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4.xml" ContentType="application/vnd.openxmlformats-officedocument.drawing+xml"/>
  <Override PartName="/xl/charts/chart9.xml" ContentType="application/vnd.openxmlformats-officedocument.drawingml.chart+xml"/>
  <Override PartName="/xl/charts/chart10.xml" ContentType="application/vnd.openxmlformats-officedocument.drawingml.chart+xml"/>
  <Override PartName="/xl/drawings/drawing5.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theme/themeOverride1.xml" ContentType="application/vnd.openxmlformats-officedocument.themeOverride+xml"/>
  <Override PartName="/xl/drawings/drawing6.xml" ContentType="application/vnd.openxmlformats-officedocument.drawing+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drawings/drawing7.xml" ContentType="application/vnd.openxmlformats-officedocument.drawing+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mc:AlternateContent xmlns:mc="http://schemas.openxmlformats.org/markup-compatibility/2006">
    <mc:Choice Requires="x15">
      <x15ac:absPath xmlns:x15ac="http://schemas.microsoft.com/office/spreadsheetml/2010/11/ac" url="D:\Indicators 2020 Update\"/>
    </mc:Choice>
  </mc:AlternateContent>
  <xr:revisionPtr revIDLastSave="0" documentId="13_ncr:1_{32C6C660-27E5-40E1-B5A0-107156AE2709}" xr6:coauthVersionLast="45" xr6:coauthVersionMax="45" xr10:uidLastSave="{00000000-0000-0000-0000-000000000000}"/>
  <bookViews>
    <workbookView xWindow="765" yWindow="255" windowWidth="20670" windowHeight="14055" tabRatio="651" firstSheet="2" activeTab="4" xr2:uid="{00000000-000D-0000-FFFF-FFFF00000000}"/>
  </bookViews>
  <sheets>
    <sheet name="Directory" sheetId="17" r:id="rId1"/>
    <sheet name="Level_structure" sheetId="19" r:id="rId2"/>
    <sheet name="Energy Weights" sheetId="92" r:id="rId3"/>
    <sheet name="General_inputs" sheetId="4" r:id="rId4"/>
    <sheet name="All_Sectors" sheetId="1" r:id="rId5"/>
    <sheet name="Report_charts" sheetId="81" r:id="rId6"/>
    <sheet name="Indicators_report" sheetId="84" r:id="rId7"/>
    <sheet name="Sector_Activity" sheetId="18" r:id="rId8"/>
    <sheet name="GDP from BEA Jan2017" sheetId="95" r:id="rId9"/>
    <sheet name="Annual Data - MER Jan 2017 PNNL" sheetId="96" r:id="rId10"/>
    <sheet name="Annual Data - MER Dec 2019 PNNL" sheetId="98" r:id="rId11"/>
    <sheet name="Annual Data - MER Jan 2017" sheetId="94" r:id="rId12"/>
    <sheet name="Annual Data - MER Dec 2019" sheetId="97" r:id="rId13"/>
    <sheet name="AER10_Table2.1a" sheetId="74" r:id="rId14"/>
    <sheet name="AER10_Table2.1b" sheetId="70" r:id="rId15"/>
    <sheet name="AER10_Table2.1c" sheetId="71" r:id="rId16"/>
    <sheet name="AER10_Table2.1d" sheetId="72" r:id="rId17"/>
    <sheet name="AER10_Table2.1e" sheetId="73" r:id="rId18"/>
    <sheet name="AER10_Table2.1f" sheetId="75" r:id="rId19"/>
    <sheet name="AER11_Table2.1b" sheetId="76" r:id="rId20"/>
    <sheet name="AER11_Table2.1c" sheetId="77" r:id="rId21"/>
    <sheet name="AER11_Table2.1d" sheetId="78" r:id="rId22"/>
    <sheet name="AER11_Table2.1e" sheetId="79" r:id="rId23"/>
    <sheet name="AER11_Table2.1f" sheetId="80" r:id="rId24"/>
    <sheet name="Annual Data_MER_July-2014" sheetId="93" r:id="rId25"/>
    <sheet name="mer_dataT02.02" sheetId="87" r:id="rId26"/>
    <sheet name="mer_dataT02.03" sheetId="88" r:id="rId27"/>
    <sheet name="mer_dataT02.04" sheetId="89" r:id="rId28"/>
    <sheet name="mer_dataT02.05" sheetId="90" r:id="rId29"/>
    <sheet name="GDPlev_0 Jan 2020" sheetId="99" r:id="rId30"/>
    <sheet name="mer_dataT02.06" sheetId="91" r:id="rId31"/>
    <sheet name="GDPLev" sheetId="83" r:id="rId32"/>
    <sheet name="LongChart" sheetId="39" r:id="rId33"/>
    <sheet name="C (www)" sheetId="23" r:id="rId34"/>
    <sheet name="Charts (other)" sheetId="40" r:id="rId35"/>
    <sheet name="Impact_report" sheetId="82" r:id="rId36"/>
  </sheets>
  <externalReferences>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s>
  <definedNames>
    <definedName name="\j" localSheetId="20">#REF!</definedName>
    <definedName name="\j" localSheetId="21">#REF!</definedName>
    <definedName name="\j" localSheetId="9">#REF!</definedName>
    <definedName name="\j">#REF!</definedName>
    <definedName name="_1982" localSheetId="20">[1]RECS_2!#REF!</definedName>
    <definedName name="_1982" localSheetId="21">[1]RECS_2!#REF!</definedName>
    <definedName name="_1982" localSheetId="9">[1]RECS_2!#REF!</definedName>
    <definedName name="_1982">[1]RECS_2!#REF!</definedName>
    <definedName name="AllData" localSheetId="20">#REF!</definedName>
    <definedName name="AllData" localSheetId="21">#REF!</definedName>
    <definedName name="AllData" localSheetId="9">#REF!</definedName>
    <definedName name="AllData">#REF!</definedName>
    <definedName name="base_label">General_inputs!$N$6</definedName>
    <definedName name="base_label_paren">General_inputs!$O$6</definedName>
    <definedName name="base_label2">General_inputs!$N$7</definedName>
    <definedName name="base_row" localSheetId="19">[2]General_inputs!$M$6</definedName>
    <definedName name="base_row" localSheetId="20">[3]General_inputs!$M$6</definedName>
    <definedName name="base_row" localSheetId="21">[4]General_inputs!$O$6</definedName>
    <definedName name="Base_row" localSheetId="22">[5]General_inputs!$M$6</definedName>
    <definedName name="Base_row" localSheetId="23">[3]General_inputs!$M$6</definedName>
    <definedName name="Base_row">All_Sectors!$L$75</definedName>
    <definedName name="base_row2" localSheetId="21">[4]General_inputs!$O$7</definedName>
    <definedName name="Base_row2" localSheetId="22">[5]General_inputs!$M$7</definedName>
    <definedName name="Base_row2" localSheetId="23">[3]General_inputs!$M$7</definedName>
    <definedName name="base_row2">All_Sectors!$L$76</definedName>
    <definedName name="Base_year" localSheetId="19">[2]General_inputs!$F$6</definedName>
    <definedName name="Base_year" localSheetId="20">[3]General_inputs!$F$6</definedName>
    <definedName name="Base_year" localSheetId="21">[4]General_inputs!$F$6</definedName>
    <definedName name="Base_year" localSheetId="22">[5]General_inputs!$F$6</definedName>
    <definedName name="Base_year" localSheetId="23">[3]General_inputs!$F$6</definedName>
    <definedName name="Base_year">General_inputs!$F$6</definedName>
    <definedName name="base_year_paren">General_inputs!$O$6</definedName>
    <definedName name="Base_year2" localSheetId="19">[2]General_inputs!$F$7</definedName>
    <definedName name="Base_year2" localSheetId="20">[3]General_inputs!$F$7</definedName>
    <definedName name="Base_year2" localSheetId="21">[4]General_inputs!$F$7</definedName>
    <definedName name="Base_year2" localSheetId="22">[5]General_inputs!$F$7</definedName>
    <definedName name="Base_year2" localSheetId="23">[3]General_inputs!$F$7</definedName>
    <definedName name="Base_year2">General_inputs!$F$7</definedName>
    <definedName name="Begin_year_chart1" localSheetId="21">[4]General_inputs!$F$20</definedName>
    <definedName name="Begin_year_chart1">General_inputs!$F$20</definedName>
    <definedName name="Divisa_indexes">All_Sectors!$CA$10:$CJ$71</definedName>
    <definedName name="EintenAdj">General_inputs!$F$25</definedName>
    <definedName name="End_year_chart1" localSheetId="21">[4]General_inputs!$F$21</definedName>
    <definedName name="End_year_chart1">General_inputs!$F$21</definedName>
    <definedName name="Fuel_type" localSheetId="20">[6]General_inputs!$F$16</definedName>
    <definedName name="Fuel_type">General_inputs!$F$16</definedName>
    <definedName name="HTML_CodePage" hidden="1">1252</definedName>
    <definedName name="HTML_Control" localSheetId="20" hidden="1">{"'Sheet1'!$A$1:$K$41"}</definedName>
    <definedName name="HTML_Control" localSheetId="21" hidden="1">{"'Sheet1'!$A$1:$K$41"}</definedName>
    <definedName name="HTML_Control" hidden="1">{"'Sheet1'!$A$1:$K$41"}</definedName>
    <definedName name="HTML_Control_1" hidden="1">{"'Sheet1'!$A$1:$K$41"}</definedName>
    <definedName name="HTML_Control_2" hidden="1">{"'Sheet1'!$A$1:$K$41"}</definedName>
    <definedName name="HTML_Description" hidden="1">""</definedName>
    <definedName name="HTML_Email" hidden="1">""</definedName>
    <definedName name="HTML_Header" hidden="1">""</definedName>
    <definedName name="HTML_LastUpdate" hidden="1">"7/26/00"</definedName>
    <definedName name="HTML_LineAfter" hidden="1">FALSE</definedName>
    <definedName name="HTML_LineBefore" hidden="1">FALSE</definedName>
    <definedName name="HTML_Name" hidden="1">"Stephanie Battles"</definedName>
    <definedName name="HTML_OBDlg2" hidden="1">TRUE</definedName>
    <definedName name="HTML_OBDlg4" hidden="1">TRUE</definedName>
    <definedName name="HTML_OS" hidden="1">0</definedName>
    <definedName name="HTML_PathFile" hidden="1">"C:\WEBSHARE\WWWROOT\efficiency\spreadsheets\MyHTML.htm"</definedName>
    <definedName name="HTML_Title" hidden="1">"Total Square Feet in U.S. Housing Units"</definedName>
    <definedName name="index_label" localSheetId="20">[3]General_inputs!$U$6</definedName>
    <definedName name="index_label" localSheetId="21">[4]General_inputs!$L$6</definedName>
    <definedName name="index_label" localSheetId="23">[3]General_inputs!$R$6</definedName>
    <definedName name="index_label">[2]General_inputs!$U$6</definedName>
    <definedName name="index_label2">[4]General_inputs!$L$7</definedName>
    <definedName name="Inten1">All_Sectors!$AI$10:$AO$71</definedName>
    <definedName name="Print_Area_MI" localSheetId="19">[7]Price!#REF!</definedName>
    <definedName name="Print_Area_MI" localSheetId="20">[7]Price!#REF!</definedName>
    <definedName name="Print_Area_MI" localSheetId="21">[8]Price!#REF!</definedName>
    <definedName name="Print_Area_MI" localSheetId="9">[7]Price!#REF!</definedName>
    <definedName name="Print_Area_MI">[7]Price!#REF!</definedName>
    <definedName name="QtrData" localSheetId="20">'[9]Authnot Prelim'!#REF!</definedName>
    <definedName name="QtrData" localSheetId="9">'[9]Authnot Prelim'!#REF!</definedName>
    <definedName name="QtrData">'[9]Authnot Prelim'!#REF!</definedName>
    <definedName name="Year_vector">All_Sectors!$B$10:$B$71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74" i="18" l="1"/>
  <c r="F73" i="18"/>
  <c r="F72" i="18"/>
  <c r="F71" i="18"/>
  <c r="F70" i="18"/>
  <c r="F69" i="18"/>
  <c r="F68" i="18"/>
  <c r="F67" i="18"/>
  <c r="F66" i="18"/>
  <c r="F65" i="18"/>
  <c r="F64" i="18"/>
  <c r="F63" i="18"/>
  <c r="F62" i="18"/>
  <c r="F61" i="18"/>
  <c r="F60" i="18"/>
  <c r="F59" i="18"/>
  <c r="F58" i="18"/>
  <c r="F57" i="18"/>
  <c r="F56" i="18"/>
  <c r="F55" i="18"/>
  <c r="F54" i="18"/>
  <c r="F53" i="18"/>
  <c r="F52" i="18"/>
  <c r="F51" i="18"/>
  <c r="F50" i="18"/>
  <c r="F49" i="18"/>
  <c r="F48" i="18"/>
  <c r="F47" i="18"/>
  <c r="F46" i="18"/>
  <c r="F45" i="18"/>
  <c r="F44" i="18"/>
  <c r="F43" i="18"/>
  <c r="F42" i="18"/>
  <c r="F41" i="18"/>
  <c r="F40" i="18"/>
  <c r="F39" i="18"/>
  <c r="F38" i="18"/>
  <c r="F37" i="18"/>
  <c r="F36" i="18"/>
  <c r="F35" i="18"/>
  <c r="F34" i="18"/>
  <c r="F33" i="18"/>
  <c r="F32" i="18"/>
  <c r="F31" i="18"/>
  <c r="F30" i="18"/>
  <c r="F29" i="18"/>
  <c r="F28" i="18"/>
  <c r="F27" i="18"/>
  <c r="F26" i="18"/>
  <c r="F25" i="18"/>
  <c r="F24" i="18"/>
  <c r="F23" i="18"/>
  <c r="F22" i="18"/>
  <c r="F21" i="18"/>
  <c r="F20" i="18"/>
  <c r="F19" i="18"/>
  <c r="F18" i="18"/>
  <c r="F17" i="18"/>
  <c r="F16" i="18"/>
  <c r="F15" i="18"/>
  <c r="F14" i="18"/>
  <c r="F13" i="18"/>
  <c r="F12" i="18"/>
  <c r="F11" i="18"/>
  <c r="F10" i="18"/>
  <c r="F9" i="18"/>
  <c r="F8" i="18"/>
  <c r="F7" i="18"/>
  <c r="BM394" i="1"/>
  <c r="BM393" i="1"/>
  <c r="BM392" i="1"/>
  <c r="BM391" i="1"/>
  <c r="BM390" i="1"/>
  <c r="BM389" i="1"/>
  <c r="BM388" i="1"/>
  <c r="BM387" i="1"/>
  <c r="BM386" i="1"/>
  <c r="BM385" i="1"/>
  <c r="BM384" i="1"/>
  <c r="BM383" i="1"/>
  <c r="BM382" i="1"/>
  <c r="BM381" i="1"/>
  <c r="BM380" i="1"/>
  <c r="BM379" i="1"/>
  <c r="BM378" i="1"/>
  <c r="BM377" i="1"/>
  <c r="BM376" i="1"/>
  <c r="BM375" i="1"/>
  <c r="BM374" i="1"/>
  <c r="BM373" i="1"/>
  <c r="BM372" i="1"/>
  <c r="BM371" i="1"/>
  <c r="BM370" i="1"/>
  <c r="BM369" i="1"/>
  <c r="BM368" i="1"/>
  <c r="BM367" i="1"/>
  <c r="BM366" i="1"/>
  <c r="BM365" i="1"/>
  <c r="BM364" i="1"/>
  <c r="BM363" i="1"/>
  <c r="BM362" i="1"/>
  <c r="BM361" i="1"/>
  <c r="BM360" i="1"/>
  <c r="BM359" i="1"/>
  <c r="BM358" i="1"/>
  <c r="BM357" i="1"/>
  <c r="BM356" i="1"/>
  <c r="BM355" i="1"/>
  <c r="BM354" i="1"/>
  <c r="BM353" i="1"/>
  <c r="BM352" i="1"/>
  <c r="BM351" i="1"/>
  <c r="BM350" i="1"/>
  <c r="BM349" i="1"/>
  <c r="BM348" i="1"/>
  <c r="BM347" i="1"/>
  <c r="BM346" i="1"/>
  <c r="BM345" i="1"/>
  <c r="BM344" i="1"/>
  <c r="BM343" i="1"/>
  <c r="BM342" i="1"/>
  <c r="BM341" i="1"/>
  <c r="BM340" i="1"/>
  <c r="BM339" i="1"/>
  <c r="BM338" i="1"/>
  <c r="BM337" i="1"/>
  <c r="BM336" i="1"/>
  <c r="BM335" i="1"/>
  <c r="BM334" i="1"/>
  <c r="BM333" i="1"/>
  <c r="BM332" i="1"/>
  <c r="BM331" i="1"/>
  <c r="BM330" i="1"/>
  <c r="BM329" i="1"/>
  <c r="BM328" i="1"/>
  <c r="BM327" i="1"/>
  <c r="E74" i="18" l="1"/>
  <c r="E73" i="18"/>
  <c r="E72" i="18"/>
  <c r="E71" i="18"/>
  <c r="E70" i="18"/>
  <c r="E69" i="18"/>
  <c r="E68" i="18"/>
  <c r="E67" i="18"/>
  <c r="E66" i="18"/>
  <c r="E65" i="18"/>
  <c r="E64" i="18"/>
  <c r="E63" i="18"/>
  <c r="E62" i="18"/>
  <c r="E61" i="18"/>
  <c r="E60" i="18"/>
  <c r="E59" i="18"/>
  <c r="E58" i="18"/>
  <c r="E57" i="18"/>
  <c r="E56" i="18"/>
  <c r="E55" i="18"/>
  <c r="E54" i="18"/>
  <c r="E53" i="18"/>
  <c r="E52" i="18"/>
  <c r="E51" i="18"/>
  <c r="E50" i="18"/>
  <c r="E49" i="18"/>
  <c r="E48" i="18"/>
  <c r="E47" i="18"/>
  <c r="E46" i="18"/>
  <c r="E45" i="18"/>
  <c r="E44" i="18"/>
  <c r="E43" i="18"/>
  <c r="E42" i="18"/>
  <c r="E41" i="18"/>
  <c r="E40" i="18"/>
  <c r="E39" i="18"/>
  <c r="E38" i="18"/>
  <c r="E37" i="18"/>
  <c r="E36" i="18"/>
  <c r="E35" i="18"/>
  <c r="E34" i="18"/>
  <c r="E33" i="18"/>
  <c r="E32" i="18"/>
  <c r="E31" i="18"/>
  <c r="E30" i="18"/>
  <c r="E29" i="18"/>
  <c r="E28" i="18"/>
  <c r="E27" i="18"/>
  <c r="BR152" i="1"/>
  <c r="BR151" i="1"/>
  <c r="BR150" i="1"/>
  <c r="BR149" i="1"/>
  <c r="BR148" i="1"/>
  <c r="BR147" i="1"/>
  <c r="BR146" i="1"/>
  <c r="BR145" i="1"/>
  <c r="BR144" i="1"/>
  <c r="BR143" i="1"/>
  <c r="BR142" i="1"/>
  <c r="BR141" i="1"/>
  <c r="BR140" i="1"/>
  <c r="BR139" i="1"/>
  <c r="BR138" i="1"/>
  <c r="BR137" i="1"/>
  <c r="BR136" i="1"/>
  <c r="BR135" i="1"/>
  <c r="BR134" i="1"/>
  <c r="BR133" i="1"/>
  <c r="BR132" i="1"/>
  <c r="BR131" i="1"/>
  <c r="BR130" i="1"/>
  <c r="BR129" i="1"/>
  <c r="BR128" i="1"/>
  <c r="BR127" i="1"/>
  <c r="BR126" i="1"/>
  <c r="BR125" i="1"/>
  <c r="BR124" i="1"/>
  <c r="BR123" i="1"/>
  <c r="BR122" i="1"/>
  <c r="BR121" i="1"/>
  <c r="BR120" i="1"/>
  <c r="BR119" i="1"/>
  <c r="BR118" i="1"/>
  <c r="BR117" i="1"/>
  <c r="BR116" i="1"/>
  <c r="BR115" i="1"/>
  <c r="BR114" i="1"/>
  <c r="BR113" i="1"/>
  <c r="BR112" i="1"/>
  <c r="BR111" i="1"/>
  <c r="BR110" i="1"/>
  <c r="BR109" i="1"/>
  <c r="BR108" i="1"/>
  <c r="BR107" i="1"/>
  <c r="BR106" i="1"/>
  <c r="BR105" i="1"/>
  <c r="BL152" i="1"/>
  <c r="BL151" i="1"/>
  <c r="BL150" i="1"/>
  <c r="BL149" i="1"/>
  <c r="BL148" i="1"/>
  <c r="BL147" i="1"/>
  <c r="BL146" i="1"/>
  <c r="BL145" i="1"/>
  <c r="BL144" i="1"/>
  <c r="BL143" i="1"/>
  <c r="BL142" i="1"/>
  <c r="BL141" i="1"/>
  <c r="BL140" i="1"/>
  <c r="BL139" i="1"/>
  <c r="BL138" i="1"/>
  <c r="BL137" i="1"/>
  <c r="BL136" i="1"/>
  <c r="BL135" i="1"/>
  <c r="BL134" i="1"/>
  <c r="BL133" i="1"/>
  <c r="BL132" i="1"/>
  <c r="BL131" i="1"/>
  <c r="BL130" i="1"/>
  <c r="BL129" i="1"/>
  <c r="BL128" i="1"/>
  <c r="BL127" i="1"/>
  <c r="BL126" i="1"/>
  <c r="BL125" i="1"/>
  <c r="BL124" i="1"/>
  <c r="BL123" i="1"/>
  <c r="BL122" i="1"/>
  <c r="BL121" i="1"/>
  <c r="BL120" i="1"/>
  <c r="BL119" i="1"/>
  <c r="BL118" i="1"/>
  <c r="BL117" i="1"/>
  <c r="BL116" i="1"/>
  <c r="BL115" i="1"/>
  <c r="BL114" i="1"/>
  <c r="BL113" i="1"/>
  <c r="BL112" i="1"/>
  <c r="BL111" i="1"/>
  <c r="BL110" i="1"/>
  <c r="BL109" i="1"/>
  <c r="BL108" i="1"/>
  <c r="BL107" i="1"/>
  <c r="BL106" i="1"/>
  <c r="BL105"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FK569" i="1" l="1"/>
  <c r="FK568" i="1"/>
  <c r="FK567" i="1"/>
  <c r="FK566" i="1"/>
  <c r="FK565" i="1"/>
  <c r="FK564" i="1"/>
  <c r="FK563" i="1"/>
  <c r="FK562" i="1"/>
  <c r="FK561" i="1"/>
  <c r="FK560" i="1"/>
  <c r="FK559" i="1"/>
  <c r="FK558" i="1"/>
  <c r="FK557" i="1"/>
  <c r="FK556" i="1"/>
  <c r="FK555" i="1"/>
  <c r="FK554" i="1"/>
  <c r="FK553" i="1"/>
  <c r="FK552" i="1"/>
  <c r="FK551" i="1"/>
  <c r="FK550" i="1"/>
  <c r="FK549" i="1"/>
  <c r="FK548" i="1"/>
  <c r="FK547" i="1"/>
  <c r="FK546" i="1"/>
  <c r="FK545" i="1"/>
  <c r="FK544" i="1"/>
  <c r="FK543" i="1"/>
  <c r="FK542" i="1"/>
  <c r="FK541" i="1"/>
  <c r="FK540" i="1"/>
  <c r="FK539" i="1"/>
  <c r="FK538" i="1"/>
  <c r="FK537" i="1"/>
  <c r="FK536" i="1"/>
  <c r="FK535" i="1"/>
  <c r="FK534" i="1"/>
  <c r="FK533" i="1"/>
  <c r="FK532" i="1"/>
  <c r="FK531" i="1"/>
  <c r="FK530" i="1"/>
  <c r="FK529" i="1"/>
  <c r="FK528" i="1"/>
  <c r="FK527" i="1"/>
  <c r="FK526" i="1"/>
  <c r="FK525" i="1"/>
  <c r="FK524" i="1"/>
  <c r="FK523" i="1"/>
  <c r="FK522" i="1"/>
  <c r="BQ569" i="1"/>
  <c r="BQ568" i="1"/>
  <c r="BQ567" i="1"/>
  <c r="BQ566" i="1"/>
  <c r="BQ565" i="1"/>
  <c r="BQ564" i="1"/>
  <c r="BQ563" i="1"/>
  <c r="BQ562" i="1"/>
  <c r="BQ561" i="1"/>
  <c r="BQ560" i="1"/>
  <c r="BQ559" i="1"/>
  <c r="BQ558" i="1"/>
  <c r="BQ557" i="1"/>
  <c r="BQ556" i="1"/>
  <c r="BQ555" i="1"/>
  <c r="BQ554" i="1"/>
  <c r="BQ553" i="1"/>
  <c r="BQ552" i="1"/>
  <c r="BQ551" i="1"/>
  <c r="BQ550" i="1"/>
  <c r="BQ549" i="1"/>
  <c r="BQ548" i="1"/>
  <c r="BQ547" i="1"/>
  <c r="BQ546" i="1"/>
  <c r="BQ545" i="1"/>
  <c r="BQ544" i="1"/>
  <c r="BQ543" i="1"/>
  <c r="BQ542" i="1"/>
  <c r="BQ541" i="1"/>
  <c r="BQ540" i="1"/>
  <c r="BQ539" i="1"/>
  <c r="BQ538" i="1"/>
  <c r="BQ537" i="1"/>
  <c r="BQ536" i="1"/>
  <c r="BQ535" i="1"/>
  <c r="BQ534" i="1"/>
  <c r="BQ533" i="1"/>
  <c r="BQ532" i="1"/>
  <c r="BQ531" i="1"/>
  <c r="BQ530" i="1"/>
  <c r="BQ529" i="1"/>
  <c r="BQ528" i="1"/>
  <c r="BQ527" i="1"/>
  <c r="BQ526" i="1"/>
  <c r="BQ525" i="1"/>
  <c r="BQ524" i="1"/>
  <c r="BQ523" i="1"/>
  <c r="BQ522" i="1"/>
  <c r="BK569" i="1"/>
  <c r="BK568" i="1"/>
  <c r="BK567" i="1"/>
  <c r="BK566" i="1"/>
  <c r="BK565" i="1"/>
  <c r="BK564" i="1"/>
  <c r="BK563" i="1"/>
  <c r="BK562" i="1"/>
  <c r="BK561" i="1"/>
  <c r="BK560" i="1"/>
  <c r="BK559" i="1"/>
  <c r="BK558" i="1"/>
  <c r="BK557" i="1"/>
  <c r="BK556" i="1"/>
  <c r="BK555" i="1"/>
  <c r="BK554" i="1"/>
  <c r="BK553" i="1"/>
  <c r="BK552" i="1"/>
  <c r="BK551" i="1"/>
  <c r="BK550" i="1"/>
  <c r="BK549" i="1"/>
  <c r="BK548" i="1"/>
  <c r="BK547" i="1"/>
  <c r="BK546" i="1"/>
  <c r="BK545" i="1"/>
  <c r="BK544" i="1"/>
  <c r="BK543" i="1"/>
  <c r="BK542" i="1"/>
  <c r="BK541" i="1"/>
  <c r="BK540" i="1"/>
  <c r="BK539" i="1"/>
  <c r="BK538" i="1"/>
  <c r="BK537" i="1"/>
  <c r="BK536" i="1"/>
  <c r="BK535" i="1"/>
  <c r="BK534" i="1"/>
  <c r="BK533" i="1"/>
  <c r="BK532" i="1"/>
  <c r="BK531" i="1"/>
  <c r="BK530" i="1"/>
  <c r="BK529" i="1"/>
  <c r="BK528" i="1"/>
  <c r="BK527" i="1"/>
  <c r="BK526" i="1"/>
  <c r="BK525" i="1"/>
  <c r="BK524" i="1"/>
  <c r="BK523" i="1"/>
  <c r="BK522" i="1"/>
  <c r="D75" i="18"/>
  <c r="D74" i="18"/>
  <c r="D73" i="18"/>
  <c r="D72" i="18"/>
  <c r="D71" i="18"/>
  <c r="D70" i="18"/>
  <c r="D69" i="18"/>
  <c r="D68" i="18"/>
  <c r="D67" i="18"/>
  <c r="D66" i="18"/>
  <c r="D65" i="18"/>
  <c r="D64" i="18"/>
  <c r="D63" i="18"/>
  <c r="D62" i="18"/>
  <c r="D61" i="18"/>
  <c r="D60" i="18"/>
  <c r="D59" i="18"/>
  <c r="D58" i="18"/>
  <c r="D57" i="18"/>
  <c r="D56" i="18"/>
  <c r="D55" i="18"/>
  <c r="D54" i="18"/>
  <c r="D53" i="18"/>
  <c r="D52" i="18"/>
  <c r="D51" i="18"/>
  <c r="D50" i="18"/>
  <c r="D49" i="18"/>
  <c r="D48" i="18"/>
  <c r="D47" i="18"/>
  <c r="D46" i="18"/>
  <c r="D45" i="18"/>
  <c r="D44" i="18"/>
  <c r="D43" i="18"/>
  <c r="D42" i="18"/>
  <c r="D41" i="18"/>
  <c r="D40" i="18"/>
  <c r="D39" i="18"/>
  <c r="D38" i="18"/>
  <c r="D37" i="18"/>
  <c r="D36" i="18"/>
  <c r="D35" i="18"/>
  <c r="D34" i="18"/>
  <c r="D33" i="18"/>
  <c r="D32" i="18"/>
  <c r="D31" i="18"/>
  <c r="D30" i="18"/>
  <c r="D29" i="18"/>
  <c r="D28" i="18"/>
  <c r="D27" i="18"/>
  <c r="BQ483" i="1"/>
  <c r="BQ482" i="1"/>
  <c r="BQ481" i="1"/>
  <c r="BQ480" i="1"/>
  <c r="BQ479" i="1"/>
  <c r="BQ478" i="1"/>
  <c r="BQ477" i="1"/>
  <c r="BQ476" i="1"/>
  <c r="BQ475" i="1"/>
  <c r="BQ474" i="1"/>
  <c r="BQ473" i="1"/>
  <c r="BQ472" i="1"/>
  <c r="BQ471" i="1"/>
  <c r="BQ470" i="1"/>
  <c r="BQ469" i="1"/>
  <c r="BQ468" i="1"/>
  <c r="BQ467" i="1"/>
  <c r="BQ466" i="1"/>
  <c r="BQ465" i="1"/>
  <c r="BQ464" i="1"/>
  <c r="BQ463" i="1"/>
  <c r="BQ462" i="1"/>
  <c r="BQ461" i="1"/>
  <c r="BQ460" i="1"/>
  <c r="BQ459" i="1"/>
  <c r="BQ458" i="1"/>
  <c r="BQ457" i="1"/>
  <c r="BQ456" i="1"/>
  <c r="BQ455" i="1"/>
  <c r="BQ454" i="1"/>
  <c r="BQ453" i="1"/>
  <c r="BQ452" i="1"/>
  <c r="BQ451" i="1"/>
  <c r="BQ450" i="1"/>
  <c r="BQ449" i="1"/>
  <c r="BQ448" i="1"/>
  <c r="BQ447" i="1"/>
  <c r="BQ446" i="1"/>
  <c r="BQ445" i="1"/>
  <c r="BQ444" i="1"/>
  <c r="BQ443" i="1"/>
  <c r="BQ442" i="1"/>
  <c r="BQ441" i="1"/>
  <c r="BQ440" i="1"/>
  <c r="BQ439" i="1"/>
  <c r="BQ438" i="1"/>
  <c r="BQ437" i="1"/>
  <c r="BQ436" i="1"/>
  <c r="BK483" i="1"/>
  <c r="BK482" i="1"/>
  <c r="BK481" i="1"/>
  <c r="BK480" i="1"/>
  <c r="BK479" i="1"/>
  <c r="BK478" i="1"/>
  <c r="BK477" i="1"/>
  <c r="BK476" i="1"/>
  <c r="BK475" i="1"/>
  <c r="BK474" i="1"/>
  <c r="BK473" i="1"/>
  <c r="BK472" i="1"/>
  <c r="BK471" i="1"/>
  <c r="BK470" i="1"/>
  <c r="BK469" i="1"/>
  <c r="BK468" i="1"/>
  <c r="BK467" i="1"/>
  <c r="BK466" i="1"/>
  <c r="BK465" i="1"/>
  <c r="BK464" i="1"/>
  <c r="BK463" i="1"/>
  <c r="BK462" i="1"/>
  <c r="BK461" i="1"/>
  <c r="BK460" i="1"/>
  <c r="BK459" i="1"/>
  <c r="BK458" i="1"/>
  <c r="BK457" i="1"/>
  <c r="BK456" i="1"/>
  <c r="BK455" i="1"/>
  <c r="BK454" i="1"/>
  <c r="BK453" i="1"/>
  <c r="BK452" i="1"/>
  <c r="BK451" i="1"/>
  <c r="BK450" i="1"/>
  <c r="BK449" i="1"/>
  <c r="BK448" i="1"/>
  <c r="BK447" i="1"/>
  <c r="BK446" i="1"/>
  <c r="BK445" i="1"/>
  <c r="BK444" i="1"/>
  <c r="BK443" i="1"/>
  <c r="BK442" i="1"/>
  <c r="BK441" i="1"/>
  <c r="BK440" i="1"/>
  <c r="BK439" i="1"/>
  <c r="BK438" i="1"/>
  <c r="BK437" i="1"/>
  <c r="BK436" i="1"/>
  <c r="N483" i="1"/>
  <c r="N482" i="1"/>
  <c r="N481" i="1"/>
  <c r="N480" i="1"/>
  <c r="N479" i="1"/>
  <c r="N478" i="1"/>
  <c r="N477" i="1"/>
  <c r="N476" i="1"/>
  <c r="N475" i="1"/>
  <c r="N474" i="1"/>
  <c r="N473" i="1"/>
  <c r="N472" i="1"/>
  <c r="N471" i="1"/>
  <c r="N470" i="1"/>
  <c r="N469" i="1"/>
  <c r="N468" i="1"/>
  <c r="N467" i="1"/>
  <c r="N466" i="1"/>
  <c r="N465" i="1"/>
  <c r="N464" i="1"/>
  <c r="N463" i="1"/>
  <c r="N462" i="1"/>
  <c r="N461" i="1"/>
  <c r="N460" i="1"/>
  <c r="N459" i="1"/>
  <c r="N458" i="1"/>
  <c r="N457" i="1"/>
  <c r="N456" i="1"/>
  <c r="N455" i="1"/>
  <c r="N454" i="1"/>
  <c r="N453" i="1"/>
  <c r="N452" i="1"/>
  <c r="N451" i="1"/>
  <c r="N450" i="1"/>
  <c r="N449" i="1"/>
  <c r="N448" i="1"/>
  <c r="N447" i="1"/>
  <c r="N446" i="1"/>
  <c r="N445" i="1"/>
  <c r="N444" i="1"/>
  <c r="N443" i="1"/>
  <c r="N442" i="1"/>
  <c r="N441" i="1"/>
  <c r="N440" i="1"/>
  <c r="N439" i="1"/>
  <c r="N438" i="1"/>
  <c r="N437" i="1"/>
  <c r="N436" i="1"/>
  <c r="BQ394" i="1"/>
  <c r="BQ393" i="1"/>
  <c r="BQ392" i="1"/>
  <c r="BQ391" i="1"/>
  <c r="BQ390" i="1"/>
  <c r="BQ389" i="1"/>
  <c r="BQ388" i="1"/>
  <c r="BQ387" i="1"/>
  <c r="BQ386" i="1"/>
  <c r="BQ385" i="1"/>
  <c r="BQ384" i="1"/>
  <c r="BQ383" i="1"/>
  <c r="BQ382" i="1"/>
  <c r="BQ381" i="1"/>
  <c r="BQ380" i="1"/>
  <c r="BQ379" i="1"/>
  <c r="BQ378" i="1"/>
  <c r="BQ377" i="1"/>
  <c r="BQ376" i="1"/>
  <c r="BQ375" i="1"/>
  <c r="BQ374" i="1"/>
  <c r="BQ373" i="1"/>
  <c r="BQ372" i="1"/>
  <c r="BQ371" i="1"/>
  <c r="BQ370" i="1"/>
  <c r="BQ369" i="1"/>
  <c r="BQ368" i="1"/>
  <c r="BQ367" i="1"/>
  <c r="BQ366" i="1"/>
  <c r="BQ365" i="1"/>
  <c r="BQ364" i="1"/>
  <c r="BQ363" i="1"/>
  <c r="BQ362" i="1"/>
  <c r="BQ361" i="1"/>
  <c r="BQ360" i="1"/>
  <c r="BQ359" i="1"/>
  <c r="BQ358" i="1"/>
  <c r="BQ357" i="1"/>
  <c r="BQ356" i="1"/>
  <c r="BQ355" i="1"/>
  <c r="BQ354" i="1"/>
  <c r="BQ353" i="1"/>
  <c r="BQ352" i="1"/>
  <c r="BQ351" i="1"/>
  <c r="BQ350" i="1"/>
  <c r="BQ349" i="1"/>
  <c r="BQ348" i="1"/>
  <c r="BQ347" i="1"/>
  <c r="BK394" i="1"/>
  <c r="BK393" i="1"/>
  <c r="BK392" i="1"/>
  <c r="BK391" i="1"/>
  <c r="BK390" i="1"/>
  <c r="BK389" i="1"/>
  <c r="BK388" i="1"/>
  <c r="BK387" i="1"/>
  <c r="BK386" i="1"/>
  <c r="BK385" i="1"/>
  <c r="BK384" i="1"/>
  <c r="BK383" i="1"/>
  <c r="BK382" i="1"/>
  <c r="BK381" i="1"/>
  <c r="BK380" i="1"/>
  <c r="BK379" i="1"/>
  <c r="BK378" i="1"/>
  <c r="BK377" i="1"/>
  <c r="BK376" i="1"/>
  <c r="BK375" i="1"/>
  <c r="BK374" i="1"/>
  <c r="BK373" i="1"/>
  <c r="BK372" i="1"/>
  <c r="BK371" i="1"/>
  <c r="BK370" i="1"/>
  <c r="BK369" i="1"/>
  <c r="BK368" i="1"/>
  <c r="BK367" i="1"/>
  <c r="BK366" i="1"/>
  <c r="BK365" i="1"/>
  <c r="BK364" i="1"/>
  <c r="BK363" i="1"/>
  <c r="BK362" i="1"/>
  <c r="BK361" i="1"/>
  <c r="BK360" i="1"/>
  <c r="BK359" i="1"/>
  <c r="BK358" i="1"/>
  <c r="BK357" i="1"/>
  <c r="BK356" i="1"/>
  <c r="BK355" i="1"/>
  <c r="BK354" i="1"/>
  <c r="BK353" i="1"/>
  <c r="BK352" i="1"/>
  <c r="BK351" i="1"/>
  <c r="BK350" i="1"/>
  <c r="BK349" i="1"/>
  <c r="BK348" i="1"/>
  <c r="BK347" i="1"/>
  <c r="N394" i="1"/>
  <c r="N393" i="1"/>
  <c r="N392" i="1"/>
  <c r="N391" i="1"/>
  <c r="N390" i="1"/>
  <c r="N389" i="1"/>
  <c r="N388" i="1"/>
  <c r="N387" i="1"/>
  <c r="N386" i="1"/>
  <c r="N385" i="1"/>
  <c r="N384" i="1"/>
  <c r="N383" i="1"/>
  <c r="N382" i="1"/>
  <c r="N381" i="1"/>
  <c r="N380" i="1"/>
  <c r="N379" i="1"/>
  <c r="N378" i="1"/>
  <c r="N377" i="1"/>
  <c r="N376" i="1"/>
  <c r="N375" i="1"/>
  <c r="N374" i="1"/>
  <c r="N373" i="1"/>
  <c r="N372" i="1"/>
  <c r="N371" i="1"/>
  <c r="N370" i="1"/>
  <c r="N369" i="1"/>
  <c r="N368" i="1"/>
  <c r="N367" i="1"/>
  <c r="N366" i="1"/>
  <c r="N365" i="1"/>
  <c r="N364" i="1"/>
  <c r="N363" i="1"/>
  <c r="N362" i="1"/>
  <c r="N361" i="1"/>
  <c r="N360" i="1"/>
  <c r="N359" i="1"/>
  <c r="N358" i="1"/>
  <c r="N357" i="1"/>
  <c r="N356" i="1"/>
  <c r="N355" i="1"/>
  <c r="N354" i="1"/>
  <c r="N353" i="1"/>
  <c r="N352" i="1"/>
  <c r="N351" i="1"/>
  <c r="N350" i="1"/>
  <c r="N349" i="1"/>
  <c r="N348" i="1"/>
  <c r="N347" i="1"/>
  <c r="BQ314" i="1"/>
  <c r="BQ313" i="1"/>
  <c r="BQ312" i="1"/>
  <c r="BQ311" i="1"/>
  <c r="BQ310" i="1"/>
  <c r="BQ309" i="1"/>
  <c r="BQ308" i="1"/>
  <c r="BQ307" i="1"/>
  <c r="BQ306" i="1"/>
  <c r="BQ305" i="1"/>
  <c r="BQ304" i="1"/>
  <c r="BQ303" i="1"/>
  <c r="BQ302" i="1"/>
  <c r="BQ301" i="1"/>
  <c r="BQ300" i="1"/>
  <c r="BQ299" i="1"/>
  <c r="BQ298" i="1"/>
  <c r="BQ297" i="1"/>
  <c r="BQ296" i="1"/>
  <c r="BQ295" i="1"/>
  <c r="BQ294" i="1"/>
  <c r="BQ293" i="1"/>
  <c r="BQ292" i="1"/>
  <c r="BQ291" i="1"/>
  <c r="BQ290" i="1"/>
  <c r="BQ289" i="1"/>
  <c r="BQ288" i="1"/>
  <c r="BQ287" i="1"/>
  <c r="BQ286" i="1"/>
  <c r="BQ285" i="1"/>
  <c r="BQ284" i="1"/>
  <c r="BQ283" i="1"/>
  <c r="BQ282" i="1"/>
  <c r="BQ281" i="1"/>
  <c r="BQ280" i="1"/>
  <c r="BQ279" i="1"/>
  <c r="BQ278" i="1"/>
  <c r="BQ277" i="1"/>
  <c r="BQ276" i="1"/>
  <c r="BQ275" i="1"/>
  <c r="BQ274" i="1"/>
  <c r="BQ273" i="1"/>
  <c r="BQ272" i="1"/>
  <c r="BQ271" i="1"/>
  <c r="BQ270" i="1"/>
  <c r="BQ269" i="1"/>
  <c r="BQ268" i="1"/>
  <c r="BQ267" i="1"/>
  <c r="BK314" i="1"/>
  <c r="BK313" i="1"/>
  <c r="BK312" i="1"/>
  <c r="BK311" i="1"/>
  <c r="BK310" i="1"/>
  <c r="BK309" i="1"/>
  <c r="BK308" i="1"/>
  <c r="BK307" i="1"/>
  <c r="BK306" i="1"/>
  <c r="BK305" i="1"/>
  <c r="BK304" i="1"/>
  <c r="BK303" i="1"/>
  <c r="BK302" i="1"/>
  <c r="BK301" i="1"/>
  <c r="BK300" i="1"/>
  <c r="BK299" i="1"/>
  <c r="BK298" i="1"/>
  <c r="BK297" i="1"/>
  <c r="BK296" i="1"/>
  <c r="BK295" i="1"/>
  <c r="BK294" i="1"/>
  <c r="BK293" i="1"/>
  <c r="BK292" i="1"/>
  <c r="BK291" i="1"/>
  <c r="BK290" i="1"/>
  <c r="BK289" i="1"/>
  <c r="BK288" i="1"/>
  <c r="BK287" i="1"/>
  <c r="BK286" i="1"/>
  <c r="BK285" i="1"/>
  <c r="BK284" i="1"/>
  <c r="BK283" i="1"/>
  <c r="BK282" i="1"/>
  <c r="BK281" i="1"/>
  <c r="BK280" i="1"/>
  <c r="BK279" i="1"/>
  <c r="BK278" i="1"/>
  <c r="BK277" i="1"/>
  <c r="BK276" i="1"/>
  <c r="BK275" i="1"/>
  <c r="BK274" i="1"/>
  <c r="BK273" i="1"/>
  <c r="BK272" i="1"/>
  <c r="BK271" i="1"/>
  <c r="BK270" i="1"/>
  <c r="BK269" i="1"/>
  <c r="BK268" i="1"/>
  <c r="BK267" i="1"/>
  <c r="N314" i="1"/>
  <c r="N313" i="1"/>
  <c r="N312" i="1"/>
  <c r="N311" i="1"/>
  <c r="N310" i="1"/>
  <c r="N309" i="1"/>
  <c r="N308" i="1"/>
  <c r="N307" i="1"/>
  <c r="N306" i="1"/>
  <c r="N305" i="1"/>
  <c r="N304" i="1"/>
  <c r="N303" i="1"/>
  <c r="N302" i="1"/>
  <c r="N301" i="1"/>
  <c r="N300" i="1"/>
  <c r="N299" i="1"/>
  <c r="N298" i="1"/>
  <c r="N297" i="1"/>
  <c r="N296" i="1"/>
  <c r="N295" i="1"/>
  <c r="N294" i="1"/>
  <c r="N293" i="1"/>
  <c r="N292" i="1"/>
  <c r="N291" i="1"/>
  <c r="N290" i="1"/>
  <c r="N289" i="1"/>
  <c r="N288" i="1"/>
  <c r="N287" i="1"/>
  <c r="N286" i="1"/>
  <c r="N285" i="1"/>
  <c r="N284" i="1"/>
  <c r="N283" i="1"/>
  <c r="N282" i="1"/>
  <c r="N281" i="1"/>
  <c r="N280" i="1"/>
  <c r="N279" i="1"/>
  <c r="N278" i="1"/>
  <c r="N277" i="1"/>
  <c r="N276" i="1"/>
  <c r="N275" i="1"/>
  <c r="N274" i="1"/>
  <c r="N273" i="1"/>
  <c r="N272" i="1"/>
  <c r="N271" i="1"/>
  <c r="N270" i="1"/>
  <c r="N269" i="1"/>
  <c r="N268" i="1"/>
  <c r="N267" i="1"/>
  <c r="BQ234" i="1"/>
  <c r="BQ233" i="1"/>
  <c r="BQ232" i="1"/>
  <c r="BQ231" i="1"/>
  <c r="BQ230" i="1"/>
  <c r="BQ229" i="1"/>
  <c r="BQ228" i="1"/>
  <c r="BQ227" i="1"/>
  <c r="BQ226" i="1"/>
  <c r="BQ225" i="1"/>
  <c r="BQ224" i="1"/>
  <c r="BQ223" i="1"/>
  <c r="BQ222" i="1"/>
  <c r="BQ221" i="1"/>
  <c r="BQ220" i="1"/>
  <c r="BQ219" i="1"/>
  <c r="BQ218" i="1"/>
  <c r="BQ217" i="1"/>
  <c r="BQ216" i="1"/>
  <c r="BQ215" i="1"/>
  <c r="BQ214" i="1"/>
  <c r="BQ213" i="1"/>
  <c r="BQ212" i="1"/>
  <c r="BQ211" i="1"/>
  <c r="BQ210" i="1"/>
  <c r="BQ209" i="1"/>
  <c r="BQ208" i="1"/>
  <c r="BQ207" i="1"/>
  <c r="BQ206" i="1"/>
  <c r="BQ205" i="1"/>
  <c r="BQ204" i="1"/>
  <c r="BQ203" i="1"/>
  <c r="BQ202" i="1"/>
  <c r="BQ201" i="1"/>
  <c r="BQ200" i="1"/>
  <c r="BQ199" i="1"/>
  <c r="BQ198" i="1"/>
  <c r="BQ197" i="1"/>
  <c r="BQ196" i="1"/>
  <c r="BQ195" i="1"/>
  <c r="BQ194" i="1"/>
  <c r="BQ193" i="1"/>
  <c r="BQ192" i="1"/>
  <c r="BQ191" i="1"/>
  <c r="BQ190" i="1"/>
  <c r="BQ189" i="1"/>
  <c r="BQ188" i="1"/>
  <c r="BQ187" i="1"/>
  <c r="BK234" i="1"/>
  <c r="BK233" i="1"/>
  <c r="BK232" i="1"/>
  <c r="BK231" i="1"/>
  <c r="BK230" i="1"/>
  <c r="BK229" i="1"/>
  <c r="BK228" i="1"/>
  <c r="BK227" i="1"/>
  <c r="BK226" i="1"/>
  <c r="BK225" i="1"/>
  <c r="BK224" i="1"/>
  <c r="BK223" i="1"/>
  <c r="BK222" i="1"/>
  <c r="BK221" i="1"/>
  <c r="BK220" i="1"/>
  <c r="BK219" i="1"/>
  <c r="BK218" i="1"/>
  <c r="BK217" i="1"/>
  <c r="BK216" i="1"/>
  <c r="BK215" i="1"/>
  <c r="BK214" i="1"/>
  <c r="BK213" i="1"/>
  <c r="BK212" i="1"/>
  <c r="BK211" i="1"/>
  <c r="BK210" i="1"/>
  <c r="BK209" i="1"/>
  <c r="BK208" i="1"/>
  <c r="BK207" i="1"/>
  <c r="BK206" i="1"/>
  <c r="BK205" i="1"/>
  <c r="BK204" i="1"/>
  <c r="BK203" i="1"/>
  <c r="BK202" i="1"/>
  <c r="BK201" i="1"/>
  <c r="BK200" i="1"/>
  <c r="BK199" i="1"/>
  <c r="BK198" i="1"/>
  <c r="BK197" i="1"/>
  <c r="BK196" i="1"/>
  <c r="BK195" i="1"/>
  <c r="BK194" i="1"/>
  <c r="BK193" i="1"/>
  <c r="BK192" i="1"/>
  <c r="BK191" i="1"/>
  <c r="BK190" i="1"/>
  <c r="BK189" i="1"/>
  <c r="BK188" i="1"/>
  <c r="BK187" i="1"/>
  <c r="N234" i="1"/>
  <c r="N233" i="1"/>
  <c r="N232" i="1"/>
  <c r="N231" i="1"/>
  <c r="N230" i="1"/>
  <c r="N229" i="1"/>
  <c r="N228" i="1"/>
  <c r="N227" i="1"/>
  <c r="N226" i="1"/>
  <c r="N225" i="1"/>
  <c r="N224" i="1"/>
  <c r="N223" i="1"/>
  <c r="N222" i="1"/>
  <c r="N221" i="1"/>
  <c r="N220" i="1"/>
  <c r="N219" i="1"/>
  <c r="N218" i="1"/>
  <c r="N217" i="1"/>
  <c r="N216" i="1"/>
  <c r="N215" i="1"/>
  <c r="N214" i="1"/>
  <c r="N213" i="1"/>
  <c r="N212" i="1"/>
  <c r="N211" i="1"/>
  <c r="N210" i="1"/>
  <c r="N209" i="1"/>
  <c r="N208" i="1"/>
  <c r="N207" i="1"/>
  <c r="N206" i="1"/>
  <c r="N205" i="1"/>
  <c r="N204" i="1"/>
  <c r="N203" i="1"/>
  <c r="N202" i="1"/>
  <c r="N201" i="1"/>
  <c r="N200" i="1"/>
  <c r="N199" i="1"/>
  <c r="N198" i="1"/>
  <c r="N197" i="1"/>
  <c r="N196" i="1"/>
  <c r="N195" i="1"/>
  <c r="N194" i="1"/>
  <c r="N193" i="1"/>
  <c r="N192" i="1"/>
  <c r="N191" i="1"/>
  <c r="N190" i="1"/>
  <c r="N189" i="1"/>
  <c r="N188" i="1"/>
  <c r="N187" i="1"/>
  <c r="BQ152" i="1"/>
  <c r="BQ151" i="1"/>
  <c r="BQ150" i="1"/>
  <c r="BQ149" i="1"/>
  <c r="BQ148" i="1"/>
  <c r="BQ147" i="1"/>
  <c r="BQ146" i="1"/>
  <c r="BQ145" i="1"/>
  <c r="BQ144" i="1"/>
  <c r="BQ143" i="1"/>
  <c r="BQ142" i="1"/>
  <c r="BQ141" i="1"/>
  <c r="BQ140" i="1"/>
  <c r="BQ139" i="1"/>
  <c r="BQ138" i="1"/>
  <c r="BQ137" i="1"/>
  <c r="BQ136" i="1"/>
  <c r="BQ135" i="1"/>
  <c r="BQ134" i="1"/>
  <c r="BQ133" i="1"/>
  <c r="BQ132" i="1"/>
  <c r="BQ131" i="1"/>
  <c r="BQ130" i="1"/>
  <c r="BQ129" i="1"/>
  <c r="BQ128" i="1"/>
  <c r="BQ127" i="1"/>
  <c r="BQ126" i="1"/>
  <c r="BQ125" i="1"/>
  <c r="BQ124" i="1"/>
  <c r="BQ123" i="1"/>
  <c r="BQ122" i="1"/>
  <c r="BQ121" i="1"/>
  <c r="BQ120" i="1"/>
  <c r="BQ119" i="1"/>
  <c r="BQ118" i="1"/>
  <c r="BQ117" i="1"/>
  <c r="BQ116" i="1"/>
  <c r="BQ115" i="1"/>
  <c r="BQ114" i="1"/>
  <c r="BQ113" i="1"/>
  <c r="BQ112" i="1"/>
  <c r="BQ111" i="1"/>
  <c r="BQ110" i="1"/>
  <c r="BQ109" i="1"/>
  <c r="BQ108" i="1"/>
  <c r="BQ107" i="1"/>
  <c r="BQ106" i="1"/>
  <c r="BQ105" i="1"/>
  <c r="BK152" i="1"/>
  <c r="BK151" i="1"/>
  <c r="BK150" i="1"/>
  <c r="BK149" i="1"/>
  <c r="BK148" i="1"/>
  <c r="BK147" i="1"/>
  <c r="BK146" i="1"/>
  <c r="BK145" i="1"/>
  <c r="BK144" i="1"/>
  <c r="BK143" i="1"/>
  <c r="BK142" i="1"/>
  <c r="BK141" i="1"/>
  <c r="BK140" i="1"/>
  <c r="BK139" i="1"/>
  <c r="BK138" i="1"/>
  <c r="BK137" i="1"/>
  <c r="BK136" i="1"/>
  <c r="BK135" i="1"/>
  <c r="BK134" i="1"/>
  <c r="BK133" i="1"/>
  <c r="BK132" i="1"/>
  <c r="BK131" i="1"/>
  <c r="BK130" i="1"/>
  <c r="BK129" i="1"/>
  <c r="BK128" i="1"/>
  <c r="BK127" i="1"/>
  <c r="BK126" i="1"/>
  <c r="BK125" i="1"/>
  <c r="BK124" i="1"/>
  <c r="BK123" i="1"/>
  <c r="BK122" i="1"/>
  <c r="BK121" i="1"/>
  <c r="BK120" i="1"/>
  <c r="BK119" i="1"/>
  <c r="BK118" i="1"/>
  <c r="BK117" i="1"/>
  <c r="BK116" i="1"/>
  <c r="BK115" i="1"/>
  <c r="BK114" i="1"/>
  <c r="BK113" i="1"/>
  <c r="BK112" i="1"/>
  <c r="BK111" i="1"/>
  <c r="BK110" i="1"/>
  <c r="BK109" i="1"/>
  <c r="BK108" i="1"/>
  <c r="BK107" i="1"/>
  <c r="BK106" i="1"/>
  <c r="BK105" i="1"/>
  <c r="N152" i="1"/>
  <c r="N151" i="1"/>
  <c r="N150" i="1"/>
  <c r="N149" i="1"/>
  <c r="N148" i="1"/>
  <c r="N147" i="1"/>
  <c r="N146" i="1"/>
  <c r="N145" i="1"/>
  <c r="N144" i="1"/>
  <c r="N143" i="1"/>
  <c r="N142" i="1"/>
  <c r="N141" i="1"/>
  <c r="N140" i="1"/>
  <c r="N139" i="1"/>
  <c r="N138" i="1"/>
  <c r="N137" i="1"/>
  <c r="N136" i="1"/>
  <c r="N135" i="1"/>
  <c r="N134" i="1"/>
  <c r="N133" i="1"/>
  <c r="N132" i="1"/>
  <c r="N131" i="1"/>
  <c r="N130" i="1"/>
  <c r="N129" i="1"/>
  <c r="N128" i="1"/>
  <c r="N127" i="1"/>
  <c r="N126" i="1"/>
  <c r="N125" i="1"/>
  <c r="N124" i="1"/>
  <c r="N123" i="1"/>
  <c r="N122" i="1"/>
  <c r="N121" i="1"/>
  <c r="N120" i="1"/>
  <c r="N119" i="1"/>
  <c r="N118" i="1"/>
  <c r="N117" i="1"/>
  <c r="N116" i="1"/>
  <c r="N115" i="1"/>
  <c r="N114" i="1"/>
  <c r="N113" i="1"/>
  <c r="N112" i="1"/>
  <c r="N111" i="1"/>
  <c r="N110" i="1"/>
  <c r="N109" i="1"/>
  <c r="N108" i="1"/>
  <c r="N107" i="1"/>
  <c r="N106" i="1"/>
  <c r="N105" i="1"/>
  <c r="C75" i="18" l="1"/>
  <c r="C74" i="18"/>
  <c r="C73" i="18"/>
  <c r="C72" i="18"/>
  <c r="C71" i="18"/>
  <c r="C70" i="18"/>
  <c r="C69" i="18"/>
  <c r="C68" i="18"/>
  <c r="C67" i="18"/>
  <c r="C66" i="18"/>
  <c r="C65" i="18"/>
  <c r="C64" i="18"/>
  <c r="C63" i="18"/>
  <c r="C62" i="18"/>
  <c r="C61" i="18"/>
  <c r="C60" i="18"/>
  <c r="C59" i="18"/>
  <c r="C58" i="18"/>
  <c r="C57" i="18"/>
  <c r="C56" i="18"/>
  <c r="C55" i="18"/>
  <c r="C54" i="18"/>
  <c r="C53" i="18"/>
  <c r="C52" i="18"/>
  <c r="C51" i="18"/>
  <c r="C50" i="18"/>
  <c r="C49" i="18"/>
  <c r="C48" i="18"/>
  <c r="C47" i="18"/>
  <c r="C46" i="18"/>
  <c r="C45" i="18"/>
  <c r="C44" i="18"/>
  <c r="C43" i="18"/>
  <c r="C42" i="18"/>
  <c r="C41" i="18"/>
  <c r="C40" i="18"/>
  <c r="C39" i="18"/>
  <c r="C38" i="18"/>
  <c r="C37" i="18"/>
  <c r="C36" i="18"/>
  <c r="C35" i="18"/>
  <c r="C34" i="18"/>
  <c r="C33" i="18"/>
  <c r="C32" i="18"/>
  <c r="C31" i="18"/>
  <c r="C30" i="18"/>
  <c r="C29" i="18"/>
  <c r="C28" i="18"/>
  <c r="C27" i="18"/>
  <c r="C26" i="18"/>
  <c r="C25" i="18"/>
  <c r="C24" i="18"/>
  <c r="C23" i="18"/>
  <c r="C22" i="18"/>
  <c r="C21" i="18"/>
  <c r="C20" i="18"/>
  <c r="C19" i="18"/>
  <c r="C18" i="18"/>
  <c r="C17" i="18"/>
  <c r="FJ569" i="1"/>
  <c r="FJ568" i="1"/>
  <c r="FJ567" i="1"/>
  <c r="FJ566" i="1"/>
  <c r="FJ565" i="1"/>
  <c r="FJ564" i="1"/>
  <c r="FJ563" i="1"/>
  <c r="FJ562" i="1"/>
  <c r="FJ561" i="1"/>
  <c r="FJ560" i="1"/>
  <c r="FJ559" i="1"/>
  <c r="FJ558" i="1"/>
  <c r="FJ557" i="1"/>
  <c r="FJ556" i="1"/>
  <c r="FJ555" i="1"/>
  <c r="FJ554" i="1"/>
  <c r="FJ553" i="1"/>
  <c r="FJ552" i="1"/>
  <c r="FJ551" i="1"/>
  <c r="FJ550" i="1"/>
  <c r="FJ549" i="1"/>
  <c r="FJ548" i="1"/>
  <c r="FJ547" i="1"/>
  <c r="FJ546" i="1"/>
  <c r="FJ545" i="1"/>
  <c r="FJ544" i="1"/>
  <c r="FJ543" i="1"/>
  <c r="FJ542" i="1"/>
  <c r="FJ541" i="1"/>
  <c r="FJ540" i="1"/>
  <c r="FJ539" i="1"/>
  <c r="FJ538" i="1"/>
  <c r="FJ537" i="1"/>
  <c r="FJ536" i="1"/>
  <c r="FJ535" i="1"/>
  <c r="FJ534" i="1"/>
  <c r="FJ533" i="1"/>
  <c r="FJ532" i="1"/>
  <c r="FJ531" i="1"/>
  <c r="FJ530" i="1"/>
  <c r="FJ529" i="1"/>
  <c r="FJ528" i="1"/>
  <c r="FJ527" i="1"/>
  <c r="FJ526" i="1"/>
  <c r="FJ525" i="1"/>
  <c r="FJ524" i="1"/>
  <c r="FJ523" i="1"/>
  <c r="FJ522" i="1"/>
  <c r="FJ521" i="1"/>
  <c r="FJ520" i="1"/>
  <c r="FJ519" i="1"/>
  <c r="FJ518" i="1"/>
  <c r="FJ517" i="1"/>
  <c r="FJ516" i="1"/>
  <c r="FJ515" i="1"/>
  <c r="FJ514" i="1"/>
  <c r="FJ513" i="1"/>
  <c r="FJ512" i="1"/>
  <c r="FJ511" i="1"/>
  <c r="FJ510" i="1"/>
  <c r="FJ509" i="1"/>
  <c r="FJ508" i="1"/>
  <c r="FJ507" i="1"/>
  <c r="FJ506" i="1"/>
  <c r="FJ505" i="1"/>
  <c r="FJ504" i="1"/>
  <c r="FJ503" i="1"/>
  <c r="FJ502" i="1"/>
  <c r="FJ501" i="1"/>
  <c r="BP569" i="1"/>
  <c r="BP568" i="1"/>
  <c r="BP567" i="1"/>
  <c r="BP566" i="1"/>
  <c r="BP565" i="1"/>
  <c r="BP564" i="1"/>
  <c r="BP563" i="1"/>
  <c r="BP562" i="1"/>
  <c r="BP561" i="1"/>
  <c r="BP560" i="1"/>
  <c r="BP559" i="1"/>
  <c r="BP558" i="1"/>
  <c r="BP557" i="1"/>
  <c r="BP556" i="1"/>
  <c r="BP555" i="1"/>
  <c r="BP554" i="1"/>
  <c r="BP553" i="1"/>
  <c r="BP552" i="1"/>
  <c r="BP551" i="1"/>
  <c r="BP550" i="1"/>
  <c r="BP549" i="1"/>
  <c r="BP548" i="1"/>
  <c r="BP547" i="1"/>
  <c r="BP546" i="1"/>
  <c r="BP545" i="1"/>
  <c r="BP544" i="1"/>
  <c r="BP543" i="1"/>
  <c r="BP542" i="1"/>
  <c r="BP541" i="1"/>
  <c r="BP540" i="1"/>
  <c r="BP539" i="1"/>
  <c r="BP538" i="1"/>
  <c r="BP537" i="1"/>
  <c r="BP536" i="1"/>
  <c r="BP535" i="1"/>
  <c r="BP534" i="1"/>
  <c r="BP533" i="1"/>
  <c r="BP532" i="1"/>
  <c r="BP531" i="1"/>
  <c r="BP530" i="1"/>
  <c r="BP529" i="1"/>
  <c r="BP528" i="1"/>
  <c r="BP527" i="1"/>
  <c r="BP526" i="1"/>
  <c r="BP525" i="1"/>
  <c r="BP524" i="1"/>
  <c r="BP523" i="1"/>
  <c r="BP522" i="1"/>
  <c r="BP521" i="1"/>
  <c r="BP520" i="1"/>
  <c r="BP519" i="1"/>
  <c r="BP518" i="1"/>
  <c r="BP517" i="1"/>
  <c r="BP516" i="1"/>
  <c r="BP515" i="1"/>
  <c r="BP514" i="1"/>
  <c r="BP513" i="1"/>
  <c r="BP512" i="1"/>
  <c r="BP511" i="1"/>
  <c r="BP510" i="1"/>
  <c r="BP509" i="1"/>
  <c r="BP508" i="1"/>
  <c r="BP507" i="1"/>
  <c r="BP506" i="1"/>
  <c r="BP505" i="1"/>
  <c r="BP504" i="1"/>
  <c r="BP503" i="1"/>
  <c r="BP502" i="1"/>
  <c r="BP501" i="1"/>
  <c r="BJ569" i="1"/>
  <c r="BJ568" i="1"/>
  <c r="BJ567" i="1"/>
  <c r="BJ566" i="1"/>
  <c r="BJ565" i="1"/>
  <c r="BJ564" i="1"/>
  <c r="BJ563" i="1"/>
  <c r="BJ562" i="1"/>
  <c r="BJ561" i="1"/>
  <c r="BJ560" i="1"/>
  <c r="BJ559" i="1"/>
  <c r="BJ558" i="1"/>
  <c r="BJ557" i="1"/>
  <c r="BJ556" i="1"/>
  <c r="BJ555" i="1"/>
  <c r="BJ554" i="1"/>
  <c r="BJ553" i="1"/>
  <c r="BJ552" i="1"/>
  <c r="BJ551" i="1"/>
  <c r="BJ550" i="1"/>
  <c r="BJ549" i="1"/>
  <c r="BJ548" i="1"/>
  <c r="BJ547" i="1"/>
  <c r="BJ546" i="1"/>
  <c r="BJ545" i="1"/>
  <c r="BJ544" i="1"/>
  <c r="BJ543" i="1"/>
  <c r="BJ542" i="1"/>
  <c r="BJ541" i="1"/>
  <c r="BJ540" i="1"/>
  <c r="BJ539" i="1"/>
  <c r="BJ538" i="1"/>
  <c r="BJ537" i="1"/>
  <c r="BJ536" i="1"/>
  <c r="BJ535" i="1"/>
  <c r="BJ534" i="1"/>
  <c r="BJ533" i="1"/>
  <c r="BJ532" i="1"/>
  <c r="BJ531" i="1"/>
  <c r="BJ530" i="1"/>
  <c r="BJ529" i="1"/>
  <c r="BJ528" i="1"/>
  <c r="BJ527" i="1"/>
  <c r="BJ526" i="1"/>
  <c r="BJ525" i="1"/>
  <c r="BJ524" i="1"/>
  <c r="BJ523" i="1"/>
  <c r="BJ522" i="1"/>
  <c r="BJ521" i="1"/>
  <c r="BJ520" i="1"/>
  <c r="BJ519" i="1"/>
  <c r="BJ518" i="1"/>
  <c r="BJ517" i="1"/>
  <c r="BJ516" i="1"/>
  <c r="BJ515" i="1"/>
  <c r="BJ514" i="1"/>
  <c r="BJ513" i="1"/>
  <c r="BJ512" i="1"/>
  <c r="BJ511" i="1"/>
  <c r="BJ510" i="1"/>
  <c r="BJ509" i="1"/>
  <c r="BJ508" i="1"/>
  <c r="BJ507" i="1"/>
  <c r="BJ506" i="1"/>
  <c r="BJ505" i="1"/>
  <c r="BJ504" i="1"/>
  <c r="BJ503" i="1"/>
  <c r="BJ502" i="1"/>
  <c r="BJ501" i="1"/>
  <c r="M483" i="1"/>
  <c r="M482" i="1"/>
  <c r="M481" i="1"/>
  <c r="M480" i="1"/>
  <c r="M479" i="1"/>
  <c r="M478" i="1"/>
  <c r="M477" i="1"/>
  <c r="M476" i="1"/>
  <c r="M475" i="1"/>
  <c r="M474" i="1"/>
  <c r="M473" i="1"/>
  <c r="M472" i="1"/>
  <c r="M471" i="1"/>
  <c r="M470" i="1"/>
  <c r="M469" i="1"/>
  <c r="M468" i="1"/>
  <c r="M467" i="1"/>
  <c r="M466" i="1"/>
  <c r="M465" i="1"/>
  <c r="M464" i="1"/>
  <c r="M463" i="1"/>
  <c r="M462" i="1"/>
  <c r="M461" i="1"/>
  <c r="M460" i="1"/>
  <c r="M459" i="1"/>
  <c r="M458" i="1"/>
  <c r="M457" i="1"/>
  <c r="M456" i="1"/>
  <c r="M455" i="1"/>
  <c r="M454" i="1"/>
  <c r="M453" i="1"/>
  <c r="M452" i="1"/>
  <c r="M451" i="1"/>
  <c r="M450" i="1"/>
  <c r="M449" i="1"/>
  <c r="M448" i="1"/>
  <c r="M447" i="1"/>
  <c r="M446" i="1"/>
  <c r="M445" i="1"/>
  <c r="M444" i="1"/>
  <c r="M443" i="1"/>
  <c r="M442" i="1"/>
  <c r="M441" i="1"/>
  <c r="M440" i="1"/>
  <c r="M439" i="1"/>
  <c r="M438" i="1"/>
  <c r="M437" i="1"/>
  <c r="M436" i="1"/>
  <c r="M435" i="1"/>
  <c r="M434" i="1"/>
  <c r="M433" i="1"/>
  <c r="M432" i="1"/>
  <c r="M431" i="1"/>
  <c r="M430" i="1"/>
  <c r="M429" i="1"/>
  <c r="M428" i="1"/>
  <c r="M427" i="1"/>
  <c r="M426" i="1"/>
  <c r="M425" i="1"/>
  <c r="M424" i="1"/>
  <c r="M423" i="1"/>
  <c r="M422" i="1"/>
  <c r="M421" i="1"/>
  <c r="M420" i="1"/>
  <c r="M419" i="1"/>
  <c r="M418" i="1"/>
  <c r="BP483" i="1"/>
  <c r="BP482" i="1"/>
  <c r="BP481" i="1"/>
  <c r="BP480" i="1"/>
  <c r="BP479" i="1"/>
  <c r="BP478" i="1"/>
  <c r="BP477" i="1"/>
  <c r="BP476" i="1"/>
  <c r="BP475" i="1"/>
  <c r="BP474" i="1"/>
  <c r="BP473" i="1"/>
  <c r="BP472" i="1"/>
  <c r="BP471" i="1"/>
  <c r="BP470" i="1"/>
  <c r="BP469" i="1"/>
  <c r="BP468" i="1"/>
  <c r="BP467" i="1"/>
  <c r="BP466" i="1"/>
  <c r="BP465" i="1"/>
  <c r="BP464" i="1"/>
  <c r="BP463" i="1"/>
  <c r="BP462" i="1"/>
  <c r="BP461" i="1"/>
  <c r="BP460" i="1"/>
  <c r="BP459" i="1"/>
  <c r="BP458" i="1"/>
  <c r="BP457" i="1"/>
  <c r="BP456" i="1"/>
  <c r="BP455" i="1"/>
  <c r="BP454" i="1"/>
  <c r="BP453" i="1"/>
  <c r="BP452" i="1"/>
  <c r="BP451" i="1"/>
  <c r="BP450" i="1"/>
  <c r="BP449" i="1"/>
  <c r="BP448" i="1"/>
  <c r="BP447" i="1"/>
  <c r="BP446" i="1"/>
  <c r="BP445" i="1"/>
  <c r="BP444" i="1"/>
  <c r="BP443" i="1"/>
  <c r="BP442" i="1"/>
  <c r="BP441" i="1"/>
  <c r="BP440" i="1"/>
  <c r="BP439" i="1"/>
  <c r="BP438" i="1"/>
  <c r="BP437" i="1"/>
  <c r="BP436" i="1"/>
  <c r="BP435" i="1"/>
  <c r="BP434" i="1"/>
  <c r="BP433" i="1"/>
  <c r="BP432" i="1"/>
  <c r="BP431" i="1"/>
  <c r="BP430" i="1"/>
  <c r="BP429" i="1"/>
  <c r="BP428" i="1"/>
  <c r="BP427" i="1"/>
  <c r="BP426" i="1"/>
  <c r="BP425" i="1"/>
  <c r="BP424" i="1"/>
  <c r="BP423" i="1"/>
  <c r="BP422" i="1"/>
  <c r="BP421" i="1"/>
  <c r="BP420" i="1"/>
  <c r="BP419" i="1"/>
  <c r="BP418" i="1"/>
  <c r="BP417" i="1"/>
  <c r="BP416" i="1"/>
  <c r="BP415" i="1"/>
  <c r="BJ483" i="1"/>
  <c r="BJ482" i="1"/>
  <c r="BJ481" i="1"/>
  <c r="BJ480" i="1"/>
  <c r="BJ479" i="1"/>
  <c r="BJ478" i="1"/>
  <c r="BJ477" i="1"/>
  <c r="BJ476" i="1"/>
  <c r="BJ475" i="1"/>
  <c r="BJ474" i="1"/>
  <c r="BJ473" i="1"/>
  <c r="BJ472" i="1"/>
  <c r="BJ471" i="1"/>
  <c r="BJ470" i="1"/>
  <c r="BJ469" i="1"/>
  <c r="BJ468" i="1"/>
  <c r="BJ467" i="1"/>
  <c r="BJ466" i="1"/>
  <c r="BJ465" i="1"/>
  <c r="BJ464" i="1"/>
  <c r="BJ463" i="1"/>
  <c r="BJ462" i="1"/>
  <c r="BJ461" i="1"/>
  <c r="BJ460" i="1"/>
  <c r="BJ459" i="1"/>
  <c r="BJ458" i="1"/>
  <c r="BJ457" i="1"/>
  <c r="BJ456" i="1"/>
  <c r="BJ455" i="1"/>
  <c r="BJ454" i="1"/>
  <c r="BJ453" i="1"/>
  <c r="BJ452" i="1"/>
  <c r="BJ451" i="1"/>
  <c r="BJ450" i="1"/>
  <c r="BJ449" i="1"/>
  <c r="BJ448" i="1"/>
  <c r="BJ447" i="1"/>
  <c r="BJ446" i="1"/>
  <c r="BJ445" i="1"/>
  <c r="BJ444" i="1"/>
  <c r="BJ443" i="1"/>
  <c r="BJ442" i="1"/>
  <c r="BJ441" i="1"/>
  <c r="BJ440" i="1"/>
  <c r="BJ439" i="1"/>
  <c r="BJ438" i="1"/>
  <c r="BJ437" i="1"/>
  <c r="BJ436" i="1"/>
  <c r="BJ435" i="1"/>
  <c r="BJ434" i="1"/>
  <c r="BJ433" i="1"/>
  <c r="BJ432" i="1"/>
  <c r="BJ431" i="1"/>
  <c r="BJ430" i="1"/>
  <c r="BJ429" i="1"/>
  <c r="BJ428" i="1"/>
  <c r="BJ427" i="1"/>
  <c r="BJ426" i="1"/>
  <c r="BJ425" i="1"/>
  <c r="BJ424" i="1"/>
  <c r="BJ423" i="1"/>
  <c r="BJ422" i="1"/>
  <c r="BJ421" i="1"/>
  <c r="BJ420" i="1"/>
  <c r="BJ419" i="1"/>
  <c r="BJ418" i="1"/>
  <c r="BJ417" i="1"/>
  <c r="BJ416" i="1"/>
  <c r="BJ415" i="1"/>
  <c r="BP394" i="1"/>
  <c r="BP393" i="1"/>
  <c r="BP392" i="1"/>
  <c r="BP391" i="1"/>
  <c r="BP390" i="1"/>
  <c r="BP389" i="1"/>
  <c r="BP388" i="1"/>
  <c r="BP387" i="1"/>
  <c r="BP386" i="1"/>
  <c r="BP385" i="1"/>
  <c r="BP384" i="1"/>
  <c r="BP383" i="1"/>
  <c r="BP382" i="1"/>
  <c r="BP381" i="1"/>
  <c r="BP380" i="1"/>
  <c r="BP379" i="1"/>
  <c r="BP378" i="1"/>
  <c r="BP377" i="1"/>
  <c r="BP376" i="1"/>
  <c r="BP375" i="1"/>
  <c r="BP374" i="1"/>
  <c r="BP373" i="1"/>
  <c r="BP372" i="1"/>
  <c r="BP371" i="1"/>
  <c r="BP370" i="1"/>
  <c r="BP369" i="1"/>
  <c r="BP368" i="1"/>
  <c r="BP367" i="1"/>
  <c r="BP366" i="1"/>
  <c r="BP365" i="1"/>
  <c r="BP364" i="1"/>
  <c r="BP363" i="1"/>
  <c r="BP362" i="1"/>
  <c r="BP361" i="1"/>
  <c r="BP360" i="1"/>
  <c r="BP359" i="1"/>
  <c r="BP358" i="1"/>
  <c r="BP357" i="1"/>
  <c r="BP356" i="1"/>
  <c r="BP355" i="1"/>
  <c r="BP354" i="1"/>
  <c r="BP353" i="1"/>
  <c r="BP352" i="1"/>
  <c r="BP351" i="1"/>
  <c r="BP350" i="1"/>
  <c r="BP349" i="1"/>
  <c r="BP348" i="1"/>
  <c r="BP347" i="1"/>
  <c r="BP346" i="1"/>
  <c r="BP345" i="1"/>
  <c r="BP344" i="1"/>
  <c r="BP343" i="1"/>
  <c r="BP342" i="1"/>
  <c r="BP341" i="1"/>
  <c r="BP340" i="1"/>
  <c r="BP339" i="1"/>
  <c r="BP338" i="1"/>
  <c r="BP337" i="1"/>
  <c r="BP336" i="1"/>
  <c r="BP335" i="1"/>
  <c r="BP334" i="1"/>
  <c r="BP333" i="1"/>
  <c r="BP332" i="1"/>
  <c r="BP331" i="1"/>
  <c r="BP330" i="1"/>
  <c r="BP329" i="1"/>
  <c r="BP328" i="1"/>
  <c r="BP327" i="1"/>
  <c r="BP326" i="1"/>
  <c r="BJ394" i="1"/>
  <c r="BJ393" i="1"/>
  <c r="BJ392" i="1"/>
  <c r="BJ391" i="1"/>
  <c r="BJ390" i="1"/>
  <c r="BJ389" i="1"/>
  <c r="BJ388" i="1"/>
  <c r="BJ387" i="1"/>
  <c r="BJ386" i="1"/>
  <c r="BJ385" i="1"/>
  <c r="BJ384" i="1"/>
  <c r="BJ383" i="1"/>
  <c r="BJ382" i="1"/>
  <c r="BJ381" i="1"/>
  <c r="BJ380" i="1"/>
  <c r="BJ379" i="1"/>
  <c r="BJ378" i="1"/>
  <c r="BJ377" i="1"/>
  <c r="BJ376" i="1"/>
  <c r="BJ375" i="1"/>
  <c r="BJ374" i="1"/>
  <c r="BJ373" i="1"/>
  <c r="BJ372" i="1"/>
  <c r="BJ371" i="1"/>
  <c r="BJ370" i="1"/>
  <c r="BJ369" i="1"/>
  <c r="BJ368" i="1"/>
  <c r="BJ367" i="1"/>
  <c r="BJ366" i="1"/>
  <c r="BJ365" i="1"/>
  <c r="BJ364" i="1"/>
  <c r="BJ363" i="1"/>
  <c r="BJ362" i="1"/>
  <c r="BJ361" i="1"/>
  <c r="BJ360" i="1"/>
  <c r="BJ359" i="1"/>
  <c r="BJ358" i="1"/>
  <c r="BJ357" i="1"/>
  <c r="BJ356" i="1"/>
  <c r="BJ355" i="1"/>
  <c r="BJ354" i="1"/>
  <c r="BJ353" i="1"/>
  <c r="BJ352" i="1"/>
  <c r="BJ351" i="1"/>
  <c r="BJ350" i="1"/>
  <c r="BJ349" i="1"/>
  <c r="BJ348" i="1"/>
  <c r="BJ347" i="1"/>
  <c r="BJ346" i="1"/>
  <c r="BJ345" i="1"/>
  <c r="BJ344" i="1"/>
  <c r="BJ343" i="1"/>
  <c r="BJ342" i="1"/>
  <c r="BJ341" i="1"/>
  <c r="BJ340" i="1"/>
  <c r="BJ339" i="1"/>
  <c r="BJ338" i="1"/>
  <c r="BJ337" i="1"/>
  <c r="BJ336" i="1"/>
  <c r="BJ335" i="1"/>
  <c r="BJ334" i="1"/>
  <c r="BJ333" i="1"/>
  <c r="BJ332" i="1"/>
  <c r="BJ331" i="1"/>
  <c r="BJ330" i="1"/>
  <c r="BJ329" i="1"/>
  <c r="BJ328" i="1"/>
  <c r="BJ327" i="1"/>
  <c r="BJ326" i="1"/>
  <c r="M394" i="1"/>
  <c r="M393" i="1"/>
  <c r="M392" i="1"/>
  <c r="M391" i="1"/>
  <c r="M390" i="1"/>
  <c r="M389" i="1"/>
  <c r="M388" i="1"/>
  <c r="M387" i="1"/>
  <c r="M386" i="1"/>
  <c r="M385" i="1"/>
  <c r="M384" i="1"/>
  <c r="M383" i="1"/>
  <c r="M382" i="1"/>
  <c r="M381" i="1"/>
  <c r="M380" i="1"/>
  <c r="M379" i="1"/>
  <c r="M378" i="1"/>
  <c r="M377" i="1"/>
  <c r="M376" i="1"/>
  <c r="M375" i="1"/>
  <c r="M374" i="1"/>
  <c r="M373" i="1"/>
  <c r="M372" i="1"/>
  <c r="M371" i="1"/>
  <c r="M370" i="1"/>
  <c r="M369" i="1"/>
  <c r="M368" i="1"/>
  <c r="M367" i="1"/>
  <c r="M366" i="1"/>
  <c r="M365" i="1"/>
  <c r="M364" i="1"/>
  <c r="M363" i="1"/>
  <c r="M362" i="1"/>
  <c r="M361" i="1"/>
  <c r="M360" i="1"/>
  <c r="M359" i="1"/>
  <c r="M358" i="1"/>
  <c r="M357" i="1"/>
  <c r="M356" i="1"/>
  <c r="M355" i="1"/>
  <c r="M354" i="1"/>
  <c r="M353" i="1"/>
  <c r="M352" i="1"/>
  <c r="M351" i="1"/>
  <c r="M350" i="1"/>
  <c r="M349" i="1"/>
  <c r="M348" i="1"/>
  <c r="M347" i="1"/>
  <c r="M346" i="1"/>
  <c r="M345" i="1"/>
  <c r="M344" i="1"/>
  <c r="M343" i="1"/>
  <c r="M342" i="1"/>
  <c r="M341" i="1"/>
  <c r="M340" i="1"/>
  <c r="M339" i="1"/>
  <c r="M338" i="1"/>
  <c r="M337" i="1"/>
  <c r="M336" i="1"/>
  <c r="M335" i="1"/>
  <c r="M334" i="1"/>
  <c r="M333" i="1"/>
  <c r="M332" i="1"/>
  <c r="M331" i="1"/>
  <c r="M330" i="1"/>
  <c r="M329" i="1"/>
  <c r="M328" i="1"/>
  <c r="M327" i="1"/>
  <c r="M326" i="1"/>
  <c r="BP314" i="1"/>
  <c r="BP313" i="1"/>
  <c r="BP312" i="1"/>
  <c r="BP311" i="1"/>
  <c r="BP310" i="1"/>
  <c r="BP309" i="1"/>
  <c r="BP308" i="1"/>
  <c r="BP307" i="1"/>
  <c r="BP306" i="1"/>
  <c r="BP305" i="1"/>
  <c r="BP304" i="1"/>
  <c r="BP303" i="1"/>
  <c r="BP302" i="1"/>
  <c r="BP301" i="1"/>
  <c r="BP300" i="1"/>
  <c r="BP299" i="1"/>
  <c r="BP298" i="1"/>
  <c r="BP297" i="1"/>
  <c r="BP296" i="1"/>
  <c r="BP295" i="1"/>
  <c r="BP294" i="1"/>
  <c r="BP293" i="1"/>
  <c r="BP292" i="1"/>
  <c r="BP291" i="1"/>
  <c r="BP290" i="1"/>
  <c r="BP289" i="1"/>
  <c r="BP288" i="1"/>
  <c r="BP287" i="1"/>
  <c r="BP286" i="1"/>
  <c r="BP285" i="1"/>
  <c r="BP284" i="1"/>
  <c r="BP283" i="1"/>
  <c r="BP282" i="1"/>
  <c r="BP281" i="1"/>
  <c r="BP280" i="1"/>
  <c r="BP279" i="1"/>
  <c r="BP278" i="1"/>
  <c r="BP277" i="1"/>
  <c r="BP276" i="1"/>
  <c r="BP275" i="1"/>
  <c r="BP274" i="1"/>
  <c r="BP273" i="1"/>
  <c r="BP272" i="1"/>
  <c r="BP271" i="1"/>
  <c r="BP270" i="1"/>
  <c r="BP269" i="1"/>
  <c r="BP268" i="1"/>
  <c r="BP267" i="1"/>
  <c r="BP266" i="1"/>
  <c r="BP265" i="1"/>
  <c r="BP264" i="1"/>
  <c r="BP263" i="1"/>
  <c r="BP262" i="1"/>
  <c r="BP261" i="1"/>
  <c r="BP260" i="1"/>
  <c r="BP259" i="1"/>
  <c r="BP258" i="1"/>
  <c r="BP257" i="1"/>
  <c r="BP256" i="1"/>
  <c r="BP255" i="1"/>
  <c r="BP254" i="1"/>
  <c r="BP253" i="1"/>
  <c r="BP252" i="1"/>
  <c r="BP251" i="1"/>
  <c r="BP250" i="1"/>
  <c r="BP249" i="1"/>
  <c r="BP248" i="1"/>
  <c r="BP247" i="1"/>
  <c r="BP246" i="1"/>
  <c r="BJ314" i="1"/>
  <c r="BJ313" i="1"/>
  <c r="BJ312" i="1"/>
  <c r="BJ311" i="1"/>
  <c r="BJ310" i="1"/>
  <c r="BJ309" i="1"/>
  <c r="BJ308" i="1"/>
  <c r="BJ307" i="1"/>
  <c r="BJ306" i="1"/>
  <c r="BJ305" i="1"/>
  <c r="BJ304" i="1"/>
  <c r="BJ303" i="1"/>
  <c r="BJ302" i="1"/>
  <c r="BJ301" i="1"/>
  <c r="BJ300" i="1"/>
  <c r="BJ299" i="1"/>
  <c r="BJ298" i="1"/>
  <c r="BJ297" i="1"/>
  <c r="BJ296" i="1"/>
  <c r="BJ295" i="1"/>
  <c r="BJ294" i="1"/>
  <c r="BJ293" i="1"/>
  <c r="BJ292" i="1"/>
  <c r="BJ291" i="1"/>
  <c r="BJ290" i="1"/>
  <c r="BJ289" i="1"/>
  <c r="BJ288" i="1"/>
  <c r="BJ287" i="1"/>
  <c r="BJ286" i="1"/>
  <c r="BJ285" i="1"/>
  <c r="BJ284" i="1"/>
  <c r="BJ283" i="1"/>
  <c r="BJ282" i="1"/>
  <c r="BJ281" i="1"/>
  <c r="BJ280" i="1"/>
  <c r="BJ279" i="1"/>
  <c r="BJ278" i="1"/>
  <c r="BJ277" i="1"/>
  <c r="BJ276" i="1"/>
  <c r="BJ275" i="1"/>
  <c r="BJ274" i="1"/>
  <c r="BJ273" i="1"/>
  <c r="BJ272" i="1"/>
  <c r="BJ271" i="1"/>
  <c r="BJ270" i="1"/>
  <c r="BJ269" i="1"/>
  <c r="BJ268" i="1"/>
  <c r="BJ267" i="1"/>
  <c r="BJ266" i="1"/>
  <c r="BJ265" i="1"/>
  <c r="BJ264" i="1"/>
  <c r="BJ263" i="1"/>
  <c r="BJ262" i="1"/>
  <c r="BJ261" i="1"/>
  <c r="BJ260" i="1"/>
  <c r="BJ259" i="1"/>
  <c r="BJ258" i="1"/>
  <c r="BJ257" i="1"/>
  <c r="BJ256" i="1"/>
  <c r="BJ255" i="1"/>
  <c r="BJ254" i="1"/>
  <c r="BJ253" i="1"/>
  <c r="BJ252" i="1"/>
  <c r="BJ251" i="1"/>
  <c r="BJ250" i="1"/>
  <c r="BJ249" i="1"/>
  <c r="BJ248" i="1"/>
  <c r="BJ247" i="1"/>
  <c r="BJ246" i="1"/>
  <c r="M314" i="1"/>
  <c r="M313" i="1"/>
  <c r="M312" i="1"/>
  <c r="M311" i="1"/>
  <c r="M310" i="1"/>
  <c r="M309" i="1"/>
  <c r="M308" i="1"/>
  <c r="M307" i="1"/>
  <c r="M306" i="1"/>
  <c r="M305" i="1"/>
  <c r="M304" i="1"/>
  <c r="M303" i="1"/>
  <c r="M302" i="1"/>
  <c r="M301" i="1"/>
  <c r="M300" i="1"/>
  <c r="M299" i="1"/>
  <c r="M298" i="1"/>
  <c r="M297" i="1"/>
  <c r="M296" i="1"/>
  <c r="M295" i="1"/>
  <c r="M294" i="1"/>
  <c r="M293" i="1"/>
  <c r="M292" i="1"/>
  <c r="M291" i="1"/>
  <c r="M290" i="1"/>
  <c r="M289" i="1"/>
  <c r="M288" i="1"/>
  <c r="M287" i="1"/>
  <c r="M286" i="1"/>
  <c r="M285" i="1"/>
  <c r="M284" i="1"/>
  <c r="M283" i="1"/>
  <c r="M282" i="1"/>
  <c r="M281" i="1"/>
  <c r="M280" i="1"/>
  <c r="M279" i="1"/>
  <c r="M278" i="1"/>
  <c r="M277" i="1"/>
  <c r="M276" i="1"/>
  <c r="M275" i="1"/>
  <c r="M274" i="1"/>
  <c r="M273" i="1"/>
  <c r="M272" i="1"/>
  <c r="M271" i="1"/>
  <c r="M270" i="1"/>
  <c r="M269" i="1"/>
  <c r="M268" i="1"/>
  <c r="M267" i="1"/>
  <c r="M266" i="1"/>
  <c r="M265" i="1"/>
  <c r="M264" i="1"/>
  <c r="M263" i="1"/>
  <c r="M262" i="1"/>
  <c r="M261" i="1"/>
  <c r="M260" i="1"/>
  <c r="M259" i="1"/>
  <c r="M258" i="1"/>
  <c r="M257" i="1"/>
  <c r="M256" i="1"/>
  <c r="M255" i="1"/>
  <c r="M254" i="1"/>
  <c r="M253" i="1"/>
  <c r="M252" i="1"/>
  <c r="M251" i="1"/>
  <c r="M250" i="1"/>
  <c r="M249" i="1"/>
  <c r="M248" i="1"/>
  <c r="M247" i="1"/>
  <c r="M246" i="1"/>
  <c r="BP234" i="1"/>
  <c r="BP233" i="1"/>
  <c r="BP232" i="1"/>
  <c r="BP231" i="1"/>
  <c r="BP230" i="1"/>
  <c r="BP229" i="1"/>
  <c r="BP228" i="1"/>
  <c r="BP227" i="1"/>
  <c r="BP226" i="1"/>
  <c r="BP225" i="1"/>
  <c r="BP224" i="1"/>
  <c r="BP223" i="1"/>
  <c r="BP222" i="1"/>
  <c r="BP221" i="1"/>
  <c r="BP220" i="1"/>
  <c r="BP219" i="1"/>
  <c r="BP218" i="1"/>
  <c r="BP217" i="1"/>
  <c r="BP216" i="1"/>
  <c r="BP215" i="1"/>
  <c r="BP214" i="1"/>
  <c r="BP213" i="1"/>
  <c r="BP212" i="1"/>
  <c r="BP211" i="1"/>
  <c r="BP210" i="1"/>
  <c r="BP209" i="1"/>
  <c r="BP208" i="1"/>
  <c r="BP207" i="1"/>
  <c r="BP206" i="1"/>
  <c r="BP205" i="1"/>
  <c r="BP204" i="1"/>
  <c r="BP203" i="1"/>
  <c r="BP202" i="1"/>
  <c r="BP201" i="1"/>
  <c r="BP200" i="1"/>
  <c r="BP199" i="1"/>
  <c r="BP198" i="1"/>
  <c r="BP197" i="1"/>
  <c r="BP196" i="1"/>
  <c r="BP195" i="1"/>
  <c r="BP194" i="1"/>
  <c r="BP193" i="1"/>
  <c r="BP192" i="1"/>
  <c r="BP191" i="1"/>
  <c r="BP190" i="1"/>
  <c r="BP189" i="1"/>
  <c r="BP188" i="1"/>
  <c r="BP187" i="1"/>
  <c r="BP186" i="1"/>
  <c r="BP185" i="1"/>
  <c r="BP184" i="1"/>
  <c r="BP183" i="1"/>
  <c r="BP182" i="1"/>
  <c r="BP181" i="1"/>
  <c r="BP180" i="1"/>
  <c r="BP179" i="1"/>
  <c r="BP178" i="1"/>
  <c r="BP177" i="1"/>
  <c r="BP176" i="1"/>
  <c r="BP175" i="1"/>
  <c r="BP174" i="1"/>
  <c r="BP173" i="1"/>
  <c r="BP172" i="1"/>
  <c r="BP171" i="1"/>
  <c r="BP170" i="1"/>
  <c r="BP169" i="1"/>
  <c r="BP168" i="1"/>
  <c r="BP167" i="1"/>
  <c r="BP166" i="1"/>
  <c r="BJ234" i="1"/>
  <c r="BJ233" i="1"/>
  <c r="BJ232" i="1"/>
  <c r="BJ231" i="1"/>
  <c r="BJ230" i="1"/>
  <c r="BJ229" i="1"/>
  <c r="BJ228" i="1"/>
  <c r="BJ227" i="1"/>
  <c r="BJ226" i="1"/>
  <c r="BJ225" i="1"/>
  <c r="BJ224" i="1"/>
  <c r="BJ223" i="1"/>
  <c r="BJ222" i="1"/>
  <c r="BJ221" i="1"/>
  <c r="BJ220" i="1"/>
  <c r="BJ219" i="1"/>
  <c r="BJ218" i="1"/>
  <c r="BJ217" i="1"/>
  <c r="BJ216" i="1"/>
  <c r="BJ215" i="1"/>
  <c r="BJ214" i="1"/>
  <c r="BJ213" i="1"/>
  <c r="BJ212" i="1"/>
  <c r="BJ211" i="1"/>
  <c r="BJ210" i="1"/>
  <c r="BJ209" i="1"/>
  <c r="BJ208" i="1"/>
  <c r="BJ207" i="1"/>
  <c r="BJ206" i="1"/>
  <c r="BJ205" i="1"/>
  <c r="BJ204" i="1"/>
  <c r="BJ203" i="1"/>
  <c r="BJ202" i="1"/>
  <c r="BJ201" i="1"/>
  <c r="BJ200" i="1"/>
  <c r="BJ199" i="1"/>
  <c r="BJ198" i="1"/>
  <c r="BJ197" i="1"/>
  <c r="BJ196" i="1"/>
  <c r="BJ195" i="1"/>
  <c r="BJ194" i="1"/>
  <c r="BJ193" i="1"/>
  <c r="BJ192" i="1"/>
  <c r="BJ191" i="1"/>
  <c r="BJ190" i="1"/>
  <c r="BJ189" i="1"/>
  <c r="BJ188" i="1"/>
  <c r="BJ187" i="1"/>
  <c r="BJ186" i="1"/>
  <c r="BJ185" i="1"/>
  <c r="BJ184" i="1"/>
  <c r="BJ183" i="1"/>
  <c r="BJ182" i="1"/>
  <c r="BJ181" i="1"/>
  <c r="BJ180" i="1"/>
  <c r="BJ179" i="1"/>
  <c r="BJ178" i="1"/>
  <c r="BJ177" i="1"/>
  <c r="BJ176" i="1"/>
  <c r="BJ175" i="1"/>
  <c r="BJ174" i="1"/>
  <c r="BJ173" i="1"/>
  <c r="BJ172" i="1"/>
  <c r="BJ171" i="1"/>
  <c r="BJ170" i="1"/>
  <c r="BJ169" i="1"/>
  <c r="BJ168" i="1"/>
  <c r="BJ167" i="1"/>
  <c r="BJ166" i="1"/>
  <c r="BP152" i="1"/>
  <c r="BP151" i="1"/>
  <c r="BP150" i="1"/>
  <c r="BP149" i="1"/>
  <c r="BP148" i="1"/>
  <c r="BP147" i="1"/>
  <c r="BP146" i="1"/>
  <c r="BP145" i="1"/>
  <c r="BP144" i="1"/>
  <c r="BP143" i="1"/>
  <c r="BP142" i="1"/>
  <c r="BP141" i="1"/>
  <c r="BP140" i="1"/>
  <c r="BP139" i="1"/>
  <c r="BP138" i="1"/>
  <c r="BP137" i="1"/>
  <c r="BP136" i="1"/>
  <c r="BP135" i="1"/>
  <c r="BP134" i="1"/>
  <c r="BP133" i="1"/>
  <c r="BP132" i="1"/>
  <c r="BP131" i="1"/>
  <c r="BP130" i="1"/>
  <c r="BP129" i="1"/>
  <c r="BP128" i="1"/>
  <c r="BP127" i="1"/>
  <c r="BP126" i="1"/>
  <c r="BP125" i="1"/>
  <c r="BP124" i="1"/>
  <c r="BP123" i="1"/>
  <c r="BP122" i="1"/>
  <c r="BP121" i="1"/>
  <c r="BP120" i="1"/>
  <c r="BP119" i="1"/>
  <c r="BP118" i="1"/>
  <c r="BP117" i="1"/>
  <c r="BP116" i="1"/>
  <c r="BP115" i="1"/>
  <c r="BP114" i="1"/>
  <c r="BP113" i="1"/>
  <c r="BP112" i="1"/>
  <c r="BP111" i="1"/>
  <c r="BP110" i="1"/>
  <c r="BP109" i="1"/>
  <c r="BP108" i="1"/>
  <c r="BP107" i="1"/>
  <c r="BP106" i="1"/>
  <c r="BP105" i="1"/>
  <c r="BP104" i="1"/>
  <c r="BP103" i="1"/>
  <c r="BP102" i="1"/>
  <c r="BP101" i="1"/>
  <c r="BP100" i="1"/>
  <c r="BP99" i="1"/>
  <c r="BP98" i="1"/>
  <c r="BP97" i="1"/>
  <c r="BP96" i="1"/>
  <c r="BP95" i="1"/>
  <c r="BP94" i="1"/>
  <c r="BP93" i="1"/>
  <c r="BP92" i="1"/>
  <c r="BP91" i="1"/>
  <c r="BP90" i="1"/>
  <c r="BP89" i="1"/>
  <c r="BP88" i="1"/>
  <c r="BP87" i="1"/>
  <c r="BP86" i="1"/>
  <c r="BP85" i="1"/>
  <c r="BP84" i="1"/>
  <c r="BJ152" i="1"/>
  <c r="BJ151" i="1"/>
  <c r="BJ150" i="1"/>
  <c r="BJ149" i="1"/>
  <c r="BJ148" i="1"/>
  <c r="BJ147" i="1"/>
  <c r="BJ146" i="1"/>
  <c r="BJ145" i="1"/>
  <c r="BJ144" i="1"/>
  <c r="BJ143" i="1"/>
  <c r="BJ142" i="1"/>
  <c r="BJ141" i="1"/>
  <c r="BJ140" i="1"/>
  <c r="BJ139" i="1"/>
  <c r="BJ138" i="1"/>
  <c r="BJ137" i="1"/>
  <c r="BJ136" i="1"/>
  <c r="BJ135" i="1"/>
  <c r="BJ134" i="1"/>
  <c r="BJ133" i="1"/>
  <c r="BJ132" i="1"/>
  <c r="BJ131" i="1"/>
  <c r="BJ130" i="1"/>
  <c r="BJ129" i="1"/>
  <c r="BJ128" i="1"/>
  <c r="BJ127" i="1"/>
  <c r="BJ126" i="1"/>
  <c r="BJ125" i="1"/>
  <c r="BJ124" i="1"/>
  <c r="BJ123" i="1"/>
  <c r="BJ122" i="1"/>
  <c r="BJ121" i="1"/>
  <c r="BJ120" i="1"/>
  <c r="BJ119" i="1"/>
  <c r="BJ118" i="1"/>
  <c r="BJ117" i="1"/>
  <c r="BJ116" i="1"/>
  <c r="BJ115" i="1"/>
  <c r="BJ114" i="1"/>
  <c r="BJ113" i="1"/>
  <c r="BJ112" i="1"/>
  <c r="BJ111" i="1"/>
  <c r="BJ110" i="1"/>
  <c r="BJ109" i="1"/>
  <c r="BJ108" i="1"/>
  <c r="BJ107" i="1"/>
  <c r="BJ106" i="1"/>
  <c r="BJ105" i="1"/>
  <c r="BJ104" i="1"/>
  <c r="BJ103" i="1"/>
  <c r="BJ102" i="1"/>
  <c r="BJ101" i="1"/>
  <c r="BJ100" i="1"/>
  <c r="BJ99" i="1"/>
  <c r="BJ98" i="1"/>
  <c r="BJ97" i="1"/>
  <c r="BJ96" i="1"/>
  <c r="BJ95" i="1"/>
  <c r="BJ94" i="1"/>
  <c r="BJ93" i="1"/>
  <c r="BJ92" i="1"/>
  <c r="BJ91" i="1"/>
  <c r="BJ90" i="1"/>
  <c r="BJ89" i="1"/>
  <c r="BJ88" i="1"/>
  <c r="BJ87" i="1"/>
  <c r="BJ86" i="1"/>
  <c r="BJ85" i="1"/>
  <c r="BJ84" i="1"/>
  <c r="M152" i="1"/>
  <c r="M151" i="1"/>
  <c r="M150" i="1"/>
  <c r="M149" i="1"/>
  <c r="M148" i="1"/>
  <c r="M147" i="1"/>
  <c r="M146" i="1"/>
  <c r="M145" i="1"/>
  <c r="M144" i="1"/>
  <c r="M143" i="1"/>
  <c r="M142" i="1"/>
  <c r="M141" i="1"/>
  <c r="M140" i="1"/>
  <c r="M139" i="1"/>
  <c r="M138" i="1"/>
  <c r="M137" i="1"/>
  <c r="M136" i="1"/>
  <c r="M135" i="1"/>
  <c r="M134" i="1"/>
  <c r="M133" i="1"/>
  <c r="M132" i="1"/>
  <c r="M131" i="1"/>
  <c r="M130" i="1"/>
  <c r="M129" i="1"/>
  <c r="M128" i="1"/>
  <c r="M127" i="1"/>
  <c r="M126" i="1"/>
  <c r="M125" i="1"/>
  <c r="M124" i="1"/>
  <c r="M123" i="1"/>
  <c r="M122" i="1"/>
  <c r="M121" i="1"/>
  <c r="M120" i="1"/>
  <c r="M119" i="1"/>
  <c r="M118" i="1"/>
  <c r="M117" i="1"/>
  <c r="M116" i="1"/>
  <c r="M115" i="1"/>
  <c r="M114" i="1"/>
  <c r="M113" i="1"/>
  <c r="M112" i="1"/>
  <c r="M111" i="1"/>
  <c r="M110" i="1"/>
  <c r="M109" i="1"/>
  <c r="M108" i="1"/>
  <c r="M107" i="1"/>
  <c r="M106" i="1"/>
  <c r="M105" i="1"/>
  <c r="M104" i="1"/>
  <c r="M103" i="1"/>
  <c r="M102" i="1"/>
  <c r="M101" i="1"/>
  <c r="M100" i="1"/>
  <c r="M99" i="1"/>
  <c r="M98" i="1"/>
  <c r="M97" i="1"/>
  <c r="M96" i="1"/>
  <c r="M95" i="1"/>
  <c r="M94" i="1"/>
  <c r="M93" i="1"/>
  <c r="M92" i="1"/>
  <c r="M91" i="1"/>
  <c r="M90" i="1"/>
  <c r="M89" i="1"/>
  <c r="M88" i="1"/>
  <c r="M87" i="1"/>
  <c r="M86" i="1"/>
  <c r="M85" i="1"/>
  <c r="M84" i="1"/>
  <c r="F6" i="18" l="1"/>
  <c r="FI569" i="1"/>
  <c r="FI568" i="1"/>
  <c r="FI567" i="1"/>
  <c r="FI566" i="1"/>
  <c r="FI565" i="1"/>
  <c r="FI564" i="1"/>
  <c r="FI563" i="1"/>
  <c r="FI562" i="1"/>
  <c r="FI561" i="1"/>
  <c r="FI560" i="1"/>
  <c r="FI559" i="1"/>
  <c r="FI558" i="1"/>
  <c r="FI557" i="1"/>
  <c r="FI556" i="1"/>
  <c r="FI555" i="1"/>
  <c r="FI554" i="1"/>
  <c r="FI553" i="1"/>
  <c r="FI552" i="1"/>
  <c r="FI551" i="1"/>
  <c r="FI550" i="1"/>
  <c r="FI549" i="1"/>
  <c r="FI548" i="1"/>
  <c r="FI547" i="1"/>
  <c r="FI546" i="1"/>
  <c r="FI545" i="1"/>
  <c r="FI544" i="1"/>
  <c r="FI543" i="1"/>
  <c r="FI542" i="1"/>
  <c r="FI541" i="1"/>
  <c r="FI540" i="1"/>
  <c r="FI539" i="1"/>
  <c r="FI538" i="1"/>
  <c r="FI537" i="1"/>
  <c r="FI536" i="1"/>
  <c r="FI535" i="1"/>
  <c r="FI534" i="1"/>
  <c r="FI533" i="1"/>
  <c r="FI532" i="1"/>
  <c r="FI531" i="1"/>
  <c r="FI530" i="1"/>
  <c r="FI529" i="1"/>
  <c r="FI528" i="1"/>
  <c r="FI527" i="1"/>
  <c r="FI526" i="1"/>
  <c r="FI525" i="1"/>
  <c r="FI524" i="1"/>
  <c r="FI523" i="1"/>
  <c r="FI522" i="1"/>
  <c r="BO569" i="1"/>
  <c r="BO568" i="1"/>
  <c r="BO567" i="1"/>
  <c r="BO566" i="1"/>
  <c r="BO565" i="1"/>
  <c r="BO564" i="1"/>
  <c r="BO563" i="1"/>
  <c r="BO562" i="1"/>
  <c r="BO561" i="1"/>
  <c r="BO560" i="1"/>
  <c r="BO559" i="1"/>
  <c r="BO558" i="1"/>
  <c r="BO557" i="1"/>
  <c r="BO556" i="1"/>
  <c r="BO555" i="1"/>
  <c r="BO554" i="1"/>
  <c r="BO553" i="1"/>
  <c r="BO552" i="1"/>
  <c r="BO551" i="1"/>
  <c r="BO550" i="1"/>
  <c r="BO549" i="1"/>
  <c r="BO548" i="1"/>
  <c r="BO547" i="1"/>
  <c r="BO546" i="1"/>
  <c r="BO545" i="1"/>
  <c r="BO544" i="1"/>
  <c r="BO543" i="1"/>
  <c r="BO542" i="1"/>
  <c r="BO541" i="1"/>
  <c r="BO540" i="1"/>
  <c r="BO539" i="1"/>
  <c r="BO538" i="1"/>
  <c r="BO537" i="1"/>
  <c r="BO536" i="1"/>
  <c r="BO535" i="1"/>
  <c r="BO534" i="1"/>
  <c r="BO533" i="1"/>
  <c r="BO532" i="1"/>
  <c r="BO531" i="1"/>
  <c r="BO530" i="1"/>
  <c r="BO529" i="1"/>
  <c r="BO528" i="1"/>
  <c r="BO527" i="1"/>
  <c r="BO526" i="1"/>
  <c r="BO525" i="1"/>
  <c r="BO524" i="1"/>
  <c r="BO523" i="1"/>
  <c r="BO522" i="1"/>
  <c r="BI569" i="1"/>
  <c r="BI568" i="1"/>
  <c r="BI567" i="1"/>
  <c r="BI566" i="1"/>
  <c r="BI565" i="1"/>
  <c r="BI564" i="1"/>
  <c r="BI563" i="1"/>
  <c r="BI562" i="1"/>
  <c r="BI561" i="1"/>
  <c r="BI560" i="1"/>
  <c r="BI559" i="1"/>
  <c r="BI558" i="1"/>
  <c r="BI557" i="1"/>
  <c r="BI556" i="1"/>
  <c r="BI555" i="1"/>
  <c r="BI554" i="1"/>
  <c r="BI553" i="1"/>
  <c r="BI552" i="1"/>
  <c r="BI551" i="1"/>
  <c r="BI550" i="1"/>
  <c r="BI549" i="1"/>
  <c r="BI548" i="1"/>
  <c r="BI547" i="1"/>
  <c r="BI546" i="1"/>
  <c r="BI545" i="1"/>
  <c r="BI544" i="1"/>
  <c r="BI543" i="1"/>
  <c r="BI542" i="1"/>
  <c r="BI541" i="1"/>
  <c r="BI540" i="1"/>
  <c r="BI539" i="1"/>
  <c r="BI538" i="1"/>
  <c r="BI537" i="1"/>
  <c r="BI536" i="1"/>
  <c r="BI535" i="1"/>
  <c r="BI534" i="1"/>
  <c r="BI533" i="1"/>
  <c r="BI532" i="1"/>
  <c r="BI531" i="1"/>
  <c r="BI530" i="1"/>
  <c r="BI529" i="1"/>
  <c r="BI528" i="1"/>
  <c r="BI527" i="1"/>
  <c r="BI526" i="1"/>
  <c r="BI525" i="1"/>
  <c r="BI524" i="1"/>
  <c r="BI523" i="1"/>
  <c r="BI522" i="1"/>
  <c r="BM326" i="1"/>
  <c r="B75" i="18"/>
  <c r="B74" i="18"/>
  <c r="B73" i="18"/>
  <c r="B72" i="18"/>
  <c r="B71" i="18"/>
  <c r="B70" i="18"/>
  <c r="B69" i="18"/>
  <c r="B68" i="18"/>
  <c r="B67" i="18"/>
  <c r="B66" i="18"/>
  <c r="B65" i="18"/>
  <c r="B64" i="18"/>
  <c r="B63" i="18"/>
  <c r="B62" i="18"/>
  <c r="B61" i="18"/>
  <c r="B60" i="18"/>
  <c r="B59" i="18"/>
  <c r="B58" i="18"/>
  <c r="B57" i="18"/>
  <c r="B56" i="18"/>
  <c r="B55" i="18"/>
  <c r="B54" i="18"/>
  <c r="B53" i="18"/>
  <c r="B52" i="18"/>
  <c r="B51" i="18"/>
  <c r="B50" i="18"/>
  <c r="B49" i="18"/>
  <c r="B48" i="18"/>
  <c r="B47" i="18"/>
  <c r="B46" i="18"/>
  <c r="B45" i="18"/>
  <c r="B44" i="18"/>
  <c r="B43" i="18"/>
  <c r="B42" i="18"/>
  <c r="B41" i="18"/>
  <c r="B40" i="18"/>
  <c r="B39" i="18"/>
  <c r="B38" i="18"/>
  <c r="B37" i="18"/>
  <c r="B36" i="18"/>
  <c r="B35" i="18"/>
  <c r="B34" i="18"/>
  <c r="B33" i="18"/>
  <c r="B32" i="18"/>
  <c r="B31" i="18"/>
  <c r="B30" i="18"/>
  <c r="B29" i="18"/>
  <c r="B28" i="18"/>
  <c r="B27" i="18"/>
  <c r="BO484" i="1"/>
  <c r="BO483" i="1"/>
  <c r="BO482" i="1"/>
  <c r="BO481" i="1"/>
  <c r="BO480" i="1"/>
  <c r="BO479" i="1"/>
  <c r="BO478" i="1"/>
  <c r="BO477" i="1"/>
  <c r="BO476" i="1"/>
  <c r="BO475" i="1"/>
  <c r="BO474" i="1"/>
  <c r="BO473" i="1"/>
  <c r="BO472" i="1"/>
  <c r="BO471" i="1"/>
  <c r="BO470" i="1"/>
  <c r="BO469" i="1"/>
  <c r="BO468" i="1"/>
  <c r="BO467" i="1"/>
  <c r="BO466" i="1"/>
  <c r="BO465" i="1"/>
  <c r="BO464" i="1"/>
  <c r="BO463" i="1"/>
  <c r="BO462" i="1"/>
  <c r="BO461" i="1"/>
  <c r="BO460" i="1"/>
  <c r="BO459" i="1"/>
  <c r="BO458" i="1"/>
  <c r="BO457" i="1"/>
  <c r="BO456" i="1"/>
  <c r="BO455" i="1"/>
  <c r="BO454" i="1"/>
  <c r="BO453" i="1"/>
  <c r="BO452" i="1"/>
  <c r="BO451" i="1"/>
  <c r="BO450" i="1"/>
  <c r="BO449" i="1"/>
  <c r="BO448" i="1"/>
  <c r="BO447" i="1"/>
  <c r="BO446" i="1"/>
  <c r="BO445" i="1"/>
  <c r="BO444" i="1"/>
  <c r="BO443" i="1"/>
  <c r="BO442" i="1"/>
  <c r="BO441" i="1"/>
  <c r="BO440" i="1"/>
  <c r="BO439" i="1"/>
  <c r="BO438" i="1"/>
  <c r="BO437" i="1"/>
  <c r="BO436" i="1"/>
  <c r="BI483" i="1"/>
  <c r="BI482" i="1"/>
  <c r="BI481" i="1"/>
  <c r="BI480" i="1"/>
  <c r="BI479" i="1"/>
  <c r="BI478" i="1"/>
  <c r="BI477" i="1"/>
  <c r="BI476" i="1"/>
  <c r="BI475" i="1"/>
  <c r="BI474" i="1"/>
  <c r="BI473" i="1"/>
  <c r="BI472" i="1"/>
  <c r="BI471" i="1"/>
  <c r="BI470" i="1"/>
  <c r="BI469" i="1"/>
  <c r="BI468" i="1"/>
  <c r="BI467" i="1"/>
  <c r="BI466" i="1"/>
  <c r="BI465" i="1"/>
  <c r="BI464" i="1"/>
  <c r="BI463" i="1"/>
  <c r="BI462" i="1"/>
  <c r="BI461" i="1"/>
  <c r="BI460" i="1"/>
  <c r="BI459" i="1"/>
  <c r="BI458" i="1"/>
  <c r="BI457" i="1"/>
  <c r="BI456" i="1"/>
  <c r="BI455" i="1"/>
  <c r="BI454" i="1"/>
  <c r="BI453" i="1"/>
  <c r="BI452" i="1"/>
  <c r="BI451" i="1"/>
  <c r="BI450" i="1"/>
  <c r="BI449" i="1"/>
  <c r="BI448" i="1"/>
  <c r="BI447" i="1"/>
  <c r="BI446" i="1"/>
  <c r="BI445" i="1"/>
  <c r="BI444" i="1"/>
  <c r="BI443" i="1"/>
  <c r="BI442" i="1"/>
  <c r="BI441" i="1"/>
  <c r="BI440" i="1"/>
  <c r="BI439" i="1"/>
  <c r="BI438" i="1"/>
  <c r="BI437" i="1"/>
  <c r="BI436" i="1"/>
  <c r="L483" i="1"/>
  <c r="L482" i="1"/>
  <c r="L481" i="1"/>
  <c r="L480" i="1"/>
  <c r="L479" i="1"/>
  <c r="L478" i="1"/>
  <c r="L477" i="1"/>
  <c r="L476" i="1"/>
  <c r="L475" i="1"/>
  <c r="L474" i="1"/>
  <c r="L473" i="1"/>
  <c r="L472" i="1"/>
  <c r="L471" i="1"/>
  <c r="L470" i="1"/>
  <c r="L469" i="1"/>
  <c r="L468" i="1"/>
  <c r="L467" i="1"/>
  <c r="L466" i="1"/>
  <c r="L465" i="1"/>
  <c r="L464" i="1"/>
  <c r="L463" i="1"/>
  <c r="L462" i="1"/>
  <c r="L461" i="1"/>
  <c r="L460" i="1"/>
  <c r="L459" i="1"/>
  <c r="L458" i="1"/>
  <c r="L457" i="1"/>
  <c r="L456" i="1"/>
  <c r="L455" i="1"/>
  <c r="L454" i="1"/>
  <c r="L453" i="1"/>
  <c r="L452" i="1"/>
  <c r="L451" i="1"/>
  <c r="L450" i="1"/>
  <c r="L449" i="1"/>
  <c r="L448" i="1"/>
  <c r="L447" i="1"/>
  <c r="L446" i="1"/>
  <c r="L445" i="1"/>
  <c r="L444" i="1"/>
  <c r="L443" i="1"/>
  <c r="L442" i="1"/>
  <c r="L441" i="1"/>
  <c r="L440" i="1"/>
  <c r="L439" i="1"/>
  <c r="L438" i="1"/>
  <c r="L437" i="1"/>
  <c r="L436" i="1"/>
  <c r="L435" i="1"/>
  <c r="L434" i="1"/>
  <c r="L433" i="1"/>
  <c r="L432" i="1"/>
  <c r="L431" i="1"/>
  <c r="L430" i="1"/>
  <c r="L429" i="1"/>
  <c r="L428" i="1"/>
  <c r="L427" i="1"/>
  <c r="L426" i="1"/>
  <c r="BO395" i="1"/>
  <c r="BO394" i="1"/>
  <c r="BO393" i="1"/>
  <c r="BO392" i="1"/>
  <c r="BO391" i="1"/>
  <c r="BO390" i="1"/>
  <c r="BO389" i="1"/>
  <c r="BO388" i="1"/>
  <c r="BO387" i="1"/>
  <c r="BO386" i="1"/>
  <c r="BO385" i="1"/>
  <c r="BO384" i="1"/>
  <c r="BO383" i="1"/>
  <c r="BO382" i="1"/>
  <c r="BO381" i="1"/>
  <c r="BO380" i="1"/>
  <c r="BO379" i="1"/>
  <c r="BO378" i="1"/>
  <c r="BO377" i="1"/>
  <c r="BO376" i="1"/>
  <c r="BO375" i="1"/>
  <c r="BO374" i="1"/>
  <c r="BO373" i="1"/>
  <c r="BO372" i="1"/>
  <c r="BO371" i="1"/>
  <c r="BO370" i="1"/>
  <c r="BO369" i="1"/>
  <c r="BO368" i="1"/>
  <c r="BO367" i="1"/>
  <c r="BO366" i="1"/>
  <c r="BO365" i="1"/>
  <c r="BO364" i="1"/>
  <c r="BO363" i="1"/>
  <c r="BO362" i="1"/>
  <c r="BO361" i="1"/>
  <c r="BO360" i="1"/>
  <c r="BO359" i="1"/>
  <c r="BO358" i="1"/>
  <c r="BO357" i="1"/>
  <c r="BO356" i="1"/>
  <c r="BO355" i="1"/>
  <c r="BO354" i="1"/>
  <c r="BO353" i="1"/>
  <c r="BO352" i="1"/>
  <c r="BO351" i="1"/>
  <c r="BO350" i="1"/>
  <c r="BO349" i="1"/>
  <c r="BO348" i="1"/>
  <c r="BO347" i="1"/>
  <c r="BI394" i="1"/>
  <c r="BI393" i="1"/>
  <c r="BI392" i="1"/>
  <c r="BI391" i="1"/>
  <c r="BI390" i="1"/>
  <c r="BI389" i="1"/>
  <c r="BI388" i="1"/>
  <c r="BI387" i="1"/>
  <c r="BI386" i="1"/>
  <c r="BI385" i="1"/>
  <c r="BI384" i="1"/>
  <c r="BI383" i="1"/>
  <c r="BI382" i="1"/>
  <c r="BI381" i="1"/>
  <c r="BI380" i="1"/>
  <c r="BI379" i="1"/>
  <c r="BI378" i="1"/>
  <c r="BI377" i="1"/>
  <c r="BI376" i="1"/>
  <c r="BI375" i="1"/>
  <c r="BI374" i="1"/>
  <c r="BI373" i="1"/>
  <c r="BI372" i="1"/>
  <c r="BI371" i="1"/>
  <c r="BI370" i="1"/>
  <c r="BI369" i="1"/>
  <c r="BI368" i="1"/>
  <c r="BI367" i="1"/>
  <c r="BI366" i="1"/>
  <c r="BI365" i="1"/>
  <c r="BI364" i="1"/>
  <c r="BI363" i="1"/>
  <c r="BI362" i="1"/>
  <c r="BI361" i="1"/>
  <c r="BI360" i="1"/>
  <c r="BI359" i="1"/>
  <c r="BI358" i="1"/>
  <c r="BI357" i="1"/>
  <c r="BI356" i="1"/>
  <c r="BI355" i="1"/>
  <c r="BI354" i="1"/>
  <c r="BI353" i="1"/>
  <c r="BI352" i="1"/>
  <c r="BI351" i="1"/>
  <c r="BI350" i="1"/>
  <c r="BI349" i="1"/>
  <c r="BI348" i="1"/>
  <c r="BI347" i="1"/>
  <c r="L394" i="1"/>
  <c r="L393" i="1"/>
  <c r="L392" i="1"/>
  <c r="L391" i="1"/>
  <c r="L390" i="1"/>
  <c r="L389" i="1"/>
  <c r="L388" i="1"/>
  <c r="L387" i="1"/>
  <c r="L386" i="1"/>
  <c r="L385" i="1"/>
  <c r="L384" i="1"/>
  <c r="L383" i="1"/>
  <c r="L382" i="1"/>
  <c r="L381" i="1"/>
  <c r="L380" i="1"/>
  <c r="L379" i="1"/>
  <c r="L378" i="1"/>
  <c r="L377" i="1"/>
  <c r="L376" i="1"/>
  <c r="L375" i="1"/>
  <c r="L374" i="1"/>
  <c r="L373" i="1"/>
  <c r="L372" i="1"/>
  <c r="L371" i="1"/>
  <c r="L370" i="1"/>
  <c r="L369" i="1"/>
  <c r="L368" i="1"/>
  <c r="L367" i="1"/>
  <c r="L366" i="1"/>
  <c r="L365" i="1"/>
  <c r="L364" i="1"/>
  <c r="L363" i="1"/>
  <c r="L362" i="1"/>
  <c r="L361" i="1"/>
  <c r="L360" i="1"/>
  <c r="L359" i="1"/>
  <c r="L358" i="1"/>
  <c r="L357" i="1"/>
  <c r="L356" i="1"/>
  <c r="L355" i="1"/>
  <c r="L354" i="1"/>
  <c r="L353" i="1"/>
  <c r="L352" i="1"/>
  <c r="L351" i="1"/>
  <c r="L350" i="1"/>
  <c r="L349" i="1"/>
  <c r="L348" i="1"/>
  <c r="L347" i="1"/>
  <c r="L346" i="1"/>
  <c r="L345" i="1"/>
  <c r="L344" i="1"/>
  <c r="L343" i="1"/>
  <c r="L342" i="1"/>
  <c r="L341" i="1"/>
  <c r="L340" i="1"/>
  <c r="L339" i="1"/>
  <c r="L338" i="1"/>
  <c r="L337" i="1"/>
  <c r="BO314" i="1"/>
  <c r="BO313" i="1"/>
  <c r="BO312" i="1"/>
  <c r="BO311" i="1"/>
  <c r="BO310" i="1"/>
  <c r="BO309" i="1"/>
  <c r="BO308" i="1"/>
  <c r="BO307" i="1"/>
  <c r="BO306" i="1"/>
  <c r="BO305" i="1"/>
  <c r="BO304" i="1"/>
  <c r="BO303" i="1"/>
  <c r="BO302" i="1"/>
  <c r="BO301" i="1"/>
  <c r="BO300" i="1"/>
  <c r="BO299" i="1"/>
  <c r="BO298" i="1"/>
  <c r="BO297" i="1"/>
  <c r="BO296" i="1"/>
  <c r="BO295" i="1"/>
  <c r="BO294" i="1"/>
  <c r="BO293" i="1"/>
  <c r="BO292" i="1"/>
  <c r="BO291" i="1"/>
  <c r="BO290" i="1"/>
  <c r="BO289" i="1"/>
  <c r="BO288" i="1"/>
  <c r="BO287" i="1"/>
  <c r="BO286" i="1"/>
  <c r="BO285" i="1"/>
  <c r="BO284" i="1"/>
  <c r="BO283" i="1"/>
  <c r="BO282" i="1"/>
  <c r="BO281" i="1"/>
  <c r="BO280" i="1"/>
  <c r="BO279" i="1"/>
  <c r="BO278" i="1"/>
  <c r="BO277" i="1"/>
  <c r="BO276" i="1"/>
  <c r="BO275" i="1"/>
  <c r="BO274" i="1"/>
  <c r="BO273" i="1"/>
  <c r="BO272" i="1"/>
  <c r="BO271" i="1"/>
  <c r="BO270" i="1"/>
  <c r="BO269" i="1"/>
  <c r="BO268" i="1"/>
  <c r="BO267" i="1"/>
  <c r="BI314" i="1"/>
  <c r="BI313" i="1"/>
  <c r="BI312" i="1"/>
  <c r="BI311" i="1"/>
  <c r="BI310" i="1"/>
  <c r="BI309" i="1"/>
  <c r="BI308" i="1"/>
  <c r="BI307" i="1"/>
  <c r="BI306" i="1"/>
  <c r="BI305" i="1"/>
  <c r="BI304" i="1"/>
  <c r="BI303" i="1"/>
  <c r="BI302" i="1"/>
  <c r="BI301" i="1"/>
  <c r="BI300" i="1"/>
  <c r="BI299" i="1"/>
  <c r="BI298" i="1"/>
  <c r="BI297" i="1"/>
  <c r="BI296" i="1"/>
  <c r="BI295" i="1"/>
  <c r="BI294" i="1"/>
  <c r="BI293" i="1"/>
  <c r="BI292" i="1"/>
  <c r="BI291" i="1"/>
  <c r="BI290" i="1"/>
  <c r="BI289" i="1"/>
  <c r="BI288" i="1"/>
  <c r="BI287" i="1"/>
  <c r="BI286" i="1"/>
  <c r="BI285" i="1"/>
  <c r="BI284" i="1"/>
  <c r="BI283" i="1"/>
  <c r="BI282" i="1"/>
  <c r="BI281" i="1"/>
  <c r="BI280" i="1"/>
  <c r="BI279" i="1"/>
  <c r="BI278" i="1"/>
  <c r="BI277" i="1"/>
  <c r="BI276" i="1"/>
  <c r="BI275" i="1"/>
  <c r="BI274" i="1"/>
  <c r="BI273" i="1"/>
  <c r="BI272" i="1"/>
  <c r="BI271" i="1"/>
  <c r="BI270" i="1"/>
  <c r="BI269" i="1"/>
  <c r="BI268" i="1"/>
  <c r="BI267" i="1"/>
  <c r="L314" i="1"/>
  <c r="L313" i="1"/>
  <c r="L312" i="1"/>
  <c r="L311" i="1"/>
  <c r="L310" i="1"/>
  <c r="L309" i="1"/>
  <c r="L308" i="1"/>
  <c r="L307" i="1"/>
  <c r="L306" i="1"/>
  <c r="L305" i="1"/>
  <c r="L304" i="1"/>
  <c r="L303" i="1"/>
  <c r="L302" i="1"/>
  <c r="L301" i="1"/>
  <c r="L300" i="1"/>
  <c r="L299" i="1"/>
  <c r="L298" i="1"/>
  <c r="L297" i="1"/>
  <c r="L296" i="1"/>
  <c r="L295" i="1"/>
  <c r="L294" i="1"/>
  <c r="L293" i="1"/>
  <c r="L292" i="1"/>
  <c r="L291" i="1"/>
  <c r="L290" i="1"/>
  <c r="L289" i="1"/>
  <c r="L288" i="1"/>
  <c r="L287" i="1"/>
  <c r="L286" i="1"/>
  <c r="L285" i="1"/>
  <c r="L284" i="1"/>
  <c r="L283" i="1"/>
  <c r="L282" i="1"/>
  <c r="L281" i="1"/>
  <c r="L280" i="1"/>
  <c r="L279" i="1"/>
  <c r="L278" i="1"/>
  <c r="L277" i="1"/>
  <c r="L276" i="1"/>
  <c r="L275" i="1"/>
  <c r="L274" i="1"/>
  <c r="L273" i="1"/>
  <c r="L272" i="1"/>
  <c r="L271" i="1"/>
  <c r="L270" i="1"/>
  <c r="L269" i="1"/>
  <c r="L268" i="1"/>
  <c r="L267" i="1"/>
  <c r="BO234" i="1"/>
  <c r="BO233" i="1"/>
  <c r="BO232" i="1"/>
  <c r="BO231" i="1"/>
  <c r="BO230" i="1"/>
  <c r="BO229" i="1"/>
  <c r="BO228" i="1"/>
  <c r="BO227" i="1"/>
  <c r="BO226" i="1"/>
  <c r="BO225" i="1"/>
  <c r="BO224" i="1"/>
  <c r="BO223" i="1"/>
  <c r="BO222" i="1"/>
  <c r="BO221" i="1"/>
  <c r="BO220" i="1"/>
  <c r="BO219" i="1"/>
  <c r="BO218" i="1"/>
  <c r="BO217" i="1"/>
  <c r="BO216" i="1"/>
  <c r="BO215" i="1"/>
  <c r="BO214" i="1"/>
  <c r="BO213" i="1"/>
  <c r="BO212" i="1"/>
  <c r="BO211" i="1"/>
  <c r="BO210" i="1"/>
  <c r="BO209" i="1"/>
  <c r="BO208" i="1"/>
  <c r="BO207" i="1"/>
  <c r="BO206" i="1"/>
  <c r="BO205" i="1"/>
  <c r="BO204" i="1"/>
  <c r="BO203" i="1"/>
  <c r="BO202" i="1"/>
  <c r="BO201" i="1"/>
  <c r="BO200" i="1"/>
  <c r="BO199" i="1"/>
  <c r="BO198" i="1"/>
  <c r="BO197" i="1"/>
  <c r="BO196" i="1"/>
  <c r="BO195" i="1"/>
  <c r="BO194" i="1"/>
  <c r="BO193" i="1"/>
  <c r="BO192" i="1"/>
  <c r="BO191" i="1"/>
  <c r="BO190" i="1"/>
  <c r="BO189" i="1"/>
  <c r="BO188" i="1"/>
  <c r="BO187" i="1"/>
  <c r="BI234" i="1"/>
  <c r="BI233" i="1"/>
  <c r="BI232" i="1"/>
  <c r="BI231" i="1"/>
  <c r="BI230" i="1"/>
  <c r="BI229" i="1"/>
  <c r="BI228" i="1"/>
  <c r="BI227" i="1"/>
  <c r="BI226" i="1"/>
  <c r="BI225" i="1"/>
  <c r="BI224" i="1"/>
  <c r="BI223" i="1"/>
  <c r="BI222" i="1"/>
  <c r="BI221" i="1"/>
  <c r="BI220" i="1"/>
  <c r="BI219" i="1"/>
  <c r="BI218" i="1"/>
  <c r="BI217" i="1"/>
  <c r="BI216" i="1"/>
  <c r="BI215" i="1"/>
  <c r="BI214" i="1"/>
  <c r="BI213" i="1"/>
  <c r="BI212" i="1"/>
  <c r="BI211" i="1"/>
  <c r="BI210" i="1"/>
  <c r="BI209" i="1"/>
  <c r="BI208" i="1"/>
  <c r="BI207" i="1"/>
  <c r="BI206" i="1"/>
  <c r="BI205" i="1"/>
  <c r="BI204" i="1"/>
  <c r="BI203" i="1"/>
  <c r="BI202" i="1"/>
  <c r="BI201" i="1"/>
  <c r="BI200" i="1"/>
  <c r="BI199" i="1"/>
  <c r="BI198" i="1"/>
  <c r="BI197" i="1"/>
  <c r="BI196" i="1"/>
  <c r="BI195" i="1"/>
  <c r="BI194" i="1"/>
  <c r="BI193" i="1"/>
  <c r="BI192" i="1"/>
  <c r="BI191" i="1"/>
  <c r="BI190" i="1"/>
  <c r="BI189" i="1"/>
  <c r="BI188" i="1"/>
  <c r="BI187" i="1"/>
  <c r="L234" i="1"/>
  <c r="L233" i="1"/>
  <c r="L232" i="1"/>
  <c r="L231" i="1"/>
  <c r="L230" i="1"/>
  <c r="L229" i="1"/>
  <c r="L228" i="1"/>
  <c r="L227" i="1"/>
  <c r="L226" i="1"/>
  <c r="L225" i="1"/>
  <c r="L224" i="1"/>
  <c r="L223" i="1"/>
  <c r="L222" i="1"/>
  <c r="L221" i="1"/>
  <c r="L220" i="1"/>
  <c r="L219" i="1"/>
  <c r="L218" i="1"/>
  <c r="L217" i="1"/>
  <c r="L216" i="1"/>
  <c r="L215" i="1"/>
  <c r="L214" i="1"/>
  <c r="L213" i="1"/>
  <c r="L212" i="1"/>
  <c r="L211" i="1"/>
  <c r="L210" i="1"/>
  <c r="L209" i="1"/>
  <c r="L208" i="1"/>
  <c r="L207" i="1"/>
  <c r="L206" i="1"/>
  <c r="L205" i="1"/>
  <c r="L204" i="1"/>
  <c r="L203" i="1"/>
  <c r="L202" i="1"/>
  <c r="L201" i="1"/>
  <c r="L200" i="1"/>
  <c r="L199" i="1"/>
  <c r="L198" i="1"/>
  <c r="L197" i="1"/>
  <c r="L196" i="1"/>
  <c r="L195" i="1"/>
  <c r="L194" i="1"/>
  <c r="L193" i="1"/>
  <c r="L192" i="1"/>
  <c r="L191" i="1"/>
  <c r="L190" i="1"/>
  <c r="L189" i="1"/>
  <c r="L188" i="1"/>
  <c r="L187" i="1"/>
  <c r="BO152" i="1"/>
  <c r="BO151" i="1"/>
  <c r="BO150" i="1"/>
  <c r="BO149" i="1"/>
  <c r="BO148" i="1"/>
  <c r="BO147" i="1"/>
  <c r="BO146" i="1"/>
  <c r="BO145" i="1"/>
  <c r="BO144" i="1"/>
  <c r="BO143" i="1"/>
  <c r="BO142" i="1"/>
  <c r="BO141" i="1"/>
  <c r="BO140" i="1"/>
  <c r="BO139" i="1"/>
  <c r="BO138" i="1"/>
  <c r="BO137" i="1"/>
  <c r="BO136" i="1"/>
  <c r="BO135" i="1"/>
  <c r="BO134" i="1"/>
  <c r="BO133" i="1"/>
  <c r="BO132" i="1"/>
  <c r="BO131" i="1"/>
  <c r="BO130" i="1"/>
  <c r="BO129" i="1"/>
  <c r="BO128" i="1"/>
  <c r="BO127" i="1"/>
  <c r="BO126" i="1"/>
  <c r="BO125" i="1"/>
  <c r="BO124" i="1"/>
  <c r="BO123" i="1"/>
  <c r="BO122" i="1"/>
  <c r="BO121" i="1"/>
  <c r="BO120" i="1"/>
  <c r="BO119" i="1"/>
  <c r="BO118" i="1"/>
  <c r="BO117" i="1"/>
  <c r="BO116" i="1"/>
  <c r="BO115" i="1"/>
  <c r="BO114" i="1"/>
  <c r="BO113" i="1"/>
  <c r="BO112" i="1"/>
  <c r="BO111" i="1"/>
  <c r="BO110" i="1"/>
  <c r="BO109" i="1"/>
  <c r="BO108" i="1"/>
  <c r="BO107" i="1"/>
  <c r="BO106" i="1"/>
  <c r="BO105" i="1"/>
  <c r="BI152" i="1"/>
  <c r="BI151" i="1"/>
  <c r="BI150" i="1"/>
  <c r="BI149" i="1"/>
  <c r="BI148" i="1"/>
  <c r="BI147" i="1"/>
  <c r="BI146" i="1"/>
  <c r="BI145" i="1"/>
  <c r="BI144" i="1"/>
  <c r="BI143" i="1"/>
  <c r="BI142" i="1"/>
  <c r="BI141" i="1"/>
  <c r="BI140" i="1"/>
  <c r="BI139" i="1"/>
  <c r="BI138" i="1"/>
  <c r="BI137" i="1"/>
  <c r="BI136" i="1"/>
  <c r="BI135" i="1"/>
  <c r="BI134" i="1"/>
  <c r="BI133" i="1"/>
  <c r="BI132" i="1"/>
  <c r="BI131" i="1"/>
  <c r="BI130" i="1"/>
  <c r="BI129" i="1"/>
  <c r="BI128" i="1"/>
  <c r="BI127" i="1"/>
  <c r="BI126" i="1"/>
  <c r="BI125" i="1"/>
  <c r="BI124" i="1"/>
  <c r="BI123" i="1"/>
  <c r="BI122" i="1"/>
  <c r="BI121" i="1"/>
  <c r="BI120" i="1"/>
  <c r="BI119" i="1"/>
  <c r="BI118" i="1"/>
  <c r="BI117" i="1"/>
  <c r="BI116" i="1"/>
  <c r="BI115" i="1"/>
  <c r="BI114" i="1"/>
  <c r="BI113" i="1"/>
  <c r="BI112" i="1"/>
  <c r="BI111" i="1"/>
  <c r="BI110" i="1"/>
  <c r="BI109" i="1"/>
  <c r="BI108" i="1"/>
  <c r="BI107" i="1"/>
  <c r="BI106" i="1"/>
  <c r="BI105" i="1"/>
  <c r="L152" i="1"/>
  <c r="L151" i="1"/>
  <c r="L150" i="1"/>
  <c r="L149" i="1"/>
  <c r="L148" i="1"/>
  <c r="L147" i="1"/>
  <c r="L146" i="1"/>
  <c r="L145" i="1"/>
  <c r="L144" i="1"/>
  <c r="L143" i="1"/>
  <c r="L142" i="1"/>
  <c r="L141" i="1"/>
  <c r="L140" i="1"/>
  <c r="L139" i="1"/>
  <c r="L138" i="1"/>
  <c r="L137" i="1"/>
  <c r="L136" i="1"/>
  <c r="L135" i="1"/>
  <c r="L134" i="1"/>
  <c r="L133" i="1"/>
  <c r="L132" i="1"/>
  <c r="L131" i="1"/>
  <c r="L130" i="1"/>
  <c r="L129" i="1"/>
  <c r="L128" i="1"/>
  <c r="L127" i="1"/>
  <c r="L126" i="1"/>
  <c r="L125" i="1"/>
  <c r="L124" i="1"/>
  <c r="L123" i="1"/>
  <c r="L122" i="1"/>
  <c r="L121" i="1"/>
  <c r="L120" i="1"/>
  <c r="L119" i="1"/>
  <c r="L118" i="1"/>
  <c r="L117" i="1"/>
  <c r="L116" i="1"/>
  <c r="L115" i="1"/>
  <c r="L114" i="1"/>
  <c r="L113" i="1"/>
  <c r="L112" i="1"/>
  <c r="L111" i="1"/>
  <c r="L110" i="1"/>
  <c r="L109" i="1"/>
  <c r="L108" i="1"/>
  <c r="L107" i="1"/>
  <c r="L106" i="1"/>
  <c r="L105" i="1"/>
  <c r="L104" i="1"/>
  <c r="L103" i="1"/>
  <c r="L102" i="1"/>
  <c r="L101" i="1"/>
  <c r="L100" i="1"/>
  <c r="L99" i="1"/>
  <c r="L98" i="1"/>
  <c r="L97" i="1"/>
  <c r="L96" i="1"/>
  <c r="L95" i="1"/>
  <c r="Q177" i="1" l="1"/>
  <c r="P184" i="1"/>
  <c r="L52" i="84" l="1"/>
  <c r="L53" i="84" s="1"/>
  <c r="L54" i="84" s="1"/>
  <c r="O53" i="84" l="1"/>
  <c r="O52" i="84"/>
  <c r="Q176" i="1"/>
  <c r="P176" i="1"/>
  <c r="R176" i="1" l="1"/>
  <c r="BK619" i="1"/>
  <c r="BK587" i="1"/>
  <c r="BK610" i="1"/>
  <c r="BK625" i="1"/>
  <c r="BK618" i="1"/>
  <c r="BK624" i="1"/>
  <c r="BK609" i="1"/>
  <c r="BK617" i="1"/>
  <c r="BK589" i="1"/>
  <c r="BK611" i="1"/>
  <c r="BK626" i="1"/>
  <c r="O54" i="84"/>
  <c r="M53" i="84"/>
  <c r="M52" i="84"/>
  <c r="Q174" i="1"/>
  <c r="P174" i="1"/>
  <c r="R174" i="1" l="1"/>
  <c r="BI619" i="1"/>
  <c r="BI587" i="1"/>
  <c r="BI625" i="1"/>
  <c r="BI610" i="1"/>
  <c r="BI618" i="1"/>
  <c r="BI589" i="1"/>
  <c r="BI611" i="1"/>
  <c r="BI626" i="1"/>
  <c r="M54" i="84"/>
  <c r="BI624" i="1"/>
  <c r="BI609" i="1"/>
  <c r="BI617" i="1"/>
  <c r="BL587" i="1" l="1"/>
  <c r="BL625" i="1"/>
  <c r="BL610" i="1"/>
  <c r="BL618" i="1"/>
  <c r="N53" i="84"/>
  <c r="N52" i="84"/>
  <c r="Q175" i="1"/>
  <c r="Q178" i="1" s="1"/>
  <c r="BG187" i="1"/>
  <c r="BJ619" i="1" l="1"/>
  <c r="BJ587" i="1"/>
  <c r="BJ618" i="1"/>
  <c r="BJ625" i="1"/>
  <c r="BJ610" i="1"/>
  <c r="BJ609" i="1"/>
  <c r="BJ617" i="1"/>
  <c r="BJ624" i="1"/>
  <c r="BJ589" i="1"/>
  <c r="BJ626" i="1"/>
  <c r="BJ611" i="1"/>
  <c r="N54" i="84"/>
  <c r="AD127" i="1"/>
  <c r="AD152" i="1"/>
  <c r="AD151" i="1"/>
  <c r="AD150" i="1"/>
  <c r="AD149" i="1"/>
  <c r="AD148" i="1"/>
  <c r="AD147" i="1"/>
  <c r="AD146" i="1"/>
  <c r="AD145" i="1"/>
  <c r="AD144" i="1"/>
  <c r="AD143" i="1"/>
  <c r="AD142" i="1"/>
  <c r="AD141" i="1"/>
  <c r="AD140" i="1"/>
  <c r="AD139" i="1"/>
  <c r="AD138" i="1"/>
  <c r="AD137" i="1"/>
  <c r="AD136" i="1"/>
  <c r="AD135" i="1"/>
  <c r="AD134" i="1"/>
  <c r="AD133" i="1"/>
  <c r="AD132" i="1"/>
  <c r="AD131" i="1"/>
  <c r="AD130" i="1"/>
  <c r="AD129" i="1"/>
  <c r="AD128" i="1"/>
  <c r="AD126" i="1"/>
  <c r="AD125" i="1"/>
  <c r="AD124" i="1"/>
  <c r="AD123" i="1"/>
  <c r="AD122" i="1"/>
  <c r="AD121" i="1"/>
  <c r="AD120" i="1"/>
  <c r="AD119" i="1"/>
  <c r="AD118" i="1"/>
  <c r="AD117" i="1"/>
  <c r="AD116" i="1"/>
  <c r="AD115" i="1"/>
  <c r="AD114" i="1"/>
  <c r="AD113" i="1"/>
  <c r="AD112" i="1"/>
  <c r="AD111" i="1"/>
  <c r="AD110" i="1"/>
  <c r="AD109" i="1"/>
  <c r="AD108" i="1"/>
  <c r="AD107" i="1"/>
  <c r="AD106" i="1"/>
  <c r="AD105" i="1"/>
  <c r="AG71" i="81" l="1"/>
  <c r="AG72" i="81" s="1"/>
  <c r="AG73" i="81" s="1"/>
  <c r="AG74" i="81" s="1"/>
  <c r="AG75" i="81" s="1"/>
  <c r="AG76" i="81" s="1"/>
  <c r="AG77" i="81" s="1"/>
  <c r="AG78" i="81" s="1"/>
  <c r="AG79" i="81" s="1"/>
  <c r="AG80" i="81" s="1"/>
  <c r="AG81" i="81" s="1"/>
  <c r="AG82" i="81" s="1"/>
  <c r="AG83" i="81" s="1"/>
  <c r="AG84" i="81" s="1"/>
  <c r="AG85" i="81" s="1"/>
  <c r="AG86" i="81" s="1"/>
  <c r="AG87" i="81" s="1"/>
  <c r="AG88" i="81" s="1"/>
  <c r="AG89" i="81" s="1"/>
  <c r="AG90" i="81" s="1"/>
  <c r="AG91" i="81" s="1"/>
  <c r="AG92" i="81" s="1"/>
  <c r="AG93" i="81" s="1"/>
  <c r="AG94" i="81" s="1"/>
  <c r="AG95" i="81" s="1"/>
  <c r="AG96" i="81" s="1"/>
  <c r="AG97" i="81" s="1"/>
  <c r="AG98" i="81" s="1"/>
  <c r="AG99" i="81" s="1"/>
  <c r="AG100" i="81" s="1"/>
  <c r="AG101" i="81" s="1"/>
  <c r="AG102" i="81" s="1"/>
  <c r="AG103" i="81" s="1"/>
  <c r="AG104" i="81" s="1"/>
  <c r="AG105" i="81" s="1"/>
  <c r="AG106" i="81" s="1"/>
  <c r="AG107" i="81" s="1"/>
  <c r="AG108" i="81" s="1"/>
  <c r="AG109" i="81" s="1"/>
  <c r="AG110" i="81" s="1"/>
  <c r="AG111" i="81" s="1"/>
  <c r="AG112" i="81" s="1"/>
  <c r="AG113" i="81" s="1"/>
  <c r="AG114" i="81" s="1"/>
  <c r="AG115" i="81" s="1"/>
  <c r="AG116" i="81" s="1"/>
  <c r="AG117" i="81" s="1"/>
  <c r="AG118" i="81" s="1"/>
  <c r="FO567" i="1" l="1"/>
  <c r="FP567" i="1"/>
  <c r="FN567" i="1"/>
  <c r="FQ567" i="1"/>
  <c r="FN568" i="1"/>
  <c r="FO568" i="1"/>
  <c r="FP568" i="1"/>
  <c r="FQ568" i="1"/>
  <c r="FN569" i="1"/>
  <c r="FO569" i="1"/>
  <c r="FP569" i="1"/>
  <c r="FQ569" i="1"/>
  <c r="EO567" i="1" l="1"/>
  <c r="EY568" i="1"/>
  <c r="EO568" i="1"/>
  <c r="EY567" i="1"/>
  <c r="EO569" i="1"/>
  <c r="EY569" i="1"/>
  <c r="G6" i="18"/>
  <c r="AF84" i="1" s="1"/>
  <c r="G7" i="18"/>
  <c r="AF85" i="1" s="1"/>
  <c r="G8" i="18"/>
  <c r="AF86" i="1" s="1"/>
  <c r="G9" i="18"/>
  <c r="G10" i="18"/>
  <c r="G11" i="18"/>
  <c r="G12" i="18"/>
  <c r="G13" i="18"/>
  <c r="G14" i="18"/>
  <c r="G15" i="18"/>
  <c r="G16" i="18"/>
  <c r="G17" i="18"/>
  <c r="G18" i="18"/>
  <c r="G19" i="18"/>
  <c r="G20" i="18"/>
  <c r="G21" i="18"/>
  <c r="G22" i="18"/>
  <c r="G23" i="18"/>
  <c r="G24" i="18"/>
  <c r="G25" i="18"/>
  <c r="G26" i="18"/>
  <c r="G27" i="18"/>
  <c r="G28" i="18"/>
  <c r="G29" i="18"/>
  <c r="G30" i="18"/>
  <c r="G31" i="18"/>
  <c r="G32" i="18"/>
  <c r="G33" i="18"/>
  <c r="G34" i="18"/>
  <c r="G35" i="18"/>
  <c r="G36" i="18"/>
  <c r="G37" i="18"/>
  <c r="G38" i="18"/>
  <c r="G39" i="18"/>
  <c r="G40" i="18"/>
  <c r="G41" i="18"/>
  <c r="G42" i="18"/>
  <c r="G43" i="18"/>
  <c r="G44" i="18"/>
  <c r="G45" i="18"/>
  <c r="G46" i="18"/>
  <c r="G47" i="18"/>
  <c r="G48" i="18"/>
  <c r="G49" i="18"/>
  <c r="G50" i="18"/>
  <c r="G51" i="18"/>
  <c r="G52" i="18"/>
  <c r="G53" i="18"/>
  <c r="G54" i="18"/>
  <c r="G55" i="18"/>
  <c r="G56" i="18"/>
  <c r="G57" i="18"/>
  <c r="G58" i="18"/>
  <c r="G59" i="18"/>
  <c r="G60" i="18"/>
  <c r="G61" i="18"/>
  <c r="G62" i="18"/>
  <c r="G63" i="18"/>
  <c r="G64" i="18"/>
  <c r="G65" i="18"/>
  <c r="G66" i="18"/>
  <c r="G67" i="18"/>
  <c r="G68" i="18"/>
  <c r="G69" i="18"/>
  <c r="G70" i="18"/>
  <c r="G71" i="18"/>
  <c r="G72" i="18"/>
  <c r="G73" i="18"/>
  <c r="G74" i="18"/>
  <c r="G75" i="18"/>
  <c r="AD567" i="1" l="1"/>
  <c r="AD568" i="1"/>
  <c r="AD569" i="1"/>
  <c r="I7" i="39"/>
  <c r="I8" i="39"/>
  <c r="I9" i="39"/>
  <c r="I10" i="39"/>
  <c r="I11" i="39"/>
  <c r="I12" i="39"/>
  <c r="I13" i="39"/>
  <c r="I14" i="39"/>
  <c r="I15" i="39"/>
  <c r="I16" i="39"/>
  <c r="I17" i="39"/>
  <c r="I18" i="39"/>
  <c r="I19" i="39"/>
  <c r="I20" i="39"/>
  <c r="I21" i="39"/>
  <c r="I22" i="39"/>
  <c r="I23" i="39"/>
  <c r="I24" i="39"/>
  <c r="I25" i="39"/>
  <c r="I26" i="39"/>
  <c r="I27" i="39"/>
  <c r="I28" i="39"/>
  <c r="I29" i="39"/>
  <c r="I30" i="39"/>
  <c r="I31" i="39"/>
  <c r="I32" i="39"/>
  <c r="I33" i="39"/>
  <c r="I34" i="39"/>
  <c r="I35" i="39"/>
  <c r="I36" i="39"/>
  <c r="I37" i="39"/>
  <c r="I38" i="39"/>
  <c r="I39" i="39"/>
  <c r="I40" i="39"/>
  <c r="I41" i="39"/>
  <c r="I42" i="39"/>
  <c r="I43" i="39"/>
  <c r="I44" i="39"/>
  <c r="I45" i="39"/>
  <c r="I46" i="39"/>
  <c r="I47" i="39"/>
  <c r="I48" i="39"/>
  <c r="I49" i="39"/>
  <c r="I50" i="39"/>
  <c r="I51" i="39"/>
  <c r="I52" i="39"/>
  <c r="I53" i="39"/>
  <c r="I54" i="39"/>
  <c r="I55" i="39"/>
  <c r="I56" i="39"/>
  <c r="I57" i="39"/>
  <c r="I58" i="39"/>
  <c r="I59" i="39"/>
  <c r="I60" i="39"/>
  <c r="I61" i="39"/>
  <c r="I62" i="39"/>
  <c r="I63" i="39"/>
  <c r="I64" i="39"/>
  <c r="I65" i="39"/>
  <c r="I66" i="39"/>
  <c r="I67" i="39"/>
  <c r="I68" i="39"/>
  <c r="I69" i="39"/>
  <c r="I70" i="39"/>
  <c r="I71" i="39"/>
  <c r="I72" i="39"/>
  <c r="I73" i="39"/>
  <c r="I74" i="39"/>
  <c r="I75" i="39"/>
  <c r="B74" i="39"/>
  <c r="L74" i="39" s="1"/>
  <c r="B75" i="39"/>
  <c r="L75" i="39" s="1"/>
  <c r="A73" i="39"/>
  <c r="A74" i="39"/>
  <c r="A75" i="39"/>
  <c r="AF87" i="1"/>
  <c r="AF88" i="1"/>
  <c r="AF89" i="1"/>
  <c r="AF90" i="1"/>
  <c r="AF91" i="1"/>
  <c r="AF92" i="1"/>
  <c r="AF93" i="1"/>
  <c r="AF94" i="1"/>
  <c r="AF95" i="1"/>
  <c r="AF96" i="1"/>
  <c r="AF97" i="1"/>
  <c r="AF98" i="1"/>
  <c r="AF99" i="1"/>
  <c r="AF100" i="1"/>
  <c r="AF101" i="1"/>
  <c r="AF102" i="1"/>
  <c r="AF103" i="1"/>
  <c r="AF104" i="1"/>
  <c r="AF105" i="1"/>
  <c r="AF106" i="1"/>
  <c r="AF107" i="1"/>
  <c r="AF108" i="1"/>
  <c r="AF109" i="1"/>
  <c r="AF110" i="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310" i="1" s="1"/>
  <c r="AF149" i="1"/>
  <c r="AF391" i="1" s="1"/>
  <c r="AF150" i="1"/>
  <c r="AF392" i="1" s="1"/>
  <c r="AF151" i="1"/>
  <c r="AF393" i="1" s="1"/>
  <c r="AF152" i="1"/>
  <c r="AF314" i="1" s="1"/>
  <c r="AF567" i="1" l="1"/>
  <c r="BC567" i="1" s="1"/>
  <c r="EQ568" i="1"/>
  <c r="FA568" i="1"/>
  <c r="EQ567" i="1"/>
  <c r="FA567" i="1"/>
  <c r="FA569" i="1"/>
  <c r="EQ569" i="1"/>
  <c r="AF569" i="1"/>
  <c r="AF568" i="1"/>
  <c r="N74" i="39"/>
  <c r="N75" i="39"/>
  <c r="AF234" i="1"/>
  <c r="AF394" i="1"/>
  <c r="AF233" i="1"/>
  <c r="AF232" i="1"/>
  <c r="AF313" i="1"/>
  <c r="AF312" i="1"/>
  <c r="AF311" i="1"/>
  <c r="N73" i="39"/>
  <c r="BC568" i="1" l="1"/>
  <c r="EG568" i="1" s="1"/>
  <c r="BC569" i="1"/>
  <c r="G59" i="81"/>
  <c r="G57" i="81"/>
  <c r="G58" i="81"/>
  <c r="BC150" i="1"/>
  <c r="BC151" i="1"/>
  <c r="BC152" i="1"/>
  <c r="EG569" i="1" l="1"/>
  <c r="EG152" i="1"/>
  <c r="EG151" i="1"/>
  <c r="FC232" i="1"/>
  <c r="FC233" i="1"/>
  <c r="FC234" i="1"/>
  <c r="AD232" i="1"/>
  <c r="BC232" i="1" s="1"/>
  <c r="AD233" i="1"/>
  <c r="BC233" i="1" s="1"/>
  <c r="AD234" i="1"/>
  <c r="BC234" i="1" s="1"/>
  <c r="EG234" i="1" l="1"/>
  <c r="EG233" i="1"/>
  <c r="G326" i="1" l="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P394" i="1" s="1"/>
  <c r="G395" i="1"/>
  <c r="ES392" i="1"/>
  <c r="ES393" i="1"/>
  <c r="ES394"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AD392" i="1"/>
  <c r="BC392" i="1" s="1"/>
  <c r="AD393" i="1"/>
  <c r="AD394" i="1"/>
  <c r="BC394" i="1" s="1"/>
  <c r="DX312" i="1"/>
  <c r="EH312" i="1"/>
  <c r="FB312" i="1"/>
  <c r="DX313" i="1"/>
  <c r="EH313" i="1"/>
  <c r="FB313" i="1"/>
  <c r="DX314" i="1"/>
  <c r="EH314" i="1"/>
  <c r="FB314" i="1"/>
  <c r="X312" i="1"/>
  <c r="X313" i="1"/>
  <c r="X314" i="1"/>
  <c r="AD312" i="1"/>
  <c r="BC312" i="1" s="1"/>
  <c r="AD313" i="1"/>
  <c r="BC313" i="1" s="1"/>
  <c r="AD314" i="1"/>
  <c r="BC314" i="1" s="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EG313" i="1" l="1"/>
  <c r="F234" i="1"/>
  <c r="F233" i="1"/>
  <c r="F232" i="1"/>
  <c r="EG314" i="1"/>
  <c r="AL314" i="1"/>
  <c r="AL313" i="1"/>
  <c r="AL312" i="1"/>
  <c r="P392" i="1"/>
  <c r="X392" i="1" s="1"/>
  <c r="P393" i="1"/>
  <c r="X393" i="1" s="1"/>
  <c r="X394" i="1"/>
  <c r="BC393" i="1"/>
  <c r="W314" i="1" l="1"/>
  <c r="W312" i="1"/>
  <c r="W313" i="1"/>
  <c r="EG393" i="1"/>
  <c r="EG394" i="1"/>
  <c r="F84" i="1" l="1"/>
  <c r="F85" i="1"/>
  <c r="F86" i="1"/>
  <c r="F87" i="1"/>
  <c r="F88" i="1"/>
  <c r="F89" i="1"/>
  <c r="F90" i="1"/>
  <c r="F91" i="1"/>
  <c r="F92" i="1"/>
  <c r="F93" i="1"/>
  <c r="F94" i="1"/>
  <c r="F95" i="1"/>
  <c r="F96" i="1"/>
  <c r="F97" i="1"/>
  <c r="F98" i="1"/>
  <c r="F99" i="1"/>
  <c r="F100" i="1"/>
  <c r="F101" i="1"/>
  <c r="F102" i="1"/>
  <c r="F103" i="1"/>
  <c r="F104" i="1"/>
  <c r="F105" i="1"/>
  <c r="F106" i="1"/>
  <c r="W106" i="1" s="1"/>
  <c r="AH72" i="81" s="1"/>
  <c r="F107" i="1"/>
  <c r="W107" i="1" s="1"/>
  <c r="AH73" i="81" s="1"/>
  <c r="F108" i="1"/>
  <c r="W108" i="1" s="1"/>
  <c r="AH74" i="81" s="1"/>
  <c r="F109" i="1"/>
  <c r="W109" i="1" s="1"/>
  <c r="AH75" i="81" s="1"/>
  <c r="F110" i="1"/>
  <c r="W110" i="1" s="1"/>
  <c r="AH76" i="81" s="1"/>
  <c r="F111" i="1"/>
  <c r="W111" i="1" s="1"/>
  <c r="AH77" i="81" s="1"/>
  <c r="F112" i="1"/>
  <c r="W112" i="1" s="1"/>
  <c r="AH78" i="81" s="1"/>
  <c r="F113" i="1"/>
  <c r="W113" i="1" s="1"/>
  <c r="AH79" i="81" s="1"/>
  <c r="F114" i="1"/>
  <c r="W114" i="1" s="1"/>
  <c r="AH80" i="81" s="1"/>
  <c r="F115" i="1"/>
  <c r="W115" i="1" s="1"/>
  <c r="AH81" i="81" s="1"/>
  <c r="F116" i="1"/>
  <c r="W116" i="1" s="1"/>
  <c r="AH82" i="81" s="1"/>
  <c r="F117" i="1"/>
  <c r="W117" i="1" s="1"/>
  <c r="AH83" i="81" s="1"/>
  <c r="F118" i="1"/>
  <c r="W118" i="1" s="1"/>
  <c r="AH84" i="81" s="1"/>
  <c r="F119" i="1"/>
  <c r="W119" i="1" s="1"/>
  <c r="AH85" i="81" s="1"/>
  <c r="F120" i="1"/>
  <c r="W120" i="1" s="1"/>
  <c r="AH86" i="81" s="1"/>
  <c r="F121" i="1"/>
  <c r="W121" i="1" s="1"/>
  <c r="AH87" i="81" s="1"/>
  <c r="F122" i="1"/>
  <c r="W122" i="1" s="1"/>
  <c r="AH88" i="81" s="1"/>
  <c r="F123" i="1"/>
  <c r="W123" i="1" s="1"/>
  <c r="AH89" i="81" s="1"/>
  <c r="F124" i="1"/>
  <c r="W124" i="1" s="1"/>
  <c r="AH90" i="81" s="1"/>
  <c r="F125" i="1"/>
  <c r="W125" i="1" s="1"/>
  <c r="AH91" i="81" s="1"/>
  <c r="F126" i="1"/>
  <c r="W126" i="1" s="1"/>
  <c r="AH92" i="81" s="1"/>
  <c r="F127" i="1"/>
  <c r="W127" i="1" s="1"/>
  <c r="AH93" i="81" s="1"/>
  <c r="F128" i="1"/>
  <c r="W128" i="1" s="1"/>
  <c r="AH94" i="81" s="1"/>
  <c r="F129" i="1"/>
  <c r="W129" i="1" s="1"/>
  <c r="AH95" i="81" s="1"/>
  <c r="F130" i="1"/>
  <c r="W130" i="1" s="1"/>
  <c r="AH96" i="81" s="1"/>
  <c r="F131" i="1"/>
  <c r="W131" i="1" s="1"/>
  <c r="AH97" i="81" s="1"/>
  <c r="F132" i="1"/>
  <c r="W132" i="1" s="1"/>
  <c r="AH98" i="81" s="1"/>
  <c r="F133" i="1"/>
  <c r="W133" i="1" s="1"/>
  <c r="AH99" i="81" s="1"/>
  <c r="F134" i="1"/>
  <c r="W134" i="1" s="1"/>
  <c r="AH100" i="81" s="1"/>
  <c r="F135" i="1"/>
  <c r="W135" i="1" s="1"/>
  <c r="AH101" i="81" s="1"/>
  <c r="F136" i="1"/>
  <c r="W136" i="1" s="1"/>
  <c r="AH102" i="81" s="1"/>
  <c r="F137" i="1"/>
  <c r="W137" i="1" s="1"/>
  <c r="AH103" i="81" s="1"/>
  <c r="F138" i="1"/>
  <c r="W138" i="1" s="1"/>
  <c r="AH104" i="81" s="1"/>
  <c r="F139" i="1"/>
  <c r="W139" i="1" s="1"/>
  <c r="AH105" i="81" s="1"/>
  <c r="F140" i="1"/>
  <c r="W140" i="1" s="1"/>
  <c r="AH106" i="81" s="1"/>
  <c r="F141" i="1"/>
  <c r="W141" i="1" s="1"/>
  <c r="AH107" i="81" s="1"/>
  <c r="F142" i="1"/>
  <c r="W142" i="1" s="1"/>
  <c r="AH108" i="81" s="1"/>
  <c r="F143" i="1"/>
  <c r="W143" i="1" s="1"/>
  <c r="AH109" i="81" s="1"/>
  <c r="F144" i="1"/>
  <c r="W144" i="1" s="1"/>
  <c r="AH110" i="81" s="1"/>
  <c r="F145" i="1"/>
  <c r="W145" i="1" s="1"/>
  <c r="AH111" i="81" s="1"/>
  <c r="F146" i="1"/>
  <c r="W146" i="1" s="1"/>
  <c r="AH112" i="81" s="1"/>
  <c r="F147" i="1"/>
  <c r="W147" i="1" s="1"/>
  <c r="AH113" i="81" s="1"/>
  <c r="F148" i="1"/>
  <c r="W148" i="1" s="1"/>
  <c r="AH114" i="81" s="1"/>
  <c r="F149" i="1"/>
  <c r="W149" i="1" s="1"/>
  <c r="AH115" i="81" s="1"/>
  <c r="F150" i="1"/>
  <c r="F151" i="1"/>
  <c r="F152" i="1"/>
  <c r="F74" i="39" l="1"/>
  <c r="W151" i="1"/>
  <c r="AH117" i="81" s="1"/>
  <c r="F568" i="1"/>
  <c r="F75" i="39"/>
  <c r="W152" i="1"/>
  <c r="AH118" i="81" s="1"/>
  <c r="F569" i="1"/>
  <c r="F73" i="39"/>
  <c r="W150" i="1"/>
  <c r="AH116" i="81" s="1"/>
  <c r="F567" i="1"/>
  <c r="N567" i="1"/>
  <c r="N568" i="1"/>
  <c r="N569"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V312" i="1" s="1"/>
  <c r="E313" i="1"/>
  <c r="E314" i="1"/>
  <c r="E246" i="1"/>
  <c r="E247" i="1"/>
  <c r="E248" i="1"/>
  <c r="FA393" i="1"/>
  <c r="AC150" i="1"/>
  <c r="AC151" i="1"/>
  <c r="AC568" i="1" s="1"/>
  <c r="BB568" i="1" s="1"/>
  <c r="AC152" i="1"/>
  <c r="AC569" i="1" s="1"/>
  <c r="BB569" i="1" s="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V393" i="1" s="1"/>
  <c r="E394" i="1"/>
  <c r="V394" i="1" s="1"/>
  <c r="E75" i="39" l="1"/>
  <c r="E569" i="1"/>
  <c r="V569" i="1" s="1"/>
  <c r="E74" i="39"/>
  <c r="E568" i="1"/>
  <c r="V568" i="1" s="1"/>
  <c r="E73" i="39"/>
  <c r="E567" i="1"/>
  <c r="V567" i="1" s="1"/>
  <c r="E234" i="1"/>
  <c r="V234" i="1" s="1"/>
  <c r="EF569" i="1"/>
  <c r="FA394" i="1"/>
  <c r="BB150" i="1"/>
  <c r="AC567" i="1"/>
  <c r="BB567" i="1" s="1"/>
  <c r="EF568" i="1" s="1"/>
  <c r="AK569" i="1"/>
  <c r="AK568" i="1"/>
  <c r="E233" i="1"/>
  <c r="V233" i="1" s="1"/>
  <c r="FA392" i="1"/>
  <c r="BB152" i="1"/>
  <c r="AC314" i="1"/>
  <c r="BB314" i="1" s="1"/>
  <c r="AC394" i="1"/>
  <c r="AK152" i="1"/>
  <c r="AC234" i="1"/>
  <c r="BB234" i="1" s="1"/>
  <c r="BB151" i="1"/>
  <c r="AC313" i="1"/>
  <c r="BB313" i="1" s="1"/>
  <c r="AC393" i="1"/>
  <c r="AC233" i="1"/>
  <c r="BB233" i="1" s="1"/>
  <c r="AK151" i="1"/>
  <c r="AC232" i="1"/>
  <c r="BB232" i="1" s="1"/>
  <c r="EQ314" i="1"/>
  <c r="FA314" i="1"/>
  <c r="FA312" i="1"/>
  <c r="V152" i="1"/>
  <c r="AJ118" i="81" s="1"/>
  <c r="EQ313" i="1"/>
  <c r="V392" i="1"/>
  <c r="V151" i="1"/>
  <c r="AJ117" i="81" s="1"/>
  <c r="AK150" i="1"/>
  <c r="V150" i="1"/>
  <c r="AJ116" i="81" s="1"/>
  <c r="FA313" i="1"/>
  <c r="EQ234" i="1"/>
  <c r="FA234" i="1"/>
  <c r="BG152" i="1"/>
  <c r="EQ152" i="1"/>
  <c r="FA152" i="1"/>
  <c r="EQ312" i="1"/>
  <c r="EQ233" i="1"/>
  <c r="FA233" i="1"/>
  <c r="EQ151" i="1"/>
  <c r="BG151" i="1"/>
  <c r="FA151" i="1"/>
  <c r="AC392" i="1"/>
  <c r="AC312" i="1"/>
  <c r="BB312" i="1" s="1"/>
  <c r="EQ232" i="1"/>
  <c r="FA232" i="1"/>
  <c r="BG150" i="1"/>
  <c r="EQ150" i="1"/>
  <c r="FA150" i="1"/>
  <c r="EQ394" i="1"/>
  <c r="EQ393" i="1"/>
  <c r="EQ392" i="1"/>
  <c r="V314" i="1"/>
  <c r="V313" i="1"/>
  <c r="E232" i="1"/>
  <c r="V232" i="1" s="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U312" i="1" s="1"/>
  <c r="D313" i="1"/>
  <c r="U313" i="1" s="1"/>
  <c r="D314"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26" i="1"/>
  <c r="D327" i="1"/>
  <c r="D328" i="1"/>
  <c r="D151" i="1"/>
  <c r="D568" i="1" s="1"/>
  <c r="D152"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567" i="1" s="1"/>
  <c r="D84" i="1"/>
  <c r="D85" i="1"/>
  <c r="D86" i="1"/>
  <c r="AB150" i="1"/>
  <c r="AB151" i="1"/>
  <c r="AB152" i="1"/>
  <c r="D569" i="1" l="1"/>
  <c r="AK567" i="1"/>
  <c r="AK313" i="1"/>
  <c r="AK314" i="1"/>
  <c r="AK233" i="1"/>
  <c r="BA151" i="1"/>
  <c r="AB568" i="1"/>
  <c r="BA568" i="1" s="1"/>
  <c r="BA152" i="1"/>
  <c r="AB569" i="1"/>
  <c r="BA569" i="1" s="1"/>
  <c r="BA150" i="1"/>
  <c r="AB567" i="1"/>
  <c r="BA567" i="1" s="1"/>
  <c r="AJ152" i="1"/>
  <c r="M569" i="1"/>
  <c r="AJ151" i="1"/>
  <c r="M568" i="1"/>
  <c r="AJ150" i="1"/>
  <c r="M567" i="1"/>
  <c r="M234" i="1"/>
  <c r="U152" i="1"/>
  <c r="D75" i="39"/>
  <c r="AB313" i="1"/>
  <c r="BA313" i="1" s="1"/>
  <c r="M233" i="1"/>
  <c r="U151" i="1"/>
  <c r="D74" i="39"/>
  <c r="AB312" i="1"/>
  <c r="BA312" i="1" s="1"/>
  <c r="M232" i="1"/>
  <c r="AB234" i="1"/>
  <c r="BA234" i="1" s="1"/>
  <c r="AB394" i="1"/>
  <c r="BA394" i="1" s="1"/>
  <c r="U314" i="1"/>
  <c r="AB233" i="1"/>
  <c r="BA233" i="1" s="1"/>
  <c r="AB393" i="1"/>
  <c r="BA393" i="1" s="1"/>
  <c r="AB232" i="1"/>
  <c r="AB314" i="1"/>
  <c r="BA314" i="1" s="1"/>
  <c r="AB392" i="1"/>
  <c r="BA392" i="1" s="1"/>
  <c r="U150" i="1"/>
  <c r="D73" i="39"/>
  <c r="AK392" i="1"/>
  <c r="BB392" i="1"/>
  <c r="EF233" i="1"/>
  <c r="AK393" i="1"/>
  <c r="BB393" i="1"/>
  <c r="EF313" i="1"/>
  <c r="EF151" i="1"/>
  <c r="EF234" i="1"/>
  <c r="AK232" i="1"/>
  <c r="AK394" i="1"/>
  <c r="BB394" i="1"/>
  <c r="AK234" i="1"/>
  <c r="EF314" i="1"/>
  <c r="AK312" i="1"/>
  <c r="EF152" i="1"/>
  <c r="D232" i="1"/>
  <c r="U392" i="1"/>
  <c r="D234" i="1"/>
  <c r="U394" i="1"/>
  <c r="D233" i="1"/>
  <c r="U393" i="1"/>
  <c r="Q312" i="1"/>
  <c r="Q313" i="1"/>
  <c r="Q314" i="1"/>
  <c r="AA150" i="1"/>
  <c r="AA151" i="1"/>
  <c r="AA15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27" i="1"/>
  <c r="C326"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247" i="1"/>
  <c r="C246" i="1"/>
  <c r="DB314" i="1" l="1"/>
  <c r="R394" i="1"/>
  <c r="CZ313" i="1"/>
  <c r="R393" i="1"/>
  <c r="R312" i="1"/>
  <c r="R392" i="1"/>
  <c r="EE152" i="1"/>
  <c r="EE151" i="1"/>
  <c r="U232" i="1"/>
  <c r="EE569" i="1"/>
  <c r="U234" i="1"/>
  <c r="T392" i="1"/>
  <c r="EE568" i="1"/>
  <c r="AA313" i="1"/>
  <c r="AZ313" i="1" s="1"/>
  <c r="AA568" i="1"/>
  <c r="AZ568" i="1" s="1"/>
  <c r="AA392" i="1"/>
  <c r="AZ392" i="1" s="1"/>
  <c r="AA567" i="1"/>
  <c r="AZ567" i="1" s="1"/>
  <c r="AA314" i="1"/>
  <c r="AZ314" i="1" s="1"/>
  <c r="CM314" i="1" s="1"/>
  <c r="CO314" i="1" s="1"/>
  <c r="AA569" i="1"/>
  <c r="AZ569" i="1" s="1"/>
  <c r="AJ568" i="1"/>
  <c r="U568" i="1"/>
  <c r="U569" i="1"/>
  <c r="AJ569" i="1"/>
  <c r="EE393" i="1"/>
  <c r="AJ567" i="1"/>
  <c r="U567" i="1"/>
  <c r="EY392" i="1"/>
  <c r="EE313" i="1"/>
  <c r="EO234" i="1"/>
  <c r="EY393" i="1"/>
  <c r="U233" i="1"/>
  <c r="AO314" i="1"/>
  <c r="EE234" i="1"/>
  <c r="AJ394" i="1"/>
  <c r="DB313" i="1"/>
  <c r="DI314" i="1" s="1"/>
  <c r="EY394" i="1"/>
  <c r="CX312" i="1"/>
  <c r="EO152" i="1"/>
  <c r="BE152" i="1"/>
  <c r="EY152" i="1"/>
  <c r="R314" i="1"/>
  <c r="AE232" i="1"/>
  <c r="AE312" i="1" s="1"/>
  <c r="AE392" i="1" s="1"/>
  <c r="BE151" i="1"/>
  <c r="EO151" i="1"/>
  <c r="EY151" i="1"/>
  <c r="DA313" i="1"/>
  <c r="DA314" i="1"/>
  <c r="EO150" i="1"/>
  <c r="BE150" i="1"/>
  <c r="EY150" i="1"/>
  <c r="AE233" i="1"/>
  <c r="BD233" i="1" s="1"/>
  <c r="CY314" i="1"/>
  <c r="EE314" i="1"/>
  <c r="T394" i="1"/>
  <c r="H394" i="1"/>
  <c r="AA234" i="1"/>
  <c r="AZ234" i="1" s="1"/>
  <c r="EO314" i="1"/>
  <c r="EY314" i="1"/>
  <c r="AA394" i="1"/>
  <c r="AZ394" i="1" s="1"/>
  <c r="R313" i="1"/>
  <c r="CX314" i="1"/>
  <c r="T393" i="1"/>
  <c r="H393" i="1"/>
  <c r="AA233" i="1"/>
  <c r="AZ233" i="1" s="1"/>
  <c r="EO313" i="1"/>
  <c r="EY313" i="1"/>
  <c r="AA393" i="1"/>
  <c r="AZ393" i="1" s="1"/>
  <c r="AE234" i="1"/>
  <c r="BD234" i="1" s="1"/>
  <c r="AJ232" i="1"/>
  <c r="BA232" i="1"/>
  <c r="EE233" i="1" s="1"/>
  <c r="AJ234" i="1"/>
  <c r="AA232" i="1"/>
  <c r="AZ232" i="1" s="1"/>
  <c r="EO312" i="1"/>
  <c r="EY312" i="1"/>
  <c r="EO394" i="1"/>
  <c r="EY234" i="1"/>
  <c r="EO393" i="1"/>
  <c r="CZ312" i="1"/>
  <c r="DG313" i="1" s="1"/>
  <c r="DA312" i="1"/>
  <c r="AJ312" i="1"/>
  <c r="T314" i="1"/>
  <c r="H314" i="1"/>
  <c r="T313" i="1"/>
  <c r="H313" i="1"/>
  <c r="EO233" i="1"/>
  <c r="EY233" i="1"/>
  <c r="EO392" i="1"/>
  <c r="DB312" i="1"/>
  <c r="AJ313" i="1"/>
  <c r="AI150" i="1"/>
  <c r="AZ150" i="1"/>
  <c r="CM150" i="1" s="1"/>
  <c r="CO150" i="1" s="1"/>
  <c r="EO232" i="1"/>
  <c r="EY232" i="1"/>
  <c r="AA312" i="1"/>
  <c r="AO313" i="1"/>
  <c r="CZ314" i="1"/>
  <c r="DG314" i="1" s="1"/>
  <c r="AO312" i="1"/>
  <c r="AJ314" i="1"/>
  <c r="AI152" i="1"/>
  <c r="AZ152" i="1"/>
  <c r="CY313" i="1"/>
  <c r="CY312" i="1"/>
  <c r="AJ392" i="1"/>
  <c r="AI151" i="1"/>
  <c r="AZ151" i="1"/>
  <c r="CX313" i="1"/>
  <c r="EE394" i="1"/>
  <c r="AJ233" i="1"/>
  <c r="AJ393" i="1"/>
  <c r="CM313" i="1"/>
  <c r="CO313" i="1" s="1"/>
  <c r="EF393" i="1"/>
  <c r="EF394" i="1"/>
  <c r="C232" i="1"/>
  <c r="T312" i="1"/>
  <c r="C233" i="1"/>
  <c r="C234" i="1"/>
  <c r="A4" i="98"/>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567" i="1" s="1"/>
  <c r="H567" i="1" s="1"/>
  <c r="AP567" i="1" s="1"/>
  <c r="C151" i="1"/>
  <c r="C568" i="1" s="1"/>
  <c r="H568" i="1" s="1"/>
  <c r="AP568" i="1" s="1"/>
  <c r="C152" i="1"/>
  <c r="C85" i="1"/>
  <c r="C84" i="1"/>
  <c r="A4" i="97"/>
  <c r="AP393" i="1" l="1"/>
  <c r="J393" i="1"/>
  <c r="C569" i="1"/>
  <c r="H569" i="1" s="1"/>
  <c r="AP569" i="1" s="1"/>
  <c r="AP394" i="1"/>
  <c r="J394" i="1"/>
  <c r="T567" i="1"/>
  <c r="T568" i="1"/>
  <c r="T569" i="1"/>
  <c r="AI314" i="1"/>
  <c r="AI313" i="1"/>
  <c r="AI568" i="1"/>
  <c r="AI392" i="1"/>
  <c r="ED314" i="1"/>
  <c r="DH314" i="1"/>
  <c r="DF314" i="1"/>
  <c r="CM569" i="1"/>
  <c r="CO569" i="1" s="1"/>
  <c r="ED569" i="1"/>
  <c r="CM567" i="1"/>
  <c r="CO567" i="1" s="1"/>
  <c r="AI567" i="1"/>
  <c r="CM568" i="1"/>
  <c r="CO568" i="1" s="1"/>
  <c r="ED568" i="1"/>
  <c r="BD232" i="1"/>
  <c r="EH233" i="1" s="1"/>
  <c r="ED394" i="1"/>
  <c r="DC312" i="1"/>
  <c r="AE313" i="1"/>
  <c r="AE393" i="1" s="1"/>
  <c r="BD393" i="1" s="1"/>
  <c r="DE313" i="1"/>
  <c r="AI569" i="1"/>
  <c r="AE314" i="1"/>
  <c r="AE394" i="1" s="1"/>
  <c r="AM394" i="1" s="1"/>
  <c r="DE314" i="1"/>
  <c r="AI232" i="1"/>
  <c r="ED393" i="1"/>
  <c r="DC314" i="1"/>
  <c r="DC313" i="1"/>
  <c r="DI313" i="1"/>
  <c r="AP313" i="1"/>
  <c r="I313" i="1"/>
  <c r="I393" i="1"/>
  <c r="G233" i="1"/>
  <c r="H233" i="1" s="1"/>
  <c r="ED151" i="1"/>
  <c r="CM151" i="1"/>
  <c r="CO151" i="1" s="1"/>
  <c r="T234" i="1"/>
  <c r="I314" i="1"/>
  <c r="I394" i="1"/>
  <c r="AP314" i="1"/>
  <c r="G234" i="1"/>
  <c r="ED234" i="1"/>
  <c r="AI393" i="1"/>
  <c r="ED233" i="1"/>
  <c r="T232" i="1"/>
  <c r="Y314" i="1"/>
  <c r="AI312" i="1"/>
  <c r="AZ312" i="1"/>
  <c r="AI394" i="1"/>
  <c r="T151" i="1"/>
  <c r="C74" i="39"/>
  <c r="H151" i="1"/>
  <c r="DF313" i="1"/>
  <c r="DH313" i="1"/>
  <c r="Y313" i="1"/>
  <c r="T150" i="1"/>
  <c r="C73" i="39"/>
  <c r="AI233" i="1"/>
  <c r="AI234" i="1"/>
  <c r="T233" i="1"/>
  <c r="T152" i="1"/>
  <c r="C75" i="39"/>
  <c r="H152" i="1"/>
  <c r="ED152" i="1"/>
  <c r="CM152" i="1"/>
  <c r="CO152" i="1" s="1"/>
  <c r="EH234" i="1"/>
  <c r="CM234" i="1"/>
  <c r="CO234" i="1" s="1"/>
  <c r="CM233" i="1"/>
  <c r="CO233" i="1" s="1"/>
  <c r="BD392" i="1"/>
  <c r="AM392" i="1"/>
  <c r="J159" i="1"/>
  <c r="DJ314" i="1" l="1"/>
  <c r="DP314" i="1" s="1"/>
  <c r="BD394" i="1"/>
  <c r="CM394" i="1" s="1"/>
  <c r="CO394" i="1" s="1"/>
  <c r="CM232" i="1"/>
  <c r="CO232" i="1" s="1"/>
  <c r="AM393" i="1"/>
  <c r="DJ313" i="1"/>
  <c r="DN313" i="1" s="1"/>
  <c r="H234" i="1"/>
  <c r="H75" i="39"/>
  <c r="AP152" i="1"/>
  <c r="H74" i="39"/>
  <c r="AP151" i="1"/>
  <c r="I233" i="1"/>
  <c r="J233" i="1" s="1"/>
  <c r="AP233" i="1"/>
  <c r="CM312" i="1"/>
  <c r="CO312" i="1" s="1"/>
  <c r="ED313" i="1"/>
  <c r="EH393" i="1"/>
  <c r="CM393" i="1"/>
  <c r="CO393" i="1" s="1"/>
  <c r="CM392" i="1"/>
  <c r="CO392" i="1" s="1"/>
  <c r="DN314" i="1" l="1"/>
  <c r="DM314" i="1"/>
  <c r="DL314" i="1"/>
  <c r="EH394" i="1"/>
  <c r="DO314" i="1"/>
  <c r="DM313" i="1"/>
  <c r="DL313" i="1"/>
  <c r="EJ313" i="1" s="1"/>
  <c r="DO313" i="1"/>
  <c r="DP313" i="1"/>
  <c r="J74" i="39"/>
  <c r="AP234" i="1"/>
  <c r="I234" i="1"/>
  <c r="J234" i="1" s="1"/>
  <c r="J75" i="39"/>
  <c r="FC229" i="1"/>
  <c r="FC230" i="1"/>
  <c r="FC231" i="1"/>
  <c r="EJ314" i="1" l="1"/>
  <c r="DQ314" i="1"/>
  <c r="DQ313" i="1"/>
  <c r="ES391" i="1"/>
  <c r="ES389" i="1"/>
  <c r="ES390" i="1"/>
  <c r="P390" i="1" l="1"/>
  <c r="X390" i="1" s="1"/>
  <c r="P391" i="1"/>
  <c r="X391" i="1" s="1"/>
  <c r="A4" i="96"/>
  <c r="C231" i="1" l="1"/>
  <c r="H392" i="1"/>
  <c r="AP392" i="1" s="1"/>
  <c r="C13" i="94"/>
  <c r="H390" i="1"/>
  <c r="J390" i="1" s="1"/>
  <c r="H391" i="1"/>
  <c r="J391" i="1" s="1"/>
  <c r="D230" i="1"/>
  <c r="E230" i="1"/>
  <c r="F230" i="1"/>
  <c r="D231" i="1"/>
  <c r="E231" i="1"/>
  <c r="F231" i="1"/>
  <c r="J392" i="1" l="1"/>
  <c r="J42" i="18"/>
  <c r="K42" i="18" s="1"/>
  <c r="J71" i="18"/>
  <c r="K71" i="18" s="1"/>
  <c r="V389" i="1" l="1"/>
  <c r="V390" i="1"/>
  <c r="V391" i="1"/>
  <c r="H309" i="1"/>
  <c r="H310" i="1"/>
  <c r="I390" i="1" s="1"/>
  <c r="H311" i="1"/>
  <c r="I391" i="1" s="1"/>
  <c r="H312" i="1"/>
  <c r="X309" i="1"/>
  <c r="X310" i="1"/>
  <c r="X311" i="1"/>
  <c r="DX309" i="1"/>
  <c r="DX310" i="1"/>
  <c r="DX311" i="1"/>
  <c r="EH309" i="1"/>
  <c r="EH310" i="1"/>
  <c r="EH311" i="1"/>
  <c r="FB309" i="1"/>
  <c r="FB310" i="1"/>
  <c r="FB311" i="1"/>
  <c r="W311" i="1"/>
  <c r="W309" i="1"/>
  <c r="W310" i="1"/>
  <c r="AP312" i="1" l="1"/>
  <c r="G232" i="1"/>
  <c r="Y312" i="1"/>
  <c r="EQ390" i="1"/>
  <c r="FA391" i="1"/>
  <c r="FA389" i="1"/>
  <c r="EQ391" i="1"/>
  <c r="EQ389" i="1"/>
  <c r="FA390" i="1"/>
  <c r="I309" i="1"/>
  <c r="I389" i="1"/>
  <c r="V231" i="1"/>
  <c r="I312" i="1"/>
  <c r="I392" i="1"/>
  <c r="V230" i="1"/>
  <c r="I310" i="1"/>
  <c r="G230" i="1"/>
  <c r="I311" i="1"/>
  <c r="G231" i="1"/>
  <c r="N319" i="1"/>
  <c r="H232" i="1" l="1"/>
  <c r="H231" i="1"/>
  <c r="V309" i="1"/>
  <c r="V311" i="1"/>
  <c r="V310" i="1"/>
  <c r="I232" i="1" l="1"/>
  <c r="AP232" i="1"/>
  <c r="I231" i="1"/>
  <c r="BK604" i="1" l="1"/>
  <c r="EQ309" i="1" l="1"/>
  <c r="EQ310" i="1" l="1"/>
  <c r="EQ311" i="1"/>
  <c r="FA309" i="1" l="1"/>
  <c r="EQ229" i="1" l="1"/>
  <c r="FA311" i="1"/>
  <c r="FA310" i="1"/>
  <c r="FA229" i="1"/>
  <c r="EQ230" i="1" l="1"/>
  <c r="FA231" i="1"/>
  <c r="FA230" i="1"/>
  <c r="EQ231" i="1" l="1"/>
  <c r="N43" i="39"/>
  <c r="N55" i="39"/>
  <c r="N67" i="39"/>
  <c r="F564" i="1"/>
  <c r="F565" i="1"/>
  <c r="F566" i="1"/>
  <c r="E564" i="1"/>
  <c r="E565" i="1"/>
  <c r="E566" i="1"/>
  <c r="D564" i="1"/>
  <c r="D565" i="1"/>
  <c r="A4" i="94"/>
  <c r="H141" i="1" l="1"/>
  <c r="M63" i="18" s="1"/>
  <c r="H129" i="1"/>
  <c r="M51" i="18" s="1"/>
  <c r="H117" i="1"/>
  <c r="M39" i="18" s="1"/>
  <c r="H105" i="1"/>
  <c r="M27" i="18" s="1"/>
  <c r="H93" i="1"/>
  <c r="M15" i="18" s="1"/>
  <c r="H100" i="1"/>
  <c r="M22" i="18" s="1"/>
  <c r="H88" i="1"/>
  <c r="M10" i="18" s="1"/>
  <c r="H124" i="1"/>
  <c r="M46" i="18" s="1"/>
  <c r="H136" i="1"/>
  <c r="M58" i="18" s="1"/>
  <c r="H112" i="1"/>
  <c r="M34" i="18" s="1"/>
  <c r="H143" i="1"/>
  <c r="M65" i="18" s="1"/>
  <c r="H131" i="1"/>
  <c r="M53" i="18" s="1"/>
  <c r="H119" i="1"/>
  <c r="M41" i="18" s="1"/>
  <c r="H107" i="1"/>
  <c r="M29" i="18" s="1"/>
  <c r="H95" i="1"/>
  <c r="M17" i="18" s="1"/>
  <c r="H142" i="1"/>
  <c r="M64" i="18" s="1"/>
  <c r="H130" i="1"/>
  <c r="M52" i="18" s="1"/>
  <c r="H118" i="1"/>
  <c r="M40" i="18" s="1"/>
  <c r="H106" i="1"/>
  <c r="M28" i="18" s="1"/>
  <c r="H94" i="1"/>
  <c r="M16" i="18" s="1"/>
  <c r="H144" i="1"/>
  <c r="M66" i="18" s="1"/>
  <c r="H132" i="1"/>
  <c r="M54" i="18" s="1"/>
  <c r="H120" i="1"/>
  <c r="M42" i="18" s="1"/>
  <c r="H108" i="1"/>
  <c r="M30" i="18" s="1"/>
  <c r="H96" i="1"/>
  <c r="M18" i="18" s="1"/>
  <c r="H84" i="1"/>
  <c r="M6" i="18" s="1"/>
  <c r="N68" i="39"/>
  <c r="N65" i="39"/>
  <c r="N53" i="39"/>
  <c r="H92" i="1"/>
  <c r="M14" i="18" s="1"/>
  <c r="N64" i="39"/>
  <c r="K149" i="1"/>
  <c r="D566" i="1"/>
  <c r="H566" i="1" s="1"/>
  <c r="N66" i="39"/>
  <c r="H128" i="1"/>
  <c r="M50" i="18" s="1"/>
  <c r="H127" i="1"/>
  <c r="M49" i="18" s="1"/>
  <c r="H115" i="1"/>
  <c r="M37" i="18" s="1"/>
  <c r="H103" i="1"/>
  <c r="M25" i="18" s="1"/>
  <c r="H91" i="1"/>
  <c r="M13" i="18" s="1"/>
  <c r="N9" i="39"/>
  <c r="N63" i="39"/>
  <c r="N51" i="39"/>
  <c r="H116" i="1"/>
  <c r="M38" i="18" s="1"/>
  <c r="H139" i="1"/>
  <c r="M61" i="18" s="1"/>
  <c r="H138" i="1"/>
  <c r="M60" i="18" s="1"/>
  <c r="H126" i="1"/>
  <c r="M48" i="18" s="1"/>
  <c r="H114" i="1"/>
  <c r="M36" i="18" s="1"/>
  <c r="H102" i="1"/>
  <c r="M24" i="18" s="1"/>
  <c r="H90" i="1"/>
  <c r="M12" i="18" s="1"/>
  <c r="N8" i="39"/>
  <c r="N62" i="39"/>
  <c r="H150" i="1"/>
  <c r="H73" i="39" s="1"/>
  <c r="H149" i="1"/>
  <c r="C566" i="1"/>
  <c r="H137" i="1"/>
  <c r="M59" i="18" s="1"/>
  <c r="H125" i="1"/>
  <c r="M47" i="18" s="1"/>
  <c r="H113" i="1"/>
  <c r="M35" i="18" s="1"/>
  <c r="H101" i="1"/>
  <c r="M23" i="18" s="1"/>
  <c r="H89" i="1"/>
  <c r="M11" i="18" s="1"/>
  <c r="N61" i="39"/>
  <c r="N49" i="39"/>
  <c r="N72" i="39"/>
  <c r="N60" i="39"/>
  <c r="H104" i="1"/>
  <c r="M26" i="18" s="1"/>
  <c r="H148" i="1"/>
  <c r="M70" i="18" s="1"/>
  <c r="C565" i="1"/>
  <c r="H565" i="1" s="1"/>
  <c r="H147" i="1"/>
  <c r="M69" i="18" s="1"/>
  <c r="C564" i="1"/>
  <c r="H564" i="1" s="1"/>
  <c r="H135" i="1"/>
  <c r="M57" i="18" s="1"/>
  <c r="H123" i="1"/>
  <c r="M45" i="18" s="1"/>
  <c r="H111" i="1"/>
  <c r="M33" i="18" s="1"/>
  <c r="H99" i="1"/>
  <c r="M21" i="18" s="1"/>
  <c r="H87" i="1"/>
  <c r="M9" i="18" s="1"/>
  <c r="N71" i="39"/>
  <c r="N59" i="39"/>
  <c r="N47" i="39"/>
  <c r="H134" i="1"/>
  <c r="M56" i="18" s="1"/>
  <c r="H122" i="1"/>
  <c r="M44" i="18" s="1"/>
  <c r="H110" i="1"/>
  <c r="M32" i="18" s="1"/>
  <c r="H98" i="1"/>
  <c r="M20" i="18" s="1"/>
  <c r="H86" i="1"/>
  <c r="M8" i="18" s="1"/>
  <c r="N70" i="39"/>
  <c r="N58" i="39"/>
  <c r="H140" i="1"/>
  <c r="M62" i="18" s="1"/>
  <c r="H146" i="1"/>
  <c r="H145" i="1"/>
  <c r="M67" i="18" s="1"/>
  <c r="H133" i="1"/>
  <c r="M55" i="18" s="1"/>
  <c r="H121" i="1"/>
  <c r="M43" i="18" s="1"/>
  <c r="H109" i="1"/>
  <c r="M31" i="18" s="1"/>
  <c r="H97" i="1"/>
  <c r="M19" i="18" s="1"/>
  <c r="H85" i="1"/>
  <c r="M7" i="18" s="1"/>
  <c r="N69" i="39"/>
  <c r="N57" i="39"/>
  <c r="N45" i="39"/>
  <c r="N56" i="39"/>
  <c r="N54" i="39"/>
  <c r="N52" i="39"/>
  <c r="N50" i="39"/>
  <c r="N48" i="39"/>
  <c r="N46" i="39"/>
  <c r="N44" i="39"/>
  <c r="N42" i="39"/>
  <c r="N40" i="39"/>
  <c r="N38" i="39"/>
  <c r="N36" i="39"/>
  <c r="N34" i="39"/>
  <c r="N32" i="39"/>
  <c r="N30" i="39"/>
  <c r="N28" i="39"/>
  <c r="N26" i="39"/>
  <c r="N24" i="39"/>
  <c r="N22" i="39"/>
  <c r="N20" i="39"/>
  <c r="N18" i="39"/>
  <c r="N16" i="39"/>
  <c r="N14" i="39"/>
  <c r="N12" i="39"/>
  <c r="N10" i="39"/>
  <c r="N41" i="39"/>
  <c r="N39" i="39"/>
  <c r="N37" i="39"/>
  <c r="N35" i="39"/>
  <c r="N33" i="39"/>
  <c r="N31" i="39"/>
  <c r="N29" i="39"/>
  <c r="N27" i="39"/>
  <c r="N25" i="39"/>
  <c r="N23" i="39"/>
  <c r="N21" i="39"/>
  <c r="N19" i="39"/>
  <c r="N17" i="39"/>
  <c r="N15" i="39"/>
  <c r="N13" i="39"/>
  <c r="N11" i="39"/>
  <c r="C70" i="39"/>
  <c r="D70" i="39"/>
  <c r="E70" i="39"/>
  <c r="F70" i="39"/>
  <c r="C71" i="39"/>
  <c r="D71" i="39"/>
  <c r="E71" i="39"/>
  <c r="F71" i="39"/>
  <c r="C72" i="39"/>
  <c r="D72" i="39"/>
  <c r="E72" i="39"/>
  <c r="F72" i="39"/>
  <c r="A71" i="39"/>
  <c r="A72" i="39"/>
  <c r="FQ564" i="1"/>
  <c r="FQ565" i="1"/>
  <c r="FQ566" i="1"/>
  <c r="FN565" i="1"/>
  <c r="FO565" i="1"/>
  <c r="FN566" i="1"/>
  <c r="FO566" i="1"/>
  <c r="FA566" i="1"/>
  <c r="O49" i="84"/>
  <c r="BK605" i="1"/>
  <c r="N564" i="1"/>
  <c r="V564" i="1" s="1"/>
  <c r="V148" i="1"/>
  <c r="AJ114" i="81" s="1"/>
  <c r="N566" i="1"/>
  <c r="V566" i="1" s="1"/>
  <c r="AC147" i="1"/>
  <c r="AC229" i="1" s="1"/>
  <c r="AC148" i="1"/>
  <c r="AC230" i="1" s="1"/>
  <c r="AC149" i="1"/>
  <c r="AC231" i="1" s="1"/>
  <c r="M68" i="18" l="1"/>
  <c r="F600" i="1"/>
  <c r="E600" i="1"/>
  <c r="D600" i="1"/>
  <c r="C600" i="1"/>
  <c r="J73" i="39"/>
  <c r="J232" i="1"/>
  <c r="AP150" i="1"/>
  <c r="H71" i="39"/>
  <c r="J71" i="39" s="1"/>
  <c r="K105" i="1"/>
  <c r="I150" i="1"/>
  <c r="J150" i="1" s="1"/>
  <c r="M72" i="18"/>
  <c r="J231" i="1"/>
  <c r="I149" i="1"/>
  <c r="J149" i="1" s="1"/>
  <c r="M71" i="18"/>
  <c r="P71" i="18" s="1"/>
  <c r="Q71" i="18" s="1"/>
  <c r="J111" i="1"/>
  <c r="P42" i="18"/>
  <c r="Q42" i="18" s="1"/>
  <c r="H72" i="39"/>
  <c r="EQ148" i="1"/>
  <c r="FA149" i="1"/>
  <c r="FA564" i="1"/>
  <c r="O51" i="84"/>
  <c r="BK606" i="1"/>
  <c r="EQ565" i="1"/>
  <c r="O50" i="84"/>
  <c r="AF230" i="1"/>
  <c r="BB230" i="1" s="1"/>
  <c r="AF390" i="1"/>
  <c r="AF231" i="1"/>
  <c r="AP231" i="1" s="1"/>
  <c r="AF229" i="1"/>
  <c r="BB229" i="1" s="1"/>
  <c r="AF389" i="1"/>
  <c r="AK230" i="1"/>
  <c r="AK231" i="1"/>
  <c r="AK229" i="1"/>
  <c r="G55" i="81"/>
  <c r="AF566" i="1"/>
  <c r="AP566" i="1" s="1"/>
  <c r="G56" i="81"/>
  <c r="AF564" i="1"/>
  <c r="AP564" i="1" s="1"/>
  <c r="G54" i="81"/>
  <c r="FA147" i="1"/>
  <c r="BG149" i="1"/>
  <c r="BG147" i="1"/>
  <c r="FA565" i="1"/>
  <c r="V149" i="1"/>
  <c r="AJ115" i="81" s="1"/>
  <c r="EQ149" i="1"/>
  <c r="FA148" i="1"/>
  <c r="EQ147" i="1"/>
  <c r="N565" i="1"/>
  <c r="V565" i="1" s="1"/>
  <c r="EQ566" i="1"/>
  <c r="EQ564" i="1"/>
  <c r="V147" i="1"/>
  <c r="AJ113" i="81" s="1"/>
  <c r="BG148" i="1"/>
  <c r="FP566" i="1"/>
  <c r="FP564" i="1"/>
  <c r="AF565" i="1"/>
  <c r="AP148" i="1"/>
  <c r="BB149" i="1"/>
  <c r="EF150" i="1" s="1"/>
  <c r="BB148" i="1"/>
  <c r="BB147" i="1"/>
  <c r="AP149" i="1"/>
  <c r="J72" i="39"/>
  <c r="FP565" i="1"/>
  <c r="BB231" i="1" l="1"/>
  <c r="AP391" i="1"/>
  <c r="AP390" i="1"/>
  <c r="EF230" i="1"/>
  <c r="AP565" i="1"/>
  <c r="EF148" i="1"/>
  <c r="EF149" i="1"/>
  <c r="EF231" i="1" l="1"/>
  <c r="EF232" i="1"/>
  <c r="AC309" i="1"/>
  <c r="AF309" i="1"/>
  <c r="AP309" i="1" s="1"/>
  <c r="AC310" i="1"/>
  <c r="AP310" i="1"/>
  <c r="AC311" i="1"/>
  <c r="AP311" i="1"/>
  <c r="AK147" i="1"/>
  <c r="AK148" i="1"/>
  <c r="AK149" i="1"/>
  <c r="AC564" i="1"/>
  <c r="AC565" i="1"/>
  <c r="AC566" i="1"/>
  <c r="AC478" i="1"/>
  <c r="AC479" i="1"/>
  <c r="AC480" i="1"/>
  <c r="AC389" i="1"/>
  <c r="AC390" i="1"/>
  <c r="AC391" i="1"/>
  <c r="BB390" i="1" l="1"/>
  <c r="AK390" i="1"/>
  <c r="BB391" i="1"/>
  <c r="EF392" i="1" s="1"/>
  <c r="AK391" i="1"/>
  <c r="BB389" i="1"/>
  <c r="AK389" i="1"/>
  <c r="AK311" i="1"/>
  <c r="BB311" i="1"/>
  <c r="EF312" i="1" s="1"/>
  <c r="AK310" i="1"/>
  <c r="BB310" i="1"/>
  <c r="AK309" i="1"/>
  <c r="BB309" i="1"/>
  <c r="AK565" i="1"/>
  <c r="BB565" i="1"/>
  <c r="BB566" i="1"/>
  <c r="EF567" i="1" s="1"/>
  <c r="AK566" i="1"/>
  <c r="BB564" i="1"/>
  <c r="AK564" i="1"/>
  <c r="FO564" i="1"/>
  <c r="EF391" i="1" l="1"/>
  <c r="EF390" i="1"/>
  <c r="EF310" i="1"/>
  <c r="EF311" i="1"/>
  <c r="EF566" i="1"/>
  <c r="EF565" i="1"/>
  <c r="EY231" i="1" l="1"/>
  <c r="EY229" i="1"/>
  <c r="EY391" i="1"/>
  <c r="EY389" i="1"/>
  <c r="EY230" i="1"/>
  <c r="EY311" i="1"/>
  <c r="EY309" i="1"/>
  <c r="EY390" i="1"/>
  <c r="EY566" i="1"/>
  <c r="EY310" i="1"/>
  <c r="EY565" i="1"/>
  <c r="EY564" i="1"/>
  <c r="AB147" i="1"/>
  <c r="AB478" i="1" s="1"/>
  <c r="AB148" i="1"/>
  <c r="AB479" i="1" s="1"/>
  <c r="AB149" i="1"/>
  <c r="AB480" i="1" s="1"/>
  <c r="U390" i="1" l="1"/>
  <c r="U391" i="1"/>
  <c r="U389" i="1"/>
  <c r="M230" i="1"/>
  <c r="U310" i="1"/>
  <c r="M231" i="1"/>
  <c r="M319" i="1" s="1"/>
  <c r="U311" i="1"/>
  <c r="M229" i="1"/>
  <c r="U309" i="1"/>
  <c r="M566" i="1"/>
  <c r="U566" i="1" s="1"/>
  <c r="U149" i="1"/>
  <c r="M564" i="1"/>
  <c r="U564" i="1" s="1"/>
  <c r="U147" i="1"/>
  <c r="BA149" i="1"/>
  <c r="EE150" i="1" s="1"/>
  <c r="AB311" i="1"/>
  <c r="AB391" i="1"/>
  <c r="AB231" i="1"/>
  <c r="BA231" i="1" s="1"/>
  <c r="EE232" i="1" s="1"/>
  <c r="AB566" i="1"/>
  <c r="BA147" i="1"/>
  <c r="AB309" i="1"/>
  <c r="AB389" i="1"/>
  <c r="AB229" i="1"/>
  <c r="BA229" i="1" s="1"/>
  <c r="AB564" i="1"/>
  <c r="BA564" i="1" s="1"/>
  <c r="U148" i="1"/>
  <c r="M565" i="1"/>
  <c r="U565" i="1" s="1"/>
  <c r="BA148" i="1"/>
  <c r="AB565" i="1"/>
  <c r="BA565" i="1" s="1"/>
  <c r="AB310" i="1"/>
  <c r="AB390" i="1"/>
  <c r="AB230" i="1"/>
  <c r="BA230" i="1" s="1"/>
  <c r="M49" i="84"/>
  <c r="M50" i="84"/>
  <c r="T389" i="1"/>
  <c r="T390" i="1"/>
  <c r="T391" i="1"/>
  <c r="AJ147" i="1"/>
  <c r="AJ148" i="1"/>
  <c r="AJ149" i="1"/>
  <c r="T147" i="1"/>
  <c r="T149" i="1"/>
  <c r="FN564" i="1"/>
  <c r="AA147" i="1"/>
  <c r="AA148" i="1"/>
  <c r="AA149" i="1"/>
  <c r="EE230" i="1" l="1"/>
  <c r="EO229" i="1"/>
  <c r="BI604" i="1"/>
  <c r="BI606" i="1"/>
  <c r="EO391" i="1"/>
  <c r="EO389" i="1"/>
  <c r="BI605" i="1"/>
  <c r="EY149" i="1"/>
  <c r="Q311" i="1"/>
  <c r="L319" i="1"/>
  <c r="EO230" i="1"/>
  <c r="EO311" i="1"/>
  <c r="EO309" i="1"/>
  <c r="EO390" i="1"/>
  <c r="M51" i="84"/>
  <c r="EO231" i="1"/>
  <c r="AJ390" i="1"/>
  <c r="BA390" i="1"/>
  <c r="BA389" i="1"/>
  <c r="AJ389" i="1"/>
  <c r="BA391" i="1"/>
  <c r="EE392" i="1" s="1"/>
  <c r="AJ391" i="1"/>
  <c r="EE231" i="1"/>
  <c r="AJ310" i="1"/>
  <c r="BA310" i="1"/>
  <c r="AJ309" i="1"/>
  <c r="BA309" i="1"/>
  <c r="BA566" i="1"/>
  <c r="AJ311" i="1"/>
  <c r="BA311" i="1"/>
  <c r="EE312" i="1" s="1"/>
  <c r="T231" i="1"/>
  <c r="AJ229" i="1"/>
  <c r="AJ231" i="1"/>
  <c r="U231" i="1"/>
  <c r="AJ230" i="1"/>
  <c r="U230" i="1"/>
  <c r="AZ147" i="1"/>
  <c r="AA564" i="1"/>
  <c r="AZ564" i="1" s="1"/>
  <c r="AA478" i="1"/>
  <c r="AZ148" i="1"/>
  <c r="AA565" i="1"/>
  <c r="AZ565" i="1" s="1"/>
  <c r="AA479" i="1"/>
  <c r="T148" i="1"/>
  <c r="EO149" i="1"/>
  <c r="BE149" i="1"/>
  <c r="EO147" i="1"/>
  <c r="BE147" i="1"/>
  <c r="EY148" i="1"/>
  <c r="T310" i="1"/>
  <c r="EO566" i="1"/>
  <c r="EO564" i="1"/>
  <c r="EO310" i="1"/>
  <c r="AZ149" i="1"/>
  <c r="ED150" i="1" s="1"/>
  <c r="AA566" i="1"/>
  <c r="AZ566" i="1" s="1"/>
  <c r="ED567" i="1" s="1"/>
  <c r="AA480" i="1"/>
  <c r="EO148" i="1"/>
  <c r="BE148" i="1"/>
  <c r="EY147" i="1"/>
  <c r="T311" i="1"/>
  <c r="T309" i="1"/>
  <c r="EO565" i="1"/>
  <c r="Q309" i="1"/>
  <c r="Q310" i="1"/>
  <c r="EE148" i="1"/>
  <c r="EE565" i="1"/>
  <c r="AJ565" i="1"/>
  <c r="EE149" i="1"/>
  <c r="AJ564" i="1"/>
  <c r="AJ566" i="1"/>
  <c r="AA311" i="1"/>
  <c r="AA391" i="1"/>
  <c r="AZ391" i="1" s="1"/>
  <c r="ED392" i="1" s="1"/>
  <c r="AA231" i="1"/>
  <c r="AZ231" i="1" s="1"/>
  <c r="ED232" i="1" s="1"/>
  <c r="AA309" i="1"/>
  <c r="AA389" i="1"/>
  <c r="AA229" i="1"/>
  <c r="AZ229" i="1" s="1"/>
  <c r="AA390" i="1"/>
  <c r="AA230" i="1"/>
  <c r="AZ230" i="1" s="1"/>
  <c r="AA310" i="1"/>
  <c r="AI149" i="1"/>
  <c r="AI147" i="1"/>
  <c r="AI148" i="1"/>
  <c r="CZ310" i="1" l="1"/>
  <c r="R390" i="1"/>
  <c r="AE231" i="1"/>
  <c r="BD231" i="1" s="1"/>
  <c r="EH232" i="1" s="1"/>
  <c r="R391" i="1"/>
  <c r="AE229" i="1"/>
  <c r="AE309" i="1" s="1"/>
  <c r="AE389" i="1" s="1"/>
  <c r="DB310" i="1"/>
  <c r="AI391" i="1"/>
  <c r="EE566" i="1"/>
  <c r="EE567" i="1"/>
  <c r="Y309" i="1"/>
  <c r="CZ309" i="1"/>
  <c r="ED566" i="1"/>
  <c r="DB311" i="1"/>
  <c r="DI312" i="1" s="1"/>
  <c r="CX311" i="1"/>
  <c r="DE312" i="1" s="1"/>
  <c r="ED149" i="1"/>
  <c r="Y310" i="1"/>
  <c r="DA311" i="1"/>
  <c r="DH312" i="1" s="1"/>
  <c r="CZ311" i="1"/>
  <c r="DG312" i="1" s="1"/>
  <c r="CY311" i="1"/>
  <c r="DF312" i="1" s="1"/>
  <c r="T566" i="1"/>
  <c r="AI565" i="1"/>
  <c r="T565" i="1"/>
  <c r="AI564" i="1"/>
  <c r="T564" i="1"/>
  <c r="CX310" i="1"/>
  <c r="DA310" i="1"/>
  <c r="R310" i="1"/>
  <c r="AO310" i="1"/>
  <c r="AO311" i="1"/>
  <c r="Y311" i="1"/>
  <c r="R311" i="1"/>
  <c r="ED148" i="1"/>
  <c r="CX309" i="1"/>
  <c r="DA309" i="1"/>
  <c r="EE391" i="1"/>
  <c r="ED230" i="1"/>
  <c r="EE311" i="1"/>
  <c r="EE390" i="1"/>
  <c r="AI390" i="1"/>
  <c r="AZ390" i="1"/>
  <c r="ED391" i="1" s="1"/>
  <c r="AI389" i="1"/>
  <c r="AZ389" i="1"/>
  <c r="ED231" i="1"/>
  <c r="AI309" i="1"/>
  <c r="AZ309" i="1"/>
  <c r="ED565" i="1"/>
  <c r="AI229" i="1"/>
  <c r="AI231" i="1"/>
  <c r="EE310" i="1"/>
  <c r="AI310" i="1"/>
  <c r="AZ310" i="1"/>
  <c r="AI311" i="1"/>
  <c r="AZ311" i="1"/>
  <c r="ED312" i="1" s="1"/>
  <c r="AI230" i="1"/>
  <c r="CY309" i="1"/>
  <c r="AO309" i="1"/>
  <c r="DB309" i="1"/>
  <c r="R309" i="1"/>
  <c r="BD229" i="1"/>
  <c r="CY310" i="1"/>
  <c r="AE230" i="1"/>
  <c r="AI566" i="1"/>
  <c r="AE311" i="1" l="1"/>
  <c r="AE391" i="1" s="1"/>
  <c r="DG310" i="1"/>
  <c r="DI310" i="1"/>
  <c r="DG311" i="1"/>
  <c r="DI311" i="1"/>
  <c r="DJ312" i="1"/>
  <c r="DM312" i="1" s="1"/>
  <c r="DC311" i="1"/>
  <c r="DH310" i="1"/>
  <c r="DE311" i="1"/>
  <c r="DF311" i="1"/>
  <c r="DH311" i="1"/>
  <c r="DE310" i="1"/>
  <c r="DC309" i="1"/>
  <c r="DC310" i="1"/>
  <c r="AM391" i="1"/>
  <c r="BD391" i="1"/>
  <c r="EH392" i="1" s="1"/>
  <c r="BD389" i="1"/>
  <c r="ED390" i="1"/>
  <c r="ED311" i="1"/>
  <c r="ED310" i="1"/>
  <c r="BD230" i="1"/>
  <c r="AE310" i="1"/>
  <c r="AE390" i="1" s="1"/>
  <c r="DF310" i="1"/>
  <c r="DO312" i="1" l="1"/>
  <c r="DP312" i="1"/>
  <c r="DN312" i="1"/>
  <c r="DL312" i="1"/>
  <c r="DJ311" i="1"/>
  <c r="DL311" i="1" s="1"/>
  <c r="DJ310" i="1"/>
  <c r="DO310" i="1" s="1"/>
  <c r="AM390" i="1"/>
  <c r="BD390" i="1"/>
  <c r="EH230" i="1"/>
  <c r="EH231" i="1"/>
  <c r="D229" i="1"/>
  <c r="U229" i="1" s="1"/>
  <c r="C230" i="1"/>
  <c r="DQ312" i="1" l="1"/>
  <c r="DO311" i="1"/>
  <c r="DM311" i="1"/>
  <c r="DP311" i="1"/>
  <c r="DN311" i="1"/>
  <c r="DM310" i="1"/>
  <c r="DL310" i="1"/>
  <c r="DP310" i="1"/>
  <c r="DN310" i="1"/>
  <c r="EH390" i="1"/>
  <c r="EH391" i="1"/>
  <c r="T230" i="1"/>
  <c r="H230" i="1"/>
  <c r="C228" i="1"/>
  <c r="C229" i="1"/>
  <c r="T229" i="1" s="1"/>
  <c r="A70" i="39"/>
  <c r="I77" i="39"/>
  <c r="D92" i="83"/>
  <c r="D93" i="83"/>
  <c r="DQ311" i="1" l="1"/>
  <c r="DQ310" i="1"/>
  <c r="AP230" i="1"/>
  <c r="I230" i="1"/>
  <c r="J230" i="1" s="1"/>
  <c r="BM634" i="1" l="1"/>
  <c r="BM635" i="1"/>
  <c r="BG105" i="1" l="1"/>
  <c r="BJ634" i="1" l="1"/>
  <c r="BJ633" i="1"/>
  <c r="BJ635" i="1"/>
  <c r="BK635" i="1" l="1"/>
  <c r="BE105" i="1"/>
  <c r="BK634" i="1" l="1"/>
  <c r="BK633" i="1"/>
  <c r="BE477" i="1" l="1"/>
  <c r="BG477" i="1" l="1"/>
  <c r="FA477" i="1" l="1"/>
  <c r="EQ477" i="1"/>
  <c r="L66" i="84" l="1"/>
  <c r="L67" i="84"/>
  <c r="L68" i="84"/>
  <c r="A4" i="93"/>
  <c r="D66" i="83" l="1"/>
  <c r="D67" i="83"/>
  <c r="D68" i="83"/>
  <c r="D69" i="83"/>
  <c r="D70" i="83"/>
  <c r="D71" i="83"/>
  <c r="D72" i="83"/>
  <c r="D73" i="83"/>
  <c r="D74" i="83"/>
  <c r="D75" i="83"/>
  <c r="D76" i="83"/>
  <c r="D77" i="83"/>
  <c r="D78" i="83"/>
  <c r="D79" i="83"/>
  <c r="D80" i="83"/>
  <c r="D81" i="83"/>
  <c r="D82" i="83"/>
  <c r="D83" i="83"/>
  <c r="D84" i="83"/>
  <c r="D85" i="83"/>
  <c r="D86" i="83"/>
  <c r="D87" i="83"/>
  <c r="D88" i="83"/>
  <c r="D89" i="83"/>
  <c r="D90" i="83"/>
  <c r="D91" i="83"/>
  <c r="D65" i="83"/>
  <c r="H70" i="39" l="1"/>
  <c r="AP147" i="1"/>
  <c r="A69" i="39"/>
  <c r="C69" i="39"/>
  <c r="D69" i="39"/>
  <c r="E69" i="39"/>
  <c r="F69" i="39"/>
  <c r="FQ561" i="1"/>
  <c r="FQ562" i="1"/>
  <c r="FQ563" i="1"/>
  <c r="CO578" i="1"/>
  <c r="CO579" i="1" s="1"/>
  <c r="CO580" i="1" s="1"/>
  <c r="CO581" i="1" s="1"/>
  <c r="CO582" i="1" s="1"/>
  <c r="CO583" i="1" s="1"/>
  <c r="CO584" i="1" s="1"/>
  <c r="CO585" i="1" s="1"/>
  <c r="CO586" i="1" s="1"/>
  <c r="CO587" i="1" s="1"/>
  <c r="CO588" i="1" s="1"/>
  <c r="J70" i="39" l="1"/>
  <c r="DB574" i="1" l="1"/>
  <c r="DB575" i="1"/>
  <c r="DB576" i="1"/>
  <c r="X308" i="1" l="1"/>
  <c r="DX308" i="1"/>
  <c r="EH308" i="1"/>
  <c r="FB308" i="1"/>
  <c r="FC228" i="1"/>
  <c r="AB146" i="1"/>
  <c r="AB477" i="1" s="1"/>
  <c r="AF477" i="1" l="1"/>
  <c r="AB563" i="1"/>
  <c r="AF563" i="1"/>
  <c r="G53" i="81"/>
  <c r="AF388" i="1"/>
  <c r="AF308" i="1"/>
  <c r="AF228" i="1"/>
  <c r="AB228" i="1"/>
  <c r="BA146" i="1"/>
  <c r="EE147" i="1" s="1"/>
  <c r="AB388" i="1"/>
  <c r="AB308" i="1"/>
  <c r="BA563" i="1" l="1"/>
  <c r="EE564" i="1" s="1"/>
  <c r="BA228" i="1"/>
  <c r="EE229" i="1" s="1"/>
  <c r="BA477" i="1"/>
  <c r="AJ477" i="1"/>
  <c r="BA308" i="1"/>
  <c r="EE309" i="1" s="1"/>
  <c r="BA388" i="1"/>
  <c r="EE389" i="1" s="1"/>
  <c r="AJ388" i="1"/>
  <c r="P388" i="1" l="1"/>
  <c r="X388" i="1" s="1"/>
  <c r="C541" i="91"/>
  <c r="D541" i="91"/>
  <c r="E541" i="91"/>
  <c r="F541" i="91"/>
  <c r="G541" i="91"/>
  <c r="H541" i="91"/>
  <c r="I541" i="91"/>
  <c r="J541" i="91"/>
  <c r="K541" i="91"/>
  <c r="L541" i="91"/>
  <c r="M541" i="91"/>
  <c r="N541" i="91"/>
  <c r="C542" i="91"/>
  <c r="D542" i="91"/>
  <c r="E542" i="91"/>
  <c r="F542" i="91"/>
  <c r="G542" i="91"/>
  <c r="H542" i="91"/>
  <c r="I542" i="91"/>
  <c r="J542" i="91"/>
  <c r="K542" i="91"/>
  <c r="L542" i="91"/>
  <c r="M542" i="91"/>
  <c r="N542" i="91"/>
  <c r="C543" i="91"/>
  <c r="D543" i="91"/>
  <c r="E543" i="91"/>
  <c r="F543" i="91"/>
  <c r="G543" i="91"/>
  <c r="H543" i="91"/>
  <c r="I543" i="91"/>
  <c r="J543" i="91"/>
  <c r="K543" i="91"/>
  <c r="L543" i="91"/>
  <c r="M543" i="91"/>
  <c r="N543" i="91"/>
  <c r="C544" i="91"/>
  <c r="D544" i="91"/>
  <c r="E544" i="91"/>
  <c r="F544" i="91"/>
  <c r="G544" i="91"/>
  <c r="H544" i="91"/>
  <c r="I544" i="91"/>
  <c r="J544" i="91"/>
  <c r="K544" i="91"/>
  <c r="L544" i="91"/>
  <c r="M544" i="91"/>
  <c r="N544" i="91"/>
  <c r="C545" i="91"/>
  <c r="D545" i="91"/>
  <c r="E545" i="91"/>
  <c r="F545" i="91"/>
  <c r="G545" i="91"/>
  <c r="H545" i="91"/>
  <c r="I545" i="91"/>
  <c r="J545" i="91"/>
  <c r="K545" i="91"/>
  <c r="L545" i="91"/>
  <c r="M545" i="91"/>
  <c r="N545" i="91"/>
  <c r="C546" i="91"/>
  <c r="D546" i="91"/>
  <c r="E546" i="91"/>
  <c r="F546" i="91"/>
  <c r="G546" i="91"/>
  <c r="H546" i="91"/>
  <c r="I546" i="91"/>
  <c r="J546" i="91"/>
  <c r="K546" i="91"/>
  <c r="L546" i="91"/>
  <c r="M546" i="91"/>
  <c r="N546" i="91"/>
  <c r="C547" i="91"/>
  <c r="D547" i="91"/>
  <c r="E547" i="91"/>
  <c r="F547" i="91"/>
  <c r="G547" i="91"/>
  <c r="H547" i="91"/>
  <c r="I547" i="91"/>
  <c r="J547" i="91"/>
  <c r="K547" i="91"/>
  <c r="L547" i="91"/>
  <c r="M547" i="91"/>
  <c r="N547" i="91"/>
  <c r="B547" i="91"/>
  <c r="B546" i="91"/>
  <c r="B545" i="91"/>
  <c r="B544" i="91"/>
  <c r="B543" i="91"/>
  <c r="B542" i="91"/>
  <c r="B541" i="91"/>
  <c r="F229" i="1"/>
  <c r="G551" i="90"/>
  <c r="G550" i="90"/>
  <c r="G549" i="90"/>
  <c r="G548" i="90"/>
  <c r="G547" i="90"/>
  <c r="G546" i="90"/>
  <c r="G545" i="90"/>
  <c r="G544" i="90"/>
  <c r="G543" i="90"/>
  <c r="G542" i="90"/>
  <c r="H551" i="90"/>
  <c r="H550" i="90"/>
  <c r="H549" i="90"/>
  <c r="H548" i="90"/>
  <c r="H547" i="90"/>
  <c r="H546" i="90"/>
  <c r="H545" i="90"/>
  <c r="H544" i="90"/>
  <c r="H543" i="90"/>
  <c r="H542" i="90"/>
  <c r="I551" i="90"/>
  <c r="I550" i="90"/>
  <c r="I549" i="90"/>
  <c r="I548" i="90"/>
  <c r="I547" i="90"/>
  <c r="I546" i="90"/>
  <c r="I545" i="90"/>
  <c r="I544" i="90"/>
  <c r="I543" i="90"/>
  <c r="I542" i="90"/>
  <c r="J542" i="90"/>
  <c r="K543" i="90"/>
  <c r="K544" i="90" s="1"/>
  <c r="K545" i="90" s="1"/>
  <c r="K546" i="90" s="1"/>
  <c r="K547" i="90" s="1"/>
  <c r="K548" i="90" s="1"/>
  <c r="K549" i="90" s="1"/>
  <c r="K550" i="90" s="1"/>
  <c r="K551" i="90" s="1"/>
  <c r="J543" i="90"/>
  <c r="J544" i="90"/>
  <c r="J551" i="90"/>
  <c r="F550" i="90"/>
  <c r="E550" i="90"/>
  <c r="D550" i="90"/>
  <c r="C550" i="90"/>
  <c r="B550" i="90"/>
  <c r="J550" i="90"/>
  <c r="F549" i="90"/>
  <c r="E549" i="90"/>
  <c r="D549" i="90"/>
  <c r="C549" i="90"/>
  <c r="B549" i="90"/>
  <c r="J549" i="90"/>
  <c r="F548" i="90"/>
  <c r="E548" i="90"/>
  <c r="D548" i="90"/>
  <c r="C548" i="90"/>
  <c r="B548" i="90"/>
  <c r="J548" i="90"/>
  <c r="F547" i="90"/>
  <c r="E547" i="90"/>
  <c r="D547" i="90"/>
  <c r="C547" i="90"/>
  <c r="B547" i="90"/>
  <c r="J547" i="90"/>
  <c r="F546" i="90"/>
  <c r="E546" i="90"/>
  <c r="D546" i="90"/>
  <c r="C546" i="90"/>
  <c r="B546" i="90"/>
  <c r="J546" i="90"/>
  <c r="F545" i="90"/>
  <c r="E545" i="90"/>
  <c r="D545" i="90"/>
  <c r="C545" i="90"/>
  <c r="B545" i="90"/>
  <c r="J545" i="90"/>
  <c r="F544" i="90"/>
  <c r="E544" i="90"/>
  <c r="D544" i="90"/>
  <c r="C544" i="90"/>
  <c r="B544" i="90"/>
  <c r="H389" i="1"/>
  <c r="E228" i="1"/>
  <c r="O541" i="89"/>
  <c r="O542" i="89"/>
  <c r="O543" i="89"/>
  <c r="O544" i="89"/>
  <c r="O545" i="89"/>
  <c r="O546" i="89"/>
  <c r="O547" i="89"/>
  <c r="N547" i="89"/>
  <c r="M547" i="89"/>
  <c r="L547" i="89"/>
  <c r="K547" i="89"/>
  <c r="J547" i="89"/>
  <c r="I547" i="89"/>
  <c r="H547" i="89"/>
  <c r="G547" i="89"/>
  <c r="F547" i="89"/>
  <c r="E547" i="89"/>
  <c r="D547" i="89"/>
  <c r="C547" i="89"/>
  <c r="B547" i="89"/>
  <c r="N546" i="89"/>
  <c r="M546" i="89"/>
  <c r="L546" i="89"/>
  <c r="K546" i="89"/>
  <c r="J546" i="89"/>
  <c r="I546" i="89"/>
  <c r="H546" i="89"/>
  <c r="G546" i="89"/>
  <c r="F546" i="89"/>
  <c r="E546" i="89"/>
  <c r="D546" i="89"/>
  <c r="C546" i="89"/>
  <c r="B546" i="89"/>
  <c r="N545" i="89"/>
  <c r="M545" i="89"/>
  <c r="L545" i="89"/>
  <c r="K545" i="89"/>
  <c r="J545" i="89"/>
  <c r="I545" i="89"/>
  <c r="H545" i="89"/>
  <c r="G545" i="89"/>
  <c r="F545" i="89"/>
  <c r="E545" i="89"/>
  <c r="D545" i="89"/>
  <c r="C545" i="89"/>
  <c r="B545" i="89"/>
  <c r="N544" i="89"/>
  <c r="M544" i="89"/>
  <c r="L544" i="89"/>
  <c r="K544" i="89"/>
  <c r="J544" i="89"/>
  <c r="I544" i="89"/>
  <c r="H544" i="89"/>
  <c r="G544" i="89"/>
  <c r="F544" i="89"/>
  <c r="E544" i="89"/>
  <c r="D544" i="89"/>
  <c r="C544" i="89"/>
  <c r="B544" i="89"/>
  <c r="N543" i="89"/>
  <c r="M543" i="89"/>
  <c r="L543" i="89"/>
  <c r="K543" i="89"/>
  <c r="J543" i="89"/>
  <c r="I543" i="89"/>
  <c r="H543" i="89"/>
  <c r="G543" i="89"/>
  <c r="F543" i="89"/>
  <c r="E543" i="89"/>
  <c r="D543" i="89"/>
  <c r="C543" i="89"/>
  <c r="B543" i="89"/>
  <c r="N542" i="89"/>
  <c r="M542" i="89"/>
  <c r="L542" i="89"/>
  <c r="K542" i="89"/>
  <c r="J542" i="89"/>
  <c r="I542" i="89"/>
  <c r="H542" i="89"/>
  <c r="G542" i="89"/>
  <c r="F542" i="89"/>
  <c r="E542" i="89"/>
  <c r="D542" i="89"/>
  <c r="C542" i="89"/>
  <c r="B542" i="89"/>
  <c r="N541" i="89"/>
  <c r="M541" i="89"/>
  <c r="L541" i="89"/>
  <c r="K541" i="89"/>
  <c r="J541" i="89"/>
  <c r="I541" i="89"/>
  <c r="H541" i="89"/>
  <c r="G541" i="89"/>
  <c r="F541" i="89"/>
  <c r="E541" i="89"/>
  <c r="D541" i="89"/>
  <c r="C541" i="89"/>
  <c r="B541" i="89"/>
  <c r="U388" i="1"/>
  <c r="D228" i="1"/>
  <c r="D541" i="88"/>
  <c r="E541" i="88"/>
  <c r="F541" i="88"/>
  <c r="G541" i="88"/>
  <c r="H541" i="88"/>
  <c r="I541" i="88"/>
  <c r="J541" i="88"/>
  <c r="K541" i="88"/>
  <c r="L541" i="88"/>
  <c r="M541" i="88"/>
  <c r="N541" i="88"/>
  <c r="O541" i="88"/>
  <c r="D542" i="88"/>
  <c r="E542" i="88"/>
  <c r="F542" i="88"/>
  <c r="G542" i="88"/>
  <c r="H542" i="88"/>
  <c r="I542" i="88"/>
  <c r="J542" i="88"/>
  <c r="K542" i="88"/>
  <c r="L542" i="88"/>
  <c r="M542" i="88"/>
  <c r="N542" i="88"/>
  <c r="O542" i="88"/>
  <c r="D543" i="88"/>
  <c r="E543" i="88"/>
  <c r="F543" i="88"/>
  <c r="G543" i="88"/>
  <c r="H543" i="88"/>
  <c r="I543" i="88"/>
  <c r="J543" i="88"/>
  <c r="K543" i="88"/>
  <c r="L543" i="88"/>
  <c r="M543" i="88"/>
  <c r="N543" i="88"/>
  <c r="O543" i="88"/>
  <c r="D544" i="88"/>
  <c r="E544" i="88"/>
  <c r="F544" i="88"/>
  <c r="G544" i="88"/>
  <c r="H544" i="88"/>
  <c r="I544" i="88"/>
  <c r="J544" i="88"/>
  <c r="K544" i="88"/>
  <c r="L544" i="88"/>
  <c r="M544" i="88"/>
  <c r="N544" i="88"/>
  <c r="O544" i="88"/>
  <c r="D545" i="88"/>
  <c r="E545" i="88"/>
  <c r="F545" i="88"/>
  <c r="G545" i="88"/>
  <c r="H545" i="88"/>
  <c r="I545" i="88"/>
  <c r="J545" i="88"/>
  <c r="K545" i="88"/>
  <c r="L545" i="88"/>
  <c r="M545" i="88"/>
  <c r="N545" i="88"/>
  <c r="O545" i="88"/>
  <c r="D546" i="88"/>
  <c r="E546" i="88"/>
  <c r="F546" i="88"/>
  <c r="G546" i="88"/>
  <c r="H546" i="88"/>
  <c r="I546" i="88"/>
  <c r="J546" i="88"/>
  <c r="K546" i="88"/>
  <c r="L546" i="88"/>
  <c r="M546" i="88"/>
  <c r="N546" i="88"/>
  <c r="O546" i="88"/>
  <c r="D547" i="88"/>
  <c r="E547" i="88"/>
  <c r="F547" i="88"/>
  <c r="G547" i="88"/>
  <c r="H547" i="88"/>
  <c r="I547" i="88"/>
  <c r="J547" i="88"/>
  <c r="K547" i="88"/>
  <c r="L547" i="88"/>
  <c r="M547" i="88"/>
  <c r="N547" i="88"/>
  <c r="O547" i="88"/>
  <c r="C547" i="88"/>
  <c r="C546" i="88"/>
  <c r="C545" i="88"/>
  <c r="C544" i="88"/>
  <c r="C543" i="88"/>
  <c r="C542" i="88"/>
  <c r="C541" i="88"/>
  <c r="D541" i="87"/>
  <c r="E541" i="87"/>
  <c r="F541" i="87"/>
  <c r="G541" i="87"/>
  <c r="H541" i="87"/>
  <c r="I541" i="87"/>
  <c r="J541" i="87"/>
  <c r="K541" i="87"/>
  <c r="L541" i="87"/>
  <c r="D542" i="87"/>
  <c r="E542" i="87"/>
  <c r="F542" i="87"/>
  <c r="G542" i="87"/>
  <c r="H542" i="87"/>
  <c r="I542" i="87"/>
  <c r="J542" i="87"/>
  <c r="K542" i="87"/>
  <c r="L542" i="87"/>
  <c r="D543" i="87"/>
  <c r="E543" i="87"/>
  <c r="F543" i="87"/>
  <c r="G543" i="87"/>
  <c r="H543" i="87"/>
  <c r="I543" i="87"/>
  <c r="J543" i="87"/>
  <c r="K543" i="87"/>
  <c r="L543" i="87"/>
  <c r="D544" i="87"/>
  <c r="E544" i="87"/>
  <c r="F544" i="87"/>
  <c r="G544" i="87"/>
  <c r="H544" i="87"/>
  <c r="I544" i="87"/>
  <c r="J544" i="87"/>
  <c r="K544" i="87"/>
  <c r="L544" i="87"/>
  <c r="D545" i="87"/>
  <c r="E545" i="87"/>
  <c r="F545" i="87"/>
  <c r="G545" i="87"/>
  <c r="H545" i="87"/>
  <c r="I545" i="87"/>
  <c r="J545" i="87"/>
  <c r="K545" i="87"/>
  <c r="L545" i="87"/>
  <c r="D546" i="87"/>
  <c r="E546" i="87"/>
  <c r="F546" i="87"/>
  <c r="G546" i="87"/>
  <c r="H546" i="87"/>
  <c r="I546" i="87"/>
  <c r="J546" i="87"/>
  <c r="K546" i="87"/>
  <c r="L546" i="87"/>
  <c r="D547" i="87"/>
  <c r="E547" i="87"/>
  <c r="F547" i="87"/>
  <c r="G547" i="87"/>
  <c r="H547" i="87"/>
  <c r="I547" i="87"/>
  <c r="J547" i="87"/>
  <c r="K547" i="87"/>
  <c r="L547" i="87"/>
  <c r="C547" i="87"/>
  <c r="C546" i="87"/>
  <c r="C545" i="87"/>
  <c r="C544" i="87"/>
  <c r="C543" i="87"/>
  <c r="C542" i="87"/>
  <c r="C541" i="87"/>
  <c r="N542" i="87"/>
  <c r="N543" i="87" s="1"/>
  <c r="N544" i="87" s="1"/>
  <c r="N545" i="87" s="1"/>
  <c r="N546" i="87" s="1"/>
  <c r="N547" i="87" s="1"/>
  <c r="M547" i="87"/>
  <c r="M546" i="87"/>
  <c r="M545" i="87"/>
  <c r="M544" i="87"/>
  <c r="M543" i="87"/>
  <c r="M542" i="87"/>
  <c r="M541" i="87"/>
  <c r="J389" i="1" l="1"/>
  <c r="AP389" i="1"/>
  <c r="H388" i="1"/>
  <c r="AP388" i="1" s="1"/>
  <c r="E229" i="1"/>
  <c r="V229" i="1" s="1"/>
  <c r="P389" i="1"/>
  <c r="R389" i="1" s="1"/>
  <c r="G229" i="1"/>
  <c r="W308" i="1"/>
  <c r="F228" i="1"/>
  <c r="O10" i="82"/>
  <c r="O11" i="82"/>
  <c r="O12" i="82"/>
  <c r="O13" i="82"/>
  <c r="O14" i="82"/>
  <c r="O15" i="82"/>
  <c r="O16" i="82"/>
  <c r="O17" i="82"/>
  <c r="O18" i="82"/>
  <c r="O19" i="82"/>
  <c r="O20" i="82"/>
  <c r="O21" i="82"/>
  <c r="O22" i="82"/>
  <c r="O23" i="82"/>
  <c r="O24" i="82"/>
  <c r="O25" i="82"/>
  <c r="O26" i="82"/>
  <c r="O27" i="82"/>
  <c r="O28" i="82"/>
  <c r="O29" i="82"/>
  <c r="O30" i="82"/>
  <c r="O31" i="82"/>
  <c r="O32" i="82"/>
  <c r="O33" i="82"/>
  <c r="O34" i="82"/>
  <c r="O35" i="82"/>
  <c r="O36" i="82"/>
  <c r="O37" i="82"/>
  <c r="O38" i="82"/>
  <c r="O39" i="82"/>
  <c r="O40" i="82"/>
  <c r="O41" i="82"/>
  <c r="O42" i="82"/>
  <c r="O43" i="82"/>
  <c r="O44" i="82"/>
  <c r="O45" i="82"/>
  <c r="O46" i="82"/>
  <c r="O47" i="82"/>
  <c r="O48" i="82"/>
  <c r="O49" i="82"/>
  <c r="O9" i="82"/>
  <c r="X389" i="1" l="1"/>
  <c r="AM389" i="1"/>
  <c r="H229" i="1"/>
  <c r="P603" i="1"/>
  <c r="P604" i="1"/>
  <c r="P605" i="1"/>
  <c r="H308" i="1"/>
  <c r="I229" i="1" l="1"/>
  <c r="J229" i="1" s="1"/>
  <c r="AP229" i="1"/>
  <c r="I308" i="1"/>
  <c r="AP308" i="1"/>
  <c r="G228" i="1"/>
  <c r="I388" i="1"/>
  <c r="L8" i="84" l="1"/>
  <c r="L9" i="84" s="1"/>
  <c r="L10" i="84" s="1"/>
  <c r="L11" i="84" s="1"/>
  <c r="L12" i="84" s="1"/>
  <c r="L13" i="84" s="1"/>
  <c r="L14" i="84" s="1"/>
  <c r="L15" i="84" s="1"/>
  <c r="L16" i="84" s="1"/>
  <c r="L17" i="84" s="1"/>
  <c r="L18" i="84" s="1"/>
  <c r="L19" i="84" s="1"/>
  <c r="L20" i="84" s="1"/>
  <c r="L21" i="84" s="1"/>
  <c r="L22" i="84" s="1"/>
  <c r="L23" i="84" s="1"/>
  <c r="L24" i="84" s="1"/>
  <c r="L25" i="84" s="1"/>
  <c r="L26" i="84" s="1"/>
  <c r="L27" i="84" s="1"/>
  <c r="L28" i="84" s="1"/>
  <c r="L29" i="84" s="1"/>
  <c r="L30" i="84" s="1"/>
  <c r="L31" i="84" s="1"/>
  <c r="L32" i="84" s="1"/>
  <c r="L33" i="84" s="1"/>
  <c r="L34" i="84" s="1"/>
  <c r="L35" i="84" s="1"/>
  <c r="L36" i="84" s="1"/>
  <c r="L37" i="84" s="1"/>
  <c r="L38" i="84" s="1"/>
  <c r="L39" i="84" s="1"/>
  <c r="L40" i="84" s="1"/>
  <c r="L41" i="84" s="1"/>
  <c r="L42" i="84" s="1"/>
  <c r="L43" i="84" s="1"/>
  <c r="L44" i="84" s="1"/>
  <c r="L45" i="84" s="1"/>
  <c r="L46" i="84" s="1"/>
  <c r="L47" i="84" s="1"/>
  <c r="L48" i="84" s="1"/>
  <c r="L49" i="84" s="1"/>
  <c r="L50" i="84" s="1"/>
  <c r="L51" i="84" s="1"/>
  <c r="C18" i="84"/>
  <c r="C19" i="84"/>
  <c r="C20" i="84"/>
  <c r="H20" i="84"/>
  <c r="C21" i="84"/>
  <c r="H21" i="84"/>
  <c r="D7" i="84"/>
  <c r="E7" i="84"/>
  <c r="F7" i="84"/>
  <c r="G7" i="84"/>
  <c r="H7" i="84"/>
  <c r="I7" i="84"/>
  <c r="C8" i="84"/>
  <c r="C9" i="84"/>
  <c r="C10" i="84"/>
  <c r="H10" i="84"/>
  <c r="C11" i="84"/>
  <c r="H11" i="84"/>
  <c r="C13" i="84"/>
  <c r="C14" i="84"/>
  <c r="C15" i="84"/>
  <c r="H15" i="84"/>
  <c r="C16" i="84"/>
  <c r="H16" i="84"/>
  <c r="ES388" i="1" l="1"/>
  <c r="BI44" i="82" l="1"/>
  <c r="BM44" i="82" s="1"/>
  <c r="AL9" i="82" l="1"/>
  <c r="AB9" i="82"/>
  <c r="AB10" i="82" s="1"/>
  <c r="AB11" i="82" s="1"/>
  <c r="M9" i="82"/>
  <c r="E9" i="82"/>
  <c r="E10" i="82" s="1"/>
  <c r="AJ10" i="82" l="1"/>
  <c r="AZ9" i="82"/>
  <c r="BH9" i="82" s="1"/>
  <c r="M10" i="82"/>
  <c r="E11" i="82"/>
  <c r="AJ11" i="82"/>
  <c r="AB12" i="82"/>
  <c r="AZ11" i="82"/>
  <c r="AZ10" i="82"/>
  <c r="BD9" i="82"/>
  <c r="BL9" i="82" s="1"/>
  <c r="AL48" i="82"/>
  <c r="AL44" i="82"/>
  <c r="AL40" i="82"/>
  <c r="AL36" i="82"/>
  <c r="AL32" i="82"/>
  <c r="AL28" i="82"/>
  <c r="AL24" i="82"/>
  <c r="AL20" i="82"/>
  <c r="AL16" i="82"/>
  <c r="AL12" i="82"/>
  <c r="AL46" i="82"/>
  <c r="AL42" i="82"/>
  <c r="AL38" i="82"/>
  <c r="AL34" i="82"/>
  <c r="AL30" i="82"/>
  <c r="AL26" i="82"/>
  <c r="AL22" i="82"/>
  <c r="AL18" i="82"/>
  <c r="AL14" i="82"/>
  <c r="AL10" i="82"/>
  <c r="AL49" i="82"/>
  <c r="AL47" i="82"/>
  <c r="AL45" i="82"/>
  <c r="AL43" i="82"/>
  <c r="AL41" i="82"/>
  <c r="AL39" i="82"/>
  <c r="AL37" i="82"/>
  <c r="AL35" i="82"/>
  <c r="AL33" i="82"/>
  <c r="AL31" i="82"/>
  <c r="AL29" i="82"/>
  <c r="AL27" i="82"/>
  <c r="AL25" i="82"/>
  <c r="AL23" i="82"/>
  <c r="AL21" i="82"/>
  <c r="AL19" i="82"/>
  <c r="AL17" i="82"/>
  <c r="AL15" i="82"/>
  <c r="AL13" i="82"/>
  <c r="AL11" i="82"/>
  <c r="AJ9" i="82"/>
  <c r="K12" i="81"/>
  <c r="W12" i="81" s="1"/>
  <c r="E13" i="81"/>
  <c r="K13" i="81" s="1"/>
  <c r="W13" i="81" s="1"/>
  <c r="BH11" i="82" l="1"/>
  <c r="BD11" i="82"/>
  <c r="BL11" i="82" s="1"/>
  <c r="BH10" i="82"/>
  <c r="BD10" i="82"/>
  <c r="BL10" i="82" s="1"/>
  <c r="E12" i="82"/>
  <c r="M11" i="82"/>
  <c r="AB13" i="82"/>
  <c r="AJ12" i="82"/>
  <c r="AZ12" i="82"/>
  <c r="E14" i="81"/>
  <c r="E15" i="81" s="1"/>
  <c r="E16" i="81" s="1"/>
  <c r="E17" i="81" s="1"/>
  <c r="E18" i="81" s="1"/>
  <c r="E19" i="81" s="1"/>
  <c r="E20" i="81" s="1"/>
  <c r="E21" i="81" s="1"/>
  <c r="E22" i="81" s="1"/>
  <c r="E23" i="81" s="1"/>
  <c r="E24" i="81" s="1"/>
  <c r="E25" i="81" s="1"/>
  <c r="E26" i="81" s="1"/>
  <c r="E27" i="81" s="1"/>
  <c r="E28" i="81" s="1"/>
  <c r="E29" i="81" s="1"/>
  <c r="E30" i="81" s="1"/>
  <c r="E31" i="81" s="1"/>
  <c r="E32" i="81" s="1"/>
  <c r="E33" i="81" s="1"/>
  <c r="E34" i="81" s="1"/>
  <c r="E35" i="81" s="1"/>
  <c r="E36" i="81" s="1"/>
  <c r="E37" i="81" s="1"/>
  <c r="E38" i="81" s="1"/>
  <c r="E39" i="81" s="1"/>
  <c r="E40" i="81" s="1"/>
  <c r="E41" i="81" s="1"/>
  <c r="E42" i="81" s="1"/>
  <c r="E43" i="81" s="1"/>
  <c r="E44" i="81" s="1"/>
  <c r="E45" i="81" s="1"/>
  <c r="E46" i="81" s="1"/>
  <c r="E47" i="81" s="1"/>
  <c r="E48" i="81" s="1"/>
  <c r="K48" i="81" s="1"/>
  <c r="W48" i="81" s="1"/>
  <c r="FY502" i="1"/>
  <c r="FY503" i="1" s="1"/>
  <c r="FZ501" i="1"/>
  <c r="K42" i="81" l="1"/>
  <c r="W42" i="81" s="1"/>
  <c r="K20" i="81"/>
  <c r="W20" i="81" s="1"/>
  <c r="K45" i="81"/>
  <c r="W45" i="81" s="1"/>
  <c r="K15" i="81"/>
  <c r="W15" i="81" s="1"/>
  <c r="K26" i="81"/>
  <c r="W26" i="81" s="1"/>
  <c r="K17" i="81"/>
  <c r="W17" i="81" s="1"/>
  <c r="K30" i="81"/>
  <c r="W30" i="81" s="1"/>
  <c r="E13" i="82"/>
  <c r="M12" i="82"/>
  <c r="K41" i="81"/>
  <c r="W41" i="81" s="1"/>
  <c r="K22" i="81"/>
  <c r="W22" i="81" s="1"/>
  <c r="K36" i="81"/>
  <c r="W36" i="81" s="1"/>
  <c r="K29" i="81"/>
  <c r="W29" i="81" s="1"/>
  <c r="K19" i="81"/>
  <c r="W19" i="81" s="1"/>
  <c r="K21" i="81"/>
  <c r="W21" i="81" s="1"/>
  <c r="K23" i="81"/>
  <c r="W23" i="81" s="1"/>
  <c r="K14" i="81"/>
  <c r="W14" i="81" s="1"/>
  <c r="K33" i="81"/>
  <c r="W33" i="81" s="1"/>
  <c r="K18" i="81"/>
  <c r="W18" i="81" s="1"/>
  <c r="K44" i="81"/>
  <c r="W44" i="81" s="1"/>
  <c r="E49" i="81"/>
  <c r="K49" i="81" s="1"/>
  <c r="W49" i="81" s="1"/>
  <c r="K24" i="81"/>
  <c r="W24" i="81" s="1"/>
  <c r="BH12" i="82"/>
  <c r="BD12" i="82"/>
  <c r="BL12" i="82" s="1"/>
  <c r="K28" i="81"/>
  <c r="W28" i="81" s="1"/>
  <c r="AB14" i="82"/>
  <c r="AJ13" i="82"/>
  <c r="AZ13" i="82"/>
  <c r="K32" i="81"/>
  <c r="W32" i="81" s="1"/>
  <c r="K34" i="81"/>
  <c r="W34" i="81" s="1"/>
  <c r="K25" i="81"/>
  <c r="W25" i="81" s="1"/>
  <c r="K38" i="81"/>
  <c r="W38" i="81" s="1"/>
  <c r="K16" i="81"/>
  <c r="W16" i="81" s="1"/>
  <c r="K40" i="81"/>
  <c r="W40" i="81" s="1"/>
  <c r="K37" i="81"/>
  <c r="W37" i="81" s="1"/>
  <c r="K46" i="81"/>
  <c r="W46" i="81" s="1"/>
  <c r="K27" i="81"/>
  <c r="W27" i="81" s="1"/>
  <c r="K31" i="81"/>
  <c r="W31" i="81" s="1"/>
  <c r="K35" i="81"/>
  <c r="W35" i="81" s="1"/>
  <c r="K39" i="81"/>
  <c r="W39" i="81" s="1"/>
  <c r="K43" i="81"/>
  <c r="W43" i="81" s="1"/>
  <c r="K47" i="81"/>
  <c r="W47" i="81" s="1"/>
  <c r="FY504" i="1"/>
  <c r="FZ503" i="1"/>
  <c r="FZ502" i="1"/>
  <c r="FQ523" i="1"/>
  <c r="FQ524" i="1"/>
  <c r="FQ525" i="1"/>
  <c r="FQ526" i="1"/>
  <c r="FQ527" i="1"/>
  <c r="FQ528" i="1"/>
  <c r="FQ529" i="1"/>
  <c r="FQ530" i="1"/>
  <c r="FQ531" i="1"/>
  <c r="FQ532" i="1"/>
  <c r="FQ533" i="1"/>
  <c r="FQ534" i="1"/>
  <c r="FQ535" i="1"/>
  <c r="FQ536" i="1"/>
  <c r="FQ537" i="1"/>
  <c r="FQ538" i="1"/>
  <c r="FQ539" i="1"/>
  <c r="FQ540" i="1"/>
  <c r="FQ541" i="1"/>
  <c r="FQ542" i="1"/>
  <c r="FQ543" i="1"/>
  <c r="FQ544" i="1"/>
  <c r="FQ545" i="1"/>
  <c r="FQ546" i="1"/>
  <c r="FQ547" i="1"/>
  <c r="FQ548" i="1"/>
  <c r="FQ549" i="1"/>
  <c r="FQ550" i="1"/>
  <c r="FQ551" i="1"/>
  <c r="FQ552" i="1"/>
  <c r="FQ553" i="1"/>
  <c r="FQ554" i="1"/>
  <c r="FQ555" i="1"/>
  <c r="FQ556" i="1"/>
  <c r="FQ557" i="1"/>
  <c r="FQ558" i="1"/>
  <c r="FQ559" i="1"/>
  <c r="FQ560" i="1"/>
  <c r="BH13" i="82" l="1"/>
  <c r="BD13" i="82"/>
  <c r="BL13" i="82" s="1"/>
  <c r="E50" i="81"/>
  <c r="AB15" i="82"/>
  <c r="AJ14" i="82"/>
  <c r="AZ14" i="82"/>
  <c r="E14" i="82"/>
  <c r="M13" i="82"/>
  <c r="E51" i="81"/>
  <c r="K50" i="81"/>
  <c r="W50" i="81" s="1"/>
  <c r="FY505" i="1"/>
  <c r="FZ504" i="1"/>
  <c r="E15" i="82" l="1"/>
  <c r="M14" i="82"/>
  <c r="BH14" i="82"/>
  <c r="BD14" i="82"/>
  <c r="BL14" i="82" s="1"/>
  <c r="AB16" i="82"/>
  <c r="AJ15" i="82"/>
  <c r="AZ15" i="82"/>
  <c r="E52" i="81"/>
  <c r="K51" i="81"/>
  <c r="W51" i="81" s="1"/>
  <c r="FY506" i="1"/>
  <c r="FZ505" i="1"/>
  <c r="K52" i="81" l="1"/>
  <c r="W52" i="81" s="1"/>
  <c r="E53" i="81"/>
  <c r="AB17" i="82"/>
  <c r="AJ16" i="82"/>
  <c r="AZ16" i="82"/>
  <c r="BH15" i="82"/>
  <c r="BD15" i="82"/>
  <c r="BL15" i="82" s="1"/>
  <c r="E16" i="82"/>
  <c r="M15" i="82"/>
  <c r="FY507" i="1"/>
  <c r="FZ506" i="1"/>
  <c r="BH16" i="82" l="1"/>
  <c r="BD16" i="82"/>
  <c r="BL16" i="82" s="1"/>
  <c r="E54" i="81"/>
  <c r="K53" i="81"/>
  <c r="W53" i="81" s="1"/>
  <c r="E17" i="82"/>
  <c r="M16" i="82"/>
  <c r="AB18" i="82"/>
  <c r="AZ17" i="82"/>
  <c r="AJ17" i="82"/>
  <c r="FY508" i="1"/>
  <c r="FZ507" i="1"/>
  <c r="BN575" i="1"/>
  <c r="B575" i="1"/>
  <c r="B574" i="1"/>
  <c r="FB521" i="1"/>
  <c r="FA521" i="1"/>
  <c r="EY521" i="1"/>
  <c r="ER521" i="1"/>
  <c r="EQ521" i="1"/>
  <c r="EO521" i="1"/>
  <c r="DW521" i="1"/>
  <c r="DV521" i="1"/>
  <c r="DA521" i="1"/>
  <c r="CZ521" i="1"/>
  <c r="CH521" i="1"/>
  <c r="AL521" i="1"/>
  <c r="FB520" i="1"/>
  <c r="FA520" i="1"/>
  <c r="EY520" i="1"/>
  <c r="ER520" i="1"/>
  <c r="EQ520" i="1"/>
  <c r="EO520" i="1"/>
  <c r="DW520" i="1"/>
  <c r="DV520" i="1"/>
  <c r="DA520" i="1"/>
  <c r="CZ520" i="1"/>
  <c r="DG521" i="1" s="1"/>
  <c r="CH520" i="1"/>
  <c r="AL520" i="1"/>
  <c r="FB519" i="1"/>
  <c r="FA519" i="1"/>
  <c r="EY519" i="1"/>
  <c r="ER519" i="1"/>
  <c r="EQ519" i="1"/>
  <c r="EO519" i="1"/>
  <c r="DW519" i="1"/>
  <c r="DV519" i="1"/>
  <c r="DA519" i="1"/>
  <c r="CZ519" i="1"/>
  <c r="CH519" i="1"/>
  <c r="AL519" i="1"/>
  <c r="FB518" i="1"/>
  <c r="FA518" i="1"/>
  <c r="EY518" i="1"/>
  <c r="ER518" i="1"/>
  <c r="EQ518" i="1"/>
  <c r="EO518" i="1"/>
  <c r="DW518" i="1"/>
  <c r="DV518" i="1"/>
  <c r="DA518" i="1"/>
  <c r="CZ518" i="1"/>
  <c r="CH518" i="1"/>
  <c r="AL518" i="1"/>
  <c r="FB517" i="1"/>
  <c r="FA517" i="1"/>
  <c r="EY517" i="1"/>
  <c r="ER517" i="1"/>
  <c r="EQ517" i="1"/>
  <c r="EO517" i="1"/>
  <c r="DW517" i="1"/>
  <c r="DV517" i="1"/>
  <c r="DA517" i="1"/>
  <c r="CZ517" i="1"/>
  <c r="CH517" i="1"/>
  <c r="AL517" i="1"/>
  <c r="FB516" i="1"/>
  <c r="FA516" i="1"/>
  <c r="EY516" i="1"/>
  <c r="ER516" i="1"/>
  <c r="EQ516" i="1"/>
  <c r="EO516" i="1"/>
  <c r="DW516" i="1"/>
  <c r="DV516" i="1"/>
  <c r="DA516" i="1"/>
  <c r="CZ516" i="1"/>
  <c r="CH516" i="1"/>
  <c r="AL516" i="1"/>
  <c r="FB515" i="1"/>
  <c r="FA515" i="1"/>
  <c r="EY515" i="1"/>
  <c r="ER515" i="1"/>
  <c r="EQ515" i="1"/>
  <c r="EO515" i="1"/>
  <c r="DW515" i="1"/>
  <c r="DV515" i="1"/>
  <c r="DA515" i="1"/>
  <c r="CZ515" i="1"/>
  <c r="CH515" i="1"/>
  <c r="AL515" i="1"/>
  <c r="FB514" i="1"/>
  <c r="FA514" i="1"/>
  <c r="EY514" i="1"/>
  <c r="ER514" i="1"/>
  <c r="EQ514" i="1"/>
  <c r="EO514" i="1"/>
  <c r="DW514" i="1"/>
  <c r="DV514" i="1"/>
  <c r="DA514" i="1"/>
  <c r="CZ514" i="1"/>
  <c r="CH514" i="1"/>
  <c r="AL514" i="1"/>
  <c r="FB513" i="1"/>
  <c r="FA513" i="1"/>
  <c r="EY513" i="1"/>
  <c r="ER513" i="1"/>
  <c r="EQ513" i="1"/>
  <c r="EO513" i="1"/>
  <c r="DW513" i="1"/>
  <c r="DV513" i="1"/>
  <c r="DA513" i="1"/>
  <c r="CZ513" i="1"/>
  <c r="CH513" i="1"/>
  <c r="AL513" i="1"/>
  <c r="FB512" i="1"/>
  <c r="FA512" i="1"/>
  <c r="EY512" i="1"/>
  <c r="ER512" i="1"/>
  <c r="EQ512" i="1"/>
  <c r="EO512" i="1"/>
  <c r="DW512" i="1"/>
  <c r="DV512" i="1"/>
  <c r="DA512" i="1"/>
  <c r="CZ512" i="1"/>
  <c r="CH512" i="1"/>
  <c r="AL512" i="1"/>
  <c r="FB511" i="1"/>
  <c r="FA511" i="1"/>
  <c r="EY511" i="1"/>
  <c r="ER511" i="1"/>
  <c r="EQ511" i="1"/>
  <c r="EO511" i="1"/>
  <c r="DW511" i="1"/>
  <c r="DV511" i="1"/>
  <c r="DA511" i="1"/>
  <c r="CZ511" i="1"/>
  <c r="CX511" i="1"/>
  <c r="CH511" i="1"/>
  <c r="AL511" i="1"/>
  <c r="AI511" i="1"/>
  <c r="FB510" i="1"/>
  <c r="FA510" i="1"/>
  <c r="EY510" i="1"/>
  <c r="ER510" i="1"/>
  <c r="EQ510" i="1"/>
  <c r="EO510" i="1"/>
  <c r="DW510" i="1"/>
  <c r="DV510" i="1"/>
  <c r="DA510" i="1"/>
  <c r="CZ510" i="1"/>
  <c r="CX510" i="1"/>
  <c r="DC510" i="1" s="1"/>
  <c r="CH510" i="1"/>
  <c r="AL510" i="1"/>
  <c r="FB509" i="1"/>
  <c r="FA509" i="1"/>
  <c r="EY509" i="1"/>
  <c r="ER509" i="1"/>
  <c r="EQ509" i="1"/>
  <c r="EO509" i="1"/>
  <c r="DW509" i="1"/>
  <c r="DV509" i="1"/>
  <c r="DA509" i="1"/>
  <c r="CZ509" i="1"/>
  <c r="CX509" i="1"/>
  <c r="CH509" i="1"/>
  <c r="AL509" i="1"/>
  <c r="AI509" i="1"/>
  <c r="FB508" i="1"/>
  <c r="FA508" i="1"/>
  <c r="EY508" i="1"/>
  <c r="ER508" i="1"/>
  <c r="EQ508" i="1"/>
  <c r="EO508" i="1"/>
  <c r="DW508" i="1"/>
  <c r="DV508" i="1"/>
  <c r="DA508" i="1"/>
  <c r="CZ508" i="1"/>
  <c r="CX508" i="1"/>
  <c r="DC508" i="1" s="1"/>
  <c r="CH508" i="1"/>
  <c r="AL508" i="1"/>
  <c r="FB507" i="1"/>
  <c r="FA507" i="1"/>
  <c r="EY507" i="1"/>
  <c r="ER507" i="1"/>
  <c r="EQ507" i="1"/>
  <c r="EO507" i="1"/>
  <c r="DW507" i="1"/>
  <c r="DV507" i="1"/>
  <c r="DA507" i="1"/>
  <c r="CZ507" i="1"/>
  <c r="CX507" i="1"/>
  <c r="CH507" i="1"/>
  <c r="AL507" i="1"/>
  <c r="AI507" i="1"/>
  <c r="FB506" i="1"/>
  <c r="FA506" i="1"/>
  <c r="EY506" i="1"/>
  <c r="ER506" i="1"/>
  <c r="EQ506" i="1"/>
  <c r="EO506" i="1"/>
  <c r="DW506" i="1"/>
  <c r="DV506" i="1"/>
  <c r="DA506" i="1"/>
  <c r="CZ506" i="1"/>
  <c r="CX506" i="1"/>
  <c r="DC506" i="1" s="1"/>
  <c r="CH506" i="1"/>
  <c r="AL506" i="1"/>
  <c r="FB505" i="1"/>
  <c r="FA505" i="1"/>
  <c r="EY505" i="1"/>
  <c r="ER505" i="1"/>
  <c r="EQ505" i="1"/>
  <c r="EO505" i="1"/>
  <c r="DW505" i="1"/>
  <c r="DV505" i="1"/>
  <c r="DA505" i="1"/>
  <c r="CZ505" i="1"/>
  <c r="CX505" i="1"/>
  <c r="CH505" i="1"/>
  <c r="AL505" i="1"/>
  <c r="AI505" i="1"/>
  <c r="FB504" i="1"/>
  <c r="FA504" i="1"/>
  <c r="EY504" i="1"/>
  <c r="ER504" i="1"/>
  <c r="EQ504" i="1"/>
  <c r="EO504" i="1"/>
  <c r="DW504" i="1"/>
  <c r="DV504" i="1"/>
  <c r="DA504" i="1"/>
  <c r="CZ504" i="1"/>
  <c r="CX504" i="1"/>
  <c r="DC504" i="1" s="1"/>
  <c r="CH504" i="1"/>
  <c r="AL504" i="1"/>
  <c r="FB503" i="1"/>
  <c r="FA503" i="1"/>
  <c r="EY503" i="1"/>
  <c r="ER503" i="1"/>
  <c r="EQ503" i="1"/>
  <c r="EO503" i="1"/>
  <c r="DW503" i="1"/>
  <c r="DV503" i="1"/>
  <c r="DA503" i="1"/>
  <c r="CZ503" i="1"/>
  <c r="CX503" i="1"/>
  <c r="CH503" i="1"/>
  <c r="AL503" i="1"/>
  <c r="AI503" i="1"/>
  <c r="FB502" i="1"/>
  <c r="FA502" i="1"/>
  <c r="EY502" i="1"/>
  <c r="ER502" i="1"/>
  <c r="EQ502" i="1"/>
  <c r="EO502" i="1"/>
  <c r="DW502" i="1"/>
  <c r="DV502" i="1"/>
  <c r="DA502" i="1"/>
  <c r="CZ502" i="1"/>
  <c r="CX502" i="1"/>
  <c r="DC502" i="1" s="1"/>
  <c r="CH502" i="1"/>
  <c r="AL502" i="1"/>
  <c r="B502" i="1"/>
  <c r="B503" i="1" s="1"/>
  <c r="B504" i="1" s="1"/>
  <c r="B505" i="1" s="1"/>
  <c r="B506" i="1" s="1"/>
  <c r="B507" i="1" s="1"/>
  <c r="B508" i="1" s="1"/>
  <c r="B509" i="1" s="1"/>
  <c r="B510" i="1" s="1"/>
  <c r="B511" i="1" s="1"/>
  <c r="B512" i="1" s="1"/>
  <c r="B513" i="1" s="1"/>
  <c r="B514" i="1" s="1"/>
  <c r="B515" i="1" s="1"/>
  <c r="B516" i="1" s="1"/>
  <c r="B517" i="1" s="1"/>
  <c r="B518" i="1" s="1"/>
  <c r="B519" i="1" s="1"/>
  <c r="B520" i="1" s="1"/>
  <c r="B521" i="1" s="1"/>
  <c r="B522" i="1" s="1"/>
  <c r="B523" i="1" s="1"/>
  <c r="B524" i="1" s="1"/>
  <c r="B525" i="1" s="1"/>
  <c r="B526" i="1" s="1"/>
  <c r="B527" i="1" s="1"/>
  <c r="B528" i="1" s="1"/>
  <c r="B529" i="1" s="1"/>
  <c r="B530" i="1" s="1"/>
  <c r="B531" i="1" s="1"/>
  <c r="B532" i="1" s="1"/>
  <c r="B533" i="1" s="1"/>
  <c r="B534" i="1" s="1"/>
  <c r="B535" i="1" s="1"/>
  <c r="B536" i="1" s="1"/>
  <c r="B537" i="1" s="1"/>
  <c r="B538" i="1" s="1"/>
  <c r="B539" i="1" s="1"/>
  <c r="B540" i="1" s="1"/>
  <c r="B541" i="1" s="1"/>
  <c r="B542" i="1" s="1"/>
  <c r="B543" i="1" s="1"/>
  <c r="B544" i="1" s="1"/>
  <c r="B545" i="1" s="1"/>
  <c r="B546" i="1" s="1"/>
  <c r="B547" i="1" s="1"/>
  <c r="B548" i="1" s="1"/>
  <c r="B549" i="1" s="1"/>
  <c r="B550" i="1" s="1"/>
  <c r="B551" i="1" s="1"/>
  <c r="B552" i="1" s="1"/>
  <c r="B553" i="1" s="1"/>
  <c r="B554" i="1" s="1"/>
  <c r="B555" i="1" s="1"/>
  <c r="B556" i="1" s="1"/>
  <c r="B557" i="1" s="1"/>
  <c r="B558" i="1" s="1"/>
  <c r="B559" i="1" s="1"/>
  <c r="B560" i="1" s="1"/>
  <c r="B561" i="1" s="1"/>
  <c r="B562" i="1" s="1"/>
  <c r="B563" i="1" s="1"/>
  <c r="B564" i="1" s="1"/>
  <c r="B565" i="1" s="1"/>
  <c r="B566" i="1" s="1"/>
  <c r="B567" i="1" s="1"/>
  <c r="B568" i="1" s="1"/>
  <c r="B569" i="1" s="1"/>
  <c r="DA501" i="1"/>
  <c r="CZ501" i="1"/>
  <c r="DG502" i="1" s="1"/>
  <c r="DN502" i="1" s="1"/>
  <c r="CY501" i="1"/>
  <c r="CX501" i="1"/>
  <c r="DE502" i="1" s="1"/>
  <c r="CH501" i="1"/>
  <c r="AL501" i="1"/>
  <c r="AI501" i="1"/>
  <c r="FB499" i="1"/>
  <c r="FA499" i="1"/>
  <c r="EZ499" i="1"/>
  <c r="EY499" i="1"/>
  <c r="ER499" i="1"/>
  <c r="EQ499" i="1"/>
  <c r="EP499" i="1"/>
  <c r="EO499" i="1"/>
  <c r="EG499" i="1"/>
  <c r="EF499" i="1"/>
  <c r="EE499" i="1"/>
  <c r="ED499" i="1"/>
  <c r="DW499" i="1"/>
  <c r="DV499" i="1"/>
  <c r="DU499" i="1"/>
  <c r="DT499" i="1"/>
  <c r="DQ499" i="1"/>
  <c r="DO499" i="1"/>
  <c r="DN499" i="1"/>
  <c r="DM499" i="1"/>
  <c r="DL499" i="1"/>
  <c r="DJ499" i="1"/>
  <c r="DH499" i="1"/>
  <c r="DG499" i="1"/>
  <c r="DF499" i="1"/>
  <c r="DE499" i="1"/>
  <c r="DA499" i="1"/>
  <c r="CZ499" i="1"/>
  <c r="CY499" i="1"/>
  <c r="CX499" i="1"/>
  <c r="Y499" i="1"/>
  <c r="W499" i="1"/>
  <c r="V499" i="1"/>
  <c r="U499" i="1"/>
  <c r="Q499" i="1"/>
  <c r="O499" i="1"/>
  <c r="N499" i="1"/>
  <c r="M499" i="1"/>
  <c r="H499" i="1"/>
  <c r="F499" i="1"/>
  <c r="E499" i="1"/>
  <c r="D499" i="1"/>
  <c r="BH17" i="82" l="1"/>
  <c r="BD17" i="82"/>
  <c r="BL17" i="82" s="1"/>
  <c r="AB19" i="82"/>
  <c r="AZ18" i="82"/>
  <c r="AJ18" i="82"/>
  <c r="E18" i="82"/>
  <c r="M17" i="82"/>
  <c r="K54" i="81"/>
  <c r="W54" i="81" s="1"/>
  <c r="E55" i="81"/>
  <c r="DE503" i="1"/>
  <c r="DJ503" i="1" s="1"/>
  <c r="DG505" i="1"/>
  <c r="DH506" i="1"/>
  <c r="DE507" i="1"/>
  <c r="DJ507" i="1" s="1"/>
  <c r="DG509" i="1"/>
  <c r="DH510" i="1"/>
  <c r="DE511" i="1"/>
  <c r="DJ511" i="1" s="1"/>
  <c r="DH512" i="1"/>
  <c r="DH514" i="1"/>
  <c r="DH516" i="1"/>
  <c r="DH518" i="1"/>
  <c r="DH520" i="1"/>
  <c r="DH502" i="1"/>
  <c r="DO502" i="1" s="1"/>
  <c r="DG503" i="1"/>
  <c r="DH504" i="1"/>
  <c r="DE505" i="1"/>
  <c r="DG507" i="1"/>
  <c r="DH508" i="1"/>
  <c r="DE509" i="1"/>
  <c r="DJ509" i="1" s="1"/>
  <c r="DL509" i="1" s="1"/>
  <c r="FS509" i="1" s="1"/>
  <c r="DG511" i="1"/>
  <c r="DG513" i="1"/>
  <c r="DG515" i="1"/>
  <c r="DG517" i="1"/>
  <c r="DG519" i="1"/>
  <c r="FY509" i="1"/>
  <c r="FZ508" i="1"/>
  <c r="DJ505" i="1"/>
  <c r="DN505" i="1" s="1"/>
  <c r="DL502" i="1"/>
  <c r="FS502" i="1" s="1"/>
  <c r="FT502" i="1" s="1"/>
  <c r="DJ502" i="1"/>
  <c r="DC501" i="1"/>
  <c r="DC503" i="1"/>
  <c r="DH503" i="1"/>
  <c r="DE504" i="1"/>
  <c r="DG504" i="1"/>
  <c r="DC505" i="1"/>
  <c r="DH505" i="1"/>
  <c r="DE506" i="1"/>
  <c r="DG506" i="1"/>
  <c r="DC507" i="1"/>
  <c r="DH507" i="1"/>
  <c r="DE508" i="1"/>
  <c r="DG508" i="1"/>
  <c r="DC509" i="1"/>
  <c r="DH509" i="1"/>
  <c r="DE510" i="1"/>
  <c r="DG510" i="1"/>
  <c r="DC511" i="1"/>
  <c r="DH511" i="1"/>
  <c r="DG512" i="1"/>
  <c r="DH513" i="1"/>
  <c r="DG514" i="1"/>
  <c r="DH515" i="1"/>
  <c r="DG516" i="1"/>
  <c r="DH517" i="1"/>
  <c r="DG518" i="1"/>
  <c r="DH519" i="1"/>
  <c r="DG520" i="1"/>
  <c r="DH521" i="1"/>
  <c r="AI502" i="1"/>
  <c r="AI504" i="1"/>
  <c r="AI506" i="1"/>
  <c r="AI508" i="1"/>
  <c r="AI510" i="1"/>
  <c r="E56" i="81" l="1"/>
  <c r="K55" i="81"/>
  <c r="W55" i="81" s="1"/>
  <c r="E19" i="82"/>
  <c r="M18" i="82"/>
  <c r="BH18" i="82"/>
  <c r="BD18" i="82"/>
  <c r="BL18" i="82" s="1"/>
  <c r="AB20" i="82"/>
  <c r="AZ19" i="82"/>
  <c r="AJ19" i="82"/>
  <c r="DO505" i="1"/>
  <c r="DN509" i="1"/>
  <c r="DO511" i="1"/>
  <c r="DO507" i="1"/>
  <c r="DO509" i="1"/>
  <c r="FY510" i="1"/>
  <c r="FZ509" i="1"/>
  <c r="DO503" i="1"/>
  <c r="DL505" i="1"/>
  <c r="FS505" i="1" s="1"/>
  <c r="DL511" i="1"/>
  <c r="FS511" i="1" s="1"/>
  <c r="DL507" i="1"/>
  <c r="FS507" i="1" s="1"/>
  <c r="DL503" i="1"/>
  <c r="FS503" i="1" s="1"/>
  <c r="FT503" i="1" s="1"/>
  <c r="DN511" i="1"/>
  <c r="DN507" i="1"/>
  <c r="DN503" i="1"/>
  <c r="DJ510" i="1"/>
  <c r="DO510" i="1" s="1"/>
  <c r="DJ508" i="1"/>
  <c r="DO508" i="1" s="1"/>
  <c r="DJ506" i="1"/>
  <c r="DO506" i="1" s="1"/>
  <c r="DJ504" i="1"/>
  <c r="DO504" i="1" s="1"/>
  <c r="FE502" i="1"/>
  <c r="FF502" i="1" s="1"/>
  <c r="DQ502" i="1"/>
  <c r="EU502" i="1"/>
  <c r="EV502" i="1" s="1"/>
  <c r="DZ502" i="1"/>
  <c r="EA502" i="1" s="1"/>
  <c r="EU509" i="1"/>
  <c r="DZ509" i="1"/>
  <c r="FE509" i="1"/>
  <c r="DQ509" i="1"/>
  <c r="K56" i="81" l="1"/>
  <c r="W56" i="81" s="1"/>
  <c r="E57" i="81"/>
  <c r="BH19" i="82"/>
  <c r="BD19" i="82"/>
  <c r="BL19" i="82" s="1"/>
  <c r="AB21" i="82"/>
  <c r="AZ20" i="82"/>
  <c r="AJ20" i="82"/>
  <c r="E20" i="82"/>
  <c r="M19" i="82"/>
  <c r="DQ505" i="1"/>
  <c r="DZ505" i="1"/>
  <c r="FE505" i="1"/>
  <c r="EU505" i="1"/>
  <c r="FY511" i="1"/>
  <c r="FZ510" i="1"/>
  <c r="DL504" i="1"/>
  <c r="FS504" i="1" s="1"/>
  <c r="FT504" i="1" s="1"/>
  <c r="DL506" i="1"/>
  <c r="FS506" i="1" s="1"/>
  <c r="DL508" i="1"/>
  <c r="FS508" i="1" s="1"/>
  <c r="DL510" i="1"/>
  <c r="FS510" i="1" s="1"/>
  <c r="EU503" i="1"/>
  <c r="EV503" i="1" s="1"/>
  <c r="DZ503" i="1"/>
  <c r="EA503" i="1" s="1"/>
  <c r="FE503" i="1"/>
  <c r="FF503" i="1" s="1"/>
  <c r="DQ503" i="1"/>
  <c r="EU511" i="1"/>
  <c r="DZ511" i="1"/>
  <c r="FE511" i="1"/>
  <c r="DQ511" i="1"/>
  <c r="DN504" i="1"/>
  <c r="DN508" i="1"/>
  <c r="FE504" i="1"/>
  <c r="DQ506" i="1"/>
  <c r="EU507" i="1"/>
  <c r="DZ507" i="1"/>
  <c r="FE507" i="1"/>
  <c r="DQ507" i="1"/>
  <c r="DN506" i="1"/>
  <c r="DN510" i="1"/>
  <c r="F503" i="1"/>
  <c r="F504" i="1"/>
  <c r="F505" i="1"/>
  <c r="F506" i="1"/>
  <c r="F507" i="1"/>
  <c r="F508" i="1"/>
  <c r="F509" i="1"/>
  <c r="F510" i="1"/>
  <c r="F511" i="1"/>
  <c r="F512" i="1"/>
  <c r="F513" i="1"/>
  <c r="F514" i="1"/>
  <c r="F515" i="1"/>
  <c r="F516" i="1"/>
  <c r="F517" i="1"/>
  <c r="F518" i="1"/>
  <c r="F519" i="1"/>
  <c r="F520" i="1"/>
  <c r="F521" i="1"/>
  <c r="F523" i="1"/>
  <c r="F524" i="1"/>
  <c r="F525" i="1"/>
  <c r="F526" i="1"/>
  <c r="F527" i="1"/>
  <c r="F528" i="1"/>
  <c r="F529" i="1"/>
  <c r="F530" i="1"/>
  <c r="F531" i="1"/>
  <c r="F532" i="1"/>
  <c r="F533" i="1"/>
  <c r="F534" i="1"/>
  <c r="F535" i="1"/>
  <c r="F536"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02" i="1"/>
  <c r="F501" i="1"/>
  <c r="FE510" i="1" l="1"/>
  <c r="DZ508" i="1"/>
  <c r="K57" i="81"/>
  <c r="W57" i="81" s="1"/>
  <c r="E58" i="81"/>
  <c r="E21" i="82"/>
  <c r="M20" i="82"/>
  <c r="FF504" i="1"/>
  <c r="BH20" i="82"/>
  <c r="BD20" i="82"/>
  <c r="BL20" i="82" s="1"/>
  <c r="AB22" i="82"/>
  <c r="AJ21" i="82"/>
  <c r="AZ21" i="82"/>
  <c r="DZ510" i="1"/>
  <c r="F537" i="1"/>
  <c r="F522" i="1"/>
  <c r="DQ508" i="1"/>
  <c r="EU504" i="1"/>
  <c r="EV504" i="1" s="1"/>
  <c r="EV505" i="1" s="1"/>
  <c r="EU508" i="1"/>
  <c r="FE508" i="1"/>
  <c r="DZ504" i="1"/>
  <c r="EA504" i="1" s="1"/>
  <c r="EA505" i="1" s="1"/>
  <c r="DQ504" i="1"/>
  <c r="DQ510" i="1"/>
  <c r="DZ506" i="1"/>
  <c r="FE506" i="1"/>
  <c r="FY512" i="1"/>
  <c r="FZ511" i="1"/>
  <c r="EU510" i="1"/>
  <c r="EU506" i="1"/>
  <c r="FT505" i="1"/>
  <c r="FT506" i="1" s="1"/>
  <c r="F477" i="1"/>
  <c r="F563" i="1"/>
  <c r="FF505" i="1"/>
  <c r="E503" i="1"/>
  <c r="E504" i="1"/>
  <c r="E505" i="1"/>
  <c r="E506" i="1"/>
  <c r="E507" i="1"/>
  <c r="E508" i="1"/>
  <c r="E509" i="1"/>
  <c r="E510" i="1"/>
  <c r="E511" i="1"/>
  <c r="E512" i="1"/>
  <c r="E513" i="1"/>
  <c r="E514" i="1"/>
  <c r="E515" i="1"/>
  <c r="E516" i="1"/>
  <c r="E517" i="1"/>
  <c r="E518" i="1"/>
  <c r="E519" i="1"/>
  <c r="E520" i="1"/>
  <c r="E521" i="1"/>
  <c r="E523" i="1"/>
  <c r="E524" i="1"/>
  <c r="E525" i="1"/>
  <c r="E526" i="1"/>
  <c r="E527" i="1"/>
  <c r="E528" i="1"/>
  <c r="E529" i="1"/>
  <c r="E530" i="1"/>
  <c r="E531" i="1"/>
  <c r="E532" i="1"/>
  <c r="E533" i="1"/>
  <c r="E534" i="1"/>
  <c r="E535" i="1"/>
  <c r="E536"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02" i="1"/>
  <c r="E501" i="1"/>
  <c r="K58" i="81" l="1"/>
  <c r="W58" i="81" s="1"/>
  <c r="E59" i="81"/>
  <c r="K59" i="81" s="1"/>
  <c r="W59" i="81" s="1"/>
  <c r="BH21" i="82"/>
  <c r="BD21" i="82"/>
  <c r="BL21" i="82" s="1"/>
  <c r="AB23" i="82"/>
  <c r="AZ22" i="82"/>
  <c r="AJ22" i="82"/>
  <c r="E22" i="82"/>
  <c r="M21" i="82"/>
  <c r="E537" i="1"/>
  <c r="E522" i="1"/>
  <c r="FF506" i="1"/>
  <c r="FF507" i="1" s="1"/>
  <c r="FY513" i="1"/>
  <c r="FZ512" i="1"/>
  <c r="FT507" i="1"/>
  <c r="E477" i="1"/>
  <c r="V477" i="1" s="1"/>
  <c r="E563" i="1"/>
  <c r="EV506" i="1"/>
  <c r="EA506" i="1"/>
  <c r="D503" i="1"/>
  <c r="D504" i="1"/>
  <c r="D505" i="1"/>
  <c r="D506" i="1"/>
  <c r="D507" i="1"/>
  <c r="D508" i="1"/>
  <c r="D509" i="1"/>
  <c r="D510" i="1"/>
  <c r="D511" i="1"/>
  <c r="D512" i="1"/>
  <c r="D513" i="1"/>
  <c r="D514" i="1"/>
  <c r="D515" i="1"/>
  <c r="D516" i="1"/>
  <c r="D517" i="1"/>
  <c r="D518" i="1"/>
  <c r="D519" i="1"/>
  <c r="D520" i="1"/>
  <c r="D521" i="1"/>
  <c r="D523" i="1"/>
  <c r="D524" i="1"/>
  <c r="D525" i="1"/>
  <c r="D526" i="1"/>
  <c r="D527" i="1"/>
  <c r="D528" i="1"/>
  <c r="D529" i="1"/>
  <c r="D530" i="1"/>
  <c r="D531" i="1"/>
  <c r="D532" i="1"/>
  <c r="D533" i="1"/>
  <c r="D534" i="1"/>
  <c r="D535" i="1"/>
  <c r="D536"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02" i="1"/>
  <c r="D501" i="1"/>
  <c r="E23" i="82" l="1"/>
  <c r="M22" i="82"/>
  <c r="BH22" i="82"/>
  <c r="BD22" i="82"/>
  <c r="BL22" i="82" s="1"/>
  <c r="AB24" i="82"/>
  <c r="AZ23" i="82"/>
  <c r="AJ23" i="82"/>
  <c r="D522" i="1"/>
  <c r="D537" i="1"/>
  <c r="FY514" i="1"/>
  <c r="FZ513" i="1"/>
  <c r="FT508" i="1"/>
  <c r="D477" i="1"/>
  <c r="U477" i="1" s="1"/>
  <c r="D563" i="1"/>
  <c r="FF508" i="1"/>
  <c r="EV507" i="1"/>
  <c r="EA507" i="1"/>
  <c r="J388" i="1"/>
  <c r="H228" i="1"/>
  <c r="C502" i="1"/>
  <c r="H502" i="1" s="1"/>
  <c r="C503" i="1"/>
  <c r="H503" i="1" s="1"/>
  <c r="C504" i="1"/>
  <c r="H504" i="1" s="1"/>
  <c r="C505" i="1"/>
  <c r="H505" i="1" s="1"/>
  <c r="C506" i="1"/>
  <c r="H506" i="1" s="1"/>
  <c r="C507" i="1"/>
  <c r="H507" i="1" s="1"/>
  <c r="C508" i="1"/>
  <c r="H508" i="1" s="1"/>
  <c r="C509" i="1"/>
  <c r="H509" i="1" s="1"/>
  <c r="C510" i="1"/>
  <c r="H510" i="1" s="1"/>
  <c r="C511" i="1"/>
  <c r="H511" i="1" s="1"/>
  <c r="C512" i="1"/>
  <c r="H512" i="1" s="1"/>
  <c r="C513" i="1"/>
  <c r="H513" i="1" s="1"/>
  <c r="C514" i="1"/>
  <c r="H514" i="1" s="1"/>
  <c r="C515" i="1"/>
  <c r="H515" i="1" s="1"/>
  <c r="C516" i="1"/>
  <c r="H516" i="1" s="1"/>
  <c r="C517" i="1"/>
  <c r="H517" i="1" s="1"/>
  <c r="C518" i="1"/>
  <c r="H518" i="1" s="1"/>
  <c r="C519" i="1"/>
  <c r="H519" i="1" s="1"/>
  <c r="C520" i="1"/>
  <c r="H520" i="1" s="1"/>
  <c r="C521" i="1"/>
  <c r="H521" i="1" s="1"/>
  <c r="C523" i="1"/>
  <c r="H523" i="1" s="1"/>
  <c r="C524" i="1"/>
  <c r="H524" i="1" s="1"/>
  <c r="C525" i="1"/>
  <c r="H525" i="1" s="1"/>
  <c r="C526" i="1"/>
  <c r="H526" i="1" s="1"/>
  <c r="C527" i="1"/>
  <c r="H527" i="1" s="1"/>
  <c r="C528" i="1"/>
  <c r="H528" i="1" s="1"/>
  <c r="C529" i="1"/>
  <c r="H529" i="1" s="1"/>
  <c r="C530" i="1"/>
  <c r="H530" i="1" s="1"/>
  <c r="C531" i="1"/>
  <c r="H531" i="1" s="1"/>
  <c r="C532" i="1"/>
  <c r="H532" i="1" s="1"/>
  <c r="C533" i="1"/>
  <c r="H533" i="1" s="1"/>
  <c r="C534" i="1"/>
  <c r="H534" i="1" s="1"/>
  <c r="C535" i="1"/>
  <c r="H535" i="1" s="1"/>
  <c r="C536" i="1"/>
  <c r="H536" i="1" s="1"/>
  <c r="C538" i="1"/>
  <c r="H538" i="1" s="1"/>
  <c r="C539" i="1"/>
  <c r="H539" i="1" s="1"/>
  <c r="C540" i="1"/>
  <c r="H540" i="1" s="1"/>
  <c r="C541" i="1"/>
  <c r="H541" i="1" s="1"/>
  <c r="C542" i="1"/>
  <c r="H542" i="1" s="1"/>
  <c r="C543" i="1"/>
  <c r="H543" i="1" s="1"/>
  <c r="C544" i="1"/>
  <c r="H544" i="1" s="1"/>
  <c r="C545" i="1"/>
  <c r="H545" i="1" s="1"/>
  <c r="C546" i="1"/>
  <c r="H546" i="1" s="1"/>
  <c r="C547" i="1"/>
  <c r="H547" i="1" s="1"/>
  <c r="C548" i="1"/>
  <c r="H548" i="1" s="1"/>
  <c r="C549" i="1"/>
  <c r="H549" i="1" s="1"/>
  <c r="C550" i="1"/>
  <c r="H550" i="1" s="1"/>
  <c r="C551" i="1"/>
  <c r="H551" i="1" s="1"/>
  <c r="C552" i="1"/>
  <c r="H552" i="1" s="1"/>
  <c r="C553" i="1"/>
  <c r="H553" i="1" s="1"/>
  <c r="C554" i="1"/>
  <c r="H554" i="1" s="1"/>
  <c r="C555" i="1"/>
  <c r="H555" i="1" s="1"/>
  <c r="C556" i="1"/>
  <c r="H556" i="1" s="1"/>
  <c r="C557" i="1"/>
  <c r="H557" i="1" s="1"/>
  <c r="C558" i="1"/>
  <c r="C559" i="1"/>
  <c r="C560" i="1"/>
  <c r="C561" i="1"/>
  <c r="C562" i="1"/>
  <c r="C501" i="1"/>
  <c r="H501" i="1" s="1"/>
  <c r="BH23" i="82" l="1"/>
  <c r="BD23" i="82"/>
  <c r="BL23" i="82" s="1"/>
  <c r="AB25" i="82"/>
  <c r="AJ24" i="82"/>
  <c r="AZ24" i="82"/>
  <c r="E24" i="82"/>
  <c r="M23" i="82"/>
  <c r="C537" i="1"/>
  <c r="H537" i="1" s="1"/>
  <c r="C522" i="1"/>
  <c r="H522" i="1" s="1"/>
  <c r="I228" i="1"/>
  <c r="AP228" i="1"/>
  <c r="H561" i="1"/>
  <c r="H559" i="1"/>
  <c r="H562" i="1"/>
  <c r="H560" i="1"/>
  <c r="H558" i="1"/>
  <c r="FY515" i="1"/>
  <c r="FZ514" i="1"/>
  <c r="FT509" i="1"/>
  <c r="C563" i="1"/>
  <c r="C477" i="1"/>
  <c r="EA508" i="1"/>
  <c r="EV508" i="1"/>
  <c r="FF509" i="1"/>
  <c r="ES385" i="1"/>
  <c r="AB26" i="82" l="1"/>
  <c r="AJ25" i="82"/>
  <c r="AZ25" i="82"/>
  <c r="E25" i="82"/>
  <c r="M24" i="82"/>
  <c r="BH24" i="82"/>
  <c r="BD24" i="82"/>
  <c r="BL24" i="82" s="1"/>
  <c r="H477" i="1"/>
  <c r="AP477" i="1" s="1"/>
  <c r="T477" i="1"/>
  <c r="M68" i="84"/>
  <c r="P68" i="84"/>
  <c r="N68" i="84"/>
  <c r="O68" i="84"/>
  <c r="H563" i="1"/>
  <c r="H69" i="39"/>
  <c r="J228" i="1"/>
  <c r="AP146" i="1"/>
  <c r="AF50" i="82"/>
  <c r="I50" i="82"/>
  <c r="FY516" i="1"/>
  <c r="FZ515" i="1"/>
  <c r="FT510" i="1"/>
  <c r="FF510" i="1"/>
  <c r="EV509" i="1"/>
  <c r="EA509" i="1"/>
  <c r="ES384" i="1"/>
  <c r="ES386" i="1"/>
  <c r="ES387" i="1"/>
  <c r="E26" i="82" l="1"/>
  <c r="M25" i="82"/>
  <c r="BH25" i="82"/>
  <c r="BD25" i="82"/>
  <c r="BL25" i="82" s="1"/>
  <c r="AB27" i="82"/>
  <c r="AJ26" i="82"/>
  <c r="AZ26" i="82"/>
  <c r="J69" i="39"/>
  <c r="AP563" i="1"/>
  <c r="FY517" i="1"/>
  <c r="FZ516" i="1"/>
  <c r="FT511" i="1"/>
  <c r="EA510" i="1"/>
  <c r="EV510" i="1"/>
  <c r="FF511" i="1"/>
  <c r="BH26" i="82" l="1"/>
  <c r="BD26" i="82"/>
  <c r="BL26" i="82" s="1"/>
  <c r="AB28" i="82"/>
  <c r="AJ27" i="82"/>
  <c r="AZ27" i="82"/>
  <c r="E27" i="82"/>
  <c r="M26" i="82"/>
  <c r="FY518" i="1"/>
  <c r="FZ517" i="1"/>
  <c r="EV511" i="1"/>
  <c r="EA511" i="1"/>
  <c r="P387" i="1"/>
  <c r="AB144" i="1"/>
  <c r="AB475" i="1" s="1"/>
  <c r="AF561" i="1"/>
  <c r="AB145" i="1"/>
  <c r="AF562" i="1"/>
  <c r="BI48" i="82"/>
  <c r="BM48" i="82" s="1"/>
  <c r="AF226" i="1"/>
  <c r="D227" i="1"/>
  <c r="E227" i="1"/>
  <c r="F227" i="1"/>
  <c r="H387" i="1"/>
  <c r="J387" i="1" s="1"/>
  <c r="H307" i="1"/>
  <c r="I307" i="1" s="1"/>
  <c r="AB562" i="1" l="1"/>
  <c r="BA562" i="1" s="1"/>
  <c r="AB476" i="1"/>
  <c r="E28" i="82"/>
  <c r="M27" i="82"/>
  <c r="BH27" i="82"/>
  <c r="BD27" i="82"/>
  <c r="BL27" i="82" s="1"/>
  <c r="AB29" i="82"/>
  <c r="AJ28" i="82"/>
  <c r="AZ28" i="82"/>
  <c r="AF227" i="1"/>
  <c r="AP562" i="1"/>
  <c r="AP561" i="1"/>
  <c r="AB226" i="1"/>
  <c r="BA226" i="1" s="1"/>
  <c r="AB561" i="1"/>
  <c r="W307" i="1"/>
  <c r="O605" i="1"/>
  <c r="BI49" i="82"/>
  <c r="BM49" i="82" s="1"/>
  <c r="AB227" i="1"/>
  <c r="G51" i="81"/>
  <c r="G52" i="81"/>
  <c r="FY519" i="1"/>
  <c r="FZ518" i="1"/>
  <c r="BA144" i="1"/>
  <c r="C227" i="1"/>
  <c r="AF476" i="1"/>
  <c r="AF307" i="1"/>
  <c r="AP307" i="1" s="1"/>
  <c r="AF387" i="1"/>
  <c r="AF306" i="1"/>
  <c r="AF386" i="1"/>
  <c r="AF475" i="1"/>
  <c r="AB307" i="1"/>
  <c r="AB387" i="1"/>
  <c r="AJ387" i="1" s="1"/>
  <c r="AB306" i="1"/>
  <c r="AB386" i="1"/>
  <c r="AJ386" i="1" s="1"/>
  <c r="I387" i="1"/>
  <c r="BA145" i="1"/>
  <c r="EE146" i="1" s="1"/>
  <c r="G227" i="1"/>
  <c r="AB30" i="82" l="1"/>
  <c r="AZ29" i="82"/>
  <c r="AJ29" i="82"/>
  <c r="BH28" i="82"/>
  <c r="BD28" i="82"/>
  <c r="BL28" i="82" s="1"/>
  <c r="E29" i="82"/>
  <c r="M28" i="82"/>
  <c r="BA306" i="1"/>
  <c r="EE563" i="1"/>
  <c r="BA561" i="1"/>
  <c r="BA387" i="1"/>
  <c r="EE388" i="1" s="1"/>
  <c r="BA227" i="1"/>
  <c r="EE228" i="1" s="1"/>
  <c r="EE145" i="1"/>
  <c r="FY520" i="1"/>
  <c r="FZ519" i="1"/>
  <c r="AP387" i="1"/>
  <c r="BA475" i="1"/>
  <c r="BA476" i="1"/>
  <c r="EE477" i="1" s="1"/>
  <c r="BA307" i="1"/>
  <c r="EE308" i="1" s="1"/>
  <c r="H227" i="1"/>
  <c r="I227" i="1" s="1"/>
  <c r="I49" i="82" s="1"/>
  <c r="E30" i="82" l="1"/>
  <c r="M29" i="82"/>
  <c r="BH29" i="82"/>
  <c r="BD29" i="82"/>
  <c r="BL29" i="82" s="1"/>
  <c r="AB31" i="82"/>
  <c r="AZ30" i="82"/>
  <c r="AJ30" i="82"/>
  <c r="EE562" i="1"/>
  <c r="N49" i="82"/>
  <c r="FY521" i="1"/>
  <c r="FZ520" i="1"/>
  <c r="EE476" i="1"/>
  <c r="AP227" i="1"/>
  <c r="BH30" i="82" l="1"/>
  <c r="BD30" i="82"/>
  <c r="BL30" i="82" s="1"/>
  <c r="AB32" i="82"/>
  <c r="AZ31" i="82"/>
  <c r="AJ31" i="82"/>
  <c r="E31" i="82"/>
  <c r="M30" i="82"/>
  <c r="FY522" i="1"/>
  <c r="FZ521" i="1"/>
  <c r="A67" i="39"/>
  <c r="A68" i="39"/>
  <c r="F475" i="1"/>
  <c r="F476" i="1"/>
  <c r="D68" i="39"/>
  <c r="P60" i="23"/>
  <c r="P61" i="23"/>
  <c r="B75" i="1"/>
  <c r="BV56" i="40"/>
  <c r="FZ4" i="1"/>
  <c r="HQ84" i="1"/>
  <c r="W283" i="1"/>
  <c r="W284" i="1"/>
  <c r="W285" i="1"/>
  <c r="W286" i="1"/>
  <c r="W288" i="1"/>
  <c r="W290" i="1"/>
  <c r="W292" i="1"/>
  <c r="W294" i="1"/>
  <c r="W296" i="1"/>
  <c r="W297" i="1"/>
  <c r="W298" i="1"/>
  <c r="W300" i="1"/>
  <c r="W302" i="1"/>
  <c r="BI45" i="82"/>
  <c r="BM45" i="82" s="1"/>
  <c r="W303" i="1"/>
  <c r="BI46" i="82"/>
  <c r="BM46" i="82" s="1"/>
  <c r="W304" i="1"/>
  <c r="BI47" i="82"/>
  <c r="BM47" i="82" s="1"/>
  <c r="B11" i="1"/>
  <c r="B12" i="1" s="1"/>
  <c r="FC206" i="1"/>
  <c r="FC205" i="1"/>
  <c r="BN79" i="40"/>
  <c r="D225" i="1"/>
  <c r="BN78" i="40" s="1"/>
  <c r="BM79" i="40"/>
  <c r="BO72" i="40"/>
  <c r="BO73" i="40"/>
  <c r="C415" i="1"/>
  <c r="CX84" i="1" s="1"/>
  <c r="DC84" i="1" s="1"/>
  <c r="D415" i="1"/>
  <c r="CY84" i="1" s="1"/>
  <c r="E415" i="1"/>
  <c r="CZ84" i="1" s="1"/>
  <c r="F415" i="1"/>
  <c r="F7" i="39" s="1"/>
  <c r="O604" i="1"/>
  <c r="C226" i="1"/>
  <c r="D226" i="1"/>
  <c r="E226" i="1"/>
  <c r="F226" i="1"/>
  <c r="H306" i="1"/>
  <c r="G226" i="1" s="1"/>
  <c r="H386" i="1"/>
  <c r="C416" i="1"/>
  <c r="D416" i="1"/>
  <c r="E416" i="1"/>
  <c r="F416" i="1"/>
  <c r="C417" i="1"/>
  <c r="D417" i="1"/>
  <c r="E417" i="1"/>
  <c r="F417" i="1"/>
  <c r="C418" i="1"/>
  <c r="D418" i="1"/>
  <c r="E418" i="1"/>
  <c r="F418" i="1"/>
  <c r="C419" i="1"/>
  <c r="D419" i="1"/>
  <c r="E419" i="1"/>
  <c r="F419" i="1"/>
  <c r="C420" i="1"/>
  <c r="D420" i="1"/>
  <c r="E420" i="1"/>
  <c r="F420" i="1"/>
  <c r="C421" i="1"/>
  <c r="D421" i="1"/>
  <c r="E421" i="1"/>
  <c r="F421" i="1"/>
  <c r="C422" i="1"/>
  <c r="D422" i="1"/>
  <c r="E422" i="1"/>
  <c r="F422" i="1"/>
  <c r="C423" i="1"/>
  <c r="D423" i="1"/>
  <c r="E423" i="1"/>
  <c r="F423" i="1"/>
  <c r="C424" i="1"/>
  <c r="D424" i="1"/>
  <c r="E424" i="1"/>
  <c r="F424" i="1"/>
  <c r="C425" i="1"/>
  <c r="D425" i="1"/>
  <c r="E425" i="1"/>
  <c r="F425" i="1"/>
  <c r="C426" i="1"/>
  <c r="D426" i="1"/>
  <c r="E426" i="1"/>
  <c r="F426" i="1"/>
  <c r="C427" i="1"/>
  <c r="D427" i="1"/>
  <c r="E427" i="1"/>
  <c r="F427" i="1"/>
  <c r="C428" i="1"/>
  <c r="D428" i="1"/>
  <c r="E428" i="1"/>
  <c r="F428" i="1"/>
  <c r="C429" i="1"/>
  <c r="D429" i="1"/>
  <c r="E429" i="1"/>
  <c r="F429" i="1"/>
  <c r="C430" i="1"/>
  <c r="D430" i="1"/>
  <c r="E430" i="1"/>
  <c r="F430" i="1"/>
  <c r="C431" i="1"/>
  <c r="D431" i="1"/>
  <c r="E431" i="1"/>
  <c r="F431" i="1"/>
  <c r="C432" i="1"/>
  <c r="D432" i="1"/>
  <c r="E432" i="1"/>
  <c r="F432" i="1"/>
  <c r="C433" i="1"/>
  <c r="D433" i="1"/>
  <c r="E433" i="1"/>
  <c r="F433" i="1"/>
  <c r="C434" i="1"/>
  <c r="D434" i="1"/>
  <c r="E434" i="1"/>
  <c r="F434" i="1"/>
  <c r="C435" i="1"/>
  <c r="D435" i="1"/>
  <c r="E435" i="1"/>
  <c r="F435" i="1"/>
  <c r="C436" i="1"/>
  <c r="D436" i="1"/>
  <c r="E436" i="1"/>
  <c r="F436" i="1"/>
  <c r="C437" i="1"/>
  <c r="D437" i="1"/>
  <c r="E437" i="1"/>
  <c r="F437" i="1"/>
  <c r="C438" i="1"/>
  <c r="D438" i="1"/>
  <c r="E438" i="1"/>
  <c r="F438" i="1"/>
  <c r="C439" i="1"/>
  <c r="D439" i="1"/>
  <c r="E439" i="1"/>
  <c r="F439" i="1"/>
  <c r="C440" i="1"/>
  <c r="D440" i="1"/>
  <c r="E440" i="1"/>
  <c r="F440" i="1"/>
  <c r="C441" i="1"/>
  <c r="D441" i="1"/>
  <c r="E441" i="1"/>
  <c r="F441" i="1"/>
  <c r="C442" i="1"/>
  <c r="D442" i="1"/>
  <c r="E442" i="1"/>
  <c r="F442" i="1"/>
  <c r="C443" i="1"/>
  <c r="D443" i="1"/>
  <c r="E443" i="1"/>
  <c r="F443" i="1"/>
  <c r="C444" i="1"/>
  <c r="D444" i="1"/>
  <c r="E444" i="1"/>
  <c r="F444" i="1"/>
  <c r="C445" i="1"/>
  <c r="D445" i="1"/>
  <c r="E445" i="1"/>
  <c r="F445" i="1"/>
  <c r="C446" i="1"/>
  <c r="D446" i="1"/>
  <c r="E446" i="1"/>
  <c r="F446" i="1"/>
  <c r="C447" i="1"/>
  <c r="D447" i="1"/>
  <c r="E447" i="1"/>
  <c r="F447" i="1"/>
  <c r="C448" i="1"/>
  <c r="D448" i="1"/>
  <c r="E448" i="1"/>
  <c r="F448" i="1"/>
  <c r="C449" i="1"/>
  <c r="D449" i="1"/>
  <c r="E449" i="1"/>
  <c r="F449" i="1"/>
  <c r="C450" i="1"/>
  <c r="D450" i="1"/>
  <c r="E450" i="1"/>
  <c r="F450" i="1"/>
  <c r="C451" i="1"/>
  <c r="D451" i="1"/>
  <c r="E451" i="1"/>
  <c r="F451" i="1"/>
  <c r="C452" i="1"/>
  <c r="D452" i="1"/>
  <c r="E452" i="1"/>
  <c r="F452" i="1"/>
  <c r="C453" i="1"/>
  <c r="D453" i="1"/>
  <c r="E453" i="1"/>
  <c r="F453" i="1"/>
  <c r="C454" i="1"/>
  <c r="D454" i="1"/>
  <c r="E454" i="1"/>
  <c r="F454" i="1"/>
  <c r="C455" i="1"/>
  <c r="D455" i="1"/>
  <c r="E455" i="1"/>
  <c r="F455" i="1"/>
  <c r="C456" i="1"/>
  <c r="D456" i="1"/>
  <c r="E456" i="1"/>
  <c r="F456" i="1"/>
  <c r="C457" i="1"/>
  <c r="D457" i="1"/>
  <c r="E457" i="1"/>
  <c r="F457" i="1"/>
  <c r="C458" i="1"/>
  <c r="D458" i="1"/>
  <c r="E458" i="1"/>
  <c r="F458" i="1"/>
  <c r="C459" i="1"/>
  <c r="D459" i="1"/>
  <c r="E459" i="1"/>
  <c r="F459" i="1"/>
  <c r="C460" i="1"/>
  <c r="D460" i="1"/>
  <c r="E460" i="1"/>
  <c r="F460" i="1"/>
  <c r="C461" i="1"/>
  <c r="D461" i="1"/>
  <c r="E461" i="1"/>
  <c r="F461" i="1"/>
  <c r="C462" i="1"/>
  <c r="D462" i="1"/>
  <c r="E462" i="1"/>
  <c r="F462" i="1"/>
  <c r="C463" i="1"/>
  <c r="D463" i="1"/>
  <c r="E463" i="1"/>
  <c r="F463" i="1"/>
  <c r="C464" i="1"/>
  <c r="D464" i="1"/>
  <c r="E464" i="1"/>
  <c r="F464" i="1"/>
  <c r="C465" i="1"/>
  <c r="D465" i="1"/>
  <c r="E465" i="1"/>
  <c r="F465" i="1"/>
  <c r="C466" i="1"/>
  <c r="D466" i="1"/>
  <c r="E466" i="1"/>
  <c r="F466" i="1"/>
  <c r="C467" i="1"/>
  <c r="D467" i="1"/>
  <c r="E467" i="1"/>
  <c r="F467" i="1"/>
  <c r="C468" i="1"/>
  <c r="D468" i="1"/>
  <c r="E468" i="1"/>
  <c r="F468" i="1"/>
  <c r="C469" i="1"/>
  <c r="D469" i="1"/>
  <c r="E469" i="1"/>
  <c r="F469" i="1"/>
  <c r="C470" i="1"/>
  <c r="D470" i="1"/>
  <c r="E470" i="1"/>
  <c r="F470" i="1"/>
  <c r="C471" i="1"/>
  <c r="D471" i="1"/>
  <c r="E471" i="1"/>
  <c r="F471" i="1"/>
  <c r="C472" i="1"/>
  <c r="D472" i="1"/>
  <c r="E472" i="1"/>
  <c r="F472" i="1"/>
  <c r="C473" i="1"/>
  <c r="D473" i="1"/>
  <c r="E473" i="1"/>
  <c r="F473" i="1"/>
  <c r="C474" i="1"/>
  <c r="D474" i="1"/>
  <c r="E474" i="1"/>
  <c r="F474" i="1"/>
  <c r="P362" i="1"/>
  <c r="X362" i="1" s="1"/>
  <c r="P385" i="1"/>
  <c r="X385" i="1" s="1"/>
  <c r="FY85" i="1"/>
  <c r="FY86" i="1" s="1"/>
  <c r="FY416" i="1"/>
  <c r="FY417" i="1" s="1"/>
  <c r="FY167" i="1"/>
  <c r="FY168" i="1" s="1"/>
  <c r="FZ168" i="1" s="1"/>
  <c r="W279" i="1"/>
  <c r="W280" i="1"/>
  <c r="W281" i="1"/>
  <c r="W277" i="1"/>
  <c r="H278" i="1"/>
  <c r="G198" i="1" s="1"/>
  <c r="H279" i="1"/>
  <c r="H280" i="1"/>
  <c r="G200" i="1" s="1"/>
  <c r="H281" i="1"/>
  <c r="I281" i="1" s="1"/>
  <c r="H282" i="1"/>
  <c r="G202" i="1" s="1"/>
  <c r="H283" i="1"/>
  <c r="I283" i="1" s="1"/>
  <c r="H284" i="1"/>
  <c r="G204" i="1" s="1"/>
  <c r="H285" i="1"/>
  <c r="I285" i="1" s="1"/>
  <c r="H286" i="1"/>
  <c r="G206" i="1" s="1"/>
  <c r="H287" i="1"/>
  <c r="I287" i="1" s="1"/>
  <c r="H288" i="1"/>
  <c r="G208" i="1" s="1"/>
  <c r="H289" i="1"/>
  <c r="H290" i="1"/>
  <c r="G210" i="1" s="1"/>
  <c r="H291" i="1"/>
  <c r="H292" i="1"/>
  <c r="G212" i="1" s="1"/>
  <c r="H277" i="1"/>
  <c r="I277" i="1" s="1"/>
  <c r="AB142" i="1"/>
  <c r="AB120" i="1"/>
  <c r="AB451" i="1" s="1"/>
  <c r="AB141" i="1"/>
  <c r="DX304" i="1"/>
  <c r="AF384" i="1"/>
  <c r="AF558" i="1"/>
  <c r="EH304" i="1"/>
  <c r="FB304" i="1"/>
  <c r="AB143" i="1"/>
  <c r="DX305" i="1"/>
  <c r="EH305" i="1"/>
  <c r="FB305" i="1"/>
  <c r="FZ415" i="1"/>
  <c r="N164" i="23"/>
  <c r="O164" i="23"/>
  <c r="P164" i="23"/>
  <c r="Q134" i="23"/>
  <c r="P134" i="23"/>
  <c r="O134" i="23"/>
  <c r="N134" i="23"/>
  <c r="O131" i="23"/>
  <c r="GP411" i="1"/>
  <c r="P131" i="23" s="1"/>
  <c r="O132" i="23"/>
  <c r="N133" i="23"/>
  <c r="R134" i="23"/>
  <c r="AF203" i="1"/>
  <c r="AF202" i="1"/>
  <c r="AB121" i="1"/>
  <c r="AB452" i="1" s="1"/>
  <c r="AF364" i="1"/>
  <c r="AB122" i="1"/>
  <c r="AB453" i="1" s="1"/>
  <c r="AF285" i="1"/>
  <c r="AB123" i="1"/>
  <c r="AB124" i="1"/>
  <c r="AB455" i="1" s="1"/>
  <c r="AB125" i="1"/>
  <c r="AB456" i="1" s="1"/>
  <c r="AB126" i="1"/>
  <c r="AF289" i="1"/>
  <c r="AB127" i="1"/>
  <c r="AB128" i="1"/>
  <c r="AB129" i="1"/>
  <c r="AB460" i="1" s="1"/>
  <c r="AB130" i="1"/>
  <c r="AB372" i="1" s="1"/>
  <c r="AF293" i="1"/>
  <c r="AB131" i="1"/>
  <c r="AB132" i="1"/>
  <c r="AF215" i="1"/>
  <c r="AB133" i="1"/>
  <c r="AF376" i="1"/>
  <c r="AB134" i="1"/>
  <c r="AB465" i="1" s="1"/>
  <c r="AF217" i="1"/>
  <c r="AB135" i="1"/>
  <c r="AB466" i="1" s="1"/>
  <c r="AF218" i="1"/>
  <c r="AB136" i="1"/>
  <c r="AB467" i="1" s="1"/>
  <c r="AF219" i="1"/>
  <c r="AB137" i="1"/>
  <c r="AF220" i="1"/>
  <c r="AB138" i="1"/>
  <c r="AF221" i="1"/>
  <c r="AB139" i="1"/>
  <c r="AF302" i="1"/>
  <c r="AB140" i="1"/>
  <c r="P383" i="1"/>
  <c r="P382" i="1"/>
  <c r="X382" i="1" s="1"/>
  <c r="P381" i="1"/>
  <c r="P380" i="1"/>
  <c r="X380" i="1" s="1"/>
  <c r="P379" i="1"/>
  <c r="X379" i="1" s="1"/>
  <c r="P378" i="1"/>
  <c r="X378" i="1" s="1"/>
  <c r="P377" i="1"/>
  <c r="X377" i="1" s="1"/>
  <c r="P376" i="1"/>
  <c r="X376" i="1" s="1"/>
  <c r="P375" i="1"/>
  <c r="X375" i="1" s="1"/>
  <c r="P374" i="1"/>
  <c r="X374" i="1" s="1"/>
  <c r="P373" i="1"/>
  <c r="X373" i="1" s="1"/>
  <c r="P372" i="1"/>
  <c r="X372" i="1" s="1"/>
  <c r="P371" i="1"/>
  <c r="P370" i="1"/>
  <c r="X370" i="1" s="1"/>
  <c r="P369" i="1"/>
  <c r="P368" i="1"/>
  <c r="X368" i="1" s="1"/>
  <c r="P367" i="1"/>
  <c r="X367" i="1" s="1"/>
  <c r="P366" i="1"/>
  <c r="X366" i="1" s="1"/>
  <c r="P365" i="1"/>
  <c r="X365" i="1" s="1"/>
  <c r="P364" i="1"/>
  <c r="X364" i="1" s="1"/>
  <c r="P363" i="1"/>
  <c r="X363" i="1" s="1"/>
  <c r="P384" i="1"/>
  <c r="X384" i="1" s="1"/>
  <c r="FZ7" i="1"/>
  <c r="GD419" i="1" s="1"/>
  <c r="FZ5" i="1"/>
  <c r="GC249" i="1" s="1"/>
  <c r="FZ167" i="1"/>
  <c r="FZ166" i="1"/>
  <c r="GP155" i="1"/>
  <c r="GO155" i="1"/>
  <c r="GQ155" i="1"/>
  <c r="GR155" i="1"/>
  <c r="GK183" i="1"/>
  <c r="B76" i="1"/>
  <c r="HP85" i="1"/>
  <c r="HQ85" i="1" s="1"/>
  <c r="B85" i="1"/>
  <c r="B86" i="1" s="1"/>
  <c r="P56" i="23"/>
  <c r="P57" i="23"/>
  <c r="P58" i="23"/>
  <c r="P59" i="23"/>
  <c r="BC86" i="1"/>
  <c r="AZ87" i="1"/>
  <c r="BC88" i="1"/>
  <c r="BC90" i="1"/>
  <c r="AZ91" i="1"/>
  <c r="BB92" i="1"/>
  <c r="BB94" i="1"/>
  <c r="AZ95" i="1"/>
  <c r="AZ96" i="1"/>
  <c r="AZ98" i="1"/>
  <c r="AO99" i="1"/>
  <c r="CC99" i="1" s="1"/>
  <c r="AZ100" i="1"/>
  <c r="AZ102" i="1"/>
  <c r="AO103" i="1"/>
  <c r="CC103" i="1" s="1"/>
  <c r="BB104" i="1"/>
  <c r="AF273" i="1"/>
  <c r="AF357" i="1"/>
  <c r="AF360" i="1"/>
  <c r="AF281" i="1"/>
  <c r="BC84" i="1"/>
  <c r="CX417" i="1"/>
  <c r="DC417" i="1" s="1"/>
  <c r="CX416" i="1"/>
  <c r="CZ417" i="1"/>
  <c r="CZ416" i="1"/>
  <c r="DA417" i="1"/>
  <c r="DA416" i="1"/>
  <c r="CX418" i="1"/>
  <c r="CZ418" i="1"/>
  <c r="DA418" i="1"/>
  <c r="CX419" i="1"/>
  <c r="DC419" i="1" s="1"/>
  <c r="CZ419" i="1"/>
  <c r="DA419" i="1"/>
  <c r="CX420" i="1"/>
  <c r="DC420" i="1" s="1"/>
  <c r="CZ420" i="1"/>
  <c r="DA420" i="1"/>
  <c r="CX421" i="1"/>
  <c r="CZ421" i="1"/>
  <c r="DA421" i="1"/>
  <c r="CX422" i="1"/>
  <c r="CZ422" i="1"/>
  <c r="DA422" i="1"/>
  <c r="CX423" i="1"/>
  <c r="DC423" i="1" s="1"/>
  <c r="CZ423" i="1"/>
  <c r="DA423" i="1"/>
  <c r="CX424" i="1"/>
  <c r="DC424" i="1" s="1"/>
  <c r="CZ424" i="1"/>
  <c r="DA424" i="1"/>
  <c r="DH424" i="1" s="1"/>
  <c r="CX425" i="1"/>
  <c r="CZ425" i="1"/>
  <c r="DA425" i="1"/>
  <c r="CX426" i="1"/>
  <c r="CZ426" i="1"/>
  <c r="DA426" i="1"/>
  <c r="CX427" i="1"/>
  <c r="DC427" i="1" s="1"/>
  <c r="CZ427" i="1"/>
  <c r="DA427" i="1"/>
  <c r="CX428" i="1"/>
  <c r="CZ428" i="1"/>
  <c r="DA428" i="1"/>
  <c r="CX429" i="1"/>
  <c r="DC429" i="1" s="1"/>
  <c r="CZ429" i="1"/>
  <c r="DA429" i="1"/>
  <c r="CX430" i="1"/>
  <c r="DC430" i="1" s="1"/>
  <c r="CZ430" i="1"/>
  <c r="DA430" i="1"/>
  <c r="CX431" i="1"/>
  <c r="DC431" i="1" s="1"/>
  <c r="CZ431" i="1"/>
  <c r="DA431" i="1"/>
  <c r="CX432" i="1"/>
  <c r="DC432" i="1" s="1"/>
  <c r="CZ432" i="1"/>
  <c r="DA432" i="1"/>
  <c r="CX433" i="1"/>
  <c r="DC433" i="1" s="1"/>
  <c r="CZ433" i="1"/>
  <c r="DA433" i="1"/>
  <c r="CX434" i="1"/>
  <c r="DC434" i="1" s="1"/>
  <c r="CZ434" i="1"/>
  <c r="DA434" i="1"/>
  <c r="CX435" i="1"/>
  <c r="DC435" i="1" s="1"/>
  <c r="CZ435" i="1"/>
  <c r="DA435" i="1"/>
  <c r="CY415" i="1"/>
  <c r="CZ415" i="1"/>
  <c r="DA415" i="1"/>
  <c r="CX415" i="1"/>
  <c r="DE416" i="1" s="1"/>
  <c r="AB85" i="1"/>
  <c r="AB86" i="1"/>
  <c r="AB417" i="1" s="1"/>
  <c r="AB87" i="1"/>
  <c r="AB88" i="1"/>
  <c r="AB89" i="1"/>
  <c r="AB90" i="1"/>
  <c r="AB91" i="1"/>
  <c r="AB92" i="1"/>
  <c r="AB93" i="1"/>
  <c r="AB94" i="1"/>
  <c r="AB95" i="1"/>
  <c r="AB96" i="1"/>
  <c r="AB97" i="1"/>
  <c r="AB98" i="1"/>
  <c r="AB99" i="1"/>
  <c r="AB100" i="1"/>
  <c r="AB101" i="1"/>
  <c r="AB102" i="1"/>
  <c r="AB433" i="1" s="1"/>
  <c r="AB103" i="1"/>
  <c r="AB434" i="1" s="1"/>
  <c r="AB104" i="1"/>
  <c r="AB105" i="1"/>
  <c r="AB106" i="1"/>
  <c r="AB107" i="1"/>
  <c r="AB108" i="1"/>
  <c r="AB439" i="1" s="1"/>
  <c r="AB109" i="1"/>
  <c r="AB440" i="1" s="1"/>
  <c r="AB110" i="1"/>
  <c r="AB111" i="1"/>
  <c r="AB112" i="1"/>
  <c r="AB113" i="1"/>
  <c r="AB114" i="1"/>
  <c r="AB115" i="1"/>
  <c r="AB116" i="1"/>
  <c r="AB447" i="1" s="1"/>
  <c r="AB117" i="1"/>
  <c r="AB118" i="1"/>
  <c r="AB119" i="1"/>
  <c r="AB84" i="1"/>
  <c r="BN487" i="1"/>
  <c r="B487" i="1"/>
  <c r="B486" i="1"/>
  <c r="FW485" i="1"/>
  <c r="B416" i="1"/>
  <c r="B417" i="1" s="1"/>
  <c r="B418" i="1" s="1"/>
  <c r="B419" i="1" s="1"/>
  <c r="B420" i="1" s="1"/>
  <c r="B421" i="1" s="1"/>
  <c r="B422" i="1" s="1"/>
  <c r="B423" i="1" s="1"/>
  <c r="B424" i="1" s="1"/>
  <c r="B425" i="1" s="1"/>
  <c r="B426" i="1" s="1"/>
  <c r="B427" i="1" s="1"/>
  <c r="B428" i="1" s="1"/>
  <c r="B429" i="1" s="1"/>
  <c r="B430" i="1" s="1"/>
  <c r="B431" i="1" s="1"/>
  <c r="B432" i="1" s="1"/>
  <c r="B433" i="1" s="1"/>
  <c r="B434" i="1" s="1"/>
  <c r="B435" i="1" s="1"/>
  <c r="B436" i="1" s="1"/>
  <c r="B437" i="1" s="1"/>
  <c r="B438" i="1" s="1"/>
  <c r="B439" i="1" s="1"/>
  <c r="B440" i="1" s="1"/>
  <c r="B441" i="1" s="1"/>
  <c r="B442" i="1" s="1"/>
  <c r="B443" i="1" s="1"/>
  <c r="B444" i="1" s="1"/>
  <c r="B445" i="1" s="1"/>
  <c r="B446" i="1" s="1"/>
  <c r="B447" i="1" s="1"/>
  <c r="B448" i="1" s="1"/>
  <c r="B449" i="1" s="1"/>
  <c r="B450" i="1" s="1"/>
  <c r="B451" i="1" s="1"/>
  <c r="B452" i="1" s="1"/>
  <c r="B453" i="1" s="1"/>
  <c r="B454" i="1" s="1"/>
  <c r="B455" i="1" s="1"/>
  <c r="B456" i="1" s="1"/>
  <c r="B457" i="1" s="1"/>
  <c r="B458" i="1" s="1"/>
  <c r="B459" i="1" s="1"/>
  <c r="B460" i="1" s="1"/>
  <c r="B461" i="1" s="1"/>
  <c r="B462" i="1" s="1"/>
  <c r="B463" i="1" s="1"/>
  <c r="B464" i="1" s="1"/>
  <c r="B465" i="1" s="1"/>
  <c r="B466" i="1" s="1"/>
  <c r="B467" i="1" s="1"/>
  <c r="B468" i="1" s="1"/>
  <c r="B469" i="1" s="1"/>
  <c r="B470" i="1" s="1"/>
  <c r="B471" i="1" s="1"/>
  <c r="B472" i="1" s="1"/>
  <c r="B473" i="1" s="1"/>
  <c r="B474" i="1" s="1"/>
  <c r="B475" i="1" s="1"/>
  <c r="B476" i="1" s="1"/>
  <c r="B477" i="1" s="1"/>
  <c r="B478" i="1" s="1"/>
  <c r="B479" i="1" s="1"/>
  <c r="B480" i="1" s="1"/>
  <c r="B481" i="1" s="1"/>
  <c r="B482" i="1" s="1"/>
  <c r="B483" i="1" s="1"/>
  <c r="EY450" i="1"/>
  <c r="EY449" i="1"/>
  <c r="EY448" i="1"/>
  <c r="EY447" i="1"/>
  <c r="EY446" i="1"/>
  <c r="EY445" i="1"/>
  <c r="EY444" i="1"/>
  <c r="EY443" i="1"/>
  <c r="EO443" i="1"/>
  <c r="EY442" i="1"/>
  <c r="EO442" i="1"/>
  <c r="EY441" i="1"/>
  <c r="EO441" i="1"/>
  <c r="EY440" i="1"/>
  <c r="EO440" i="1"/>
  <c r="EY439" i="1"/>
  <c r="EO439" i="1"/>
  <c r="EY438" i="1"/>
  <c r="EO438" i="1"/>
  <c r="EY437" i="1"/>
  <c r="EO437" i="1"/>
  <c r="EY436" i="1"/>
  <c r="EO436" i="1"/>
  <c r="FB435" i="1"/>
  <c r="FA435" i="1"/>
  <c r="EY435" i="1"/>
  <c r="ER435" i="1"/>
  <c r="EQ435" i="1"/>
  <c r="EO435" i="1"/>
  <c r="DW435" i="1"/>
  <c r="DV435" i="1"/>
  <c r="CH435" i="1"/>
  <c r="AL435" i="1"/>
  <c r="FB434" i="1"/>
  <c r="FA434" i="1"/>
  <c r="EY434" i="1"/>
  <c r="ER434" i="1"/>
  <c r="EQ434" i="1"/>
  <c r="EO434" i="1"/>
  <c r="DW434" i="1"/>
  <c r="DV434" i="1"/>
  <c r="CH434" i="1"/>
  <c r="AL434" i="1"/>
  <c r="FB433" i="1"/>
  <c r="FA433" i="1"/>
  <c r="EY433" i="1"/>
  <c r="ER433" i="1"/>
  <c r="EQ433" i="1"/>
  <c r="EO433" i="1"/>
  <c r="DW433" i="1"/>
  <c r="DV433" i="1"/>
  <c r="CH433" i="1"/>
  <c r="AL433" i="1"/>
  <c r="FB432" i="1"/>
  <c r="FA432" i="1"/>
  <c r="EY432" i="1"/>
  <c r="ER432" i="1"/>
  <c r="EQ432" i="1"/>
  <c r="EO432" i="1"/>
  <c r="DW432" i="1"/>
  <c r="DV432" i="1"/>
  <c r="CH432" i="1"/>
  <c r="AL432" i="1"/>
  <c r="FB431" i="1"/>
  <c r="FA431" i="1"/>
  <c r="EY431" i="1"/>
  <c r="ER431" i="1"/>
  <c r="EQ431" i="1"/>
  <c r="EO431" i="1"/>
  <c r="DW431" i="1"/>
  <c r="DV431" i="1"/>
  <c r="CH431" i="1"/>
  <c r="AL431" i="1"/>
  <c r="FB430" i="1"/>
  <c r="FA430" i="1"/>
  <c r="EY430" i="1"/>
  <c r="ER430" i="1"/>
  <c r="EQ430" i="1"/>
  <c r="EO430" i="1"/>
  <c r="DW430" i="1"/>
  <c r="DV430" i="1"/>
  <c r="CH430" i="1"/>
  <c r="AL430" i="1"/>
  <c r="FB429" i="1"/>
  <c r="FA429" i="1"/>
  <c r="EY429" i="1"/>
  <c r="ER429" i="1"/>
  <c r="EQ429" i="1"/>
  <c r="EO429" i="1"/>
  <c r="DW429" i="1"/>
  <c r="DV429" i="1"/>
  <c r="CH429" i="1"/>
  <c r="AL429" i="1"/>
  <c r="FB428" i="1"/>
  <c r="FA428" i="1"/>
  <c r="EY428" i="1"/>
  <c r="ER428" i="1"/>
  <c r="EQ428" i="1"/>
  <c r="EO428" i="1"/>
  <c r="DW428" i="1"/>
  <c r="DV428" i="1"/>
  <c r="CH428" i="1"/>
  <c r="AL428" i="1"/>
  <c r="FB427" i="1"/>
  <c r="FA427" i="1"/>
  <c r="EY427" i="1"/>
  <c r="ER427" i="1"/>
  <c r="EQ427" i="1"/>
  <c r="EO427" i="1"/>
  <c r="DW427" i="1"/>
  <c r="DV427" i="1"/>
  <c r="CH427" i="1"/>
  <c r="AL427" i="1"/>
  <c r="FB426" i="1"/>
  <c r="FA426" i="1"/>
  <c r="EY426" i="1"/>
  <c r="ER426" i="1"/>
  <c r="EQ426" i="1"/>
  <c r="EO426" i="1"/>
  <c r="DW426" i="1"/>
  <c r="DV426" i="1"/>
  <c r="CH426" i="1"/>
  <c r="AL426" i="1"/>
  <c r="FB425" i="1"/>
  <c r="FA425" i="1"/>
  <c r="EY425" i="1"/>
  <c r="ER425" i="1"/>
  <c r="EQ425" i="1"/>
  <c r="EO425" i="1"/>
  <c r="DW425" i="1"/>
  <c r="DV425" i="1"/>
  <c r="DC425" i="1"/>
  <c r="CH425" i="1"/>
  <c r="AL425" i="1"/>
  <c r="FB424" i="1"/>
  <c r="FA424" i="1"/>
  <c r="EY424" i="1"/>
  <c r="ER424" i="1"/>
  <c r="EQ424" i="1"/>
  <c r="EO424" i="1"/>
  <c r="DW424" i="1"/>
  <c r="DV424" i="1"/>
  <c r="CH424" i="1"/>
  <c r="AL424" i="1"/>
  <c r="FB423" i="1"/>
  <c r="FA423" i="1"/>
  <c r="EY423" i="1"/>
  <c r="ER423" i="1"/>
  <c r="EQ423" i="1"/>
  <c r="EO423" i="1"/>
  <c r="DW423" i="1"/>
  <c r="DV423" i="1"/>
  <c r="CH423" i="1"/>
  <c r="AL423" i="1"/>
  <c r="FB422" i="1"/>
  <c r="FA422" i="1"/>
  <c r="EY422" i="1"/>
  <c r="ER422" i="1"/>
  <c r="EQ422" i="1"/>
  <c r="EO422" i="1"/>
  <c r="DW422" i="1"/>
  <c r="DV422" i="1"/>
  <c r="CH422" i="1"/>
  <c r="AL422" i="1"/>
  <c r="FB421" i="1"/>
  <c r="FA421" i="1"/>
  <c r="EY421" i="1"/>
  <c r="ER421" i="1"/>
  <c r="EQ421" i="1"/>
  <c r="EO421" i="1"/>
  <c r="DW421" i="1"/>
  <c r="DV421" i="1"/>
  <c r="DC421" i="1"/>
  <c r="CH421" i="1"/>
  <c r="AL421" i="1"/>
  <c r="FB420" i="1"/>
  <c r="FA420" i="1"/>
  <c r="EY420" i="1"/>
  <c r="ER420" i="1"/>
  <c r="EQ420" i="1"/>
  <c r="EO420" i="1"/>
  <c r="DW420" i="1"/>
  <c r="DV420" i="1"/>
  <c r="CH420" i="1"/>
  <c r="AL420" i="1"/>
  <c r="FB419" i="1"/>
  <c r="FA419" i="1"/>
  <c r="EY419" i="1"/>
  <c r="ER419" i="1"/>
  <c r="EQ419" i="1"/>
  <c r="EO419" i="1"/>
  <c r="DW419" i="1"/>
  <c r="DV419" i="1"/>
  <c r="CH419" i="1"/>
  <c r="AL419" i="1"/>
  <c r="FB418" i="1"/>
  <c r="FA418" i="1"/>
  <c r="EY418" i="1"/>
  <c r="ER418" i="1"/>
  <c r="EQ418" i="1"/>
  <c r="EO418" i="1"/>
  <c r="DW418" i="1"/>
  <c r="DV418" i="1"/>
  <c r="CH418" i="1"/>
  <c r="AL418" i="1"/>
  <c r="FB417" i="1"/>
  <c r="FA417" i="1"/>
  <c r="EY417" i="1"/>
  <c r="ER417" i="1"/>
  <c r="EQ417" i="1"/>
  <c r="EO417" i="1"/>
  <c r="DW417" i="1"/>
  <c r="DV417" i="1"/>
  <c r="CH417" i="1"/>
  <c r="AL417" i="1"/>
  <c r="FB416" i="1"/>
  <c r="FA416" i="1"/>
  <c r="EY416" i="1"/>
  <c r="ER416" i="1"/>
  <c r="EQ416" i="1"/>
  <c r="EO416" i="1"/>
  <c r="DW416" i="1"/>
  <c r="DV416" i="1"/>
  <c r="DC416" i="1"/>
  <c r="CH416" i="1"/>
  <c r="AL416" i="1"/>
  <c r="DC415" i="1"/>
  <c r="CH415" i="1"/>
  <c r="AL415" i="1"/>
  <c r="N6" i="4"/>
  <c r="AR9" i="1" s="1"/>
  <c r="FB413" i="1"/>
  <c r="FA413" i="1"/>
  <c r="EZ413" i="1"/>
  <c r="EY413" i="1"/>
  <c r="ER413" i="1"/>
  <c r="EQ413" i="1"/>
  <c r="EP413" i="1"/>
  <c r="EO413" i="1"/>
  <c r="EG413" i="1"/>
  <c r="EF413" i="1"/>
  <c r="EE413" i="1"/>
  <c r="ED413" i="1"/>
  <c r="DW413" i="1"/>
  <c r="DV413" i="1"/>
  <c r="DU413" i="1"/>
  <c r="DT413" i="1"/>
  <c r="DQ413" i="1"/>
  <c r="DO413" i="1"/>
  <c r="DN413" i="1"/>
  <c r="DM413" i="1"/>
  <c r="DL413" i="1"/>
  <c r="DJ413" i="1"/>
  <c r="DH413" i="1"/>
  <c r="DG413" i="1"/>
  <c r="DF413" i="1"/>
  <c r="DE413" i="1"/>
  <c r="DA413" i="1"/>
  <c r="CZ413" i="1"/>
  <c r="CY413" i="1"/>
  <c r="CX413" i="1"/>
  <c r="Y413" i="1"/>
  <c r="W413" i="1"/>
  <c r="V413" i="1"/>
  <c r="U413" i="1"/>
  <c r="Q413" i="1"/>
  <c r="O413" i="1"/>
  <c r="N413" i="1"/>
  <c r="M413" i="1"/>
  <c r="H413" i="1"/>
  <c r="F413" i="1"/>
  <c r="E413" i="1"/>
  <c r="D413" i="1"/>
  <c r="A63" i="39"/>
  <c r="C63" i="39"/>
  <c r="D63" i="39"/>
  <c r="E63" i="39"/>
  <c r="F63" i="39"/>
  <c r="A64" i="39"/>
  <c r="C64" i="39"/>
  <c r="D64" i="39"/>
  <c r="E64" i="39"/>
  <c r="F64" i="39"/>
  <c r="A65" i="39"/>
  <c r="C65" i="39"/>
  <c r="D65" i="39"/>
  <c r="E65" i="39"/>
  <c r="F65" i="39"/>
  <c r="A66" i="39"/>
  <c r="C66" i="39"/>
  <c r="D66" i="39"/>
  <c r="E66" i="39"/>
  <c r="F66" i="39"/>
  <c r="E225" i="1"/>
  <c r="F225" i="1"/>
  <c r="H305" i="1"/>
  <c r="G225" i="1" s="1"/>
  <c r="C188" i="1"/>
  <c r="D188" i="1"/>
  <c r="E188" i="1"/>
  <c r="F188" i="1"/>
  <c r="H268" i="1"/>
  <c r="C189" i="1"/>
  <c r="D189" i="1"/>
  <c r="E189" i="1"/>
  <c r="F189" i="1"/>
  <c r="H269" i="1"/>
  <c r="G189" i="1" s="1"/>
  <c r="C190" i="1"/>
  <c r="D190" i="1"/>
  <c r="E190" i="1"/>
  <c r="F190" i="1"/>
  <c r="H270" i="1"/>
  <c r="G190" i="1" s="1"/>
  <c r="C191" i="1"/>
  <c r="D191" i="1"/>
  <c r="E191" i="1"/>
  <c r="F191" i="1"/>
  <c r="H271" i="1"/>
  <c r="I271" i="1" s="1"/>
  <c r="C192" i="1"/>
  <c r="D192" i="1"/>
  <c r="E192" i="1"/>
  <c r="F192" i="1"/>
  <c r="H272" i="1"/>
  <c r="C193" i="1"/>
  <c r="D193" i="1"/>
  <c r="E193" i="1"/>
  <c r="F193" i="1"/>
  <c r="H273" i="1"/>
  <c r="C194" i="1"/>
  <c r="D194" i="1"/>
  <c r="E194" i="1"/>
  <c r="F194" i="1"/>
  <c r="H274" i="1"/>
  <c r="G194" i="1" s="1"/>
  <c r="C195" i="1"/>
  <c r="D195" i="1"/>
  <c r="E195" i="1"/>
  <c r="F195" i="1"/>
  <c r="H275" i="1"/>
  <c r="C196" i="1"/>
  <c r="D196" i="1"/>
  <c r="E196" i="1"/>
  <c r="F196" i="1"/>
  <c r="H276" i="1"/>
  <c r="C197" i="1"/>
  <c r="D197" i="1"/>
  <c r="E197" i="1"/>
  <c r="F197" i="1"/>
  <c r="C198" i="1"/>
  <c r="D198" i="1"/>
  <c r="E198" i="1"/>
  <c r="F198" i="1"/>
  <c r="C199" i="1"/>
  <c r="D199" i="1"/>
  <c r="E199" i="1"/>
  <c r="F199" i="1"/>
  <c r="C200" i="1"/>
  <c r="D200" i="1"/>
  <c r="E200" i="1"/>
  <c r="F200" i="1"/>
  <c r="C201" i="1"/>
  <c r="D201" i="1"/>
  <c r="E201" i="1"/>
  <c r="F201" i="1"/>
  <c r="C202" i="1"/>
  <c r="D202" i="1"/>
  <c r="E202" i="1"/>
  <c r="F202" i="1"/>
  <c r="C203" i="1"/>
  <c r="D203" i="1"/>
  <c r="E203" i="1"/>
  <c r="F203" i="1"/>
  <c r="C204" i="1"/>
  <c r="D204" i="1"/>
  <c r="E204" i="1"/>
  <c r="F204" i="1"/>
  <c r="C205" i="1"/>
  <c r="D205" i="1"/>
  <c r="E205" i="1"/>
  <c r="F205" i="1"/>
  <c r="C206" i="1"/>
  <c r="D206" i="1"/>
  <c r="E206" i="1"/>
  <c r="F206" i="1"/>
  <c r="C207" i="1"/>
  <c r="D207" i="1"/>
  <c r="E207" i="1"/>
  <c r="F207" i="1"/>
  <c r="C208" i="1"/>
  <c r="D208" i="1"/>
  <c r="E208" i="1"/>
  <c r="F208" i="1"/>
  <c r="C209" i="1"/>
  <c r="D209" i="1"/>
  <c r="E209" i="1"/>
  <c r="F209" i="1"/>
  <c r="C210" i="1"/>
  <c r="D210" i="1"/>
  <c r="E210" i="1"/>
  <c r="F210" i="1"/>
  <c r="C211" i="1"/>
  <c r="D211" i="1"/>
  <c r="E211" i="1"/>
  <c r="F211" i="1"/>
  <c r="C212" i="1"/>
  <c r="D212" i="1"/>
  <c r="E212" i="1"/>
  <c r="F212" i="1"/>
  <c r="C213" i="1"/>
  <c r="D213" i="1"/>
  <c r="E213" i="1"/>
  <c r="F213" i="1"/>
  <c r="H293" i="1"/>
  <c r="G213" i="1" s="1"/>
  <c r="C214" i="1"/>
  <c r="D214" i="1"/>
  <c r="E214" i="1"/>
  <c r="F214" i="1"/>
  <c r="H294" i="1"/>
  <c r="C215" i="1"/>
  <c r="D215" i="1"/>
  <c r="E215" i="1"/>
  <c r="F215" i="1"/>
  <c r="H295" i="1"/>
  <c r="G215" i="1" s="1"/>
  <c r="C216" i="1"/>
  <c r="D216" i="1"/>
  <c r="E216" i="1"/>
  <c r="F216" i="1"/>
  <c r="H296" i="1"/>
  <c r="G216" i="1" s="1"/>
  <c r="C217" i="1"/>
  <c r="D217" i="1"/>
  <c r="E217" i="1"/>
  <c r="F217" i="1"/>
  <c r="H297" i="1"/>
  <c r="I297" i="1" s="1"/>
  <c r="C218" i="1"/>
  <c r="D218" i="1"/>
  <c r="E218" i="1"/>
  <c r="F218" i="1"/>
  <c r="H298" i="1"/>
  <c r="I298" i="1" s="1"/>
  <c r="C219" i="1"/>
  <c r="D219" i="1"/>
  <c r="E219" i="1"/>
  <c r="F219" i="1"/>
  <c r="H299" i="1"/>
  <c r="I299" i="1" s="1"/>
  <c r="C220" i="1"/>
  <c r="D220" i="1"/>
  <c r="E220" i="1"/>
  <c r="F220" i="1"/>
  <c r="H300" i="1"/>
  <c r="C221" i="1"/>
  <c r="D221" i="1"/>
  <c r="E221" i="1"/>
  <c r="F221" i="1"/>
  <c r="H301" i="1"/>
  <c r="G221" i="1" s="1"/>
  <c r="C222" i="1"/>
  <c r="D222" i="1"/>
  <c r="E222" i="1"/>
  <c r="F222" i="1"/>
  <c r="H302" i="1"/>
  <c r="G222" i="1" s="1"/>
  <c r="C223" i="1"/>
  <c r="D223" i="1"/>
  <c r="E223" i="1"/>
  <c r="F223" i="1"/>
  <c r="H303" i="1"/>
  <c r="G223" i="1" s="1"/>
  <c r="C224" i="1"/>
  <c r="D224" i="1"/>
  <c r="E224" i="1"/>
  <c r="F224" i="1"/>
  <c r="H304" i="1"/>
  <c r="G224" i="1" s="1"/>
  <c r="H385" i="1"/>
  <c r="J385" i="1" s="1"/>
  <c r="P386" i="1"/>
  <c r="X386" i="1" s="1"/>
  <c r="H383" i="1"/>
  <c r="J383" i="1" s="1"/>
  <c r="H384" i="1"/>
  <c r="J384" i="1" s="1"/>
  <c r="I292" i="1"/>
  <c r="I284" i="1"/>
  <c r="I282" i="1"/>
  <c r="I280" i="1"/>
  <c r="H267" i="1"/>
  <c r="H266" i="1"/>
  <c r="H265" i="1"/>
  <c r="I265" i="1" s="1"/>
  <c r="H264" i="1"/>
  <c r="I264" i="1" s="1"/>
  <c r="H263" i="1"/>
  <c r="H262" i="1"/>
  <c r="G182" i="1" s="1"/>
  <c r="H261" i="1"/>
  <c r="I341" i="1" s="1"/>
  <c r="H260" i="1"/>
  <c r="G180" i="1" s="1"/>
  <c r="H259" i="1"/>
  <c r="G179" i="1" s="1"/>
  <c r="H258" i="1"/>
  <c r="H257" i="1"/>
  <c r="I257" i="1" s="1"/>
  <c r="H256" i="1"/>
  <c r="AP256" i="1" s="1"/>
  <c r="CB256" i="1" s="1"/>
  <c r="H255" i="1"/>
  <c r="H254" i="1"/>
  <c r="H253" i="1"/>
  <c r="H252" i="1"/>
  <c r="H251" i="1"/>
  <c r="I251" i="1" s="1"/>
  <c r="H250" i="1"/>
  <c r="I330" i="1" s="1"/>
  <c r="H249" i="1"/>
  <c r="AP249" i="1" s="1"/>
  <c r="CB249" i="1" s="1"/>
  <c r="H248" i="1"/>
  <c r="G168" i="1" s="1"/>
  <c r="H247" i="1"/>
  <c r="H246" i="1"/>
  <c r="AP246" i="1" s="1"/>
  <c r="CB246" i="1" s="1"/>
  <c r="BH23" i="40"/>
  <c r="BH24" i="40"/>
  <c r="AP138" i="1"/>
  <c r="Z82" i="40"/>
  <c r="H62" i="39"/>
  <c r="Z83" i="40"/>
  <c r="H380" i="1"/>
  <c r="J380" i="1" s="1"/>
  <c r="H381" i="1"/>
  <c r="P51" i="23"/>
  <c r="P54" i="23"/>
  <c r="P55" i="23"/>
  <c r="C61" i="39"/>
  <c r="D61" i="39"/>
  <c r="E61" i="39"/>
  <c r="F61" i="39"/>
  <c r="C62" i="39"/>
  <c r="D62" i="39"/>
  <c r="E62" i="39"/>
  <c r="F62" i="39"/>
  <c r="A61" i="39"/>
  <c r="A62" i="39"/>
  <c r="AC2" i="40"/>
  <c r="AI2" i="40"/>
  <c r="AO2" i="40"/>
  <c r="AP2" i="40"/>
  <c r="AT2" i="40"/>
  <c r="AU2" i="40"/>
  <c r="AV2" i="40"/>
  <c r="AW2" i="40"/>
  <c r="AX2" i="40"/>
  <c r="HW82" i="1"/>
  <c r="AB3" i="40" s="1"/>
  <c r="IC82" i="1"/>
  <c r="AH3" i="40" s="1"/>
  <c r="AT3" i="40"/>
  <c r="AU3" i="40"/>
  <c r="AV3" i="40"/>
  <c r="AW3" i="40"/>
  <c r="AX3" i="40"/>
  <c r="AB4" i="40"/>
  <c r="AC4" i="40"/>
  <c r="AD4" i="40"/>
  <c r="AE4" i="40"/>
  <c r="AH4" i="40"/>
  <c r="AI4" i="40"/>
  <c r="AJ4" i="40"/>
  <c r="AK4" i="40"/>
  <c r="AN4" i="40"/>
  <c r="AO4" i="40"/>
  <c r="AP4" i="40"/>
  <c r="AQ4" i="40"/>
  <c r="AR4" i="40"/>
  <c r="AT4" i="40"/>
  <c r="AU4" i="40"/>
  <c r="AV4" i="40"/>
  <c r="AW4" i="40"/>
  <c r="AX4" i="40"/>
  <c r="FZ84" i="1"/>
  <c r="BH5" i="40"/>
  <c r="FZ85" i="1"/>
  <c r="BH6" i="40"/>
  <c r="BH7" i="40"/>
  <c r="BH8" i="40"/>
  <c r="BH9" i="40"/>
  <c r="BH10" i="40"/>
  <c r="BH11" i="40"/>
  <c r="BH12" i="40"/>
  <c r="BH13" i="40"/>
  <c r="BH14" i="40"/>
  <c r="BH15" i="40"/>
  <c r="BH16" i="40"/>
  <c r="BH17" i="40"/>
  <c r="BH18" i="40"/>
  <c r="BH19" i="40"/>
  <c r="BH20" i="40"/>
  <c r="BH21" i="40"/>
  <c r="BH22" i="40"/>
  <c r="AC35" i="40"/>
  <c r="AD35" i="40"/>
  <c r="AE35" i="40"/>
  <c r="AF35" i="40"/>
  <c r="AG35" i="40"/>
  <c r="AH35" i="40"/>
  <c r="AI35" i="40"/>
  <c r="AJ35" i="40"/>
  <c r="AK35" i="40"/>
  <c r="AL35" i="40"/>
  <c r="AM35" i="40"/>
  <c r="AC36" i="40"/>
  <c r="AD36" i="40"/>
  <c r="AE36" i="40"/>
  <c r="AF36" i="40"/>
  <c r="AG36" i="40"/>
  <c r="AH36" i="40"/>
  <c r="AI36" i="40"/>
  <c r="AJ36" i="40"/>
  <c r="AK36" i="40"/>
  <c r="AL36" i="40"/>
  <c r="AM36" i="40"/>
  <c r="AC37" i="40"/>
  <c r="AD37" i="40"/>
  <c r="AE37" i="40"/>
  <c r="AF37" i="40"/>
  <c r="AG37" i="40"/>
  <c r="AH37" i="40"/>
  <c r="AI37" i="40"/>
  <c r="AJ37" i="40"/>
  <c r="AK37" i="40"/>
  <c r="AL37" i="40"/>
  <c r="AM37" i="40"/>
  <c r="AH38" i="40"/>
  <c r="AH39" i="40"/>
  <c r="AH40" i="40"/>
  <c r="AH41" i="40"/>
  <c r="AH42" i="40"/>
  <c r="AH43" i="40"/>
  <c r="AH44" i="40"/>
  <c r="AH45" i="40"/>
  <c r="AH46" i="40"/>
  <c r="AH47" i="40"/>
  <c r="AH48" i="40"/>
  <c r="AH49" i="40"/>
  <c r="AH50" i="40"/>
  <c r="AH51" i="40"/>
  <c r="W52" i="40"/>
  <c r="X52" i="40"/>
  <c r="Y52" i="40"/>
  <c r="Z52" i="40"/>
  <c r="AH53" i="40"/>
  <c r="AH54" i="40"/>
  <c r="R62" i="40"/>
  <c r="S62" i="40"/>
  <c r="Y62" i="40"/>
  <c r="AH55" i="40"/>
  <c r="R63" i="40"/>
  <c r="S63" i="40"/>
  <c r="T63" i="40"/>
  <c r="U63" i="40"/>
  <c r="V63" i="40"/>
  <c r="W63" i="40"/>
  <c r="X63" i="40"/>
  <c r="Y63" i="40"/>
  <c r="Z64" i="40"/>
  <c r="H44" i="39"/>
  <c r="Z65" i="40"/>
  <c r="Z66" i="40"/>
  <c r="H46" i="39"/>
  <c r="Z67" i="40"/>
  <c r="Z68" i="40"/>
  <c r="H48" i="39"/>
  <c r="Z69" i="40"/>
  <c r="H49" i="39"/>
  <c r="Z70" i="40"/>
  <c r="H50" i="39"/>
  <c r="Z71" i="40"/>
  <c r="H51" i="39"/>
  <c r="Z72" i="40"/>
  <c r="H52" i="39"/>
  <c r="Z73" i="40"/>
  <c r="H53" i="39"/>
  <c r="Z74" i="40"/>
  <c r="H54" i="39"/>
  <c r="Z75" i="40"/>
  <c r="H55" i="39"/>
  <c r="Z76" i="40"/>
  <c r="Z77" i="40"/>
  <c r="H57" i="39"/>
  <c r="Z78" i="40"/>
  <c r="H58" i="39"/>
  <c r="Z79" i="40"/>
  <c r="Z80" i="40"/>
  <c r="Z81" i="40"/>
  <c r="O35" i="23"/>
  <c r="P35" i="23"/>
  <c r="Q35" i="23"/>
  <c r="P36" i="23"/>
  <c r="P37" i="23"/>
  <c r="P38" i="23"/>
  <c r="P39" i="23"/>
  <c r="H47" i="39"/>
  <c r="J47" i="39" s="1"/>
  <c r="P40" i="23"/>
  <c r="P41" i="23"/>
  <c r="P42" i="23"/>
  <c r="P43" i="23"/>
  <c r="P44" i="23"/>
  <c r="P45" i="23"/>
  <c r="P46" i="23"/>
  <c r="P47" i="23"/>
  <c r="P48" i="23"/>
  <c r="P49" i="23"/>
  <c r="P50" i="23"/>
  <c r="H59" i="39"/>
  <c r="P52" i="23"/>
  <c r="H60" i="39"/>
  <c r="P53" i="23"/>
  <c r="N66" i="23"/>
  <c r="T66" i="23" s="1"/>
  <c r="N67" i="23"/>
  <c r="T67" i="23" s="1"/>
  <c r="O67" i="23"/>
  <c r="U67" i="23" s="1"/>
  <c r="P67" i="23"/>
  <c r="V67" i="23" s="1"/>
  <c r="Q67" i="23"/>
  <c r="W67" i="23" s="1"/>
  <c r="N102" i="23"/>
  <c r="N103" i="23"/>
  <c r="O103" i="23"/>
  <c r="P103" i="23"/>
  <c r="Q103" i="23"/>
  <c r="R103" i="23"/>
  <c r="A7" i="18"/>
  <c r="A8" i="18" s="1"/>
  <c r="A9" i="18" s="1"/>
  <c r="A10" i="18" s="1"/>
  <c r="A11" i="18" s="1"/>
  <c r="A12" i="18" s="1"/>
  <c r="A13" i="18" s="1"/>
  <c r="A14" i="18" s="1"/>
  <c r="A15" i="18" s="1"/>
  <c r="A16" i="18" s="1"/>
  <c r="A17" i="18" s="1"/>
  <c r="A18" i="18" s="1"/>
  <c r="A19" i="18" s="1"/>
  <c r="A20" i="18" s="1"/>
  <c r="A21" i="18" s="1"/>
  <c r="A22" i="18" s="1"/>
  <c r="A23" i="18" s="1"/>
  <c r="A24" i="18" s="1"/>
  <c r="A25" i="18" s="1"/>
  <c r="A26" i="18" s="1"/>
  <c r="A27" i="18" s="1"/>
  <c r="A28" i="18" s="1"/>
  <c r="A29" i="18" s="1"/>
  <c r="A30" i="18" s="1"/>
  <c r="A31" i="18" s="1"/>
  <c r="A32" i="18" s="1"/>
  <c r="A33" i="18" s="1"/>
  <c r="A34" i="18" s="1"/>
  <c r="A35" i="18" s="1"/>
  <c r="A36" i="18" s="1"/>
  <c r="A37" i="18" s="1"/>
  <c r="A38" i="18" s="1"/>
  <c r="A39" i="18" s="1"/>
  <c r="A40" i="18" s="1"/>
  <c r="A41" i="18" s="1"/>
  <c r="A42" i="18" s="1"/>
  <c r="A43" i="18" s="1"/>
  <c r="A44" i="18" s="1"/>
  <c r="A45" i="18" s="1"/>
  <c r="A46" i="18" s="1"/>
  <c r="A47" i="18" s="1"/>
  <c r="A48" i="18" s="1"/>
  <c r="A49" i="18" s="1"/>
  <c r="A50" i="18" s="1"/>
  <c r="A51" i="18" s="1"/>
  <c r="A52" i="18" s="1"/>
  <c r="A53" i="18" s="1"/>
  <c r="A54" i="18" s="1"/>
  <c r="A55" i="18" s="1"/>
  <c r="A56" i="18" s="1"/>
  <c r="A57" i="18" s="1"/>
  <c r="A58" i="18" s="1"/>
  <c r="A59" i="18" s="1"/>
  <c r="A60" i="18" s="1"/>
  <c r="A61" i="18" s="1"/>
  <c r="A62" i="18" s="1"/>
  <c r="A63" i="18" s="1"/>
  <c r="A64" i="18" s="1"/>
  <c r="A65" i="18" s="1"/>
  <c r="A66" i="18" s="1"/>
  <c r="A67" i="18" s="1"/>
  <c r="A68" i="18" s="1"/>
  <c r="HA4" i="1"/>
  <c r="HQ4" i="1"/>
  <c r="HF5" i="1"/>
  <c r="HH5" i="1"/>
  <c r="HQ5" i="1"/>
  <c r="HA7" i="1"/>
  <c r="HB7" i="1"/>
  <c r="HC7" i="1"/>
  <c r="HD7" i="1"/>
  <c r="HE7" i="1"/>
  <c r="HF7" i="1"/>
  <c r="HH7" i="1"/>
  <c r="HQ7" i="1"/>
  <c r="M8" i="1"/>
  <c r="N8" i="1" s="1"/>
  <c r="CX8" i="1"/>
  <c r="DE8" i="1"/>
  <c r="DL8" i="1"/>
  <c r="HA8" i="1"/>
  <c r="HH9" i="1"/>
  <c r="AA10" i="1"/>
  <c r="AI10" i="1" s="1"/>
  <c r="AK10" i="1"/>
  <c r="AL10" i="1"/>
  <c r="AO10" i="1"/>
  <c r="AK46" i="1"/>
  <c r="Q46" i="1"/>
  <c r="CX46" i="1" s="1"/>
  <c r="BB10" i="1"/>
  <c r="BC10" i="1"/>
  <c r="AA30" i="1"/>
  <c r="AZ30" i="1" s="1"/>
  <c r="AA29" i="1"/>
  <c r="AZ29" i="1" s="1"/>
  <c r="AA28" i="1"/>
  <c r="AZ28" i="1" s="1"/>
  <c r="AA27" i="1"/>
  <c r="AZ27" i="1" s="1"/>
  <c r="AA26" i="1"/>
  <c r="AZ26" i="1" s="1"/>
  <c r="AA25" i="1"/>
  <c r="AZ25" i="1" s="1"/>
  <c r="AA24" i="1"/>
  <c r="AZ24" i="1" s="1"/>
  <c r="AA23" i="1"/>
  <c r="AZ23" i="1" s="1"/>
  <c r="AA22" i="1"/>
  <c r="AZ22" i="1" s="1"/>
  <c r="AA21" i="1"/>
  <c r="AZ21" i="1" s="1"/>
  <c r="CX10" i="1"/>
  <c r="DC10" i="1" s="1"/>
  <c r="CY10" i="1"/>
  <c r="CZ10" i="1"/>
  <c r="DA10" i="1"/>
  <c r="FW10" i="1"/>
  <c r="FZ10" i="1"/>
  <c r="AI63" i="1"/>
  <c r="AI65" i="1"/>
  <c r="AI69" i="1"/>
  <c r="Q57" i="1"/>
  <c r="CY57" i="1" s="1"/>
  <c r="AK57" i="1"/>
  <c r="HQ10" i="1"/>
  <c r="A11" i="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A11" i="1"/>
  <c r="AZ11" i="1" s="1"/>
  <c r="AK11" i="1"/>
  <c r="AL11" i="1"/>
  <c r="AO11" i="1"/>
  <c r="BB11" i="1"/>
  <c r="BC11" i="1"/>
  <c r="CX11" i="1"/>
  <c r="DC11" i="1" s="1"/>
  <c r="CY11" i="1"/>
  <c r="CZ11" i="1"/>
  <c r="DA11" i="1"/>
  <c r="EO11" i="1"/>
  <c r="EP11" i="1"/>
  <c r="EQ11" i="1"/>
  <c r="FW11" i="1"/>
  <c r="FY11" i="1"/>
  <c r="FZ11" i="1" s="1"/>
  <c r="AJ63" i="1"/>
  <c r="AJ65" i="1"/>
  <c r="AJ69" i="1"/>
  <c r="AK47" i="1"/>
  <c r="HP11" i="1"/>
  <c r="HQ11" i="1" s="1"/>
  <c r="AA12" i="1"/>
  <c r="AI12" i="1" s="1"/>
  <c r="AK12" i="1"/>
  <c r="AL12" i="1"/>
  <c r="AO12" i="1"/>
  <c r="BB12" i="1"/>
  <c r="BC12" i="1"/>
  <c r="CX12" i="1"/>
  <c r="DC12" i="1" s="1"/>
  <c r="CY12" i="1"/>
  <c r="CZ12" i="1"/>
  <c r="DA12" i="1"/>
  <c r="EO12" i="1"/>
  <c r="EP12" i="1"/>
  <c r="EQ12" i="1"/>
  <c r="ER12" i="1"/>
  <c r="FW12" i="1"/>
  <c r="FY12" i="1"/>
  <c r="FZ12" i="1" s="1"/>
  <c r="AK63" i="1"/>
  <c r="AK65" i="1"/>
  <c r="AK69" i="1"/>
  <c r="AK48" i="1"/>
  <c r="HP12" i="1"/>
  <c r="HQ12" i="1" s="1"/>
  <c r="AA13" i="1"/>
  <c r="AZ13" i="1" s="1"/>
  <c r="AK13" i="1"/>
  <c r="AL13" i="1"/>
  <c r="AO13" i="1"/>
  <c r="BB13" i="1"/>
  <c r="BC13" i="1"/>
  <c r="CX13" i="1"/>
  <c r="CY13" i="1"/>
  <c r="CZ13" i="1"/>
  <c r="DA13" i="1"/>
  <c r="EO13" i="1"/>
  <c r="EP13" i="1"/>
  <c r="EQ13" i="1"/>
  <c r="ER13" i="1"/>
  <c r="FW13" i="1"/>
  <c r="AL63" i="1"/>
  <c r="AL65" i="1"/>
  <c r="AL69" i="1"/>
  <c r="AK49" i="1"/>
  <c r="AA14" i="1"/>
  <c r="AZ14" i="1" s="1"/>
  <c r="AK14" i="1"/>
  <c r="AL14" i="1"/>
  <c r="AO14" i="1"/>
  <c r="BB14" i="1"/>
  <c r="BC14" i="1"/>
  <c r="CX14" i="1"/>
  <c r="CY14" i="1"/>
  <c r="CZ14" i="1"/>
  <c r="DA14" i="1"/>
  <c r="EO14" i="1"/>
  <c r="EP14" i="1"/>
  <c r="EQ14" i="1"/>
  <c r="ER14" i="1"/>
  <c r="FW14" i="1"/>
  <c r="AK50" i="1"/>
  <c r="AA15" i="1"/>
  <c r="AZ15" i="1" s="1"/>
  <c r="AK15" i="1"/>
  <c r="AL15" i="1"/>
  <c r="AO15" i="1"/>
  <c r="BB15" i="1"/>
  <c r="BC15" i="1"/>
  <c r="CX15" i="1"/>
  <c r="CY15" i="1"/>
  <c r="CZ15" i="1"/>
  <c r="DA15" i="1"/>
  <c r="EO15" i="1"/>
  <c r="EP15" i="1"/>
  <c r="EQ15" i="1"/>
  <c r="ER15" i="1"/>
  <c r="FW15" i="1"/>
  <c r="AK51" i="1"/>
  <c r="AA16" i="1"/>
  <c r="AZ16" i="1" s="1"/>
  <c r="AK16" i="1"/>
  <c r="AL16" i="1"/>
  <c r="AO16" i="1"/>
  <c r="BB16" i="1"/>
  <c r="BC16" i="1"/>
  <c r="CX16" i="1"/>
  <c r="CY16" i="1"/>
  <c r="CZ16" i="1"/>
  <c r="DA16" i="1"/>
  <c r="EO16" i="1"/>
  <c r="EP16" i="1"/>
  <c r="EQ16" i="1"/>
  <c r="ER16" i="1"/>
  <c r="FW16" i="1"/>
  <c r="AK52" i="1"/>
  <c r="AA17" i="1"/>
  <c r="AZ17" i="1" s="1"/>
  <c r="AK17" i="1"/>
  <c r="AL17" i="1"/>
  <c r="AO17" i="1"/>
  <c r="BB17" i="1"/>
  <c r="BC17" i="1"/>
  <c r="CX17" i="1"/>
  <c r="CY17" i="1"/>
  <c r="CZ17" i="1"/>
  <c r="DA17" i="1"/>
  <c r="EO17" i="1"/>
  <c r="EP17" i="1"/>
  <c r="EQ17" i="1"/>
  <c r="ER17" i="1"/>
  <c r="FW17" i="1"/>
  <c r="AK53" i="1"/>
  <c r="AA18" i="1"/>
  <c r="AZ18" i="1" s="1"/>
  <c r="AK18" i="1"/>
  <c r="AL18" i="1"/>
  <c r="AO18" i="1"/>
  <c r="BB18" i="1"/>
  <c r="BC18" i="1"/>
  <c r="CX18" i="1"/>
  <c r="CY18" i="1"/>
  <c r="CZ18" i="1"/>
  <c r="DA18" i="1"/>
  <c r="EO18" i="1"/>
  <c r="EP18" i="1"/>
  <c r="EQ18" i="1"/>
  <c r="ER18" i="1"/>
  <c r="FW18" i="1"/>
  <c r="AK54" i="1"/>
  <c r="AA19" i="1"/>
  <c r="AZ19" i="1" s="1"/>
  <c r="AK19" i="1"/>
  <c r="AL19" i="1"/>
  <c r="AO19" i="1"/>
  <c r="BB19" i="1"/>
  <c r="BC19" i="1"/>
  <c r="CX19" i="1"/>
  <c r="CY19" i="1"/>
  <c r="CZ19" i="1"/>
  <c r="DA19" i="1"/>
  <c r="EO19" i="1"/>
  <c r="EP19" i="1"/>
  <c r="EQ19" i="1"/>
  <c r="ER19" i="1"/>
  <c r="FW19" i="1"/>
  <c r="AK55" i="1"/>
  <c r="AA20" i="1"/>
  <c r="AZ20" i="1" s="1"/>
  <c r="AK20" i="1"/>
  <c r="AL20" i="1"/>
  <c r="AO20" i="1"/>
  <c r="BB20" i="1"/>
  <c r="BC20" i="1"/>
  <c r="CX20" i="1"/>
  <c r="CY20" i="1"/>
  <c r="CZ20" i="1"/>
  <c r="DA20" i="1"/>
  <c r="EO20" i="1"/>
  <c r="EP20" i="1"/>
  <c r="EQ20" i="1"/>
  <c r="ER20" i="1"/>
  <c r="FW20" i="1"/>
  <c r="AK56" i="1"/>
  <c r="Q21" i="1"/>
  <c r="AO21" i="1" s="1"/>
  <c r="AK21" i="1"/>
  <c r="AL21" i="1"/>
  <c r="BB21" i="1"/>
  <c r="BC21" i="1"/>
  <c r="EO21" i="1"/>
  <c r="EP21" i="1"/>
  <c r="EQ21" i="1"/>
  <c r="ER21" i="1"/>
  <c r="FW21" i="1"/>
  <c r="Q22" i="1"/>
  <c r="CX22" i="1" s="1"/>
  <c r="AK22" i="1"/>
  <c r="AL22" i="1"/>
  <c r="BB22" i="1"/>
  <c r="BC22" i="1"/>
  <c r="EO22" i="1"/>
  <c r="EP22" i="1"/>
  <c r="EQ22" i="1"/>
  <c r="ER22" i="1"/>
  <c r="FW22" i="1"/>
  <c r="AK58" i="1"/>
  <c r="Q23" i="1"/>
  <c r="AO23" i="1" s="1"/>
  <c r="AK23" i="1"/>
  <c r="AL23" i="1"/>
  <c r="BB23" i="1"/>
  <c r="BC23" i="1"/>
  <c r="EO23" i="1"/>
  <c r="EP23" i="1"/>
  <c r="EQ23" i="1"/>
  <c r="ER23" i="1"/>
  <c r="FW23" i="1"/>
  <c r="AK59" i="1"/>
  <c r="Q24" i="1"/>
  <c r="CX24" i="1" s="1"/>
  <c r="AK24" i="1"/>
  <c r="AL24" i="1"/>
  <c r="BB24" i="1"/>
  <c r="BC24" i="1"/>
  <c r="EO24" i="1"/>
  <c r="EP24" i="1"/>
  <c r="EQ24" i="1"/>
  <c r="ER24" i="1"/>
  <c r="FW24" i="1"/>
  <c r="AK60" i="1"/>
  <c r="Q25" i="1"/>
  <c r="CY25" i="1" s="1"/>
  <c r="AK25" i="1"/>
  <c r="AL25" i="1"/>
  <c r="BB25" i="1"/>
  <c r="BC25" i="1"/>
  <c r="EO25" i="1"/>
  <c r="EP25" i="1"/>
  <c r="EQ25" i="1"/>
  <c r="ER25" i="1"/>
  <c r="FW25" i="1"/>
  <c r="AB61" i="1"/>
  <c r="AK61" i="1"/>
  <c r="AL61" i="1"/>
  <c r="Q26" i="1"/>
  <c r="CY26" i="1" s="1"/>
  <c r="AK26" i="1"/>
  <c r="AL26" i="1"/>
  <c r="BB26" i="1"/>
  <c r="BC26" i="1"/>
  <c r="EO26" i="1"/>
  <c r="EP26" i="1"/>
  <c r="EQ26" i="1"/>
  <c r="ER26" i="1"/>
  <c r="FW26" i="1"/>
  <c r="AK62" i="1"/>
  <c r="AL62" i="1"/>
  <c r="Q27" i="1"/>
  <c r="AO27" i="1" s="1"/>
  <c r="AK27" i="1"/>
  <c r="AL27" i="1"/>
  <c r="BB27" i="1"/>
  <c r="EF27" i="1" s="1"/>
  <c r="BC27" i="1"/>
  <c r="EO27" i="1"/>
  <c r="EP27" i="1"/>
  <c r="EQ27" i="1"/>
  <c r="ER27" i="1"/>
  <c r="FW27" i="1"/>
  <c r="Q28" i="1"/>
  <c r="DA28" i="1" s="1"/>
  <c r="AK28" i="1"/>
  <c r="AL28" i="1"/>
  <c r="BB28" i="1"/>
  <c r="BC28" i="1"/>
  <c r="EO28" i="1"/>
  <c r="EP28" i="1"/>
  <c r="EQ28" i="1"/>
  <c r="ER28" i="1"/>
  <c r="FW28" i="1"/>
  <c r="AI64" i="1"/>
  <c r="AJ64" i="1"/>
  <c r="AK64" i="1"/>
  <c r="AL64" i="1"/>
  <c r="Q29" i="1"/>
  <c r="CX29" i="1" s="1"/>
  <c r="AI29" i="1"/>
  <c r="AK29" i="1"/>
  <c r="AL29" i="1"/>
  <c r="BB29" i="1"/>
  <c r="BC29" i="1"/>
  <c r="EO29" i="1"/>
  <c r="EP29" i="1"/>
  <c r="EQ29" i="1"/>
  <c r="ER29" i="1"/>
  <c r="FW29" i="1"/>
  <c r="Q30" i="1"/>
  <c r="AO30" i="1" s="1"/>
  <c r="AK30" i="1"/>
  <c r="AL30" i="1"/>
  <c r="BB30" i="1"/>
  <c r="BC30" i="1"/>
  <c r="EO30" i="1"/>
  <c r="EP30" i="1"/>
  <c r="EQ30" i="1"/>
  <c r="ER30" i="1"/>
  <c r="FW30" i="1"/>
  <c r="AI66" i="1"/>
  <c r="AJ66" i="1"/>
  <c r="AK66" i="1"/>
  <c r="AL66" i="1"/>
  <c r="Q66" i="1"/>
  <c r="DA66" i="1" s="1"/>
  <c r="Q31" i="1"/>
  <c r="DA31" i="1" s="1"/>
  <c r="AK31" i="1"/>
  <c r="BB31" i="1"/>
  <c r="EO31" i="1"/>
  <c r="EP31" i="1"/>
  <c r="EQ31" i="1"/>
  <c r="ER31" i="1"/>
  <c r="FW31" i="1"/>
  <c r="AI67" i="1"/>
  <c r="AJ67" i="1"/>
  <c r="AK67" i="1"/>
  <c r="AL67" i="1"/>
  <c r="Q67" i="1"/>
  <c r="CX67" i="1" s="1"/>
  <c r="Q32" i="1"/>
  <c r="AO32" i="1" s="1"/>
  <c r="AK32" i="1"/>
  <c r="BB32" i="1"/>
  <c r="EO32" i="1"/>
  <c r="EP32" i="1"/>
  <c r="EQ32" i="1"/>
  <c r="ER32" i="1"/>
  <c r="FW32" i="1"/>
  <c r="AI68" i="1"/>
  <c r="AJ68" i="1"/>
  <c r="AK68" i="1"/>
  <c r="AL68" i="1"/>
  <c r="Q68" i="1"/>
  <c r="CZ68" i="1" s="1"/>
  <c r="Q33" i="1"/>
  <c r="AK33" i="1"/>
  <c r="BB33" i="1"/>
  <c r="EO33" i="1"/>
  <c r="EP33" i="1"/>
  <c r="EQ33" i="1"/>
  <c r="ER33" i="1"/>
  <c r="FW33" i="1"/>
  <c r="Q69" i="1"/>
  <c r="CX69" i="1" s="1"/>
  <c r="Q34" i="1"/>
  <c r="CY34" i="1" s="1"/>
  <c r="AK34" i="1"/>
  <c r="BB34" i="1"/>
  <c r="EO34" i="1"/>
  <c r="EP34" i="1"/>
  <c r="EQ34" i="1"/>
  <c r="ER34" i="1"/>
  <c r="FW34" i="1"/>
  <c r="Q35" i="1"/>
  <c r="AO35" i="1" s="1"/>
  <c r="AK35" i="1"/>
  <c r="BB35" i="1"/>
  <c r="EO35" i="1"/>
  <c r="EP35" i="1"/>
  <c r="EQ35" i="1"/>
  <c r="ER35" i="1"/>
  <c r="FW35" i="1"/>
  <c r="Q36" i="1"/>
  <c r="CX36" i="1" s="1"/>
  <c r="AK36" i="1"/>
  <c r="BB36" i="1"/>
  <c r="EO36" i="1"/>
  <c r="EP36" i="1"/>
  <c r="EQ36" i="1"/>
  <c r="ER36" i="1"/>
  <c r="FW36" i="1"/>
  <c r="Q37" i="1"/>
  <c r="CX37" i="1" s="1"/>
  <c r="AK37" i="1"/>
  <c r="BB37" i="1"/>
  <c r="EO37" i="1"/>
  <c r="EP37" i="1"/>
  <c r="EQ37" i="1"/>
  <c r="ER37" i="1"/>
  <c r="FW37" i="1"/>
  <c r="Q38" i="1"/>
  <c r="CY38" i="1" s="1"/>
  <c r="AK38" i="1"/>
  <c r="BB38" i="1"/>
  <c r="EO38" i="1"/>
  <c r="EP38" i="1"/>
  <c r="EQ38" i="1"/>
  <c r="ER38" i="1"/>
  <c r="FW38" i="1"/>
  <c r="Q39" i="1"/>
  <c r="CX39" i="1" s="1"/>
  <c r="AK39" i="1"/>
  <c r="BB39" i="1"/>
  <c r="EO39" i="1"/>
  <c r="EP39" i="1"/>
  <c r="EQ39" i="1"/>
  <c r="ER39" i="1"/>
  <c r="FW39" i="1"/>
  <c r="Q40" i="1"/>
  <c r="CX40" i="1" s="1"/>
  <c r="AK40" i="1"/>
  <c r="BB40" i="1"/>
  <c r="EO40" i="1"/>
  <c r="EP40" i="1"/>
  <c r="EQ40" i="1"/>
  <c r="ER40" i="1"/>
  <c r="FW40" i="1"/>
  <c r="Q41" i="1"/>
  <c r="CY41" i="1" s="1"/>
  <c r="AK41" i="1"/>
  <c r="BB41" i="1"/>
  <c r="EO41" i="1"/>
  <c r="EP41" i="1"/>
  <c r="EQ41" i="1"/>
  <c r="ER41" i="1"/>
  <c r="FW41" i="1"/>
  <c r="Q42" i="1"/>
  <c r="CY42" i="1" s="1"/>
  <c r="AK42" i="1"/>
  <c r="BB42" i="1"/>
  <c r="EO42" i="1"/>
  <c r="EP42" i="1"/>
  <c r="EQ42" i="1"/>
  <c r="ER42" i="1"/>
  <c r="FW42" i="1"/>
  <c r="Q43" i="1"/>
  <c r="CY43" i="1" s="1"/>
  <c r="AK43" i="1"/>
  <c r="BB43" i="1"/>
  <c r="EO43" i="1"/>
  <c r="EP43" i="1"/>
  <c r="EQ43" i="1"/>
  <c r="ER43" i="1"/>
  <c r="FW43" i="1"/>
  <c r="Q44" i="1"/>
  <c r="CY44" i="1" s="1"/>
  <c r="AK44" i="1"/>
  <c r="BB44" i="1"/>
  <c r="EO44" i="1"/>
  <c r="EP44" i="1"/>
  <c r="EQ44" i="1"/>
  <c r="ER44" i="1"/>
  <c r="FW44" i="1"/>
  <c r="Q45" i="1"/>
  <c r="CY45" i="1" s="1"/>
  <c r="AK45" i="1"/>
  <c r="BB45" i="1"/>
  <c r="EO45" i="1"/>
  <c r="EP45" i="1"/>
  <c r="EQ45" i="1"/>
  <c r="ER45" i="1"/>
  <c r="FW45" i="1"/>
  <c r="BB46" i="1"/>
  <c r="EO46" i="1"/>
  <c r="EP46" i="1"/>
  <c r="EQ46" i="1"/>
  <c r="ER46" i="1"/>
  <c r="FW46" i="1"/>
  <c r="Q47" i="1"/>
  <c r="CZ47" i="1" s="1"/>
  <c r="BB47" i="1"/>
  <c r="EO47" i="1"/>
  <c r="EP47" i="1"/>
  <c r="EQ47" i="1"/>
  <c r="ER47" i="1"/>
  <c r="FW47" i="1"/>
  <c r="Q48" i="1"/>
  <c r="CZ48" i="1" s="1"/>
  <c r="BB48" i="1"/>
  <c r="EO48" i="1"/>
  <c r="EP48" i="1"/>
  <c r="EQ48" i="1"/>
  <c r="ER48" i="1"/>
  <c r="FW48" i="1"/>
  <c r="Q49" i="1"/>
  <c r="CZ49" i="1" s="1"/>
  <c r="BB49" i="1"/>
  <c r="EO49" i="1"/>
  <c r="EP49" i="1"/>
  <c r="EQ49" i="1"/>
  <c r="ER49" i="1"/>
  <c r="FW49" i="1"/>
  <c r="Q50" i="1"/>
  <c r="AO50" i="1" s="1"/>
  <c r="BB50" i="1"/>
  <c r="EO50" i="1"/>
  <c r="EP50" i="1"/>
  <c r="EQ50" i="1"/>
  <c r="ER50" i="1"/>
  <c r="FW50" i="1"/>
  <c r="Q51" i="1"/>
  <c r="CX51" i="1" s="1"/>
  <c r="BB51" i="1"/>
  <c r="EO51" i="1"/>
  <c r="EP51" i="1"/>
  <c r="EQ51" i="1"/>
  <c r="ER51" i="1"/>
  <c r="FW51" i="1"/>
  <c r="Q52" i="1"/>
  <c r="CZ52" i="1" s="1"/>
  <c r="BB52" i="1"/>
  <c r="EO52" i="1"/>
  <c r="EP52" i="1"/>
  <c r="EQ52" i="1"/>
  <c r="ER52" i="1"/>
  <c r="FW52" i="1"/>
  <c r="Q53" i="1"/>
  <c r="CZ53" i="1" s="1"/>
  <c r="BB53" i="1"/>
  <c r="EO53" i="1"/>
  <c r="EP53" i="1"/>
  <c r="EQ53" i="1"/>
  <c r="ER53" i="1"/>
  <c r="FW53" i="1"/>
  <c r="Q54" i="1"/>
  <c r="CZ54" i="1" s="1"/>
  <c r="BB54" i="1"/>
  <c r="EO54" i="1"/>
  <c r="EP54" i="1"/>
  <c r="EQ54" i="1"/>
  <c r="ER54" i="1"/>
  <c r="FW54" i="1"/>
  <c r="Q55" i="1"/>
  <c r="AO55" i="1" s="1"/>
  <c r="BB55" i="1"/>
  <c r="EO55" i="1"/>
  <c r="EP55" i="1"/>
  <c r="EQ55" i="1"/>
  <c r="ER55" i="1"/>
  <c r="FW55" i="1"/>
  <c r="Q56" i="1"/>
  <c r="CZ56" i="1" s="1"/>
  <c r="BB56" i="1"/>
  <c r="EO56" i="1"/>
  <c r="EP56" i="1"/>
  <c r="EQ56" i="1"/>
  <c r="ER56" i="1"/>
  <c r="FW56" i="1"/>
  <c r="AO57" i="1"/>
  <c r="BB57" i="1"/>
  <c r="EO57" i="1"/>
  <c r="EP57" i="1"/>
  <c r="EQ57" i="1"/>
  <c r="ER57" i="1"/>
  <c r="FW57" i="1"/>
  <c r="Q58" i="1"/>
  <c r="AO58" i="1" s="1"/>
  <c r="BB58" i="1"/>
  <c r="EO58" i="1"/>
  <c r="EP58" i="1"/>
  <c r="EQ58" i="1"/>
  <c r="ER58" i="1"/>
  <c r="FW58" i="1"/>
  <c r="Q59" i="1"/>
  <c r="BB59" i="1"/>
  <c r="EO59" i="1"/>
  <c r="EP59" i="1"/>
  <c r="EQ59" i="1"/>
  <c r="ER59" i="1"/>
  <c r="FW59" i="1"/>
  <c r="Q60" i="1"/>
  <c r="CX60" i="1" s="1"/>
  <c r="BB60" i="1"/>
  <c r="EO60" i="1"/>
  <c r="EP60" i="1"/>
  <c r="EQ60" i="1"/>
  <c r="ER60" i="1"/>
  <c r="FW60" i="1"/>
  <c r="Q61" i="1"/>
  <c r="BB61" i="1"/>
  <c r="BC61" i="1"/>
  <c r="EO61" i="1"/>
  <c r="EP61" i="1"/>
  <c r="EQ61" i="1"/>
  <c r="ER61" i="1"/>
  <c r="FW61" i="1"/>
  <c r="Q62" i="1"/>
  <c r="AO62" i="1" s="1"/>
  <c r="BB62" i="1"/>
  <c r="BC62" i="1"/>
  <c r="EO62" i="1"/>
  <c r="EP62" i="1"/>
  <c r="EQ62" i="1"/>
  <c r="ER62" i="1"/>
  <c r="FW62" i="1"/>
  <c r="Q63" i="1"/>
  <c r="AO63" i="1" s="1"/>
  <c r="AZ63" i="1"/>
  <c r="BA63" i="1"/>
  <c r="BB63" i="1"/>
  <c r="BC63" i="1"/>
  <c r="EO63" i="1"/>
  <c r="EP63" i="1"/>
  <c r="EQ63" i="1"/>
  <c r="ER63" i="1"/>
  <c r="FW63" i="1"/>
  <c r="Q64" i="1"/>
  <c r="AO64" i="1" s="1"/>
  <c r="AZ64" i="1"/>
  <c r="BA64" i="1"/>
  <c r="BB64" i="1"/>
  <c r="BC64" i="1"/>
  <c r="EO64" i="1"/>
  <c r="EP64" i="1"/>
  <c r="EQ64" i="1"/>
  <c r="ER64" i="1"/>
  <c r="FW64" i="1"/>
  <c r="Q65" i="1"/>
  <c r="AO65" i="1" s="1"/>
  <c r="AZ65" i="1"/>
  <c r="BA65" i="1"/>
  <c r="BB65" i="1"/>
  <c r="BC65" i="1"/>
  <c r="EO65" i="1"/>
  <c r="EP65" i="1"/>
  <c r="EQ65" i="1"/>
  <c r="ER65" i="1"/>
  <c r="FW65" i="1"/>
  <c r="AZ66" i="1"/>
  <c r="BA66" i="1"/>
  <c r="BB66" i="1"/>
  <c r="BC66" i="1"/>
  <c r="EO66" i="1"/>
  <c r="EP66" i="1"/>
  <c r="EQ66" i="1"/>
  <c r="ER66" i="1"/>
  <c r="FW66" i="1"/>
  <c r="AO67" i="1"/>
  <c r="AZ67" i="1"/>
  <c r="BA67" i="1"/>
  <c r="BB67" i="1"/>
  <c r="BC67" i="1"/>
  <c r="EO67" i="1"/>
  <c r="EP67" i="1"/>
  <c r="EQ67" i="1"/>
  <c r="ER67" i="1"/>
  <c r="FW67" i="1"/>
  <c r="AZ68" i="1"/>
  <c r="BA68" i="1"/>
  <c r="BB68" i="1"/>
  <c r="BC68" i="1"/>
  <c r="EO68" i="1"/>
  <c r="EP68" i="1"/>
  <c r="EQ68" i="1"/>
  <c r="ER68" i="1"/>
  <c r="FW68" i="1"/>
  <c r="AZ69" i="1"/>
  <c r="BA69" i="1"/>
  <c r="BB69" i="1"/>
  <c r="BC69" i="1"/>
  <c r="EO69" i="1"/>
  <c r="EP69" i="1"/>
  <c r="EQ69" i="1"/>
  <c r="ER69" i="1"/>
  <c r="FW69" i="1"/>
  <c r="Q70" i="1"/>
  <c r="AO70" i="1" s="1"/>
  <c r="AI70" i="1"/>
  <c r="AJ70" i="1"/>
  <c r="AK70" i="1"/>
  <c r="AL70" i="1"/>
  <c r="AZ70" i="1"/>
  <c r="BA70" i="1"/>
  <c r="BB70" i="1"/>
  <c r="BC70" i="1"/>
  <c r="EO70" i="1"/>
  <c r="EP70" i="1"/>
  <c r="EQ70" i="1"/>
  <c r="ER70" i="1"/>
  <c r="FW70" i="1"/>
  <c r="Q71" i="1"/>
  <c r="DA71" i="1" s="1"/>
  <c r="AI71" i="1"/>
  <c r="AJ71" i="1"/>
  <c r="AK71" i="1"/>
  <c r="AL71" i="1"/>
  <c r="AZ71" i="1"/>
  <c r="BA71" i="1"/>
  <c r="BB71" i="1"/>
  <c r="BC71" i="1"/>
  <c r="EO71" i="1"/>
  <c r="EP71" i="1"/>
  <c r="EQ71" i="1"/>
  <c r="ER71" i="1"/>
  <c r="FW71" i="1"/>
  <c r="FW74" i="1"/>
  <c r="GN76" i="1"/>
  <c r="GO76" i="1"/>
  <c r="GP76" i="1"/>
  <c r="GQ76" i="1"/>
  <c r="CX78" i="1"/>
  <c r="DE78" i="1"/>
  <c r="DL78" i="1"/>
  <c r="DT78" i="1"/>
  <c r="ED78" i="1"/>
  <c r="EO78" i="1"/>
  <c r="EY78" i="1"/>
  <c r="GN78" i="1"/>
  <c r="GO78" i="1"/>
  <c r="GP78" i="1"/>
  <c r="GQ78" i="1"/>
  <c r="GN79" i="1"/>
  <c r="GO79" i="1"/>
  <c r="GP79" i="1"/>
  <c r="GQ79" i="1"/>
  <c r="HA81" i="1"/>
  <c r="HB81" i="1"/>
  <c r="HC81" i="1"/>
  <c r="HD81" i="1"/>
  <c r="HE81" i="1"/>
  <c r="HF81" i="1"/>
  <c r="HH81" i="1"/>
  <c r="HQ81" i="1"/>
  <c r="D82" i="1"/>
  <c r="D5" i="39" s="1"/>
  <c r="E82" i="1"/>
  <c r="E5" i="39" s="1"/>
  <c r="F82" i="1"/>
  <c r="H82" i="1"/>
  <c r="M82" i="1"/>
  <c r="N82" i="1"/>
  <c r="O82" i="1"/>
  <c r="Q82" i="1"/>
  <c r="U82" i="1"/>
  <c r="V82" i="1"/>
  <c r="W82" i="1"/>
  <c r="Y82" i="1"/>
  <c r="CX82" i="1"/>
  <c r="CY82" i="1"/>
  <c r="CZ82" i="1"/>
  <c r="DA82" i="1"/>
  <c r="DE82" i="1"/>
  <c r="DF82" i="1"/>
  <c r="DG82" i="1"/>
  <c r="DH82" i="1"/>
  <c r="DJ82" i="1"/>
  <c r="DL82" i="1"/>
  <c r="DM82" i="1"/>
  <c r="DN82" i="1"/>
  <c r="DO82" i="1"/>
  <c r="DQ82" i="1"/>
  <c r="DT82" i="1"/>
  <c r="DU82" i="1"/>
  <c r="DV82" i="1"/>
  <c r="DW82" i="1"/>
  <c r="ED82" i="1"/>
  <c r="EE82" i="1"/>
  <c r="EF82" i="1"/>
  <c r="EG82" i="1"/>
  <c r="EO82" i="1"/>
  <c r="EP82" i="1"/>
  <c r="EQ82" i="1"/>
  <c r="ER82" i="1"/>
  <c r="EY82" i="1"/>
  <c r="EZ82" i="1"/>
  <c r="FA82" i="1"/>
  <c r="FB82" i="1"/>
  <c r="HA82" i="1"/>
  <c r="CH84" i="1"/>
  <c r="DA84" i="1"/>
  <c r="H8" i="39"/>
  <c r="CH85" i="1"/>
  <c r="CX85" i="1"/>
  <c r="CZ85" i="1"/>
  <c r="DA85" i="1"/>
  <c r="DV85" i="1"/>
  <c r="DW85" i="1"/>
  <c r="EO85" i="1"/>
  <c r="EQ85" i="1"/>
  <c r="ER85" i="1"/>
  <c r="EY85" i="1"/>
  <c r="FA85" i="1"/>
  <c r="FB85" i="1"/>
  <c r="H9" i="39"/>
  <c r="CH86" i="1"/>
  <c r="CX86" i="1"/>
  <c r="CZ86" i="1"/>
  <c r="DA86" i="1"/>
  <c r="DV86" i="1"/>
  <c r="DW86" i="1"/>
  <c r="EO86" i="1"/>
  <c r="EQ86" i="1"/>
  <c r="ER86" i="1"/>
  <c r="EY86" i="1"/>
  <c r="FA86" i="1"/>
  <c r="FB86" i="1"/>
  <c r="CH87" i="1"/>
  <c r="CX87" i="1"/>
  <c r="DE87" i="1" s="1"/>
  <c r="CZ87" i="1"/>
  <c r="DA87" i="1"/>
  <c r="DH87" i="1" s="1"/>
  <c r="DV87" i="1"/>
  <c r="DW87" i="1"/>
  <c r="EO87" i="1"/>
  <c r="EQ87" i="1"/>
  <c r="ER87" i="1"/>
  <c r="EY87" i="1"/>
  <c r="FA87" i="1"/>
  <c r="FB87" i="1"/>
  <c r="CH88" i="1"/>
  <c r="CX88" i="1"/>
  <c r="DC88" i="1" s="1"/>
  <c r="CZ88" i="1"/>
  <c r="DA88" i="1"/>
  <c r="DV88" i="1"/>
  <c r="DW88" i="1"/>
  <c r="EO88" i="1"/>
  <c r="EQ88" i="1"/>
  <c r="ER88" i="1"/>
  <c r="EY88" i="1"/>
  <c r="FA88" i="1"/>
  <c r="FB88" i="1"/>
  <c r="H12" i="39"/>
  <c r="CH89" i="1"/>
  <c r="CX89" i="1"/>
  <c r="CZ89" i="1"/>
  <c r="DA89" i="1"/>
  <c r="DV89" i="1"/>
  <c r="DW89" i="1"/>
  <c r="EO89" i="1"/>
  <c r="EQ89" i="1"/>
  <c r="ER89" i="1"/>
  <c r="EY89" i="1"/>
  <c r="FA89" i="1"/>
  <c r="FB89" i="1"/>
  <c r="H13" i="39"/>
  <c r="CH90" i="1"/>
  <c r="CX90" i="1"/>
  <c r="DC90" i="1" s="1"/>
  <c r="CZ90" i="1"/>
  <c r="DA90" i="1"/>
  <c r="DV90" i="1"/>
  <c r="DW90" i="1"/>
  <c r="EO90" i="1"/>
  <c r="EQ90" i="1"/>
  <c r="ER90" i="1"/>
  <c r="EY90" i="1"/>
  <c r="FA90" i="1"/>
  <c r="FB90" i="1"/>
  <c r="GG90" i="1"/>
  <c r="GH90" i="1"/>
  <c r="CH91" i="1"/>
  <c r="CX91" i="1"/>
  <c r="CZ91" i="1"/>
  <c r="DA91" i="1"/>
  <c r="DV91" i="1"/>
  <c r="DW91" i="1"/>
  <c r="EO91" i="1"/>
  <c r="EQ91" i="1"/>
  <c r="ER91" i="1"/>
  <c r="EY91" i="1"/>
  <c r="FA91" i="1"/>
  <c r="FB91" i="1"/>
  <c r="GG91" i="1"/>
  <c r="GH91" i="1"/>
  <c r="H15" i="39"/>
  <c r="CH92" i="1"/>
  <c r="CX92" i="1"/>
  <c r="DC92" i="1" s="1"/>
  <c r="CZ92" i="1"/>
  <c r="DA92" i="1"/>
  <c r="DV92" i="1"/>
  <c r="DW92" i="1"/>
  <c r="EO92" i="1"/>
  <c r="EQ92" i="1"/>
  <c r="ER92" i="1"/>
  <c r="EY92" i="1"/>
  <c r="FA92" i="1"/>
  <c r="FB92" i="1"/>
  <c r="GG92" i="1"/>
  <c r="GH92" i="1"/>
  <c r="H16" i="39"/>
  <c r="CH93" i="1"/>
  <c r="CX93" i="1"/>
  <c r="DC93" i="1" s="1"/>
  <c r="CZ93" i="1"/>
  <c r="DA93" i="1"/>
  <c r="DV93" i="1"/>
  <c r="DW93" i="1"/>
  <c r="EO93" i="1"/>
  <c r="EQ93" i="1"/>
  <c r="ER93" i="1"/>
  <c r="EY93" i="1"/>
  <c r="FA93" i="1"/>
  <c r="FB93" i="1"/>
  <c r="GG93" i="1"/>
  <c r="GH93" i="1"/>
  <c r="H17" i="39"/>
  <c r="CH94" i="1"/>
  <c r="CX94" i="1"/>
  <c r="DC94" i="1" s="1"/>
  <c r="CZ94" i="1"/>
  <c r="DA94" i="1"/>
  <c r="DV94" i="1"/>
  <c r="DW94" i="1"/>
  <c r="EO94" i="1"/>
  <c r="EQ94" i="1"/>
  <c r="ER94" i="1"/>
  <c r="EY94" i="1"/>
  <c r="FA94" i="1"/>
  <c r="FB94" i="1"/>
  <c r="GG94" i="1"/>
  <c r="GH94" i="1"/>
  <c r="BC95" i="1"/>
  <c r="CH95" i="1"/>
  <c r="CZ95" i="1"/>
  <c r="DA95" i="1"/>
  <c r="DV95" i="1"/>
  <c r="DW95" i="1"/>
  <c r="EO95" i="1"/>
  <c r="EQ95" i="1"/>
  <c r="ER95" i="1"/>
  <c r="EY95" i="1"/>
  <c r="FA95" i="1"/>
  <c r="FB95" i="1"/>
  <c r="GG95" i="1"/>
  <c r="GH95" i="1"/>
  <c r="H19" i="39"/>
  <c r="CH96" i="1"/>
  <c r="CZ96" i="1"/>
  <c r="DA96" i="1"/>
  <c r="DV96" i="1"/>
  <c r="DW96" i="1"/>
  <c r="EO96" i="1"/>
  <c r="EQ96" i="1"/>
  <c r="ER96" i="1"/>
  <c r="EY96" i="1"/>
  <c r="FA96" i="1"/>
  <c r="FB96" i="1"/>
  <c r="GG96" i="1"/>
  <c r="GH96" i="1"/>
  <c r="H20" i="39"/>
  <c r="CH97" i="1"/>
  <c r="CZ97" i="1"/>
  <c r="DA97" i="1"/>
  <c r="DV97" i="1"/>
  <c r="DW97" i="1"/>
  <c r="EO97" i="1"/>
  <c r="EQ97" i="1"/>
  <c r="ER97" i="1"/>
  <c r="EY97" i="1"/>
  <c r="FA97" i="1"/>
  <c r="FB97" i="1"/>
  <c r="H21" i="39"/>
  <c r="CH98" i="1"/>
  <c r="CZ98" i="1"/>
  <c r="DA98" i="1"/>
  <c r="DV98" i="1"/>
  <c r="DW98" i="1"/>
  <c r="EO98" i="1"/>
  <c r="EQ98" i="1"/>
  <c r="ER98" i="1"/>
  <c r="EY98" i="1"/>
  <c r="FA98" i="1"/>
  <c r="FB98" i="1"/>
  <c r="H22" i="39"/>
  <c r="CH99" i="1"/>
  <c r="CZ99" i="1"/>
  <c r="DA99" i="1"/>
  <c r="DV99" i="1"/>
  <c r="DW99" i="1"/>
  <c r="EO99" i="1"/>
  <c r="EQ99" i="1"/>
  <c r="ER99" i="1"/>
  <c r="EY99" i="1"/>
  <c r="FA99" i="1"/>
  <c r="FB99" i="1"/>
  <c r="H23" i="39"/>
  <c r="CH100" i="1"/>
  <c r="CZ100" i="1"/>
  <c r="DA100" i="1"/>
  <c r="DV100" i="1"/>
  <c r="DW100" i="1"/>
  <c r="EO100" i="1"/>
  <c r="EQ100" i="1"/>
  <c r="ER100" i="1"/>
  <c r="EY100" i="1"/>
  <c r="FA100" i="1"/>
  <c r="FB100" i="1"/>
  <c r="H24" i="39"/>
  <c r="CH101" i="1"/>
  <c r="CZ101" i="1"/>
  <c r="DA101" i="1"/>
  <c r="DV101" i="1"/>
  <c r="DW101" i="1"/>
  <c r="EO101" i="1"/>
  <c r="EQ101" i="1"/>
  <c r="ER101" i="1"/>
  <c r="EY101" i="1"/>
  <c r="FA101" i="1"/>
  <c r="FB101" i="1"/>
  <c r="H25" i="39"/>
  <c r="CH102" i="1"/>
  <c r="CZ102" i="1"/>
  <c r="DA102" i="1"/>
  <c r="DV102" i="1"/>
  <c r="DW102" i="1"/>
  <c r="EO102" i="1"/>
  <c r="EQ102" i="1"/>
  <c r="ER102" i="1"/>
  <c r="EY102" i="1"/>
  <c r="FA102" i="1"/>
  <c r="FB102" i="1"/>
  <c r="H26" i="39"/>
  <c r="CH103" i="1"/>
  <c r="CZ103" i="1"/>
  <c r="DA103" i="1"/>
  <c r="DV103" i="1"/>
  <c r="DW103" i="1"/>
  <c r="EO103" i="1"/>
  <c r="EQ103" i="1"/>
  <c r="ER103" i="1"/>
  <c r="EY103" i="1"/>
  <c r="FA103" i="1"/>
  <c r="FB103" i="1"/>
  <c r="H27" i="39"/>
  <c r="CH104" i="1"/>
  <c r="CZ104" i="1"/>
  <c r="DA104" i="1"/>
  <c r="DV104" i="1"/>
  <c r="DW104" i="1"/>
  <c r="EO104" i="1"/>
  <c r="EQ104" i="1"/>
  <c r="ER104" i="1"/>
  <c r="EY104" i="1"/>
  <c r="FA104" i="1"/>
  <c r="FB104" i="1"/>
  <c r="H29" i="39"/>
  <c r="H30" i="39"/>
  <c r="H32" i="39"/>
  <c r="I146" i="1"/>
  <c r="J146" i="1" s="1"/>
  <c r="H35" i="39"/>
  <c r="H37" i="39"/>
  <c r="H38" i="39"/>
  <c r="H39" i="39"/>
  <c r="H40" i="39"/>
  <c r="H41" i="39"/>
  <c r="H42" i="39"/>
  <c r="FX153" i="1"/>
  <c r="C154" i="1"/>
  <c r="C155" i="1"/>
  <c r="BI159" i="1"/>
  <c r="AZ160" i="1"/>
  <c r="ED160" i="1"/>
  <c r="FZ160" i="1"/>
  <c r="HA160" i="1"/>
  <c r="HY162" i="1"/>
  <c r="IE162" i="1"/>
  <c r="HA163" i="1"/>
  <c r="HB163" i="1"/>
  <c r="HC163" i="1"/>
  <c r="HD163" i="1"/>
  <c r="HE163" i="1"/>
  <c r="HF163" i="1"/>
  <c r="HH163" i="1"/>
  <c r="D164" i="1"/>
  <c r="E164" i="1"/>
  <c r="F164" i="1"/>
  <c r="H164" i="1"/>
  <c r="U164" i="1"/>
  <c r="V164" i="1"/>
  <c r="W164" i="1"/>
  <c r="Y164" i="1"/>
  <c r="HA164" i="1"/>
  <c r="O6" i="4"/>
  <c r="AD165" i="1" s="1"/>
  <c r="C166" i="1"/>
  <c r="D166" i="1"/>
  <c r="E166" i="1"/>
  <c r="F166" i="1"/>
  <c r="AI166" i="1"/>
  <c r="AK166" i="1"/>
  <c r="AL166" i="1"/>
  <c r="AO166" i="1"/>
  <c r="CC166" i="1" s="1"/>
  <c r="BB166" i="1"/>
  <c r="BC166" i="1"/>
  <c r="CH166" i="1"/>
  <c r="HQ166" i="1"/>
  <c r="B167" i="1"/>
  <c r="C167" i="1"/>
  <c r="D167" i="1"/>
  <c r="E167" i="1"/>
  <c r="F167" i="1"/>
  <c r="AI167" i="1"/>
  <c r="AK167" i="1"/>
  <c r="AL167" i="1"/>
  <c r="AO167" i="1"/>
  <c r="CC167" i="1" s="1"/>
  <c r="BB167" i="1"/>
  <c r="BC167" i="1"/>
  <c r="CH167" i="1"/>
  <c r="EO167" i="1"/>
  <c r="EQ167" i="1"/>
  <c r="ER167" i="1"/>
  <c r="EY167" i="1"/>
  <c r="FE167" i="1" s="1"/>
  <c r="FF167" i="1" s="1"/>
  <c r="FA167" i="1"/>
  <c r="FB167" i="1"/>
  <c r="FC167" i="1"/>
  <c r="HP167" i="1"/>
  <c r="HQ167" i="1" s="1"/>
  <c r="B168" i="1"/>
  <c r="B169" i="1" s="1"/>
  <c r="B170" i="1" s="1"/>
  <c r="B171" i="1" s="1"/>
  <c r="B172" i="1" s="1"/>
  <c r="B173" i="1" s="1"/>
  <c r="B174" i="1" s="1"/>
  <c r="B175" i="1" s="1"/>
  <c r="B176" i="1" s="1"/>
  <c r="B177" i="1" s="1"/>
  <c r="B178" i="1" s="1"/>
  <c r="B179" i="1" s="1"/>
  <c r="B180" i="1" s="1"/>
  <c r="B181" i="1" s="1"/>
  <c r="B182" i="1" s="1"/>
  <c r="B183" i="1" s="1"/>
  <c r="B184" i="1" s="1"/>
  <c r="B185" i="1" s="1"/>
  <c r="B186" i="1" s="1"/>
  <c r="B187" i="1" s="1"/>
  <c r="B188" i="1" s="1"/>
  <c r="B189" i="1" s="1"/>
  <c r="B190" i="1" s="1"/>
  <c r="B191" i="1" s="1"/>
  <c r="B192" i="1" s="1"/>
  <c r="B193" i="1" s="1"/>
  <c r="B194" i="1" s="1"/>
  <c r="B195" i="1" s="1"/>
  <c r="B196" i="1" s="1"/>
  <c r="B197" i="1" s="1"/>
  <c r="B198" i="1" s="1"/>
  <c r="B199" i="1" s="1"/>
  <c r="B200" i="1" s="1"/>
  <c r="B201" i="1" s="1"/>
  <c r="B202" i="1" s="1"/>
  <c r="B203" i="1" s="1"/>
  <c r="B204" i="1" s="1"/>
  <c r="B205" i="1" s="1"/>
  <c r="B206" i="1" s="1"/>
  <c r="B207" i="1" s="1"/>
  <c r="B208" i="1" s="1"/>
  <c r="B209" i="1" s="1"/>
  <c r="B210" i="1" s="1"/>
  <c r="B211" i="1" s="1"/>
  <c r="B212" i="1" s="1"/>
  <c r="B213" i="1" s="1"/>
  <c r="B214" i="1" s="1"/>
  <c r="B215" i="1" s="1"/>
  <c r="B216" i="1" s="1"/>
  <c r="B217" i="1" s="1"/>
  <c r="B218" i="1" s="1"/>
  <c r="B219" i="1" s="1"/>
  <c r="B220" i="1" s="1"/>
  <c r="B221" i="1" s="1"/>
  <c r="B222" i="1" s="1"/>
  <c r="B223" i="1" s="1"/>
  <c r="B224" i="1" s="1"/>
  <c r="B225" i="1" s="1"/>
  <c r="B226" i="1" s="1"/>
  <c r="B227" i="1" s="1"/>
  <c r="B228" i="1" s="1"/>
  <c r="B229" i="1" s="1"/>
  <c r="B230" i="1" s="1"/>
  <c r="B231" i="1" s="1"/>
  <c r="B232" i="1" s="1"/>
  <c r="B233" i="1" s="1"/>
  <c r="B234" i="1" s="1"/>
  <c r="C168" i="1"/>
  <c r="D168" i="1"/>
  <c r="E168" i="1"/>
  <c r="F168" i="1"/>
  <c r="AI168" i="1"/>
  <c r="AK168" i="1"/>
  <c r="AL168" i="1"/>
  <c r="AO168" i="1"/>
  <c r="CC168" i="1" s="1"/>
  <c r="BB168" i="1"/>
  <c r="BC168" i="1"/>
  <c r="CH168" i="1"/>
  <c r="EO168" i="1"/>
  <c r="EU168" i="1" s="1"/>
  <c r="EQ168" i="1"/>
  <c r="ER168" i="1"/>
  <c r="EY168" i="1"/>
  <c r="FA168" i="1"/>
  <c r="FB168" i="1"/>
  <c r="FC168" i="1"/>
  <c r="C169" i="1"/>
  <c r="D169" i="1"/>
  <c r="E169" i="1"/>
  <c r="F169" i="1"/>
  <c r="AI169" i="1"/>
  <c r="AK169" i="1"/>
  <c r="AL169" i="1"/>
  <c r="AO169" i="1"/>
  <c r="CC169" i="1" s="1"/>
  <c r="AZ169" i="1"/>
  <c r="BB169" i="1"/>
  <c r="BC169" i="1"/>
  <c r="CH169" i="1"/>
  <c r="EO169" i="1"/>
  <c r="EQ169" i="1"/>
  <c r="ER169" i="1"/>
  <c r="EY169" i="1"/>
  <c r="FA169" i="1"/>
  <c r="FB169" i="1"/>
  <c r="FC169" i="1"/>
  <c r="C170" i="1"/>
  <c r="D170" i="1"/>
  <c r="E170" i="1"/>
  <c r="F170" i="1"/>
  <c r="AI170" i="1"/>
  <c r="AK170" i="1"/>
  <c r="AL170" i="1"/>
  <c r="AO170" i="1"/>
  <c r="CC170" i="1" s="1"/>
  <c r="BB170" i="1"/>
  <c r="BC170" i="1"/>
  <c r="CH170" i="1"/>
  <c r="EO170" i="1"/>
  <c r="EU170" i="1" s="1"/>
  <c r="EQ170" i="1"/>
  <c r="ER170" i="1"/>
  <c r="EY170" i="1"/>
  <c r="FE170" i="1" s="1"/>
  <c r="FA170" i="1"/>
  <c r="FB170" i="1"/>
  <c r="FC170" i="1"/>
  <c r="C171" i="1"/>
  <c r="D171" i="1"/>
  <c r="E171" i="1"/>
  <c r="F171" i="1"/>
  <c r="AI171" i="1"/>
  <c r="AK171" i="1"/>
  <c r="AL171" i="1"/>
  <c r="AO171" i="1"/>
  <c r="CC171" i="1" s="1"/>
  <c r="BB171" i="1"/>
  <c r="BC171" i="1"/>
  <c r="CH171" i="1"/>
  <c r="EO171" i="1"/>
  <c r="EU171" i="1" s="1"/>
  <c r="EQ171" i="1"/>
  <c r="ER171" i="1"/>
  <c r="EY171" i="1"/>
  <c r="FE171" i="1" s="1"/>
  <c r="FA171" i="1"/>
  <c r="FB171" i="1"/>
  <c r="FC171" i="1"/>
  <c r="C172" i="1"/>
  <c r="D172" i="1"/>
  <c r="E172" i="1"/>
  <c r="F172" i="1"/>
  <c r="AI172" i="1"/>
  <c r="AK172" i="1"/>
  <c r="AL172" i="1"/>
  <c r="AO172" i="1"/>
  <c r="CC172" i="1" s="1"/>
  <c r="AZ172" i="1"/>
  <c r="BB172" i="1"/>
  <c r="BC172" i="1"/>
  <c r="CH172" i="1"/>
  <c r="EO172" i="1"/>
  <c r="EQ172" i="1"/>
  <c r="ER172" i="1"/>
  <c r="EY172" i="1"/>
  <c r="FA172" i="1"/>
  <c r="FB172" i="1"/>
  <c r="FC172" i="1"/>
  <c r="C173" i="1"/>
  <c r="D173" i="1"/>
  <c r="E173" i="1"/>
  <c r="F173" i="1"/>
  <c r="AI173" i="1"/>
  <c r="AK173" i="1"/>
  <c r="AL173" i="1"/>
  <c r="AO173" i="1"/>
  <c r="CC173" i="1" s="1"/>
  <c r="BB173" i="1"/>
  <c r="BC173" i="1"/>
  <c r="EO173" i="1"/>
  <c r="EQ173" i="1"/>
  <c r="ER173" i="1"/>
  <c r="EY173" i="1"/>
  <c r="FA173" i="1"/>
  <c r="FB173" i="1"/>
  <c r="FC173" i="1"/>
  <c r="C174" i="1"/>
  <c r="D174" i="1"/>
  <c r="E174" i="1"/>
  <c r="F174" i="1"/>
  <c r="AI174" i="1"/>
  <c r="AK174" i="1"/>
  <c r="AL174" i="1"/>
  <c r="AO174" i="1"/>
  <c r="CC174" i="1" s="1"/>
  <c r="AZ174" i="1"/>
  <c r="BB174" i="1"/>
  <c r="BC174" i="1"/>
  <c r="EO174" i="1"/>
  <c r="EQ174" i="1"/>
  <c r="ER174" i="1"/>
  <c r="EY174" i="1"/>
  <c r="FA174" i="1"/>
  <c r="FB174" i="1"/>
  <c r="FC174" i="1"/>
  <c r="C175" i="1"/>
  <c r="D175" i="1"/>
  <c r="E175" i="1"/>
  <c r="F175" i="1"/>
  <c r="AI175" i="1"/>
  <c r="AK175" i="1"/>
  <c r="AL175" i="1"/>
  <c r="AO175" i="1"/>
  <c r="CC175" i="1" s="1"/>
  <c r="BB175" i="1"/>
  <c r="BC175" i="1"/>
  <c r="EO175" i="1"/>
  <c r="EQ175" i="1"/>
  <c r="ER175" i="1"/>
  <c r="EY175" i="1"/>
  <c r="FA175" i="1"/>
  <c r="FB175" i="1"/>
  <c r="FC175" i="1"/>
  <c r="C176" i="1"/>
  <c r="D176" i="1"/>
  <c r="E176" i="1"/>
  <c r="F176" i="1"/>
  <c r="AI176" i="1"/>
  <c r="AK176" i="1"/>
  <c r="AL176" i="1"/>
  <c r="AO176" i="1"/>
  <c r="CC176" i="1" s="1"/>
  <c r="AZ176" i="1"/>
  <c r="BB176" i="1"/>
  <c r="BC176" i="1"/>
  <c r="EO176" i="1"/>
  <c r="EQ176" i="1"/>
  <c r="ER176" i="1"/>
  <c r="EY176" i="1"/>
  <c r="FA176" i="1"/>
  <c r="FB176" i="1"/>
  <c r="FC176" i="1"/>
  <c r="C177" i="1"/>
  <c r="D177" i="1"/>
  <c r="E177" i="1"/>
  <c r="F177" i="1"/>
  <c r="G177" i="1"/>
  <c r="AI177" i="1"/>
  <c r="AK177" i="1"/>
  <c r="AL177" i="1"/>
  <c r="AO177" i="1"/>
  <c r="CC177" i="1" s="1"/>
  <c r="BB177" i="1"/>
  <c r="BC177" i="1"/>
  <c r="EO177" i="1"/>
  <c r="EU177" i="1" s="1"/>
  <c r="EQ177" i="1"/>
  <c r="ER177" i="1"/>
  <c r="EY177" i="1"/>
  <c r="FE177" i="1" s="1"/>
  <c r="FA177" i="1"/>
  <c r="FB177" i="1"/>
  <c r="FC177" i="1"/>
  <c r="C178" i="1"/>
  <c r="D178" i="1"/>
  <c r="E178" i="1"/>
  <c r="F178" i="1"/>
  <c r="AI178" i="1"/>
  <c r="AK178" i="1"/>
  <c r="AL178" i="1"/>
  <c r="AO178" i="1"/>
  <c r="CC178" i="1" s="1"/>
  <c r="AZ178" i="1"/>
  <c r="BB178" i="1"/>
  <c r="BC178" i="1"/>
  <c r="EO178" i="1"/>
  <c r="EU178" i="1" s="1"/>
  <c r="EQ178" i="1"/>
  <c r="ER178" i="1"/>
  <c r="EY178" i="1"/>
  <c r="FE178" i="1" s="1"/>
  <c r="FA178" i="1"/>
  <c r="FB178" i="1"/>
  <c r="FC178" i="1"/>
  <c r="C179" i="1"/>
  <c r="D179" i="1"/>
  <c r="E179" i="1"/>
  <c r="F179" i="1"/>
  <c r="AI179" i="1"/>
  <c r="AK179" i="1"/>
  <c r="AL179" i="1"/>
  <c r="AO179" i="1"/>
  <c r="CC179" i="1" s="1"/>
  <c r="BB179" i="1"/>
  <c r="BC179" i="1"/>
  <c r="CH179" i="1"/>
  <c r="EO179" i="1"/>
  <c r="EQ179" i="1"/>
  <c r="ER179" i="1"/>
  <c r="EY179" i="1"/>
  <c r="FA179" i="1"/>
  <c r="FB179" i="1"/>
  <c r="FC179" i="1"/>
  <c r="C180" i="1"/>
  <c r="D180" i="1"/>
  <c r="E180" i="1"/>
  <c r="F180" i="1"/>
  <c r="AI180" i="1"/>
  <c r="AK180" i="1"/>
  <c r="AL180" i="1"/>
  <c r="AO180" i="1"/>
  <c r="CC180" i="1" s="1"/>
  <c r="AZ180" i="1"/>
  <c r="BB180" i="1"/>
  <c r="BC180" i="1"/>
  <c r="CH180" i="1"/>
  <c r="EO180" i="1"/>
  <c r="EQ180" i="1"/>
  <c r="ER180" i="1"/>
  <c r="EY180" i="1"/>
  <c r="FE180" i="1" s="1"/>
  <c r="FA180" i="1"/>
  <c r="FB180" i="1"/>
  <c r="FC180" i="1"/>
  <c r="C181" i="1"/>
  <c r="D181" i="1"/>
  <c r="E181" i="1"/>
  <c r="F181" i="1"/>
  <c r="AI181" i="1"/>
  <c r="AK181" i="1"/>
  <c r="AL181" i="1"/>
  <c r="AO181" i="1"/>
  <c r="CC181" i="1" s="1"/>
  <c r="BB181" i="1"/>
  <c r="BC181" i="1"/>
  <c r="CH181" i="1"/>
  <c r="EO181" i="1"/>
  <c r="EU181" i="1" s="1"/>
  <c r="EQ181" i="1"/>
  <c r="ER181" i="1"/>
  <c r="EY181" i="1"/>
  <c r="FE181" i="1" s="1"/>
  <c r="FA181" i="1"/>
  <c r="FB181" i="1"/>
  <c r="FC181" i="1"/>
  <c r="C182" i="1"/>
  <c r="D182" i="1"/>
  <c r="E182" i="1"/>
  <c r="F182" i="1"/>
  <c r="AI182" i="1"/>
  <c r="AK182" i="1"/>
  <c r="AL182" i="1"/>
  <c r="AO182" i="1"/>
  <c r="CC182" i="1" s="1"/>
  <c r="AZ182" i="1"/>
  <c r="BB182" i="1"/>
  <c r="BC182" i="1"/>
  <c r="CH182" i="1"/>
  <c r="EO182" i="1"/>
  <c r="EQ182" i="1"/>
  <c r="ER182" i="1"/>
  <c r="EY182" i="1"/>
  <c r="FA182" i="1"/>
  <c r="FB182" i="1"/>
  <c r="FC182" i="1"/>
  <c r="C183" i="1"/>
  <c r="D183" i="1"/>
  <c r="E183" i="1"/>
  <c r="F183" i="1"/>
  <c r="AI183" i="1"/>
  <c r="AK183" i="1"/>
  <c r="AL183" i="1"/>
  <c r="AO183" i="1"/>
  <c r="CC183" i="1" s="1"/>
  <c r="BB183" i="1"/>
  <c r="BC183" i="1"/>
  <c r="CH183" i="1"/>
  <c r="EO183" i="1"/>
  <c r="EU183" i="1" s="1"/>
  <c r="EQ183" i="1"/>
  <c r="ER183" i="1"/>
  <c r="EY183" i="1"/>
  <c r="FE183" i="1" s="1"/>
  <c r="FA183" i="1"/>
  <c r="FB183" i="1"/>
  <c r="FC183" i="1"/>
  <c r="C184" i="1"/>
  <c r="D184" i="1"/>
  <c r="E184" i="1"/>
  <c r="F184" i="1"/>
  <c r="AI184" i="1"/>
  <c r="AK184" i="1"/>
  <c r="AL184" i="1"/>
  <c r="AO184" i="1"/>
  <c r="CC184" i="1" s="1"/>
  <c r="BB184" i="1"/>
  <c r="BC184" i="1"/>
  <c r="CH184" i="1"/>
  <c r="EO184" i="1"/>
  <c r="EQ184" i="1"/>
  <c r="ER184" i="1"/>
  <c r="EY184" i="1"/>
  <c r="FA184" i="1"/>
  <c r="FB184" i="1"/>
  <c r="FC184" i="1"/>
  <c r="C185" i="1"/>
  <c r="D185" i="1"/>
  <c r="E185" i="1"/>
  <c r="F185" i="1"/>
  <c r="AI185" i="1"/>
  <c r="AK185" i="1"/>
  <c r="AL185" i="1"/>
  <c r="AO185" i="1"/>
  <c r="CC185" i="1" s="1"/>
  <c r="BB185" i="1"/>
  <c r="BC185" i="1"/>
  <c r="CH185" i="1"/>
  <c r="EO185" i="1"/>
  <c r="EQ185" i="1"/>
  <c r="ER185" i="1"/>
  <c r="EY185" i="1"/>
  <c r="FA185" i="1"/>
  <c r="FB185" i="1"/>
  <c r="FC185" i="1"/>
  <c r="C186" i="1"/>
  <c r="D186" i="1"/>
  <c r="E186" i="1"/>
  <c r="F186" i="1"/>
  <c r="AI186" i="1"/>
  <c r="W266" i="1"/>
  <c r="AK186" i="1"/>
  <c r="AL186" i="1"/>
  <c r="AO186" i="1"/>
  <c r="CC186" i="1" s="1"/>
  <c r="BB186" i="1"/>
  <c r="BC186" i="1"/>
  <c r="CH186" i="1"/>
  <c r="EO186" i="1"/>
  <c r="EQ186" i="1"/>
  <c r="ER186" i="1"/>
  <c r="EY186" i="1"/>
  <c r="FA186" i="1"/>
  <c r="FB186" i="1"/>
  <c r="FC186" i="1"/>
  <c r="C187" i="1"/>
  <c r="D187" i="1"/>
  <c r="E187" i="1"/>
  <c r="F187" i="1"/>
  <c r="W267" i="1"/>
  <c r="FC187" i="1"/>
  <c r="W268" i="1"/>
  <c r="FC188" i="1"/>
  <c r="W269" i="1"/>
  <c r="FC189" i="1"/>
  <c r="W270" i="1"/>
  <c r="FC190" i="1"/>
  <c r="W271" i="1"/>
  <c r="FC191" i="1"/>
  <c r="W272" i="1"/>
  <c r="FC192" i="1"/>
  <c r="W273" i="1"/>
  <c r="FC193" i="1"/>
  <c r="W274" i="1"/>
  <c r="FC194" i="1"/>
  <c r="W275" i="1"/>
  <c r="FC195" i="1"/>
  <c r="W276" i="1"/>
  <c r="FC196" i="1"/>
  <c r="FC197" i="1"/>
  <c r="FC198" i="1"/>
  <c r="FC199" i="1"/>
  <c r="FC200" i="1"/>
  <c r="FC201" i="1"/>
  <c r="EE227" i="1"/>
  <c r="FC227" i="1"/>
  <c r="DC235" i="1"/>
  <c r="B236" i="1"/>
  <c r="DC236" i="1"/>
  <c r="DP236" i="1"/>
  <c r="FY236" i="1"/>
  <c r="FZ236" i="1" s="1"/>
  <c r="B237" i="1"/>
  <c r="GN237" i="1"/>
  <c r="GO237" i="1"/>
  <c r="GP237" i="1"/>
  <c r="GQ237" i="1"/>
  <c r="BI239" i="1"/>
  <c r="AZ241" i="1"/>
  <c r="ED241" i="1"/>
  <c r="FZ241" i="1"/>
  <c r="HA241" i="1"/>
  <c r="GP242" i="1"/>
  <c r="HY242" i="1"/>
  <c r="IE242" i="1"/>
  <c r="HA243" i="1"/>
  <c r="HB243" i="1"/>
  <c r="HC243" i="1"/>
  <c r="HD243" i="1"/>
  <c r="HE243" i="1"/>
  <c r="HF243" i="1"/>
  <c r="HH243" i="1"/>
  <c r="C244" i="1"/>
  <c r="D244" i="1"/>
  <c r="E244" i="1"/>
  <c r="F244" i="1"/>
  <c r="H244" i="1"/>
  <c r="U244" i="1"/>
  <c r="V244" i="1"/>
  <c r="W244" i="1"/>
  <c r="Y244" i="1"/>
  <c r="EB244" i="1"/>
  <c r="HA244" i="1"/>
  <c r="AA246" i="1"/>
  <c r="BC246" i="1"/>
  <c r="BB246" i="1"/>
  <c r="FZ246" i="1"/>
  <c r="HQ246" i="1"/>
  <c r="B247" i="1"/>
  <c r="B248" i="1" s="1"/>
  <c r="B249" i="1" s="1"/>
  <c r="B250" i="1" s="1"/>
  <c r="AA247" i="1"/>
  <c r="BB247" i="1"/>
  <c r="DX247" i="1"/>
  <c r="EH247" i="1"/>
  <c r="EO247" i="1"/>
  <c r="EQ247" i="1"/>
  <c r="ER247" i="1"/>
  <c r="EY247" i="1"/>
  <c r="FA247" i="1"/>
  <c r="FB247" i="1"/>
  <c r="FY247" i="1"/>
  <c r="FZ247" i="1" s="1"/>
  <c r="HP247" i="1"/>
  <c r="HQ247" i="1" s="1"/>
  <c r="AA248" i="1"/>
  <c r="BC248" i="1"/>
  <c r="BB248" i="1"/>
  <c r="DX248" i="1"/>
  <c r="EH248" i="1"/>
  <c r="EO248" i="1"/>
  <c r="EQ248" i="1"/>
  <c r="ER248" i="1"/>
  <c r="EY248" i="1"/>
  <c r="FA248" i="1"/>
  <c r="FB248" i="1"/>
  <c r="AA249" i="1"/>
  <c r="AZ249" i="1" s="1"/>
  <c r="BB249" i="1"/>
  <c r="DX249" i="1"/>
  <c r="EH249" i="1"/>
  <c r="EO249" i="1"/>
  <c r="EQ249" i="1"/>
  <c r="ER249" i="1"/>
  <c r="EY249" i="1"/>
  <c r="FA249" i="1"/>
  <c r="FB249" i="1"/>
  <c r="AA250" i="1"/>
  <c r="AZ250" i="1" s="1"/>
  <c r="BC250" i="1"/>
  <c r="BB250" i="1"/>
  <c r="DX250" i="1"/>
  <c r="EH250" i="1"/>
  <c r="EO250" i="1"/>
  <c r="EQ250" i="1"/>
  <c r="ER250" i="1"/>
  <c r="EY250" i="1"/>
  <c r="FA250" i="1"/>
  <c r="FB250" i="1"/>
  <c r="AA251" i="1"/>
  <c r="BB251" i="1"/>
  <c r="BC251" i="1"/>
  <c r="DX251" i="1"/>
  <c r="EH251" i="1"/>
  <c r="EO251" i="1"/>
  <c r="EQ251" i="1"/>
  <c r="ER251" i="1"/>
  <c r="EY251" i="1"/>
  <c r="FA251" i="1"/>
  <c r="FB251" i="1"/>
  <c r="AA252" i="1"/>
  <c r="AZ252" i="1" s="1"/>
  <c r="BB252" i="1"/>
  <c r="BC252" i="1"/>
  <c r="DX252" i="1"/>
  <c r="EH252" i="1"/>
  <c r="EO252" i="1"/>
  <c r="EQ252" i="1"/>
  <c r="ER252" i="1"/>
  <c r="EY252" i="1"/>
  <c r="FA252" i="1"/>
  <c r="FB252" i="1"/>
  <c r="AA253" i="1"/>
  <c r="BB253" i="1"/>
  <c r="DX253" i="1"/>
  <c r="EH253" i="1"/>
  <c r="EO253" i="1"/>
  <c r="EQ253" i="1"/>
  <c r="ER253" i="1"/>
  <c r="EY253" i="1"/>
  <c r="FA253" i="1"/>
  <c r="FB253" i="1"/>
  <c r="AA254" i="1"/>
  <c r="BB254" i="1"/>
  <c r="BC254" i="1"/>
  <c r="DX254" i="1"/>
  <c r="EH254" i="1"/>
  <c r="EO254" i="1"/>
  <c r="EQ254" i="1"/>
  <c r="ER254" i="1"/>
  <c r="EY254" i="1"/>
  <c r="FA254" i="1"/>
  <c r="FB254" i="1"/>
  <c r="AA255" i="1"/>
  <c r="BC255" i="1"/>
  <c r="BB255" i="1"/>
  <c r="DX255" i="1"/>
  <c r="EH255" i="1"/>
  <c r="EO255" i="1"/>
  <c r="EQ255" i="1"/>
  <c r="ER255" i="1"/>
  <c r="EY255" i="1"/>
  <c r="FA255" i="1"/>
  <c r="FB255" i="1"/>
  <c r="AA256" i="1"/>
  <c r="AZ256" i="1" s="1"/>
  <c r="BB256" i="1"/>
  <c r="BC256" i="1"/>
  <c r="DX256" i="1"/>
  <c r="EH256" i="1"/>
  <c r="EO256" i="1"/>
  <c r="EQ256" i="1"/>
  <c r="ER256" i="1"/>
  <c r="EY256" i="1"/>
  <c r="FA256" i="1"/>
  <c r="FB256" i="1"/>
  <c r="AA257" i="1"/>
  <c r="AZ257" i="1" s="1"/>
  <c r="BC257" i="1"/>
  <c r="AP257" i="1"/>
  <c r="CB257" i="1" s="1"/>
  <c r="BB257" i="1"/>
  <c r="DX257" i="1"/>
  <c r="EH257" i="1"/>
  <c r="EO257" i="1"/>
  <c r="EQ257" i="1"/>
  <c r="ER257" i="1"/>
  <c r="EY257" i="1"/>
  <c r="FA257" i="1"/>
  <c r="FB257" i="1"/>
  <c r="AA258" i="1"/>
  <c r="BB258" i="1"/>
  <c r="DX258" i="1"/>
  <c r="EH258" i="1"/>
  <c r="EO258" i="1"/>
  <c r="EQ258" i="1"/>
  <c r="ER258" i="1"/>
  <c r="EY258" i="1"/>
  <c r="FA258" i="1"/>
  <c r="FB258" i="1"/>
  <c r="AA259" i="1"/>
  <c r="BB259" i="1"/>
  <c r="DX259" i="1"/>
  <c r="EH259" i="1"/>
  <c r="EO259" i="1"/>
  <c r="EQ259" i="1"/>
  <c r="ER259" i="1"/>
  <c r="EY259" i="1"/>
  <c r="FA259" i="1"/>
  <c r="FB259" i="1"/>
  <c r="AA260" i="1"/>
  <c r="AZ260" i="1" s="1"/>
  <c r="BB260" i="1"/>
  <c r="DX260" i="1"/>
  <c r="EH260" i="1"/>
  <c r="EO260" i="1"/>
  <c r="EQ260" i="1"/>
  <c r="ER260" i="1"/>
  <c r="EY260" i="1"/>
  <c r="FA260" i="1"/>
  <c r="FB260" i="1"/>
  <c r="AA261" i="1"/>
  <c r="AZ261" i="1" s="1"/>
  <c r="BB261" i="1"/>
  <c r="DX261" i="1"/>
  <c r="EH261" i="1"/>
  <c r="EO261" i="1"/>
  <c r="EQ261" i="1"/>
  <c r="ER261" i="1"/>
  <c r="EY261" i="1"/>
  <c r="FA261" i="1"/>
  <c r="FB261" i="1"/>
  <c r="AA262" i="1"/>
  <c r="AZ262" i="1" s="1"/>
  <c r="BB262" i="1"/>
  <c r="DX262" i="1"/>
  <c r="EH262" i="1"/>
  <c r="EO262" i="1"/>
  <c r="EQ262" i="1"/>
  <c r="ER262" i="1"/>
  <c r="EY262" i="1"/>
  <c r="FA262" i="1"/>
  <c r="FB262" i="1"/>
  <c r="AA263" i="1"/>
  <c r="BB263" i="1"/>
  <c r="DX263" i="1"/>
  <c r="EH263" i="1"/>
  <c r="EO263" i="1"/>
  <c r="EQ263" i="1"/>
  <c r="ER263" i="1"/>
  <c r="EY263" i="1"/>
  <c r="FA263" i="1"/>
  <c r="FB263" i="1"/>
  <c r="AA264" i="1"/>
  <c r="AZ264" i="1" s="1"/>
  <c r="BB264" i="1"/>
  <c r="DX264" i="1"/>
  <c r="EH264" i="1"/>
  <c r="EO264" i="1"/>
  <c r="EQ264" i="1"/>
  <c r="ER264" i="1"/>
  <c r="EY264" i="1"/>
  <c r="FA264" i="1"/>
  <c r="FB264" i="1"/>
  <c r="AA265" i="1"/>
  <c r="BB265" i="1"/>
  <c r="DX265" i="1"/>
  <c r="EH265" i="1"/>
  <c r="EO265" i="1"/>
  <c r="EQ265" i="1"/>
  <c r="ER265" i="1"/>
  <c r="EY265" i="1"/>
  <c r="FA265" i="1"/>
  <c r="FB265" i="1"/>
  <c r="T266" i="1"/>
  <c r="V266" i="1"/>
  <c r="X266" i="1"/>
  <c r="AA266" i="1"/>
  <c r="AZ266" i="1" s="1"/>
  <c r="BB266" i="1"/>
  <c r="DX266" i="1"/>
  <c r="EH266" i="1"/>
  <c r="EO266" i="1"/>
  <c r="EQ266" i="1"/>
  <c r="ER266" i="1"/>
  <c r="EY266" i="1"/>
  <c r="FA266" i="1"/>
  <c r="FB266" i="1"/>
  <c r="X267" i="1"/>
  <c r="DX267" i="1"/>
  <c r="EH267" i="1"/>
  <c r="FB267" i="1"/>
  <c r="X268" i="1"/>
  <c r="DX268" i="1"/>
  <c r="EH268" i="1"/>
  <c r="FB268" i="1"/>
  <c r="X269" i="1"/>
  <c r="DX269" i="1"/>
  <c r="EH269" i="1"/>
  <c r="FB269" i="1"/>
  <c r="X270" i="1"/>
  <c r="DX270" i="1"/>
  <c r="EH270" i="1"/>
  <c r="FB270" i="1"/>
  <c r="X271" i="1"/>
  <c r="DX271" i="1"/>
  <c r="EH271" i="1"/>
  <c r="FB271" i="1"/>
  <c r="X272" i="1"/>
  <c r="DX272" i="1"/>
  <c r="EH272" i="1"/>
  <c r="FB272" i="1"/>
  <c r="X273" i="1"/>
  <c r="DX273" i="1"/>
  <c r="EH273" i="1"/>
  <c r="FB273" i="1"/>
  <c r="X274" i="1"/>
  <c r="DX274" i="1"/>
  <c r="EH274" i="1"/>
  <c r="FB274" i="1"/>
  <c r="X275" i="1"/>
  <c r="DX275" i="1"/>
  <c r="EH275" i="1"/>
  <c r="FB275" i="1"/>
  <c r="X276" i="1"/>
  <c r="DX276" i="1"/>
  <c r="EH276" i="1"/>
  <c r="FB276" i="1"/>
  <c r="X277" i="1"/>
  <c r="DX277" i="1"/>
  <c r="EH277" i="1"/>
  <c r="FB277" i="1"/>
  <c r="W278" i="1"/>
  <c r="X278" i="1"/>
  <c r="DX278" i="1"/>
  <c r="EH278" i="1"/>
  <c r="FB278" i="1"/>
  <c r="X279" i="1"/>
  <c r="DX279" i="1"/>
  <c r="EH279" i="1"/>
  <c r="FB279" i="1"/>
  <c r="X280" i="1"/>
  <c r="DX280" i="1"/>
  <c r="EH280" i="1"/>
  <c r="FB280" i="1"/>
  <c r="X281" i="1"/>
  <c r="DX281" i="1"/>
  <c r="EH281" i="1"/>
  <c r="FB281" i="1"/>
  <c r="W282" i="1"/>
  <c r="X282" i="1"/>
  <c r="DX282" i="1"/>
  <c r="EH282" i="1"/>
  <c r="FB282" i="1"/>
  <c r="X283" i="1"/>
  <c r="DX283" i="1"/>
  <c r="EH283" i="1"/>
  <c r="FB283" i="1"/>
  <c r="X284" i="1"/>
  <c r="DX284" i="1"/>
  <c r="EH284" i="1"/>
  <c r="FB284" i="1"/>
  <c r="X285" i="1"/>
  <c r="DX285" i="1"/>
  <c r="EH285" i="1"/>
  <c r="FB285" i="1"/>
  <c r="X286" i="1"/>
  <c r="DX286" i="1"/>
  <c r="EH286" i="1"/>
  <c r="FB286" i="1"/>
  <c r="W287" i="1"/>
  <c r="X287" i="1"/>
  <c r="DX287" i="1"/>
  <c r="EH287" i="1"/>
  <c r="FB287" i="1"/>
  <c r="X288" i="1"/>
  <c r="DX288" i="1"/>
  <c r="EH288" i="1"/>
  <c r="FB288" i="1"/>
  <c r="W289" i="1"/>
  <c r="X289" i="1"/>
  <c r="DX289" i="1"/>
  <c r="EH289" i="1"/>
  <c r="FB289" i="1"/>
  <c r="X290" i="1"/>
  <c r="DX290" i="1"/>
  <c r="EH290" i="1"/>
  <c r="FB290" i="1"/>
  <c r="W291" i="1"/>
  <c r="X291" i="1"/>
  <c r="DX291" i="1"/>
  <c r="EH291" i="1"/>
  <c r="FB291" i="1"/>
  <c r="X292" i="1"/>
  <c r="DX292" i="1"/>
  <c r="EH292" i="1"/>
  <c r="FB292" i="1"/>
  <c r="W293" i="1"/>
  <c r="X293" i="1"/>
  <c r="DX293" i="1"/>
  <c r="EH293" i="1"/>
  <c r="FB293" i="1"/>
  <c r="X294" i="1"/>
  <c r="DX294" i="1"/>
  <c r="EH294" i="1"/>
  <c r="FB294" i="1"/>
  <c r="W295" i="1"/>
  <c r="X295" i="1"/>
  <c r="DX295" i="1"/>
  <c r="EH295" i="1"/>
  <c r="FB295" i="1"/>
  <c r="X296" i="1"/>
  <c r="DX296" i="1"/>
  <c r="EH296" i="1"/>
  <c r="FB296" i="1"/>
  <c r="X297" i="1"/>
  <c r="DX297" i="1"/>
  <c r="EH297" i="1"/>
  <c r="FB297" i="1"/>
  <c r="X298" i="1"/>
  <c r="DX298" i="1"/>
  <c r="EH298" i="1"/>
  <c r="FB298" i="1"/>
  <c r="W299" i="1"/>
  <c r="X299" i="1"/>
  <c r="DX299" i="1"/>
  <c r="EH299" i="1"/>
  <c r="FB299" i="1"/>
  <c r="X300" i="1"/>
  <c r="DX300" i="1"/>
  <c r="EH300" i="1"/>
  <c r="FB300" i="1"/>
  <c r="W301" i="1"/>
  <c r="X301" i="1"/>
  <c r="DX301" i="1"/>
  <c r="EH301" i="1"/>
  <c r="FB301" i="1"/>
  <c r="X302" i="1"/>
  <c r="DX302" i="1"/>
  <c r="EH302" i="1"/>
  <c r="FB302" i="1"/>
  <c r="X303" i="1"/>
  <c r="DX303" i="1"/>
  <c r="EH303" i="1"/>
  <c r="FB303" i="1"/>
  <c r="X304" i="1"/>
  <c r="X305" i="1"/>
  <c r="W306" i="1"/>
  <c r="X306" i="1"/>
  <c r="DX306" i="1"/>
  <c r="EH306" i="1"/>
  <c r="FB306" i="1"/>
  <c r="DX307" i="1"/>
  <c r="EE307" i="1"/>
  <c r="EH307" i="1"/>
  <c r="FB307" i="1"/>
  <c r="B316" i="1"/>
  <c r="DC316" i="1"/>
  <c r="DP316" i="1"/>
  <c r="FY316" i="1"/>
  <c r="FZ316" i="1" s="1"/>
  <c r="B317" i="1"/>
  <c r="GN317" i="1"/>
  <c r="GO317" i="1"/>
  <c r="GP317" i="1"/>
  <c r="GQ317" i="1"/>
  <c r="BI320" i="1"/>
  <c r="AZ321" i="1"/>
  <c r="ED321" i="1"/>
  <c r="FZ321" i="1"/>
  <c r="HA321" i="1"/>
  <c r="GP322" i="1"/>
  <c r="HY322" i="1"/>
  <c r="IE322" i="1"/>
  <c r="HA323" i="1"/>
  <c r="HB323" i="1"/>
  <c r="HC323" i="1"/>
  <c r="HD323" i="1"/>
  <c r="HE323" i="1"/>
  <c r="HF323" i="1"/>
  <c r="HH323" i="1"/>
  <c r="D324" i="1"/>
  <c r="E324" i="1"/>
  <c r="F324" i="1"/>
  <c r="G324" i="1"/>
  <c r="H324" i="1"/>
  <c r="U324" i="1"/>
  <c r="V324" i="1"/>
  <c r="W324" i="1"/>
  <c r="Y324" i="1"/>
  <c r="HA324" i="1"/>
  <c r="H326" i="1"/>
  <c r="J326" i="1" s="1"/>
  <c r="P326" i="1"/>
  <c r="CG326" i="1"/>
  <c r="CJ326" i="1"/>
  <c r="FZ326" i="1"/>
  <c r="HQ326" i="1"/>
  <c r="B327" i="1"/>
  <c r="B328" i="1" s="1"/>
  <c r="B329" i="1" s="1"/>
  <c r="B330" i="1" s="1"/>
  <c r="B331" i="1" s="1"/>
  <c r="B332" i="1" s="1"/>
  <c r="H327" i="1"/>
  <c r="J327" i="1" s="1"/>
  <c r="P327" i="1"/>
  <c r="EF327" i="1"/>
  <c r="DV327" i="1"/>
  <c r="DW327" i="1"/>
  <c r="DX327" i="1"/>
  <c r="EO327" i="1"/>
  <c r="EQ327" i="1"/>
  <c r="ER327" i="1"/>
  <c r="EY327" i="1"/>
  <c r="FA327" i="1"/>
  <c r="FB327" i="1"/>
  <c r="FC327" i="1"/>
  <c r="FY327" i="1"/>
  <c r="FZ327" i="1" s="1"/>
  <c r="HP327" i="1"/>
  <c r="HQ327" i="1" s="1"/>
  <c r="H328" i="1"/>
  <c r="J328" i="1" s="1"/>
  <c r="P328" i="1"/>
  <c r="DV328" i="1"/>
  <c r="DW328" i="1"/>
  <c r="DX328" i="1"/>
  <c r="EF328" i="1"/>
  <c r="EO328" i="1"/>
  <c r="EQ328" i="1"/>
  <c r="ER328" i="1"/>
  <c r="EY328" i="1"/>
  <c r="FA328" i="1"/>
  <c r="FB328" i="1"/>
  <c r="FC328" i="1"/>
  <c r="H329" i="1"/>
  <c r="J329" i="1" s="1"/>
  <c r="P329" i="1"/>
  <c r="EF329" i="1"/>
  <c r="DV329" i="1"/>
  <c r="DW329" i="1"/>
  <c r="DX329" i="1"/>
  <c r="EO329" i="1"/>
  <c r="EQ329" i="1"/>
  <c r="ER329" i="1"/>
  <c r="EY329" i="1"/>
  <c r="FA329" i="1"/>
  <c r="FB329" i="1"/>
  <c r="FC329" i="1"/>
  <c r="H330" i="1"/>
  <c r="J330" i="1" s="1"/>
  <c r="P330" i="1"/>
  <c r="EF330" i="1"/>
  <c r="DV330" i="1"/>
  <c r="DW330" i="1"/>
  <c r="DX330" i="1"/>
  <c r="EO330" i="1"/>
  <c r="EQ330" i="1"/>
  <c r="ER330" i="1"/>
  <c r="EY330" i="1"/>
  <c r="FA330" i="1"/>
  <c r="FB330" i="1"/>
  <c r="FC330" i="1"/>
  <c r="H331" i="1"/>
  <c r="J331" i="1" s="1"/>
  <c r="P331" i="1"/>
  <c r="DV331" i="1"/>
  <c r="DW331" i="1"/>
  <c r="DX331" i="1"/>
  <c r="EF331" i="1"/>
  <c r="EO331" i="1"/>
  <c r="EQ331" i="1"/>
  <c r="ER331" i="1"/>
  <c r="EY331" i="1"/>
  <c r="FA331" i="1"/>
  <c r="FB331" i="1"/>
  <c r="FC331" i="1"/>
  <c r="H332" i="1"/>
  <c r="J332" i="1" s="1"/>
  <c r="P332" i="1"/>
  <c r="EF332" i="1"/>
  <c r="DV332" i="1"/>
  <c r="DW332" i="1"/>
  <c r="DX332" i="1"/>
  <c r="EO332" i="1"/>
  <c r="EQ332" i="1"/>
  <c r="ER332" i="1"/>
  <c r="EY332" i="1"/>
  <c r="FA332" i="1"/>
  <c r="FB332" i="1"/>
  <c r="FC332" i="1"/>
  <c r="H333" i="1"/>
  <c r="J333" i="1" s="1"/>
  <c r="P333" i="1"/>
  <c r="DV333" i="1"/>
  <c r="DW333" i="1"/>
  <c r="DX333" i="1"/>
  <c r="ED333" i="1"/>
  <c r="EF333" i="1"/>
  <c r="EO333" i="1"/>
  <c r="EQ333" i="1"/>
  <c r="ER333" i="1"/>
  <c r="EY333" i="1"/>
  <c r="FA333" i="1"/>
  <c r="FB333" i="1"/>
  <c r="FC333" i="1"/>
  <c r="H334" i="1"/>
  <c r="J334" i="1" s="1"/>
  <c r="P334" i="1"/>
  <c r="EF334" i="1"/>
  <c r="DV334" i="1"/>
  <c r="DW334" i="1"/>
  <c r="DX334" i="1"/>
  <c r="EO334" i="1"/>
  <c r="EQ334" i="1"/>
  <c r="ER334" i="1"/>
  <c r="EY334" i="1"/>
  <c r="FA334" i="1"/>
  <c r="FB334" i="1"/>
  <c r="FC334" i="1"/>
  <c r="H335" i="1"/>
  <c r="J335" i="1" s="1"/>
  <c r="P335" i="1"/>
  <c r="EE335" i="1"/>
  <c r="DV335" i="1"/>
  <c r="DW335" i="1"/>
  <c r="DX335" i="1"/>
  <c r="ED335" i="1"/>
  <c r="EF335" i="1"/>
  <c r="EO335" i="1"/>
  <c r="EQ335" i="1"/>
  <c r="ER335" i="1"/>
  <c r="EY335" i="1"/>
  <c r="FA335" i="1"/>
  <c r="FB335" i="1"/>
  <c r="FC335" i="1"/>
  <c r="H336" i="1"/>
  <c r="J336" i="1" s="1"/>
  <c r="P336" i="1"/>
  <c r="EF336" i="1"/>
  <c r="DV336" i="1"/>
  <c r="DW336" i="1"/>
  <c r="DX336" i="1"/>
  <c r="EO336" i="1"/>
  <c r="EQ336" i="1"/>
  <c r="ER336" i="1"/>
  <c r="EY336" i="1"/>
  <c r="FA336" i="1"/>
  <c r="FB336" i="1"/>
  <c r="FC336" i="1"/>
  <c r="H337" i="1"/>
  <c r="J337" i="1" s="1"/>
  <c r="P337" i="1"/>
  <c r="DV337" i="1"/>
  <c r="DW337" i="1"/>
  <c r="DX337" i="1"/>
  <c r="ED337" i="1"/>
  <c r="EF337" i="1"/>
  <c r="EO337" i="1"/>
  <c r="EQ337" i="1"/>
  <c r="ER337" i="1"/>
  <c r="EY337" i="1"/>
  <c r="FA337" i="1"/>
  <c r="FB337" i="1"/>
  <c r="FC337" i="1"/>
  <c r="H338" i="1"/>
  <c r="J338" i="1" s="1"/>
  <c r="I338" i="1"/>
  <c r="P338" i="1"/>
  <c r="EF338" i="1"/>
  <c r="DV338" i="1"/>
  <c r="DW338" i="1"/>
  <c r="DX338" i="1"/>
  <c r="EO338" i="1"/>
  <c r="EQ338" i="1"/>
  <c r="ER338" i="1"/>
  <c r="EY338" i="1"/>
  <c r="FA338" i="1"/>
  <c r="FB338" i="1"/>
  <c r="FC338" i="1"/>
  <c r="H339" i="1"/>
  <c r="J339" i="1" s="1"/>
  <c r="P339" i="1"/>
  <c r="DV339" i="1"/>
  <c r="DW339" i="1"/>
  <c r="DX339" i="1"/>
  <c r="ED339" i="1"/>
  <c r="EF339" i="1"/>
  <c r="EO339" i="1"/>
  <c r="EQ339" i="1"/>
  <c r="ER339" i="1"/>
  <c r="EY339" i="1"/>
  <c r="FA339" i="1"/>
  <c r="FB339" i="1"/>
  <c r="FC339" i="1"/>
  <c r="H340" i="1"/>
  <c r="J340" i="1" s="1"/>
  <c r="P340" i="1"/>
  <c r="EF340" i="1"/>
  <c r="DV340" i="1"/>
  <c r="DW340" i="1"/>
  <c r="DX340" i="1"/>
  <c r="EO340" i="1"/>
  <c r="EQ340" i="1"/>
  <c r="ER340" i="1"/>
  <c r="EY340" i="1"/>
  <c r="FA340" i="1"/>
  <c r="FB340" i="1"/>
  <c r="FC340" i="1"/>
  <c r="H341" i="1"/>
  <c r="J341" i="1" s="1"/>
  <c r="P341" i="1"/>
  <c r="DV341" i="1"/>
  <c r="DW341" i="1"/>
  <c r="DX341" i="1"/>
  <c r="ED341" i="1"/>
  <c r="EF341" i="1"/>
  <c r="EO341" i="1"/>
  <c r="EQ341" i="1"/>
  <c r="ER341" i="1"/>
  <c r="EY341" i="1"/>
  <c r="FA341" i="1"/>
  <c r="FB341" i="1"/>
  <c r="FC341" i="1"/>
  <c r="H342" i="1"/>
  <c r="J342" i="1" s="1"/>
  <c r="P342" i="1"/>
  <c r="EF342" i="1"/>
  <c r="DV342" i="1"/>
  <c r="DW342" i="1"/>
  <c r="DX342" i="1"/>
  <c r="EO342" i="1"/>
  <c r="EQ342" i="1"/>
  <c r="ER342" i="1"/>
  <c r="EY342" i="1"/>
  <c r="FA342" i="1"/>
  <c r="FB342" i="1"/>
  <c r="FC342" i="1"/>
  <c r="H343" i="1"/>
  <c r="J343" i="1" s="1"/>
  <c r="P343" i="1"/>
  <c r="EE343" i="1"/>
  <c r="DV343" i="1"/>
  <c r="DW343" i="1"/>
  <c r="DX343" i="1"/>
  <c r="ED343" i="1"/>
  <c r="EF343" i="1"/>
  <c r="EO343" i="1"/>
  <c r="EQ343" i="1"/>
  <c r="ER343" i="1"/>
  <c r="EY343" i="1"/>
  <c r="FA343" i="1"/>
  <c r="FB343" i="1"/>
  <c r="FC343" i="1"/>
  <c r="H344" i="1"/>
  <c r="J344" i="1" s="1"/>
  <c r="P344" i="1"/>
  <c r="EF344" i="1"/>
  <c r="DV344" i="1"/>
  <c r="DW344" i="1"/>
  <c r="DX344" i="1"/>
  <c r="EE344" i="1"/>
  <c r="EO344" i="1"/>
  <c r="EQ344" i="1"/>
  <c r="ER344" i="1"/>
  <c r="EY344" i="1"/>
  <c r="FA344" i="1"/>
  <c r="FB344" i="1"/>
  <c r="FC344" i="1"/>
  <c r="H345" i="1"/>
  <c r="J345" i="1" s="1"/>
  <c r="P345" i="1"/>
  <c r="EE345" i="1"/>
  <c r="DV345" i="1"/>
  <c r="DW345" i="1"/>
  <c r="DX345" i="1"/>
  <c r="ED345" i="1"/>
  <c r="EF345" i="1"/>
  <c r="EO345" i="1"/>
  <c r="EQ345" i="1"/>
  <c r="ER345" i="1"/>
  <c r="EY345" i="1"/>
  <c r="FA345" i="1"/>
  <c r="FB345" i="1"/>
  <c r="FC345" i="1"/>
  <c r="H346" i="1"/>
  <c r="J346" i="1" s="1"/>
  <c r="P346" i="1"/>
  <c r="EF346" i="1"/>
  <c r="DV346" i="1"/>
  <c r="DW346" i="1"/>
  <c r="DX346" i="1"/>
  <c r="EO346" i="1"/>
  <c r="EQ346" i="1"/>
  <c r="ER346" i="1"/>
  <c r="EY346" i="1"/>
  <c r="FA346" i="1"/>
  <c r="FB346" i="1"/>
  <c r="FC346" i="1"/>
  <c r="H347" i="1"/>
  <c r="J347" i="1" s="1"/>
  <c r="P347" i="1"/>
  <c r="X347" i="1" s="1"/>
  <c r="EO347" i="1"/>
  <c r="EY347" i="1"/>
  <c r="H348" i="1"/>
  <c r="J348" i="1" s="1"/>
  <c r="P348" i="1"/>
  <c r="H349" i="1"/>
  <c r="J349" i="1" s="1"/>
  <c r="P349" i="1"/>
  <c r="X349" i="1" s="1"/>
  <c r="H350" i="1"/>
  <c r="J350" i="1" s="1"/>
  <c r="P350" i="1"/>
  <c r="H362" i="1"/>
  <c r="H351" i="1"/>
  <c r="J351" i="1" s="1"/>
  <c r="P351" i="1"/>
  <c r="X351" i="1" s="1"/>
  <c r="H352" i="1"/>
  <c r="J352" i="1" s="1"/>
  <c r="P352" i="1"/>
  <c r="H353" i="1"/>
  <c r="J353" i="1" s="1"/>
  <c r="P353" i="1"/>
  <c r="X353" i="1" s="1"/>
  <c r="AF353" i="1"/>
  <c r="H354" i="1"/>
  <c r="J354" i="1" s="1"/>
  <c r="P354" i="1"/>
  <c r="X354" i="1" s="1"/>
  <c r="H355" i="1"/>
  <c r="J355" i="1" s="1"/>
  <c r="P355" i="1"/>
  <c r="H356" i="1"/>
  <c r="J356" i="1" s="1"/>
  <c r="P356" i="1"/>
  <c r="H357" i="1"/>
  <c r="J357" i="1" s="1"/>
  <c r="P357" i="1"/>
  <c r="H358" i="1"/>
  <c r="J358" i="1" s="1"/>
  <c r="I358" i="1"/>
  <c r="P358" i="1"/>
  <c r="H359" i="1"/>
  <c r="J359" i="1" s="1"/>
  <c r="P359" i="1"/>
  <c r="X359" i="1" s="1"/>
  <c r="H360" i="1"/>
  <c r="J360" i="1" s="1"/>
  <c r="I360" i="1"/>
  <c r="P360" i="1"/>
  <c r="H361" i="1"/>
  <c r="J361" i="1" s="1"/>
  <c r="P361" i="1"/>
  <c r="I362" i="1"/>
  <c r="H363" i="1"/>
  <c r="J363" i="1" s="1"/>
  <c r="H364" i="1"/>
  <c r="J364" i="1" s="1"/>
  <c r="I364" i="1"/>
  <c r="H365" i="1"/>
  <c r="J365" i="1" s="1"/>
  <c r="H366" i="1"/>
  <c r="J366" i="1" s="1"/>
  <c r="H367" i="1"/>
  <c r="J367" i="1" s="1"/>
  <c r="H368" i="1"/>
  <c r="J368" i="1" s="1"/>
  <c r="H369" i="1"/>
  <c r="J369" i="1" s="1"/>
  <c r="X369" i="1"/>
  <c r="H370" i="1"/>
  <c r="J370" i="1" s="1"/>
  <c r="H371" i="1"/>
  <c r="J371" i="1" s="1"/>
  <c r="X371" i="1"/>
  <c r="H372" i="1"/>
  <c r="J372" i="1" s="1"/>
  <c r="I372" i="1"/>
  <c r="H373" i="1"/>
  <c r="J373" i="1" s="1"/>
  <c r="H374" i="1"/>
  <c r="J374" i="1" s="1"/>
  <c r="H375" i="1"/>
  <c r="J375" i="1" s="1"/>
  <c r="H376" i="1"/>
  <c r="J376" i="1" s="1"/>
  <c r="H377" i="1"/>
  <c r="J377" i="1" s="1"/>
  <c r="H378" i="1"/>
  <c r="J378" i="1" s="1"/>
  <c r="H379" i="1"/>
  <c r="J379" i="1" s="1"/>
  <c r="X381" i="1"/>
  <c r="H382" i="1"/>
  <c r="J382" i="1" s="1"/>
  <c r="U382" i="1"/>
  <c r="U383" i="1"/>
  <c r="X383" i="1"/>
  <c r="U384" i="1"/>
  <c r="U385" i="1"/>
  <c r="U386" i="1"/>
  <c r="BA386" i="1"/>
  <c r="U387" i="1"/>
  <c r="X387" i="1"/>
  <c r="DC395" i="1"/>
  <c r="B396" i="1"/>
  <c r="DC396" i="1"/>
  <c r="DP396" i="1"/>
  <c r="FY396" i="1"/>
  <c r="FZ396" i="1" s="1"/>
  <c r="B397" i="1"/>
  <c r="GN397" i="1"/>
  <c r="GO397" i="1"/>
  <c r="GP397" i="1"/>
  <c r="GQ397" i="1"/>
  <c r="E1" i="39"/>
  <c r="E2" i="39"/>
  <c r="B4" i="39"/>
  <c r="C4" i="39"/>
  <c r="D4" i="39"/>
  <c r="E4" i="39"/>
  <c r="F4" i="39"/>
  <c r="H4" i="39"/>
  <c r="I4" i="39"/>
  <c r="A5" i="39"/>
  <c r="C5" i="39"/>
  <c r="F5" i="39"/>
  <c r="H5" i="39"/>
  <c r="I5" i="39"/>
  <c r="B6" i="39"/>
  <c r="C6" i="39"/>
  <c r="D6" i="39"/>
  <c r="E6" i="39"/>
  <c r="F6" i="39"/>
  <c r="H6" i="39"/>
  <c r="A7" i="39"/>
  <c r="B7" i="39"/>
  <c r="E7" i="39"/>
  <c r="A8" i="39"/>
  <c r="C8" i="39"/>
  <c r="D8" i="39"/>
  <c r="E8" i="39"/>
  <c r="F8" i="39"/>
  <c r="A9" i="39"/>
  <c r="C9" i="39"/>
  <c r="D9" i="39"/>
  <c r="E9" i="39"/>
  <c r="F9" i="39"/>
  <c r="A10" i="39"/>
  <c r="C10" i="39"/>
  <c r="D10" i="39"/>
  <c r="E10" i="39"/>
  <c r="F10" i="39"/>
  <c r="A11" i="39"/>
  <c r="C11" i="39"/>
  <c r="D11" i="39"/>
  <c r="E11" i="39"/>
  <c r="F11" i="39"/>
  <c r="A12" i="39"/>
  <c r="C12" i="39"/>
  <c r="D12" i="39"/>
  <c r="E12" i="39"/>
  <c r="F12" i="39"/>
  <c r="A13" i="39"/>
  <c r="C13" i="39"/>
  <c r="D13" i="39"/>
  <c r="E13" i="39"/>
  <c r="F13" i="39"/>
  <c r="A14" i="39"/>
  <c r="C14" i="39"/>
  <c r="D14" i="39"/>
  <c r="E14" i="39"/>
  <c r="F14" i="39"/>
  <c r="A15" i="39"/>
  <c r="C15" i="39"/>
  <c r="D15" i="39"/>
  <c r="E15" i="39"/>
  <c r="F15" i="39"/>
  <c r="A16" i="39"/>
  <c r="C16" i="39"/>
  <c r="D16" i="39"/>
  <c r="E16" i="39"/>
  <c r="F16" i="39"/>
  <c r="A17" i="39"/>
  <c r="C17" i="39"/>
  <c r="D17" i="39"/>
  <c r="E17" i="39"/>
  <c r="F17" i="39"/>
  <c r="A18" i="39"/>
  <c r="C18" i="39"/>
  <c r="D18" i="39"/>
  <c r="E18" i="39"/>
  <c r="F18" i="39"/>
  <c r="A19" i="39"/>
  <c r="C19" i="39"/>
  <c r="D19" i="39"/>
  <c r="E19" i="39"/>
  <c r="F19" i="39"/>
  <c r="A20" i="39"/>
  <c r="C20" i="39"/>
  <c r="D20" i="39"/>
  <c r="E20" i="39"/>
  <c r="F20" i="39"/>
  <c r="A21" i="39"/>
  <c r="C21" i="39"/>
  <c r="D21" i="39"/>
  <c r="E21" i="39"/>
  <c r="F21" i="39"/>
  <c r="A22" i="39"/>
  <c r="C22" i="39"/>
  <c r="D22" i="39"/>
  <c r="E22" i="39"/>
  <c r="F22" i="39"/>
  <c r="A23" i="39"/>
  <c r="C23" i="39"/>
  <c r="D23" i="39"/>
  <c r="E23" i="39"/>
  <c r="F23" i="39"/>
  <c r="A24" i="39"/>
  <c r="C24" i="39"/>
  <c r="D24" i="39"/>
  <c r="E24" i="39"/>
  <c r="F24" i="39"/>
  <c r="A25" i="39"/>
  <c r="C25" i="39"/>
  <c r="D25" i="39"/>
  <c r="E25" i="39"/>
  <c r="F25" i="39"/>
  <c r="A26" i="39"/>
  <c r="C26" i="39"/>
  <c r="D26" i="39"/>
  <c r="E26" i="39"/>
  <c r="F26" i="39"/>
  <c r="A27" i="39"/>
  <c r="C27" i="39"/>
  <c r="D27" i="39"/>
  <c r="E27" i="39"/>
  <c r="F27" i="39"/>
  <c r="A28" i="39"/>
  <c r="C28" i="39"/>
  <c r="D28" i="39"/>
  <c r="E28" i="39"/>
  <c r="F28" i="39"/>
  <c r="H28" i="39"/>
  <c r="A29" i="39"/>
  <c r="C29" i="39"/>
  <c r="D29" i="39"/>
  <c r="E29" i="39"/>
  <c r="F29" i="39"/>
  <c r="A30" i="39"/>
  <c r="C30" i="39"/>
  <c r="D30" i="39"/>
  <c r="E30" i="39"/>
  <c r="F30" i="39"/>
  <c r="A31" i="39"/>
  <c r="C31" i="39"/>
  <c r="D31" i="39"/>
  <c r="E31" i="39"/>
  <c r="F31" i="39"/>
  <c r="A32" i="39"/>
  <c r="C32" i="39"/>
  <c r="D32" i="39"/>
  <c r="E32" i="39"/>
  <c r="F32" i="39"/>
  <c r="A33" i="39"/>
  <c r="C33" i="39"/>
  <c r="D33" i="39"/>
  <c r="E33" i="39"/>
  <c r="F33" i="39"/>
  <c r="A34" i="39"/>
  <c r="C34" i="39"/>
  <c r="D34" i="39"/>
  <c r="E34" i="39"/>
  <c r="F34" i="39"/>
  <c r="A35" i="39"/>
  <c r="C35" i="39"/>
  <c r="D35" i="39"/>
  <c r="E35" i="39"/>
  <c r="F35" i="39"/>
  <c r="A36" i="39"/>
  <c r="C36" i="39"/>
  <c r="D36" i="39"/>
  <c r="E36" i="39"/>
  <c r="F36" i="39"/>
  <c r="H36" i="39"/>
  <c r="A37" i="39"/>
  <c r="C37" i="39"/>
  <c r="D37" i="39"/>
  <c r="E37" i="39"/>
  <c r="F37" i="39"/>
  <c r="A38" i="39"/>
  <c r="C38" i="39"/>
  <c r="D38" i="39"/>
  <c r="E38" i="39"/>
  <c r="F38" i="39"/>
  <c r="A39" i="39"/>
  <c r="C39" i="39"/>
  <c r="D39" i="39"/>
  <c r="E39" i="39"/>
  <c r="F39" i="39"/>
  <c r="A40" i="39"/>
  <c r="C40" i="39"/>
  <c r="D40" i="39"/>
  <c r="E40" i="39"/>
  <c r="F40" i="39"/>
  <c r="A41" i="39"/>
  <c r="C41" i="39"/>
  <c r="D41" i="39"/>
  <c r="E41" i="39"/>
  <c r="F41" i="39"/>
  <c r="A42" i="39"/>
  <c r="C42" i="39"/>
  <c r="D42" i="39"/>
  <c r="E42" i="39"/>
  <c r="F42" i="39"/>
  <c r="A43" i="39"/>
  <c r="C43" i="39"/>
  <c r="D43" i="39"/>
  <c r="E43" i="39"/>
  <c r="F43" i="39"/>
  <c r="A44" i="39"/>
  <c r="C44" i="39"/>
  <c r="D44" i="39"/>
  <c r="E44" i="39"/>
  <c r="F44" i="39"/>
  <c r="A45" i="39"/>
  <c r="C45" i="39"/>
  <c r="D45" i="39"/>
  <c r="E45" i="39"/>
  <c r="F45" i="39"/>
  <c r="A46" i="39"/>
  <c r="C46" i="39"/>
  <c r="D46" i="39"/>
  <c r="E46" i="39"/>
  <c r="F46" i="39"/>
  <c r="A47" i="39"/>
  <c r="C47" i="39"/>
  <c r="D47" i="39"/>
  <c r="E47" i="39"/>
  <c r="F47" i="39"/>
  <c r="S47" i="39"/>
  <c r="A48" i="39"/>
  <c r="C48" i="39"/>
  <c r="D48" i="39"/>
  <c r="E48" i="39"/>
  <c r="F48" i="39"/>
  <c r="S48" i="39"/>
  <c r="A49" i="39"/>
  <c r="C49" i="39"/>
  <c r="D49" i="39"/>
  <c r="E49" i="39"/>
  <c r="F49" i="39"/>
  <c r="A50" i="39"/>
  <c r="C50" i="39"/>
  <c r="D50" i="39"/>
  <c r="E50" i="39"/>
  <c r="F50" i="39"/>
  <c r="A51" i="39"/>
  <c r="C51" i="39"/>
  <c r="D51" i="39"/>
  <c r="E51" i="39"/>
  <c r="F51" i="39"/>
  <c r="S51" i="39"/>
  <c r="A52" i="39"/>
  <c r="C52" i="39"/>
  <c r="D52" i="39"/>
  <c r="E52" i="39"/>
  <c r="F52" i="39"/>
  <c r="A53" i="39"/>
  <c r="C53" i="39"/>
  <c r="D53" i="39"/>
  <c r="E53" i="39"/>
  <c r="F53" i="39"/>
  <c r="A54" i="39"/>
  <c r="C54" i="39"/>
  <c r="D54" i="39"/>
  <c r="E54" i="39"/>
  <c r="F54" i="39"/>
  <c r="A55" i="39"/>
  <c r="C55" i="39"/>
  <c r="D55" i="39"/>
  <c r="E55" i="39"/>
  <c r="F55" i="39"/>
  <c r="A56" i="39"/>
  <c r="C56" i="39"/>
  <c r="D56" i="39"/>
  <c r="E56" i="39"/>
  <c r="F56" i="39"/>
  <c r="A57" i="39"/>
  <c r="C57" i="39"/>
  <c r="D57" i="39"/>
  <c r="E57" i="39"/>
  <c r="F57" i="39"/>
  <c r="A58" i="39"/>
  <c r="C58" i="39"/>
  <c r="D58" i="39"/>
  <c r="E58" i="39"/>
  <c r="F58" i="39"/>
  <c r="A59" i="39"/>
  <c r="C59" i="39"/>
  <c r="D59" i="39"/>
  <c r="E59" i="39"/>
  <c r="F59" i="39"/>
  <c r="A60" i="39"/>
  <c r="C60" i="39"/>
  <c r="D60" i="39"/>
  <c r="E60" i="39"/>
  <c r="F60" i="39"/>
  <c r="N7" i="4"/>
  <c r="O7" i="4"/>
  <c r="F86" i="17"/>
  <c r="FC213" i="1"/>
  <c r="FC212" i="1"/>
  <c r="FC211" i="1"/>
  <c r="FC210" i="1"/>
  <c r="FC209" i="1"/>
  <c r="FC208" i="1"/>
  <c r="FC207" i="1"/>
  <c r="FC204" i="1"/>
  <c r="FC225" i="1"/>
  <c r="FC224" i="1"/>
  <c r="FC223" i="1"/>
  <c r="FC222" i="1"/>
  <c r="FC221" i="1"/>
  <c r="FC220" i="1"/>
  <c r="FC219" i="1"/>
  <c r="FC218" i="1"/>
  <c r="FC217" i="1"/>
  <c r="FC216" i="1"/>
  <c r="FC215" i="1"/>
  <c r="FC214" i="1"/>
  <c r="FC226" i="1"/>
  <c r="ES186" i="1"/>
  <c r="ES185" i="1"/>
  <c r="ES184" i="1"/>
  <c r="ES183" i="1"/>
  <c r="ES182" i="1"/>
  <c r="ES181" i="1"/>
  <c r="ES180" i="1"/>
  <c r="ES179" i="1"/>
  <c r="ES178" i="1"/>
  <c r="ES177" i="1"/>
  <c r="ES176" i="1"/>
  <c r="ES175" i="1"/>
  <c r="ES174" i="1"/>
  <c r="ES173" i="1"/>
  <c r="ES172" i="1"/>
  <c r="ES171" i="1"/>
  <c r="ES170" i="1"/>
  <c r="ES169" i="1"/>
  <c r="ES168" i="1"/>
  <c r="ES167" i="1"/>
  <c r="FC203" i="1"/>
  <c r="FC202" i="1"/>
  <c r="EO444" i="1"/>
  <c r="EO445" i="1"/>
  <c r="EO446" i="1"/>
  <c r="EO447" i="1"/>
  <c r="EO448" i="1"/>
  <c r="EO449" i="1"/>
  <c r="EO450" i="1"/>
  <c r="ES373" i="1"/>
  <c r="ES372" i="1"/>
  <c r="ES371" i="1"/>
  <c r="ES370" i="1"/>
  <c r="ES369" i="1"/>
  <c r="ES368" i="1"/>
  <c r="ES367" i="1"/>
  <c r="ES366" i="1"/>
  <c r="ES365" i="1"/>
  <c r="ES364" i="1"/>
  <c r="ES363" i="1"/>
  <c r="ES374" i="1"/>
  <c r="ES375" i="1"/>
  <c r="ES376" i="1"/>
  <c r="ES383" i="1"/>
  <c r="ES382" i="1"/>
  <c r="ES381" i="1"/>
  <c r="ES380" i="1"/>
  <c r="ES379" i="1"/>
  <c r="ES378" i="1"/>
  <c r="ES377" i="1"/>
  <c r="ES327" i="1"/>
  <c r="ES328" i="1"/>
  <c r="ES329" i="1"/>
  <c r="ES330" i="1"/>
  <c r="ES331" i="1"/>
  <c r="ES332" i="1"/>
  <c r="ES333" i="1"/>
  <c r="ES334" i="1"/>
  <c r="ES335" i="1"/>
  <c r="ES336" i="1"/>
  <c r="ES337" i="1"/>
  <c r="ES338" i="1"/>
  <c r="ES339" i="1"/>
  <c r="ES340" i="1"/>
  <c r="ES341" i="1"/>
  <c r="ES342" i="1"/>
  <c r="ES343" i="1"/>
  <c r="ES344" i="1"/>
  <c r="ES345" i="1"/>
  <c r="ES346" i="1"/>
  <c r="ES347" i="1"/>
  <c r="ES348" i="1"/>
  <c r="ES349" i="1"/>
  <c r="ES350" i="1"/>
  <c r="ES351" i="1"/>
  <c r="ES352" i="1"/>
  <c r="ES353" i="1"/>
  <c r="ES354" i="1"/>
  <c r="ES355" i="1"/>
  <c r="ES356" i="1"/>
  <c r="ES357" i="1"/>
  <c r="ES358" i="1"/>
  <c r="ES359" i="1"/>
  <c r="ES360" i="1"/>
  <c r="ES361" i="1"/>
  <c r="ES362" i="1"/>
  <c r="CC346" i="1"/>
  <c r="CC344" i="1"/>
  <c r="CC342" i="1"/>
  <c r="CC340" i="1"/>
  <c r="CC338" i="1"/>
  <c r="CC326" i="1"/>
  <c r="EH341" i="1"/>
  <c r="CC332" i="1"/>
  <c r="CC327" i="1"/>
  <c r="ED346" i="1"/>
  <c r="EG346" i="1"/>
  <c r="ED344" i="1"/>
  <c r="EG344" i="1"/>
  <c r="ED342" i="1"/>
  <c r="EG342" i="1"/>
  <c r="ED340" i="1"/>
  <c r="EG340" i="1"/>
  <c r="ED338" i="1"/>
  <c r="EG338" i="1"/>
  <c r="ED336" i="1"/>
  <c r="EG336" i="1"/>
  <c r="ED334" i="1"/>
  <c r="EG334" i="1"/>
  <c r="EG332" i="1"/>
  <c r="EG330" i="1"/>
  <c r="EG329" i="1"/>
  <c r="EG328" i="1"/>
  <c r="BC264" i="1"/>
  <c r="BC263" i="1"/>
  <c r="BC262" i="1"/>
  <c r="BC261" i="1"/>
  <c r="BC260" i="1"/>
  <c r="BC258" i="1"/>
  <c r="BC249" i="1"/>
  <c r="BC247" i="1"/>
  <c r="AZ186" i="1"/>
  <c r="AZ185" i="1"/>
  <c r="AZ184" i="1"/>
  <c r="AZ183" i="1"/>
  <c r="AZ181" i="1"/>
  <c r="AZ179" i="1"/>
  <c r="AZ177" i="1"/>
  <c r="AZ175" i="1"/>
  <c r="AZ173" i="1"/>
  <c r="ED173" i="1" s="1"/>
  <c r="AZ171" i="1"/>
  <c r="HP168" i="1"/>
  <c r="HQ168" i="1" s="1"/>
  <c r="AZ168" i="1"/>
  <c r="CY52" i="1"/>
  <c r="DA50" i="1"/>
  <c r="CY48" i="1"/>
  <c r="HP13" i="1"/>
  <c r="HQ13" i="1" s="1"/>
  <c r="J60" i="39"/>
  <c r="G217" i="1"/>
  <c r="AT414" i="1"/>
  <c r="AI415" i="1"/>
  <c r="AI435" i="1"/>
  <c r="AI433" i="1"/>
  <c r="AI431" i="1"/>
  <c r="AI429" i="1"/>
  <c r="AI427" i="1"/>
  <c r="AI425" i="1"/>
  <c r="AI423" i="1"/>
  <c r="AI421" i="1"/>
  <c r="AI419" i="1"/>
  <c r="AI417" i="1"/>
  <c r="AI434" i="1"/>
  <c r="AI432" i="1"/>
  <c r="AI430" i="1"/>
  <c r="AI428" i="1"/>
  <c r="AI426" i="1"/>
  <c r="AI424" i="1"/>
  <c r="AI422" i="1"/>
  <c r="AI420" i="1"/>
  <c r="AI418" i="1"/>
  <c r="AI416" i="1"/>
  <c r="EG331" i="1"/>
  <c r="EG335" i="1"/>
  <c r="CM336" i="1"/>
  <c r="CO336" i="1" s="1"/>
  <c r="CT336" i="1" s="1"/>
  <c r="EG333" i="1"/>
  <c r="EG337" i="1"/>
  <c r="EG341" i="1"/>
  <c r="EG345" i="1"/>
  <c r="EG327" i="1"/>
  <c r="EG339" i="1"/>
  <c r="CM340" i="1"/>
  <c r="CO340" i="1" s="1"/>
  <c r="CT340" i="1" s="1"/>
  <c r="EG343" i="1"/>
  <c r="HX144" i="1"/>
  <c r="IE144" i="1"/>
  <c r="IF144" i="1"/>
  <c r="HX145" i="1"/>
  <c r="HZ145" i="1"/>
  <c r="IE145" i="1"/>
  <c r="IG145" i="1"/>
  <c r="IF145" i="1"/>
  <c r="IG144" i="1"/>
  <c r="HZ144" i="1"/>
  <c r="IA145" i="1"/>
  <c r="HY145" i="1"/>
  <c r="ID145" i="1"/>
  <c r="CC336" i="1"/>
  <c r="CC335" i="1"/>
  <c r="CC334" i="1"/>
  <c r="CC333" i="1"/>
  <c r="CC331" i="1"/>
  <c r="CC329" i="1"/>
  <c r="CC328" i="1"/>
  <c r="CC345" i="1"/>
  <c r="CM343" i="1"/>
  <c r="CO343" i="1" s="1"/>
  <c r="CT343" i="1" s="1"/>
  <c r="CC343" i="1"/>
  <c r="CC341" i="1"/>
  <c r="CC330" i="1"/>
  <c r="ED328" i="1"/>
  <c r="DJ87" i="1"/>
  <c r="DL87" i="1" s="1"/>
  <c r="AZ170" i="1"/>
  <c r="AZ167" i="1"/>
  <c r="AZ166" i="1"/>
  <c r="CZ59" i="1"/>
  <c r="EG26" i="1"/>
  <c r="CZ21" i="1"/>
  <c r="CY21" i="1"/>
  <c r="DG430" i="1"/>
  <c r="DG431" i="1"/>
  <c r="DG426" i="1"/>
  <c r="DE421" i="1"/>
  <c r="DJ421" i="1" s="1"/>
  <c r="DL421" i="1" s="1"/>
  <c r="DG420" i="1"/>
  <c r="C225" i="1"/>
  <c r="BM78" i="40" s="1"/>
  <c r="AP109" i="1"/>
  <c r="HY144" i="1"/>
  <c r="IA144" i="1"/>
  <c r="ID144" i="1"/>
  <c r="CM335" i="1"/>
  <c r="CO335" i="1" s="1"/>
  <c r="CT335" i="1" s="1"/>
  <c r="EH336" i="1"/>
  <c r="EH333" i="1"/>
  <c r="EU180" i="1"/>
  <c r="EU167" i="1"/>
  <c r="EV167" i="1" s="1"/>
  <c r="CM331" i="1"/>
  <c r="CO331" i="1" s="1"/>
  <c r="CT331" i="1" s="1"/>
  <c r="EH332" i="1"/>
  <c r="EH331" i="1"/>
  <c r="CM337" i="1"/>
  <c r="CO337" i="1" s="1"/>
  <c r="CT337" i="1" s="1"/>
  <c r="EH337" i="1"/>
  <c r="EH329" i="1"/>
  <c r="EH328" i="1"/>
  <c r="ED332" i="1"/>
  <c r="ED331" i="1"/>
  <c r="FE168" i="1"/>
  <c r="DH418" i="1" l="1"/>
  <c r="HP248" i="1"/>
  <c r="HP249" i="1" s="1"/>
  <c r="EF63" i="1"/>
  <c r="HP328" i="1"/>
  <c r="HQ328" i="1" s="1"/>
  <c r="FY328" i="1"/>
  <c r="I370" i="1"/>
  <c r="I278" i="1"/>
  <c r="I290" i="1"/>
  <c r="AI27" i="1"/>
  <c r="DM8" i="1"/>
  <c r="AO3" i="40"/>
  <c r="ED183" i="1"/>
  <c r="EJ183" i="1" s="1"/>
  <c r="AZ10" i="1"/>
  <c r="FY248" i="1"/>
  <c r="DH11" i="1"/>
  <c r="CZ45" i="1"/>
  <c r="FZ416" i="1"/>
  <c r="AB40" i="1"/>
  <c r="BA40" i="1" s="1"/>
  <c r="AB445" i="1"/>
  <c r="AB220" i="1"/>
  <c r="BA220" i="1" s="1"/>
  <c r="AB469" i="1"/>
  <c r="AB58" i="1"/>
  <c r="AB463" i="1"/>
  <c r="AB354" i="1"/>
  <c r="AB443" i="1"/>
  <c r="AB26" i="1"/>
  <c r="BA26" i="1" s="1"/>
  <c r="AB431" i="1"/>
  <c r="AB554" i="1"/>
  <c r="AB468" i="1"/>
  <c r="AB353" i="1"/>
  <c r="BA353" i="1" s="1"/>
  <c r="AB442" i="1"/>
  <c r="AB181" i="1"/>
  <c r="BA181" i="1" s="1"/>
  <c r="AB430" i="1"/>
  <c r="AB547" i="1"/>
  <c r="AB461" i="1"/>
  <c r="AB192" i="1"/>
  <c r="AB441" i="1"/>
  <c r="AB340" i="1"/>
  <c r="AB429" i="1"/>
  <c r="AB373" i="1"/>
  <c r="AB462" i="1"/>
  <c r="AB339" i="1"/>
  <c r="CM339" i="1" s="1"/>
  <c r="CO339" i="1" s="1"/>
  <c r="CT339" i="1" s="1"/>
  <c r="AB428" i="1"/>
  <c r="AB210" i="1"/>
  <c r="AB459" i="1"/>
  <c r="AB558" i="1"/>
  <c r="AB472" i="1"/>
  <c r="AB338" i="1"/>
  <c r="AB427" i="1"/>
  <c r="AB209" i="1"/>
  <c r="AB458" i="1"/>
  <c r="AB281" i="1"/>
  <c r="BA281" i="1" s="1"/>
  <c r="AB450" i="1"/>
  <c r="AB189" i="1"/>
  <c r="AB438" i="1"/>
  <c r="AB337" i="1"/>
  <c r="AB426" i="1"/>
  <c r="AB559" i="1"/>
  <c r="AB473" i="1"/>
  <c r="AB360" i="1"/>
  <c r="BA360" i="1" s="1"/>
  <c r="AB449" i="1"/>
  <c r="AB32" i="1"/>
  <c r="BA32" i="1" s="1"/>
  <c r="AB437" i="1"/>
  <c r="AB382" i="1"/>
  <c r="AJ382" i="1" s="1"/>
  <c r="AB471" i="1"/>
  <c r="AB368" i="1"/>
  <c r="AB457" i="1"/>
  <c r="AB39" i="1"/>
  <c r="BA39" i="1" s="1"/>
  <c r="AB444" i="1"/>
  <c r="AB279" i="1"/>
  <c r="AB448" i="1"/>
  <c r="AB347" i="1"/>
  <c r="AB436" i="1"/>
  <c r="AB343" i="1"/>
  <c r="AB432" i="1"/>
  <c r="AB346" i="1"/>
  <c r="AB435" i="1"/>
  <c r="AB556" i="1"/>
  <c r="AB470" i="1"/>
  <c r="AB375" i="1"/>
  <c r="AB464" i="1"/>
  <c r="AB197" i="1"/>
  <c r="AB446" i="1"/>
  <c r="AB365" i="1"/>
  <c r="BA365" i="1" s="1"/>
  <c r="AB454" i="1"/>
  <c r="AB560" i="1"/>
  <c r="AB474" i="1"/>
  <c r="AB331" i="1"/>
  <c r="AB420" i="1"/>
  <c r="AB330" i="1"/>
  <c r="AB419" i="1"/>
  <c r="AB329" i="1"/>
  <c r="AB418" i="1"/>
  <c r="AB252" i="1"/>
  <c r="AB421" i="1"/>
  <c r="AB327" i="1"/>
  <c r="AB416" i="1"/>
  <c r="AB326" i="1"/>
  <c r="AB415" i="1"/>
  <c r="AB336" i="1"/>
  <c r="AB425" i="1"/>
  <c r="AB19" i="1"/>
  <c r="AB424" i="1"/>
  <c r="AB334" i="1"/>
  <c r="AB423" i="1"/>
  <c r="AB333" i="1"/>
  <c r="AB422" i="1"/>
  <c r="DA29" i="1"/>
  <c r="CZ29" i="1"/>
  <c r="DA58" i="1"/>
  <c r="DH16" i="1"/>
  <c r="EF39" i="1"/>
  <c r="CZ26" i="1"/>
  <c r="ED178" i="1"/>
  <c r="EJ178" i="1" s="1"/>
  <c r="CY27" i="1"/>
  <c r="DF27" i="1" s="1"/>
  <c r="ED179" i="1"/>
  <c r="CX28" i="1"/>
  <c r="CY56" i="1"/>
  <c r="AP251" i="1"/>
  <c r="CB251" i="1" s="1"/>
  <c r="CX35" i="1"/>
  <c r="DE36" i="1" s="1"/>
  <c r="I350" i="1"/>
  <c r="G184" i="1"/>
  <c r="H184" i="1" s="1"/>
  <c r="AP184" i="1" s="1"/>
  <c r="CB184" i="1" s="1"/>
  <c r="AP264" i="1"/>
  <c r="CB264" i="1" s="1"/>
  <c r="AI21" i="1"/>
  <c r="I344" i="1"/>
  <c r="DF44" i="1"/>
  <c r="CY70" i="1"/>
  <c r="DA70" i="1"/>
  <c r="DH430" i="1"/>
  <c r="DE40" i="1"/>
  <c r="AI23" i="1"/>
  <c r="I288" i="1"/>
  <c r="I368" i="1"/>
  <c r="DG427" i="1"/>
  <c r="DG423" i="1"/>
  <c r="ED257" i="1"/>
  <c r="EG258" i="1"/>
  <c r="EF38" i="1"/>
  <c r="EG65" i="1"/>
  <c r="EE64" i="1"/>
  <c r="CX41" i="1"/>
  <c r="DE41" i="1" s="1"/>
  <c r="I306" i="1"/>
  <c r="CY55" i="1"/>
  <c r="EF49" i="1"/>
  <c r="DF26" i="1"/>
  <c r="EG255" i="1"/>
  <c r="ED65" i="1"/>
  <c r="AI25" i="1"/>
  <c r="AI24" i="1"/>
  <c r="AI22" i="1"/>
  <c r="ED66" i="1"/>
  <c r="DF21" i="1"/>
  <c r="EF62" i="1"/>
  <c r="EG63" i="1"/>
  <c r="B8" i="39"/>
  <c r="L8" i="39" s="1"/>
  <c r="EF53" i="1"/>
  <c r="AO40" i="1"/>
  <c r="DE427" i="1"/>
  <c r="DJ427" i="1" s="1"/>
  <c r="DL427" i="1" s="1"/>
  <c r="FE427" i="1" s="1"/>
  <c r="DG48" i="1"/>
  <c r="EF43" i="1"/>
  <c r="H217" i="1"/>
  <c r="I217" i="1" s="1"/>
  <c r="I39" i="82" s="1"/>
  <c r="N39" i="82" s="1"/>
  <c r="CZ23" i="1"/>
  <c r="DA22" i="1"/>
  <c r="DA23" i="1"/>
  <c r="ED170" i="1"/>
  <c r="EJ170" i="1" s="1"/>
  <c r="I385" i="1"/>
  <c r="AI28" i="1"/>
  <c r="AI26" i="1"/>
  <c r="DF8" i="1"/>
  <c r="EG168" i="1"/>
  <c r="EF168" i="1"/>
  <c r="DE89" i="1"/>
  <c r="DJ89" i="1" s="1"/>
  <c r="DL89" i="1" s="1"/>
  <c r="DQ89" i="1" s="1"/>
  <c r="DH85" i="1"/>
  <c r="EF66" i="1"/>
  <c r="EF59" i="1"/>
  <c r="EF20" i="1"/>
  <c r="CZ43" i="1"/>
  <c r="BA121" i="1"/>
  <c r="I366" i="1"/>
  <c r="EG62" i="1"/>
  <c r="EF57" i="1"/>
  <c r="CY32" i="1"/>
  <c r="DF16" i="1"/>
  <c r="EF65" i="1"/>
  <c r="CZ58" i="1"/>
  <c r="DG59" i="1" s="1"/>
  <c r="DA60" i="1"/>
  <c r="CZ36" i="1"/>
  <c r="EF51" i="1"/>
  <c r="EF30" i="1"/>
  <c r="CZ55" i="1"/>
  <c r="DG55" i="1" s="1"/>
  <c r="AO41" i="1"/>
  <c r="AP285" i="1"/>
  <c r="I349" i="1"/>
  <c r="EF55" i="1"/>
  <c r="CZ50" i="1"/>
  <c r="AO38" i="1"/>
  <c r="DG49" i="1"/>
  <c r="EB324" i="1"/>
  <c r="EG257" i="1"/>
  <c r="EL164" i="1"/>
  <c r="BB103" i="1"/>
  <c r="EF104" i="1" s="1"/>
  <c r="EG64" i="1"/>
  <c r="CE414" i="1"/>
  <c r="CH245" i="1"/>
  <c r="EF64" i="1"/>
  <c r="DG11" i="1"/>
  <c r="CD245" i="1"/>
  <c r="EG184" i="1"/>
  <c r="EF172" i="1"/>
  <c r="AI30" i="1"/>
  <c r="DF11" i="1"/>
  <c r="DH416" i="1"/>
  <c r="DO416" i="1" s="1"/>
  <c r="DG53" i="1"/>
  <c r="CG414" i="1"/>
  <c r="BR245" i="1"/>
  <c r="EF184" i="1"/>
  <c r="EF178" i="1"/>
  <c r="BR83" i="1"/>
  <c r="ED64" i="1"/>
  <c r="CY37" i="1"/>
  <c r="DF38" i="1" s="1"/>
  <c r="AO36" i="1"/>
  <c r="DE11" i="1"/>
  <c r="DJ11" i="1" s="1"/>
  <c r="DO11" i="1" s="1"/>
  <c r="CY8" i="1"/>
  <c r="DG416" i="1"/>
  <c r="DN416" i="1" s="1"/>
  <c r="BL245" i="1"/>
  <c r="EE65" i="1"/>
  <c r="EF37" i="1"/>
  <c r="E32" i="82"/>
  <c r="M31" i="82"/>
  <c r="BQ414" i="1"/>
  <c r="AU414" i="1"/>
  <c r="CJ325" i="1"/>
  <c r="BC245" i="1"/>
  <c r="BC91" i="1"/>
  <c r="EG91" i="1" s="1"/>
  <c r="DH89" i="1"/>
  <c r="DF45" i="1"/>
  <c r="CX38" i="1"/>
  <c r="DE39" i="1" s="1"/>
  <c r="AO37" i="1"/>
  <c r="EF11" i="1"/>
  <c r="I286" i="1"/>
  <c r="CF414" i="1"/>
  <c r="DA24" i="1"/>
  <c r="CE325" i="1"/>
  <c r="AW245" i="1"/>
  <c r="EG179" i="1"/>
  <c r="CH165" i="1"/>
  <c r="EF48" i="1"/>
  <c r="AO25" i="1"/>
  <c r="BH31" i="82"/>
  <c r="BD31" i="82"/>
  <c r="BL31" i="82" s="1"/>
  <c r="FW324" i="1"/>
  <c r="CA414" i="1"/>
  <c r="CB414" i="1"/>
  <c r="CA325" i="1"/>
  <c r="AR245" i="1"/>
  <c r="CD165" i="1"/>
  <c r="DA39" i="1"/>
  <c r="CX34" i="1"/>
  <c r="DE35" i="1" s="1"/>
  <c r="AO24" i="1"/>
  <c r="AF472" i="1"/>
  <c r="AB33" i="82"/>
  <c r="AZ32" i="82"/>
  <c r="AJ32" i="82"/>
  <c r="EL413" i="1"/>
  <c r="BP414" i="1"/>
  <c r="AV325" i="1"/>
  <c r="BS165" i="1"/>
  <c r="DH434" i="1"/>
  <c r="DH426" i="1"/>
  <c r="DH422" i="1"/>
  <c r="EW413" i="1"/>
  <c r="BJ414" i="1"/>
  <c r="J86" i="17"/>
  <c r="AR325" i="1"/>
  <c r="FW244" i="1"/>
  <c r="AU165" i="1"/>
  <c r="AO39" i="1"/>
  <c r="AO34" i="1"/>
  <c r="CZ30" i="1"/>
  <c r="DG30" i="1" s="1"/>
  <c r="AO22" i="1"/>
  <c r="J36" i="39"/>
  <c r="J42" i="39"/>
  <c r="J41" i="39"/>
  <c r="J40" i="39"/>
  <c r="J39" i="39"/>
  <c r="J38" i="39"/>
  <c r="J37" i="39"/>
  <c r="J32" i="39"/>
  <c r="J27" i="39"/>
  <c r="J17" i="39"/>
  <c r="J15" i="39"/>
  <c r="J13" i="39"/>
  <c r="J9" i="39"/>
  <c r="J54" i="39"/>
  <c r="J53" i="39"/>
  <c r="J52" i="39"/>
  <c r="J50" i="39"/>
  <c r="J49" i="39"/>
  <c r="J48" i="39"/>
  <c r="J44" i="39"/>
  <c r="J62" i="39"/>
  <c r="J28" i="39"/>
  <c r="J35" i="39"/>
  <c r="J30" i="39"/>
  <c r="J29" i="39"/>
  <c r="J26" i="39"/>
  <c r="J25" i="39"/>
  <c r="J24" i="39"/>
  <c r="J23" i="39"/>
  <c r="J22" i="39"/>
  <c r="J21" i="39"/>
  <c r="J20" i="39"/>
  <c r="J19" i="39"/>
  <c r="J16" i="39"/>
  <c r="J12" i="39"/>
  <c r="J8" i="39"/>
  <c r="J59" i="39"/>
  <c r="J58" i="39"/>
  <c r="J57" i="39"/>
  <c r="J46" i="39"/>
  <c r="DE432" i="1"/>
  <c r="DJ432" i="1" s="1"/>
  <c r="AB348" i="1"/>
  <c r="AB342" i="1"/>
  <c r="H221" i="1"/>
  <c r="I221" i="1" s="1"/>
  <c r="I43" i="82" s="1"/>
  <c r="N43" i="82" s="1"/>
  <c r="H223" i="1"/>
  <c r="H215" i="1"/>
  <c r="I215" i="1" s="1"/>
  <c r="I37" i="82" s="1"/>
  <c r="N37" i="82" s="1"/>
  <c r="G219" i="1"/>
  <c r="H219" i="1" s="1"/>
  <c r="AP219" i="1" s="1"/>
  <c r="I379" i="1"/>
  <c r="I377" i="1"/>
  <c r="I396" i="1" s="1"/>
  <c r="I354" i="1"/>
  <c r="AP306" i="1"/>
  <c r="CC414" i="1"/>
  <c r="BK414" i="1"/>
  <c r="FG413" i="1"/>
  <c r="CJ414" i="1"/>
  <c r="BI414" i="1"/>
  <c r="GE419" i="1"/>
  <c r="AS414" i="1"/>
  <c r="BO414" i="1"/>
  <c r="CH414" i="1"/>
  <c r="CD414" i="1"/>
  <c r="BR414" i="1"/>
  <c r="BL414" i="1"/>
  <c r="AW414" i="1"/>
  <c r="AR414" i="1"/>
  <c r="H86" i="17"/>
  <c r="D86" i="17"/>
  <c r="CG325" i="1"/>
  <c r="CC325" i="1"/>
  <c r="BM325" i="1"/>
  <c r="AT325" i="1"/>
  <c r="EW324" i="1"/>
  <c r="CT245" i="1"/>
  <c r="CF245" i="1"/>
  <c r="CB245" i="1"/>
  <c r="BP245" i="1"/>
  <c r="BJ245" i="1"/>
  <c r="BA245" i="1"/>
  <c r="AT245" i="1"/>
  <c r="EW244" i="1"/>
  <c r="CT165" i="1"/>
  <c r="CF165" i="1"/>
  <c r="CB165" i="1"/>
  <c r="AW165" i="1"/>
  <c r="AS165" i="1"/>
  <c r="CH83" i="1"/>
  <c r="AW83" i="1"/>
  <c r="C7" i="39"/>
  <c r="BB99" i="1"/>
  <c r="BC87" i="1"/>
  <c r="EG87" i="1" s="1"/>
  <c r="AB379" i="1"/>
  <c r="AB219" i="1"/>
  <c r="BA219" i="1" s="1"/>
  <c r="HT11" i="1"/>
  <c r="AP118" i="1"/>
  <c r="H61" i="39"/>
  <c r="DE431" i="1"/>
  <c r="DJ431" i="1" s="1"/>
  <c r="DL431" i="1" s="1"/>
  <c r="DQ431" i="1" s="1"/>
  <c r="EG11" i="1"/>
  <c r="ED177" i="1"/>
  <c r="EJ177" i="1" s="1"/>
  <c r="EF266" i="1"/>
  <c r="EF183" i="1"/>
  <c r="FZ328" i="1"/>
  <c r="GR328" i="1" s="1"/>
  <c r="FY329" i="1"/>
  <c r="FZ329" i="1" s="1"/>
  <c r="GR329" i="1" s="1"/>
  <c r="AO71" i="1"/>
  <c r="CY71" i="1"/>
  <c r="AO59" i="1"/>
  <c r="DA59" i="1"/>
  <c r="DH59" i="1" s="1"/>
  <c r="AO54" i="1"/>
  <c r="CY54" i="1"/>
  <c r="AO51" i="1"/>
  <c r="DA51" i="1"/>
  <c r="DH51" i="1" s="1"/>
  <c r="CX33" i="1"/>
  <c r="CY33" i="1"/>
  <c r="DF34" i="1" s="1"/>
  <c r="CX31" i="1"/>
  <c r="AO31" i="1"/>
  <c r="CX27" i="1"/>
  <c r="DA27" i="1"/>
  <c r="DH28" i="1" s="1"/>
  <c r="CX25" i="1"/>
  <c r="DA25" i="1"/>
  <c r="CX23" i="1"/>
  <c r="CY23" i="1"/>
  <c r="AB200" i="1"/>
  <c r="AB44" i="1"/>
  <c r="BA44" i="1" s="1"/>
  <c r="AB42" i="1"/>
  <c r="BA42" i="1" s="1"/>
  <c r="AB358" i="1"/>
  <c r="DE428" i="1"/>
  <c r="DJ428" i="1" s="1"/>
  <c r="DC428" i="1"/>
  <c r="DE426" i="1"/>
  <c r="DJ426" i="1" s="1"/>
  <c r="DN426" i="1" s="1"/>
  <c r="DC426" i="1"/>
  <c r="DE422" i="1"/>
  <c r="DJ422" i="1" s="1"/>
  <c r="DL422" i="1" s="1"/>
  <c r="DC422" i="1"/>
  <c r="DE418" i="1"/>
  <c r="DJ418" i="1" s="1"/>
  <c r="DO418" i="1" s="1"/>
  <c r="DC418" i="1"/>
  <c r="AF199" i="1"/>
  <c r="AF279" i="1"/>
  <c r="AP279" i="1" s="1"/>
  <c r="AF191" i="1"/>
  <c r="AF271" i="1"/>
  <c r="AP271" i="1" s="1"/>
  <c r="AF351" i="1"/>
  <c r="AP351" i="1" s="1"/>
  <c r="BC101" i="1"/>
  <c r="AZ101" i="1"/>
  <c r="ED101" i="1" s="1"/>
  <c r="BC97" i="1"/>
  <c r="AZ97" i="1"/>
  <c r="ED97" i="1" s="1"/>
  <c r="BB93" i="1"/>
  <c r="EF94" i="1" s="1"/>
  <c r="AO93" i="1"/>
  <c r="CC93" i="1" s="1"/>
  <c r="BB89" i="1"/>
  <c r="AO89" i="1"/>
  <c r="CC89" i="1" s="1"/>
  <c r="BB85" i="1"/>
  <c r="AO85" i="1"/>
  <c r="CC85" i="1" s="1"/>
  <c r="AF287" i="1"/>
  <c r="AP287" i="1" s="1"/>
  <c r="AF367" i="1"/>
  <c r="AP367" i="1" s="1"/>
  <c r="G211" i="1"/>
  <c r="H211" i="1" s="1"/>
  <c r="I291" i="1"/>
  <c r="I371" i="1"/>
  <c r="G209" i="1"/>
  <c r="I289" i="1"/>
  <c r="G199" i="1"/>
  <c r="H199" i="1" s="1"/>
  <c r="I199" i="1" s="1"/>
  <c r="I21" i="82" s="1"/>
  <c r="N21" i="82" s="1"/>
  <c r="I279" i="1"/>
  <c r="I359" i="1"/>
  <c r="J386" i="1"/>
  <c r="AP386" i="1"/>
  <c r="I236" i="1"/>
  <c r="EF254" i="1"/>
  <c r="EG186" i="1"/>
  <c r="DG93" i="1"/>
  <c r="I248" i="1"/>
  <c r="AP248" i="1"/>
  <c r="CB248" i="1" s="1"/>
  <c r="I328" i="1"/>
  <c r="I254" i="1"/>
  <c r="G174" i="1"/>
  <c r="H174" i="1" s="1"/>
  <c r="AP174" i="1" s="1"/>
  <c r="CB174" i="1" s="1"/>
  <c r="AP254" i="1"/>
  <c r="CB254" i="1" s="1"/>
  <c r="I334" i="1"/>
  <c r="G186" i="1"/>
  <c r="H186" i="1" s="1"/>
  <c r="AP186" i="1" s="1"/>
  <c r="CB186" i="1" s="1"/>
  <c r="AP266" i="1"/>
  <c r="CB266" i="1" s="1"/>
  <c r="I303" i="1"/>
  <c r="I383" i="1"/>
  <c r="I381" i="1"/>
  <c r="I301" i="1"/>
  <c r="I375" i="1"/>
  <c r="I295" i="1"/>
  <c r="I373" i="1"/>
  <c r="I293" i="1"/>
  <c r="G193" i="1"/>
  <c r="H193" i="1" s="1"/>
  <c r="I193" i="1" s="1"/>
  <c r="I15" i="82" s="1"/>
  <c r="N15" i="82" s="1"/>
  <c r="I353" i="1"/>
  <c r="G192" i="1"/>
  <c r="H192" i="1" s="1"/>
  <c r="I192" i="1" s="1"/>
  <c r="I14" i="82" s="1"/>
  <c r="N14" i="82" s="1"/>
  <c r="I352" i="1"/>
  <c r="H224" i="1"/>
  <c r="I224" i="1" s="1"/>
  <c r="I46" i="82" s="1"/>
  <c r="ED182" i="1"/>
  <c r="EJ182" i="1" s="1"/>
  <c r="EF182" i="1"/>
  <c r="EG182" i="1"/>
  <c r="ED169" i="1"/>
  <c r="AP95" i="1"/>
  <c r="AP91" i="1"/>
  <c r="AP87" i="1"/>
  <c r="DE29" i="1"/>
  <c r="CZ31" i="1"/>
  <c r="CZ51" i="1"/>
  <c r="DG51" i="1" s="1"/>
  <c r="CX55" i="1"/>
  <c r="CX59" i="1"/>
  <c r="DE60" i="1" s="1"/>
  <c r="CX62" i="1"/>
  <c r="AP119" i="1"/>
  <c r="CY29" i="1"/>
  <c r="DC29" i="1" s="1"/>
  <c r="DA33" i="1"/>
  <c r="AO33" i="1"/>
  <c r="CY31" i="1"/>
  <c r="CY50" i="1"/>
  <c r="CY51" i="1"/>
  <c r="DF52" i="1" s="1"/>
  <c r="DA54" i="1"/>
  <c r="DA55" i="1"/>
  <c r="CY58" i="1"/>
  <c r="CY59" i="1"/>
  <c r="ED172" i="1"/>
  <c r="EJ172" i="1" s="1"/>
  <c r="EG247" i="1"/>
  <c r="H34" i="39"/>
  <c r="H18" i="39"/>
  <c r="H14" i="39"/>
  <c r="H10" i="39"/>
  <c r="EF181" i="1"/>
  <c r="AO69" i="1"/>
  <c r="EF252" i="1"/>
  <c r="EF185" i="1"/>
  <c r="EF175" i="1"/>
  <c r="EG171" i="1"/>
  <c r="DH420" i="1"/>
  <c r="DE420" i="1"/>
  <c r="DJ420" i="1" s="1"/>
  <c r="DN420" i="1" s="1"/>
  <c r="CZ69" i="1"/>
  <c r="DG69" i="1" s="1"/>
  <c r="CZ67" i="1"/>
  <c r="DG68" i="1" s="1"/>
  <c r="ED167" i="1"/>
  <c r="EJ167" i="1" s="1"/>
  <c r="EK167" i="1" s="1"/>
  <c r="HP169" i="1"/>
  <c r="HQ248" i="1"/>
  <c r="ED185" i="1"/>
  <c r="EG261" i="1"/>
  <c r="AP357" i="1"/>
  <c r="EF260" i="1"/>
  <c r="EG185" i="1"/>
  <c r="ED180" i="1"/>
  <c r="EJ180" i="1" s="1"/>
  <c r="EG175" i="1"/>
  <c r="EF171" i="1"/>
  <c r="DA69" i="1"/>
  <c r="DH70" i="1" s="1"/>
  <c r="CY69" i="1"/>
  <c r="DA67" i="1"/>
  <c r="DH67" i="1" s="1"/>
  <c r="CY67" i="1"/>
  <c r="EF61" i="1"/>
  <c r="EF58" i="1"/>
  <c r="EF31" i="1"/>
  <c r="DH29" i="1"/>
  <c r="H213" i="1"/>
  <c r="I213" i="1" s="1"/>
  <c r="AP114" i="1"/>
  <c r="AP120" i="1"/>
  <c r="EF257" i="1"/>
  <c r="AO56" i="1"/>
  <c r="DA56" i="1"/>
  <c r="AO52" i="1"/>
  <c r="DA52" i="1"/>
  <c r="AO49" i="1"/>
  <c r="DA49" i="1"/>
  <c r="DH50" i="1" s="1"/>
  <c r="AO48" i="1"/>
  <c r="DA48" i="1"/>
  <c r="AO47" i="1"/>
  <c r="DA47" i="1"/>
  <c r="I247" i="1"/>
  <c r="AP247" i="1"/>
  <c r="CB247" i="1" s="1"/>
  <c r="I327" i="1"/>
  <c r="I253" i="1"/>
  <c r="AP253" i="1"/>
  <c r="CB253" i="1" s="1"/>
  <c r="I333" i="1"/>
  <c r="I255" i="1"/>
  <c r="G175" i="1"/>
  <c r="H175" i="1" s="1"/>
  <c r="AP175" i="1" s="1"/>
  <c r="CB175" i="1" s="1"/>
  <c r="I335" i="1"/>
  <c r="I259" i="1"/>
  <c r="I339" i="1"/>
  <c r="I261" i="1"/>
  <c r="G181" i="1"/>
  <c r="H181" i="1" s="1"/>
  <c r="AP181" i="1" s="1"/>
  <c r="CB181" i="1" s="1"/>
  <c r="I263" i="1"/>
  <c r="I343" i="1"/>
  <c r="I267" i="1"/>
  <c r="I347" i="1"/>
  <c r="I384" i="1"/>
  <c r="I304" i="1"/>
  <c r="I300" i="1"/>
  <c r="I380" i="1"/>
  <c r="G218" i="1"/>
  <c r="H218" i="1" s="1"/>
  <c r="I218" i="1" s="1"/>
  <c r="I40" i="82" s="1"/>
  <c r="N40" i="82" s="1"/>
  <c r="I378" i="1"/>
  <c r="G214" i="1"/>
  <c r="H214" i="1" s="1"/>
  <c r="I214" i="1" s="1"/>
  <c r="I36" i="82" s="1"/>
  <c r="N36" i="82" s="1"/>
  <c r="I374" i="1"/>
  <c r="FZ248" i="1"/>
  <c r="FY249" i="1"/>
  <c r="AO61" i="1"/>
  <c r="CX61" i="1"/>
  <c r="AO60" i="1"/>
  <c r="CY60" i="1"/>
  <c r="AO53" i="1"/>
  <c r="DA53" i="1"/>
  <c r="CZ40" i="1"/>
  <c r="DA40" i="1"/>
  <c r="ED21" i="1"/>
  <c r="I249" i="1"/>
  <c r="I329" i="1"/>
  <c r="AP384" i="1"/>
  <c r="H473" i="1"/>
  <c r="H469" i="1"/>
  <c r="H465" i="1"/>
  <c r="H464" i="1"/>
  <c r="H461" i="1"/>
  <c r="H460" i="1"/>
  <c r="H457" i="1"/>
  <c r="H456" i="1"/>
  <c r="H452" i="1"/>
  <c r="H450" i="1"/>
  <c r="H449" i="1"/>
  <c r="H448" i="1"/>
  <c r="H447" i="1"/>
  <c r="H446" i="1"/>
  <c r="H445" i="1"/>
  <c r="H444" i="1"/>
  <c r="H440" i="1"/>
  <c r="H436" i="1"/>
  <c r="GC419" i="1"/>
  <c r="FY169" i="1"/>
  <c r="DG21" i="1"/>
  <c r="CZ24" i="1"/>
  <c r="DA32" i="1"/>
  <c r="DA35" i="1"/>
  <c r="CZ42" i="1"/>
  <c r="CZ44" i="1"/>
  <c r="DG45" i="1" s="1"/>
  <c r="CX49" i="1"/>
  <c r="CX53" i="1"/>
  <c r="CY61" i="1"/>
  <c r="CZ62" i="1"/>
  <c r="HP86" i="1"/>
  <c r="CY22" i="1"/>
  <c r="CY24" i="1"/>
  <c r="G220" i="1"/>
  <c r="H220" i="1" s="1"/>
  <c r="I220" i="1" s="1"/>
  <c r="I42" i="82" s="1"/>
  <c r="N42" i="82" s="1"/>
  <c r="ED22" i="1"/>
  <c r="CY40" i="1"/>
  <c r="DF41" i="1" s="1"/>
  <c r="CY47" i="1"/>
  <c r="DF48" i="1" s="1"/>
  <c r="CY49" i="1"/>
  <c r="DF49" i="1" s="1"/>
  <c r="CY53" i="1"/>
  <c r="CZ61" i="1"/>
  <c r="ED168" i="1"/>
  <c r="EJ168" i="1" s="1"/>
  <c r="ED176" i="1"/>
  <c r="EJ176" i="1" s="1"/>
  <c r="I376" i="1"/>
  <c r="I345" i="1"/>
  <c r="I337" i="1"/>
  <c r="I331" i="1"/>
  <c r="AP265" i="1"/>
  <c r="CB265" i="1" s="1"/>
  <c r="AP263" i="1"/>
  <c r="CB263" i="1" s="1"/>
  <c r="AP261" i="1"/>
  <c r="CB261" i="1" s="1"/>
  <c r="AP259" i="1"/>
  <c r="CB259" i="1" s="1"/>
  <c r="AP255" i="1"/>
  <c r="CB255" i="1" s="1"/>
  <c r="G187" i="1"/>
  <c r="H187" i="1" s="1"/>
  <c r="I187" i="1" s="1"/>
  <c r="I9" i="82" s="1"/>
  <c r="N9" i="82" s="1"/>
  <c r="G185" i="1"/>
  <c r="H185" i="1" s="1"/>
  <c r="AP185" i="1" s="1"/>
  <c r="CB185" i="1" s="1"/>
  <c r="G183" i="1"/>
  <c r="H183" i="1" s="1"/>
  <c r="AP183" i="1" s="1"/>
  <c r="CB183" i="1" s="1"/>
  <c r="EG181" i="1"/>
  <c r="G173" i="1"/>
  <c r="H173" i="1" s="1"/>
  <c r="AP173" i="1" s="1"/>
  <c r="CB173" i="1" s="1"/>
  <c r="G171" i="1"/>
  <c r="H171" i="1" s="1"/>
  <c r="AP171" i="1" s="1"/>
  <c r="CB171" i="1" s="1"/>
  <c r="G169" i="1"/>
  <c r="H169" i="1" s="1"/>
  <c r="AP169" i="1" s="1"/>
  <c r="CB169" i="1" s="1"/>
  <c r="G167" i="1"/>
  <c r="H167" i="1" s="1"/>
  <c r="AP167" i="1" s="1"/>
  <c r="CB167" i="1" s="1"/>
  <c r="H33" i="39"/>
  <c r="AP110" i="1"/>
  <c r="ED181" i="1"/>
  <c r="EJ181" i="1" s="1"/>
  <c r="EF265" i="1"/>
  <c r="EF263" i="1"/>
  <c r="EF262" i="1"/>
  <c r="EG252" i="1"/>
  <c r="EF248" i="1"/>
  <c r="EG170" i="1"/>
  <c r="DG90" i="1"/>
  <c r="AP88" i="1"/>
  <c r="DG86" i="1"/>
  <c r="DE85" i="1"/>
  <c r="EG67" i="1"/>
  <c r="EE67" i="1"/>
  <c r="EF47" i="1"/>
  <c r="AP108" i="1"/>
  <c r="AF190" i="1"/>
  <c r="AF291" i="1"/>
  <c r="AP291" i="1" s="1"/>
  <c r="AF371" i="1"/>
  <c r="AP371" i="1" s="1"/>
  <c r="G197" i="1"/>
  <c r="H197" i="1" s="1"/>
  <c r="I197" i="1" s="1"/>
  <c r="I19" i="82" s="1"/>
  <c r="N19" i="82" s="1"/>
  <c r="I357" i="1"/>
  <c r="G207" i="1"/>
  <c r="H207" i="1" s="1"/>
  <c r="I367" i="1"/>
  <c r="G205" i="1"/>
  <c r="H205" i="1" s="1"/>
  <c r="I205" i="1" s="1"/>
  <c r="I27" i="82" s="1"/>
  <c r="N27" i="82" s="1"/>
  <c r="I365" i="1"/>
  <c r="G203" i="1"/>
  <c r="H203" i="1" s="1"/>
  <c r="I203" i="1" s="1"/>
  <c r="I25" i="82" s="1"/>
  <c r="N25" i="82" s="1"/>
  <c r="I363" i="1"/>
  <c r="G201" i="1"/>
  <c r="H201" i="1" s="1"/>
  <c r="I201" i="1" s="1"/>
  <c r="I23" i="82" s="1"/>
  <c r="N23" i="82" s="1"/>
  <c r="I361" i="1"/>
  <c r="H471" i="1"/>
  <c r="H467" i="1"/>
  <c r="H463" i="1"/>
  <c r="H462" i="1"/>
  <c r="H459" i="1"/>
  <c r="H458" i="1"/>
  <c r="H455" i="1"/>
  <c r="H454" i="1"/>
  <c r="H442" i="1"/>
  <c r="H438" i="1"/>
  <c r="O603" i="1"/>
  <c r="W305" i="1"/>
  <c r="I237" i="1"/>
  <c r="BM80" i="40"/>
  <c r="ED171" i="1"/>
  <c r="EJ171" i="1" s="1"/>
  <c r="GR327" i="1"/>
  <c r="ED175" i="1"/>
  <c r="HP14" i="1"/>
  <c r="H415" i="1"/>
  <c r="H7" i="39" s="1"/>
  <c r="J7" i="39" s="1"/>
  <c r="T47" i="39" s="1"/>
  <c r="FY13" i="1"/>
  <c r="FZ13" i="1" s="1"/>
  <c r="AP106" i="1"/>
  <c r="ED184" i="1"/>
  <c r="ED186" i="1"/>
  <c r="EG262" i="1"/>
  <c r="EG264" i="1"/>
  <c r="H11" i="39"/>
  <c r="D7" i="39"/>
  <c r="AF379" i="1"/>
  <c r="AF378" i="1"/>
  <c r="AP378" i="1" s="1"/>
  <c r="AF377" i="1"/>
  <c r="AF375" i="1"/>
  <c r="I369" i="1"/>
  <c r="GC330" i="1"/>
  <c r="GC327" i="1"/>
  <c r="EF258" i="1"/>
  <c r="CX68" i="1"/>
  <c r="DE68" i="1" s="1"/>
  <c r="AO68" i="1"/>
  <c r="CX66" i="1"/>
  <c r="DC66" i="1" s="1"/>
  <c r="CY66" i="1"/>
  <c r="CX57" i="1"/>
  <c r="HT10" i="1" s="1"/>
  <c r="CZ57" i="1"/>
  <c r="GD10" i="1"/>
  <c r="AO46" i="1"/>
  <c r="AW13" i="1" s="1"/>
  <c r="CC13" i="1" s="1"/>
  <c r="CY46" i="1"/>
  <c r="CZ46" i="1"/>
  <c r="GD12" i="1" s="1"/>
  <c r="DA46" i="1"/>
  <c r="GD13" i="1" s="1"/>
  <c r="I246" i="1"/>
  <c r="G166" i="1"/>
  <c r="H166" i="1" s="1"/>
  <c r="AP166" i="1" s="1"/>
  <c r="CB166" i="1" s="1"/>
  <c r="I326" i="1"/>
  <c r="I250" i="1"/>
  <c r="G170" i="1"/>
  <c r="H170" i="1" s="1"/>
  <c r="AP170" i="1" s="1"/>
  <c r="CB170" i="1" s="1"/>
  <c r="AP250" i="1"/>
  <c r="CB250" i="1" s="1"/>
  <c r="I252" i="1"/>
  <c r="G172" i="1"/>
  <c r="H172" i="1" s="1"/>
  <c r="AP172" i="1" s="1"/>
  <c r="CB172" i="1" s="1"/>
  <c r="AP252" i="1"/>
  <c r="CB252" i="1" s="1"/>
  <c r="I332" i="1"/>
  <c r="I256" i="1"/>
  <c r="G176" i="1"/>
  <c r="H176" i="1" s="1"/>
  <c r="AP176" i="1" s="1"/>
  <c r="CB176" i="1" s="1"/>
  <c r="I336" i="1"/>
  <c r="I258" i="1"/>
  <c r="G178" i="1"/>
  <c r="AP258" i="1"/>
  <c r="CB258" i="1" s="1"/>
  <c r="I260" i="1"/>
  <c r="AP260" i="1"/>
  <c r="CB260" i="1" s="1"/>
  <c r="I340" i="1"/>
  <c r="I262" i="1"/>
  <c r="AP262" i="1"/>
  <c r="CB262" i="1" s="1"/>
  <c r="I342" i="1"/>
  <c r="I266" i="1"/>
  <c r="I346" i="1"/>
  <c r="G196" i="1"/>
  <c r="H196" i="1" s="1"/>
  <c r="I196" i="1" s="1"/>
  <c r="I18" i="82" s="1"/>
  <c r="N18" i="82" s="1"/>
  <c r="I356" i="1"/>
  <c r="G195" i="1"/>
  <c r="H195" i="1" s="1"/>
  <c r="I195" i="1" s="1"/>
  <c r="I17" i="82" s="1"/>
  <c r="N17" i="82" s="1"/>
  <c r="I275" i="1"/>
  <c r="I355" i="1"/>
  <c r="G191" i="1"/>
  <c r="H191" i="1" s="1"/>
  <c r="I191" i="1" s="1"/>
  <c r="I13" i="82" s="1"/>
  <c r="N13" i="82" s="1"/>
  <c r="I351" i="1"/>
  <c r="G188" i="1"/>
  <c r="H188" i="1" s="1"/>
  <c r="I188" i="1" s="1"/>
  <c r="I10" i="82" s="1"/>
  <c r="N10" i="82" s="1"/>
  <c r="I348" i="1"/>
  <c r="AP281" i="1"/>
  <c r="EF256" i="1"/>
  <c r="EF180" i="1"/>
  <c r="EG178" i="1"/>
  <c r="EF177" i="1"/>
  <c r="EG176" i="1"/>
  <c r="EF174" i="1"/>
  <c r="AP90" i="1"/>
  <c r="AP86" i="1"/>
  <c r="HQ249" i="1"/>
  <c r="HP250" i="1"/>
  <c r="ED174" i="1"/>
  <c r="EJ174" i="1" s="1"/>
  <c r="EG263" i="1"/>
  <c r="EF259" i="1"/>
  <c r="EF255" i="1"/>
  <c r="EF253" i="1"/>
  <c r="EF249" i="1"/>
  <c r="EF186" i="1"/>
  <c r="EG183" i="1"/>
  <c r="EG180" i="1"/>
  <c r="EF179" i="1"/>
  <c r="EG177" i="1"/>
  <c r="EF176" i="1"/>
  <c r="EG174" i="1"/>
  <c r="EF173" i="1"/>
  <c r="EG172" i="1"/>
  <c r="EF169" i="1"/>
  <c r="EG167" i="1"/>
  <c r="DH94" i="1"/>
  <c r="DG88" i="1"/>
  <c r="AF350" i="1"/>
  <c r="AP350" i="1" s="1"/>
  <c r="AF299" i="1"/>
  <c r="AP299" i="1" s="1"/>
  <c r="AF298" i="1"/>
  <c r="AP298" i="1" s="1"/>
  <c r="AF297" i="1"/>
  <c r="AP297" i="1" s="1"/>
  <c r="AF280" i="1"/>
  <c r="AP280" i="1" s="1"/>
  <c r="AF200" i="1"/>
  <c r="I382" i="1"/>
  <c r="ED68" i="1"/>
  <c r="I269" i="1"/>
  <c r="I273" i="1"/>
  <c r="H474" i="1"/>
  <c r="H472" i="1"/>
  <c r="H470" i="1"/>
  <c r="H468" i="1"/>
  <c r="H466" i="1"/>
  <c r="H453" i="1"/>
  <c r="H451" i="1"/>
  <c r="H443" i="1"/>
  <c r="H441" i="1"/>
  <c r="H439" i="1"/>
  <c r="H437" i="1"/>
  <c r="H435" i="1"/>
  <c r="H434" i="1"/>
  <c r="H433" i="1"/>
  <c r="H432" i="1"/>
  <c r="H431" i="1"/>
  <c r="H430" i="1"/>
  <c r="H429" i="1"/>
  <c r="H428" i="1"/>
  <c r="H427" i="1"/>
  <c r="H426" i="1"/>
  <c r="H425" i="1"/>
  <c r="H424" i="1"/>
  <c r="H423" i="1"/>
  <c r="H422" i="1"/>
  <c r="H421" i="1"/>
  <c r="H420" i="1"/>
  <c r="H419" i="1"/>
  <c r="H418" i="1"/>
  <c r="H417" i="1"/>
  <c r="H416" i="1"/>
  <c r="DG103" i="1"/>
  <c r="DH102" i="1"/>
  <c r="DG101" i="1"/>
  <c r="DG99" i="1"/>
  <c r="DH98" i="1"/>
  <c r="DG97" i="1"/>
  <c r="DH96" i="1"/>
  <c r="DG95" i="1"/>
  <c r="EG70" i="1"/>
  <c r="EE70" i="1"/>
  <c r="EF69" i="1"/>
  <c r="ED69" i="1"/>
  <c r="DG54" i="1"/>
  <c r="BC259" i="1"/>
  <c r="EG259" i="1" s="1"/>
  <c r="G28" i="39"/>
  <c r="DA68" i="1"/>
  <c r="DH69" i="1" s="1"/>
  <c r="CY68" i="1"/>
  <c r="CZ66" i="1"/>
  <c r="AO66" i="1"/>
  <c r="DA57" i="1"/>
  <c r="DG12" i="1"/>
  <c r="DE12" i="1"/>
  <c r="DJ12" i="1" s="1"/>
  <c r="DL12" i="1" s="1"/>
  <c r="EF12" i="1"/>
  <c r="AF207" i="1"/>
  <c r="AF300" i="1"/>
  <c r="AP300" i="1" s="1"/>
  <c r="I268" i="1"/>
  <c r="I270" i="1"/>
  <c r="I272" i="1"/>
  <c r="I274" i="1"/>
  <c r="I276" i="1"/>
  <c r="I305" i="1"/>
  <c r="AF223" i="1"/>
  <c r="FF168" i="1"/>
  <c r="DH71" i="1"/>
  <c r="DG50" i="1"/>
  <c r="EG14" i="1"/>
  <c r="DG13" i="1"/>
  <c r="DE13" i="1"/>
  <c r="DJ13" i="1" s="1"/>
  <c r="DL13" i="1" s="1"/>
  <c r="EF13" i="1"/>
  <c r="DF12" i="1"/>
  <c r="DH12" i="1"/>
  <c r="EG12" i="1"/>
  <c r="ED11" i="1"/>
  <c r="I294" i="1"/>
  <c r="I302" i="1"/>
  <c r="H209" i="1"/>
  <c r="I209" i="1" s="1"/>
  <c r="I31" i="82" s="1"/>
  <c r="N31" i="82" s="1"/>
  <c r="H212" i="1"/>
  <c r="I212" i="1" s="1"/>
  <c r="I34" i="82" s="1"/>
  <c r="N34" i="82" s="1"/>
  <c r="H210" i="1"/>
  <c r="I210" i="1" s="1"/>
  <c r="I32" i="82" s="1"/>
  <c r="N32" i="82" s="1"/>
  <c r="H208" i="1"/>
  <c r="I208" i="1" s="1"/>
  <c r="I30" i="82" s="1"/>
  <c r="N30" i="82" s="1"/>
  <c r="H206" i="1"/>
  <c r="I206" i="1" s="1"/>
  <c r="I28" i="82" s="1"/>
  <c r="N28" i="82" s="1"/>
  <c r="B87" i="1"/>
  <c r="B9" i="39"/>
  <c r="L9" i="39" s="1"/>
  <c r="EF32" i="1"/>
  <c r="AI15" i="1"/>
  <c r="R48" i="39"/>
  <c r="AZ254" i="1"/>
  <c r="EG173" i="1"/>
  <c r="EF170" i="1"/>
  <c r="EG169" i="1"/>
  <c r="EF167" i="1"/>
  <c r="DG102" i="1"/>
  <c r="DH101" i="1"/>
  <c r="DG100" i="1"/>
  <c r="DH99" i="1"/>
  <c r="DG98" i="1"/>
  <c r="DH97" i="1"/>
  <c r="DG96" i="1"/>
  <c r="DH95" i="1"/>
  <c r="DG85" i="1"/>
  <c r="AP107" i="1"/>
  <c r="AP105" i="1"/>
  <c r="I120" i="1"/>
  <c r="J120" i="1" s="1"/>
  <c r="CZ34" i="1"/>
  <c r="AI14" i="1"/>
  <c r="AP215" i="1"/>
  <c r="AP273" i="1"/>
  <c r="AP302" i="1"/>
  <c r="AF193" i="1"/>
  <c r="AP141" i="1"/>
  <c r="AP101" i="1"/>
  <c r="AP97" i="1"/>
  <c r="AF211" i="1"/>
  <c r="AF380" i="1"/>
  <c r="AP380" i="1" s="1"/>
  <c r="AB196" i="1"/>
  <c r="AB276" i="1"/>
  <c r="AB194" i="1"/>
  <c r="AB38" i="1"/>
  <c r="AB274" i="1"/>
  <c r="AB272" i="1"/>
  <c r="AB352" i="1"/>
  <c r="AB34" i="1"/>
  <c r="AB350" i="1"/>
  <c r="AB264" i="1"/>
  <c r="BA264" i="1" s="1"/>
  <c r="AB344" i="1"/>
  <c r="AB172" i="1"/>
  <c r="BA172" i="1" s="1"/>
  <c r="AB332" i="1"/>
  <c r="AB250" i="1"/>
  <c r="BA250" i="1" s="1"/>
  <c r="CM250" i="1" s="1"/>
  <c r="CO250" i="1" s="1"/>
  <c r="CT250" i="1" s="1"/>
  <c r="AB14" i="1"/>
  <c r="AB168" i="1"/>
  <c r="BA168" i="1" s="1"/>
  <c r="AB328" i="1"/>
  <c r="AF201" i="1"/>
  <c r="AF361" i="1"/>
  <c r="AP361" i="1" s="1"/>
  <c r="AP117" i="1"/>
  <c r="AF359" i="1"/>
  <c r="AP359" i="1" s="1"/>
  <c r="AF197" i="1"/>
  <c r="BA197" i="1" s="1"/>
  <c r="AF277" i="1"/>
  <c r="AP277" i="1" s="1"/>
  <c r="AP115" i="1"/>
  <c r="AF195" i="1"/>
  <c r="AF275" i="1"/>
  <c r="AP275" i="1" s="1"/>
  <c r="AF355" i="1"/>
  <c r="AP355" i="1" s="1"/>
  <c r="AZ103" i="1"/>
  <c r="ED103" i="1" s="1"/>
  <c r="BC103" i="1"/>
  <c r="AO101" i="1"/>
  <c r="CC101" i="1" s="1"/>
  <c r="BB101" i="1"/>
  <c r="AZ99" i="1"/>
  <c r="ED99" i="1" s="1"/>
  <c r="BC99" i="1"/>
  <c r="AO97" i="1"/>
  <c r="CC97" i="1" s="1"/>
  <c r="BB97" i="1"/>
  <c r="AO95" i="1"/>
  <c r="CC95" i="1" s="1"/>
  <c r="BB95" i="1"/>
  <c r="EF95" i="1" s="1"/>
  <c r="AZ93" i="1"/>
  <c r="BC93" i="1"/>
  <c r="AO91" i="1"/>
  <c r="CC91" i="1" s="1"/>
  <c r="BB91" i="1"/>
  <c r="EF92" i="1" s="1"/>
  <c r="AZ89" i="1"/>
  <c r="BC89" i="1"/>
  <c r="AO87" i="1"/>
  <c r="CC87" i="1" s="1"/>
  <c r="BB87" i="1"/>
  <c r="AZ85" i="1"/>
  <c r="BC85" i="1"/>
  <c r="AF382" i="1"/>
  <c r="AP382" i="1" s="1"/>
  <c r="AF222" i="1"/>
  <c r="AP140" i="1"/>
  <c r="AF381" i="1"/>
  <c r="AF301" i="1"/>
  <c r="AP301" i="1" s="1"/>
  <c r="AB216" i="1"/>
  <c r="AB376" i="1"/>
  <c r="BA376" i="1" s="1"/>
  <c r="AB296" i="1"/>
  <c r="AP133" i="1"/>
  <c r="AF295" i="1"/>
  <c r="AP295" i="1" s="1"/>
  <c r="AF213" i="1"/>
  <c r="AF373" i="1"/>
  <c r="AF209" i="1"/>
  <c r="BA209" i="1" s="1"/>
  <c r="AF369" i="1"/>
  <c r="AP369" i="1" s="1"/>
  <c r="AF205" i="1"/>
  <c r="AF365" i="1"/>
  <c r="AB364" i="1"/>
  <c r="BA364" i="1" s="1"/>
  <c r="AB48" i="1"/>
  <c r="AF283" i="1"/>
  <c r="AP283" i="1" s="1"/>
  <c r="AF363" i="1"/>
  <c r="AP363" i="1" s="1"/>
  <c r="AP103" i="1"/>
  <c r="AP99" i="1"/>
  <c r="ED98" i="1"/>
  <c r="AP93" i="1"/>
  <c r="AP89" i="1"/>
  <c r="AP85" i="1"/>
  <c r="BA109" i="1"/>
  <c r="AG120" i="1"/>
  <c r="AH120" i="1" s="1"/>
  <c r="AG146" i="1"/>
  <c r="AH146" i="1" s="1"/>
  <c r="DG92" i="1"/>
  <c r="BC266" i="1"/>
  <c r="DH93" i="1"/>
  <c r="AP360" i="1"/>
  <c r="EV168" i="1"/>
  <c r="BA137" i="1"/>
  <c r="AB41" i="1"/>
  <c r="AB43" i="1"/>
  <c r="BA43" i="1" s="1"/>
  <c r="AB45" i="1"/>
  <c r="BA45" i="1" s="1"/>
  <c r="AB205" i="1"/>
  <c r="AB195" i="1"/>
  <c r="AB275" i="1"/>
  <c r="AB193" i="1"/>
  <c r="AB273" i="1"/>
  <c r="BA273" i="1" s="1"/>
  <c r="AB185" i="1"/>
  <c r="BA185" i="1" s="1"/>
  <c r="AB265" i="1"/>
  <c r="BA265" i="1" s="1"/>
  <c r="AB27" i="1"/>
  <c r="AJ27" i="1" s="1"/>
  <c r="AB263" i="1"/>
  <c r="BA263" i="1" s="1"/>
  <c r="AF501" i="1"/>
  <c r="AO501" i="1" s="1"/>
  <c r="AO84" i="1"/>
  <c r="CC84" i="1" s="1"/>
  <c r="BB84" i="1"/>
  <c r="AF198" i="1"/>
  <c r="AF278" i="1"/>
  <c r="AF196" i="1"/>
  <c r="AF276" i="1"/>
  <c r="AF194" i="1"/>
  <c r="AF274" i="1"/>
  <c r="AP274" i="1" s="1"/>
  <c r="AF192" i="1"/>
  <c r="AF272" i="1"/>
  <c r="AP272" i="1" s="1"/>
  <c r="AZ104" i="1"/>
  <c r="BC104" i="1"/>
  <c r="AO102" i="1"/>
  <c r="CC102" i="1" s="1"/>
  <c r="BB102" i="1"/>
  <c r="AO100" i="1"/>
  <c r="CC100" i="1" s="1"/>
  <c r="BB100" i="1"/>
  <c r="EF100" i="1" s="1"/>
  <c r="AO98" i="1"/>
  <c r="CC98" i="1" s="1"/>
  <c r="BB98" i="1"/>
  <c r="AO96" i="1"/>
  <c r="CC96" i="1" s="1"/>
  <c r="BB96" i="1"/>
  <c r="AZ94" i="1"/>
  <c r="BC94" i="1"/>
  <c r="AZ92" i="1"/>
  <c r="ED92" i="1" s="1"/>
  <c r="BC92" i="1"/>
  <c r="AO90" i="1"/>
  <c r="CC90" i="1" s="1"/>
  <c r="BB90" i="1"/>
  <c r="AO88" i="1"/>
  <c r="CC88" i="1" s="1"/>
  <c r="BB88" i="1"/>
  <c r="AO86" i="1"/>
  <c r="CC86" i="1" s="1"/>
  <c r="BB86" i="1"/>
  <c r="AB552" i="1"/>
  <c r="AB217" i="1"/>
  <c r="BA217" i="1" s="1"/>
  <c r="AF216" i="1"/>
  <c r="AF296" i="1"/>
  <c r="AP296" i="1" s="1"/>
  <c r="AF214" i="1"/>
  <c r="BA132" i="1"/>
  <c r="AF294" i="1"/>
  <c r="AP294" i="1" s="1"/>
  <c r="AF212" i="1"/>
  <c r="AF292" i="1"/>
  <c r="AP292" i="1" s="1"/>
  <c r="AB211" i="1"/>
  <c r="BA211" i="1" s="1"/>
  <c r="AB55" i="1"/>
  <c r="BA55" i="1" s="1"/>
  <c r="AF210" i="1"/>
  <c r="AF290" i="1"/>
  <c r="AP290" i="1" s="1"/>
  <c r="AF208" i="1"/>
  <c r="AF288" i="1"/>
  <c r="AP288" i="1" s="1"/>
  <c r="AB207" i="1"/>
  <c r="AB51" i="1"/>
  <c r="BA51" i="1" s="1"/>
  <c r="AF206" i="1"/>
  <c r="AF286" i="1"/>
  <c r="AP286" i="1" s="1"/>
  <c r="AF204" i="1"/>
  <c r="AF284" i="1"/>
  <c r="AF362" i="1"/>
  <c r="AP362" i="1" s="1"/>
  <c r="AF282" i="1"/>
  <c r="AF560" i="1"/>
  <c r="AF225" i="1"/>
  <c r="AP143" i="1"/>
  <c r="AF559" i="1"/>
  <c r="AP559" i="1" s="1"/>
  <c r="AF224" i="1"/>
  <c r="AP142" i="1"/>
  <c r="AP112" i="1"/>
  <c r="AP116" i="1"/>
  <c r="AF374" i="1"/>
  <c r="AP374" i="1" s="1"/>
  <c r="AF372" i="1"/>
  <c r="BA372" i="1" s="1"/>
  <c r="AF370" i="1"/>
  <c r="AP370" i="1" s="1"/>
  <c r="AF368" i="1"/>
  <c r="BA368" i="1" s="1"/>
  <c r="AF366" i="1"/>
  <c r="AP366" i="1" s="1"/>
  <c r="AB361" i="1"/>
  <c r="AB359" i="1"/>
  <c r="AF358" i="1"/>
  <c r="AP358" i="1" s="1"/>
  <c r="AF356" i="1"/>
  <c r="AP356" i="1" s="1"/>
  <c r="AF354" i="1"/>
  <c r="AF352" i="1"/>
  <c r="AP352" i="1" s="1"/>
  <c r="AB351" i="1"/>
  <c r="AB349" i="1"/>
  <c r="AB345" i="1"/>
  <c r="AB341" i="1"/>
  <c r="AB335" i="1"/>
  <c r="AB271" i="1"/>
  <c r="AB289" i="1"/>
  <c r="BA289" i="1" s="1"/>
  <c r="BA128" i="1"/>
  <c r="BA123" i="1"/>
  <c r="AO104" i="1"/>
  <c r="CC104" i="1" s="1"/>
  <c r="BC102" i="1"/>
  <c r="AP102" i="1"/>
  <c r="BC100" i="1"/>
  <c r="AP100" i="1"/>
  <c r="BC98" i="1"/>
  <c r="AP98" i="1"/>
  <c r="BC96" i="1"/>
  <c r="EG96" i="1" s="1"/>
  <c r="AP96" i="1"/>
  <c r="AO94" i="1"/>
  <c r="CC94" i="1" s="1"/>
  <c r="EF93" i="1"/>
  <c r="AO92" i="1"/>
  <c r="CC92" i="1" s="1"/>
  <c r="AZ90" i="1"/>
  <c r="ED91" i="1" s="1"/>
  <c r="AZ88" i="1"/>
  <c r="ED88" i="1" s="1"/>
  <c r="AZ86" i="1"/>
  <c r="ED87" i="1" s="1"/>
  <c r="AZ84" i="1"/>
  <c r="AB53" i="1"/>
  <c r="AB213" i="1"/>
  <c r="AP104" i="1"/>
  <c r="AP94" i="1"/>
  <c r="AP92" i="1"/>
  <c r="BA118" i="1"/>
  <c r="BA116" i="1"/>
  <c r="BA106" i="1"/>
  <c r="BA102" i="1"/>
  <c r="BA98" i="1"/>
  <c r="BA96" i="1"/>
  <c r="EF250" i="1"/>
  <c r="EF247" i="1"/>
  <c r="DH91" i="1"/>
  <c r="DE91" i="1"/>
  <c r="DJ91" i="1" s="1"/>
  <c r="DL91" i="1" s="1"/>
  <c r="DZ91" i="1" s="1"/>
  <c r="FZ417" i="1"/>
  <c r="FY418" i="1"/>
  <c r="DH103" i="1"/>
  <c r="ED96" i="1"/>
  <c r="DE94" i="1"/>
  <c r="DG94" i="1"/>
  <c r="DE93" i="1"/>
  <c r="DJ93" i="1" s="1"/>
  <c r="DE92" i="1"/>
  <c r="DC91" i="1"/>
  <c r="DG89" i="1"/>
  <c r="DH88" i="1"/>
  <c r="DE435" i="1"/>
  <c r="DJ435" i="1" s="1"/>
  <c r="DL435" i="1" s="1"/>
  <c r="DZ435" i="1" s="1"/>
  <c r="DH433" i="1"/>
  <c r="DE429" i="1"/>
  <c r="DJ429" i="1" s="1"/>
  <c r="DH427" i="1"/>
  <c r="DO427" i="1" s="1"/>
  <c r="DE425" i="1"/>
  <c r="DJ425" i="1" s="1"/>
  <c r="H202" i="1"/>
  <c r="I202" i="1" s="1"/>
  <c r="R47" i="39"/>
  <c r="DL416" i="1"/>
  <c r="DQ416" i="1" s="1"/>
  <c r="DJ416" i="1"/>
  <c r="DH435" i="1"/>
  <c r="DH432" i="1"/>
  <c r="DE430" i="1"/>
  <c r="DJ430" i="1" s="1"/>
  <c r="DL430" i="1" s="1"/>
  <c r="EU430" i="1" s="1"/>
  <c r="DH428" i="1"/>
  <c r="DH425" i="1"/>
  <c r="DG424" i="1"/>
  <c r="DH423" i="1"/>
  <c r="DE423" i="1"/>
  <c r="DC89" i="1"/>
  <c r="DE86" i="1"/>
  <c r="O8" i="1"/>
  <c r="CZ8" i="1"/>
  <c r="DG8" i="1"/>
  <c r="DN8" i="1"/>
  <c r="CX70" i="1"/>
  <c r="DC70" i="1" s="1"/>
  <c r="EF70" i="1"/>
  <c r="ED70" i="1"/>
  <c r="B13" i="1"/>
  <c r="B14" i="1" s="1"/>
  <c r="B15" i="1" s="1"/>
  <c r="B16" i="1" s="1"/>
  <c r="B17" i="1" s="1"/>
  <c r="B18" i="1" s="1"/>
  <c r="B19" i="1" s="1"/>
  <c r="B20" i="1" s="1"/>
  <c r="B21" i="1" s="1"/>
  <c r="B22" i="1" s="1"/>
  <c r="B23" i="1" s="1"/>
  <c r="B24" i="1" s="1"/>
  <c r="B25" i="1" s="1"/>
  <c r="B26" i="1" s="1"/>
  <c r="B27" i="1" s="1"/>
  <c r="B28" i="1" s="1"/>
  <c r="B29" i="1" s="1"/>
  <c r="B30" i="1" s="1"/>
  <c r="B31" i="1" s="1"/>
  <c r="B32" i="1" s="1"/>
  <c r="B33" i="1" s="1"/>
  <c r="B34" i="1" s="1"/>
  <c r="B35" i="1" s="1"/>
  <c r="B36" i="1" s="1"/>
  <c r="B37" i="1" s="1"/>
  <c r="B38" i="1" s="1"/>
  <c r="B39" i="1" s="1"/>
  <c r="B40" i="1" s="1"/>
  <c r="B41" i="1" s="1"/>
  <c r="B42" i="1" s="1"/>
  <c r="B43" i="1" s="1"/>
  <c r="B44" i="1" s="1"/>
  <c r="B45" i="1" s="1"/>
  <c r="B46" i="1" s="1"/>
  <c r="HW326" i="1" s="1"/>
  <c r="DC85" i="1"/>
  <c r="EF71" i="1"/>
  <c r="ED71" i="1"/>
  <c r="DE433" i="1"/>
  <c r="DJ433" i="1" s="1"/>
  <c r="DH431" i="1"/>
  <c r="DH429" i="1"/>
  <c r="DG425" i="1"/>
  <c r="DE424" i="1"/>
  <c r="DJ424" i="1" s="1"/>
  <c r="DO424" i="1" s="1"/>
  <c r="DH421" i="1"/>
  <c r="DO421" i="1" s="1"/>
  <c r="DH419" i="1"/>
  <c r="DE419" i="1"/>
  <c r="DJ419" i="1" s="1"/>
  <c r="DH417" i="1"/>
  <c r="DE417" i="1"/>
  <c r="DJ417" i="1" s="1"/>
  <c r="DL417" i="1" s="1"/>
  <c r="EG69" i="1"/>
  <c r="EG250" i="1"/>
  <c r="EG248" i="1"/>
  <c r="EF25" i="1"/>
  <c r="EG24" i="1"/>
  <c r="EF23" i="1"/>
  <c r="EG21" i="1"/>
  <c r="AI19" i="1"/>
  <c r="AI11" i="1"/>
  <c r="EE69" i="1"/>
  <c r="DA63" i="1"/>
  <c r="EG30" i="1"/>
  <c r="EG25" i="1"/>
  <c r="DE25" i="1"/>
  <c r="EF24" i="1"/>
  <c r="EF21" i="1"/>
  <c r="DG17" i="1"/>
  <c r="DE17" i="1"/>
  <c r="DJ17" i="1" s="1"/>
  <c r="EF17" i="1"/>
  <c r="AI17" i="1"/>
  <c r="DH13" i="1"/>
  <c r="DF13" i="1"/>
  <c r="EG249" i="1"/>
  <c r="AP376" i="1"/>
  <c r="EG251" i="1"/>
  <c r="FY87" i="1"/>
  <c r="FZ87" i="1" s="1"/>
  <c r="FZ86" i="1"/>
  <c r="J362" i="1"/>
  <c r="AF21" i="82"/>
  <c r="AK21" i="82" s="1"/>
  <c r="AF20" i="82"/>
  <c r="AK20" i="82" s="1"/>
  <c r="AF19" i="82"/>
  <c r="AK19" i="82" s="1"/>
  <c r="AF18" i="82"/>
  <c r="AK18" i="82" s="1"/>
  <c r="AF17" i="82"/>
  <c r="AK17" i="82" s="1"/>
  <c r="AF16" i="82"/>
  <c r="AK16" i="82" s="1"/>
  <c r="AF15" i="82"/>
  <c r="AK15" i="82" s="1"/>
  <c r="AF14" i="82"/>
  <c r="AK14" i="82" s="1"/>
  <c r="CZ70" i="1"/>
  <c r="EG68" i="1"/>
  <c r="EE68" i="1"/>
  <c r="EF67" i="1"/>
  <c r="ED67" i="1"/>
  <c r="EG66" i="1"/>
  <c r="EE66" i="1"/>
  <c r="CZ64" i="1"/>
  <c r="CY63" i="1"/>
  <c r="EF16" i="1"/>
  <c r="AI13" i="1"/>
  <c r="AZ12" i="1"/>
  <c r="ED12" i="1" s="1"/>
  <c r="H31" i="39"/>
  <c r="J31" i="39" s="1"/>
  <c r="AF12" i="82"/>
  <c r="AK12" i="82" s="1"/>
  <c r="BC265" i="1"/>
  <c r="AF23" i="82"/>
  <c r="AK23" i="82" s="1"/>
  <c r="AF22" i="82"/>
  <c r="AK22" i="82" s="1"/>
  <c r="AF13" i="82"/>
  <c r="AK13" i="82" s="1"/>
  <c r="AF11" i="82"/>
  <c r="AK11" i="82" s="1"/>
  <c r="AF10" i="82"/>
  <c r="AK10" i="82" s="1"/>
  <c r="AF9" i="82"/>
  <c r="AK9" i="82" s="1"/>
  <c r="F598" i="1"/>
  <c r="P66" i="84" s="1"/>
  <c r="E598" i="1"/>
  <c r="O66" i="84" s="1"/>
  <c r="D598" i="1"/>
  <c r="N66" i="84" s="1"/>
  <c r="C598" i="1"/>
  <c r="M66" i="84" s="1"/>
  <c r="DG20" i="1"/>
  <c r="DE20" i="1"/>
  <c r="DJ20" i="1" s="1"/>
  <c r="AI20" i="1"/>
  <c r="AI18" i="1"/>
  <c r="AI16" i="1"/>
  <c r="AP137" i="1"/>
  <c r="AF41" i="82"/>
  <c r="AK41" i="82" s="1"/>
  <c r="AP136" i="1"/>
  <c r="AF40" i="82"/>
  <c r="AK40" i="82" s="1"/>
  <c r="AP135" i="1"/>
  <c r="AF39" i="82"/>
  <c r="AK39" i="82" s="1"/>
  <c r="AP134" i="1"/>
  <c r="AF38" i="82"/>
  <c r="AK38" i="82" s="1"/>
  <c r="AP132" i="1"/>
  <c r="AF36" i="82"/>
  <c r="AK36" i="82" s="1"/>
  <c r="AP131" i="1"/>
  <c r="AF35" i="82"/>
  <c r="AK35" i="82" s="1"/>
  <c r="AP130" i="1"/>
  <c r="AF34" i="82"/>
  <c r="AK34" i="82" s="1"/>
  <c r="AP129" i="1"/>
  <c r="AF33" i="82"/>
  <c r="AK33" i="82" s="1"/>
  <c r="AP128" i="1"/>
  <c r="AF32" i="82"/>
  <c r="AK32" i="82" s="1"/>
  <c r="AP127" i="1"/>
  <c r="AF31" i="82"/>
  <c r="AK31" i="82" s="1"/>
  <c r="AP126" i="1"/>
  <c r="AF30" i="82"/>
  <c r="AK30" i="82" s="1"/>
  <c r="AP125" i="1"/>
  <c r="AF29" i="82"/>
  <c r="AK29" i="82" s="1"/>
  <c r="AP124" i="1"/>
  <c r="AF28" i="82"/>
  <c r="AK28" i="82" s="1"/>
  <c r="AP123" i="1"/>
  <c r="AF27" i="82"/>
  <c r="AK27" i="82" s="1"/>
  <c r="AP122" i="1"/>
  <c r="AF26" i="82"/>
  <c r="AK26" i="82" s="1"/>
  <c r="AP121" i="1"/>
  <c r="AF25" i="82"/>
  <c r="AK25" i="82" s="1"/>
  <c r="I296" i="1"/>
  <c r="H56" i="39"/>
  <c r="J215" i="1"/>
  <c r="AF37" i="82"/>
  <c r="AK37" i="82" s="1"/>
  <c r="BA119" i="1"/>
  <c r="BA97" i="1"/>
  <c r="BA89" i="1"/>
  <c r="AB370" i="1"/>
  <c r="AF383" i="1"/>
  <c r="AP383" i="1" s="1"/>
  <c r="H43" i="39"/>
  <c r="AF24" i="82"/>
  <c r="AK24" i="82" s="1"/>
  <c r="F599" i="1"/>
  <c r="P67" i="84" s="1"/>
  <c r="E599" i="1"/>
  <c r="O67" i="84" s="1"/>
  <c r="D599" i="1"/>
  <c r="N67" i="84" s="1"/>
  <c r="C599" i="1"/>
  <c r="M67" i="84" s="1"/>
  <c r="GR326" i="1"/>
  <c r="L86" i="17"/>
  <c r="I86" i="17"/>
  <c r="G86" i="17"/>
  <c r="E86" i="17"/>
  <c r="C86" i="17"/>
  <c r="CT325" i="1"/>
  <c r="CH325" i="1"/>
  <c r="CF325" i="1"/>
  <c r="CD325" i="1"/>
  <c r="CB325" i="1"/>
  <c r="BS325" i="1"/>
  <c r="AW325" i="1"/>
  <c r="AU325" i="1"/>
  <c r="AS325" i="1"/>
  <c r="FG324" i="1"/>
  <c r="EL324" i="1"/>
  <c r="CJ245" i="1"/>
  <c r="CG245" i="1"/>
  <c r="CE245" i="1"/>
  <c r="CC245" i="1"/>
  <c r="CA245" i="1"/>
  <c r="BQ245" i="1"/>
  <c r="BO245" i="1"/>
  <c r="BK245" i="1"/>
  <c r="BI245" i="1"/>
  <c r="BB245" i="1"/>
  <c r="AZ245" i="1"/>
  <c r="AU245" i="1"/>
  <c r="AS245" i="1"/>
  <c r="FG244" i="1"/>
  <c r="EL244" i="1"/>
  <c r="CJ165" i="1"/>
  <c r="CG165" i="1"/>
  <c r="CE165" i="1"/>
  <c r="CC165" i="1"/>
  <c r="CA165" i="1"/>
  <c r="BM165" i="1"/>
  <c r="AV165" i="1"/>
  <c r="AT165" i="1"/>
  <c r="AR165" i="1"/>
  <c r="CD83" i="1"/>
  <c r="BL83" i="1"/>
  <c r="AR83" i="1"/>
  <c r="FG82" i="1"/>
  <c r="AD9" i="1"/>
  <c r="FG8" i="1"/>
  <c r="AF415" i="1"/>
  <c r="AF385" i="1"/>
  <c r="AP385" i="1" s="1"/>
  <c r="AF474" i="1"/>
  <c r="AF473" i="1"/>
  <c r="BA127" i="1"/>
  <c r="AP558" i="1"/>
  <c r="BA558" i="1"/>
  <c r="AB377" i="1"/>
  <c r="AB381" i="1"/>
  <c r="BA381" i="1" s="1"/>
  <c r="AB357" i="1"/>
  <c r="BA357" i="1" s="1"/>
  <c r="AB356" i="1"/>
  <c r="AB355" i="1"/>
  <c r="AB280" i="1"/>
  <c r="AB278" i="1"/>
  <c r="AB277" i="1"/>
  <c r="BA277" i="1" s="1"/>
  <c r="AB270" i="1"/>
  <c r="AB268" i="1"/>
  <c r="AB297" i="1"/>
  <c r="AB295" i="1"/>
  <c r="AB294" i="1"/>
  <c r="AB292" i="1"/>
  <c r="AB291" i="1"/>
  <c r="AB290" i="1"/>
  <c r="AB288" i="1"/>
  <c r="AB201" i="1"/>
  <c r="AB198" i="1"/>
  <c r="AB188" i="1"/>
  <c r="BA134" i="1"/>
  <c r="BA130" i="1"/>
  <c r="BA126" i="1"/>
  <c r="AB59" i="1"/>
  <c r="AJ59" i="1" s="1"/>
  <c r="AB49" i="1"/>
  <c r="BA49" i="1" s="1"/>
  <c r="AB52" i="1"/>
  <c r="BA52" i="1" s="1"/>
  <c r="AB54" i="1"/>
  <c r="AB56" i="1"/>
  <c r="BA56" i="1" s="1"/>
  <c r="AB204" i="1"/>
  <c r="AB208" i="1"/>
  <c r="AB214" i="1"/>
  <c r="AB367" i="1"/>
  <c r="AB369" i="1"/>
  <c r="AB371" i="1"/>
  <c r="AB374" i="1"/>
  <c r="DG91" i="1"/>
  <c r="DG87" i="1"/>
  <c r="DN87" i="1" s="1"/>
  <c r="AB362" i="1"/>
  <c r="BA120" i="1"/>
  <c r="BA105" i="1"/>
  <c r="AB31" i="1"/>
  <c r="AB186" i="1"/>
  <c r="BA186" i="1" s="1"/>
  <c r="AB30" i="1"/>
  <c r="BA95" i="1"/>
  <c r="AB257" i="1"/>
  <c r="AB20" i="1"/>
  <c r="AJ20" i="1" s="1"/>
  <c r="AB176" i="1"/>
  <c r="AB254" i="1"/>
  <c r="BA254" i="1" s="1"/>
  <c r="BA92" i="1"/>
  <c r="AB174" i="1"/>
  <c r="AB17" i="1"/>
  <c r="AJ17" i="1" s="1"/>
  <c r="AB173" i="1"/>
  <c r="BA173" i="1" s="1"/>
  <c r="BA85" i="1"/>
  <c r="AB167" i="1"/>
  <c r="AP381" i="1"/>
  <c r="J381" i="1"/>
  <c r="AP139" i="1"/>
  <c r="AF43" i="82"/>
  <c r="AF42" i="82"/>
  <c r="H63" i="39"/>
  <c r="AF44" i="82"/>
  <c r="X307" i="1"/>
  <c r="H66" i="39"/>
  <c r="AF47" i="82"/>
  <c r="H65" i="39"/>
  <c r="AF46" i="82"/>
  <c r="H64" i="39"/>
  <c r="AF45" i="82"/>
  <c r="DG419" i="1"/>
  <c r="DG433" i="1"/>
  <c r="DG429" i="1"/>
  <c r="DG418" i="1"/>
  <c r="BA19" i="1"/>
  <c r="AJ19" i="1"/>
  <c r="AB262" i="1"/>
  <c r="BA262" i="1" s="1"/>
  <c r="AB261" i="1"/>
  <c r="BA261" i="1" s="1"/>
  <c r="CM261" i="1" s="1"/>
  <c r="CO261" i="1" s="1"/>
  <c r="CT261" i="1" s="1"/>
  <c r="AB260" i="1"/>
  <c r="AB255" i="1"/>
  <c r="AB287" i="1"/>
  <c r="AB285" i="1"/>
  <c r="BA285" i="1" s="1"/>
  <c r="AB284" i="1"/>
  <c r="AB299" i="1"/>
  <c r="AB293" i="1"/>
  <c r="BA293" i="1" s="1"/>
  <c r="AB183" i="1"/>
  <c r="AB182" i="1"/>
  <c r="AB178" i="1"/>
  <c r="BA139" i="1"/>
  <c r="BA135" i="1"/>
  <c r="BA133" i="1"/>
  <c r="BA131" i="1"/>
  <c r="BA129" i="1"/>
  <c r="BA125" i="1"/>
  <c r="BA122" i="1"/>
  <c r="BA101" i="1"/>
  <c r="BA100" i="1"/>
  <c r="BA90" i="1"/>
  <c r="AB60" i="1"/>
  <c r="AJ60" i="1" s="1"/>
  <c r="AB18" i="1"/>
  <c r="AB16" i="1"/>
  <c r="AB47" i="1"/>
  <c r="BA47" i="1" s="1"/>
  <c r="AB57" i="1"/>
  <c r="AJ57" i="1" s="1"/>
  <c r="AB301" i="1"/>
  <c r="AB212" i="1"/>
  <c r="AB215" i="1"/>
  <c r="BA215" i="1" s="1"/>
  <c r="AB221" i="1"/>
  <c r="BA221" i="1" s="1"/>
  <c r="AB218" i="1"/>
  <c r="BA218" i="1" s="1"/>
  <c r="AB298" i="1"/>
  <c r="AB206" i="1"/>
  <c r="AB50" i="1"/>
  <c r="BA124" i="1"/>
  <c r="BA143" i="1"/>
  <c r="AB385" i="1"/>
  <c r="BA141" i="1"/>
  <c r="BA142" i="1"/>
  <c r="AB384" i="1"/>
  <c r="AB224" i="1"/>
  <c r="AB286" i="1"/>
  <c r="AB62" i="1"/>
  <c r="BA252" i="1"/>
  <c r="CM252" i="1" s="1"/>
  <c r="CO252" i="1" s="1"/>
  <c r="CT252" i="1" s="1"/>
  <c r="AJ84" i="1"/>
  <c r="BA84" i="1"/>
  <c r="AB166" i="1"/>
  <c r="AB37" i="1"/>
  <c r="BA111" i="1"/>
  <c r="AB35" i="1"/>
  <c r="BA35" i="1" s="1"/>
  <c r="AB191" i="1"/>
  <c r="AB33" i="1"/>
  <c r="BA107" i="1"/>
  <c r="AB269" i="1"/>
  <c r="AB187" i="1"/>
  <c r="AB267" i="1"/>
  <c r="BA104" i="1"/>
  <c r="AB266" i="1"/>
  <c r="BA266" i="1" s="1"/>
  <c r="AB29" i="1"/>
  <c r="BA103" i="1"/>
  <c r="AB28" i="1"/>
  <c r="AB184" i="1"/>
  <c r="AB25" i="1"/>
  <c r="AJ25" i="1" s="1"/>
  <c r="BA99" i="1"/>
  <c r="AB24" i="1"/>
  <c r="AJ24" i="1" s="1"/>
  <c r="AB180" i="1"/>
  <c r="AB23" i="1"/>
  <c r="AJ23" i="1" s="1"/>
  <c r="AB179" i="1"/>
  <c r="AB259" i="1"/>
  <c r="BA259" i="1" s="1"/>
  <c r="AB22" i="1"/>
  <c r="AJ22" i="1" s="1"/>
  <c r="AB258" i="1"/>
  <c r="BA258" i="1" s="1"/>
  <c r="AB21" i="1"/>
  <c r="BA21" i="1" s="1"/>
  <c r="AB177" i="1"/>
  <c r="BA177" i="1" s="1"/>
  <c r="BA94" i="1"/>
  <c r="AB256" i="1"/>
  <c r="BA93" i="1"/>
  <c r="AB175" i="1"/>
  <c r="BA91" i="1"/>
  <c r="AB253" i="1"/>
  <c r="AB15" i="1"/>
  <c r="BA15" i="1" s="1"/>
  <c r="AB171" i="1"/>
  <c r="AB251" i="1"/>
  <c r="BA251" i="1" s="1"/>
  <c r="BA88" i="1"/>
  <c r="AB170" i="1"/>
  <c r="AB13" i="1"/>
  <c r="AJ13" i="1" s="1"/>
  <c r="BA87" i="1"/>
  <c r="AB169" i="1"/>
  <c r="AB249" i="1"/>
  <c r="AB12" i="1"/>
  <c r="BA12" i="1" s="1"/>
  <c r="BA86" i="1"/>
  <c r="AB248" i="1"/>
  <c r="AB11" i="1"/>
  <c r="AB247" i="1"/>
  <c r="BA247" i="1" s="1"/>
  <c r="AB302" i="1"/>
  <c r="AB223" i="1"/>
  <c r="AB225" i="1"/>
  <c r="AB366" i="1"/>
  <c r="AB383" i="1"/>
  <c r="AJ383" i="1" s="1"/>
  <c r="AS9" i="1"/>
  <c r="AW9" i="1"/>
  <c r="AT9" i="1"/>
  <c r="AU9" i="1"/>
  <c r="FG164" i="1"/>
  <c r="CT83" i="1"/>
  <c r="CF83" i="1"/>
  <c r="CB83" i="1"/>
  <c r="BP83" i="1"/>
  <c r="BJ83" i="1"/>
  <c r="AT83" i="1"/>
  <c r="EL82" i="1"/>
  <c r="DG435" i="1"/>
  <c r="DG422" i="1"/>
  <c r="DG434" i="1"/>
  <c r="DG432" i="1"/>
  <c r="DG428" i="1"/>
  <c r="DG417" i="1"/>
  <c r="DJ423" i="1"/>
  <c r="DL423" i="1" s="1"/>
  <c r="AF449" i="1"/>
  <c r="G25" i="81"/>
  <c r="AF535" i="1"/>
  <c r="AP535" i="1" s="1"/>
  <c r="AF447" i="1"/>
  <c r="G23" i="81"/>
  <c r="AF533" i="1"/>
  <c r="AP533" i="1" s="1"/>
  <c r="AF445" i="1"/>
  <c r="G21" i="81"/>
  <c r="AF531" i="1"/>
  <c r="AP531" i="1" s="1"/>
  <c r="AF443" i="1"/>
  <c r="G19" i="81"/>
  <c r="AF529" i="1"/>
  <c r="AF441" i="1"/>
  <c r="G17" i="81"/>
  <c r="AF527" i="1"/>
  <c r="AF439" i="1"/>
  <c r="G15" i="81"/>
  <c r="AF525" i="1"/>
  <c r="AF270" i="1"/>
  <c r="AF437" i="1"/>
  <c r="G13" i="81"/>
  <c r="AF523" i="1"/>
  <c r="AF348" i="1"/>
  <c r="AP348" i="1" s="1"/>
  <c r="AF268" i="1"/>
  <c r="AF188" i="1"/>
  <c r="AF435" i="1"/>
  <c r="AO435" i="1" s="1"/>
  <c r="AF521" i="1"/>
  <c r="AF433" i="1"/>
  <c r="BB433" i="1" s="1"/>
  <c r="AF519" i="1"/>
  <c r="AF431" i="1"/>
  <c r="AO431" i="1" s="1"/>
  <c r="AF517" i="1"/>
  <c r="AF429" i="1"/>
  <c r="BB429" i="1" s="1"/>
  <c r="AF515" i="1"/>
  <c r="AF427" i="1"/>
  <c r="AO427" i="1" s="1"/>
  <c r="AF513" i="1"/>
  <c r="AF425" i="1"/>
  <c r="BB425" i="1" s="1"/>
  <c r="AF511" i="1"/>
  <c r="AF423" i="1"/>
  <c r="BB423" i="1" s="1"/>
  <c r="AF509" i="1"/>
  <c r="AF421" i="1"/>
  <c r="BB421" i="1" s="1"/>
  <c r="AF507" i="1"/>
  <c r="AF419" i="1"/>
  <c r="BB419" i="1" s="1"/>
  <c r="AF505" i="1"/>
  <c r="AF417" i="1"/>
  <c r="AO417" i="1" s="1"/>
  <c r="AF503" i="1"/>
  <c r="AF470" i="1"/>
  <c r="G46" i="81"/>
  <c r="AF556" i="1"/>
  <c r="AP556" i="1" s="1"/>
  <c r="AF468" i="1"/>
  <c r="G44" i="81"/>
  <c r="AF554" i="1"/>
  <c r="AP554" i="1" s="1"/>
  <c r="AF466" i="1"/>
  <c r="G42" i="81"/>
  <c r="AF552" i="1"/>
  <c r="AP552" i="1" s="1"/>
  <c r="AF465" i="1"/>
  <c r="G41" i="81"/>
  <c r="AF551" i="1"/>
  <c r="AP551" i="1" s="1"/>
  <c r="AF464" i="1"/>
  <c r="G40" i="81"/>
  <c r="AF550" i="1"/>
  <c r="AP550" i="1" s="1"/>
  <c r="AF463" i="1"/>
  <c r="G39" i="81"/>
  <c r="AF549" i="1"/>
  <c r="AP549" i="1" s="1"/>
  <c r="AF462" i="1"/>
  <c r="G38" i="81"/>
  <c r="AF548" i="1"/>
  <c r="AP548" i="1" s="1"/>
  <c r="AF461" i="1"/>
  <c r="G37" i="81"/>
  <c r="AF547" i="1"/>
  <c r="AP547" i="1" s="1"/>
  <c r="AF460" i="1"/>
  <c r="G36" i="81"/>
  <c r="AF546" i="1"/>
  <c r="AP546" i="1" s="1"/>
  <c r="AF459" i="1"/>
  <c r="G35" i="81"/>
  <c r="AF545" i="1"/>
  <c r="AP545" i="1" s="1"/>
  <c r="AF458" i="1"/>
  <c r="G34" i="81"/>
  <c r="AF544" i="1"/>
  <c r="AP544" i="1" s="1"/>
  <c r="AF457" i="1"/>
  <c r="G33" i="81"/>
  <c r="AF543" i="1"/>
  <c r="AP543" i="1" s="1"/>
  <c r="AF456" i="1"/>
  <c r="G32" i="81"/>
  <c r="AF542" i="1"/>
  <c r="AP542" i="1" s="1"/>
  <c r="AF454" i="1"/>
  <c r="G30" i="81"/>
  <c r="AF540" i="1"/>
  <c r="AP540" i="1" s="1"/>
  <c r="AF453" i="1"/>
  <c r="G29" i="81"/>
  <c r="AF539" i="1"/>
  <c r="AP539" i="1" s="1"/>
  <c r="AF451" i="1"/>
  <c r="G27" i="81"/>
  <c r="AF537" i="1"/>
  <c r="AP537" i="1" s="1"/>
  <c r="AF303" i="1"/>
  <c r="AP303" i="1" s="1"/>
  <c r="G48" i="81"/>
  <c r="AF450" i="1"/>
  <c r="G26" i="81"/>
  <c r="AF536" i="1"/>
  <c r="AP536" i="1" s="1"/>
  <c r="AF448" i="1"/>
  <c r="G24" i="81"/>
  <c r="AF534" i="1"/>
  <c r="AP534" i="1" s="1"/>
  <c r="AF446" i="1"/>
  <c r="G22" i="81"/>
  <c r="AF532" i="1"/>
  <c r="AP532" i="1" s="1"/>
  <c r="AF444" i="1"/>
  <c r="G20" i="81"/>
  <c r="AF530" i="1"/>
  <c r="AF442" i="1"/>
  <c r="G18" i="81"/>
  <c r="AF528" i="1"/>
  <c r="AF440" i="1"/>
  <c r="G16" i="81"/>
  <c r="AF526" i="1"/>
  <c r="AP526" i="1" s="1"/>
  <c r="AF438" i="1"/>
  <c r="G14" i="81"/>
  <c r="AF524" i="1"/>
  <c r="AP524" i="1" s="1"/>
  <c r="AF269" i="1"/>
  <c r="AF189" i="1"/>
  <c r="BA189" i="1" s="1"/>
  <c r="AF349" i="1"/>
  <c r="AP349" i="1" s="1"/>
  <c r="AF436" i="1"/>
  <c r="G12" i="81"/>
  <c r="AF522" i="1"/>
  <c r="AF347" i="1"/>
  <c r="AP347" i="1" s="1"/>
  <c r="AF267" i="1"/>
  <c r="AF187" i="1"/>
  <c r="AF434" i="1"/>
  <c r="AO434" i="1" s="1"/>
  <c r="AF520" i="1"/>
  <c r="BC520" i="1" s="1"/>
  <c r="AF432" i="1"/>
  <c r="AO432" i="1" s="1"/>
  <c r="AF518" i="1"/>
  <c r="AF430" i="1"/>
  <c r="AO430" i="1" s="1"/>
  <c r="AF516" i="1"/>
  <c r="AF428" i="1"/>
  <c r="AO428" i="1" s="1"/>
  <c r="AF514" i="1"/>
  <c r="AF426" i="1"/>
  <c r="AP426" i="1" s="1"/>
  <c r="AF512" i="1"/>
  <c r="AF424" i="1"/>
  <c r="AO424" i="1" s="1"/>
  <c r="AF510" i="1"/>
  <c r="AF422" i="1"/>
  <c r="AF508" i="1"/>
  <c r="AF420" i="1"/>
  <c r="AO420" i="1" s="1"/>
  <c r="AF506" i="1"/>
  <c r="AF418" i="1"/>
  <c r="AO418" i="1" s="1"/>
  <c r="AF504" i="1"/>
  <c r="AF416" i="1"/>
  <c r="BB416" i="1" s="1"/>
  <c r="AF502" i="1"/>
  <c r="AF471" i="1"/>
  <c r="G47" i="81"/>
  <c r="AF557" i="1"/>
  <c r="AP557" i="1" s="1"/>
  <c r="AF469" i="1"/>
  <c r="G45" i="81"/>
  <c r="AF555" i="1"/>
  <c r="AP555" i="1" s="1"/>
  <c r="AF467" i="1"/>
  <c r="G43" i="81"/>
  <c r="AF553" i="1"/>
  <c r="AP553" i="1" s="1"/>
  <c r="AF455" i="1"/>
  <c r="G31" i="81"/>
  <c r="AF541" i="1"/>
  <c r="AP541" i="1" s="1"/>
  <c r="AF452" i="1"/>
  <c r="G28" i="81"/>
  <c r="AF538" i="1"/>
  <c r="AP538" i="1" s="1"/>
  <c r="AF305" i="1"/>
  <c r="AP305" i="1" s="1"/>
  <c r="G50" i="81"/>
  <c r="AF304" i="1"/>
  <c r="AP304" i="1" s="1"/>
  <c r="G49" i="81"/>
  <c r="CT414" i="1"/>
  <c r="FU499" i="1"/>
  <c r="CT500" i="1"/>
  <c r="CH500" i="1"/>
  <c r="CF500" i="1"/>
  <c r="CD500" i="1"/>
  <c r="CB500" i="1"/>
  <c r="BR500" i="1"/>
  <c r="BP500" i="1"/>
  <c r="BL500" i="1"/>
  <c r="BJ500" i="1"/>
  <c r="AW500" i="1"/>
  <c r="AT500" i="1"/>
  <c r="AR500" i="1"/>
  <c r="EW499" i="1"/>
  <c r="CJ500" i="1"/>
  <c r="CG500" i="1"/>
  <c r="CE500" i="1"/>
  <c r="CC500" i="1"/>
  <c r="CA500" i="1"/>
  <c r="BQ500" i="1"/>
  <c r="BO500" i="1"/>
  <c r="BK500" i="1"/>
  <c r="BI500" i="1"/>
  <c r="AU500" i="1"/>
  <c r="AS500" i="1"/>
  <c r="FG499" i="1"/>
  <c r="EL499" i="1"/>
  <c r="DG421" i="1"/>
  <c r="DN421" i="1" s="1"/>
  <c r="FY523" i="1"/>
  <c r="FZ522" i="1"/>
  <c r="AB246" i="1"/>
  <c r="BA115" i="1"/>
  <c r="BA114" i="1"/>
  <c r="BA113" i="1"/>
  <c r="BA112" i="1"/>
  <c r="AJ40" i="1"/>
  <c r="AJ61" i="1"/>
  <c r="BA61" i="1"/>
  <c r="AJ58" i="1"/>
  <c r="BA58" i="1"/>
  <c r="AB10" i="1"/>
  <c r="AB222" i="1"/>
  <c r="BA140" i="1"/>
  <c r="AB380" i="1"/>
  <c r="AB300" i="1"/>
  <c r="BA138" i="1"/>
  <c r="AB378" i="1"/>
  <c r="BA136" i="1"/>
  <c r="BA117" i="1"/>
  <c r="AB199" i="1"/>
  <c r="AB36" i="1"/>
  <c r="BA110" i="1"/>
  <c r="BA108" i="1"/>
  <c r="AB190" i="1"/>
  <c r="AB363" i="1"/>
  <c r="AB203" i="1"/>
  <c r="AB283" i="1"/>
  <c r="AB202" i="1"/>
  <c r="AB46" i="1"/>
  <c r="AJ46" i="1" s="1"/>
  <c r="AZ263" i="1"/>
  <c r="ED263" i="1" s="1"/>
  <c r="AZ248" i="1"/>
  <c r="ED249" i="1" s="1"/>
  <c r="AZ246" i="1"/>
  <c r="AZ247" i="1"/>
  <c r="ED261" i="1"/>
  <c r="AZ255" i="1"/>
  <c r="AZ251" i="1"/>
  <c r="ED251" i="1" s="1"/>
  <c r="X352" i="1"/>
  <c r="ED262" i="1"/>
  <c r="ED250" i="1"/>
  <c r="X348" i="1"/>
  <c r="AZ259" i="1"/>
  <c r="AZ258" i="1"/>
  <c r="ED258" i="1" s="1"/>
  <c r="AB501" i="1"/>
  <c r="AB536" i="1"/>
  <c r="AB535" i="1"/>
  <c r="AB534" i="1"/>
  <c r="AB533" i="1"/>
  <c r="AB532" i="1"/>
  <c r="AB531" i="1"/>
  <c r="AB530" i="1"/>
  <c r="AB529" i="1"/>
  <c r="AB527" i="1"/>
  <c r="AB525" i="1"/>
  <c r="AB524" i="1"/>
  <c r="AB522" i="1"/>
  <c r="AB521" i="1"/>
  <c r="AB520" i="1"/>
  <c r="AB519" i="1"/>
  <c r="AB518" i="1"/>
  <c r="AB517" i="1"/>
  <c r="AB516" i="1"/>
  <c r="AB515" i="1"/>
  <c r="AB514" i="1"/>
  <c r="AB513" i="1"/>
  <c r="AB512" i="1"/>
  <c r="AB511" i="1"/>
  <c r="AB510" i="1"/>
  <c r="AB509" i="1"/>
  <c r="AB508" i="1"/>
  <c r="AB507" i="1"/>
  <c r="AB506" i="1"/>
  <c r="AB505" i="1"/>
  <c r="AB504" i="1"/>
  <c r="AB503" i="1"/>
  <c r="AB502" i="1"/>
  <c r="AB557" i="1"/>
  <c r="AB555" i="1"/>
  <c r="AB551" i="1"/>
  <c r="AB541" i="1"/>
  <c r="AB538" i="1"/>
  <c r="AB305" i="1"/>
  <c r="AB303" i="1"/>
  <c r="AB304" i="1"/>
  <c r="BN80" i="40"/>
  <c r="AB528" i="1"/>
  <c r="AB526" i="1"/>
  <c r="AB523" i="1"/>
  <c r="AB553" i="1"/>
  <c r="AB550" i="1"/>
  <c r="AB549" i="1"/>
  <c r="AB548" i="1"/>
  <c r="AB546" i="1"/>
  <c r="AB545" i="1"/>
  <c r="AB544" i="1"/>
  <c r="AB543" i="1"/>
  <c r="AB542" i="1"/>
  <c r="AB540" i="1"/>
  <c r="AB539" i="1"/>
  <c r="AB282" i="1"/>
  <c r="AB537" i="1"/>
  <c r="EE387" i="1"/>
  <c r="X357" i="1"/>
  <c r="H204" i="1"/>
  <c r="I204" i="1" s="1"/>
  <c r="I26" i="82" s="1"/>
  <c r="N26" i="82" s="1"/>
  <c r="DH92" i="1"/>
  <c r="DH90" i="1"/>
  <c r="DH86" i="1"/>
  <c r="DH104" i="1"/>
  <c r="DH100" i="1"/>
  <c r="AP113" i="1"/>
  <c r="CZ60" i="1"/>
  <c r="EF56" i="1"/>
  <c r="EF52" i="1"/>
  <c r="EF46" i="1"/>
  <c r="EF36" i="1"/>
  <c r="CX32" i="1"/>
  <c r="ED24" i="1"/>
  <c r="DE434" i="1"/>
  <c r="DA42" i="1"/>
  <c r="DA34" i="1"/>
  <c r="CZ33" i="1"/>
  <c r="CZ32" i="1"/>
  <c r="CX30" i="1"/>
  <c r="EF29" i="1"/>
  <c r="EG28" i="1"/>
  <c r="CX26" i="1"/>
  <c r="DE26" i="1" s="1"/>
  <c r="DF19" i="1"/>
  <c r="DF17" i="1"/>
  <c r="H45" i="39"/>
  <c r="B333" i="1"/>
  <c r="B334" i="1" s="1"/>
  <c r="B335" i="1" s="1"/>
  <c r="B336" i="1" s="1"/>
  <c r="B337" i="1" s="1"/>
  <c r="B338" i="1" s="1"/>
  <c r="B339" i="1" s="1"/>
  <c r="B340" i="1" s="1"/>
  <c r="B341" i="1" s="1"/>
  <c r="B342" i="1" s="1"/>
  <c r="B343" i="1" s="1"/>
  <c r="B344" i="1" s="1"/>
  <c r="B345" i="1" s="1"/>
  <c r="B346" i="1" s="1"/>
  <c r="B347" i="1" s="1"/>
  <c r="B348" i="1" s="1"/>
  <c r="B349" i="1" s="1"/>
  <c r="B350" i="1" s="1"/>
  <c r="B351" i="1" s="1"/>
  <c r="B352" i="1" s="1"/>
  <c r="B353" i="1" s="1"/>
  <c r="B354" i="1" s="1"/>
  <c r="B355" i="1" s="1"/>
  <c r="B356" i="1" s="1"/>
  <c r="B357" i="1" s="1"/>
  <c r="B358" i="1" s="1"/>
  <c r="B359" i="1" s="1"/>
  <c r="B360" i="1" s="1"/>
  <c r="B361" i="1" s="1"/>
  <c r="B362" i="1" s="1"/>
  <c r="B363" i="1" s="1"/>
  <c r="B364" i="1" s="1"/>
  <c r="B365" i="1" s="1"/>
  <c r="B366" i="1" s="1"/>
  <c r="B367" i="1" s="1"/>
  <c r="B368" i="1" s="1"/>
  <c r="B369" i="1" s="1"/>
  <c r="B370" i="1" s="1"/>
  <c r="B371" i="1" s="1"/>
  <c r="B372" i="1" s="1"/>
  <c r="B373" i="1" s="1"/>
  <c r="B374" i="1" s="1"/>
  <c r="B375" i="1" s="1"/>
  <c r="B376" i="1" s="1"/>
  <c r="B377" i="1" s="1"/>
  <c r="B378" i="1" s="1"/>
  <c r="B379" i="1" s="1"/>
  <c r="B380" i="1" s="1"/>
  <c r="B381" i="1" s="1"/>
  <c r="B382" i="1" s="1"/>
  <c r="B383" i="1" s="1"/>
  <c r="B384" i="1" s="1"/>
  <c r="B385" i="1" s="1"/>
  <c r="B386" i="1" s="1"/>
  <c r="B387" i="1" s="1"/>
  <c r="B388" i="1" s="1"/>
  <c r="B389" i="1" s="1"/>
  <c r="X361" i="1"/>
  <c r="X360" i="1"/>
  <c r="X358" i="1"/>
  <c r="X356" i="1"/>
  <c r="X355" i="1"/>
  <c r="X350" i="1"/>
  <c r="AP365" i="1"/>
  <c r="CZ71" i="1"/>
  <c r="CZ65" i="1"/>
  <c r="CY62" i="1"/>
  <c r="EF45" i="1"/>
  <c r="DA44" i="1"/>
  <c r="EF42" i="1"/>
  <c r="EF40" i="1"/>
  <c r="CZ35" i="1"/>
  <c r="EG22" i="1"/>
  <c r="ED20" i="1"/>
  <c r="DG19" i="1"/>
  <c r="DE19" i="1"/>
  <c r="DJ19" i="1" s="1"/>
  <c r="EF19" i="1"/>
  <c r="DH18" i="1"/>
  <c r="DF18" i="1"/>
  <c r="EG18" i="1"/>
  <c r="DH15" i="1"/>
  <c r="DF15" i="1"/>
  <c r="DE14" i="1"/>
  <c r="DJ14" i="1" s="1"/>
  <c r="HP329" i="1"/>
  <c r="EF264" i="1"/>
  <c r="EF261" i="1"/>
  <c r="EG256" i="1"/>
  <c r="EF251" i="1"/>
  <c r="DG104" i="1"/>
  <c r="ED26" i="1"/>
  <c r="DF42" i="1"/>
  <c r="DF43" i="1"/>
  <c r="DC67" i="1"/>
  <c r="DE67" i="1"/>
  <c r="CX71" i="1"/>
  <c r="CY65" i="1"/>
  <c r="DA26" i="1"/>
  <c r="AO26" i="1"/>
  <c r="DF20" i="1"/>
  <c r="EG20" i="1"/>
  <c r="DE15" i="1"/>
  <c r="DJ15" i="1" s="1"/>
  <c r="EF15" i="1"/>
  <c r="DC14" i="1"/>
  <c r="DG14" i="1"/>
  <c r="H178" i="1"/>
  <c r="AP178" i="1" s="1"/>
  <c r="CB178" i="1" s="1"/>
  <c r="CX42" i="1"/>
  <c r="AO42" i="1"/>
  <c r="CY35" i="1"/>
  <c r="EG19" i="1"/>
  <c r="EG17" i="1"/>
  <c r="ED28" i="1"/>
  <c r="DE90" i="1"/>
  <c r="DA61" i="1"/>
  <c r="EF54" i="1"/>
  <c r="EF50" i="1"/>
  <c r="CX44" i="1"/>
  <c r="AO44" i="1"/>
  <c r="CY39" i="1"/>
  <c r="CZ37" i="1"/>
  <c r="CY36" i="1"/>
  <c r="EF35" i="1"/>
  <c r="EF33" i="1"/>
  <c r="EG29" i="1"/>
  <c r="EF28" i="1"/>
  <c r="EG27" i="1"/>
  <c r="EF22" i="1"/>
  <c r="DC20" i="1"/>
  <c r="DH19" i="1"/>
  <c r="ED19" i="1"/>
  <c r="DG18" i="1"/>
  <c r="DE18" i="1"/>
  <c r="EF18" i="1"/>
  <c r="DH17" i="1"/>
  <c r="ED17" i="1"/>
  <c r="DE16" i="1"/>
  <c r="DJ16" i="1" s="1"/>
  <c r="DO16" i="1" s="1"/>
  <c r="DC15" i="1"/>
  <c r="DG15" i="1"/>
  <c r="EG15" i="1"/>
  <c r="EF14" i="1"/>
  <c r="EG13" i="1"/>
  <c r="AP293" i="1"/>
  <c r="AP284" i="1"/>
  <c r="AP111" i="1"/>
  <c r="ED16" i="1"/>
  <c r="ED30" i="1"/>
  <c r="B251" i="1"/>
  <c r="B252" i="1" s="1"/>
  <c r="B253" i="1" s="1"/>
  <c r="B254" i="1" s="1"/>
  <c r="B255" i="1" s="1"/>
  <c r="B256" i="1" s="1"/>
  <c r="B257" i="1" s="1"/>
  <c r="B258" i="1" s="1"/>
  <c r="B259" i="1" s="1"/>
  <c r="B260" i="1" s="1"/>
  <c r="B261" i="1" s="1"/>
  <c r="B262" i="1" s="1"/>
  <c r="B263" i="1" s="1"/>
  <c r="B264" i="1" s="1"/>
  <c r="B265" i="1" s="1"/>
  <c r="B266" i="1" s="1"/>
  <c r="B267" i="1" s="1"/>
  <c r="B268" i="1" s="1"/>
  <c r="B269" i="1" s="1"/>
  <c r="B270" i="1" s="1"/>
  <c r="B271" i="1" s="1"/>
  <c r="B272" i="1" s="1"/>
  <c r="B273" i="1" s="1"/>
  <c r="B274" i="1" s="1"/>
  <c r="B275" i="1" s="1"/>
  <c r="B276" i="1" s="1"/>
  <c r="B277" i="1" s="1"/>
  <c r="B278" i="1" s="1"/>
  <c r="B279" i="1" s="1"/>
  <c r="B280" i="1" s="1"/>
  <c r="B281" i="1" s="1"/>
  <c r="B282" i="1" s="1"/>
  <c r="B283" i="1" s="1"/>
  <c r="B284" i="1" s="1"/>
  <c r="B285" i="1" s="1"/>
  <c r="B286" i="1" s="1"/>
  <c r="B287" i="1" s="1"/>
  <c r="B288" i="1" s="1"/>
  <c r="B289" i="1" s="1"/>
  <c r="B290" i="1" s="1"/>
  <c r="B291" i="1" s="1"/>
  <c r="B292" i="1" s="1"/>
  <c r="B293" i="1" s="1"/>
  <c r="B294" i="1" s="1"/>
  <c r="B295" i="1" s="1"/>
  <c r="B296" i="1" s="1"/>
  <c r="B297" i="1" s="1"/>
  <c r="B298" i="1" s="1"/>
  <c r="B299" i="1" s="1"/>
  <c r="B300" i="1" s="1"/>
  <c r="B301" i="1" s="1"/>
  <c r="B302" i="1" s="1"/>
  <c r="B303" i="1" s="1"/>
  <c r="B304" i="1" s="1"/>
  <c r="B305" i="1" s="1"/>
  <c r="B306" i="1" s="1"/>
  <c r="B307" i="1" s="1"/>
  <c r="B308" i="1" s="1"/>
  <c r="B309" i="1" s="1"/>
  <c r="B310" i="1" s="1"/>
  <c r="B311" i="1" s="1"/>
  <c r="B312" i="1" s="1"/>
  <c r="B313" i="1" s="1"/>
  <c r="B314" i="1" s="1"/>
  <c r="DC69" i="1"/>
  <c r="AO28" i="1"/>
  <c r="CZ28" i="1"/>
  <c r="DG29" i="1" s="1"/>
  <c r="DE88" i="1"/>
  <c r="DC87" i="1"/>
  <c r="DC86" i="1"/>
  <c r="EG71" i="1"/>
  <c r="EE71" i="1"/>
  <c r="EF68" i="1"/>
  <c r="DA65" i="1"/>
  <c r="CX65" i="1"/>
  <c r="DA64" i="1"/>
  <c r="CY64" i="1"/>
  <c r="CX64" i="1"/>
  <c r="CZ63" i="1"/>
  <c r="CX63" i="1"/>
  <c r="DA62" i="1"/>
  <c r="EF60" i="1"/>
  <c r="CX58" i="1"/>
  <c r="CX56" i="1"/>
  <c r="CX54" i="1"/>
  <c r="CX52" i="1"/>
  <c r="CX50" i="1"/>
  <c r="CX48" i="1"/>
  <c r="CX47" i="1"/>
  <c r="EF44" i="1"/>
  <c r="DA43" i="1"/>
  <c r="EF41" i="1"/>
  <c r="EF26" i="1"/>
  <c r="EG23" i="1"/>
  <c r="DH20" i="1"/>
  <c r="ED18" i="1"/>
  <c r="EG16" i="1"/>
  <c r="DC16" i="1"/>
  <c r="DG16" i="1"/>
  <c r="DF14" i="1"/>
  <c r="DH14" i="1"/>
  <c r="AP364" i="1"/>
  <c r="AP289" i="1"/>
  <c r="AZ265" i="1"/>
  <c r="BC253" i="1"/>
  <c r="AZ253" i="1"/>
  <c r="DE37" i="1"/>
  <c r="DA45" i="1"/>
  <c r="CX45" i="1"/>
  <c r="AO45" i="1"/>
  <c r="CX43" i="1"/>
  <c r="AO43" i="1"/>
  <c r="DA41" i="1"/>
  <c r="CZ41" i="1"/>
  <c r="CZ39" i="1"/>
  <c r="DA38" i="1"/>
  <c r="CZ38" i="1"/>
  <c r="DA37" i="1"/>
  <c r="DA36" i="1"/>
  <c r="DH36" i="1" s="1"/>
  <c r="EF34" i="1"/>
  <c r="DA30" i="1"/>
  <c r="CY30" i="1"/>
  <c r="AO29" i="1"/>
  <c r="CY28" i="1"/>
  <c r="CZ27" i="1"/>
  <c r="AJ26" i="1"/>
  <c r="CZ25" i="1"/>
  <c r="CZ22" i="1"/>
  <c r="ED14" i="1"/>
  <c r="ED15" i="1"/>
  <c r="DA21" i="1"/>
  <c r="DH21" i="1" s="1"/>
  <c r="CX21" i="1"/>
  <c r="DC19" i="1"/>
  <c r="DC18" i="1"/>
  <c r="DC17" i="1"/>
  <c r="DC13" i="1"/>
  <c r="ED23" i="1"/>
  <c r="H225" i="1"/>
  <c r="I225" i="1" s="1"/>
  <c r="I47" i="82" s="1"/>
  <c r="C476" i="1"/>
  <c r="D475" i="1"/>
  <c r="E475" i="1"/>
  <c r="F68" i="39"/>
  <c r="F67" i="39"/>
  <c r="D67" i="39"/>
  <c r="C475" i="1"/>
  <c r="D476" i="1"/>
  <c r="E476" i="1"/>
  <c r="E68" i="39"/>
  <c r="C68" i="39"/>
  <c r="E67" i="39"/>
  <c r="C67" i="39"/>
  <c r="FW164" i="1"/>
  <c r="EW164" i="1"/>
  <c r="EB164" i="1"/>
  <c r="CJ83" i="1"/>
  <c r="CG83" i="1"/>
  <c r="CE83" i="1"/>
  <c r="CC83" i="1"/>
  <c r="CA83" i="1"/>
  <c r="BQ83" i="1"/>
  <c r="BO83" i="1"/>
  <c r="BK83" i="1"/>
  <c r="BI83" i="1"/>
  <c r="AU83" i="1"/>
  <c r="AS83" i="1"/>
  <c r="EW82" i="1"/>
  <c r="AL9" i="1"/>
  <c r="EW8" i="1"/>
  <c r="J55" i="39"/>
  <c r="DO87" i="1"/>
  <c r="AJ32" i="1"/>
  <c r="DZ416" i="1"/>
  <c r="EA416" i="1" s="1"/>
  <c r="FE416" i="1"/>
  <c r="FF416" i="1" s="1"/>
  <c r="DL418" i="1"/>
  <c r="FE174" i="1"/>
  <c r="EU174" i="1"/>
  <c r="AP377" i="1"/>
  <c r="AP353" i="1"/>
  <c r="CM329" i="1"/>
  <c r="CO329" i="1" s="1"/>
  <c r="CT329" i="1" s="1"/>
  <c r="ED329" i="1"/>
  <c r="ED330" i="1"/>
  <c r="ED25" i="1"/>
  <c r="ED27" i="1"/>
  <c r="ED29" i="1"/>
  <c r="ED327" i="1"/>
  <c r="CM326" i="1"/>
  <c r="CO326" i="1" s="1"/>
  <c r="CT326" i="1" s="1"/>
  <c r="H190" i="1"/>
  <c r="I190" i="1" s="1"/>
  <c r="I12" i="82" s="1"/>
  <c r="N12" i="82" s="1"/>
  <c r="I386" i="1"/>
  <c r="H222" i="1"/>
  <c r="H216" i="1"/>
  <c r="H200" i="1"/>
  <c r="I200" i="1" s="1"/>
  <c r="I22" i="82" s="1"/>
  <c r="N22" i="82" s="1"/>
  <c r="H189" i="1"/>
  <c r="I189" i="1" s="1"/>
  <c r="I11" i="82" s="1"/>
  <c r="N11" i="82" s="1"/>
  <c r="H226" i="1"/>
  <c r="I226" i="1" s="1"/>
  <c r="I48" i="82" s="1"/>
  <c r="T48" i="39"/>
  <c r="J51" i="39"/>
  <c r="FE182" i="1"/>
  <c r="EU182" i="1"/>
  <c r="EE327" i="1"/>
  <c r="EE346" i="1"/>
  <c r="CC339" i="1"/>
  <c r="CC337" i="1"/>
  <c r="EE329" i="1"/>
  <c r="H194" i="1"/>
  <c r="I194" i="1" s="1"/>
  <c r="I16" i="82" s="1"/>
  <c r="N16" i="82" s="1"/>
  <c r="AP220" i="1"/>
  <c r="H198" i="1"/>
  <c r="I198" i="1" s="1"/>
  <c r="I20" i="82" s="1"/>
  <c r="N20" i="82" s="1"/>
  <c r="H182" i="1"/>
  <c r="AP182" i="1" s="1"/>
  <c r="CB182" i="1" s="1"/>
  <c r="H180" i="1"/>
  <c r="AP180" i="1" s="1"/>
  <c r="CB180" i="1" s="1"/>
  <c r="H179" i="1"/>
  <c r="AP179" i="1" s="1"/>
  <c r="CB179" i="1" s="1"/>
  <c r="H177" i="1"/>
  <c r="AP177" i="1" s="1"/>
  <c r="CB177" i="1" s="1"/>
  <c r="H168" i="1"/>
  <c r="AP168" i="1" s="1"/>
  <c r="CB168" i="1" s="1"/>
  <c r="DQ427" i="1"/>
  <c r="FE421" i="1"/>
  <c r="DQ421" i="1"/>
  <c r="DZ421" i="1"/>
  <c r="EU421" i="1"/>
  <c r="DQ87" i="1"/>
  <c r="FE87" i="1"/>
  <c r="EJ87" i="1"/>
  <c r="DZ87" i="1"/>
  <c r="EU87" i="1"/>
  <c r="EU176" i="1"/>
  <c r="FE176" i="1"/>
  <c r="EU172" i="1"/>
  <c r="FE172" i="1"/>
  <c r="CM327" i="1"/>
  <c r="CO327" i="1" s="1"/>
  <c r="CT327" i="1" s="1"/>
  <c r="EH327" i="1"/>
  <c r="EU169" i="1"/>
  <c r="FE169" i="1"/>
  <c r="EJ169" i="1"/>
  <c r="EH340" i="1"/>
  <c r="EE340" i="1"/>
  <c r="EE339" i="1"/>
  <c r="EE336" i="1"/>
  <c r="EE337" i="1"/>
  <c r="BA192" i="1" l="1"/>
  <c r="EE40" i="1"/>
  <c r="J220" i="1"/>
  <c r="DG71" i="1"/>
  <c r="DH52" i="1"/>
  <c r="DF55" i="1"/>
  <c r="BA501" i="1"/>
  <c r="DH23" i="1"/>
  <c r="BA359" i="1"/>
  <c r="AJ39" i="1"/>
  <c r="BA210" i="1"/>
  <c r="EE210" i="1" s="1"/>
  <c r="BA375" i="1"/>
  <c r="DF56" i="1"/>
  <c r="BB424" i="1"/>
  <c r="EF425" i="1" s="1"/>
  <c r="BA200" i="1"/>
  <c r="DN89" i="1"/>
  <c r="BA382" i="1"/>
  <c r="FE89" i="1"/>
  <c r="DZ89" i="1"/>
  <c r="EU89" i="1"/>
  <c r="EE173" i="1"/>
  <c r="DF57" i="1"/>
  <c r="EG88" i="1"/>
  <c r="AJ47" i="1"/>
  <c r="AP459" i="1"/>
  <c r="DG70" i="1"/>
  <c r="DC23" i="1"/>
  <c r="DO89" i="1"/>
  <c r="DF70" i="1"/>
  <c r="DH68" i="1"/>
  <c r="DF71" i="1"/>
  <c r="DH24" i="1"/>
  <c r="DE28" i="1"/>
  <c r="DE24" i="1"/>
  <c r="DE23" i="1"/>
  <c r="DH40" i="1"/>
  <c r="M55" i="39"/>
  <c r="M74" i="39"/>
  <c r="M75" i="39"/>
  <c r="M73" i="39"/>
  <c r="DN432" i="1"/>
  <c r="DG44" i="1"/>
  <c r="EE133" i="1"/>
  <c r="BC501" i="1"/>
  <c r="CM501" i="1" s="1"/>
  <c r="CO501" i="1" s="1"/>
  <c r="CT501" i="1" s="1"/>
  <c r="AP472" i="1"/>
  <c r="BA472" i="1"/>
  <c r="BA279" i="1"/>
  <c r="EF86" i="1"/>
  <c r="AP217" i="1"/>
  <c r="J217" i="1"/>
  <c r="AP464" i="1"/>
  <c r="BA544" i="1"/>
  <c r="EE122" i="1"/>
  <c r="DM11" i="1"/>
  <c r="DG43" i="1"/>
  <c r="DF62" i="1"/>
  <c r="DE38" i="1"/>
  <c r="DO17" i="1"/>
  <c r="DO432" i="1"/>
  <c r="BA287" i="1"/>
  <c r="DO422" i="1"/>
  <c r="DM17" i="1"/>
  <c r="DE70" i="1"/>
  <c r="EE121" i="1"/>
  <c r="DL432" i="1"/>
  <c r="DG56" i="1"/>
  <c r="DL17" i="1"/>
  <c r="BA271" i="1"/>
  <c r="EF98" i="1"/>
  <c r="DL11" i="1"/>
  <c r="EJ11" i="1" s="1"/>
  <c r="EK11" i="1" s="1"/>
  <c r="BA377" i="1"/>
  <c r="EE377" i="1" s="1"/>
  <c r="DZ431" i="1"/>
  <c r="DG24" i="1"/>
  <c r="EF85" i="1"/>
  <c r="EE45" i="1"/>
  <c r="DF24" i="1"/>
  <c r="DF32" i="1"/>
  <c r="DF23" i="1"/>
  <c r="EG92" i="1"/>
  <c r="DO428" i="1"/>
  <c r="DH61" i="1"/>
  <c r="AP458" i="1"/>
  <c r="DE34" i="1"/>
  <c r="DF54" i="1"/>
  <c r="EU427" i="1"/>
  <c r="DZ427" i="1"/>
  <c r="DF33" i="1"/>
  <c r="DN427" i="1"/>
  <c r="BA272" i="1"/>
  <c r="DL420" i="1"/>
  <c r="FE420" i="1" s="1"/>
  <c r="BB426" i="1"/>
  <c r="EF426" i="1" s="1"/>
  <c r="EG98" i="1"/>
  <c r="BA367" i="1"/>
  <c r="EE368" i="1" s="1"/>
  <c r="AO426" i="1"/>
  <c r="CC426" i="1" s="1"/>
  <c r="BA424" i="1"/>
  <c r="AO421" i="1"/>
  <c r="CC421" i="1" s="1"/>
  <c r="BB435" i="1"/>
  <c r="AP424" i="1"/>
  <c r="AO423" i="1"/>
  <c r="BA439" i="1"/>
  <c r="BA447" i="1"/>
  <c r="AP456" i="1"/>
  <c r="BA470" i="1"/>
  <c r="J221" i="1"/>
  <c r="BA471" i="1"/>
  <c r="BA421" i="1"/>
  <c r="BA433" i="1"/>
  <c r="DF22" i="1"/>
  <c r="BA361" i="1"/>
  <c r="EE361" i="1" s="1"/>
  <c r="AP422" i="1"/>
  <c r="BA458" i="1"/>
  <c r="BA291" i="1"/>
  <c r="BA207" i="1"/>
  <c r="BA426" i="1"/>
  <c r="DC55" i="1"/>
  <c r="BA370" i="1"/>
  <c r="BA351" i="1"/>
  <c r="EG104" i="1"/>
  <c r="BB431" i="1"/>
  <c r="DG34" i="1"/>
  <c r="BA294" i="1"/>
  <c r="EE294" i="1" s="1"/>
  <c r="BA350" i="1"/>
  <c r="M64" i="39"/>
  <c r="O57" i="23" s="1"/>
  <c r="M45" i="39"/>
  <c r="O38" i="23" s="1"/>
  <c r="BA422" i="1"/>
  <c r="BA434" i="1"/>
  <c r="AP84" i="1"/>
  <c r="EE43" i="1"/>
  <c r="AO422" i="1"/>
  <c r="CC422" i="1" s="1"/>
  <c r="AO419" i="1"/>
  <c r="CC419" i="1" s="1"/>
  <c r="BB422" i="1"/>
  <c r="EF422" i="1" s="1"/>
  <c r="AP431" i="1"/>
  <c r="BA539" i="1"/>
  <c r="BB434" i="1"/>
  <c r="EF434" i="1" s="1"/>
  <c r="BA419" i="1"/>
  <c r="BA431" i="1"/>
  <c r="BA438" i="1"/>
  <c r="BA446" i="1"/>
  <c r="BA548" i="1"/>
  <c r="EE142" i="1"/>
  <c r="EF96" i="1"/>
  <c r="AP372" i="1"/>
  <c r="BB417" i="1"/>
  <c r="EF417" i="1" s="1"/>
  <c r="BB420" i="1"/>
  <c r="EF421" i="1" s="1"/>
  <c r="DH27" i="1"/>
  <c r="BA268" i="1"/>
  <c r="BA420" i="1"/>
  <c r="EE420" i="1" s="1"/>
  <c r="BA432" i="1"/>
  <c r="CM88" i="1"/>
  <c r="CO88" i="1" s="1"/>
  <c r="CT88" i="1" s="1"/>
  <c r="AP460" i="1"/>
  <c r="DH25" i="1"/>
  <c r="BA465" i="1"/>
  <c r="AW28" i="1"/>
  <c r="CC28" i="1" s="1"/>
  <c r="AP375" i="1"/>
  <c r="DH60" i="1"/>
  <c r="DN11" i="1"/>
  <c r="DC49" i="1"/>
  <c r="DF60" i="1"/>
  <c r="AP420" i="1"/>
  <c r="AW43" i="1"/>
  <c r="CC43" i="1" s="1"/>
  <c r="CM100" i="1"/>
  <c r="CO100" i="1" s="1"/>
  <c r="CT100" i="1" s="1"/>
  <c r="CM102" i="1"/>
  <c r="CO102" i="1" s="1"/>
  <c r="CT102" i="1" s="1"/>
  <c r="BA205" i="1"/>
  <c r="AW14" i="1"/>
  <c r="CC14" i="1" s="1"/>
  <c r="DG31" i="1"/>
  <c r="DG37" i="1"/>
  <c r="AW50" i="1"/>
  <c r="CC50" i="1" s="1"/>
  <c r="I219" i="1"/>
  <c r="I41" i="82" s="1"/>
  <c r="N41" i="82" s="1"/>
  <c r="AW58" i="1"/>
  <c r="CC58" i="1" s="1"/>
  <c r="BA295" i="1"/>
  <c r="DH53" i="1"/>
  <c r="DE62" i="1"/>
  <c r="DJ62" i="1" s="1"/>
  <c r="DL62" i="1" s="1"/>
  <c r="EU62" i="1" s="1"/>
  <c r="AP455" i="1"/>
  <c r="DO425" i="1"/>
  <c r="BA296" i="1"/>
  <c r="BA352" i="1"/>
  <c r="BA275" i="1"/>
  <c r="BA195" i="1"/>
  <c r="AP430" i="1"/>
  <c r="I211" i="1"/>
  <c r="I33" i="82" s="1"/>
  <c r="N33" i="82" s="1"/>
  <c r="AP211" i="1"/>
  <c r="BA427" i="1"/>
  <c r="BB427" i="1"/>
  <c r="BB418" i="1"/>
  <c r="EF419" i="1" s="1"/>
  <c r="DL424" i="1"/>
  <c r="AW11" i="1"/>
  <c r="CC11" i="1" s="1"/>
  <c r="BB430" i="1"/>
  <c r="FY88" i="1"/>
  <c r="FY89" i="1" s="1"/>
  <c r="DO426" i="1"/>
  <c r="DF64" i="1"/>
  <c r="BB432" i="1"/>
  <c r="EF432" i="1" s="1"/>
  <c r="DO13" i="1"/>
  <c r="EF97" i="1"/>
  <c r="BA528" i="1"/>
  <c r="BA425" i="1"/>
  <c r="AP463" i="1"/>
  <c r="M63" i="39"/>
  <c r="O56" i="23" s="1"/>
  <c r="AP224" i="1"/>
  <c r="BA542" i="1"/>
  <c r="ED102" i="1"/>
  <c r="AW21" i="1"/>
  <c r="CC21" i="1" s="1"/>
  <c r="DC62" i="1"/>
  <c r="DN428" i="1"/>
  <c r="E33" i="82"/>
  <c r="M32" i="82"/>
  <c r="BH32" i="82"/>
  <c r="BD32" i="82"/>
  <c r="BL32" i="82" s="1"/>
  <c r="BA297" i="1"/>
  <c r="DN433" i="1"/>
  <c r="DC59" i="1"/>
  <c r="FY330" i="1"/>
  <c r="AB34" i="82"/>
  <c r="AJ33" i="82"/>
  <c r="AZ33" i="82"/>
  <c r="DO435" i="1"/>
  <c r="AW45" i="1"/>
  <c r="CC45" i="1" s="1"/>
  <c r="BA416" i="1"/>
  <c r="BA428" i="1"/>
  <c r="EE428" i="1" s="1"/>
  <c r="BA443" i="1"/>
  <c r="M65" i="39"/>
  <c r="O58" i="23" s="1"/>
  <c r="CM96" i="1"/>
  <c r="CO96" i="1" s="1"/>
  <c r="CT96" i="1" s="1"/>
  <c r="EF88" i="1"/>
  <c r="AP221" i="1"/>
  <c r="DC51" i="1"/>
  <c r="DG52" i="1"/>
  <c r="DH55" i="1"/>
  <c r="BA550" i="1"/>
  <c r="AW42" i="1"/>
  <c r="CC42" i="1" s="1"/>
  <c r="FE91" i="1"/>
  <c r="AP470" i="1"/>
  <c r="M56" i="39"/>
  <c r="O49" i="23" s="1"/>
  <c r="DO430" i="1"/>
  <c r="AO425" i="1"/>
  <c r="CC425" i="1" s="1"/>
  <c r="BA523" i="1"/>
  <c r="BA452" i="1"/>
  <c r="BA417" i="1"/>
  <c r="BA423" i="1"/>
  <c r="BA429" i="1"/>
  <c r="BA435" i="1"/>
  <c r="BA450" i="1"/>
  <c r="AP469" i="1"/>
  <c r="M66" i="39"/>
  <c r="O59" i="23" s="1"/>
  <c r="EF102" i="1"/>
  <c r="AO416" i="1"/>
  <c r="CC416" i="1" s="1"/>
  <c r="AW16" i="1"/>
  <c r="CC16" i="1" s="1"/>
  <c r="DN418" i="1"/>
  <c r="EE129" i="1"/>
  <c r="BA280" i="1"/>
  <c r="BB428" i="1"/>
  <c r="EF429" i="1" s="1"/>
  <c r="BA546" i="1"/>
  <c r="BA418" i="1"/>
  <c r="BA430" i="1"/>
  <c r="BA436" i="1"/>
  <c r="EG102" i="1"/>
  <c r="BA460" i="1"/>
  <c r="DN429" i="1"/>
  <c r="J33" i="39"/>
  <c r="M33" i="39"/>
  <c r="J14" i="39"/>
  <c r="M14" i="39"/>
  <c r="J34" i="39"/>
  <c r="M34" i="39"/>
  <c r="J61" i="39"/>
  <c r="M61" i="39"/>
  <c r="O54" i="23" s="1"/>
  <c r="M46" i="39"/>
  <c r="O39" i="23" s="1"/>
  <c r="M57" i="39"/>
  <c r="O50" i="23" s="1"/>
  <c r="M58" i="39"/>
  <c r="O51" i="23" s="1"/>
  <c r="M59" i="39"/>
  <c r="O52" i="23" s="1"/>
  <c r="M60" i="39"/>
  <c r="O53" i="23" s="1"/>
  <c r="M52" i="39"/>
  <c r="O45" i="23" s="1"/>
  <c r="M53" i="39"/>
  <c r="O46" i="23" s="1"/>
  <c r="M54" i="39"/>
  <c r="O47" i="23" s="1"/>
  <c r="M43" i="39"/>
  <c r="O36" i="23" s="1"/>
  <c r="M72" i="39"/>
  <c r="M71" i="39"/>
  <c r="M70" i="39"/>
  <c r="M69" i="39"/>
  <c r="M31" i="39"/>
  <c r="J11" i="39"/>
  <c r="M11" i="39"/>
  <c r="J10" i="39"/>
  <c r="M10" i="39"/>
  <c r="J18" i="39"/>
  <c r="M18" i="39"/>
  <c r="M8" i="39"/>
  <c r="M12" i="39"/>
  <c r="M16" i="39"/>
  <c r="M19" i="39"/>
  <c r="M20" i="39"/>
  <c r="M21" i="39"/>
  <c r="M22" i="39"/>
  <c r="M23" i="39"/>
  <c r="M24" i="39"/>
  <c r="M25" i="39"/>
  <c r="M26" i="39"/>
  <c r="M29" i="39"/>
  <c r="M30" i="39"/>
  <c r="M35" i="39"/>
  <c r="M28" i="39"/>
  <c r="M62" i="39"/>
  <c r="O55" i="23" s="1"/>
  <c r="M44" i="39"/>
  <c r="O37" i="23" s="1"/>
  <c r="M48" i="39"/>
  <c r="O41" i="23" s="1"/>
  <c r="M49" i="39"/>
  <c r="O42" i="23" s="1"/>
  <c r="M50" i="39"/>
  <c r="O43" i="23" s="1"/>
  <c r="M51" i="39"/>
  <c r="O44" i="23" s="1"/>
  <c r="M47" i="39"/>
  <c r="O40" i="23" s="1"/>
  <c r="M9" i="39"/>
  <c r="M13" i="39"/>
  <c r="M15" i="39"/>
  <c r="M17" i="39"/>
  <c r="M27" i="39"/>
  <c r="M32" i="39"/>
  <c r="M37" i="39"/>
  <c r="M38" i="39"/>
  <c r="M39" i="39"/>
  <c r="M40" i="39"/>
  <c r="M41" i="39"/>
  <c r="M42" i="39"/>
  <c r="M36" i="39"/>
  <c r="DZ430" i="1"/>
  <c r="EU416" i="1"/>
  <c r="EV416" i="1" s="1"/>
  <c r="EV169" i="1"/>
  <c r="EV170" i="1" s="1"/>
  <c r="FE431" i="1"/>
  <c r="AJ21" i="1"/>
  <c r="AJ45" i="1"/>
  <c r="DO431" i="1"/>
  <c r="FF169" i="1"/>
  <c r="FF170" i="1" s="1"/>
  <c r="EJ91" i="1"/>
  <c r="DQ91" i="1"/>
  <c r="EU431" i="1"/>
  <c r="BA57" i="1"/>
  <c r="EE58" i="1" s="1"/>
  <c r="BA60" i="1"/>
  <c r="EE61" i="1" s="1"/>
  <c r="AJ49" i="1"/>
  <c r="AJ44" i="1"/>
  <c r="BA27" i="1"/>
  <c r="EE27" i="1" s="1"/>
  <c r="DN431" i="1"/>
  <c r="EE218" i="1"/>
  <c r="DN91" i="1"/>
  <c r="EE131" i="1"/>
  <c r="AP425" i="1"/>
  <c r="AP439" i="1"/>
  <c r="AP223" i="1"/>
  <c r="I223" i="1"/>
  <c r="I397" i="1"/>
  <c r="EE119" i="1"/>
  <c r="EE44" i="1"/>
  <c r="DL429" i="1"/>
  <c r="EU429" i="1" s="1"/>
  <c r="DN422" i="1"/>
  <c r="FE430" i="1"/>
  <c r="DN424" i="1"/>
  <c r="DL426" i="1"/>
  <c r="EU426" i="1" s="1"/>
  <c r="AJ42" i="1"/>
  <c r="AP421" i="1"/>
  <c r="AP423" i="1"/>
  <c r="AP427" i="1"/>
  <c r="AP435" i="1"/>
  <c r="AP453" i="1"/>
  <c r="AP471" i="1"/>
  <c r="AP436" i="1"/>
  <c r="DL433" i="1"/>
  <c r="EU433" i="1" s="1"/>
  <c r="DQ430" i="1"/>
  <c r="DL428" i="1"/>
  <c r="DQ428" i="1" s="1"/>
  <c r="EU435" i="1"/>
  <c r="DH56" i="1"/>
  <c r="DO433" i="1"/>
  <c r="DF61" i="1"/>
  <c r="DC34" i="1"/>
  <c r="AP474" i="1"/>
  <c r="DC40" i="1"/>
  <c r="DH54" i="1"/>
  <c r="DF51" i="1"/>
  <c r="AP454" i="1"/>
  <c r="BA54" i="1"/>
  <c r="EE55" i="1" s="1"/>
  <c r="AJ54" i="1"/>
  <c r="I35" i="82"/>
  <c r="N35" i="82" s="1"/>
  <c r="J213" i="1"/>
  <c r="DF58" i="1"/>
  <c r="DF59" i="1"/>
  <c r="DN15" i="1"/>
  <c r="DC44" i="1"/>
  <c r="AO429" i="1"/>
  <c r="CC429" i="1" s="1"/>
  <c r="AP429" i="1"/>
  <c r="AO433" i="1"/>
  <c r="CC433" i="1" s="1"/>
  <c r="AP433" i="1"/>
  <c r="AJ384" i="1"/>
  <c r="BA384" i="1"/>
  <c r="J64" i="39"/>
  <c r="AP282" i="1"/>
  <c r="BA282" i="1"/>
  <c r="EE282" i="1" s="1"/>
  <c r="CM94" i="1"/>
  <c r="CO94" i="1" s="1"/>
  <c r="CT94" i="1" s="1"/>
  <c r="ED104" i="1"/>
  <c r="CM104" i="1"/>
  <c r="CO104" i="1" s="1"/>
  <c r="CT104" i="1" s="1"/>
  <c r="BA38" i="1"/>
  <c r="EE39" i="1" s="1"/>
  <c r="AJ38" i="1"/>
  <c r="AP434" i="1"/>
  <c r="AW46" i="1"/>
  <c r="CC46" i="1" s="1"/>
  <c r="AW70" i="1"/>
  <c r="CC70" i="1" s="1"/>
  <c r="AW59" i="1"/>
  <c r="CC59" i="1" s="1"/>
  <c r="AW54" i="1"/>
  <c r="CC54" i="1" s="1"/>
  <c r="AW25" i="1"/>
  <c r="CC25" i="1" s="1"/>
  <c r="AW19" i="1"/>
  <c r="CC19" i="1" s="1"/>
  <c r="AW10" i="1"/>
  <c r="CC10" i="1" s="1"/>
  <c r="AW12" i="1"/>
  <c r="CC12" i="1" s="1"/>
  <c r="AW15" i="1"/>
  <c r="CC15" i="1" s="1"/>
  <c r="AW17" i="1"/>
  <c r="CC17" i="1" s="1"/>
  <c r="DG57" i="1"/>
  <c r="HT12" i="1"/>
  <c r="DC24" i="1"/>
  <c r="DH32" i="1"/>
  <c r="DH33" i="1"/>
  <c r="AW29" i="1"/>
  <c r="CC29" i="1" s="1"/>
  <c r="DG38" i="1"/>
  <c r="DG40" i="1"/>
  <c r="DM14" i="1"/>
  <c r="DG63" i="1"/>
  <c r="AW44" i="1"/>
  <c r="CC44" i="1" s="1"/>
  <c r="DN14" i="1"/>
  <c r="AW26" i="1"/>
  <c r="CC26" i="1" s="1"/>
  <c r="DF66" i="1"/>
  <c r="DG35" i="1"/>
  <c r="DG61" i="1"/>
  <c r="AP440" i="1"/>
  <c r="AP451" i="1"/>
  <c r="AP457" i="1"/>
  <c r="AP461" i="1"/>
  <c r="AP465" i="1"/>
  <c r="AP441" i="1"/>
  <c r="AP445" i="1"/>
  <c r="AP449" i="1"/>
  <c r="BA371" i="1"/>
  <c r="EE372" i="1" s="1"/>
  <c r="EE56" i="1"/>
  <c r="BA201" i="1"/>
  <c r="EE201" i="1" s="1"/>
  <c r="BA290" i="1"/>
  <c r="EE290" i="1" s="1"/>
  <c r="BA292" i="1"/>
  <c r="EE293" i="1" s="1"/>
  <c r="DG67" i="1"/>
  <c r="DF47" i="1"/>
  <c r="DC31" i="1"/>
  <c r="DF50" i="1"/>
  <c r="AP428" i="1"/>
  <c r="AP432" i="1"/>
  <c r="AP462" i="1"/>
  <c r="DH49" i="1"/>
  <c r="DF67" i="1"/>
  <c r="EK168" i="1"/>
  <c r="EK169" i="1" s="1"/>
  <c r="EK170" i="1" s="1"/>
  <c r="DO420" i="1"/>
  <c r="CM87" i="1"/>
  <c r="CO87" i="1" s="1"/>
  <c r="CT87" i="1" s="1"/>
  <c r="EE220" i="1"/>
  <c r="J65" i="39"/>
  <c r="BA208" i="1"/>
  <c r="EE209" i="1" s="1"/>
  <c r="O48" i="23"/>
  <c r="AJ53" i="1"/>
  <c r="BA53" i="1"/>
  <c r="EE53" i="1" s="1"/>
  <c r="EE123" i="1"/>
  <c r="BA354" i="1"/>
  <c r="EE354" i="1" s="1"/>
  <c r="AP354" i="1"/>
  <c r="AP560" i="1"/>
  <c r="BA560" i="1"/>
  <c r="EE561" i="1" s="1"/>
  <c r="EF91" i="1"/>
  <c r="EF90" i="1"/>
  <c r="AP278" i="1"/>
  <c r="BA278" i="1"/>
  <c r="EE278" i="1" s="1"/>
  <c r="BA41" i="1"/>
  <c r="AJ41" i="1"/>
  <c r="BA48" i="1"/>
  <c r="EE48" i="1" s="1"/>
  <c r="AJ48" i="1"/>
  <c r="BA373" i="1"/>
  <c r="EE373" i="1" s="1"/>
  <c r="AP373" i="1"/>
  <c r="EG85" i="1"/>
  <c r="EG86" i="1"/>
  <c r="EG90" i="1"/>
  <c r="EG89" i="1"/>
  <c r="BA274" i="1"/>
  <c r="DQ13" i="1"/>
  <c r="EU13" i="1"/>
  <c r="DH57" i="1"/>
  <c r="HT13" i="1"/>
  <c r="BA379" i="1"/>
  <c r="AP379" i="1"/>
  <c r="HQ169" i="1"/>
  <c r="HP170" i="1"/>
  <c r="DG41" i="1"/>
  <c r="DG65" i="1"/>
  <c r="BA415" i="1"/>
  <c r="EE110" i="1"/>
  <c r="CM84" i="1"/>
  <c r="CO84" i="1" s="1"/>
  <c r="CT84" i="1" s="1"/>
  <c r="BA474" i="1"/>
  <c r="EE475" i="1" s="1"/>
  <c r="CM101" i="1"/>
  <c r="CO101" i="1" s="1"/>
  <c r="CT101" i="1" s="1"/>
  <c r="EE132" i="1"/>
  <c r="CM254" i="1"/>
  <c r="CO254" i="1" s="1"/>
  <c r="CT254" i="1" s="1"/>
  <c r="EE106" i="1"/>
  <c r="BA369" i="1"/>
  <c r="BA204" i="1"/>
  <c r="BA355" i="1"/>
  <c r="AP473" i="1"/>
  <c r="CM97" i="1"/>
  <c r="CO97" i="1" s="1"/>
  <c r="CT97" i="1" s="1"/>
  <c r="DM13" i="1"/>
  <c r="EG100" i="1"/>
  <c r="BA196" i="1"/>
  <c r="EE197" i="1" s="1"/>
  <c r="AP213" i="1"/>
  <c r="DF68" i="1"/>
  <c r="DF53" i="1"/>
  <c r="DF25" i="1"/>
  <c r="DO14" i="1"/>
  <c r="BA453" i="1"/>
  <c r="BA456" i="1"/>
  <c r="BA462" i="1"/>
  <c r="BA464" i="1"/>
  <c r="BA437" i="1"/>
  <c r="EE438" i="1" s="1"/>
  <c r="BA442" i="1"/>
  <c r="BA557" i="1"/>
  <c r="EE558" i="1" s="1"/>
  <c r="BA524" i="1"/>
  <c r="BA525" i="1"/>
  <c r="BA529" i="1"/>
  <c r="BA532" i="1"/>
  <c r="BA533" i="1"/>
  <c r="BA536" i="1"/>
  <c r="BA356" i="1"/>
  <c r="EE357" i="1" s="1"/>
  <c r="AP202" i="1"/>
  <c r="AP208" i="1"/>
  <c r="AP212" i="1"/>
  <c r="ED13" i="1"/>
  <c r="EJ13" i="1" s="1"/>
  <c r="ED85" i="1"/>
  <c r="ED89" i="1"/>
  <c r="EJ89" i="1" s="1"/>
  <c r="AP209" i="1"/>
  <c r="HP87" i="1"/>
  <c r="HQ86" i="1"/>
  <c r="DG62" i="1"/>
  <c r="FY170" i="1"/>
  <c r="FZ169" i="1"/>
  <c r="DH48" i="1"/>
  <c r="EE91" i="1"/>
  <c r="BA214" i="1"/>
  <c r="EE215" i="1" s="1"/>
  <c r="BA552" i="1"/>
  <c r="AP419" i="1"/>
  <c r="DJ85" i="1"/>
  <c r="DL85" i="1" s="1"/>
  <c r="DC53" i="1"/>
  <c r="DE61" i="1"/>
  <c r="DJ61" i="1" s="1"/>
  <c r="DL61" i="1" s="1"/>
  <c r="EJ61" i="1" s="1"/>
  <c r="DC61" i="1"/>
  <c r="FZ249" i="1"/>
  <c r="FY250" i="1"/>
  <c r="AW22" i="1"/>
  <c r="CC22" i="1" s="1"/>
  <c r="AW30" i="1"/>
  <c r="CC30" i="1" s="1"/>
  <c r="AW68" i="1"/>
  <c r="CC68" i="1" s="1"/>
  <c r="AW34" i="1"/>
  <c r="CC34" i="1" s="1"/>
  <c r="AW36" i="1"/>
  <c r="CC36" i="1" s="1"/>
  <c r="AW38" i="1"/>
  <c r="CC38" i="1" s="1"/>
  <c r="AW40" i="1"/>
  <c r="CC40" i="1" s="1"/>
  <c r="AW47" i="1"/>
  <c r="CC47" i="1" s="1"/>
  <c r="AW48" i="1"/>
  <c r="CC48" i="1" s="1"/>
  <c r="AW52" i="1"/>
  <c r="CC52" i="1" s="1"/>
  <c r="AW56" i="1"/>
  <c r="CC56" i="1" s="1"/>
  <c r="AW60" i="1"/>
  <c r="CC60" i="1" s="1"/>
  <c r="AW62" i="1"/>
  <c r="CC62" i="1" s="1"/>
  <c r="AW64" i="1"/>
  <c r="CC64" i="1" s="1"/>
  <c r="HQ14" i="1"/>
  <c r="HP15" i="1"/>
  <c r="DG46" i="1"/>
  <c r="AW67" i="1"/>
  <c r="CC67" i="1" s="1"/>
  <c r="AW31" i="1"/>
  <c r="CC31" i="1" s="1"/>
  <c r="EE105" i="1"/>
  <c r="DO417" i="1"/>
  <c r="DO20" i="1"/>
  <c r="DH64" i="1"/>
  <c r="DL20" i="1"/>
  <c r="EJ20" i="1" s="1"/>
  <c r="DM20" i="1"/>
  <c r="AJ52" i="1"/>
  <c r="AJ56" i="1"/>
  <c r="EE137" i="1"/>
  <c r="EE138" i="1"/>
  <c r="BA59" i="1"/>
  <c r="AJ43" i="1"/>
  <c r="AP443" i="1"/>
  <c r="DN417" i="1"/>
  <c r="AJ51" i="1"/>
  <c r="BA284" i="1"/>
  <c r="EE285" i="1" s="1"/>
  <c r="CM85" i="1"/>
  <c r="CO85" i="1" s="1"/>
  <c r="CT85" i="1" s="1"/>
  <c r="J206" i="1"/>
  <c r="DC57" i="1"/>
  <c r="BA213" i="1"/>
  <c r="DZ420" i="1"/>
  <c r="AP206" i="1"/>
  <c r="AP210" i="1"/>
  <c r="BA193" i="1"/>
  <c r="EE193" i="1" s="1"/>
  <c r="AW18" i="1"/>
  <c r="CC18" i="1" s="1"/>
  <c r="AW20" i="1"/>
  <c r="CC20" i="1" s="1"/>
  <c r="AW23" i="1"/>
  <c r="CC23" i="1" s="1"/>
  <c r="AW27" i="1"/>
  <c r="CC27" i="1" s="1"/>
  <c r="AW51" i="1"/>
  <c r="CC51" i="1" s="1"/>
  <c r="AW55" i="1"/>
  <c r="CC55" i="1" s="1"/>
  <c r="DG58" i="1"/>
  <c r="AW66" i="1"/>
  <c r="CC66" i="1" s="1"/>
  <c r="AW69" i="1"/>
  <c r="CC69" i="1" s="1"/>
  <c r="FY14" i="1"/>
  <c r="FZ14" i="1" s="1"/>
  <c r="AW71" i="1"/>
  <c r="CC71" i="1" s="1"/>
  <c r="GD11" i="1"/>
  <c r="DC46" i="1"/>
  <c r="DF46" i="1"/>
  <c r="AW24" i="1"/>
  <c r="CC24" i="1" s="1"/>
  <c r="AW32" i="1"/>
  <c r="CC32" i="1" s="1"/>
  <c r="DE69" i="1"/>
  <c r="DJ69" i="1" s="1"/>
  <c r="DC68" i="1"/>
  <c r="AW35" i="1"/>
  <c r="CC35" i="1" s="1"/>
  <c r="AW37" i="1"/>
  <c r="CC37" i="1" s="1"/>
  <c r="AW39" i="1"/>
  <c r="CC39" i="1" s="1"/>
  <c r="AW41" i="1"/>
  <c r="CC41" i="1" s="1"/>
  <c r="DG47" i="1"/>
  <c r="AW49" i="1"/>
  <c r="CC49" i="1" s="1"/>
  <c r="AW53" i="1"/>
  <c r="CC53" i="1" s="1"/>
  <c r="AW57" i="1"/>
  <c r="CC57" i="1" s="1"/>
  <c r="AW61" i="1"/>
  <c r="CC61" i="1" s="1"/>
  <c r="AW63" i="1"/>
  <c r="CC63" i="1" s="1"/>
  <c r="AW65" i="1"/>
  <c r="CC65" i="1" s="1"/>
  <c r="AW33" i="1"/>
  <c r="CC33" i="1" s="1"/>
  <c r="DH47" i="1"/>
  <c r="HP251" i="1"/>
  <c r="HQ250" i="1"/>
  <c r="AP201" i="1"/>
  <c r="BA541" i="1"/>
  <c r="BA469" i="1"/>
  <c r="DL14" i="1"/>
  <c r="DO15" i="1"/>
  <c r="DF63" i="1"/>
  <c r="BA24" i="1"/>
  <c r="EE97" i="1"/>
  <c r="DF69" i="1"/>
  <c r="DH62" i="1"/>
  <c r="EE186" i="1"/>
  <c r="J209" i="1"/>
  <c r="DH58" i="1"/>
  <c r="EG260" i="1"/>
  <c r="HW246" i="1"/>
  <c r="ED259" i="1"/>
  <c r="ED90" i="1"/>
  <c r="DN13" i="1"/>
  <c r="DO19" i="1"/>
  <c r="DL15" i="1"/>
  <c r="EJ15" i="1" s="1"/>
  <c r="BA526" i="1"/>
  <c r="BA455" i="1"/>
  <c r="BA555" i="1"/>
  <c r="BA502" i="1"/>
  <c r="EE502" i="1" s="1"/>
  <c r="BA503" i="1"/>
  <c r="BA504" i="1"/>
  <c r="BA505" i="1"/>
  <c r="BA506" i="1"/>
  <c r="BA507" i="1"/>
  <c r="BA508" i="1"/>
  <c r="BA509" i="1"/>
  <c r="BA510" i="1"/>
  <c r="BA511" i="1"/>
  <c r="BA512" i="1"/>
  <c r="BA513" i="1"/>
  <c r="BA514" i="1"/>
  <c r="BA515" i="1"/>
  <c r="BA516" i="1"/>
  <c r="BA517" i="1"/>
  <c r="BA518" i="1"/>
  <c r="BA519" i="1"/>
  <c r="BA520" i="1"/>
  <c r="CM520" i="1" s="1"/>
  <c r="CO520" i="1" s="1"/>
  <c r="CT520" i="1" s="1"/>
  <c r="BA527" i="1"/>
  <c r="BA530" i="1"/>
  <c r="BA531" i="1"/>
  <c r="BA534" i="1"/>
  <c r="BA535" i="1"/>
  <c r="BA461" i="1"/>
  <c r="BA374" i="1"/>
  <c r="EE375" i="1" s="1"/>
  <c r="EE128" i="1"/>
  <c r="CM89" i="1"/>
  <c r="CO89" i="1" s="1"/>
  <c r="CT89" i="1" s="1"/>
  <c r="DQ435" i="1"/>
  <c r="EF99" i="1"/>
  <c r="BA216" i="1"/>
  <c r="EE216" i="1" s="1"/>
  <c r="BA194" i="1"/>
  <c r="B88" i="1"/>
  <c r="B10" i="39"/>
  <c r="L10" i="39" s="1"/>
  <c r="BA556" i="1"/>
  <c r="BA20" i="1"/>
  <c r="EE21" i="1" s="1"/>
  <c r="BA34" i="1"/>
  <c r="EE35" i="1" s="1"/>
  <c r="AJ34" i="1"/>
  <c r="BA14" i="1"/>
  <c r="EE15" i="1" s="1"/>
  <c r="AJ14" i="1"/>
  <c r="ED100" i="1"/>
  <c r="BA13" i="1"/>
  <c r="EE13" i="1" s="1"/>
  <c r="EE98" i="1"/>
  <c r="BA349" i="1"/>
  <c r="BA348" i="1"/>
  <c r="BA347" i="1"/>
  <c r="EE347" i="1" s="1"/>
  <c r="BA454" i="1"/>
  <c r="DN16" i="1"/>
  <c r="DE27" i="1"/>
  <c r="ED252" i="1"/>
  <c r="BA457" i="1"/>
  <c r="BA459" i="1"/>
  <c r="BA463" i="1"/>
  <c r="BA467" i="1"/>
  <c r="BA551" i="1"/>
  <c r="EE126" i="1"/>
  <c r="J208" i="1"/>
  <c r="J210" i="1"/>
  <c r="J212" i="1"/>
  <c r="EF87" i="1"/>
  <c r="EF89" i="1"/>
  <c r="EG93" i="1"/>
  <c r="EF103" i="1"/>
  <c r="CM98" i="1"/>
  <c r="CO98" i="1" s="1"/>
  <c r="CT98" i="1" s="1"/>
  <c r="EF101" i="1"/>
  <c r="AZ416" i="1"/>
  <c r="BC416" i="1"/>
  <c r="AZ418" i="1"/>
  <c r="BC418" i="1"/>
  <c r="AZ420" i="1"/>
  <c r="BC420" i="1"/>
  <c r="AZ422" i="1"/>
  <c r="BC422" i="1"/>
  <c r="AZ424" i="1"/>
  <c r="BC424" i="1"/>
  <c r="AZ426" i="1"/>
  <c r="BC426" i="1"/>
  <c r="AZ428" i="1"/>
  <c r="BC428" i="1"/>
  <c r="AZ430" i="1"/>
  <c r="BC430" i="1"/>
  <c r="AZ432" i="1"/>
  <c r="BC432" i="1"/>
  <c r="AZ434" i="1"/>
  <c r="BC434" i="1"/>
  <c r="BA267" i="1"/>
  <c r="EE267" i="1" s="1"/>
  <c r="DN425" i="1"/>
  <c r="DO429" i="1"/>
  <c r="AP225" i="1"/>
  <c r="AZ417" i="1"/>
  <c r="ED417" i="1" s="1"/>
  <c r="EJ417" i="1" s="1"/>
  <c r="BC417" i="1"/>
  <c r="AZ419" i="1"/>
  <c r="BC419" i="1"/>
  <c r="AZ421" i="1"/>
  <c r="ED421" i="1" s="1"/>
  <c r="EJ421" i="1" s="1"/>
  <c r="BC421" i="1"/>
  <c r="EG421" i="1" s="1"/>
  <c r="AZ423" i="1"/>
  <c r="ED423" i="1" s="1"/>
  <c r="EJ423" i="1" s="1"/>
  <c r="BC423" i="1"/>
  <c r="AZ425" i="1"/>
  <c r="BC425" i="1"/>
  <c r="EG425" i="1" s="1"/>
  <c r="AZ427" i="1"/>
  <c r="ED427" i="1" s="1"/>
  <c r="EJ427" i="1" s="1"/>
  <c r="BC427" i="1"/>
  <c r="EG427" i="1" s="1"/>
  <c r="AZ429" i="1"/>
  <c r="ED429" i="1" s="1"/>
  <c r="BC429" i="1"/>
  <c r="EG429" i="1" s="1"/>
  <c r="AZ431" i="1"/>
  <c r="BC431" i="1"/>
  <c r="EG431" i="1" s="1"/>
  <c r="AZ433" i="1"/>
  <c r="ED433" i="1" s="1"/>
  <c r="BC433" i="1"/>
  <c r="EG433" i="1" s="1"/>
  <c r="AZ435" i="1"/>
  <c r="BC435" i="1"/>
  <c r="EG99" i="1"/>
  <c r="EE87" i="1"/>
  <c r="EE52" i="1"/>
  <c r="BA288" i="1"/>
  <c r="EE289" i="1" s="1"/>
  <c r="BA198" i="1"/>
  <c r="EE198" i="1" s="1"/>
  <c r="EG101" i="1"/>
  <c r="ED94" i="1"/>
  <c r="ED95" i="1"/>
  <c r="EU91" i="1"/>
  <c r="BA358" i="1"/>
  <c r="EE358" i="1" s="1"/>
  <c r="DL425" i="1"/>
  <c r="DQ425" i="1" s="1"/>
  <c r="EE360" i="1"/>
  <c r="AJ35" i="1"/>
  <c r="DO91" i="1"/>
  <c r="AP368" i="1"/>
  <c r="DN435" i="1"/>
  <c r="EE111" i="1"/>
  <c r="BA540" i="1"/>
  <c r="BA543" i="1"/>
  <c r="BA545" i="1"/>
  <c r="BA549" i="1"/>
  <c r="BA553" i="1"/>
  <c r="BA440" i="1"/>
  <c r="BA538" i="1"/>
  <c r="BA547" i="1"/>
  <c r="BA554" i="1"/>
  <c r="BA441" i="1"/>
  <c r="BA444" i="1"/>
  <c r="BA445" i="1"/>
  <c r="BA448" i="1"/>
  <c r="EE448" i="1" s="1"/>
  <c r="BA449" i="1"/>
  <c r="AP520" i="1"/>
  <c r="AO520" i="1"/>
  <c r="CC520" i="1" s="1"/>
  <c r="FE435" i="1"/>
  <c r="AJ55" i="1"/>
  <c r="EE85" i="1"/>
  <c r="BA225" i="1"/>
  <c r="EE226" i="1" s="1"/>
  <c r="BA286" i="1"/>
  <c r="BA473" i="1"/>
  <c r="EE130" i="1"/>
  <c r="CM92" i="1"/>
  <c r="CO92" i="1" s="1"/>
  <c r="CT92" i="1" s="1"/>
  <c r="EE127" i="1"/>
  <c r="BA559" i="1"/>
  <c r="EE559" i="1" s="1"/>
  <c r="ED86" i="1"/>
  <c r="ED93" i="1"/>
  <c r="EG103" i="1"/>
  <c r="EG97" i="1"/>
  <c r="EG94" i="1"/>
  <c r="EG95" i="1"/>
  <c r="AP276" i="1"/>
  <c r="BA276" i="1"/>
  <c r="DJ92" i="1"/>
  <c r="DL92" i="1" s="1"/>
  <c r="FZ418" i="1"/>
  <c r="FY419" i="1"/>
  <c r="DJ94" i="1"/>
  <c r="DL94" i="1" s="1"/>
  <c r="I24" i="82"/>
  <c r="N24" i="82" s="1"/>
  <c r="J202" i="1"/>
  <c r="HW10" i="1"/>
  <c r="DN430" i="1"/>
  <c r="DL19" i="1"/>
  <c r="DQ19" i="1" s="1"/>
  <c r="DM15" i="1"/>
  <c r="GG246" i="1"/>
  <c r="GM246" i="1" s="1"/>
  <c r="DJ86" i="1"/>
  <c r="DL86" i="1" s="1"/>
  <c r="HW166" i="1"/>
  <c r="DO8" i="1"/>
  <c r="DH8" i="1"/>
  <c r="P8" i="1"/>
  <c r="Q8" i="1" s="1"/>
  <c r="DA8" i="1"/>
  <c r="B47" i="1"/>
  <c r="GG166" i="1"/>
  <c r="GM166" i="1" s="1"/>
  <c r="M104" i="23" s="1"/>
  <c r="GG10" i="1"/>
  <c r="GL10" i="1" s="1"/>
  <c r="GG98" i="1"/>
  <c r="GG415" i="1"/>
  <c r="GM415" i="1" s="1"/>
  <c r="M135" i="23" s="1"/>
  <c r="M165" i="23" s="1"/>
  <c r="DN17" i="1"/>
  <c r="GG326" i="1"/>
  <c r="GM326" i="1" s="1"/>
  <c r="L75" i="1"/>
  <c r="AB574" i="1" s="1"/>
  <c r="AP187" i="1"/>
  <c r="AP207" i="1"/>
  <c r="I207" i="1"/>
  <c r="CM247" i="1"/>
  <c r="CO247" i="1" s="1"/>
  <c r="CT247" i="1" s="1"/>
  <c r="J56" i="39"/>
  <c r="J204" i="1"/>
  <c r="J214" i="1"/>
  <c r="DN12" i="1"/>
  <c r="DO12" i="1"/>
  <c r="DM12" i="1"/>
  <c r="AP216" i="1"/>
  <c r="I216" i="1"/>
  <c r="R51" i="39"/>
  <c r="J43" i="39"/>
  <c r="J203" i="1"/>
  <c r="J205" i="1"/>
  <c r="J218" i="1"/>
  <c r="DN20" i="1"/>
  <c r="J187" i="1"/>
  <c r="J188" i="1"/>
  <c r="J189" i="1"/>
  <c r="J191" i="1"/>
  <c r="J200" i="1"/>
  <c r="J201" i="1"/>
  <c r="EG265" i="1"/>
  <c r="EG266" i="1"/>
  <c r="J190" i="1"/>
  <c r="J192" i="1"/>
  <c r="J193" i="1"/>
  <c r="J194" i="1"/>
  <c r="J195" i="1"/>
  <c r="J196" i="1"/>
  <c r="J197" i="1"/>
  <c r="J198" i="1"/>
  <c r="J199" i="1"/>
  <c r="EJ12" i="1"/>
  <c r="DQ12" i="1"/>
  <c r="EU12" i="1"/>
  <c r="AJ15" i="1"/>
  <c r="BA17" i="1"/>
  <c r="BA22" i="1"/>
  <c r="EE22" i="1" s="1"/>
  <c r="EE20" i="1"/>
  <c r="AP437" i="1"/>
  <c r="AP417" i="1"/>
  <c r="BB415" i="1"/>
  <c r="EF416" i="1" s="1"/>
  <c r="AO415" i="1"/>
  <c r="BC415" i="1"/>
  <c r="AP415" i="1"/>
  <c r="CB415" i="1" s="1"/>
  <c r="AZ415" i="1"/>
  <c r="BA537" i="1"/>
  <c r="EE108" i="1"/>
  <c r="EE109" i="1"/>
  <c r="BA28" i="1"/>
  <c r="AJ28" i="1"/>
  <c r="EE107" i="1"/>
  <c r="BA191" i="1"/>
  <c r="EE192" i="1" s="1"/>
  <c r="BA50" i="1"/>
  <c r="EE50" i="1" s="1"/>
  <c r="AJ50" i="1"/>
  <c r="EE90" i="1"/>
  <c r="CM90" i="1"/>
  <c r="CO90" i="1" s="1"/>
  <c r="CT90" i="1" s="1"/>
  <c r="EE135" i="1"/>
  <c r="EE136" i="1"/>
  <c r="BA260" i="1"/>
  <c r="EE261" i="1" s="1"/>
  <c r="BA378" i="1"/>
  <c r="BA212" i="1"/>
  <c r="EE116" i="1"/>
  <c r="BA256" i="1"/>
  <c r="CM256" i="1" s="1"/>
  <c r="CO256" i="1" s="1"/>
  <c r="CT256" i="1" s="1"/>
  <c r="AJ12" i="1"/>
  <c r="BA23" i="1"/>
  <c r="BA25" i="1"/>
  <c r="BA62" i="1"/>
  <c r="EE62" i="1" s="1"/>
  <c r="AJ62" i="1"/>
  <c r="BA362" i="1"/>
  <c r="EE273" i="1"/>
  <c r="EE219" i="1"/>
  <c r="EE112" i="1"/>
  <c r="EE115" i="1"/>
  <c r="EE221" i="1"/>
  <c r="BA176" i="1"/>
  <c r="EE177" i="1" s="1"/>
  <c r="BA257" i="1"/>
  <c r="CM257" i="1" s="1"/>
  <c r="CO257" i="1" s="1"/>
  <c r="CT257" i="1" s="1"/>
  <c r="BA30" i="1"/>
  <c r="AJ30" i="1"/>
  <c r="AJ31" i="1"/>
  <c r="BA31" i="1"/>
  <c r="BA167" i="1"/>
  <c r="EE168" i="1" s="1"/>
  <c r="BA174" i="1"/>
  <c r="EE174" i="1" s="1"/>
  <c r="CM95" i="1"/>
  <c r="CO95" i="1" s="1"/>
  <c r="CT95" i="1" s="1"/>
  <c r="EE96" i="1"/>
  <c r="EE120" i="1"/>
  <c r="AP222" i="1"/>
  <c r="I222" i="1"/>
  <c r="AK44" i="82"/>
  <c r="J63" i="39"/>
  <c r="AK42" i="82"/>
  <c r="AK43" i="82"/>
  <c r="N47" i="82"/>
  <c r="J225" i="1"/>
  <c r="N46" i="82"/>
  <c r="N48" i="82"/>
  <c r="J224" i="1"/>
  <c r="J227" i="1"/>
  <c r="AF49" i="82"/>
  <c r="AK46" i="82"/>
  <c r="J226" i="1"/>
  <c r="AF48" i="82"/>
  <c r="AK45" i="82"/>
  <c r="AK47" i="82"/>
  <c r="J66" i="39"/>
  <c r="BA301" i="1"/>
  <c r="BA16" i="1"/>
  <c r="AJ16" i="1"/>
  <c r="BA182" i="1"/>
  <c r="EE182" i="1" s="1"/>
  <c r="BA255" i="1"/>
  <c r="EE255" i="1" s="1"/>
  <c r="BA299" i="1"/>
  <c r="EE134" i="1"/>
  <c r="BA18" i="1"/>
  <c r="AJ18" i="1"/>
  <c r="EE101" i="1"/>
  <c r="BA178" i="1"/>
  <c r="EE178" i="1" s="1"/>
  <c r="BA183" i="1"/>
  <c r="EE102" i="1"/>
  <c r="BA283" i="1"/>
  <c r="BA223" i="1"/>
  <c r="BA248" i="1"/>
  <c r="EE248" i="1" s="1"/>
  <c r="BA169" i="1"/>
  <c r="EE169" i="1" s="1"/>
  <c r="EE88" i="1"/>
  <c r="EE89" i="1"/>
  <c r="BA171" i="1"/>
  <c r="BA253" i="1"/>
  <c r="CM253" i="1" s="1"/>
  <c r="CO253" i="1" s="1"/>
  <c r="CT253" i="1" s="1"/>
  <c r="BA175" i="1"/>
  <c r="BA29" i="1"/>
  <c r="AJ29" i="1"/>
  <c r="EE104" i="1"/>
  <c r="BA166" i="1"/>
  <c r="EE144" i="1"/>
  <c r="EE143" i="1"/>
  <c r="EE124" i="1"/>
  <c r="EE125" i="1"/>
  <c r="BA206" i="1"/>
  <c r="AJ11" i="1"/>
  <c r="BA11" i="1"/>
  <c r="EE12" i="1" s="1"/>
  <c r="CM86" i="1"/>
  <c r="CO86" i="1" s="1"/>
  <c r="CT86" i="1" s="1"/>
  <c r="EE86" i="1"/>
  <c r="BA249" i="1"/>
  <c r="BA170" i="1"/>
  <c r="EE92" i="1"/>
  <c r="CM91" i="1"/>
  <c r="CO91" i="1" s="1"/>
  <c r="CT91" i="1" s="1"/>
  <c r="CM93" i="1"/>
  <c r="CO93" i="1" s="1"/>
  <c r="CT93" i="1" s="1"/>
  <c r="EE93" i="1"/>
  <c r="EE95" i="1"/>
  <c r="EE94" i="1"/>
  <c r="BA179" i="1"/>
  <c r="BA180" i="1"/>
  <c r="EE99" i="1"/>
  <c r="EE100" i="1"/>
  <c r="CM99" i="1"/>
  <c r="CO99" i="1" s="1"/>
  <c r="CT99" i="1" s="1"/>
  <c r="BA184" i="1"/>
  <c r="EE103" i="1"/>
  <c r="CM103" i="1"/>
  <c r="CO103" i="1" s="1"/>
  <c r="CT103" i="1" s="1"/>
  <c r="EE266" i="1"/>
  <c r="CM266" i="1"/>
  <c r="CO266" i="1" s="1"/>
  <c r="CT266" i="1" s="1"/>
  <c r="AJ33" i="1"/>
  <c r="BA33" i="1"/>
  <c r="BA37" i="1"/>
  <c r="AJ37" i="1"/>
  <c r="BA224" i="1"/>
  <c r="AJ385" i="1"/>
  <c r="BA385" i="1"/>
  <c r="BA298" i="1"/>
  <c r="DL93" i="1"/>
  <c r="DQ93" i="1" s="1"/>
  <c r="DN93" i="1"/>
  <c r="DN423" i="1"/>
  <c r="DO423" i="1"/>
  <c r="BA46" i="1"/>
  <c r="EE139" i="1"/>
  <c r="BA451" i="1"/>
  <c r="BA383" i="1"/>
  <c r="EE383" i="1" s="1"/>
  <c r="BA366" i="1"/>
  <c r="BA302" i="1"/>
  <c r="DQ423" i="1"/>
  <c r="EU423" i="1"/>
  <c r="FE423" i="1"/>
  <c r="DZ423" i="1"/>
  <c r="AP267" i="1"/>
  <c r="AP446" i="1"/>
  <c r="AP438" i="1"/>
  <c r="AP466" i="1"/>
  <c r="BA466" i="1"/>
  <c r="AP268" i="1"/>
  <c r="CC501" i="1"/>
  <c r="AP447" i="1"/>
  <c r="AP442" i="1"/>
  <c r="AP416" i="1"/>
  <c r="AP467" i="1"/>
  <c r="ED502" i="1"/>
  <c r="EJ502" i="1" s="1"/>
  <c r="EK502" i="1" s="1"/>
  <c r="EF502" i="1"/>
  <c r="BC502" i="1"/>
  <c r="AO502" i="1"/>
  <c r="AP502" i="1"/>
  <c r="BC504" i="1"/>
  <c r="AO504" i="1"/>
  <c r="AP504" i="1"/>
  <c r="BC506" i="1"/>
  <c r="AO506" i="1"/>
  <c r="AP506" i="1"/>
  <c r="BC508" i="1"/>
  <c r="AO508" i="1"/>
  <c r="AP508" i="1"/>
  <c r="BC510" i="1"/>
  <c r="AO510" i="1"/>
  <c r="AP510" i="1"/>
  <c r="BC512" i="1"/>
  <c r="AO512" i="1"/>
  <c r="AP512" i="1"/>
  <c r="BC514" i="1"/>
  <c r="AO514" i="1"/>
  <c r="AP514" i="1"/>
  <c r="BC516" i="1"/>
  <c r="AO516" i="1"/>
  <c r="AP516" i="1"/>
  <c r="BC518" i="1"/>
  <c r="AO518" i="1"/>
  <c r="AP518" i="1"/>
  <c r="AP269" i="1"/>
  <c r="AP452" i="1"/>
  <c r="AP448" i="1"/>
  <c r="AP444" i="1"/>
  <c r="AP418" i="1"/>
  <c r="BA187" i="1"/>
  <c r="EE187" i="1" s="1"/>
  <c r="BA269" i="1"/>
  <c r="AP468" i="1"/>
  <c r="BA468" i="1"/>
  <c r="EF503" i="1"/>
  <c r="BC503" i="1"/>
  <c r="ED503" i="1"/>
  <c r="EJ503" i="1" s="1"/>
  <c r="AO503" i="1"/>
  <c r="AP503" i="1"/>
  <c r="EF505" i="1"/>
  <c r="BC505" i="1"/>
  <c r="AO505" i="1"/>
  <c r="AP505" i="1"/>
  <c r="EF507" i="1"/>
  <c r="BC507" i="1"/>
  <c r="ED507" i="1"/>
  <c r="EJ507" i="1" s="1"/>
  <c r="AO507" i="1"/>
  <c r="AP507" i="1"/>
  <c r="EF509" i="1"/>
  <c r="BC509" i="1"/>
  <c r="AO509" i="1"/>
  <c r="AP509" i="1"/>
  <c r="EF511" i="1"/>
  <c r="BC511" i="1"/>
  <c r="ED511" i="1"/>
  <c r="EJ511" i="1" s="1"/>
  <c r="AO511" i="1"/>
  <c r="AP511" i="1"/>
  <c r="EF513" i="1"/>
  <c r="ED513" i="1"/>
  <c r="BC513" i="1"/>
  <c r="AO513" i="1"/>
  <c r="AP513" i="1"/>
  <c r="ED515" i="1"/>
  <c r="BC515" i="1"/>
  <c r="EF515" i="1"/>
  <c r="AO515" i="1"/>
  <c r="AP515" i="1"/>
  <c r="EF517" i="1"/>
  <c r="BC517" i="1"/>
  <c r="ED517" i="1"/>
  <c r="AO517" i="1"/>
  <c r="AP517" i="1"/>
  <c r="BA188" i="1"/>
  <c r="AP270" i="1"/>
  <c r="BA270" i="1"/>
  <c r="AP450" i="1"/>
  <c r="EE114" i="1"/>
  <c r="FY524" i="1"/>
  <c r="FZ523" i="1"/>
  <c r="BA203" i="1"/>
  <c r="BA190" i="1"/>
  <c r="EE190" i="1" s="1"/>
  <c r="BA199" i="1"/>
  <c r="BA380" i="1"/>
  <c r="BA222" i="1"/>
  <c r="BA246" i="1"/>
  <c r="EE247" i="1" s="1"/>
  <c r="BA202" i="1"/>
  <c r="BA363" i="1"/>
  <c r="BA36" i="1"/>
  <c r="AJ36" i="1"/>
  <c r="EE118" i="1"/>
  <c r="EE117" i="1"/>
  <c r="BA300" i="1"/>
  <c r="EE140" i="1"/>
  <c r="EE141" i="1"/>
  <c r="BA10" i="1"/>
  <c r="AJ10" i="1"/>
  <c r="EE113" i="1"/>
  <c r="ED264" i="1"/>
  <c r="ED247" i="1"/>
  <c r="ED248" i="1"/>
  <c r="ED255" i="1"/>
  <c r="ED256" i="1"/>
  <c r="EE365" i="1"/>
  <c r="AP528" i="1"/>
  <c r="BA304" i="1"/>
  <c r="BA303" i="1"/>
  <c r="BA305" i="1"/>
  <c r="BA521" i="1"/>
  <c r="BA522" i="1"/>
  <c r="EE523" i="1" s="1"/>
  <c r="BC519" i="1"/>
  <c r="EF519" i="1"/>
  <c r="AO519" i="1"/>
  <c r="AP519" i="1"/>
  <c r="AP525" i="1"/>
  <c r="AP527" i="1"/>
  <c r="AP529" i="1"/>
  <c r="AP530" i="1"/>
  <c r="ED260" i="1"/>
  <c r="CM259" i="1"/>
  <c r="CO259" i="1" s="1"/>
  <c r="CT259" i="1" s="1"/>
  <c r="EF521" i="1"/>
  <c r="AO521" i="1"/>
  <c r="BC521" i="1"/>
  <c r="EG521" i="1" s="1"/>
  <c r="AP521" i="1"/>
  <c r="AP522" i="1"/>
  <c r="ED520" i="1"/>
  <c r="AP523" i="1"/>
  <c r="AP204" i="1"/>
  <c r="DN19" i="1"/>
  <c r="DJ434" i="1"/>
  <c r="DL434" i="1" s="1"/>
  <c r="DC60" i="1"/>
  <c r="DG60" i="1"/>
  <c r="DE33" i="1"/>
  <c r="DE32" i="1"/>
  <c r="DM19" i="1"/>
  <c r="DG66" i="1"/>
  <c r="J45" i="39"/>
  <c r="DE31" i="1"/>
  <c r="DE30" i="1"/>
  <c r="DG33" i="1"/>
  <c r="DC33" i="1"/>
  <c r="DC32" i="1"/>
  <c r="DG32" i="1"/>
  <c r="DH35" i="1"/>
  <c r="DH34" i="1"/>
  <c r="HQ329" i="1"/>
  <c r="HP330" i="1"/>
  <c r="DG36" i="1"/>
  <c r="L397" i="1"/>
  <c r="DE71" i="1"/>
  <c r="DC71" i="1"/>
  <c r="DJ67" i="1"/>
  <c r="DL67" i="1" s="1"/>
  <c r="DF35" i="1"/>
  <c r="DC35" i="1"/>
  <c r="DE42" i="1"/>
  <c r="DC42" i="1"/>
  <c r="EU19" i="1"/>
  <c r="DH26" i="1"/>
  <c r="DC26" i="1"/>
  <c r="DJ68" i="1"/>
  <c r="DL68" i="1" s="1"/>
  <c r="DF37" i="1"/>
  <c r="DF36" i="1"/>
  <c r="DF39" i="1"/>
  <c r="DF40" i="1"/>
  <c r="DJ90" i="1"/>
  <c r="DL16" i="1"/>
  <c r="DM16" i="1"/>
  <c r="DJ18" i="1"/>
  <c r="DL18" i="1" s="1"/>
  <c r="EE376" i="1"/>
  <c r="CC431" i="1"/>
  <c r="CC435" i="1"/>
  <c r="DH43" i="1"/>
  <c r="DH44" i="1"/>
  <c r="DE47" i="1"/>
  <c r="DC47" i="1"/>
  <c r="DC50" i="1"/>
  <c r="DE51" i="1"/>
  <c r="DE50" i="1"/>
  <c r="DJ50" i="1" s="1"/>
  <c r="DC54" i="1"/>
  <c r="DE55" i="1"/>
  <c r="DE54" i="1"/>
  <c r="DE58" i="1"/>
  <c r="DC58" i="1"/>
  <c r="DE59" i="1"/>
  <c r="DC65" i="1"/>
  <c r="DE65" i="1"/>
  <c r="DE66" i="1"/>
  <c r="DJ66" i="1" s="1"/>
  <c r="CC428" i="1"/>
  <c r="EF430" i="1"/>
  <c r="CC432" i="1"/>
  <c r="DG64" i="1"/>
  <c r="DJ70" i="1"/>
  <c r="DL70" i="1" s="1"/>
  <c r="DF65" i="1"/>
  <c r="EJ17" i="1"/>
  <c r="DQ17" i="1"/>
  <c r="EU17" i="1"/>
  <c r="DQ14" i="1"/>
  <c r="EU14" i="1"/>
  <c r="EJ14" i="1"/>
  <c r="DH37" i="1"/>
  <c r="DE48" i="1"/>
  <c r="DC48" i="1"/>
  <c r="DE49" i="1"/>
  <c r="DC52" i="1"/>
  <c r="DE52" i="1"/>
  <c r="DE53" i="1"/>
  <c r="DE57" i="1"/>
  <c r="DC56" i="1"/>
  <c r="DC63" i="1"/>
  <c r="DE63" i="1"/>
  <c r="DE64" i="1"/>
  <c r="DJ64" i="1" s="1"/>
  <c r="DC64" i="1"/>
  <c r="DH65" i="1"/>
  <c r="DH66" i="1"/>
  <c r="DJ88" i="1"/>
  <c r="CC430" i="1"/>
  <c r="CC434" i="1"/>
  <c r="DH63" i="1"/>
  <c r="L316" i="1"/>
  <c r="L317" i="1"/>
  <c r="DO93" i="1"/>
  <c r="DE56" i="1"/>
  <c r="AP144" i="1"/>
  <c r="H67" i="39"/>
  <c r="M67" i="39" s="1"/>
  <c r="H476" i="1"/>
  <c r="H475" i="1"/>
  <c r="AP145" i="1"/>
  <c r="H68" i="39"/>
  <c r="M68" i="39" s="1"/>
  <c r="DC22" i="1"/>
  <c r="DG23" i="1"/>
  <c r="DG22" i="1"/>
  <c r="DC27" i="1"/>
  <c r="DG27" i="1"/>
  <c r="DF29" i="1"/>
  <c r="DC28" i="1"/>
  <c r="DF28" i="1"/>
  <c r="DC30" i="1"/>
  <c r="DF31" i="1"/>
  <c r="DF30" i="1"/>
  <c r="DH38" i="1"/>
  <c r="DH45" i="1"/>
  <c r="DH46" i="1"/>
  <c r="EG253" i="1"/>
  <c r="EG254" i="1"/>
  <c r="ED266" i="1"/>
  <c r="ED265" i="1"/>
  <c r="CM265" i="1"/>
  <c r="CO265" i="1" s="1"/>
  <c r="CT265" i="1" s="1"/>
  <c r="DC36" i="1"/>
  <c r="DC41" i="1"/>
  <c r="DE21" i="1"/>
  <c r="DC21" i="1"/>
  <c r="DG25" i="1"/>
  <c r="DC25" i="1"/>
  <c r="DH31" i="1"/>
  <c r="DH30" i="1"/>
  <c r="DG39" i="1"/>
  <c r="DC39" i="1"/>
  <c r="DH42" i="1"/>
  <c r="DH41" i="1"/>
  <c r="DJ41" i="1" s="1"/>
  <c r="DE43" i="1"/>
  <c r="DC43" i="1"/>
  <c r="DE46" i="1"/>
  <c r="DE45" i="1"/>
  <c r="DC45" i="1"/>
  <c r="DE22" i="1"/>
  <c r="DC37" i="1"/>
  <c r="ED253" i="1"/>
  <c r="ED254" i="1"/>
  <c r="DG28" i="1"/>
  <c r="DC38" i="1"/>
  <c r="DH39" i="1"/>
  <c r="DE44" i="1"/>
  <c r="DH22" i="1"/>
  <c r="DG42" i="1"/>
  <c r="DG26" i="1"/>
  <c r="EE382" i="1"/>
  <c r="CM264" i="1"/>
  <c r="CO264" i="1" s="1"/>
  <c r="CT264" i="1" s="1"/>
  <c r="EE265" i="1"/>
  <c r="EU417" i="1"/>
  <c r="FE417" i="1"/>
  <c r="FF417" i="1" s="1"/>
  <c r="DQ417" i="1"/>
  <c r="DZ417" i="1"/>
  <c r="EA417" i="1" s="1"/>
  <c r="DZ418" i="1"/>
  <c r="DQ418" i="1"/>
  <c r="EU418" i="1"/>
  <c r="FE418" i="1"/>
  <c r="DN419" i="1"/>
  <c r="DO419" i="1"/>
  <c r="EU432" i="1"/>
  <c r="DQ432" i="1"/>
  <c r="DZ432" i="1"/>
  <c r="FE432" i="1"/>
  <c r="EU422" i="1"/>
  <c r="FE422" i="1"/>
  <c r="DQ422" i="1"/>
  <c r="DZ422" i="1"/>
  <c r="DL419" i="1"/>
  <c r="DQ424" i="1"/>
  <c r="DZ424" i="1"/>
  <c r="EU424" i="1"/>
  <c r="FE424" i="1"/>
  <c r="FE173" i="1"/>
  <c r="EJ173" i="1"/>
  <c r="EU173" i="1"/>
  <c r="EJ175" i="1"/>
  <c r="EU175" i="1"/>
  <c r="FE175" i="1"/>
  <c r="FE186" i="1"/>
  <c r="EJ186" i="1"/>
  <c r="EU186" i="1"/>
  <c r="FE185" i="1"/>
  <c r="EJ185" i="1"/>
  <c r="EU185" i="1"/>
  <c r="EJ179" i="1"/>
  <c r="EU179" i="1"/>
  <c r="FE179" i="1"/>
  <c r="FE184" i="1"/>
  <c r="EJ184" i="1"/>
  <c r="EU184" i="1"/>
  <c r="CC417" i="1"/>
  <c r="CC420" i="1"/>
  <c r="CC423" i="1"/>
  <c r="CC427" i="1"/>
  <c r="CC418" i="1"/>
  <c r="CC424" i="1"/>
  <c r="AP197" i="1"/>
  <c r="AP190" i="1"/>
  <c r="AP191" i="1"/>
  <c r="AP205" i="1"/>
  <c r="AP189" i="1"/>
  <c r="AP214" i="1"/>
  <c r="AP218" i="1"/>
  <c r="AP200" i="1"/>
  <c r="AP193" i="1"/>
  <c r="AP226" i="1"/>
  <c r="CM258" i="1"/>
  <c r="CO258" i="1" s="1"/>
  <c r="CT258" i="1" s="1"/>
  <c r="EE259" i="1"/>
  <c r="EE332" i="1"/>
  <c r="CM332" i="1"/>
  <c r="CO332" i="1" s="1"/>
  <c r="CT332" i="1" s="1"/>
  <c r="EE333" i="1"/>
  <c r="EE334" i="1"/>
  <c r="CM333" i="1"/>
  <c r="CO333" i="1" s="1"/>
  <c r="CT333" i="1" s="1"/>
  <c r="EE251" i="1"/>
  <c r="EE252" i="1"/>
  <c r="CM251" i="1"/>
  <c r="CO251" i="1" s="1"/>
  <c r="CT251" i="1" s="1"/>
  <c r="EE328" i="1"/>
  <c r="CM328" i="1"/>
  <c r="CO328" i="1" s="1"/>
  <c r="CT328" i="1" s="1"/>
  <c r="EE338" i="1"/>
  <c r="CM338" i="1"/>
  <c r="CO338" i="1" s="1"/>
  <c r="CT338" i="1" s="1"/>
  <c r="EE341" i="1"/>
  <c r="EE342" i="1"/>
  <c r="CM341" i="1"/>
  <c r="CO341" i="1" s="1"/>
  <c r="CT341" i="1" s="1"/>
  <c r="EE263" i="1"/>
  <c r="EE262" i="1"/>
  <c r="CM262" i="1"/>
  <c r="CO262" i="1" s="1"/>
  <c r="CT262" i="1" s="1"/>
  <c r="EE264" i="1"/>
  <c r="CM263" i="1"/>
  <c r="CO263" i="1" s="1"/>
  <c r="CT263" i="1" s="1"/>
  <c r="EE330" i="1"/>
  <c r="CM330" i="1"/>
  <c r="CO330" i="1" s="1"/>
  <c r="CT330" i="1" s="1"/>
  <c r="EE331" i="1"/>
  <c r="AP198" i="1"/>
  <c r="AP196" i="1"/>
  <c r="AP199" i="1"/>
  <c r="AP192" i="1"/>
  <c r="AP194" i="1"/>
  <c r="AP195" i="1"/>
  <c r="AP203" i="1"/>
  <c r="AP188" i="1"/>
  <c r="EE545" i="1" l="1"/>
  <c r="EE211" i="1"/>
  <c r="EU20" i="1"/>
  <c r="DQ20" i="1"/>
  <c r="EF424" i="1"/>
  <c r="DQ420" i="1"/>
  <c r="EU420" i="1"/>
  <c r="EF431" i="1"/>
  <c r="EF423" i="1"/>
  <c r="EF433" i="1"/>
  <c r="EE378" i="1"/>
  <c r="EE551" i="1"/>
  <c r="EE436" i="1"/>
  <c r="EE288" i="1"/>
  <c r="EE287" i="1"/>
  <c r="EE362" i="1"/>
  <c r="EE540" i="1"/>
  <c r="EJ433" i="1"/>
  <c r="EE539" i="1"/>
  <c r="DQ433" i="1"/>
  <c r="DZ433" i="1"/>
  <c r="FE433" i="1"/>
  <c r="EE521" i="1"/>
  <c r="EE295" i="1"/>
  <c r="EE447" i="1"/>
  <c r="EG435" i="1"/>
  <c r="EE367" i="1"/>
  <c r="EG423" i="1"/>
  <c r="DJ40" i="1"/>
  <c r="EG502" i="1"/>
  <c r="EE208" i="1"/>
  <c r="EE472" i="1"/>
  <c r="DQ11" i="1"/>
  <c r="DJ55" i="1"/>
  <c r="DM55" i="1" s="1"/>
  <c r="DJ24" i="1"/>
  <c r="DL24" i="1" s="1"/>
  <c r="EU11" i="1"/>
  <c r="EV11" i="1" s="1"/>
  <c r="EV12" i="1" s="1"/>
  <c r="EV13" i="1" s="1"/>
  <c r="EV14" i="1" s="1"/>
  <c r="EE473" i="1"/>
  <c r="EE280" i="1"/>
  <c r="EF435" i="1"/>
  <c r="EE435" i="1"/>
  <c r="O73" i="39"/>
  <c r="O74" i="39"/>
  <c r="O75" i="39"/>
  <c r="EE446" i="1"/>
  <c r="EE434" i="1"/>
  <c r="EE524" i="1"/>
  <c r="EE422" i="1"/>
  <c r="EE423" i="1"/>
  <c r="EE549" i="1"/>
  <c r="EE543" i="1"/>
  <c r="EE297" i="1"/>
  <c r="EE453" i="1"/>
  <c r="EE205" i="1"/>
  <c r="EE548" i="1"/>
  <c r="EE356" i="1"/>
  <c r="EE470" i="1"/>
  <c r="EE457" i="1"/>
  <c r="EE542" i="1"/>
  <c r="EE471" i="1"/>
  <c r="ED425" i="1"/>
  <c r="EF427" i="1"/>
  <c r="EE427" i="1"/>
  <c r="EE429" i="1"/>
  <c r="EE458" i="1"/>
  <c r="EE529" i="1"/>
  <c r="EE296" i="1"/>
  <c r="EE269" i="1"/>
  <c r="EE442" i="1"/>
  <c r="EE350" i="1"/>
  <c r="EE528" i="1"/>
  <c r="EE439" i="1"/>
  <c r="CM508" i="1"/>
  <c r="CO508" i="1" s="1"/>
  <c r="CT508" i="1" s="1"/>
  <c r="EE556" i="1"/>
  <c r="EE534" i="1"/>
  <c r="EE416" i="1"/>
  <c r="EE291" i="1"/>
  <c r="EE440" i="1"/>
  <c r="EE351" i="1"/>
  <c r="EE286" i="1"/>
  <c r="EE272" i="1"/>
  <c r="ED431" i="1"/>
  <c r="EJ431" i="1" s="1"/>
  <c r="AB236" i="1"/>
  <c r="IJ166" i="1" s="1"/>
  <c r="CM512" i="1"/>
  <c r="CO512" i="1" s="1"/>
  <c r="CT512" i="1" s="1"/>
  <c r="EE370" i="1"/>
  <c r="EE466" i="1"/>
  <c r="EF420" i="1"/>
  <c r="J211" i="1"/>
  <c r="ED435" i="1"/>
  <c r="EJ435" i="1" s="1"/>
  <c r="DJ34" i="1"/>
  <c r="J219" i="1"/>
  <c r="EE196" i="1"/>
  <c r="ED428" i="1"/>
  <c r="EE433" i="1"/>
  <c r="EE425" i="1"/>
  <c r="EE352" i="1"/>
  <c r="EG419" i="1"/>
  <c r="EE424" i="1"/>
  <c r="EE518" i="1"/>
  <c r="EE506" i="1"/>
  <c r="EV417" i="1"/>
  <c r="EV418" i="1" s="1"/>
  <c r="AP486" i="1"/>
  <c r="EE276" i="1"/>
  <c r="EE275" i="1"/>
  <c r="EE359" i="1"/>
  <c r="EE432" i="1"/>
  <c r="EE268" i="1"/>
  <c r="EE443" i="1"/>
  <c r="EE546" i="1"/>
  <c r="CM516" i="1"/>
  <c r="CO516" i="1" s="1"/>
  <c r="CT516" i="1" s="1"/>
  <c r="DO62" i="1"/>
  <c r="EE431" i="1"/>
  <c r="DZ426" i="1"/>
  <c r="ED420" i="1"/>
  <c r="EJ420" i="1" s="1"/>
  <c r="DN62" i="1"/>
  <c r="EF418" i="1"/>
  <c r="DQ62" i="1"/>
  <c r="CM504" i="1"/>
  <c r="CO504" i="1" s="1"/>
  <c r="CT504" i="1" s="1"/>
  <c r="EJ62" i="1"/>
  <c r="EE525" i="1"/>
  <c r="EE461" i="1"/>
  <c r="EE421" i="1"/>
  <c r="EJ428" i="1"/>
  <c r="EE444" i="1"/>
  <c r="EF428" i="1"/>
  <c r="FE428" i="1"/>
  <c r="EE419" i="1"/>
  <c r="DZ428" i="1"/>
  <c r="EU428" i="1"/>
  <c r="EE426" i="1"/>
  <c r="EE544" i="1"/>
  <c r="EE460" i="1"/>
  <c r="EE38" i="1"/>
  <c r="EE353" i="1"/>
  <c r="FZ88" i="1"/>
  <c r="ED434" i="1"/>
  <c r="ED422" i="1"/>
  <c r="EJ422" i="1" s="1"/>
  <c r="EE454" i="1"/>
  <c r="ED430" i="1"/>
  <c r="EJ430" i="1" s="1"/>
  <c r="ED418" i="1"/>
  <c r="EJ418" i="1" s="1"/>
  <c r="EU61" i="1"/>
  <c r="O66" i="39"/>
  <c r="Q59" i="23" s="1"/>
  <c r="Q62" i="23" s="1"/>
  <c r="CM416" i="1"/>
  <c r="CO416" i="1" s="1"/>
  <c r="CT416" i="1" s="1"/>
  <c r="DJ56" i="1"/>
  <c r="DM56" i="1" s="1"/>
  <c r="DM62" i="1"/>
  <c r="EE464" i="1"/>
  <c r="EG513" i="1"/>
  <c r="EE170" i="1"/>
  <c r="EE49" i="1"/>
  <c r="ED424" i="1"/>
  <c r="EJ424" i="1" s="1"/>
  <c r="EE274" i="1"/>
  <c r="EG519" i="1"/>
  <c r="DZ429" i="1"/>
  <c r="EE28" i="1"/>
  <c r="EE430" i="1"/>
  <c r="EU15" i="1"/>
  <c r="EE183" i="1"/>
  <c r="DQ15" i="1"/>
  <c r="ED426" i="1"/>
  <c r="DJ38" i="1"/>
  <c r="EE465" i="1"/>
  <c r="EE417" i="1"/>
  <c r="DJ37" i="1"/>
  <c r="DL37" i="1" s="1"/>
  <c r="EE451" i="1"/>
  <c r="EE450" i="1"/>
  <c r="EE533" i="1"/>
  <c r="DM61" i="1"/>
  <c r="FE429" i="1"/>
  <c r="EG417" i="1"/>
  <c r="CM514" i="1"/>
  <c r="CO514" i="1" s="1"/>
  <c r="CT514" i="1" s="1"/>
  <c r="EE538" i="1"/>
  <c r="AB396" i="1"/>
  <c r="EE214" i="1"/>
  <c r="BH33" i="82"/>
  <c r="BD33" i="82"/>
  <c r="BL33" i="82" s="1"/>
  <c r="EE418" i="1"/>
  <c r="EE355" i="1"/>
  <c r="AB35" i="82"/>
  <c r="AJ34" i="82"/>
  <c r="AZ34" i="82"/>
  <c r="DJ53" i="1"/>
  <c r="DM53" i="1" s="1"/>
  <c r="FZ330" i="1"/>
  <c r="GR330" i="1" s="1"/>
  <c r="FY331" i="1"/>
  <c r="ED419" i="1"/>
  <c r="ED432" i="1"/>
  <c r="EJ432" i="1" s="1"/>
  <c r="EE511" i="1"/>
  <c r="EE384" i="1"/>
  <c r="EE530" i="1"/>
  <c r="EE281" i="1"/>
  <c r="DQ61" i="1"/>
  <c r="EG509" i="1"/>
  <c r="EE507" i="1"/>
  <c r="EE441" i="1"/>
  <c r="EE57" i="1"/>
  <c r="EE554" i="1"/>
  <c r="E34" i="82"/>
  <c r="M33" i="82"/>
  <c r="EE374" i="1"/>
  <c r="O43" i="39"/>
  <c r="O72" i="39"/>
  <c r="O71" i="39"/>
  <c r="O70" i="39"/>
  <c r="O69" i="39"/>
  <c r="O60" i="39"/>
  <c r="Q53" i="23" s="1"/>
  <c r="O47" i="39"/>
  <c r="Q40" i="23" s="1"/>
  <c r="O64" i="39"/>
  <c r="Q57" i="23" s="1"/>
  <c r="O54" i="39"/>
  <c r="O52" i="39"/>
  <c r="O59" i="39"/>
  <c r="Q52" i="23" s="1"/>
  <c r="O57" i="39"/>
  <c r="Q50" i="23" s="1"/>
  <c r="O55" i="39"/>
  <c r="Q48" i="23" s="1"/>
  <c r="O36" i="39"/>
  <c r="O41" i="39"/>
  <c r="O39" i="39"/>
  <c r="O37" i="39"/>
  <c r="O27" i="39"/>
  <c r="O15" i="39"/>
  <c r="O9" i="39"/>
  <c r="O50" i="39"/>
  <c r="O48" i="39"/>
  <c r="O62" i="39"/>
  <c r="Q55" i="23" s="1"/>
  <c r="O35" i="39"/>
  <c r="O29" i="39"/>
  <c r="O25" i="39"/>
  <c r="O23" i="39"/>
  <c r="O21" i="39"/>
  <c r="O19" i="39"/>
  <c r="O12" i="39"/>
  <c r="O61" i="39"/>
  <c r="Q54" i="23" s="1"/>
  <c r="O34" i="39"/>
  <c r="O14" i="39"/>
  <c r="O33" i="39"/>
  <c r="O45" i="39"/>
  <c r="Q38" i="23" s="1"/>
  <c r="O63" i="39"/>
  <c r="Q56" i="23" s="1"/>
  <c r="O56" i="39"/>
  <c r="Q49" i="23" s="1"/>
  <c r="O65" i="39"/>
  <c r="Q58" i="23" s="1"/>
  <c r="O53" i="39"/>
  <c r="Q46" i="23" s="1"/>
  <c r="O58" i="39"/>
  <c r="O46" i="39"/>
  <c r="Q39" i="23" s="1"/>
  <c r="O18" i="39"/>
  <c r="O10" i="39"/>
  <c r="O11" i="39"/>
  <c r="O51" i="39"/>
  <c r="O42" i="39"/>
  <c r="O40" i="39"/>
  <c r="O38" i="39"/>
  <c r="O32" i="39"/>
  <c r="O17" i="39"/>
  <c r="O13" i="39"/>
  <c r="O49" i="39"/>
  <c r="Q42" i="23" s="1"/>
  <c r="O44" i="39"/>
  <c r="Q37" i="23" s="1"/>
  <c r="O28" i="39"/>
  <c r="O30" i="39"/>
  <c r="O26" i="39"/>
  <c r="O24" i="39"/>
  <c r="O22" i="39"/>
  <c r="O20" i="39"/>
  <c r="O16" i="39"/>
  <c r="O8" i="39"/>
  <c r="O31" i="39"/>
  <c r="FE426" i="1"/>
  <c r="EE279" i="1"/>
  <c r="EJ429" i="1"/>
  <c r="EE552" i="1"/>
  <c r="EE532" i="1"/>
  <c r="EE462" i="1"/>
  <c r="FE425" i="1"/>
  <c r="DQ429" i="1"/>
  <c r="EE463" i="1"/>
  <c r="DQ426" i="1"/>
  <c r="EE437" i="1"/>
  <c r="DZ93" i="1"/>
  <c r="EE292" i="1"/>
  <c r="EE445" i="1"/>
  <c r="EE202" i="1"/>
  <c r="CM503" i="1"/>
  <c r="CO503" i="1" s="1"/>
  <c r="CT503" i="1" s="1"/>
  <c r="EE468" i="1"/>
  <c r="DZ425" i="1"/>
  <c r="EE379" i="1"/>
  <c r="EE537" i="1"/>
  <c r="EJ426" i="1"/>
  <c r="EE371" i="1"/>
  <c r="EE555" i="1"/>
  <c r="EE553" i="1"/>
  <c r="EE557" i="1"/>
  <c r="EE194" i="1"/>
  <c r="EE519" i="1"/>
  <c r="EE515" i="1"/>
  <c r="EE513" i="1"/>
  <c r="EE509" i="1"/>
  <c r="EE60" i="1"/>
  <c r="EE54" i="1"/>
  <c r="EE369" i="1"/>
  <c r="EE536" i="1"/>
  <c r="EE526" i="1"/>
  <c r="EE23" i="1"/>
  <c r="EG426" i="1"/>
  <c r="EG422" i="1"/>
  <c r="CM506" i="1"/>
  <c r="CO506" i="1" s="1"/>
  <c r="CT506" i="1" s="1"/>
  <c r="CM502" i="1"/>
  <c r="CO502" i="1" s="1"/>
  <c r="CT502" i="1" s="1"/>
  <c r="EE455" i="1"/>
  <c r="I45" i="82"/>
  <c r="N45" i="82" s="1"/>
  <c r="J223" i="1"/>
  <c r="EE459" i="1"/>
  <c r="CM427" i="1"/>
  <c r="CO427" i="1" s="1"/>
  <c r="CT427" i="1" s="1"/>
  <c r="EE195" i="1"/>
  <c r="EE541" i="1"/>
  <c r="CM518" i="1"/>
  <c r="CO518" i="1" s="1"/>
  <c r="CT518" i="1" s="1"/>
  <c r="CM510" i="1"/>
  <c r="CO510" i="1" s="1"/>
  <c r="CT510" i="1" s="1"/>
  <c r="EE456" i="1"/>
  <c r="CM415" i="1"/>
  <c r="CO415" i="1" s="1"/>
  <c r="CT415" i="1" s="1"/>
  <c r="FY15" i="1"/>
  <c r="FZ15" i="1" s="1"/>
  <c r="CM260" i="1"/>
  <c r="CO260" i="1" s="1"/>
  <c r="CT260" i="1" s="1"/>
  <c r="DL55" i="1"/>
  <c r="DJ36" i="1"/>
  <c r="DO36" i="1" s="1"/>
  <c r="CM434" i="1"/>
  <c r="CO434" i="1" s="1"/>
  <c r="CT434" i="1" s="1"/>
  <c r="CM432" i="1"/>
  <c r="CO432" i="1" s="1"/>
  <c r="CT432" i="1" s="1"/>
  <c r="CM428" i="1"/>
  <c r="CO428" i="1" s="1"/>
  <c r="CT428" i="1" s="1"/>
  <c r="EE504" i="1"/>
  <c r="HP171" i="1"/>
  <c r="HQ170" i="1"/>
  <c r="EE41" i="1"/>
  <c r="EE42" i="1"/>
  <c r="FY251" i="1"/>
  <c r="FZ250" i="1"/>
  <c r="DN85" i="1"/>
  <c r="DO85" i="1"/>
  <c r="FY171" i="1"/>
  <c r="FZ170" i="1"/>
  <c r="EG430" i="1"/>
  <c r="EG424" i="1"/>
  <c r="EE467" i="1"/>
  <c r="DO64" i="1"/>
  <c r="FE85" i="1"/>
  <c r="FF85" i="1" s="1"/>
  <c r="EU85" i="1"/>
  <c r="EV85" i="1" s="1"/>
  <c r="DQ85" i="1"/>
  <c r="DZ85" i="1"/>
  <c r="EA85" i="1" s="1"/>
  <c r="EJ85" i="1"/>
  <c r="EK85" i="1" s="1"/>
  <c r="DN61" i="1"/>
  <c r="HP88" i="1"/>
  <c r="HQ87" i="1"/>
  <c r="DO61" i="1"/>
  <c r="DL69" i="1"/>
  <c r="DN69" i="1"/>
  <c r="EE258" i="1"/>
  <c r="EJ425" i="1"/>
  <c r="EG428" i="1"/>
  <c r="CM425" i="1"/>
  <c r="CO425" i="1" s="1"/>
  <c r="CT425" i="1" s="1"/>
  <c r="CM429" i="1"/>
  <c r="CO429" i="1" s="1"/>
  <c r="CT429" i="1" s="1"/>
  <c r="EE452" i="1"/>
  <c r="EG434" i="1"/>
  <c r="EJ19" i="1"/>
  <c r="EE547" i="1"/>
  <c r="EE527" i="1"/>
  <c r="EE550" i="1"/>
  <c r="CM255" i="1"/>
  <c r="CO255" i="1" s="1"/>
  <c r="CT255" i="1" s="1"/>
  <c r="EE59" i="1"/>
  <c r="EE302" i="1"/>
  <c r="EE260" i="1"/>
  <c r="EE474" i="1"/>
  <c r="EE257" i="1"/>
  <c r="EE217" i="1"/>
  <c r="DM69" i="1"/>
  <c r="HQ15" i="1"/>
  <c r="HP16" i="1"/>
  <c r="DO69" i="1"/>
  <c r="DN55" i="1"/>
  <c r="CM435" i="1"/>
  <c r="CO435" i="1" s="1"/>
  <c r="CT435" i="1" s="1"/>
  <c r="CM423" i="1"/>
  <c r="CO423" i="1" s="1"/>
  <c r="CT423" i="1" s="1"/>
  <c r="CM421" i="1"/>
  <c r="CO421" i="1" s="1"/>
  <c r="CT421" i="1" s="1"/>
  <c r="EG432" i="1"/>
  <c r="CM430" i="1"/>
  <c r="CO430" i="1" s="1"/>
  <c r="CT430" i="1" s="1"/>
  <c r="CM426" i="1"/>
  <c r="CO426" i="1" s="1"/>
  <c r="CT426" i="1" s="1"/>
  <c r="CM424" i="1"/>
  <c r="CO424" i="1" s="1"/>
  <c r="CT424" i="1" s="1"/>
  <c r="CM422" i="1"/>
  <c r="CO422" i="1" s="1"/>
  <c r="CT422" i="1" s="1"/>
  <c r="EG420" i="1"/>
  <c r="EG418" i="1"/>
  <c r="EE535" i="1"/>
  <c r="EE531" i="1"/>
  <c r="EE520" i="1"/>
  <c r="EE517" i="1"/>
  <c r="CM515" i="1"/>
  <c r="CO515" i="1" s="1"/>
  <c r="CT515" i="1" s="1"/>
  <c r="CM513" i="1"/>
  <c r="CO513" i="1" s="1"/>
  <c r="CT513" i="1" s="1"/>
  <c r="CM511" i="1"/>
  <c r="CO511" i="1" s="1"/>
  <c r="CT511" i="1" s="1"/>
  <c r="CM509" i="1"/>
  <c r="CO509" i="1" s="1"/>
  <c r="CT509" i="1" s="1"/>
  <c r="EE508" i="1"/>
  <c r="EE505" i="1"/>
  <c r="EE503" i="1"/>
  <c r="EE24" i="1"/>
  <c r="EE469" i="1"/>
  <c r="HQ251" i="1"/>
  <c r="HP252" i="1"/>
  <c r="CM420" i="1"/>
  <c r="CO420" i="1" s="1"/>
  <c r="CT420" i="1" s="1"/>
  <c r="CM418" i="1"/>
  <c r="CO418" i="1" s="1"/>
  <c r="CT418" i="1" s="1"/>
  <c r="CM419" i="1"/>
  <c r="CO419" i="1" s="1"/>
  <c r="CT419" i="1" s="1"/>
  <c r="CM417" i="1"/>
  <c r="CO417" i="1" s="1"/>
  <c r="CT417" i="1" s="1"/>
  <c r="CM433" i="1"/>
  <c r="CO433" i="1" s="1"/>
  <c r="CT433" i="1" s="1"/>
  <c r="CM431" i="1"/>
  <c r="CO431" i="1" s="1"/>
  <c r="CT431" i="1" s="1"/>
  <c r="EK12" i="1"/>
  <c r="EK13" i="1" s="1"/>
  <c r="EK14" i="1" s="1"/>
  <c r="EK15" i="1" s="1"/>
  <c r="EE560" i="1"/>
  <c r="EE516" i="1"/>
  <c r="EE514" i="1"/>
  <c r="EE512" i="1"/>
  <c r="EE510" i="1"/>
  <c r="EE366" i="1"/>
  <c r="EE11" i="1"/>
  <c r="CM517" i="1"/>
  <c r="CO517" i="1" s="1"/>
  <c r="CT517" i="1" s="1"/>
  <c r="CM507" i="1"/>
  <c r="CO507" i="1" s="1"/>
  <c r="CT507" i="1" s="1"/>
  <c r="CM505" i="1"/>
  <c r="CO505" i="1" s="1"/>
  <c r="CT505" i="1" s="1"/>
  <c r="EE225" i="1"/>
  <c r="EG416" i="1"/>
  <c r="DO53" i="1"/>
  <c r="EE299" i="1"/>
  <c r="EE63" i="1"/>
  <c r="DO66" i="1"/>
  <c r="DO55" i="1"/>
  <c r="FY16" i="1"/>
  <c r="EE449" i="1"/>
  <c r="B89" i="1"/>
  <c r="B11" i="39"/>
  <c r="L11" i="39" s="1"/>
  <c r="EE14" i="1"/>
  <c r="EG517" i="1"/>
  <c r="EG505" i="1"/>
  <c r="EE348" i="1"/>
  <c r="EE349" i="1"/>
  <c r="EE277" i="1"/>
  <c r="EE256" i="1"/>
  <c r="EG515" i="1"/>
  <c r="EG511" i="1"/>
  <c r="ED509" i="1"/>
  <c r="EJ509" i="1" s="1"/>
  <c r="EG507" i="1"/>
  <c r="ED505" i="1"/>
  <c r="EJ505" i="1" s="1"/>
  <c r="EG503" i="1"/>
  <c r="EU425" i="1"/>
  <c r="EG520" i="1"/>
  <c r="DQ92" i="1"/>
  <c r="DZ92" i="1"/>
  <c r="EJ92" i="1"/>
  <c r="EU92" i="1"/>
  <c r="FE92" i="1"/>
  <c r="DN94" i="1"/>
  <c r="DO94" i="1"/>
  <c r="FY420" i="1"/>
  <c r="FZ419" i="1"/>
  <c r="DZ94" i="1"/>
  <c r="FE94" i="1"/>
  <c r="EJ94" i="1"/>
  <c r="EU94" i="1"/>
  <c r="DQ94" i="1"/>
  <c r="DN92" i="1"/>
  <c r="DO92" i="1"/>
  <c r="FE86" i="1"/>
  <c r="EU86" i="1"/>
  <c r="DQ86" i="1"/>
  <c r="DZ86" i="1"/>
  <c r="EJ86" i="1"/>
  <c r="DN86" i="1"/>
  <c r="DO86" i="1"/>
  <c r="AC38" i="40"/>
  <c r="GM84" i="1"/>
  <c r="AP316" i="1"/>
  <c r="AF396" i="1"/>
  <c r="AO75" i="1"/>
  <c r="AK75" i="1"/>
  <c r="AB154" i="1"/>
  <c r="P396" i="1"/>
  <c r="AF154" i="1"/>
  <c r="AP154" i="1"/>
  <c r="P486" i="1"/>
  <c r="P154" i="1"/>
  <c r="Q75" i="1"/>
  <c r="AE486" i="1"/>
  <c r="AF486" i="1"/>
  <c r="AE154" i="1"/>
  <c r="AP236" i="1"/>
  <c r="AF574" i="1"/>
  <c r="P574" i="1"/>
  <c r="AP396" i="1"/>
  <c r="AJ75" i="1"/>
  <c r="AL75" i="1"/>
  <c r="AE574" i="1"/>
  <c r="AP574" i="1"/>
  <c r="AB486" i="1"/>
  <c r="B48" i="1"/>
  <c r="GG99" i="1"/>
  <c r="GG167" i="1"/>
  <c r="GM167" i="1" s="1"/>
  <c r="M105" i="23" s="1"/>
  <c r="GG416" i="1"/>
  <c r="GM416" i="1" s="1"/>
  <c r="M136" i="23" s="1"/>
  <c r="M166" i="23" s="1"/>
  <c r="GG327" i="1"/>
  <c r="GM327" i="1" s="1"/>
  <c r="HW247" i="1"/>
  <c r="HW167" i="1"/>
  <c r="GG316" i="1"/>
  <c r="HW11" i="1"/>
  <c r="GG11" i="1"/>
  <c r="GL11" i="1" s="1"/>
  <c r="GG236" i="1"/>
  <c r="HW327" i="1"/>
  <c r="GG247" i="1"/>
  <c r="GM247" i="1" s="1"/>
  <c r="GG396" i="1"/>
  <c r="DM24" i="1"/>
  <c r="DN24" i="1"/>
  <c r="DO24" i="1"/>
  <c r="Q45" i="23"/>
  <c r="Q47" i="23"/>
  <c r="T51" i="39"/>
  <c r="Q51" i="23"/>
  <c r="Q43" i="23"/>
  <c r="Q41" i="23"/>
  <c r="I29" i="82"/>
  <c r="N29" i="82" s="1"/>
  <c r="J207" i="1"/>
  <c r="I38" i="82"/>
  <c r="N38" i="82" s="1"/>
  <c r="J216" i="1"/>
  <c r="Q44" i="23"/>
  <c r="ED416" i="1"/>
  <c r="EJ416" i="1" s="1"/>
  <c r="EK416" i="1" s="1"/>
  <c r="CC415" i="1"/>
  <c r="EE223" i="1"/>
  <c r="EE284" i="1"/>
  <c r="EE283" i="1"/>
  <c r="EE224" i="1"/>
  <c r="CM248" i="1"/>
  <c r="CO248" i="1" s="1"/>
  <c r="CT248" i="1" s="1"/>
  <c r="EE17" i="1"/>
  <c r="EE16" i="1"/>
  <c r="EE303" i="1"/>
  <c r="EE184" i="1"/>
  <c r="EE51" i="1"/>
  <c r="EE191" i="1"/>
  <c r="EE185" i="1"/>
  <c r="EE167" i="1"/>
  <c r="EU93" i="1"/>
  <c r="EE25" i="1"/>
  <c r="EE26" i="1"/>
  <c r="EE213" i="1"/>
  <c r="EE212" i="1"/>
  <c r="EE32" i="1"/>
  <c r="EE31" i="1"/>
  <c r="CM246" i="1"/>
  <c r="CO246" i="1" s="1"/>
  <c r="CT246" i="1" s="1"/>
  <c r="EE270" i="1"/>
  <c r="I44" i="82"/>
  <c r="J222" i="1"/>
  <c r="AK48" i="82"/>
  <c r="AK49" i="82"/>
  <c r="EE18" i="1"/>
  <c r="EE19" i="1"/>
  <c r="EE385" i="1"/>
  <c r="EE386" i="1"/>
  <c r="EE33" i="1"/>
  <c r="EE34" i="1"/>
  <c r="EE179" i="1"/>
  <c r="CM249" i="1"/>
  <c r="CO249" i="1" s="1"/>
  <c r="CT249" i="1" s="1"/>
  <c r="EE250" i="1"/>
  <c r="EE249" i="1"/>
  <c r="EE298" i="1"/>
  <c r="EE29" i="1"/>
  <c r="EE30" i="1"/>
  <c r="EE254" i="1"/>
  <c r="EE253" i="1"/>
  <c r="EE180" i="1"/>
  <c r="EE181" i="1"/>
  <c r="EE206" i="1"/>
  <c r="EE207" i="1"/>
  <c r="EE176" i="1"/>
  <c r="EE175" i="1"/>
  <c r="EE171" i="1"/>
  <c r="EE172" i="1"/>
  <c r="EJ93" i="1"/>
  <c r="FE93" i="1"/>
  <c r="EE47" i="1"/>
  <c r="EE46" i="1"/>
  <c r="EE188" i="1"/>
  <c r="EK503" i="1"/>
  <c r="CC515" i="1"/>
  <c r="CC511" i="1"/>
  <c r="CC507" i="1"/>
  <c r="CC503" i="1"/>
  <c r="ED518" i="1"/>
  <c r="EF518" i="1"/>
  <c r="CC516" i="1"/>
  <c r="EG516" i="1"/>
  <c r="EG514" i="1"/>
  <c r="ED514" i="1"/>
  <c r="CC512" i="1"/>
  <c r="ED512" i="1"/>
  <c r="EG510" i="1"/>
  <c r="EF510" i="1"/>
  <c r="CC508" i="1"/>
  <c r="ED508" i="1"/>
  <c r="EJ508" i="1" s="1"/>
  <c r="EG506" i="1"/>
  <c r="EF506" i="1"/>
  <c r="CC504" i="1"/>
  <c r="ED504" i="1"/>
  <c r="EJ504" i="1" s="1"/>
  <c r="CC517" i="1"/>
  <c r="CC513" i="1"/>
  <c r="CC509" i="1"/>
  <c r="CC505" i="1"/>
  <c r="CC518" i="1"/>
  <c r="EG518" i="1"/>
  <c r="ED516" i="1"/>
  <c r="EF516" i="1"/>
  <c r="CC514" i="1"/>
  <c r="EF514" i="1"/>
  <c r="EG512" i="1"/>
  <c r="EF512" i="1"/>
  <c r="CC510" i="1"/>
  <c r="ED510" i="1"/>
  <c r="EJ510" i="1" s="1"/>
  <c r="EG508" i="1"/>
  <c r="EF508" i="1"/>
  <c r="CC506" i="1"/>
  <c r="ED506" i="1"/>
  <c r="EJ506" i="1" s="1"/>
  <c r="EG504" i="1"/>
  <c r="EF504" i="1"/>
  <c r="CC502" i="1"/>
  <c r="EE189" i="1"/>
  <c r="EE271" i="1"/>
  <c r="FY525" i="1"/>
  <c r="FZ524" i="1"/>
  <c r="EE300" i="1"/>
  <c r="EE301" i="1"/>
  <c r="EE380" i="1"/>
  <c r="EE381" i="1"/>
  <c r="EE204" i="1"/>
  <c r="EE203" i="1"/>
  <c r="EE37" i="1"/>
  <c r="EE36" i="1"/>
  <c r="EE363" i="1"/>
  <c r="EE364" i="1"/>
  <c r="EE222" i="1"/>
  <c r="EE200" i="1"/>
  <c r="EE199" i="1"/>
  <c r="EE522" i="1"/>
  <c r="CC521" i="1"/>
  <c r="EF520" i="1"/>
  <c r="CC519" i="1"/>
  <c r="CM519" i="1"/>
  <c r="CO519" i="1" s="1"/>
  <c r="CT519" i="1" s="1"/>
  <c r="ED519" i="1"/>
  <c r="ED521" i="1"/>
  <c r="CM521" i="1"/>
  <c r="CO521" i="1" s="1"/>
  <c r="CT521" i="1" s="1"/>
  <c r="EE306" i="1"/>
  <c r="EE305" i="1"/>
  <c r="EE304" i="1"/>
  <c r="DN434" i="1"/>
  <c r="DO434" i="1"/>
  <c r="DJ60" i="1"/>
  <c r="DN60" i="1" s="1"/>
  <c r="DQ434" i="1"/>
  <c r="FE434" i="1"/>
  <c r="DZ434" i="1"/>
  <c r="EJ434" i="1"/>
  <c r="EU434" i="1"/>
  <c r="DJ32" i="1"/>
  <c r="DN32" i="1" s="1"/>
  <c r="DJ33" i="1"/>
  <c r="HP331" i="1"/>
  <c r="HQ330" i="1"/>
  <c r="DM38" i="1"/>
  <c r="DN38" i="1"/>
  <c r="DO68" i="1"/>
  <c r="DN68" i="1"/>
  <c r="DM68" i="1"/>
  <c r="DJ35" i="1"/>
  <c r="DM35" i="1" s="1"/>
  <c r="DO67" i="1"/>
  <c r="DN67" i="1"/>
  <c r="DM67" i="1"/>
  <c r="DJ71" i="1"/>
  <c r="DL71" i="1" s="1"/>
  <c r="DQ68" i="1"/>
  <c r="EJ68" i="1"/>
  <c r="EU68" i="1"/>
  <c r="EJ67" i="1"/>
  <c r="EU67" i="1"/>
  <c r="DQ67" i="1"/>
  <c r="DL34" i="1"/>
  <c r="DM34" i="1"/>
  <c r="DO34" i="1"/>
  <c r="EJ18" i="1"/>
  <c r="DQ18" i="1"/>
  <c r="EU18" i="1"/>
  <c r="EU16" i="1"/>
  <c r="EJ16" i="1"/>
  <c r="DQ16" i="1"/>
  <c r="DN90" i="1"/>
  <c r="DO90" i="1"/>
  <c r="DL38" i="1"/>
  <c r="DL88" i="1"/>
  <c r="EJ88" i="1" s="1"/>
  <c r="FY90" i="1"/>
  <c r="FZ89" i="1"/>
  <c r="DN34" i="1"/>
  <c r="DN18" i="1"/>
  <c r="DM18" i="1"/>
  <c r="DO18" i="1"/>
  <c r="DL90" i="1"/>
  <c r="DL64" i="1"/>
  <c r="DM64" i="1"/>
  <c r="DJ57" i="1"/>
  <c r="DL57" i="1" s="1"/>
  <c r="DJ52" i="1"/>
  <c r="DJ49" i="1"/>
  <c r="DL49" i="1" s="1"/>
  <c r="DJ48" i="1"/>
  <c r="DL48" i="1" s="1"/>
  <c r="DN70" i="1"/>
  <c r="DM70" i="1"/>
  <c r="DO70" i="1"/>
  <c r="DJ65" i="1"/>
  <c r="DN65" i="1" s="1"/>
  <c r="DJ54" i="1"/>
  <c r="DL54" i="1" s="1"/>
  <c r="DJ51" i="1"/>
  <c r="DL51" i="1" s="1"/>
  <c r="DN88" i="1"/>
  <c r="DO88" i="1"/>
  <c r="DJ63" i="1"/>
  <c r="DL63" i="1" s="1"/>
  <c r="EJ70" i="1"/>
  <c r="DQ70" i="1"/>
  <c r="EU70" i="1"/>
  <c r="DN64" i="1"/>
  <c r="DL66" i="1"/>
  <c r="DN66" i="1"/>
  <c r="DM66" i="1"/>
  <c r="DJ59" i="1"/>
  <c r="DL59" i="1" s="1"/>
  <c r="DJ58" i="1"/>
  <c r="DL58" i="1" s="1"/>
  <c r="DL50" i="1"/>
  <c r="DM50" i="1"/>
  <c r="DO50" i="1"/>
  <c r="DN50" i="1"/>
  <c r="DJ47" i="1"/>
  <c r="DL47" i="1" s="1"/>
  <c r="DM41" i="1"/>
  <c r="DL41" i="1"/>
  <c r="DN41" i="1"/>
  <c r="DJ46" i="1"/>
  <c r="DL46" i="1" s="1"/>
  <c r="DJ43" i="1"/>
  <c r="DL43" i="1" s="1"/>
  <c r="DJ39" i="1"/>
  <c r="DN39" i="1" s="1"/>
  <c r="DJ25" i="1"/>
  <c r="DN25" i="1" s="1"/>
  <c r="DJ21" i="1"/>
  <c r="DL21" i="1" s="1"/>
  <c r="DO38" i="1"/>
  <c r="DJ30" i="1"/>
  <c r="DO30" i="1" s="1"/>
  <c r="DJ27" i="1"/>
  <c r="DN27" i="1" s="1"/>
  <c r="DJ23" i="1"/>
  <c r="DN23" i="1" s="1"/>
  <c r="J68" i="39"/>
  <c r="O68" i="39" s="1"/>
  <c r="O61" i="23"/>
  <c r="O60" i="23"/>
  <c r="J67" i="39"/>
  <c r="DM40" i="1"/>
  <c r="DL40" i="1"/>
  <c r="DO40" i="1"/>
  <c r="DJ26" i="1"/>
  <c r="DN26" i="1" s="1"/>
  <c r="DJ42" i="1"/>
  <c r="DN42" i="1" s="1"/>
  <c r="DJ44" i="1"/>
  <c r="DL44" i="1" s="1"/>
  <c r="DJ22" i="1"/>
  <c r="DM22" i="1" s="1"/>
  <c r="DJ45" i="1"/>
  <c r="DL45" i="1" s="1"/>
  <c r="DO41" i="1"/>
  <c r="DL36" i="1"/>
  <c r="DM37" i="1"/>
  <c r="DJ31" i="1"/>
  <c r="DO31" i="1" s="1"/>
  <c r="DJ28" i="1"/>
  <c r="DM28" i="1" s="1"/>
  <c r="DJ29" i="1"/>
  <c r="DM29" i="1" s="1"/>
  <c r="AP475" i="1"/>
  <c r="AP476" i="1"/>
  <c r="DN40" i="1"/>
  <c r="DQ419" i="1"/>
  <c r="EJ419" i="1"/>
  <c r="DZ419" i="1"/>
  <c r="FE419" i="1"/>
  <c r="EU419" i="1"/>
  <c r="EA418" i="1"/>
  <c r="FF418" i="1"/>
  <c r="EH344" i="1"/>
  <c r="CM344" i="1"/>
  <c r="CO344" i="1" s="1"/>
  <c r="CT344" i="1" s="1"/>
  <c r="EH339" i="1"/>
  <c r="EH338" i="1"/>
  <c r="EH335" i="1"/>
  <c r="EH334" i="1"/>
  <c r="CM334" i="1"/>
  <c r="CO334" i="1" s="1"/>
  <c r="CT334" i="1" s="1"/>
  <c r="CM345" i="1"/>
  <c r="CO345" i="1" s="1"/>
  <c r="CT345" i="1" s="1"/>
  <c r="EH345" i="1"/>
  <c r="EH342" i="1"/>
  <c r="CM342" i="1"/>
  <c r="CO342" i="1" s="1"/>
  <c r="CT342" i="1" s="1"/>
  <c r="EH343" i="1"/>
  <c r="CM346" i="1"/>
  <c r="CO346" i="1" s="1"/>
  <c r="CT346" i="1" s="1"/>
  <c r="EH346" i="1"/>
  <c r="DT343" i="1"/>
  <c r="DT335" i="1"/>
  <c r="DT341" i="1"/>
  <c r="DT333" i="1"/>
  <c r="DT346" i="1"/>
  <c r="DT338" i="1"/>
  <c r="DT330" i="1"/>
  <c r="DT340" i="1"/>
  <c r="DT332" i="1"/>
  <c r="DT339" i="1"/>
  <c r="DT331" i="1"/>
  <c r="DT345" i="1"/>
  <c r="DT337" i="1"/>
  <c r="DT328" i="1"/>
  <c r="DT342" i="1"/>
  <c r="DT334" i="1"/>
  <c r="DT327" i="1"/>
  <c r="DT344" i="1"/>
  <c r="DT336" i="1"/>
  <c r="DT329" i="1"/>
  <c r="EV171" i="1"/>
  <c r="EK171" i="1"/>
  <c r="FF171" i="1"/>
  <c r="O78" i="39" l="1"/>
  <c r="O79" i="39" s="1"/>
  <c r="FW569" i="1"/>
  <c r="CA569" i="1" s="1"/>
  <c r="FW568" i="1"/>
  <c r="CA568" i="1" s="1"/>
  <c r="FW567" i="1"/>
  <c r="CA567" i="1" s="1"/>
  <c r="CB568" i="1"/>
  <c r="CB567" i="1"/>
  <c r="CB569" i="1"/>
  <c r="EV419" i="1"/>
  <c r="EV420" i="1" s="1"/>
  <c r="EV421" i="1" s="1"/>
  <c r="EV422" i="1" s="1"/>
  <c r="EV423" i="1" s="1"/>
  <c r="CB233" i="1"/>
  <c r="CB232" i="1"/>
  <c r="CB234" i="1"/>
  <c r="CB312" i="1"/>
  <c r="CB313" i="1"/>
  <c r="CB314" i="1"/>
  <c r="CB150" i="1"/>
  <c r="CB151" i="1"/>
  <c r="CB152" i="1"/>
  <c r="FW152" i="1"/>
  <c r="FW150" i="1"/>
  <c r="FW151" i="1"/>
  <c r="CB393" i="1"/>
  <c r="CB394" i="1"/>
  <c r="CB392" i="1"/>
  <c r="DN37" i="1"/>
  <c r="EU37" i="1" s="1"/>
  <c r="DO37" i="1"/>
  <c r="Q66" i="39"/>
  <c r="DN56" i="1"/>
  <c r="EV15" i="1"/>
  <c r="EV16" i="1" s="1"/>
  <c r="EV17" i="1" s="1"/>
  <c r="EV18" i="1" s="1"/>
  <c r="EV19" i="1" s="1"/>
  <c r="EV20" i="1" s="1"/>
  <c r="DO56" i="1"/>
  <c r="DL56" i="1"/>
  <c r="DN36" i="1"/>
  <c r="EU56" i="1"/>
  <c r="DM36" i="1"/>
  <c r="FY332" i="1"/>
  <c r="FZ331" i="1"/>
  <c r="GR331" i="1" s="1"/>
  <c r="BH34" i="82"/>
  <c r="BD34" i="82"/>
  <c r="BL34" i="82" s="1"/>
  <c r="DL53" i="1"/>
  <c r="AB36" i="82"/>
  <c r="AJ35" i="82"/>
  <c r="AZ35" i="82"/>
  <c r="DN53" i="1"/>
  <c r="E35" i="82"/>
  <c r="M34" i="82"/>
  <c r="O67" i="39"/>
  <c r="Q60" i="23" s="1"/>
  <c r="CB391" i="1"/>
  <c r="CB390" i="1"/>
  <c r="CB389" i="1"/>
  <c r="CB231" i="1"/>
  <c r="CB230" i="1"/>
  <c r="CB229" i="1"/>
  <c r="CB311" i="1"/>
  <c r="CB309" i="1"/>
  <c r="CB310" i="1"/>
  <c r="EK86" i="1"/>
  <c r="EK87" i="1" s="1"/>
  <c r="EK88" i="1" s="1"/>
  <c r="EK89" i="1" s="1"/>
  <c r="FF86" i="1"/>
  <c r="FF87" i="1" s="1"/>
  <c r="FW477" i="1"/>
  <c r="CA477" i="1" s="1"/>
  <c r="FW564" i="1"/>
  <c r="CA564" i="1" s="1"/>
  <c r="FW566" i="1"/>
  <c r="CA566" i="1" s="1"/>
  <c r="FW565" i="1"/>
  <c r="CA565" i="1" s="1"/>
  <c r="FW147" i="1"/>
  <c r="FW149" i="1"/>
  <c r="FW148" i="1"/>
  <c r="CB501" i="1"/>
  <c r="CB564" i="1"/>
  <c r="CB565" i="1"/>
  <c r="CB566" i="1"/>
  <c r="CB147" i="1"/>
  <c r="CB149" i="1"/>
  <c r="CB148" i="1"/>
  <c r="CB475" i="1"/>
  <c r="HQ171" i="1"/>
  <c r="HP172" i="1"/>
  <c r="CB476" i="1"/>
  <c r="EA86" i="1"/>
  <c r="EA87" i="1" s="1"/>
  <c r="EV86" i="1"/>
  <c r="EV87" i="1" s="1"/>
  <c r="EU55" i="1"/>
  <c r="HQ88" i="1"/>
  <c r="HP89" i="1"/>
  <c r="FZ171" i="1"/>
  <c r="FY172" i="1"/>
  <c r="FY252" i="1"/>
  <c r="FZ251" i="1"/>
  <c r="DQ38" i="1"/>
  <c r="DQ55" i="1"/>
  <c r="HP17" i="1"/>
  <c r="HQ16" i="1"/>
  <c r="EU69" i="1"/>
  <c r="DQ69" i="1"/>
  <c r="EJ69" i="1"/>
  <c r="HQ252" i="1"/>
  <c r="HP253" i="1"/>
  <c r="EU38" i="1"/>
  <c r="FZ16" i="1"/>
  <c r="FY17" i="1"/>
  <c r="B90" i="1"/>
  <c r="B12" i="39"/>
  <c r="L12" i="39" s="1"/>
  <c r="Q31" i="39"/>
  <c r="Q32" i="39" s="1"/>
  <c r="DN22" i="1"/>
  <c r="EK417" i="1"/>
  <c r="CB145" i="1"/>
  <c r="CA71" i="1" s="1"/>
  <c r="CB477" i="1"/>
  <c r="DQ88" i="1"/>
  <c r="FZ420" i="1"/>
  <c r="FY421" i="1"/>
  <c r="B49" i="1"/>
  <c r="HW328" i="1"/>
  <c r="GG12" i="1"/>
  <c r="GL12" i="1" s="1"/>
  <c r="GG328" i="1"/>
  <c r="GM328" i="1" s="1"/>
  <c r="HW12" i="1"/>
  <c r="GG168" i="1"/>
  <c r="GM168" i="1" s="1"/>
  <c r="M106" i="23" s="1"/>
  <c r="HW168" i="1"/>
  <c r="HW248" i="1"/>
  <c r="GG417" i="1"/>
  <c r="GM417" i="1" s="1"/>
  <c r="M137" i="23" s="1"/>
  <c r="M167" i="23" s="1"/>
  <c r="GG248" i="1"/>
  <c r="GM248" i="1" s="1"/>
  <c r="GG100" i="1"/>
  <c r="AS21" i="1"/>
  <c r="BP21" i="1" s="1"/>
  <c r="AS52" i="1"/>
  <c r="AS57" i="1"/>
  <c r="AS54" i="1"/>
  <c r="BP54" i="1" s="1"/>
  <c r="AS32" i="1"/>
  <c r="AS35" i="1"/>
  <c r="AS49" i="1"/>
  <c r="AS56" i="1"/>
  <c r="AS47" i="1"/>
  <c r="AS26" i="1"/>
  <c r="AS50" i="1"/>
  <c r="AS69" i="1"/>
  <c r="AS55" i="1"/>
  <c r="AS25" i="1"/>
  <c r="AS40" i="1"/>
  <c r="AS38" i="1"/>
  <c r="AS43" i="1"/>
  <c r="AS61" i="1"/>
  <c r="AS46" i="1"/>
  <c r="AS18" i="1"/>
  <c r="AS14" i="1"/>
  <c r="AS31" i="1"/>
  <c r="AS13" i="1"/>
  <c r="AS22" i="1"/>
  <c r="AS27" i="1"/>
  <c r="AS70" i="1"/>
  <c r="AS39" i="1"/>
  <c r="AS44" i="1"/>
  <c r="AS59" i="1"/>
  <c r="AS71" i="1"/>
  <c r="AS17" i="1"/>
  <c r="AS60" i="1"/>
  <c r="AS63" i="1"/>
  <c r="AS51" i="1"/>
  <c r="AS23" i="1"/>
  <c r="AS64" i="1"/>
  <c r="AS66" i="1"/>
  <c r="AS41" i="1"/>
  <c r="AS45" i="1"/>
  <c r="AS10" i="1"/>
  <c r="AS20" i="1"/>
  <c r="AS16" i="1"/>
  <c r="AS58" i="1"/>
  <c r="AS65" i="1"/>
  <c r="AS53" i="1"/>
  <c r="AS24" i="1"/>
  <c r="AS29" i="1"/>
  <c r="AS68" i="1"/>
  <c r="AS42" i="1"/>
  <c r="AS62" i="1"/>
  <c r="AS67" i="1"/>
  <c r="AS19" i="1"/>
  <c r="AS15" i="1"/>
  <c r="AS48" i="1"/>
  <c r="AS34" i="1"/>
  <c r="AS30" i="1"/>
  <c r="CB372" i="1"/>
  <c r="CB368" i="1"/>
  <c r="CB378" i="1"/>
  <c r="CB386" i="1"/>
  <c r="CB370" i="1"/>
  <c r="CB381" i="1"/>
  <c r="CB388" i="1"/>
  <c r="CB377" i="1"/>
  <c r="CB375" i="1"/>
  <c r="CB387" i="1"/>
  <c r="CB351" i="1"/>
  <c r="CB342" i="1"/>
  <c r="CB334" i="1"/>
  <c r="CB340" i="1"/>
  <c r="CB326" i="1"/>
  <c r="CB362" i="1"/>
  <c r="CB335" i="1"/>
  <c r="CB328" i="1"/>
  <c r="CB333" i="1"/>
  <c r="CB348" i="1"/>
  <c r="CB336" i="1"/>
  <c r="CB345" i="1"/>
  <c r="CB332" i="1"/>
  <c r="CB343" i="1"/>
  <c r="CB365" i="1"/>
  <c r="CB369" i="1"/>
  <c r="CB366" i="1"/>
  <c r="CB373" i="1"/>
  <c r="CB361" i="1"/>
  <c r="CB358" i="1"/>
  <c r="CB356" i="1"/>
  <c r="CB371" i="1"/>
  <c r="CB384" i="1"/>
  <c r="CB350" i="1"/>
  <c r="CB383" i="1"/>
  <c r="CB355" i="1"/>
  <c r="CB352" i="1"/>
  <c r="CB353" i="1"/>
  <c r="CB327" i="1"/>
  <c r="CB337" i="1"/>
  <c r="CB346" i="1"/>
  <c r="CB339" i="1"/>
  <c r="CB329" i="1"/>
  <c r="CB347" i="1"/>
  <c r="CB331" i="1"/>
  <c r="CB344" i="1"/>
  <c r="CB330" i="1"/>
  <c r="CB338" i="1"/>
  <c r="CB349" i="1"/>
  <c r="CB341" i="1"/>
  <c r="CB379" i="1"/>
  <c r="CB357" i="1"/>
  <c r="CB360" i="1"/>
  <c r="CB382" i="1"/>
  <c r="CB376" i="1"/>
  <c r="CB364" i="1"/>
  <c r="CB385" i="1"/>
  <c r="CB367" i="1"/>
  <c r="CB363" i="1"/>
  <c r="CB354" i="1"/>
  <c r="CB380" i="1"/>
  <c r="CB374" i="1"/>
  <c r="CB359" i="1"/>
  <c r="CB212" i="1"/>
  <c r="BA15" i="40" s="1"/>
  <c r="CB208" i="1"/>
  <c r="BA11" i="40" s="1"/>
  <c r="CB225" i="1"/>
  <c r="CB206" i="1"/>
  <c r="BA9" i="40" s="1"/>
  <c r="CB210" i="1"/>
  <c r="BA13" i="40" s="1"/>
  <c r="CB211" i="1"/>
  <c r="BA14" i="40" s="1"/>
  <c r="CB224" i="1"/>
  <c r="CB209" i="1"/>
  <c r="BA12" i="40" s="1"/>
  <c r="CB223" i="1"/>
  <c r="CB220" i="1"/>
  <c r="BA23" i="40" s="1"/>
  <c r="CB201" i="1"/>
  <c r="CB228" i="1"/>
  <c r="CB217" i="1"/>
  <c r="BA20" i="40" s="1"/>
  <c r="CB227" i="1"/>
  <c r="CB221" i="1"/>
  <c r="BA24" i="40" s="1"/>
  <c r="CB202" i="1"/>
  <c r="BA5" i="40" s="1"/>
  <c r="CB213" i="1"/>
  <c r="BA16" i="40" s="1"/>
  <c r="CB219" i="1"/>
  <c r="BA22" i="40" s="1"/>
  <c r="CB215" i="1"/>
  <c r="BA18" i="40" s="1"/>
  <c r="FW469" i="1"/>
  <c r="CA469" i="1" s="1"/>
  <c r="FW461" i="1"/>
  <c r="CA461" i="1" s="1"/>
  <c r="FW476" i="1"/>
  <c r="CA476" i="1" s="1"/>
  <c r="FW475" i="1"/>
  <c r="CA475" i="1" s="1"/>
  <c r="FW562" i="1"/>
  <c r="CA562" i="1" s="1"/>
  <c r="FW563" i="1"/>
  <c r="CA563" i="1" s="1"/>
  <c r="FW561" i="1"/>
  <c r="CA561" i="1" s="1"/>
  <c r="FW462" i="1"/>
  <c r="CA462" i="1" s="1"/>
  <c r="FW560" i="1"/>
  <c r="CA560" i="1" s="1"/>
  <c r="FW556" i="1"/>
  <c r="CA556" i="1" s="1"/>
  <c r="FW552" i="1"/>
  <c r="CA552" i="1" s="1"/>
  <c r="FW548" i="1"/>
  <c r="CA548" i="1" s="1"/>
  <c r="FW544" i="1"/>
  <c r="CA544" i="1" s="1"/>
  <c r="FW540" i="1"/>
  <c r="CA540" i="1" s="1"/>
  <c r="FW536" i="1"/>
  <c r="CA536" i="1" s="1"/>
  <c r="FW532" i="1"/>
  <c r="CA532" i="1" s="1"/>
  <c r="FW528" i="1"/>
  <c r="CA528" i="1" s="1"/>
  <c r="FW524" i="1"/>
  <c r="CA524" i="1" s="1"/>
  <c r="FW520" i="1"/>
  <c r="CA520" i="1" s="1"/>
  <c r="FW516" i="1"/>
  <c r="CA516" i="1" s="1"/>
  <c r="FW512" i="1"/>
  <c r="CA512" i="1" s="1"/>
  <c r="FW508" i="1"/>
  <c r="CA508" i="1" s="1"/>
  <c r="FW504" i="1"/>
  <c r="CA504" i="1" s="1"/>
  <c r="FW559" i="1"/>
  <c r="CA559" i="1" s="1"/>
  <c r="FW555" i="1"/>
  <c r="CA555" i="1" s="1"/>
  <c r="FW551" i="1"/>
  <c r="CA551" i="1" s="1"/>
  <c r="FW547" i="1"/>
  <c r="CA547" i="1" s="1"/>
  <c r="FW543" i="1"/>
  <c r="CA543" i="1" s="1"/>
  <c r="FW539" i="1"/>
  <c r="CA539" i="1" s="1"/>
  <c r="FW535" i="1"/>
  <c r="CA535" i="1" s="1"/>
  <c r="FW531" i="1"/>
  <c r="CA531" i="1" s="1"/>
  <c r="FW527" i="1"/>
  <c r="CA527" i="1" s="1"/>
  <c r="FW523" i="1"/>
  <c r="CA523" i="1" s="1"/>
  <c r="FW519" i="1"/>
  <c r="CA519" i="1" s="1"/>
  <c r="FW515" i="1"/>
  <c r="CA515" i="1" s="1"/>
  <c r="FW511" i="1"/>
  <c r="CA511" i="1" s="1"/>
  <c r="FW507" i="1"/>
  <c r="CA507" i="1" s="1"/>
  <c r="FW503" i="1"/>
  <c r="CA503" i="1" s="1"/>
  <c r="FW501" i="1"/>
  <c r="CA501" i="1" s="1"/>
  <c r="FW447" i="1"/>
  <c r="CA447" i="1" s="1"/>
  <c r="FW438" i="1"/>
  <c r="CA438" i="1" s="1"/>
  <c r="FW422" i="1"/>
  <c r="CA422" i="1" s="1"/>
  <c r="FW439" i="1"/>
  <c r="CA439" i="1" s="1"/>
  <c r="FW423" i="1"/>
  <c r="CA423" i="1" s="1"/>
  <c r="FW466" i="1"/>
  <c r="CA466" i="1" s="1"/>
  <c r="FW473" i="1"/>
  <c r="CA473" i="1" s="1"/>
  <c r="FW456" i="1"/>
  <c r="CA456" i="1" s="1"/>
  <c r="FW433" i="1"/>
  <c r="CA433" i="1" s="1"/>
  <c r="FW417" i="1"/>
  <c r="CA417" i="1" s="1"/>
  <c r="FW436" i="1"/>
  <c r="CA436" i="1" s="1"/>
  <c r="FW420" i="1"/>
  <c r="CA420" i="1" s="1"/>
  <c r="FW467" i="1"/>
  <c r="CA467" i="1" s="1"/>
  <c r="FW453" i="1"/>
  <c r="CA453" i="1" s="1"/>
  <c r="GH417" i="1" s="1"/>
  <c r="FW472" i="1"/>
  <c r="CA472" i="1" s="1"/>
  <c r="FW415" i="1"/>
  <c r="CA415" i="1" s="1"/>
  <c r="FW434" i="1"/>
  <c r="CA434" i="1" s="1"/>
  <c r="FW418" i="1"/>
  <c r="CA418" i="1" s="1"/>
  <c r="FW435" i="1"/>
  <c r="CA435" i="1" s="1"/>
  <c r="FW419" i="1"/>
  <c r="CA419" i="1" s="1"/>
  <c r="FW454" i="1"/>
  <c r="CA454" i="1" s="1"/>
  <c r="GH418" i="1" s="1"/>
  <c r="FW460" i="1"/>
  <c r="CA460" i="1" s="1"/>
  <c r="FW437" i="1"/>
  <c r="CA437" i="1" s="1"/>
  <c r="FW421" i="1"/>
  <c r="CA421" i="1" s="1"/>
  <c r="FW441" i="1"/>
  <c r="CA441" i="1" s="1"/>
  <c r="FW424" i="1"/>
  <c r="CA424" i="1" s="1"/>
  <c r="FW459" i="1"/>
  <c r="CA459" i="1" s="1"/>
  <c r="FW455" i="1"/>
  <c r="CA455" i="1" s="1"/>
  <c r="GH419" i="1" s="1"/>
  <c r="FW558" i="1"/>
  <c r="CA558" i="1" s="1"/>
  <c r="FW554" i="1"/>
  <c r="CA554" i="1" s="1"/>
  <c r="FW550" i="1"/>
  <c r="CA550" i="1" s="1"/>
  <c r="FW546" i="1"/>
  <c r="CA546" i="1" s="1"/>
  <c r="FW542" i="1"/>
  <c r="CA542" i="1" s="1"/>
  <c r="FW538" i="1"/>
  <c r="CA538" i="1" s="1"/>
  <c r="FW534" i="1"/>
  <c r="CA534" i="1" s="1"/>
  <c r="FW530" i="1"/>
  <c r="CA530" i="1" s="1"/>
  <c r="FW526" i="1"/>
  <c r="CA526" i="1" s="1"/>
  <c r="FW522" i="1"/>
  <c r="CA522" i="1" s="1"/>
  <c r="FW518" i="1"/>
  <c r="CA518" i="1" s="1"/>
  <c r="FW514" i="1"/>
  <c r="CA514" i="1" s="1"/>
  <c r="FW510" i="1"/>
  <c r="CA510" i="1" s="1"/>
  <c r="FW506" i="1"/>
  <c r="CA506" i="1" s="1"/>
  <c r="FW557" i="1"/>
  <c r="CA557" i="1" s="1"/>
  <c r="FW553" i="1"/>
  <c r="CA553" i="1" s="1"/>
  <c r="FW549" i="1"/>
  <c r="CA549" i="1" s="1"/>
  <c r="FW545" i="1"/>
  <c r="CA545" i="1" s="1"/>
  <c r="FW541" i="1"/>
  <c r="CA541" i="1" s="1"/>
  <c r="FW537" i="1"/>
  <c r="CA537" i="1" s="1"/>
  <c r="FW533" i="1"/>
  <c r="CA533" i="1" s="1"/>
  <c r="FW529" i="1"/>
  <c r="CA529" i="1" s="1"/>
  <c r="FW525" i="1"/>
  <c r="CA525" i="1" s="1"/>
  <c r="FW521" i="1"/>
  <c r="CA521" i="1" s="1"/>
  <c r="FW517" i="1"/>
  <c r="CA517" i="1" s="1"/>
  <c r="FW513" i="1"/>
  <c r="CA513" i="1" s="1"/>
  <c r="FW509" i="1"/>
  <c r="CA509" i="1" s="1"/>
  <c r="FW505" i="1"/>
  <c r="CA505" i="1" s="1"/>
  <c r="FW502" i="1"/>
  <c r="CA502" i="1" s="1"/>
  <c r="FW471" i="1"/>
  <c r="CA471" i="1" s="1"/>
  <c r="FW448" i="1"/>
  <c r="CA448" i="1" s="1"/>
  <c r="FW430" i="1"/>
  <c r="CA430" i="1" s="1"/>
  <c r="FW449" i="1"/>
  <c r="CA449" i="1" s="1"/>
  <c r="FW431" i="1"/>
  <c r="CA431" i="1" s="1"/>
  <c r="FW474" i="1"/>
  <c r="CA474" i="1" s="1"/>
  <c r="FW458" i="1"/>
  <c r="CA458" i="1" s="1"/>
  <c r="FW464" i="1"/>
  <c r="CA464" i="1" s="1"/>
  <c r="FW442" i="1"/>
  <c r="CA442" i="1" s="1"/>
  <c r="FW425" i="1"/>
  <c r="CA425" i="1" s="1"/>
  <c r="FW445" i="1"/>
  <c r="CA445" i="1" s="1"/>
  <c r="FW428" i="1"/>
  <c r="CA428" i="1" s="1"/>
  <c r="FW463" i="1"/>
  <c r="CA463" i="1" s="1"/>
  <c r="FW457" i="1"/>
  <c r="CA457" i="1" s="1"/>
  <c r="FW452" i="1"/>
  <c r="CA452" i="1" s="1"/>
  <c r="GH416" i="1" s="1"/>
  <c r="FW440" i="1"/>
  <c r="CA440" i="1" s="1"/>
  <c r="FW443" i="1"/>
  <c r="CA443" i="1" s="1"/>
  <c r="FW426" i="1"/>
  <c r="CA426" i="1" s="1"/>
  <c r="FW444" i="1"/>
  <c r="CA444" i="1" s="1"/>
  <c r="FW427" i="1"/>
  <c r="CA427" i="1" s="1"/>
  <c r="FW470" i="1"/>
  <c r="CA470" i="1" s="1"/>
  <c r="FW468" i="1"/>
  <c r="CA468" i="1" s="1"/>
  <c r="FW446" i="1"/>
  <c r="CA446" i="1" s="1"/>
  <c r="FW429" i="1"/>
  <c r="CA429" i="1" s="1"/>
  <c r="FW450" i="1"/>
  <c r="CA450" i="1" s="1"/>
  <c r="FW432" i="1"/>
  <c r="CA432" i="1" s="1"/>
  <c r="FW416" i="1"/>
  <c r="CA416" i="1" s="1"/>
  <c r="FW465" i="1"/>
  <c r="CA465" i="1" s="1"/>
  <c r="FW451" i="1"/>
  <c r="CA451" i="1" s="1"/>
  <c r="GH415" i="1" s="1"/>
  <c r="CH15" i="1"/>
  <c r="CH19" i="1"/>
  <c r="CH13" i="1"/>
  <c r="CH17" i="1"/>
  <c r="CH26" i="1"/>
  <c r="CH35" i="1"/>
  <c r="CH39" i="1"/>
  <c r="CH44" i="1"/>
  <c r="CH65" i="1"/>
  <c r="CH63" i="1"/>
  <c r="CH68" i="1"/>
  <c r="CH56" i="1"/>
  <c r="CH12" i="1"/>
  <c r="CH10" i="1"/>
  <c r="CH30" i="1"/>
  <c r="CH37" i="1"/>
  <c r="CH42" i="1"/>
  <c r="CH46" i="1"/>
  <c r="CH32" i="1"/>
  <c r="CH66" i="1"/>
  <c r="CH40" i="1"/>
  <c r="CH52" i="1"/>
  <c r="CH14" i="1"/>
  <c r="CH11" i="1"/>
  <c r="CH36" i="1"/>
  <c r="CH45" i="1"/>
  <c r="CH64" i="1"/>
  <c r="CH54" i="1"/>
  <c r="CH29" i="1"/>
  <c r="CH71" i="1"/>
  <c r="CH53" i="1"/>
  <c r="CH24" i="1"/>
  <c r="CH16" i="1"/>
  <c r="CH21" i="1"/>
  <c r="CH38" i="1"/>
  <c r="CH61" i="1"/>
  <c r="CH67" i="1"/>
  <c r="CH50" i="1"/>
  <c r="CH27" i="1"/>
  <c r="CH59" i="1"/>
  <c r="CH51" i="1"/>
  <c r="CH22" i="1"/>
  <c r="CH18" i="1"/>
  <c r="CH28" i="1"/>
  <c r="CH41" i="1"/>
  <c r="CH70" i="1"/>
  <c r="CH69" i="1"/>
  <c r="CH48" i="1"/>
  <c r="CH25" i="1"/>
  <c r="CH58" i="1"/>
  <c r="CH49" i="1"/>
  <c r="CH57" i="1"/>
  <c r="CH20" i="1"/>
  <c r="CH34" i="1"/>
  <c r="CH43" i="1"/>
  <c r="CH62" i="1"/>
  <c r="CH60" i="1"/>
  <c r="CH31" i="1"/>
  <c r="CH23" i="1"/>
  <c r="CH55" i="1"/>
  <c r="CH47" i="1"/>
  <c r="CH33" i="1"/>
  <c r="FW146" i="1"/>
  <c r="FW145" i="1"/>
  <c r="FW144" i="1"/>
  <c r="FW143" i="1"/>
  <c r="FW122" i="1"/>
  <c r="FW138" i="1"/>
  <c r="FW134" i="1"/>
  <c r="FW130" i="1"/>
  <c r="FW126" i="1"/>
  <c r="FW88" i="1"/>
  <c r="FW92" i="1"/>
  <c r="FW97" i="1"/>
  <c r="FW103" i="1"/>
  <c r="FW85" i="1"/>
  <c r="FW102" i="1"/>
  <c r="FW110" i="1"/>
  <c r="FW115" i="1"/>
  <c r="FW119" i="1"/>
  <c r="FX145" i="1"/>
  <c r="FW141" i="1"/>
  <c r="FW121" i="1"/>
  <c r="FW137" i="1"/>
  <c r="FW133" i="1"/>
  <c r="FW129" i="1"/>
  <c r="FW125" i="1"/>
  <c r="FW89" i="1"/>
  <c r="FW93" i="1"/>
  <c r="FW98" i="1"/>
  <c r="FW105" i="1"/>
  <c r="FW87" i="1"/>
  <c r="FW104" i="1"/>
  <c r="FW111" i="1"/>
  <c r="FW116" i="1"/>
  <c r="FX144" i="1"/>
  <c r="FW140" i="1"/>
  <c r="FW120" i="1"/>
  <c r="FW136" i="1"/>
  <c r="FW132" i="1"/>
  <c r="FW128" i="1"/>
  <c r="FW124" i="1"/>
  <c r="FW90" i="1"/>
  <c r="FW94" i="1"/>
  <c r="FW99" i="1"/>
  <c r="FW107" i="1"/>
  <c r="FW95" i="1"/>
  <c r="FW108" i="1"/>
  <c r="FW112" i="1"/>
  <c r="FW117" i="1"/>
  <c r="FW106" i="1"/>
  <c r="FW142" i="1"/>
  <c r="FW123" i="1"/>
  <c r="FW139" i="1"/>
  <c r="FW135" i="1"/>
  <c r="FW131" i="1"/>
  <c r="FW127" i="1"/>
  <c r="FW86" i="1"/>
  <c r="FW91" i="1"/>
  <c r="FW96" i="1"/>
  <c r="FW101" i="1"/>
  <c r="FW84" i="1"/>
  <c r="FW100" i="1"/>
  <c r="FW109" i="1"/>
  <c r="FW113" i="1"/>
  <c r="FW118" i="1"/>
  <c r="FW114" i="1"/>
  <c r="IJ194" i="1"/>
  <c r="IJ189" i="1"/>
  <c r="IJ219" i="1"/>
  <c r="IJ215" i="1"/>
  <c r="IJ204" i="1"/>
  <c r="IJ192" i="1"/>
  <c r="IJ182" i="1"/>
  <c r="IJ174" i="1"/>
  <c r="IJ211" i="1"/>
  <c r="IJ207" i="1"/>
  <c r="IJ193" i="1"/>
  <c r="IJ177" i="1"/>
  <c r="IJ168" i="1"/>
  <c r="IJ141" i="1"/>
  <c r="IJ113" i="1"/>
  <c r="IJ106" i="1"/>
  <c r="IJ138" i="1"/>
  <c r="IJ134" i="1"/>
  <c r="IJ130" i="1"/>
  <c r="IJ126" i="1"/>
  <c r="IJ120" i="1"/>
  <c r="IJ112" i="1"/>
  <c r="IJ103" i="1"/>
  <c r="IJ99" i="1"/>
  <c r="IJ95" i="1"/>
  <c r="IJ91" i="1"/>
  <c r="IJ87" i="1"/>
  <c r="IJ214" i="1"/>
  <c r="IJ220" i="1"/>
  <c r="IJ200" i="1"/>
  <c r="IJ185" i="1"/>
  <c r="IJ208" i="1"/>
  <c r="IJ218" i="1"/>
  <c r="IJ169" i="1"/>
  <c r="IJ221" i="1"/>
  <c r="IJ217" i="1"/>
  <c r="IJ213" i="1"/>
  <c r="IJ198" i="1"/>
  <c r="IJ186" i="1"/>
  <c r="IJ178" i="1"/>
  <c r="IJ226" i="1"/>
  <c r="IJ209" i="1"/>
  <c r="IJ201" i="1"/>
  <c r="IJ181" i="1"/>
  <c r="IJ173" i="1"/>
  <c r="IJ143" i="1"/>
  <c r="IJ117" i="1"/>
  <c r="IJ109" i="1"/>
  <c r="IJ140" i="1"/>
  <c r="IJ136" i="1"/>
  <c r="IJ132" i="1"/>
  <c r="IJ128" i="1"/>
  <c r="IJ124" i="1"/>
  <c r="IJ116" i="1"/>
  <c r="IJ108" i="1"/>
  <c r="IJ101" i="1"/>
  <c r="IJ97" i="1"/>
  <c r="IJ93" i="1"/>
  <c r="IJ89" i="1"/>
  <c r="IJ86" i="1"/>
  <c r="IJ223" i="1"/>
  <c r="IJ184" i="1"/>
  <c r="IJ191" i="1"/>
  <c r="IJ176" i="1"/>
  <c r="IJ84" i="1"/>
  <c r="IJ125" i="1"/>
  <c r="IU171" i="1" s="1"/>
  <c r="IJ133" i="1"/>
  <c r="IJ110" i="1"/>
  <c r="IJ90" i="1"/>
  <c r="IJ98" i="1"/>
  <c r="IJ105" i="1"/>
  <c r="IJ119" i="1"/>
  <c r="IJ216" i="1"/>
  <c r="IJ123" i="1"/>
  <c r="IJ139" i="1"/>
  <c r="IJ96" i="1"/>
  <c r="IJ115" i="1"/>
  <c r="IJ172" i="1"/>
  <c r="IJ121" i="1"/>
  <c r="IJ92" i="1"/>
  <c r="IJ142" i="1"/>
  <c r="IJ127" i="1"/>
  <c r="IJ107" i="1"/>
  <c r="IJ188" i="1"/>
  <c r="IJ183" i="1"/>
  <c r="IJ171" i="1"/>
  <c r="IJ224" i="1"/>
  <c r="IJ225" i="1"/>
  <c r="IJ187" i="1"/>
  <c r="IJ170" i="1"/>
  <c r="IJ212" i="1"/>
  <c r="IJ167" i="1"/>
  <c r="IJ85" i="1"/>
  <c r="IJ122" i="1"/>
  <c r="IJ129" i="1"/>
  <c r="IJ137" i="1"/>
  <c r="IJ118" i="1"/>
  <c r="IJ94" i="1"/>
  <c r="IJ102" i="1"/>
  <c r="IJ111" i="1"/>
  <c r="IJ210" i="1"/>
  <c r="IJ196" i="1"/>
  <c r="IJ131" i="1"/>
  <c r="IJ88" i="1"/>
  <c r="IJ104" i="1"/>
  <c r="IJ205" i="1"/>
  <c r="IJ195" i="1"/>
  <c r="IJ135" i="1"/>
  <c r="IJ100" i="1"/>
  <c r="IJ197" i="1"/>
  <c r="IJ114" i="1"/>
  <c r="IJ227" i="1"/>
  <c r="IJ175" i="1"/>
  <c r="IJ206" i="1"/>
  <c r="IJ179" i="1"/>
  <c r="IJ180" i="1"/>
  <c r="IJ190" i="1"/>
  <c r="IJ199" i="1"/>
  <c r="IJ222" i="1"/>
  <c r="IJ202" i="1"/>
  <c r="IJ203" i="1"/>
  <c r="CB282" i="1"/>
  <c r="CB285" i="1"/>
  <c r="CB281" i="1"/>
  <c r="CB276" i="1"/>
  <c r="CB272" i="1"/>
  <c r="CB306" i="1"/>
  <c r="CB280" i="1"/>
  <c r="CB298" i="1"/>
  <c r="CB302" i="1"/>
  <c r="CB300" i="1"/>
  <c r="CB308" i="1"/>
  <c r="CB271" i="1"/>
  <c r="CB277" i="1"/>
  <c r="CB294" i="1"/>
  <c r="CB287" i="1"/>
  <c r="CB301" i="1"/>
  <c r="CB279" i="1"/>
  <c r="CB307" i="1"/>
  <c r="CB275" i="1"/>
  <c r="CB291" i="1"/>
  <c r="CB283" i="1"/>
  <c r="CB274" i="1"/>
  <c r="CB273" i="1"/>
  <c r="CB296" i="1"/>
  <c r="CB289" i="1"/>
  <c r="CB297" i="1"/>
  <c r="CB284" i="1"/>
  <c r="CB286" i="1"/>
  <c r="CB299" i="1"/>
  <c r="CB305" i="1"/>
  <c r="CB303" i="1"/>
  <c r="CB278" i="1"/>
  <c r="CB290" i="1"/>
  <c r="CB293" i="1"/>
  <c r="CB295" i="1"/>
  <c r="CB292" i="1"/>
  <c r="CB288" i="1"/>
  <c r="CB304" i="1"/>
  <c r="CB216" i="1"/>
  <c r="BA19" i="40" s="1"/>
  <c r="AS28" i="1"/>
  <c r="CB222" i="1"/>
  <c r="AS33" i="1"/>
  <c r="CB207" i="1"/>
  <c r="BA10" i="40" s="1"/>
  <c r="CB437" i="1"/>
  <c r="CB267" i="1"/>
  <c r="CB447" i="1"/>
  <c r="CB502" i="1"/>
  <c r="CB510" i="1"/>
  <c r="CB518" i="1"/>
  <c r="CB444" i="1"/>
  <c r="CB503" i="1"/>
  <c r="CB511" i="1"/>
  <c r="CB446" i="1"/>
  <c r="CB268" i="1"/>
  <c r="CB467" i="1"/>
  <c r="CB508" i="1"/>
  <c r="CB516" i="1"/>
  <c r="CB448" i="1"/>
  <c r="CB505" i="1"/>
  <c r="CB513" i="1"/>
  <c r="CB270" i="1"/>
  <c r="AS36" i="1"/>
  <c r="CB529" i="1"/>
  <c r="CB523" i="1"/>
  <c r="CB191" i="1"/>
  <c r="CB200" i="1"/>
  <c r="CB198" i="1"/>
  <c r="CB194" i="1"/>
  <c r="CB528" i="1"/>
  <c r="CB527" i="1"/>
  <c r="CB522" i="1"/>
  <c r="CB205" i="1"/>
  <c r="BA8" i="40" s="1"/>
  <c r="CB218" i="1"/>
  <c r="BA21" i="40" s="1"/>
  <c r="CB196" i="1"/>
  <c r="CB195" i="1"/>
  <c r="AC39" i="40"/>
  <c r="GM85" i="1"/>
  <c r="AU49" i="1"/>
  <c r="AU53" i="1"/>
  <c r="AU10" i="1"/>
  <c r="BR10" i="1" s="1"/>
  <c r="AU13" i="1"/>
  <c r="AU22" i="1"/>
  <c r="AU24" i="1"/>
  <c r="AU27" i="1"/>
  <c r="AU66" i="1"/>
  <c r="AU43" i="1"/>
  <c r="AU71" i="1"/>
  <c r="AU19" i="1"/>
  <c r="AU15" i="1"/>
  <c r="AU26" i="1"/>
  <c r="AU47" i="1"/>
  <c r="AU52" i="1"/>
  <c r="AU56" i="1"/>
  <c r="AU48" i="1"/>
  <c r="AU69" i="1"/>
  <c r="AU59" i="1"/>
  <c r="AU62" i="1"/>
  <c r="AU70" i="1"/>
  <c r="AU42" i="1"/>
  <c r="AU30" i="1"/>
  <c r="AU18" i="1"/>
  <c r="AU14" i="1"/>
  <c r="AU61" i="1"/>
  <c r="AU46" i="1"/>
  <c r="AU51" i="1"/>
  <c r="AU55" i="1"/>
  <c r="AU11" i="1"/>
  <c r="AU65" i="1"/>
  <c r="AU23" i="1"/>
  <c r="AU25" i="1"/>
  <c r="AU29" i="1"/>
  <c r="AU41" i="1"/>
  <c r="BR41" i="1" s="1"/>
  <c r="AU45" i="1"/>
  <c r="AU21" i="1"/>
  <c r="AU17" i="1"/>
  <c r="AU12" i="1"/>
  <c r="AU67" i="1"/>
  <c r="AU50" i="1"/>
  <c r="AU54" i="1"/>
  <c r="AU57" i="1"/>
  <c r="AU63" i="1"/>
  <c r="AU58" i="1"/>
  <c r="AU60" i="1"/>
  <c r="AU64" i="1"/>
  <c r="AU68" i="1"/>
  <c r="AU44" i="1"/>
  <c r="AU20" i="1"/>
  <c r="AU16" i="1"/>
  <c r="AU28" i="1"/>
  <c r="IK88" i="1"/>
  <c r="IK96" i="1"/>
  <c r="IK104" i="1"/>
  <c r="IK109" i="1"/>
  <c r="IK117" i="1"/>
  <c r="IK126" i="1"/>
  <c r="IK87" i="1"/>
  <c r="IK95" i="1"/>
  <c r="IK103" i="1"/>
  <c r="IK114" i="1"/>
  <c r="IK122" i="1"/>
  <c r="IZ168" i="1" s="1"/>
  <c r="IK129" i="1"/>
  <c r="IL144" i="1"/>
  <c r="IK92" i="1"/>
  <c r="IK100" i="1"/>
  <c r="IK106" i="1"/>
  <c r="IK113" i="1"/>
  <c r="IK121" i="1"/>
  <c r="IZ167" i="1" s="1"/>
  <c r="IK85" i="1"/>
  <c r="IK91" i="1"/>
  <c r="IK99" i="1"/>
  <c r="IK110" i="1"/>
  <c r="IK118" i="1"/>
  <c r="IK125" i="1"/>
  <c r="IK133" i="1"/>
  <c r="IK132" i="1"/>
  <c r="IK90" i="1"/>
  <c r="IK98" i="1"/>
  <c r="IK105" i="1"/>
  <c r="IK111" i="1"/>
  <c r="IK119" i="1"/>
  <c r="IK128" i="1"/>
  <c r="IK89" i="1"/>
  <c r="IK97" i="1"/>
  <c r="IK84" i="1"/>
  <c r="IK102" i="1"/>
  <c r="IK115" i="1"/>
  <c r="IK86" i="1"/>
  <c r="IK101" i="1"/>
  <c r="IK112" i="1"/>
  <c r="IK120" i="1"/>
  <c r="IZ166" i="1" s="1"/>
  <c r="IK127" i="1"/>
  <c r="IK136" i="1"/>
  <c r="IK138" i="1"/>
  <c r="IK134" i="1"/>
  <c r="IK143" i="1"/>
  <c r="IK139" i="1"/>
  <c r="IK142" i="1"/>
  <c r="IK94" i="1"/>
  <c r="IK107" i="1"/>
  <c r="IK123" i="1"/>
  <c r="IZ169" i="1" s="1"/>
  <c r="IK93" i="1"/>
  <c r="IK108" i="1"/>
  <c r="IK116" i="1"/>
  <c r="IK124" i="1"/>
  <c r="IZ170" i="1" s="1"/>
  <c r="IK131" i="1"/>
  <c r="IK130" i="1"/>
  <c r="IK140" i="1"/>
  <c r="IK141" i="1"/>
  <c r="IK135" i="1"/>
  <c r="IK137" i="1"/>
  <c r="IL145" i="1"/>
  <c r="CB562" i="1"/>
  <c r="CB561" i="1"/>
  <c r="CB560" i="1"/>
  <c r="CB558" i="1"/>
  <c r="CB557" i="1"/>
  <c r="CB559" i="1"/>
  <c r="CB555" i="1"/>
  <c r="CB549" i="1"/>
  <c r="CB543" i="1"/>
  <c r="CB551" i="1"/>
  <c r="CB96" i="1"/>
  <c r="CB104" i="1"/>
  <c r="CB101" i="1"/>
  <c r="CB93" i="1"/>
  <c r="CB123" i="1"/>
  <c r="S67" i="40" s="1"/>
  <c r="CB469" i="1"/>
  <c r="CB134" i="1"/>
  <c r="S78" i="40" s="1"/>
  <c r="CB129" i="1"/>
  <c r="S73" i="40" s="1"/>
  <c r="CB126" i="1"/>
  <c r="S70" i="40" s="1"/>
  <c r="CB85" i="1"/>
  <c r="CB556" i="1"/>
  <c r="CB100" i="1"/>
  <c r="CB102" i="1"/>
  <c r="CB97" i="1"/>
  <c r="CB91" i="1"/>
  <c r="CB121" i="1"/>
  <c r="S65" i="40" s="1"/>
  <c r="CB136" i="1"/>
  <c r="S80" i="40" s="1"/>
  <c r="CB131" i="1"/>
  <c r="S75" i="40" s="1"/>
  <c r="CB128" i="1"/>
  <c r="S72" i="40" s="1"/>
  <c r="CB461" i="1"/>
  <c r="CB474" i="1"/>
  <c r="CB471" i="1"/>
  <c r="CB470" i="1"/>
  <c r="CB445" i="1"/>
  <c r="CB430" i="1"/>
  <c r="CB435" i="1"/>
  <c r="CB113" i="1"/>
  <c r="CB533" i="1"/>
  <c r="CB520" i="1"/>
  <c r="CB421" i="1"/>
  <c r="CB425" i="1"/>
  <c r="CB458" i="1"/>
  <c r="CB420" i="1"/>
  <c r="CB424" i="1"/>
  <c r="CB459" i="1"/>
  <c r="CB453" i="1"/>
  <c r="CB432" i="1"/>
  <c r="CB436" i="1"/>
  <c r="CB429" i="1"/>
  <c r="CB526" i="1"/>
  <c r="CB524" i="1"/>
  <c r="CB455" i="1"/>
  <c r="CB536" i="1"/>
  <c r="CB542" i="1"/>
  <c r="CB546" i="1"/>
  <c r="CB550" i="1"/>
  <c r="CB451" i="1"/>
  <c r="CB553" i="1"/>
  <c r="CB449" i="1"/>
  <c r="CB545" i="1"/>
  <c r="CB465" i="1"/>
  <c r="CB441" i="1"/>
  <c r="CB563" i="1"/>
  <c r="CB443" i="1"/>
  <c r="CB84" i="1"/>
  <c r="CB137" i="1"/>
  <c r="S81" i="40" s="1"/>
  <c r="CB92" i="1"/>
  <c r="CB117" i="1"/>
  <c r="CB456" i="1"/>
  <c r="CB463" i="1"/>
  <c r="CB434" i="1"/>
  <c r="CB439" i="1"/>
  <c r="CB431" i="1"/>
  <c r="CB111" i="1"/>
  <c r="CB531" i="1"/>
  <c r="CB537" i="1"/>
  <c r="CB457" i="1"/>
  <c r="CB423" i="1"/>
  <c r="CB427" i="1"/>
  <c r="CB460" i="1"/>
  <c r="CB422" i="1"/>
  <c r="CB426" i="1"/>
  <c r="CB464" i="1"/>
  <c r="CB440" i="1"/>
  <c r="CB428" i="1"/>
  <c r="CB433" i="1"/>
  <c r="CB454" i="1"/>
  <c r="CB535" i="1"/>
  <c r="CB541" i="1"/>
  <c r="CB532" i="1"/>
  <c r="CB419" i="1"/>
  <c r="CB539" i="1"/>
  <c r="CB544" i="1"/>
  <c r="CB548" i="1"/>
  <c r="CB552" i="1"/>
  <c r="CB462" i="1"/>
  <c r="CB538" i="1"/>
  <c r="CB534" i="1"/>
  <c r="CB540" i="1"/>
  <c r="CB547" i="1"/>
  <c r="CB554" i="1"/>
  <c r="CB109" i="1"/>
  <c r="CB146" i="1"/>
  <c r="CB577" i="1" s="1"/>
  <c r="CB112" i="1"/>
  <c r="CB120" i="1"/>
  <c r="S64" i="40" s="1"/>
  <c r="CB87" i="1"/>
  <c r="CB143" i="1"/>
  <c r="CB127" i="1"/>
  <c r="S71" i="40" s="1"/>
  <c r="CB141" i="1"/>
  <c r="CB132" i="1"/>
  <c r="S76" i="40" s="1"/>
  <c r="CB114" i="1"/>
  <c r="CB138" i="1"/>
  <c r="S82" i="40" s="1"/>
  <c r="CB89" i="1"/>
  <c r="CB116" i="1"/>
  <c r="CB133" i="1"/>
  <c r="S77" i="40" s="1"/>
  <c r="CB88" i="1"/>
  <c r="CB142" i="1"/>
  <c r="CB125" i="1"/>
  <c r="S69" i="40" s="1"/>
  <c r="CB103" i="1"/>
  <c r="CB130" i="1"/>
  <c r="S74" i="40" s="1"/>
  <c r="CB118" i="1"/>
  <c r="CB472" i="1"/>
  <c r="CB94" i="1"/>
  <c r="CB119" i="1"/>
  <c r="CB473" i="1"/>
  <c r="CB99" i="1"/>
  <c r="CB124" i="1"/>
  <c r="S68" i="40" s="1"/>
  <c r="CB106" i="1"/>
  <c r="CB90" i="1"/>
  <c r="CB139" i="1"/>
  <c r="S83" i="40" s="1"/>
  <c r="CB107" i="1"/>
  <c r="CB86" i="1"/>
  <c r="CB98" i="1"/>
  <c r="CB108" i="1"/>
  <c r="CB140" i="1"/>
  <c r="CB95" i="1"/>
  <c r="CB122" i="1"/>
  <c r="S66" i="40" s="1"/>
  <c r="CB110" i="1"/>
  <c r="CB105" i="1"/>
  <c r="CB135" i="1"/>
  <c r="S79" i="40" s="1"/>
  <c r="CB115" i="1"/>
  <c r="AT11" i="1"/>
  <c r="AT25" i="1"/>
  <c r="AT34" i="1"/>
  <c r="AT71" i="1"/>
  <c r="AT56" i="1"/>
  <c r="AT21" i="1"/>
  <c r="AT13" i="1"/>
  <c r="AT24" i="1"/>
  <c r="AT27" i="1"/>
  <c r="AT46" i="1"/>
  <c r="AT49" i="1"/>
  <c r="AT53" i="1"/>
  <c r="AT70" i="1"/>
  <c r="AT35" i="1"/>
  <c r="AT45" i="1"/>
  <c r="AT41" i="1"/>
  <c r="AT30" i="1"/>
  <c r="AT60" i="1"/>
  <c r="AT20" i="1"/>
  <c r="AT16" i="1"/>
  <c r="AT12" i="1"/>
  <c r="AT57" i="1"/>
  <c r="AT64" i="1"/>
  <c r="AT23" i="1"/>
  <c r="AT66" i="1"/>
  <c r="AT47" i="1"/>
  <c r="AT51" i="1"/>
  <c r="AT55" i="1"/>
  <c r="AT37" i="1"/>
  <c r="AT31" i="1"/>
  <c r="AT43" i="1"/>
  <c r="AT38" i="1"/>
  <c r="AT26" i="1"/>
  <c r="AT58" i="1"/>
  <c r="AT18" i="1"/>
  <c r="AT14" i="1"/>
  <c r="AT48" i="1"/>
  <c r="AT65" i="1"/>
  <c r="AT54" i="1"/>
  <c r="AT19" i="1"/>
  <c r="AT42" i="1"/>
  <c r="AT17" i="1"/>
  <c r="AT59" i="1"/>
  <c r="AT52" i="1"/>
  <c r="AT22" i="1"/>
  <c r="AT44" i="1"/>
  <c r="AT40" i="1"/>
  <c r="AT28" i="1"/>
  <c r="AT50" i="1"/>
  <c r="AT33" i="1"/>
  <c r="AT39" i="1"/>
  <c r="AT63" i="1"/>
  <c r="AT69" i="1"/>
  <c r="AT36" i="1"/>
  <c r="AT61" i="1"/>
  <c r="AT32" i="1"/>
  <c r="AT67" i="1"/>
  <c r="AT68" i="1"/>
  <c r="AT10" i="1"/>
  <c r="AT15" i="1"/>
  <c r="AT29" i="1"/>
  <c r="AT62" i="1"/>
  <c r="CB417" i="1"/>
  <c r="AS12" i="1"/>
  <c r="AS11" i="1"/>
  <c r="AI38" i="40"/>
  <c r="AT5" i="40"/>
  <c r="M68" i="23"/>
  <c r="S68" i="23" s="1"/>
  <c r="CB187" i="1"/>
  <c r="AS37" i="1"/>
  <c r="CB438" i="1"/>
  <c r="CB416" i="1"/>
  <c r="CB506" i="1"/>
  <c r="CB514" i="1"/>
  <c r="CB452" i="1"/>
  <c r="CB468" i="1"/>
  <c r="CB507" i="1"/>
  <c r="CB515" i="1"/>
  <c r="CB466" i="1"/>
  <c r="CB442" i="1"/>
  <c r="CB504" i="1"/>
  <c r="CB512" i="1"/>
  <c r="CB269" i="1"/>
  <c r="CB418" i="1"/>
  <c r="CB509" i="1"/>
  <c r="CB517" i="1"/>
  <c r="CB450" i="1"/>
  <c r="CB525" i="1"/>
  <c r="CB521" i="1"/>
  <c r="CB204" i="1"/>
  <c r="BA7" i="40" s="1"/>
  <c r="CB197" i="1"/>
  <c r="CB214" i="1"/>
  <c r="BA17" i="40" s="1"/>
  <c r="CB226" i="1"/>
  <c r="CB199" i="1"/>
  <c r="CB203" i="1"/>
  <c r="BA6" i="40" s="1"/>
  <c r="CB519" i="1"/>
  <c r="CB530" i="1"/>
  <c r="CB144" i="1"/>
  <c r="CB190" i="1"/>
  <c r="CB189" i="1"/>
  <c r="CB193" i="1"/>
  <c r="CB192" i="1"/>
  <c r="CB188" i="1"/>
  <c r="DZ88" i="1"/>
  <c r="DQ24" i="1"/>
  <c r="EU24" i="1"/>
  <c r="EJ24" i="1"/>
  <c r="DO65" i="1"/>
  <c r="Q36" i="23"/>
  <c r="Q43" i="39"/>
  <c r="Q44" i="39" s="1"/>
  <c r="DO45" i="1"/>
  <c r="EK16" i="1"/>
  <c r="EK17" i="1" s="1"/>
  <c r="EK18" i="1" s="1"/>
  <c r="EK19" i="1" s="1"/>
  <c r="EK20" i="1" s="1"/>
  <c r="EK504" i="1"/>
  <c r="EK505" i="1" s="1"/>
  <c r="EK506" i="1" s="1"/>
  <c r="EK507" i="1" s="1"/>
  <c r="EK508" i="1" s="1"/>
  <c r="EK509" i="1" s="1"/>
  <c r="EK510" i="1" s="1"/>
  <c r="EK511" i="1" s="1"/>
  <c r="N44" i="82"/>
  <c r="Q61" i="23"/>
  <c r="FY526" i="1"/>
  <c r="FZ525" i="1"/>
  <c r="FE88" i="1"/>
  <c r="EU88" i="1"/>
  <c r="DM60" i="1"/>
  <c r="DO60" i="1"/>
  <c r="DL60" i="1"/>
  <c r="DM33" i="1"/>
  <c r="DL33" i="1"/>
  <c r="DO33" i="1"/>
  <c r="DL32" i="1"/>
  <c r="DM32" i="1"/>
  <c r="DO32" i="1"/>
  <c r="DN33" i="1"/>
  <c r="FF419" i="1"/>
  <c r="FF420" i="1" s="1"/>
  <c r="FF421" i="1" s="1"/>
  <c r="FF422" i="1" s="1"/>
  <c r="FF423" i="1" s="1"/>
  <c r="FF424" i="1" s="1"/>
  <c r="DO46" i="1"/>
  <c r="HQ331" i="1"/>
  <c r="HP332" i="1"/>
  <c r="DQ71" i="1"/>
  <c r="EJ71" i="1"/>
  <c r="EU71" i="1"/>
  <c r="DO35" i="1"/>
  <c r="DL35" i="1"/>
  <c r="DN35" i="1"/>
  <c r="DN71" i="1"/>
  <c r="DO71" i="1"/>
  <c r="DM71" i="1"/>
  <c r="DL65" i="1"/>
  <c r="EJ65" i="1" s="1"/>
  <c r="DQ90" i="1"/>
  <c r="FE90" i="1"/>
  <c r="EJ90" i="1"/>
  <c r="DZ90" i="1"/>
  <c r="EU90" i="1"/>
  <c r="FY91" i="1"/>
  <c r="FZ90" i="1"/>
  <c r="DQ34" i="1"/>
  <c r="EU34" i="1"/>
  <c r="EU66" i="1"/>
  <c r="DQ66" i="1"/>
  <c r="EJ66" i="1"/>
  <c r="DM63" i="1"/>
  <c r="DN63" i="1"/>
  <c r="DN52" i="1"/>
  <c r="DO52" i="1"/>
  <c r="DM52" i="1"/>
  <c r="DL22" i="1"/>
  <c r="DM47" i="1"/>
  <c r="DN47" i="1"/>
  <c r="DO47" i="1"/>
  <c r="EU50" i="1"/>
  <c r="DQ50" i="1"/>
  <c r="DM58" i="1"/>
  <c r="DN58" i="1"/>
  <c r="DO58" i="1"/>
  <c r="DO59" i="1"/>
  <c r="DN59" i="1"/>
  <c r="DM59" i="1"/>
  <c r="EJ63" i="1"/>
  <c r="DQ63" i="1"/>
  <c r="EU63" i="1"/>
  <c r="DO51" i="1"/>
  <c r="DM51" i="1"/>
  <c r="DN51" i="1"/>
  <c r="DM54" i="1"/>
  <c r="DO54" i="1"/>
  <c r="DN54" i="1"/>
  <c r="DM65" i="1"/>
  <c r="DM48" i="1"/>
  <c r="DO48" i="1"/>
  <c r="DN48" i="1"/>
  <c r="DO49" i="1"/>
  <c r="DN49" i="1"/>
  <c r="DM49" i="1"/>
  <c r="DL52" i="1"/>
  <c r="DM57" i="1"/>
  <c r="DN57" i="1"/>
  <c r="DO57" i="1"/>
  <c r="DQ64" i="1"/>
  <c r="EJ64" i="1"/>
  <c r="EU64" i="1"/>
  <c r="DO63" i="1"/>
  <c r="DL29" i="1"/>
  <c r="DO29" i="1"/>
  <c r="DN29" i="1"/>
  <c r="DL28" i="1"/>
  <c r="DO28" i="1"/>
  <c r="DM31" i="1"/>
  <c r="DM45" i="1"/>
  <c r="DN45" i="1"/>
  <c r="DO44" i="1"/>
  <c r="DN44" i="1"/>
  <c r="DM44" i="1"/>
  <c r="DO22" i="1"/>
  <c r="DM42" i="1"/>
  <c r="DL42" i="1"/>
  <c r="DM26" i="1"/>
  <c r="DL26" i="1"/>
  <c r="DO26" i="1"/>
  <c r="DM30" i="1"/>
  <c r="DN21" i="1"/>
  <c r="DM21" i="1"/>
  <c r="DO21" i="1"/>
  <c r="DL39" i="1"/>
  <c r="DM39" i="1"/>
  <c r="DO39" i="1"/>
  <c r="EU41" i="1"/>
  <c r="DQ41" i="1"/>
  <c r="DL31" i="1"/>
  <c r="DN31" i="1"/>
  <c r="DQ40" i="1"/>
  <c r="EU40" i="1"/>
  <c r="DL23" i="1"/>
  <c r="DM23" i="1"/>
  <c r="DO23" i="1"/>
  <c r="DL27" i="1"/>
  <c r="DO27" i="1"/>
  <c r="DM27" i="1"/>
  <c r="DL30" i="1"/>
  <c r="DN30" i="1"/>
  <c r="EJ21" i="1"/>
  <c r="DQ21" i="1"/>
  <c r="EU21" i="1"/>
  <c r="DM25" i="1"/>
  <c r="DL25" i="1"/>
  <c r="DO25" i="1"/>
  <c r="DO42" i="1"/>
  <c r="DO43" i="1"/>
  <c r="DM43" i="1"/>
  <c r="DN43" i="1"/>
  <c r="DM46" i="1"/>
  <c r="DN46" i="1"/>
  <c r="DN28" i="1"/>
  <c r="EA419" i="1"/>
  <c r="EA420" i="1" s="1"/>
  <c r="EA421" i="1" s="1"/>
  <c r="EA422" i="1" s="1"/>
  <c r="EA423" i="1" s="1"/>
  <c r="EA424" i="1" s="1"/>
  <c r="FF172" i="1"/>
  <c r="EK172" i="1"/>
  <c r="EV172" i="1"/>
  <c r="EV424" i="1"/>
  <c r="EU36" i="1" l="1"/>
  <c r="DQ37" i="1"/>
  <c r="CA579" i="1"/>
  <c r="DQ36" i="1"/>
  <c r="DQ56" i="1"/>
  <c r="IZ171" i="1"/>
  <c r="IU89" i="1"/>
  <c r="FW313" i="1"/>
  <c r="CA313" i="1" s="1"/>
  <c r="CA151" i="1"/>
  <c r="FW233" i="1"/>
  <c r="CA233" i="1" s="1"/>
  <c r="FW393" i="1"/>
  <c r="CA393" i="1" s="1"/>
  <c r="FW312" i="1"/>
  <c r="CA312" i="1" s="1"/>
  <c r="CA150" i="1"/>
  <c r="FW232" i="1"/>
  <c r="CA232" i="1" s="1"/>
  <c r="FW392" i="1"/>
  <c r="CA392" i="1" s="1"/>
  <c r="FW234" i="1"/>
  <c r="CA234" i="1" s="1"/>
  <c r="CA152" i="1"/>
  <c r="FW394" i="1"/>
  <c r="CA394" i="1" s="1"/>
  <c r="FW314" i="1"/>
  <c r="CA314" i="1" s="1"/>
  <c r="EU53" i="1"/>
  <c r="DQ65" i="1"/>
  <c r="DQ53" i="1"/>
  <c r="CB157" i="1"/>
  <c r="CB158" i="1" s="1"/>
  <c r="E36" i="82"/>
  <c r="M35" i="82"/>
  <c r="BH35" i="82"/>
  <c r="BD35" i="82"/>
  <c r="BL35" i="82" s="1"/>
  <c r="GH420" i="1"/>
  <c r="AB37" i="82"/>
  <c r="AJ36" i="82"/>
  <c r="AZ36" i="82"/>
  <c r="FY333" i="1"/>
  <c r="FZ332" i="1"/>
  <c r="GR332" i="1" s="1"/>
  <c r="CB576" i="1"/>
  <c r="FW230" i="1"/>
  <c r="CA230" i="1" s="1"/>
  <c r="FW390" i="1"/>
  <c r="CA390" i="1" s="1"/>
  <c r="FW229" i="1"/>
  <c r="CA229" i="1" s="1"/>
  <c r="FW389" i="1"/>
  <c r="CA389" i="1" s="1"/>
  <c r="FW231" i="1"/>
  <c r="CA231" i="1" s="1"/>
  <c r="FW391" i="1"/>
  <c r="CA391" i="1" s="1"/>
  <c r="EK90" i="1"/>
  <c r="EK91" i="1" s="1"/>
  <c r="EV88" i="1"/>
  <c r="EV89" i="1" s="1"/>
  <c r="EV90" i="1" s="1"/>
  <c r="EV91" i="1" s="1"/>
  <c r="CA148" i="1"/>
  <c r="FW310" i="1"/>
  <c r="CA310" i="1" s="1"/>
  <c r="CA147" i="1"/>
  <c r="FW309" i="1"/>
  <c r="CA309" i="1" s="1"/>
  <c r="CA149" i="1"/>
  <c r="FW311" i="1"/>
  <c r="CA311" i="1" s="1"/>
  <c r="FF88" i="1"/>
  <c r="FF89" i="1" s="1"/>
  <c r="FF90" i="1" s="1"/>
  <c r="FF91" i="1" s="1"/>
  <c r="HP173" i="1"/>
  <c r="HQ172" i="1"/>
  <c r="EA88" i="1"/>
  <c r="EA89" i="1" s="1"/>
  <c r="EA90" i="1" s="1"/>
  <c r="EA91" i="1" s="1"/>
  <c r="FZ252" i="1"/>
  <c r="FY253" i="1"/>
  <c r="EJ22" i="1"/>
  <c r="FZ172" i="1"/>
  <c r="IZ172" i="1" s="1"/>
  <c r="FY173" i="1"/>
  <c r="HP90" i="1"/>
  <c r="HQ89" i="1"/>
  <c r="EU22" i="1"/>
  <c r="HP18" i="1"/>
  <c r="HQ17" i="1"/>
  <c r="HQ253" i="1"/>
  <c r="HP254" i="1"/>
  <c r="EK21" i="1"/>
  <c r="FY18" i="1"/>
  <c r="FZ17" i="1"/>
  <c r="GO17" i="1" s="1"/>
  <c r="EU65" i="1"/>
  <c r="B91" i="1"/>
  <c r="B13" i="39"/>
  <c r="L13" i="39" s="1"/>
  <c r="DQ44" i="1"/>
  <c r="EK418" i="1"/>
  <c r="EV21" i="1"/>
  <c r="FY422" i="1"/>
  <c r="FZ421" i="1"/>
  <c r="GH421" i="1" s="1"/>
  <c r="EU44" i="1"/>
  <c r="DQ45" i="1"/>
  <c r="BP12" i="1"/>
  <c r="DU12" i="1"/>
  <c r="BQ62" i="1"/>
  <c r="DV62" i="1"/>
  <c r="BQ15" i="1"/>
  <c r="DV15" i="1"/>
  <c r="BQ68" i="1"/>
  <c r="DV68" i="1"/>
  <c r="BQ32" i="1"/>
  <c r="DV32" i="1"/>
  <c r="BQ36" i="1"/>
  <c r="DV36" i="1"/>
  <c r="BQ63" i="1"/>
  <c r="DV63" i="1"/>
  <c r="DV33" i="1"/>
  <c r="BQ33" i="1"/>
  <c r="BQ28" i="1"/>
  <c r="DV28" i="1"/>
  <c r="BQ44" i="1"/>
  <c r="DV44" i="1"/>
  <c r="BQ52" i="1"/>
  <c r="GP16" i="1"/>
  <c r="DV52" i="1"/>
  <c r="BQ17" i="1"/>
  <c r="DV17" i="1"/>
  <c r="BQ19" i="1"/>
  <c r="DV19" i="1"/>
  <c r="BQ65" i="1"/>
  <c r="DV65" i="1"/>
  <c r="DV14" i="1"/>
  <c r="BQ14" i="1"/>
  <c r="DV58" i="1"/>
  <c r="BQ58" i="1"/>
  <c r="BQ38" i="1"/>
  <c r="DV38" i="1"/>
  <c r="BQ31" i="1"/>
  <c r="DV31" i="1"/>
  <c r="BQ55" i="1"/>
  <c r="DV55" i="1"/>
  <c r="GP396" i="1"/>
  <c r="DV47" i="1"/>
  <c r="BQ47" i="1"/>
  <c r="GP11" i="1"/>
  <c r="GP236" i="1"/>
  <c r="GP316" i="1"/>
  <c r="BQ23" i="1"/>
  <c r="DV23" i="1"/>
  <c r="DV57" i="1"/>
  <c r="BQ57" i="1"/>
  <c r="DV16" i="1"/>
  <c r="BQ16" i="1"/>
  <c r="BQ60" i="1"/>
  <c r="BQ41" i="1"/>
  <c r="DV41" i="1"/>
  <c r="BQ35" i="1"/>
  <c r="DV35" i="1"/>
  <c r="BQ53" i="1"/>
  <c r="DV53" i="1"/>
  <c r="GP10" i="1"/>
  <c r="DV46" i="1"/>
  <c r="BQ46" i="1"/>
  <c r="BQ24" i="1"/>
  <c r="DV24" i="1"/>
  <c r="BQ21" i="1"/>
  <c r="DV21" i="1"/>
  <c r="BQ71" i="1"/>
  <c r="GE12" i="1"/>
  <c r="DV71" i="1"/>
  <c r="BQ25" i="1"/>
  <c r="DV25" i="1"/>
  <c r="DW16" i="1"/>
  <c r="BR16" i="1"/>
  <c r="DW44" i="1"/>
  <c r="BR44" i="1"/>
  <c r="BR64" i="1"/>
  <c r="DW64" i="1"/>
  <c r="BR58" i="1"/>
  <c r="DW58" i="1"/>
  <c r="BR57" i="1"/>
  <c r="DW57" i="1"/>
  <c r="DW50" i="1"/>
  <c r="BR50" i="1"/>
  <c r="GQ14" i="1"/>
  <c r="DW12" i="1"/>
  <c r="BR12" i="1"/>
  <c r="DW21" i="1"/>
  <c r="BR21" i="1"/>
  <c r="BR25" i="1"/>
  <c r="DW25" i="1"/>
  <c r="DW65" i="1"/>
  <c r="BR65" i="1"/>
  <c r="DW55" i="1"/>
  <c r="BR55" i="1"/>
  <c r="BR46" i="1"/>
  <c r="DW46" i="1"/>
  <c r="GQ10" i="1"/>
  <c r="BR14" i="1"/>
  <c r="DW14" i="1"/>
  <c r="BR30" i="1"/>
  <c r="DW30" i="1"/>
  <c r="DW70" i="1"/>
  <c r="BR70" i="1"/>
  <c r="BR59" i="1"/>
  <c r="DW59" i="1"/>
  <c r="GQ12" i="1"/>
  <c r="BR48" i="1"/>
  <c r="DW48" i="1"/>
  <c r="BR52" i="1"/>
  <c r="GQ16" i="1"/>
  <c r="DW52" i="1"/>
  <c r="DW26" i="1"/>
  <c r="BR26" i="1"/>
  <c r="FB26" i="1" s="1"/>
  <c r="DW19" i="1"/>
  <c r="BR19" i="1"/>
  <c r="DW43" i="1"/>
  <c r="BR43" i="1"/>
  <c r="BR27" i="1"/>
  <c r="DW27" i="1"/>
  <c r="BR22" i="1"/>
  <c r="DW22" i="1"/>
  <c r="BR49" i="1"/>
  <c r="DW49" i="1"/>
  <c r="GQ13" i="1"/>
  <c r="BP36" i="1"/>
  <c r="DU36" i="1"/>
  <c r="BP33" i="1"/>
  <c r="DU33" i="1"/>
  <c r="BP28" i="1"/>
  <c r="DU28" i="1"/>
  <c r="IU85" i="1"/>
  <c r="IU167" i="1"/>
  <c r="IU170" i="1"/>
  <c r="IU88" i="1"/>
  <c r="IU84" i="1"/>
  <c r="IU166" i="1"/>
  <c r="FW280" i="1"/>
  <c r="CA280" i="1" s="1"/>
  <c r="FW360" i="1"/>
  <c r="CA360" i="1" s="1"/>
  <c r="CA118" i="1"/>
  <c r="FW200" i="1"/>
  <c r="CA200" i="1" s="1"/>
  <c r="FW271" i="1"/>
  <c r="CA271" i="1" s="1"/>
  <c r="FW351" i="1"/>
  <c r="CA351" i="1" s="1"/>
  <c r="CA109" i="1"/>
  <c r="FW191" i="1"/>
  <c r="CA191" i="1" s="1"/>
  <c r="FW246" i="1"/>
  <c r="CA246" i="1" s="1"/>
  <c r="FW326" i="1"/>
  <c r="CA326" i="1" s="1"/>
  <c r="CA84" i="1"/>
  <c r="CA10" i="1" s="1"/>
  <c r="FW166" i="1"/>
  <c r="CA166" i="1" s="1"/>
  <c r="FW338" i="1"/>
  <c r="CA338" i="1" s="1"/>
  <c r="FW258" i="1"/>
  <c r="CA258" i="1" s="1"/>
  <c r="FW178" i="1"/>
  <c r="CA178" i="1" s="1"/>
  <c r="CA96" i="1"/>
  <c r="FW328" i="1"/>
  <c r="CA328" i="1" s="1"/>
  <c r="FW168" i="1"/>
  <c r="CA168" i="1" s="1"/>
  <c r="FW248" i="1"/>
  <c r="CA248" i="1" s="1"/>
  <c r="CA86" i="1"/>
  <c r="FW293" i="1"/>
  <c r="CA293" i="1" s="1"/>
  <c r="FW213" i="1"/>
  <c r="CA213" i="1" s="1"/>
  <c r="AZ16" i="40" s="1"/>
  <c r="CA131" i="1"/>
  <c r="FW373" i="1"/>
  <c r="CA373" i="1" s="1"/>
  <c r="FW301" i="1"/>
  <c r="CA301" i="1" s="1"/>
  <c r="CA139" i="1"/>
  <c r="FW221" i="1"/>
  <c r="CA221" i="1" s="1"/>
  <c r="FW381" i="1"/>
  <c r="CA381" i="1" s="1"/>
  <c r="CA142" i="1"/>
  <c r="CA68" i="1" s="1"/>
  <c r="FW384" i="1"/>
  <c r="CA384" i="1" s="1"/>
  <c r="FW224" i="1"/>
  <c r="CA224" i="1" s="1"/>
  <c r="FW304" i="1"/>
  <c r="CA304" i="1" s="1"/>
  <c r="FW279" i="1"/>
  <c r="CA279" i="1" s="1"/>
  <c r="FW359" i="1"/>
  <c r="CA359" i="1" s="1"/>
  <c r="CA117" i="1"/>
  <c r="CA43" i="1" s="1"/>
  <c r="FW199" i="1"/>
  <c r="CA199" i="1" s="1"/>
  <c r="FW350" i="1"/>
  <c r="CA350" i="1" s="1"/>
  <c r="FW270" i="1"/>
  <c r="CA270" i="1" s="1"/>
  <c r="CA108" i="1"/>
  <c r="CA34" i="1" s="1"/>
  <c r="FW190" i="1"/>
  <c r="CA190" i="1" s="1"/>
  <c r="FW349" i="1"/>
  <c r="CA349" i="1" s="1"/>
  <c r="FW269" i="1"/>
  <c r="CA269" i="1" s="1"/>
  <c r="CA107" i="1"/>
  <c r="CA33" i="1" s="1"/>
  <c r="FW189" i="1"/>
  <c r="CA189" i="1" s="1"/>
  <c r="FW256" i="1"/>
  <c r="CA256" i="1" s="1"/>
  <c r="FW336" i="1"/>
  <c r="CA336" i="1" s="1"/>
  <c r="CA94" i="1"/>
  <c r="CA20" i="1" s="1"/>
  <c r="FW176" i="1"/>
  <c r="CA176" i="1" s="1"/>
  <c r="CA124" i="1"/>
  <c r="FW286" i="1"/>
  <c r="CA286" i="1" s="1"/>
  <c r="GH250" i="1" s="1"/>
  <c r="FW366" i="1"/>
  <c r="CA366" i="1" s="1"/>
  <c r="FW206" i="1"/>
  <c r="CA206" i="1" s="1"/>
  <c r="CA132" i="1"/>
  <c r="FW294" i="1"/>
  <c r="CA294" i="1" s="1"/>
  <c r="FW374" i="1"/>
  <c r="CA374" i="1" s="1"/>
  <c r="FW214" i="1"/>
  <c r="CA214" i="1" s="1"/>
  <c r="FW282" i="1"/>
  <c r="CA282" i="1" s="1"/>
  <c r="GH246" i="1" s="1"/>
  <c r="FW362" i="1"/>
  <c r="CA362" i="1" s="1"/>
  <c r="GH326" i="1" s="1"/>
  <c r="CA120" i="1"/>
  <c r="FW202" i="1"/>
  <c r="CA202" i="1" s="1"/>
  <c r="FW273" i="1"/>
  <c r="CA273" i="1" s="1"/>
  <c r="FW353" i="1"/>
  <c r="CA353" i="1" s="1"/>
  <c r="CA111" i="1"/>
  <c r="CA37" i="1" s="1"/>
  <c r="FW193" i="1"/>
  <c r="CA193" i="1" s="1"/>
  <c r="FW249" i="1"/>
  <c r="CA249" i="1" s="1"/>
  <c r="FW329" i="1"/>
  <c r="CA329" i="1" s="1"/>
  <c r="CA87" i="1"/>
  <c r="CA13" i="1" s="1"/>
  <c r="FW169" i="1"/>
  <c r="CA169" i="1" s="1"/>
  <c r="FW340" i="1"/>
  <c r="CA340" i="1" s="1"/>
  <c r="FW260" i="1"/>
  <c r="CA260" i="1" s="1"/>
  <c r="FW180" i="1"/>
  <c r="CA180" i="1" s="1"/>
  <c r="CA98" i="1"/>
  <c r="CA24" i="1" s="1"/>
  <c r="FW331" i="1"/>
  <c r="CA331" i="1" s="1"/>
  <c r="FW171" i="1"/>
  <c r="CA171" i="1" s="1"/>
  <c r="FW251" i="1"/>
  <c r="CA251" i="1" s="1"/>
  <c r="CA89" i="1"/>
  <c r="CA15" i="1" s="1"/>
  <c r="FW291" i="1"/>
  <c r="CA291" i="1" s="1"/>
  <c r="FW211" i="1"/>
  <c r="CA211" i="1" s="1"/>
  <c r="CA129" i="1"/>
  <c r="FW371" i="1"/>
  <c r="CA371" i="1" s="1"/>
  <c r="FW299" i="1"/>
  <c r="CA299" i="1" s="1"/>
  <c r="CA137" i="1"/>
  <c r="FW219" i="1"/>
  <c r="CA219" i="1" s="1"/>
  <c r="FW379" i="1"/>
  <c r="CA379" i="1" s="1"/>
  <c r="FW303" i="1"/>
  <c r="CA303" i="1" s="1"/>
  <c r="CA141" i="1"/>
  <c r="CA67" i="1" s="1"/>
  <c r="FW223" i="1"/>
  <c r="CA223" i="1" s="1"/>
  <c r="FW383" i="1"/>
  <c r="CA383" i="1" s="1"/>
  <c r="FW281" i="1"/>
  <c r="CA281" i="1" s="1"/>
  <c r="FW361" i="1"/>
  <c r="CA361" i="1" s="1"/>
  <c r="CA119" i="1"/>
  <c r="CA45" i="1" s="1"/>
  <c r="FW201" i="1"/>
  <c r="CA201" i="1" s="1"/>
  <c r="FW272" i="1"/>
  <c r="CA272" i="1" s="1"/>
  <c r="FW352" i="1"/>
  <c r="CA352" i="1" s="1"/>
  <c r="CA110" i="1"/>
  <c r="CA36" i="1" s="1"/>
  <c r="FW192" i="1"/>
  <c r="CA192" i="1" s="1"/>
  <c r="FW247" i="1"/>
  <c r="CA247" i="1" s="1"/>
  <c r="FW327" i="1"/>
  <c r="CA327" i="1" s="1"/>
  <c r="CA85" i="1"/>
  <c r="CA11" i="1" s="1"/>
  <c r="FW167" i="1"/>
  <c r="CA167" i="1" s="1"/>
  <c r="FW259" i="1"/>
  <c r="CA259" i="1" s="1"/>
  <c r="FW339" i="1"/>
  <c r="CA339" i="1" s="1"/>
  <c r="CA97" i="1"/>
  <c r="CA23" i="1" s="1"/>
  <c r="FW179" i="1"/>
  <c r="CA179" i="1" s="1"/>
  <c r="FW250" i="1"/>
  <c r="CA250" i="1" s="1"/>
  <c r="FW330" i="1"/>
  <c r="CA330" i="1" s="1"/>
  <c r="CA88" i="1"/>
  <c r="CA14" i="1" s="1"/>
  <c r="FW170" i="1"/>
  <c r="CA170" i="1" s="1"/>
  <c r="CA130" i="1"/>
  <c r="FW292" i="1"/>
  <c r="CA292" i="1" s="1"/>
  <c r="FW372" i="1"/>
  <c r="CA372" i="1" s="1"/>
  <c r="FW212" i="1"/>
  <c r="CA212" i="1" s="1"/>
  <c r="FW300" i="1"/>
  <c r="CA300" i="1" s="1"/>
  <c r="FW380" i="1"/>
  <c r="CA380" i="1" s="1"/>
  <c r="FW220" i="1"/>
  <c r="CA220" i="1" s="1"/>
  <c r="CA138" i="1"/>
  <c r="FW305" i="1"/>
  <c r="CA305" i="1" s="1"/>
  <c r="FW385" i="1"/>
  <c r="CA385" i="1" s="1"/>
  <c r="FW225" i="1"/>
  <c r="CA225" i="1" s="1"/>
  <c r="CA143" i="1"/>
  <c r="CA69" i="1" s="1"/>
  <c r="CA145" i="1"/>
  <c r="CA576" i="1" s="1"/>
  <c r="FW227" i="1"/>
  <c r="CA227" i="1" s="1"/>
  <c r="FW387" i="1"/>
  <c r="CA387" i="1" s="1"/>
  <c r="FW307" i="1"/>
  <c r="CA307" i="1" s="1"/>
  <c r="DU34" i="1"/>
  <c r="BP34" i="1"/>
  <c r="BP15" i="1"/>
  <c r="DU15" i="1"/>
  <c r="BP67" i="1"/>
  <c r="DU67" i="1"/>
  <c r="BP42" i="1"/>
  <c r="DU42" i="1"/>
  <c r="BP29" i="1"/>
  <c r="DU29" i="1"/>
  <c r="DU54" i="1"/>
  <c r="DU53" i="1"/>
  <c r="BP53" i="1"/>
  <c r="BP58" i="1"/>
  <c r="DU58" i="1"/>
  <c r="DU21" i="1"/>
  <c r="BP20" i="1"/>
  <c r="DU20" i="1"/>
  <c r="DU45" i="1"/>
  <c r="BP45" i="1"/>
  <c r="BP66" i="1"/>
  <c r="DU66" i="1"/>
  <c r="BP23" i="1"/>
  <c r="DU23" i="1"/>
  <c r="BP63" i="1"/>
  <c r="DU63" i="1"/>
  <c r="DU17" i="1"/>
  <c r="BP17" i="1"/>
  <c r="DU59" i="1"/>
  <c r="BP59" i="1"/>
  <c r="BP39" i="1"/>
  <c r="DU39" i="1"/>
  <c r="BP27" i="1"/>
  <c r="DU27" i="1"/>
  <c r="DU13" i="1"/>
  <c r="BP13" i="1"/>
  <c r="DU14" i="1"/>
  <c r="BP14" i="1"/>
  <c r="BP46" i="1"/>
  <c r="GO10" i="1"/>
  <c r="DU46" i="1"/>
  <c r="DU43" i="1"/>
  <c r="BP43" i="1"/>
  <c r="DU40" i="1"/>
  <c r="BP40" i="1"/>
  <c r="DU55" i="1"/>
  <c r="BP55" i="1"/>
  <c r="BP50" i="1"/>
  <c r="GO14" i="1"/>
  <c r="DU50" i="1"/>
  <c r="GO396" i="1"/>
  <c r="BP47" i="1"/>
  <c r="GO236" i="1"/>
  <c r="GO11" i="1"/>
  <c r="GO316" i="1"/>
  <c r="DU47" i="1"/>
  <c r="BP49" i="1"/>
  <c r="DU49" i="1"/>
  <c r="GO13" i="1"/>
  <c r="BP32" i="1"/>
  <c r="DU32" i="1"/>
  <c r="BP57" i="1"/>
  <c r="DU57" i="1"/>
  <c r="CB575" i="1"/>
  <c r="CA70" i="1"/>
  <c r="DU37" i="1"/>
  <c r="BP37" i="1"/>
  <c r="BP11" i="1"/>
  <c r="DU11" i="1"/>
  <c r="BQ29" i="1"/>
  <c r="FA29" i="1" s="1"/>
  <c r="DV29" i="1"/>
  <c r="BQ10" i="1"/>
  <c r="BQ67" i="1"/>
  <c r="DV67" i="1"/>
  <c r="BQ61" i="1"/>
  <c r="DV61" i="1"/>
  <c r="BQ69" i="1"/>
  <c r="DV69" i="1"/>
  <c r="BQ39" i="1"/>
  <c r="DV39" i="1"/>
  <c r="DV50" i="1"/>
  <c r="BQ50" i="1"/>
  <c r="GP14" i="1"/>
  <c r="BQ40" i="1"/>
  <c r="DV40" i="1"/>
  <c r="BQ22" i="1"/>
  <c r="DV22" i="1"/>
  <c r="DV60" i="1"/>
  <c r="BQ59" i="1"/>
  <c r="DV59" i="1"/>
  <c r="BQ42" i="1"/>
  <c r="DV42" i="1"/>
  <c r="DV54" i="1"/>
  <c r="BQ54" i="1"/>
  <c r="BQ48" i="1"/>
  <c r="GP12" i="1"/>
  <c r="DV48" i="1"/>
  <c r="BQ18" i="1"/>
  <c r="DV18" i="1"/>
  <c r="DV26" i="1"/>
  <c r="BQ26" i="1"/>
  <c r="BQ43" i="1"/>
  <c r="DV43" i="1"/>
  <c r="BQ37" i="1"/>
  <c r="DV37" i="1"/>
  <c r="GP15" i="1"/>
  <c r="DV51" i="1"/>
  <c r="BQ51" i="1"/>
  <c r="DV66" i="1"/>
  <c r="BQ66" i="1"/>
  <c r="DV64" i="1"/>
  <c r="BQ64" i="1"/>
  <c r="DV12" i="1"/>
  <c r="BQ12" i="1"/>
  <c r="BQ20" i="1"/>
  <c r="DV20" i="1"/>
  <c r="BQ30" i="1"/>
  <c r="DV30" i="1"/>
  <c r="BQ45" i="1"/>
  <c r="DV45" i="1"/>
  <c r="BQ70" i="1"/>
  <c r="DV70" i="1"/>
  <c r="GP13" i="1"/>
  <c r="BQ49" i="1"/>
  <c r="DV49" i="1"/>
  <c r="DV27" i="1"/>
  <c r="BQ27" i="1"/>
  <c r="BQ13" i="1"/>
  <c r="DV13" i="1"/>
  <c r="BQ56" i="1"/>
  <c r="DV56" i="1"/>
  <c r="DV34" i="1"/>
  <c r="BQ34" i="1"/>
  <c r="BQ11" i="1"/>
  <c r="DV11" i="1"/>
  <c r="BR28" i="1"/>
  <c r="DW28" i="1"/>
  <c r="DW20" i="1"/>
  <c r="BR20" i="1"/>
  <c r="DW68" i="1"/>
  <c r="BR68" i="1"/>
  <c r="BR60" i="1"/>
  <c r="DW60" i="1"/>
  <c r="DW63" i="1"/>
  <c r="BR63" i="1"/>
  <c r="BR54" i="1"/>
  <c r="DW54" i="1"/>
  <c r="DW67" i="1"/>
  <c r="BR67" i="1"/>
  <c r="DW17" i="1"/>
  <c r="BR17" i="1"/>
  <c r="BR45" i="1"/>
  <c r="DW45" i="1"/>
  <c r="BR29" i="1"/>
  <c r="DW29" i="1"/>
  <c r="DW23" i="1"/>
  <c r="BR23" i="1"/>
  <c r="DW11" i="1"/>
  <c r="BR11" i="1"/>
  <c r="FB11" i="1" s="1"/>
  <c r="GQ15" i="1"/>
  <c r="BR51" i="1"/>
  <c r="DW51" i="1"/>
  <c r="DW61" i="1"/>
  <c r="BR61" i="1"/>
  <c r="BR18" i="1"/>
  <c r="DW18" i="1"/>
  <c r="BR42" i="1"/>
  <c r="FB42" i="1" s="1"/>
  <c r="DW42" i="1"/>
  <c r="BR62" i="1"/>
  <c r="DW62" i="1"/>
  <c r="DW69" i="1"/>
  <c r="BR69" i="1"/>
  <c r="BR56" i="1"/>
  <c r="DW56" i="1"/>
  <c r="DW47" i="1"/>
  <c r="GQ11" i="1"/>
  <c r="GQ316" i="1"/>
  <c r="GQ236" i="1"/>
  <c r="BR47" i="1"/>
  <c r="GQ396" i="1"/>
  <c r="DW15" i="1"/>
  <c r="BR15" i="1"/>
  <c r="DW71" i="1"/>
  <c r="BR71" i="1"/>
  <c r="GE13" i="1"/>
  <c r="BR66" i="1"/>
  <c r="DW66" i="1"/>
  <c r="BR24" i="1"/>
  <c r="DW24" i="1"/>
  <c r="BR13" i="1"/>
  <c r="DW13" i="1"/>
  <c r="DW53" i="1"/>
  <c r="BR53" i="1"/>
  <c r="GQ17" i="1"/>
  <c r="AI39" i="40"/>
  <c r="M69" i="23"/>
  <c r="S69" i="23" s="1"/>
  <c r="AT6" i="40"/>
  <c r="IU168" i="1"/>
  <c r="IU86" i="1"/>
  <c r="IU169" i="1"/>
  <c r="IU87" i="1"/>
  <c r="FW276" i="1"/>
  <c r="CA276" i="1" s="1"/>
  <c r="FW356" i="1"/>
  <c r="CA356" i="1" s="1"/>
  <c r="CA114" i="1"/>
  <c r="CA40" i="1" s="1"/>
  <c r="FW196" i="1"/>
  <c r="CA196" i="1" s="1"/>
  <c r="FW275" i="1"/>
  <c r="CA275" i="1" s="1"/>
  <c r="FW355" i="1"/>
  <c r="CA355" i="1" s="1"/>
  <c r="CA113" i="1"/>
  <c r="CA39" i="1" s="1"/>
  <c r="FW195" i="1"/>
  <c r="CA195" i="1" s="1"/>
  <c r="FW262" i="1"/>
  <c r="CA262" i="1" s="1"/>
  <c r="FW342" i="1"/>
  <c r="CA342" i="1" s="1"/>
  <c r="CA100" i="1"/>
  <c r="FW182" i="1"/>
  <c r="CA182" i="1" s="1"/>
  <c r="FW343" i="1"/>
  <c r="CA343" i="1" s="1"/>
  <c r="FW263" i="1"/>
  <c r="CA263" i="1" s="1"/>
  <c r="FW183" i="1"/>
  <c r="CA183" i="1" s="1"/>
  <c r="CA101" i="1"/>
  <c r="CA27" i="1" s="1"/>
  <c r="FW333" i="1"/>
  <c r="CA333" i="1" s="1"/>
  <c r="FW173" i="1"/>
  <c r="CA173" i="1" s="1"/>
  <c r="FW253" i="1"/>
  <c r="CA253" i="1" s="1"/>
  <c r="CA91" i="1"/>
  <c r="CA17" i="1" s="1"/>
  <c r="FW289" i="1"/>
  <c r="CA289" i="1" s="1"/>
  <c r="FW209" i="1"/>
  <c r="CA209" i="1" s="1"/>
  <c r="CA127" i="1"/>
  <c r="FW369" i="1"/>
  <c r="CA369" i="1" s="1"/>
  <c r="FW297" i="1"/>
  <c r="CA297" i="1" s="1"/>
  <c r="FW217" i="1"/>
  <c r="CA217" i="1" s="1"/>
  <c r="AZ20" i="40" s="1"/>
  <c r="CA135" i="1"/>
  <c r="FW377" i="1"/>
  <c r="CA377" i="1" s="1"/>
  <c r="FW285" i="1"/>
  <c r="CA285" i="1" s="1"/>
  <c r="GH249" i="1" s="1"/>
  <c r="FW205" i="1"/>
  <c r="CA205" i="1" s="1"/>
  <c r="CA123" i="1"/>
  <c r="FW365" i="1"/>
  <c r="CA365" i="1" s="1"/>
  <c r="FW268" i="1"/>
  <c r="CA268" i="1" s="1"/>
  <c r="FW348" i="1"/>
  <c r="CA348" i="1" s="1"/>
  <c r="CA106" i="1"/>
  <c r="CA32" i="1" s="1"/>
  <c r="FW188" i="1"/>
  <c r="CA188" i="1" s="1"/>
  <c r="FW274" i="1"/>
  <c r="CA274" i="1" s="1"/>
  <c r="FW354" i="1"/>
  <c r="CA354" i="1" s="1"/>
  <c r="CA112" i="1"/>
  <c r="CA38" i="1" s="1"/>
  <c r="FW194" i="1"/>
  <c r="CA194" i="1" s="1"/>
  <c r="FW177" i="1"/>
  <c r="CA177" i="1" s="1"/>
  <c r="FW337" i="1"/>
  <c r="CA337" i="1" s="1"/>
  <c r="CA95" i="1"/>
  <c r="CA21" i="1" s="1"/>
  <c r="FW257" i="1"/>
  <c r="CA257" i="1" s="1"/>
  <c r="FW261" i="1"/>
  <c r="CA261" i="1" s="1"/>
  <c r="FW341" i="1"/>
  <c r="CA341" i="1" s="1"/>
  <c r="CA99" i="1"/>
  <c r="CA25" i="1" s="1"/>
  <c r="FW181" i="1"/>
  <c r="CA181" i="1" s="1"/>
  <c r="FW252" i="1"/>
  <c r="CA252" i="1" s="1"/>
  <c r="FW332" i="1"/>
  <c r="CA332" i="1" s="1"/>
  <c r="CA90" i="1"/>
  <c r="CA16" i="1" s="1"/>
  <c r="FW172" i="1"/>
  <c r="CA172" i="1" s="1"/>
  <c r="CA128" i="1"/>
  <c r="FW290" i="1"/>
  <c r="CA290" i="1" s="1"/>
  <c r="FW370" i="1"/>
  <c r="CA370" i="1" s="1"/>
  <c r="FW210" i="1"/>
  <c r="CA210" i="1" s="1"/>
  <c r="FW298" i="1"/>
  <c r="CA298" i="1" s="1"/>
  <c r="FW378" i="1"/>
  <c r="CA378" i="1" s="1"/>
  <c r="FW218" i="1"/>
  <c r="CA218" i="1" s="1"/>
  <c r="CA136" i="1"/>
  <c r="FW302" i="1"/>
  <c r="CA302" i="1" s="1"/>
  <c r="FW222" i="1"/>
  <c r="CA222" i="1" s="1"/>
  <c r="FW382" i="1"/>
  <c r="CA382" i="1" s="1"/>
  <c r="CA140" i="1"/>
  <c r="CA66" i="1" s="1"/>
  <c r="FW278" i="1"/>
  <c r="CA278" i="1" s="1"/>
  <c r="FW358" i="1"/>
  <c r="CA358" i="1" s="1"/>
  <c r="CA116" i="1"/>
  <c r="CA42" i="1" s="1"/>
  <c r="FW198" i="1"/>
  <c r="CA198" i="1" s="1"/>
  <c r="FW266" i="1"/>
  <c r="CA266" i="1" s="1"/>
  <c r="FW346" i="1"/>
  <c r="CA346" i="1" s="1"/>
  <c r="CA104" i="1"/>
  <c r="CA30" i="1" s="1"/>
  <c r="FW186" i="1"/>
  <c r="CA186" i="1" s="1"/>
  <c r="FW267" i="1"/>
  <c r="CA267" i="1" s="1"/>
  <c r="FW347" i="1"/>
  <c r="CA347" i="1" s="1"/>
  <c r="CA105" i="1"/>
  <c r="CA31" i="1" s="1"/>
  <c r="FW187" i="1"/>
  <c r="CA187" i="1" s="1"/>
  <c r="FW335" i="1"/>
  <c r="CA335" i="1" s="1"/>
  <c r="FW175" i="1"/>
  <c r="CA175" i="1" s="1"/>
  <c r="FW255" i="1"/>
  <c r="CA255" i="1" s="1"/>
  <c r="CA93" i="1"/>
  <c r="CA19" i="1" s="1"/>
  <c r="FW287" i="1"/>
  <c r="CA287" i="1" s="1"/>
  <c r="GH251" i="1" s="1"/>
  <c r="FW207" i="1"/>
  <c r="CA207" i="1" s="1"/>
  <c r="CA125" i="1"/>
  <c r="FW367" i="1"/>
  <c r="CA367" i="1" s="1"/>
  <c r="FW295" i="1"/>
  <c r="CA295" i="1" s="1"/>
  <c r="FW215" i="1"/>
  <c r="CA215" i="1" s="1"/>
  <c r="AZ18" i="40" s="1"/>
  <c r="CA133" i="1"/>
  <c r="FW375" i="1"/>
  <c r="CA375" i="1" s="1"/>
  <c r="FW283" i="1"/>
  <c r="CA283" i="1" s="1"/>
  <c r="GH247" i="1" s="1"/>
  <c r="FW203" i="1"/>
  <c r="CA203" i="1" s="1"/>
  <c r="CA121" i="1"/>
  <c r="FW363" i="1"/>
  <c r="CA363" i="1" s="1"/>
  <c r="FW277" i="1"/>
  <c r="CA277" i="1" s="1"/>
  <c r="FW357" i="1"/>
  <c r="CA357" i="1" s="1"/>
  <c r="CA115" i="1"/>
  <c r="CA41" i="1" s="1"/>
  <c r="FW197" i="1"/>
  <c r="CA197" i="1" s="1"/>
  <c r="FW264" i="1"/>
  <c r="CA264" i="1" s="1"/>
  <c r="FW344" i="1"/>
  <c r="CA344" i="1" s="1"/>
  <c r="CA102" i="1"/>
  <c r="CA28" i="1" s="1"/>
  <c r="FW184" i="1"/>
  <c r="CA184" i="1" s="1"/>
  <c r="FW345" i="1"/>
  <c r="CA345" i="1" s="1"/>
  <c r="FW265" i="1"/>
  <c r="CA265" i="1" s="1"/>
  <c r="CA103" i="1"/>
  <c r="CA29" i="1" s="1"/>
  <c r="FW185" i="1"/>
  <c r="CA185" i="1" s="1"/>
  <c r="FW254" i="1"/>
  <c r="CA254" i="1" s="1"/>
  <c r="FW334" i="1"/>
  <c r="CA334" i="1" s="1"/>
  <c r="CA92" i="1"/>
  <c r="CA18" i="1" s="1"/>
  <c r="FW174" i="1"/>
  <c r="CA174" i="1" s="1"/>
  <c r="CA126" i="1"/>
  <c r="GH104" i="1" s="1"/>
  <c r="FW288" i="1"/>
  <c r="CA288" i="1" s="1"/>
  <c r="FW368" i="1"/>
  <c r="CA368" i="1" s="1"/>
  <c r="FW208" i="1"/>
  <c r="CA208" i="1" s="1"/>
  <c r="FW216" i="1"/>
  <c r="CA216" i="1" s="1"/>
  <c r="AZ19" i="40" s="1"/>
  <c r="CA134" i="1"/>
  <c r="FW376" i="1"/>
  <c r="CA376" i="1" s="1"/>
  <c r="FW296" i="1"/>
  <c r="CA296" i="1" s="1"/>
  <c r="FW284" i="1"/>
  <c r="CA284" i="1" s="1"/>
  <c r="GH248" i="1" s="1"/>
  <c r="FW364" i="1"/>
  <c r="CA364" i="1" s="1"/>
  <c r="GH328" i="1" s="1"/>
  <c r="FW204" i="1"/>
  <c r="CA204" i="1" s="1"/>
  <c r="CA122" i="1"/>
  <c r="CA144" i="1"/>
  <c r="CA575" i="1" s="1"/>
  <c r="FW226" i="1"/>
  <c r="CA226" i="1" s="1"/>
  <c r="FW386" i="1"/>
  <c r="CA386" i="1" s="1"/>
  <c r="FW306" i="1"/>
  <c r="CA306" i="1" s="1"/>
  <c r="FW228" i="1"/>
  <c r="CA228" i="1" s="1"/>
  <c r="CA146" i="1"/>
  <c r="CA577" i="1" s="1"/>
  <c r="FW308" i="1"/>
  <c r="CA308" i="1" s="1"/>
  <c r="FW388" i="1"/>
  <c r="CA388" i="1" s="1"/>
  <c r="BP30" i="1"/>
  <c r="DU30" i="1"/>
  <c r="DU48" i="1"/>
  <c r="BP48" i="1"/>
  <c r="GO12" i="1"/>
  <c r="BP19" i="1"/>
  <c r="DU19" i="1"/>
  <c r="DU62" i="1"/>
  <c r="BP62" i="1"/>
  <c r="BP68" i="1"/>
  <c r="DU68" i="1"/>
  <c r="BP24" i="1"/>
  <c r="DU24" i="1"/>
  <c r="BP65" i="1"/>
  <c r="DU65" i="1"/>
  <c r="BP16" i="1"/>
  <c r="DU16" i="1"/>
  <c r="BP10" i="1"/>
  <c r="BJ10" i="1"/>
  <c r="DU41" i="1"/>
  <c r="BP41" i="1"/>
  <c r="DU64" i="1"/>
  <c r="BP64" i="1"/>
  <c r="GO15" i="1"/>
  <c r="DU51" i="1"/>
  <c r="BP51" i="1"/>
  <c r="BP60" i="1"/>
  <c r="DU60" i="1"/>
  <c r="DU71" i="1"/>
  <c r="BP71" i="1"/>
  <c r="GE11" i="1"/>
  <c r="BP44" i="1"/>
  <c r="DU44" i="1"/>
  <c r="BP70" i="1"/>
  <c r="DU70" i="1"/>
  <c r="BP22" i="1"/>
  <c r="EZ22" i="1" s="1"/>
  <c r="DU22" i="1"/>
  <c r="BP31" i="1"/>
  <c r="DU31" i="1"/>
  <c r="DU18" i="1"/>
  <c r="BP18" i="1"/>
  <c r="DU61" i="1"/>
  <c r="BP61" i="1"/>
  <c r="DU38" i="1"/>
  <c r="BP38" i="1"/>
  <c r="BP25" i="1"/>
  <c r="DU25" i="1"/>
  <c r="BP69" i="1"/>
  <c r="DU69" i="1"/>
  <c r="BP26" i="1"/>
  <c r="DU26" i="1"/>
  <c r="BP56" i="1"/>
  <c r="DU56" i="1"/>
  <c r="BP35" i="1"/>
  <c r="DU35" i="1"/>
  <c r="BP52" i="1"/>
  <c r="DU52" i="1"/>
  <c r="GO16" i="1"/>
  <c r="GM86" i="1"/>
  <c r="AC40" i="40"/>
  <c r="B50" i="1"/>
  <c r="GG13" i="1"/>
  <c r="GL13" i="1" s="1"/>
  <c r="GG249" i="1"/>
  <c r="GM249" i="1" s="1"/>
  <c r="GG329" i="1"/>
  <c r="GM329" i="1" s="1"/>
  <c r="HW169" i="1"/>
  <c r="GG418" i="1"/>
  <c r="GM418" i="1" s="1"/>
  <c r="M138" i="23" s="1"/>
  <c r="M168" i="23" s="1"/>
  <c r="HW249" i="1"/>
  <c r="HW13" i="1"/>
  <c r="GG169" i="1"/>
  <c r="GM169" i="1" s="1"/>
  <c r="M107" i="23" s="1"/>
  <c r="GG101" i="1"/>
  <c r="HW329" i="1"/>
  <c r="EU59" i="1"/>
  <c r="D57" i="84"/>
  <c r="D58" i="84"/>
  <c r="FY527" i="1"/>
  <c r="FZ526" i="1"/>
  <c r="EU60" i="1"/>
  <c r="DQ60" i="1"/>
  <c r="EU32" i="1"/>
  <c r="DQ32" i="1"/>
  <c r="DQ33" i="1"/>
  <c r="EU33" i="1"/>
  <c r="DQ22" i="1"/>
  <c r="EU45" i="1"/>
  <c r="HP333" i="1"/>
  <c r="HQ332" i="1"/>
  <c r="EU35" i="1"/>
  <c r="DQ35" i="1"/>
  <c r="DQ54" i="1"/>
  <c r="EU51" i="1"/>
  <c r="DQ58" i="1"/>
  <c r="DQ47" i="1"/>
  <c r="IU90" i="1"/>
  <c r="EU46" i="1"/>
  <c r="EU75" i="1" s="1"/>
  <c r="EU48" i="1"/>
  <c r="FY92" i="1"/>
  <c r="FZ91" i="1"/>
  <c r="DQ43" i="1"/>
  <c r="EU52" i="1"/>
  <c r="DQ52" i="1"/>
  <c r="EU57" i="1"/>
  <c r="DQ49" i="1"/>
  <c r="EU49" i="1"/>
  <c r="DQ48" i="1"/>
  <c r="EU54" i="1"/>
  <c r="DQ59" i="1"/>
  <c r="EU47" i="1"/>
  <c r="EU58" i="1"/>
  <c r="DQ57" i="1"/>
  <c r="DQ51" i="1"/>
  <c r="DQ25" i="1"/>
  <c r="EU25" i="1"/>
  <c r="EJ25" i="1"/>
  <c r="EU27" i="1"/>
  <c r="DQ27" i="1"/>
  <c r="EJ27" i="1"/>
  <c r="EU26" i="1"/>
  <c r="DQ26" i="1"/>
  <c r="EJ26" i="1"/>
  <c r="EU42" i="1"/>
  <c r="DQ42" i="1"/>
  <c r="DQ28" i="1"/>
  <c r="EU28" i="1"/>
  <c r="EJ28" i="1"/>
  <c r="EU43" i="1"/>
  <c r="DQ46" i="1"/>
  <c r="DQ30" i="1"/>
  <c r="EU30" i="1"/>
  <c r="EJ30" i="1"/>
  <c r="DQ23" i="1"/>
  <c r="EU23" i="1"/>
  <c r="EJ23" i="1"/>
  <c r="DQ31" i="1"/>
  <c r="EU31" i="1"/>
  <c r="EU39" i="1"/>
  <c r="DQ39" i="1"/>
  <c r="DQ29" i="1"/>
  <c r="EU29" i="1"/>
  <c r="EJ29" i="1"/>
  <c r="EV425" i="1"/>
  <c r="EV173" i="1"/>
  <c r="EK173" i="1"/>
  <c r="FF425" i="1"/>
  <c r="EA425" i="1"/>
  <c r="FF173" i="1"/>
  <c r="EZ59" i="1" l="1"/>
  <c r="FA37" i="1"/>
  <c r="FA11" i="1"/>
  <c r="EZ29" i="1"/>
  <c r="EK22" i="1"/>
  <c r="EK23" i="1" s="1"/>
  <c r="EK24" i="1" s="1"/>
  <c r="EK25" i="1" s="1"/>
  <c r="EK26" i="1" s="1"/>
  <c r="EK27" i="1" s="1"/>
  <c r="EK28" i="1" s="1"/>
  <c r="EK29" i="1" s="1"/>
  <c r="EZ25" i="1"/>
  <c r="FA70" i="1"/>
  <c r="EZ26" i="1"/>
  <c r="FA63" i="1"/>
  <c r="FB18" i="1"/>
  <c r="FA13" i="1"/>
  <c r="FA16" i="1"/>
  <c r="FZ333" i="1"/>
  <c r="GR333" i="1" s="1"/>
  <c r="FY334" i="1"/>
  <c r="EZ69" i="1"/>
  <c r="BH36" i="82"/>
  <c r="BD36" i="82"/>
  <c r="BL36" i="82" s="1"/>
  <c r="FA64" i="1"/>
  <c r="FB22" i="1"/>
  <c r="AB38" i="82"/>
  <c r="AJ37" i="82"/>
  <c r="AZ37" i="82"/>
  <c r="EV22" i="1"/>
  <c r="EV23" i="1" s="1"/>
  <c r="EV24" i="1" s="1"/>
  <c r="EV25" i="1" s="1"/>
  <c r="EV26" i="1" s="1"/>
  <c r="EV27" i="1" s="1"/>
  <c r="EV28" i="1" s="1"/>
  <c r="EV29" i="1" s="1"/>
  <c r="EV30" i="1" s="1"/>
  <c r="EV31" i="1" s="1"/>
  <c r="EV32" i="1" s="1"/>
  <c r="EZ61" i="1"/>
  <c r="FA51" i="1"/>
  <c r="EZ13" i="1"/>
  <c r="FB59" i="1"/>
  <c r="FB65" i="1"/>
  <c r="E37" i="82"/>
  <c r="M36" i="82"/>
  <c r="FB71" i="1"/>
  <c r="FB45" i="1"/>
  <c r="FA22" i="1"/>
  <c r="GH252" i="1"/>
  <c r="FA34" i="1"/>
  <c r="FA20" i="1"/>
  <c r="FA26" i="1"/>
  <c r="FA48" i="1"/>
  <c r="FA39" i="1"/>
  <c r="FA61" i="1"/>
  <c r="GP17" i="1"/>
  <c r="HP174" i="1"/>
  <c r="HQ173" i="1"/>
  <c r="HP91" i="1"/>
  <c r="HQ90" i="1"/>
  <c r="FZ253" i="1"/>
  <c r="GH253" i="1" s="1"/>
  <c r="FY254" i="1"/>
  <c r="IU172" i="1"/>
  <c r="FY174" i="1"/>
  <c r="FZ173" i="1"/>
  <c r="HP19" i="1"/>
  <c r="HQ18" i="1"/>
  <c r="EZ51" i="1"/>
  <c r="EZ16" i="1"/>
  <c r="EZ68" i="1"/>
  <c r="FB53" i="1"/>
  <c r="FB47" i="1"/>
  <c r="FB51" i="1"/>
  <c r="FB17" i="1"/>
  <c r="FB20" i="1"/>
  <c r="FA45" i="1"/>
  <c r="FA42" i="1"/>
  <c r="FA59" i="1"/>
  <c r="EZ37" i="1"/>
  <c r="EZ34" i="1"/>
  <c r="FB49" i="1"/>
  <c r="FA53" i="1"/>
  <c r="HP255" i="1"/>
  <c r="HQ254" i="1"/>
  <c r="EZ38" i="1"/>
  <c r="EZ64" i="1"/>
  <c r="EZ41" i="1"/>
  <c r="FB13" i="1"/>
  <c r="FB66" i="1"/>
  <c r="FB15" i="1"/>
  <c r="FB69" i="1"/>
  <c r="FZ18" i="1"/>
  <c r="FY19" i="1"/>
  <c r="EZ18" i="1"/>
  <c r="EZ60" i="1"/>
  <c r="EZ30" i="1"/>
  <c r="EZ43" i="1"/>
  <c r="B92" i="1"/>
  <c r="B14" i="39"/>
  <c r="L14" i="39" s="1"/>
  <c r="FB24" i="1"/>
  <c r="FB61" i="1"/>
  <c r="FB29" i="1"/>
  <c r="FA30" i="1"/>
  <c r="FB27" i="1"/>
  <c r="FA25" i="1"/>
  <c r="FA33" i="1"/>
  <c r="EK419" i="1"/>
  <c r="EZ35" i="1"/>
  <c r="EZ44" i="1"/>
  <c r="EZ24" i="1"/>
  <c r="FB56" i="1"/>
  <c r="FB23" i="1"/>
  <c r="FB60" i="1"/>
  <c r="FB28" i="1"/>
  <c r="FA56" i="1"/>
  <c r="FA66" i="1"/>
  <c r="FA18" i="1"/>
  <c r="FA54" i="1"/>
  <c r="FA24" i="1"/>
  <c r="FB62" i="1"/>
  <c r="FA43" i="1"/>
  <c r="FA40" i="1"/>
  <c r="FY423" i="1"/>
  <c r="FZ422" i="1"/>
  <c r="GH422" i="1" s="1"/>
  <c r="FB68" i="1"/>
  <c r="FA67" i="1"/>
  <c r="EZ70" i="1"/>
  <c r="HW14" i="1"/>
  <c r="GG170" i="1"/>
  <c r="GM170" i="1" s="1"/>
  <c r="M108" i="23" s="1"/>
  <c r="GG419" i="1"/>
  <c r="GM419" i="1" s="1"/>
  <c r="M139" i="23" s="1"/>
  <c r="M169" i="23" s="1"/>
  <c r="GG250" i="1"/>
  <c r="GM250" i="1" s="1"/>
  <c r="B51" i="1"/>
  <c r="HW170" i="1"/>
  <c r="HW250" i="1"/>
  <c r="GG14" i="1"/>
  <c r="GL14" i="1" s="1"/>
  <c r="GG330" i="1"/>
  <c r="GM330" i="1" s="1"/>
  <c r="GG102" i="1"/>
  <c r="HW330" i="1"/>
  <c r="AI40" i="40"/>
  <c r="AT7" i="40"/>
  <c r="M70" i="23"/>
  <c r="S70" i="23" s="1"/>
  <c r="EZ71" i="1"/>
  <c r="EZ62" i="1"/>
  <c r="GH100" i="1"/>
  <c r="AD40" i="40" s="1"/>
  <c r="CA48" i="1"/>
  <c r="GH12" i="1" s="1"/>
  <c r="R66" i="40"/>
  <c r="CA60" i="1"/>
  <c r="R78" i="40"/>
  <c r="GH172" i="1"/>
  <c r="AZ11" i="40"/>
  <c r="GH327" i="1"/>
  <c r="GH167" i="1"/>
  <c r="AZ6" i="40"/>
  <c r="GH331" i="1"/>
  <c r="AZ10" i="40"/>
  <c r="GH171" i="1"/>
  <c r="R80" i="40"/>
  <c r="CA62" i="1"/>
  <c r="AZ13" i="40"/>
  <c r="GH329" i="1"/>
  <c r="GH169" i="1"/>
  <c r="AZ8" i="40"/>
  <c r="AZ12" i="40"/>
  <c r="FB63" i="1"/>
  <c r="EZ47" i="1"/>
  <c r="EZ46" i="1"/>
  <c r="EZ39" i="1"/>
  <c r="EZ63" i="1"/>
  <c r="EZ23" i="1"/>
  <c r="EZ66" i="1"/>
  <c r="EZ20" i="1"/>
  <c r="EZ21" i="1"/>
  <c r="CA64" i="1"/>
  <c r="R82" i="40"/>
  <c r="AZ15" i="40"/>
  <c r="R81" i="40"/>
  <c r="CA63" i="1"/>
  <c r="AZ14" i="40"/>
  <c r="AZ5" i="40"/>
  <c r="GH166" i="1"/>
  <c r="AZ17" i="40"/>
  <c r="GH170" i="1"/>
  <c r="AZ9" i="40"/>
  <c r="R83" i="40"/>
  <c r="CA65" i="1"/>
  <c r="CA12" i="1"/>
  <c r="CA22" i="1"/>
  <c r="EZ36" i="1"/>
  <c r="FB52" i="1"/>
  <c r="FB48" i="1"/>
  <c r="FB30" i="1"/>
  <c r="FB14" i="1"/>
  <c r="FB46" i="1"/>
  <c r="FB21" i="1"/>
  <c r="FB50" i="1"/>
  <c r="FB44" i="1"/>
  <c r="FB16" i="1"/>
  <c r="FA71" i="1"/>
  <c r="FA46" i="1"/>
  <c r="FA41" i="1"/>
  <c r="FA60" i="1"/>
  <c r="FA47" i="1"/>
  <c r="FA31" i="1"/>
  <c r="FA14" i="1"/>
  <c r="FA65" i="1"/>
  <c r="FA17" i="1"/>
  <c r="FA52" i="1"/>
  <c r="FA28" i="1"/>
  <c r="FA32" i="1"/>
  <c r="FA15" i="1"/>
  <c r="AC41" i="40"/>
  <c r="GM87" i="1"/>
  <c r="EZ52" i="1"/>
  <c r="EZ31" i="1"/>
  <c r="EZ65" i="1"/>
  <c r="EZ19" i="1"/>
  <c r="EZ49" i="1"/>
  <c r="EZ48" i="1"/>
  <c r="GH168" i="1"/>
  <c r="AZ7" i="40"/>
  <c r="GH332" i="1"/>
  <c r="R70" i="40"/>
  <c r="CA52" i="1"/>
  <c r="GH16" i="1" s="1"/>
  <c r="CA47" i="1"/>
  <c r="GH99" i="1"/>
  <c r="AD39" i="40" s="1"/>
  <c r="R65" i="40"/>
  <c r="CA59" i="1"/>
  <c r="R77" i="40"/>
  <c r="R69" i="40"/>
  <c r="GH103" i="1"/>
  <c r="AD43" i="40" s="1"/>
  <c r="CA51" i="1"/>
  <c r="GH15" i="1" s="1"/>
  <c r="AZ21" i="40"/>
  <c r="CA54" i="1"/>
  <c r="R72" i="40"/>
  <c r="R67" i="40"/>
  <c r="GH101" i="1"/>
  <c r="AD41" i="40" s="1"/>
  <c r="CA49" i="1"/>
  <c r="GH13" i="1" s="1"/>
  <c r="CA61" i="1"/>
  <c r="R79" i="40"/>
  <c r="CA53" i="1"/>
  <c r="GH17" i="1" s="1"/>
  <c r="R71" i="40"/>
  <c r="CA26" i="1"/>
  <c r="FB67" i="1"/>
  <c r="FB54" i="1"/>
  <c r="FA27" i="1"/>
  <c r="FA49" i="1"/>
  <c r="FA12" i="1"/>
  <c r="FA50" i="1"/>
  <c r="EZ11" i="1"/>
  <c r="EZ57" i="1"/>
  <c r="EZ32" i="1"/>
  <c r="EZ50" i="1"/>
  <c r="EZ56" i="1"/>
  <c r="EZ55" i="1"/>
  <c r="EZ40" i="1"/>
  <c r="EZ14" i="1"/>
  <c r="EZ27" i="1"/>
  <c r="EZ17" i="1"/>
  <c r="EZ45" i="1"/>
  <c r="EZ58" i="1"/>
  <c r="EZ53" i="1"/>
  <c r="EZ54" i="1"/>
  <c r="EZ42" i="1"/>
  <c r="EZ67" i="1"/>
  <c r="EZ15" i="1"/>
  <c r="AZ23" i="40"/>
  <c r="CA56" i="1"/>
  <c r="R74" i="40"/>
  <c r="AZ22" i="40"/>
  <c r="R73" i="40"/>
  <c r="CA55" i="1"/>
  <c r="R64" i="40"/>
  <c r="CA46" i="1"/>
  <c r="GH98" i="1"/>
  <c r="AD38" i="40" s="1"/>
  <c r="CA58" i="1"/>
  <c r="R76" i="40"/>
  <c r="GH330" i="1"/>
  <c r="GH102" i="1"/>
  <c r="AD42" i="40" s="1"/>
  <c r="R68" i="40"/>
  <c r="CA50" i="1"/>
  <c r="GH14" i="1" s="1"/>
  <c r="AZ24" i="40"/>
  <c r="R75" i="40"/>
  <c r="CA57" i="1"/>
  <c r="CA35" i="1"/>
  <c r="CA44" i="1"/>
  <c r="EZ28" i="1"/>
  <c r="EZ33" i="1"/>
  <c r="FB43" i="1"/>
  <c r="FB19" i="1"/>
  <c r="FB70" i="1"/>
  <c r="FB55" i="1"/>
  <c r="FB25" i="1"/>
  <c r="FB12" i="1"/>
  <c r="FB57" i="1"/>
  <c r="FB58" i="1"/>
  <c r="FB64" i="1"/>
  <c r="FA21" i="1"/>
  <c r="FA35" i="1"/>
  <c r="FA57" i="1"/>
  <c r="FA23" i="1"/>
  <c r="FA55" i="1"/>
  <c r="FA38" i="1"/>
  <c r="FA58" i="1"/>
  <c r="FA19" i="1"/>
  <c r="FA44" i="1"/>
  <c r="FA36" i="1"/>
  <c r="FA69" i="1"/>
  <c r="FA68" i="1"/>
  <c r="FA62" i="1"/>
  <c r="EZ12" i="1"/>
  <c r="FY528" i="1"/>
  <c r="FZ527" i="1"/>
  <c r="HP334" i="1"/>
  <c r="HQ333" i="1"/>
  <c r="FY93" i="1"/>
  <c r="FZ92" i="1"/>
  <c r="AD44" i="40"/>
  <c r="IU91" i="1"/>
  <c r="GH105" i="1"/>
  <c r="FF426" i="1"/>
  <c r="EV92" i="1"/>
  <c r="EK92" i="1"/>
  <c r="EK174" i="1"/>
  <c r="EV174" i="1"/>
  <c r="FF174" i="1"/>
  <c r="EA426" i="1"/>
  <c r="EV426" i="1"/>
  <c r="EA92" i="1"/>
  <c r="FF92" i="1"/>
  <c r="GH333" i="1" l="1"/>
  <c r="AB39" i="82"/>
  <c r="AJ38" i="82"/>
  <c r="AZ38" i="82"/>
  <c r="E38" i="82"/>
  <c r="M37" i="82"/>
  <c r="FZ334" i="1"/>
  <c r="FY335" i="1"/>
  <c r="BH37" i="82"/>
  <c r="BD37" i="82"/>
  <c r="BL37" i="82" s="1"/>
  <c r="HQ174" i="1"/>
  <c r="HP175" i="1"/>
  <c r="IZ173" i="1"/>
  <c r="IU173" i="1"/>
  <c r="FY255" i="1"/>
  <c r="FZ254" i="1"/>
  <c r="GH254" i="1" s="1"/>
  <c r="GH173" i="1"/>
  <c r="FY175" i="1"/>
  <c r="FZ174" i="1"/>
  <c r="HQ91" i="1"/>
  <c r="HP92" i="1"/>
  <c r="HQ19" i="1"/>
  <c r="HP20" i="1"/>
  <c r="HQ255" i="1"/>
  <c r="HP256" i="1"/>
  <c r="FY20" i="1"/>
  <c r="FZ19" i="1"/>
  <c r="GH19" i="1" s="1"/>
  <c r="GO18" i="1"/>
  <c r="GP18" i="1"/>
  <c r="GQ18" i="1"/>
  <c r="B93" i="1"/>
  <c r="B15" i="39"/>
  <c r="L15" i="39" s="1"/>
  <c r="EK420" i="1"/>
  <c r="FY424" i="1"/>
  <c r="FZ423" i="1"/>
  <c r="GH423" i="1" s="1"/>
  <c r="GH18" i="1"/>
  <c r="GH236" i="1"/>
  <c r="GH396" i="1"/>
  <c r="GH11" i="1"/>
  <c r="GH316" i="1"/>
  <c r="GM88" i="1"/>
  <c r="AC42" i="40"/>
  <c r="GH10" i="1"/>
  <c r="M71" i="23"/>
  <c r="S71" i="23" s="1"/>
  <c r="AT8" i="40"/>
  <c r="AI41" i="40"/>
  <c r="B52" i="1"/>
  <c r="GG331" i="1"/>
  <c r="GM331" i="1" s="1"/>
  <c r="GG420" i="1"/>
  <c r="GM420" i="1" s="1"/>
  <c r="M140" i="23" s="1"/>
  <c r="M170" i="23" s="1"/>
  <c r="HW15" i="1"/>
  <c r="GG15" i="1"/>
  <c r="GL15" i="1" s="1"/>
  <c r="GG171" i="1"/>
  <c r="GM171" i="1" s="1"/>
  <c r="M109" i="23" s="1"/>
  <c r="HW171" i="1"/>
  <c r="GG251" i="1"/>
  <c r="GM251" i="1" s="1"/>
  <c r="HW251" i="1"/>
  <c r="GG103" i="1"/>
  <c r="HW331" i="1"/>
  <c r="FY529" i="1"/>
  <c r="FZ528" i="1"/>
  <c r="HP335" i="1"/>
  <c r="HQ334" i="1"/>
  <c r="AD45" i="40"/>
  <c r="IU92" i="1"/>
  <c r="GH106" i="1"/>
  <c r="FY94" i="1"/>
  <c r="FZ93" i="1"/>
  <c r="EV427" i="1"/>
  <c r="EV33" i="1"/>
  <c r="EV175" i="1"/>
  <c r="EK175" i="1"/>
  <c r="EK93" i="1"/>
  <c r="EV93" i="1"/>
  <c r="EK30" i="1"/>
  <c r="FF93" i="1"/>
  <c r="EA93" i="1"/>
  <c r="EA427" i="1"/>
  <c r="FF175" i="1"/>
  <c r="FF427" i="1"/>
  <c r="FZ335" i="1" l="1"/>
  <c r="FY336" i="1"/>
  <c r="GR334" i="1"/>
  <c r="GH334" i="1"/>
  <c r="E39" i="82"/>
  <c r="M38" i="82"/>
  <c r="BH38" i="82"/>
  <c r="BD38" i="82"/>
  <c r="BL38" i="82" s="1"/>
  <c r="AB40" i="82"/>
  <c r="AJ39" i="82"/>
  <c r="AZ39" i="82"/>
  <c r="HP176" i="1"/>
  <c r="HQ175" i="1"/>
  <c r="FY176" i="1"/>
  <c r="FZ175" i="1"/>
  <c r="HP93" i="1"/>
  <c r="HQ92" i="1"/>
  <c r="IZ174" i="1"/>
  <c r="IU174" i="1"/>
  <c r="GH174" i="1"/>
  <c r="FY256" i="1"/>
  <c r="FZ255" i="1"/>
  <c r="GH255" i="1" s="1"/>
  <c r="HP21" i="1"/>
  <c r="HQ20" i="1"/>
  <c r="HP257" i="1"/>
  <c r="HQ256" i="1"/>
  <c r="GP19" i="1"/>
  <c r="GQ19" i="1"/>
  <c r="GO19" i="1"/>
  <c r="FY21" i="1"/>
  <c r="FZ20" i="1"/>
  <c r="B94" i="1"/>
  <c r="B16" i="39"/>
  <c r="L16" i="39" s="1"/>
  <c r="EK421" i="1"/>
  <c r="FZ424" i="1"/>
  <c r="GH424" i="1" s="1"/>
  <c r="FY425" i="1"/>
  <c r="B53" i="1"/>
  <c r="GG421" i="1"/>
  <c r="GM421" i="1" s="1"/>
  <c r="M141" i="23" s="1"/>
  <c r="M171" i="23" s="1"/>
  <c r="GG172" i="1"/>
  <c r="GM172" i="1" s="1"/>
  <c r="M110" i="23" s="1"/>
  <c r="HW16" i="1"/>
  <c r="GG332" i="1"/>
  <c r="GM332" i="1" s="1"/>
  <c r="GG16" i="1"/>
  <c r="GL16" i="1" s="1"/>
  <c r="HW252" i="1"/>
  <c r="HW172" i="1"/>
  <c r="GG252" i="1"/>
  <c r="GM252" i="1" s="1"/>
  <c r="GG104" i="1"/>
  <c r="HW332" i="1"/>
  <c r="AT9" i="40"/>
  <c r="AI42" i="40"/>
  <c r="M72" i="23"/>
  <c r="S72" i="23" s="1"/>
  <c r="AC43" i="40"/>
  <c r="GM89" i="1"/>
  <c r="FY530" i="1"/>
  <c r="FZ529" i="1"/>
  <c r="HP336" i="1"/>
  <c r="HQ335" i="1"/>
  <c r="FY95" i="1"/>
  <c r="FZ94" i="1"/>
  <c r="AD46" i="40"/>
  <c r="IU93" i="1"/>
  <c r="GH107" i="1"/>
  <c r="FF428" i="1"/>
  <c r="FF176" i="1"/>
  <c r="EA428" i="1"/>
  <c r="EA94" i="1"/>
  <c r="FF94" i="1"/>
  <c r="EV94" i="1"/>
  <c r="EK94" i="1"/>
  <c r="EV176" i="1"/>
  <c r="EK176" i="1"/>
  <c r="EV34" i="1"/>
  <c r="EV428" i="1"/>
  <c r="AB41" i="82" l="1"/>
  <c r="AJ40" i="82"/>
  <c r="AZ40" i="82"/>
  <c r="E40" i="82"/>
  <c r="M39" i="82"/>
  <c r="BH39" i="82"/>
  <c r="BD39" i="82"/>
  <c r="BL39" i="82" s="1"/>
  <c r="FY337" i="1"/>
  <c r="FZ336" i="1"/>
  <c r="GR335" i="1"/>
  <c r="GH335" i="1"/>
  <c r="HQ176" i="1"/>
  <c r="HP177" i="1"/>
  <c r="FZ256" i="1"/>
  <c r="GH256" i="1" s="1"/>
  <c r="FY257" i="1"/>
  <c r="IU175" i="1"/>
  <c r="IZ175" i="1"/>
  <c r="GH175" i="1"/>
  <c r="HQ93" i="1"/>
  <c r="HP94" i="1"/>
  <c r="FY177" i="1"/>
  <c r="FZ176" i="1"/>
  <c r="HP22" i="1"/>
  <c r="HQ21" i="1"/>
  <c r="HQ257" i="1"/>
  <c r="HP258" i="1"/>
  <c r="FY22" i="1"/>
  <c r="FZ21" i="1"/>
  <c r="GP20" i="1"/>
  <c r="GQ20" i="1"/>
  <c r="GO20" i="1"/>
  <c r="GH20" i="1"/>
  <c r="B95" i="1"/>
  <c r="B17" i="39"/>
  <c r="L17" i="39" s="1"/>
  <c r="EK422" i="1"/>
  <c r="FY426" i="1"/>
  <c r="FZ425" i="1"/>
  <c r="GH425" i="1" s="1"/>
  <c r="AT10" i="40"/>
  <c r="AI43" i="40"/>
  <c r="M73" i="23"/>
  <c r="S73" i="23" s="1"/>
  <c r="GM90" i="1"/>
  <c r="AC44" i="40"/>
  <c r="B54" i="1"/>
  <c r="GG422" i="1"/>
  <c r="GM422" i="1" s="1"/>
  <c r="M142" i="23" s="1"/>
  <c r="M172" i="23" s="1"/>
  <c r="GG173" i="1"/>
  <c r="GM173" i="1" s="1"/>
  <c r="M111" i="23" s="1"/>
  <c r="HW17" i="1"/>
  <c r="GG17" i="1"/>
  <c r="GL17" i="1" s="1"/>
  <c r="GG333" i="1"/>
  <c r="GM333" i="1" s="1"/>
  <c r="HW253" i="1"/>
  <c r="GG253" i="1"/>
  <c r="GM253" i="1" s="1"/>
  <c r="HW173" i="1"/>
  <c r="GG105" i="1"/>
  <c r="HW333" i="1"/>
  <c r="FY531" i="1"/>
  <c r="FZ530" i="1"/>
  <c r="HQ336" i="1"/>
  <c r="HP337" i="1"/>
  <c r="IU94" i="1"/>
  <c r="GH108" i="1"/>
  <c r="AD47" i="40"/>
  <c r="FZ95" i="1"/>
  <c r="FY96" i="1"/>
  <c r="EK177" i="1"/>
  <c r="EV177" i="1"/>
  <c r="EA429" i="1"/>
  <c r="FF177" i="1"/>
  <c r="FF429" i="1"/>
  <c r="EV429" i="1"/>
  <c r="EV35" i="1"/>
  <c r="GR336" i="1" l="1"/>
  <c r="GH336" i="1"/>
  <c r="FZ337" i="1"/>
  <c r="FY338" i="1"/>
  <c r="E41" i="82"/>
  <c r="M40" i="82"/>
  <c r="BH40" i="82"/>
  <c r="BD40" i="82"/>
  <c r="BL40" i="82" s="1"/>
  <c r="AB42" i="82"/>
  <c r="AZ41" i="82"/>
  <c r="AJ41" i="82"/>
  <c r="HQ177" i="1"/>
  <c r="HP178" i="1"/>
  <c r="FZ177" i="1"/>
  <c r="FY178" i="1"/>
  <c r="FZ257" i="1"/>
  <c r="GH257" i="1" s="1"/>
  <c r="FY258" i="1"/>
  <c r="GH176" i="1"/>
  <c r="IZ176" i="1"/>
  <c r="IU176" i="1"/>
  <c r="HQ94" i="1"/>
  <c r="HP95" i="1"/>
  <c r="HQ22" i="1"/>
  <c r="HP23" i="1"/>
  <c r="HP259" i="1"/>
  <c r="HQ258" i="1"/>
  <c r="GO21" i="1"/>
  <c r="GH21" i="1"/>
  <c r="GP21" i="1"/>
  <c r="GQ21" i="1"/>
  <c r="FZ22" i="1"/>
  <c r="FY23" i="1"/>
  <c r="B96" i="1"/>
  <c r="B18" i="39"/>
  <c r="L18" i="39" s="1"/>
  <c r="EK423" i="1"/>
  <c r="FZ426" i="1"/>
  <c r="GH426" i="1" s="1"/>
  <c r="FY427" i="1"/>
  <c r="B55" i="1"/>
  <c r="GG423" i="1"/>
  <c r="GM423" i="1" s="1"/>
  <c r="M143" i="23" s="1"/>
  <c r="M173" i="23" s="1"/>
  <c r="GG174" i="1"/>
  <c r="GM174" i="1" s="1"/>
  <c r="M112" i="23" s="1"/>
  <c r="HW18" i="1"/>
  <c r="GG18" i="1"/>
  <c r="GL18" i="1" s="1"/>
  <c r="GG334" i="1"/>
  <c r="GM334" i="1" s="1"/>
  <c r="HW254" i="1"/>
  <c r="GG254" i="1"/>
  <c r="GM254" i="1" s="1"/>
  <c r="HW174" i="1"/>
  <c r="GG106" i="1"/>
  <c r="HW334" i="1"/>
  <c r="AI44" i="40"/>
  <c r="AT11" i="40"/>
  <c r="M74" i="23"/>
  <c r="S74" i="23" s="1"/>
  <c r="AC45" i="40"/>
  <c r="GM91" i="1"/>
  <c r="FY532" i="1"/>
  <c r="FZ531" i="1"/>
  <c r="HP338" i="1"/>
  <c r="HQ337" i="1"/>
  <c r="IU95" i="1"/>
  <c r="GH109" i="1"/>
  <c r="FY97" i="1"/>
  <c r="FZ96" i="1"/>
  <c r="AD48" i="40"/>
  <c r="EV36" i="1"/>
  <c r="EA430" i="1"/>
  <c r="EV178" i="1"/>
  <c r="EV430" i="1"/>
  <c r="FF430" i="1"/>
  <c r="FF178" i="1"/>
  <c r="EK178" i="1"/>
  <c r="BH41" i="82" l="1"/>
  <c r="BD41" i="82"/>
  <c r="BL41" i="82" s="1"/>
  <c r="AB43" i="82"/>
  <c r="AZ42" i="82"/>
  <c r="AJ42" i="82"/>
  <c r="E42" i="82"/>
  <c r="M41" i="82"/>
  <c r="FZ338" i="1"/>
  <c r="FY339" i="1"/>
  <c r="GH337" i="1"/>
  <c r="GR337" i="1"/>
  <c r="HQ178" i="1"/>
  <c r="HP179" i="1"/>
  <c r="FY259" i="1"/>
  <c r="FZ258" i="1"/>
  <c r="GH258" i="1" s="1"/>
  <c r="FZ178" i="1"/>
  <c r="FY179" i="1"/>
  <c r="HP96" i="1"/>
  <c r="HQ95" i="1"/>
  <c r="IZ177" i="1"/>
  <c r="GH177" i="1"/>
  <c r="IU177" i="1"/>
  <c r="HP24" i="1"/>
  <c r="HQ23" i="1"/>
  <c r="HQ259" i="1"/>
  <c r="HP260" i="1"/>
  <c r="FZ23" i="1"/>
  <c r="FY24" i="1"/>
  <c r="GP22" i="1"/>
  <c r="GO22" i="1"/>
  <c r="GQ22" i="1"/>
  <c r="GH22" i="1"/>
  <c r="B97" i="1"/>
  <c r="B19" i="39"/>
  <c r="L19" i="39" s="1"/>
  <c r="EK424" i="1"/>
  <c r="FY428" i="1"/>
  <c r="FZ427" i="1"/>
  <c r="GH427" i="1" s="1"/>
  <c r="AI45" i="40"/>
  <c r="M75" i="23"/>
  <c r="S75" i="23" s="1"/>
  <c r="AT12" i="40"/>
  <c r="GM92" i="1"/>
  <c r="AC46" i="40"/>
  <c r="B56" i="1"/>
  <c r="GG424" i="1"/>
  <c r="GM424" i="1" s="1"/>
  <c r="M144" i="23" s="1"/>
  <c r="M174" i="23" s="1"/>
  <c r="GG175" i="1"/>
  <c r="GM175" i="1" s="1"/>
  <c r="M113" i="23" s="1"/>
  <c r="HW19" i="1"/>
  <c r="GG19" i="1"/>
  <c r="GL19" i="1" s="1"/>
  <c r="GG335" i="1"/>
  <c r="GM335" i="1" s="1"/>
  <c r="HW255" i="1"/>
  <c r="HW175" i="1"/>
  <c r="GG255" i="1"/>
  <c r="GM255" i="1" s="1"/>
  <c r="GG107" i="1"/>
  <c r="HW335" i="1"/>
  <c r="FY533" i="1"/>
  <c r="FZ532" i="1"/>
  <c r="HQ338" i="1"/>
  <c r="HP339" i="1"/>
  <c r="FZ97" i="1"/>
  <c r="FY98" i="1"/>
  <c r="AD49" i="40"/>
  <c r="IU96" i="1"/>
  <c r="GH110" i="1"/>
  <c r="FF179" i="1"/>
  <c r="EA431" i="1"/>
  <c r="EK179" i="1"/>
  <c r="FF431" i="1"/>
  <c r="EV431" i="1"/>
  <c r="EV179" i="1"/>
  <c r="EV37" i="1"/>
  <c r="FZ339" i="1" l="1"/>
  <c r="FY340" i="1"/>
  <c r="GR338" i="1"/>
  <c r="GH338" i="1"/>
  <c r="E43" i="82"/>
  <c r="M42" i="82"/>
  <c r="BH42" i="82"/>
  <c r="BD42" i="82"/>
  <c r="BL42" i="82" s="1"/>
  <c r="AB44" i="82"/>
  <c r="AZ43" i="82"/>
  <c r="AJ43" i="82"/>
  <c r="HQ179" i="1"/>
  <c r="HP180" i="1"/>
  <c r="FZ179" i="1"/>
  <c r="FY180" i="1"/>
  <c r="HQ96" i="1"/>
  <c r="HP97" i="1"/>
  <c r="IU178" i="1"/>
  <c r="IZ178" i="1"/>
  <c r="GH178" i="1"/>
  <c r="FY260" i="1"/>
  <c r="FZ259" i="1"/>
  <c r="GH259" i="1" s="1"/>
  <c r="HP25" i="1"/>
  <c r="HQ24" i="1"/>
  <c r="HQ260" i="1"/>
  <c r="HP261" i="1"/>
  <c r="FZ24" i="1"/>
  <c r="FY25" i="1"/>
  <c r="GP23" i="1"/>
  <c r="GO23" i="1"/>
  <c r="GQ23" i="1"/>
  <c r="GH23" i="1"/>
  <c r="B98" i="1"/>
  <c r="B20" i="39"/>
  <c r="L20" i="39" s="1"/>
  <c r="EK425" i="1"/>
  <c r="FZ428" i="1"/>
  <c r="GH428" i="1" s="1"/>
  <c r="FY429" i="1"/>
  <c r="B57" i="1"/>
  <c r="GG425" i="1"/>
  <c r="GM425" i="1" s="1"/>
  <c r="M145" i="23" s="1"/>
  <c r="M175" i="23" s="1"/>
  <c r="GG176" i="1"/>
  <c r="GM176" i="1" s="1"/>
  <c r="M114" i="23" s="1"/>
  <c r="HW20" i="1"/>
  <c r="GG20" i="1"/>
  <c r="GL20" i="1" s="1"/>
  <c r="GG336" i="1"/>
  <c r="GM336" i="1" s="1"/>
  <c r="HW256" i="1"/>
  <c r="GG256" i="1"/>
  <c r="GM256" i="1" s="1"/>
  <c r="HW176" i="1"/>
  <c r="GG108" i="1"/>
  <c r="HW336" i="1"/>
  <c r="M76" i="23"/>
  <c r="S76" i="23" s="1"/>
  <c r="AT13" i="40"/>
  <c r="AI46" i="40"/>
  <c r="GM93" i="1"/>
  <c r="AC47" i="40"/>
  <c r="FY534" i="1"/>
  <c r="FZ533" i="1"/>
  <c r="HQ339" i="1"/>
  <c r="HP340" i="1"/>
  <c r="AD50" i="40"/>
  <c r="FY99" i="1"/>
  <c r="FZ98" i="1"/>
  <c r="IU97" i="1"/>
  <c r="GH111" i="1"/>
  <c r="EV432" i="1"/>
  <c r="FF432" i="1"/>
  <c r="EA432" i="1"/>
  <c r="EV38" i="1"/>
  <c r="EV180" i="1"/>
  <c r="EK180" i="1"/>
  <c r="FF180" i="1"/>
  <c r="AB45" i="82" l="1"/>
  <c r="AJ44" i="82"/>
  <c r="AZ44" i="82"/>
  <c r="BH43" i="82"/>
  <c r="BD43" i="82"/>
  <c r="BL43" i="82" s="1"/>
  <c r="E44" i="82"/>
  <c r="M43" i="82"/>
  <c r="FY341" i="1"/>
  <c r="FZ340" i="1"/>
  <c r="GH339" i="1"/>
  <c r="GR339" i="1"/>
  <c r="HP181" i="1"/>
  <c r="HQ180" i="1"/>
  <c r="FY261" i="1"/>
  <c r="FZ260" i="1"/>
  <c r="GH260" i="1" s="1"/>
  <c r="HP98" i="1"/>
  <c r="HQ97" i="1"/>
  <c r="FY181" i="1"/>
  <c r="FZ180" i="1"/>
  <c r="IU179" i="1"/>
  <c r="IZ179" i="1"/>
  <c r="GH179" i="1"/>
  <c r="HQ25" i="1"/>
  <c r="HP26" i="1"/>
  <c r="HQ261" i="1"/>
  <c r="HP262" i="1"/>
  <c r="FZ25" i="1"/>
  <c r="FY26" i="1"/>
  <c r="GP24" i="1"/>
  <c r="GO24" i="1"/>
  <c r="GQ24" i="1"/>
  <c r="GH24" i="1"/>
  <c r="B99" i="1"/>
  <c r="B21" i="39"/>
  <c r="L21" i="39" s="1"/>
  <c r="EK426" i="1"/>
  <c r="FZ429" i="1"/>
  <c r="GH429" i="1" s="1"/>
  <c r="FY430" i="1"/>
  <c r="AC48" i="40"/>
  <c r="GM94" i="1"/>
  <c r="AI47" i="40"/>
  <c r="AT14" i="40"/>
  <c r="M77" i="23"/>
  <c r="S77" i="23" s="1"/>
  <c r="B58" i="1"/>
  <c r="GG426" i="1"/>
  <c r="GM426" i="1" s="1"/>
  <c r="M146" i="23" s="1"/>
  <c r="M176" i="23" s="1"/>
  <c r="HW21" i="1"/>
  <c r="GG177" i="1"/>
  <c r="GM177" i="1" s="1"/>
  <c r="M115" i="23" s="1"/>
  <c r="GG337" i="1"/>
  <c r="GM337" i="1" s="1"/>
  <c r="GG21" i="1"/>
  <c r="GL21" i="1" s="1"/>
  <c r="HW177" i="1"/>
  <c r="GG257" i="1"/>
  <c r="GM257" i="1" s="1"/>
  <c r="HW257" i="1"/>
  <c r="GG109" i="1"/>
  <c r="HW337" i="1"/>
  <c r="FY535" i="1"/>
  <c r="FZ534" i="1"/>
  <c r="HP341" i="1"/>
  <c r="HQ340" i="1"/>
  <c r="AD51" i="40"/>
  <c r="FY100" i="1"/>
  <c r="FZ99" i="1"/>
  <c r="IU98" i="1"/>
  <c r="GH112" i="1"/>
  <c r="FF181" i="1"/>
  <c r="EK181" i="1"/>
  <c r="EA433" i="1"/>
  <c r="EV181" i="1"/>
  <c r="EV39" i="1"/>
  <c r="FF433" i="1"/>
  <c r="EV433" i="1"/>
  <c r="GR340" i="1" l="1"/>
  <c r="GH340" i="1"/>
  <c r="FZ341" i="1"/>
  <c r="FY342" i="1"/>
  <c r="E45" i="82"/>
  <c r="M44" i="82"/>
  <c r="BH44" i="82"/>
  <c r="BD44" i="82"/>
  <c r="BL44" i="82" s="1"/>
  <c r="AB46" i="82"/>
  <c r="AZ45" i="82"/>
  <c r="AJ45" i="82"/>
  <c r="HQ181" i="1"/>
  <c r="HP182" i="1"/>
  <c r="IU180" i="1"/>
  <c r="IZ180" i="1"/>
  <c r="GH180" i="1"/>
  <c r="FY182" i="1"/>
  <c r="FZ181" i="1"/>
  <c r="HQ98" i="1"/>
  <c r="HP99" i="1"/>
  <c r="FZ261" i="1"/>
  <c r="GH261" i="1" s="1"/>
  <c r="FY262" i="1"/>
  <c r="HQ26" i="1"/>
  <c r="HP27" i="1"/>
  <c r="HQ262" i="1"/>
  <c r="HP263" i="1"/>
  <c r="FZ26" i="1"/>
  <c r="FY27" i="1"/>
  <c r="GP25" i="1"/>
  <c r="GO25" i="1"/>
  <c r="GQ25" i="1"/>
  <c r="GH25" i="1"/>
  <c r="B100" i="1"/>
  <c r="B22" i="39"/>
  <c r="L22" i="39" s="1"/>
  <c r="EK427" i="1"/>
  <c r="FZ430" i="1"/>
  <c r="GH430" i="1" s="1"/>
  <c r="FY431" i="1"/>
  <c r="B59" i="1"/>
  <c r="GG427" i="1"/>
  <c r="GM427" i="1" s="1"/>
  <c r="M147" i="23" s="1"/>
  <c r="M177" i="23" s="1"/>
  <c r="GG178" i="1"/>
  <c r="GM178" i="1" s="1"/>
  <c r="M116" i="23" s="1"/>
  <c r="HW22" i="1"/>
  <c r="GG22" i="1"/>
  <c r="GL22" i="1" s="1"/>
  <c r="GG338" i="1"/>
  <c r="GM338" i="1" s="1"/>
  <c r="HW258" i="1"/>
  <c r="GG258" i="1"/>
  <c r="GM258" i="1" s="1"/>
  <c r="HW178" i="1"/>
  <c r="GG110" i="1"/>
  <c r="HW338" i="1"/>
  <c r="M78" i="23"/>
  <c r="S78" i="23" s="1"/>
  <c r="AT15" i="40"/>
  <c r="AI48" i="40"/>
  <c r="AC49" i="40"/>
  <c r="GM95" i="1"/>
  <c r="FY536" i="1"/>
  <c r="FZ535" i="1"/>
  <c r="HQ341" i="1"/>
  <c r="HP342" i="1"/>
  <c r="AD52" i="40"/>
  <c r="IU99" i="1"/>
  <c r="GH113" i="1"/>
  <c r="FY101" i="1"/>
  <c r="FZ100" i="1"/>
  <c r="FF434" i="1"/>
  <c r="EV40" i="1"/>
  <c r="EV434" i="1"/>
  <c r="EV182" i="1"/>
  <c r="EA434" i="1"/>
  <c r="EK182" i="1"/>
  <c r="FF182" i="1"/>
  <c r="AB47" i="82" l="1"/>
  <c r="AJ46" i="82"/>
  <c r="AZ46" i="82"/>
  <c r="E46" i="82"/>
  <c r="M45" i="82"/>
  <c r="FY343" i="1"/>
  <c r="FZ342" i="1"/>
  <c r="GR341" i="1"/>
  <c r="GH341" i="1"/>
  <c r="BH45" i="82"/>
  <c r="BD45" i="82"/>
  <c r="BL45" i="82" s="1"/>
  <c r="HQ182" i="1"/>
  <c r="HP183" i="1"/>
  <c r="FY183" i="1"/>
  <c r="FZ182" i="1"/>
  <c r="FY263" i="1"/>
  <c r="FZ262" i="1"/>
  <c r="GH262" i="1" s="1"/>
  <c r="HQ99" i="1"/>
  <c r="HP100" i="1"/>
  <c r="GH181" i="1"/>
  <c r="IZ181" i="1"/>
  <c r="IU181" i="1"/>
  <c r="HP28" i="1"/>
  <c r="HQ27" i="1"/>
  <c r="HP264" i="1"/>
  <c r="HQ263" i="1"/>
  <c r="FZ27" i="1"/>
  <c r="FY28" i="1"/>
  <c r="GP26" i="1"/>
  <c r="GH26" i="1"/>
  <c r="GQ26" i="1"/>
  <c r="GO26" i="1"/>
  <c r="B101" i="1"/>
  <c r="B23" i="39"/>
  <c r="L23" i="39" s="1"/>
  <c r="EK428" i="1"/>
  <c r="FY432" i="1"/>
  <c r="FZ431" i="1"/>
  <c r="GH431" i="1" s="1"/>
  <c r="AI49" i="40"/>
  <c r="M79" i="23"/>
  <c r="S79" i="23" s="1"/>
  <c r="AT16" i="40"/>
  <c r="GM96" i="1"/>
  <c r="AC50" i="40"/>
  <c r="B60" i="1"/>
  <c r="GG428" i="1"/>
  <c r="GM428" i="1" s="1"/>
  <c r="M148" i="23" s="1"/>
  <c r="M178" i="23" s="1"/>
  <c r="GG179" i="1"/>
  <c r="GM179" i="1" s="1"/>
  <c r="M117" i="23" s="1"/>
  <c r="HW23" i="1"/>
  <c r="GG23" i="1"/>
  <c r="GL23" i="1" s="1"/>
  <c r="GG339" i="1"/>
  <c r="GM339" i="1" s="1"/>
  <c r="HW179" i="1"/>
  <c r="GG259" i="1"/>
  <c r="GM259" i="1" s="1"/>
  <c r="HW259" i="1"/>
  <c r="GG111" i="1"/>
  <c r="HW339" i="1"/>
  <c r="FY537" i="1"/>
  <c r="FZ536" i="1"/>
  <c r="HQ342" i="1"/>
  <c r="HP343" i="1"/>
  <c r="FZ101" i="1"/>
  <c r="FY102" i="1"/>
  <c r="IU100" i="1"/>
  <c r="GH114" i="1"/>
  <c r="AD53" i="40"/>
  <c r="EA435" i="1"/>
  <c r="FF183" i="1"/>
  <c r="EK183" i="1"/>
  <c r="EV183" i="1"/>
  <c r="EV435" i="1"/>
  <c r="EV41" i="1"/>
  <c r="FF435" i="1"/>
  <c r="GR342" i="1" l="1"/>
  <c r="GH342" i="1"/>
  <c r="FZ343" i="1"/>
  <c r="FY344" i="1"/>
  <c r="E47" i="82"/>
  <c r="M46" i="82"/>
  <c r="BH46" i="82"/>
  <c r="BD46" i="82"/>
  <c r="BL46" i="82" s="1"/>
  <c r="AB48" i="82"/>
  <c r="AZ47" i="82"/>
  <c r="AJ47" i="82"/>
  <c r="HP184" i="1"/>
  <c r="HQ183" i="1"/>
  <c r="HP101" i="1"/>
  <c r="HQ100" i="1"/>
  <c r="IZ182" i="1"/>
  <c r="GH182" i="1"/>
  <c r="IU182" i="1"/>
  <c r="FZ263" i="1"/>
  <c r="GH263" i="1" s="1"/>
  <c r="FY264" i="1"/>
  <c r="FZ183" i="1"/>
  <c r="FY184" i="1"/>
  <c r="HP29" i="1"/>
  <c r="HQ28" i="1"/>
  <c r="HP265" i="1"/>
  <c r="HQ264" i="1"/>
  <c r="FZ28" i="1"/>
  <c r="FY29" i="1"/>
  <c r="GP27" i="1"/>
  <c r="GQ27" i="1"/>
  <c r="GO27" i="1"/>
  <c r="GH27" i="1"/>
  <c r="B102" i="1"/>
  <c r="B24" i="39"/>
  <c r="L24" i="39" s="1"/>
  <c r="EK429" i="1"/>
  <c r="FY433" i="1"/>
  <c r="FZ432" i="1"/>
  <c r="GH432" i="1" s="1"/>
  <c r="B61" i="1"/>
  <c r="GG429" i="1"/>
  <c r="GM429" i="1" s="1"/>
  <c r="M149" i="23" s="1"/>
  <c r="M179" i="23" s="1"/>
  <c r="GG180" i="1"/>
  <c r="GM180" i="1" s="1"/>
  <c r="M118" i="23" s="1"/>
  <c r="HW24" i="1"/>
  <c r="GG24" i="1"/>
  <c r="GL24" i="1" s="1"/>
  <c r="GG340" i="1"/>
  <c r="GM340" i="1" s="1"/>
  <c r="HW260" i="1"/>
  <c r="GG260" i="1"/>
  <c r="GM260" i="1" s="1"/>
  <c r="HW180" i="1"/>
  <c r="GG112" i="1"/>
  <c r="HW340" i="1"/>
  <c r="M80" i="23"/>
  <c r="S80" i="23" s="1"/>
  <c r="AT17" i="40"/>
  <c r="AI50" i="40"/>
  <c r="AC51" i="40"/>
  <c r="GM97" i="1"/>
  <c r="FY538" i="1"/>
  <c r="FZ537" i="1"/>
  <c r="HQ343" i="1"/>
  <c r="HP344" i="1"/>
  <c r="FZ102" i="1"/>
  <c r="FY103" i="1"/>
  <c r="AD54" i="40"/>
  <c r="GH115" i="1"/>
  <c r="IU101" i="1"/>
  <c r="EV42" i="1"/>
  <c r="EV184" i="1"/>
  <c r="EK184" i="1"/>
  <c r="FF184" i="1"/>
  <c r="BH47" i="82" l="1"/>
  <c r="BD47" i="82"/>
  <c r="BL47" i="82" s="1"/>
  <c r="E48" i="82"/>
  <c r="M47" i="82"/>
  <c r="FY345" i="1"/>
  <c r="FZ344" i="1"/>
  <c r="GR343" i="1"/>
  <c r="GH343" i="1"/>
  <c r="AB49" i="82"/>
  <c r="AJ48" i="82"/>
  <c r="AZ48" i="82"/>
  <c r="HP185" i="1"/>
  <c r="HQ184" i="1"/>
  <c r="IZ183" i="1"/>
  <c r="IU183" i="1"/>
  <c r="FY185" i="1"/>
  <c r="FZ184" i="1"/>
  <c r="FY265" i="1"/>
  <c r="FZ264" i="1"/>
  <c r="GH264" i="1" s="1"/>
  <c r="HP102" i="1"/>
  <c r="HQ101" i="1"/>
  <c r="HQ29" i="1"/>
  <c r="HP30" i="1"/>
  <c r="HP266" i="1"/>
  <c r="HQ265" i="1"/>
  <c r="FY30" i="1"/>
  <c r="FZ29" i="1"/>
  <c r="GP28" i="1"/>
  <c r="GQ28" i="1"/>
  <c r="GO28" i="1"/>
  <c r="GH28" i="1"/>
  <c r="B103" i="1"/>
  <c r="B25" i="39"/>
  <c r="L25" i="39" s="1"/>
  <c r="EK430" i="1"/>
  <c r="FZ433" i="1"/>
  <c r="GH433" i="1" s="1"/>
  <c r="FY434" i="1"/>
  <c r="AI51" i="40"/>
  <c r="AT18" i="40"/>
  <c r="M81" i="23"/>
  <c r="S81" i="23" s="1"/>
  <c r="AC52" i="40"/>
  <c r="GM98" i="1"/>
  <c r="B62" i="1"/>
  <c r="GG430" i="1"/>
  <c r="GM430" i="1" s="1"/>
  <c r="M150" i="23" s="1"/>
  <c r="M180" i="23" s="1"/>
  <c r="GG181" i="1"/>
  <c r="GM181" i="1" s="1"/>
  <c r="M119" i="23" s="1"/>
  <c r="HW25" i="1"/>
  <c r="GG25" i="1"/>
  <c r="GL25" i="1" s="1"/>
  <c r="GG341" i="1"/>
  <c r="GM341" i="1" s="1"/>
  <c r="GG261" i="1"/>
  <c r="GM261" i="1" s="1"/>
  <c r="HW261" i="1"/>
  <c r="HW181" i="1"/>
  <c r="GG113" i="1"/>
  <c r="HW341" i="1"/>
  <c r="FY539" i="1"/>
  <c r="FZ538" i="1"/>
  <c r="HQ344" i="1"/>
  <c r="HP345" i="1"/>
  <c r="AD55" i="40"/>
  <c r="IU102" i="1"/>
  <c r="GH116" i="1"/>
  <c r="FY104" i="1"/>
  <c r="FZ103" i="1"/>
  <c r="FF185" i="1"/>
  <c r="EK185" i="1"/>
  <c r="EV185" i="1"/>
  <c r="EV43" i="1"/>
  <c r="BH48" i="82" l="1"/>
  <c r="BD48" i="82"/>
  <c r="BL48" i="82" s="1"/>
  <c r="AJ49" i="82"/>
  <c r="AZ49" i="82"/>
  <c r="GR344" i="1"/>
  <c r="GH344" i="1"/>
  <c r="FY346" i="1"/>
  <c r="FZ345" i="1"/>
  <c r="E49" i="82"/>
  <c r="M49" i="82" s="1"/>
  <c r="M48" i="82"/>
  <c r="HQ185" i="1"/>
  <c r="HP186" i="1"/>
  <c r="GH184" i="1"/>
  <c r="IU184" i="1"/>
  <c r="IZ184" i="1"/>
  <c r="HQ102" i="1"/>
  <c r="HP103" i="1"/>
  <c r="FY266" i="1"/>
  <c r="FZ265" i="1"/>
  <c r="GH265" i="1" s="1"/>
  <c r="FY186" i="1"/>
  <c r="FZ185" i="1"/>
  <c r="HP31" i="1"/>
  <c r="HQ30" i="1"/>
  <c r="HW30" i="1" s="1"/>
  <c r="HP267" i="1"/>
  <c r="HQ266" i="1"/>
  <c r="GQ29" i="1"/>
  <c r="GO29" i="1"/>
  <c r="GP29" i="1"/>
  <c r="GH29" i="1"/>
  <c r="FZ30" i="1"/>
  <c r="FY31" i="1"/>
  <c r="B104" i="1"/>
  <c r="B26" i="39"/>
  <c r="L26" i="39" s="1"/>
  <c r="EK431" i="1"/>
  <c r="FZ434" i="1"/>
  <c r="GH434" i="1" s="1"/>
  <c r="FY435" i="1"/>
  <c r="B63" i="1"/>
  <c r="GG431" i="1"/>
  <c r="GM431" i="1" s="1"/>
  <c r="M151" i="23" s="1"/>
  <c r="M181" i="23" s="1"/>
  <c r="GG182" i="1"/>
  <c r="GM182" i="1" s="1"/>
  <c r="M120" i="23" s="1"/>
  <c r="HW26" i="1"/>
  <c r="GG26" i="1"/>
  <c r="GL26" i="1" s="1"/>
  <c r="GG342" i="1"/>
  <c r="GM342" i="1" s="1"/>
  <c r="GG262" i="1"/>
  <c r="GM262" i="1" s="1"/>
  <c r="HW262" i="1"/>
  <c r="HW182" i="1"/>
  <c r="GG114" i="1"/>
  <c r="HW342" i="1"/>
  <c r="GM99" i="1"/>
  <c r="AC53" i="40"/>
  <c r="M82" i="23"/>
  <c r="S82" i="23" s="1"/>
  <c r="AT19" i="40"/>
  <c r="AI52" i="40"/>
  <c r="FY540" i="1"/>
  <c r="FZ539" i="1"/>
  <c r="HP346" i="1"/>
  <c r="HQ345" i="1"/>
  <c r="FY105" i="1"/>
  <c r="FZ104" i="1"/>
  <c r="IU103" i="1"/>
  <c r="GH117" i="1"/>
  <c r="EV44" i="1"/>
  <c r="EV186" i="1"/>
  <c r="EK186" i="1"/>
  <c r="FF186" i="1"/>
  <c r="GR345" i="1" l="1"/>
  <c r="GH345" i="1"/>
  <c r="FZ346" i="1"/>
  <c r="FY347" i="1"/>
  <c r="BH49" i="82"/>
  <c r="BD49" i="82"/>
  <c r="BL49" i="82" s="1"/>
  <c r="HP187" i="1"/>
  <c r="HQ186" i="1"/>
  <c r="FZ186" i="1"/>
  <c r="FY187" i="1"/>
  <c r="FZ266" i="1"/>
  <c r="GH266" i="1" s="1"/>
  <c r="FY267" i="1"/>
  <c r="GH185" i="1"/>
  <c r="IU185" i="1"/>
  <c r="IZ185" i="1"/>
  <c r="HP104" i="1"/>
  <c r="HQ103" i="1"/>
  <c r="HQ31" i="1"/>
  <c r="HP32" i="1"/>
  <c r="HQ267" i="1"/>
  <c r="HP268" i="1"/>
  <c r="FY32" i="1"/>
  <c r="FZ31" i="1"/>
  <c r="HW31" i="1"/>
  <c r="IC30" i="1"/>
  <c r="GO30" i="1"/>
  <c r="GP30" i="1"/>
  <c r="ID30" i="1"/>
  <c r="IF30" i="1"/>
  <c r="HZ30" i="1"/>
  <c r="GH30" i="1"/>
  <c r="HY30" i="1"/>
  <c r="GQ30" i="1"/>
  <c r="IE30" i="1"/>
  <c r="B105" i="1"/>
  <c r="B27" i="39"/>
  <c r="L27" i="39" s="1"/>
  <c r="EK432" i="1"/>
  <c r="FZ435" i="1"/>
  <c r="GH435" i="1" s="1"/>
  <c r="FY436" i="1"/>
  <c r="M83" i="23"/>
  <c r="S83" i="23" s="1"/>
  <c r="AI53" i="40"/>
  <c r="AT20" i="40"/>
  <c r="GM100" i="1"/>
  <c r="AC54" i="40"/>
  <c r="B64" i="1"/>
  <c r="GG432" i="1"/>
  <c r="GM432" i="1" s="1"/>
  <c r="M152" i="23" s="1"/>
  <c r="M182" i="23" s="1"/>
  <c r="GG183" i="1"/>
  <c r="GM183" i="1" s="1"/>
  <c r="M121" i="23" s="1"/>
  <c r="HW27" i="1"/>
  <c r="GG27" i="1"/>
  <c r="GL27" i="1" s="1"/>
  <c r="GG343" i="1"/>
  <c r="GM343" i="1" s="1"/>
  <c r="HW263" i="1"/>
  <c r="GG263" i="1"/>
  <c r="GM263" i="1" s="1"/>
  <c r="HW183" i="1"/>
  <c r="GG115" i="1"/>
  <c r="HW343" i="1"/>
  <c r="FY541" i="1"/>
  <c r="FZ540" i="1"/>
  <c r="HQ346" i="1"/>
  <c r="HP347" i="1"/>
  <c r="IU104" i="1"/>
  <c r="GH118" i="1"/>
  <c r="FZ105" i="1"/>
  <c r="FY106" i="1"/>
  <c r="EV45" i="1"/>
  <c r="HW267" i="1" l="1"/>
  <c r="FY348" i="1"/>
  <c r="FZ347" i="1"/>
  <c r="GR346" i="1"/>
  <c r="GH346" i="1"/>
  <c r="HQ187" i="1"/>
  <c r="HW187" i="1" s="1"/>
  <c r="HP188" i="1"/>
  <c r="HQ104" i="1"/>
  <c r="HP105" i="1"/>
  <c r="FZ267" i="1"/>
  <c r="GH267" i="1" s="1"/>
  <c r="FY268" i="1"/>
  <c r="FZ187" i="1"/>
  <c r="GH187" i="1" s="1"/>
  <c r="FY188" i="1"/>
  <c r="GH186" i="1"/>
  <c r="IZ186" i="1"/>
  <c r="IU186" i="1"/>
  <c r="HQ32" i="1"/>
  <c r="HP33" i="1"/>
  <c r="HP269" i="1"/>
  <c r="HQ268" i="1"/>
  <c r="GP31" i="1"/>
  <c r="GH31" i="1"/>
  <c r="IE31" i="1"/>
  <c r="GO31" i="1"/>
  <c r="IC31" i="1"/>
  <c r="GQ31" i="1"/>
  <c r="ID31" i="1"/>
  <c r="IF31" i="1"/>
  <c r="HZ31" i="1"/>
  <c r="HY31" i="1"/>
  <c r="FZ32" i="1"/>
  <c r="FY33" i="1"/>
  <c r="HW32" i="1"/>
  <c r="B106" i="1"/>
  <c r="B28" i="39"/>
  <c r="L28" i="39" s="1"/>
  <c r="EK433" i="1"/>
  <c r="FZ436" i="1"/>
  <c r="GH436" i="1" s="1"/>
  <c r="FY437" i="1"/>
  <c r="B65" i="1"/>
  <c r="GG433" i="1"/>
  <c r="GM433" i="1" s="1"/>
  <c r="M153" i="23" s="1"/>
  <c r="M183" i="23" s="1"/>
  <c r="HW28" i="1"/>
  <c r="GG184" i="1"/>
  <c r="GM184" i="1" s="1"/>
  <c r="M122" i="23" s="1"/>
  <c r="GG344" i="1"/>
  <c r="GM344" i="1" s="1"/>
  <c r="GG28" i="1"/>
  <c r="GL28" i="1" s="1"/>
  <c r="HW264" i="1"/>
  <c r="HW184" i="1"/>
  <c r="GG264" i="1"/>
  <c r="GM264" i="1" s="1"/>
  <c r="GG116" i="1"/>
  <c r="GM102" i="1" s="1"/>
  <c r="HW344" i="1"/>
  <c r="AI54" i="40"/>
  <c r="AT21" i="40"/>
  <c r="M84" i="23"/>
  <c r="S84" i="23" s="1"/>
  <c r="GM101" i="1"/>
  <c r="AC55" i="40"/>
  <c r="FY542" i="1"/>
  <c r="FZ541" i="1"/>
  <c r="HP348" i="1"/>
  <c r="HQ347" i="1"/>
  <c r="GH119" i="1"/>
  <c r="FY107" i="1"/>
  <c r="FZ106" i="1"/>
  <c r="EV46" i="1"/>
  <c r="HW268" i="1" l="1"/>
  <c r="GR347" i="1"/>
  <c r="GH347" i="1"/>
  <c r="FY349" i="1"/>
  <c r="FZ348" i="1"/>
  <c r="HQ188" i="1"/>
  <c r="HW188" i="1" s="1"/>
  <c r="HP189" i="1"/>
  <c r="FY189" i="1"/>
  <c r="FZ188" i="1"/>
  <c r="GH188" i="1" s="1"/>
  <c r="FY269" i="1"/>
  <c r="FZ268" i="1"/>
  <c r="GH268" i="1" s="1"/>
  <c r="HQ105" i="1"/>
  <c r="HP106" i="1"/>
  <c r="HP34" i="1"/>
  <c r="HQ33" i="1"/>
  <c r="HW33" i="1" s="1"/>
  <c r="HQ269" i="1"/>
  <c r="HP270" i="1"/>
  <c r="FY34" i="1"/>
  <c r="FZ33" i="1"/>
  <c r="HY32" i="1"/>
  <c r="IE32" i="1"/>
  <c r="ID32" i="1"/>
  <c r="GQ32" i="1"/>
  <c r="IF32" i="1"/>
  <c r="IC32" i="1"/>
  <c r="HZ32" i="1"/>
  <c r="GH32" i="1"/>
  <c r="GP32" i="1"/>
  <c r="GO32" i="1"/>
  <c r="B107" i="1"/>
  <c r="B29" i="39"/>
  <c r="L29" i="39" s="1"/>
  <c r="EK434" i="1"/>
  <c r="FY438" i="1"/>
  <c r="FZ437" i="1"/>
  <c r="GH437" i="1" s="1"/>
  <c r="AT23" i="40"/>
  <c r="M86" i="23"/>
  <c r="S86" i="23" s="1"/>
  <c r="AO23" i="23"/>
  <c r="AT22" i="40"/>
  <c r="AI55" i="40"/>
  <c r="M85" i="23"/>
  <c r="S85" i="23" s="1"/>
  <c r="B66" i="1"/>
  <c r="GG434" i="1"/>
  <c r="GM434" i="1" s="1"/>
  <c r="M154" i="23" s="1"/>
  <c r="M184" i="23" s="1"/>
  <c r="GG185" i="1"/>
  <c r="GM185" i="1" s="1"/>
  <c r="M123" i="23" s="1"/>
  <c r="HW29" i="1"/>
  <c r="GG29" i="1"/>
  <c r="GL29" i="1" s="1"/>
  <c r="GG345" i="1"/>
  <c r="GM345" i="1" s="1"/>
  <c r="HW265" i="1"/>
  <c r="HW185" i="1"/>
  <c r="GG265" i="1"/>
  <c r="GM265" i="1" s="1"/>
  <c r="GG117" i="1"/>
  <c r="GM103" i="1" s="1"/>
  <c r="HW345" i="1"/>
  <c r="FY543" i="1"/>
  <c r="FZ542" i="1"/>
  <c r="HW347" i="1"/>
  <c r="HQ348" i="1"/>
  <c r="HP349" i="1"/>
  <c r="GH120" i="1"/>
  <c r="FY108" i="1"/>
  <c r="FZ107" i="1"/>
  <c r="EV47" i="1"/>
  <c r="EV75" i="1"/>
  <c r="EW46" i="1" s="1"/>
  <c r="HW269" i="1" l="1"/>
  <c r="GR348" i="1"/>
  <c r="GH348" i="1"/>
  <c r="FZ349" i="1"/>
  <c r="FY350" i="1"/>
  <c r="HQ189" i="1"/>
  <c r="HW189" i="1" s="1"/>
  <c r="HP190" i="1"/>
  <c r="FZ269" i="1"/>
  <c r="GH269" i="1" s="1"/>
  <c r="FY270" i="1"/>
  <c r="HQ106" i="1"/>
  <c r="HP107" i="1"/>
  <c r="FZ189" i="1"/>
  <c r="GH189" i="1" s="1"/>
  <c r="FY190" i="1"/>
  <c r="HQ34" i="1"/>
  <c r="HW34" i="1" s="1"/>
  <c r="HP35" i="1"/>
  <c r="HP271" i="1"/>
  <c r="HQ270" i="1"/>
  <c r="IC33" i="1"/>
  <c r="GP33" i="1"/>
  <c r="GQ33" i="1"/>
  <c r="IE33" i="1"/>
  <c r="GH33" i="1"/>
  <c r="ID33" i="1"/>
  <c r="GO33" i="1"/>
  <c r="HY33" i="1"/>
  <c r="IF33" i="1"/>
  <c r="HZ33" i="1"/>
  <c r="FY35" i="1"/>
  <c r="FZ34" i="1"/>
  <c r="B108" i="1"/>
  <c r="B30" i="39"/>
  <c r="L30" i="39" s="1"/>
  <c r="EK435" i="1"/>
  <c r="FZ438" i="1"/>
  <c r="GH438" i="1" s="1"/>
  <c r="FY439" i="1"/>
  <c r="M87" i="23"/>
  <c r="S87" i="23" s="1"/>
  <c r="AT24" i="40"/>
  <c r="B67" i="1"/>
  <c r="GG435" i="1"/>
  <c r="GM435" i="1" s="1"/>
  <c r="M155" i="23" s="1"/>
  <c r="M185" i="23" s="1"/>
  <c r="GG186" i="1"/>
  <c r="GM186" i="1" s="1"/>
  <c r="M124" i="23" s="1"/>
  <c r="GG30" i="1"/>
  <c r="GL30" i="1" s="1"/>
  <c r="GG346" i="1"/>
  <c r="GM346" i="1" s="1"/>
  <c r="HW266" i="1"/>
  <c r="GG266" i="1"/>
  <c r="GM266" i="1" s="1"/>
  <c r="HW186" i="1"/>
  <c r="GG118" i="1"/>
  <c r="GM104" i="1" s="1"/>
  <c r="HW346" i="1"/>
  <c r="FY544" i="1"/>
  <c r="FZ543" i="1"/>
  <c r="HQ349" i="1"/>
  <c r="HP350" i="1"/>
  <c r="HW348" i="1"/>
  <c r="GH121" i="1"/>
  <c r="FY109" i="1"/>
  <c r="FZ108" i="1"/>
  <c r="EW47" i="1"/>
  <c r="EV48" i="1"/>
  <c r="EW10" i="1"/>
  <c r="EW14" i="1"/>
  <c r="EW18" i="1"/>
  <c r="EW22" i="1"/>
  <c r="EW11" i="1"/>
  <c r="EW19" i="1"/>
  <c r="EW17" i="1"/>
  <c r="EW25" i="1"/>
  <c r="EW12" i="1"/>
  <c r="EW16" i="1"/>
  <c r="EW20" i="1"/>
  <c r="EW24" i="1"/>
  <c r="EW15" i="1"/>
  <c r="EW23" i="1"/>
  <c r="EW13" i="1"/>
  <c r="EW21" i="1"/>
  <c r="EW26" i="1"/>
  <c r="EW27" i="1"/>
  <c r="EW28" i="1"/>
  <c r="EW29" i="1"/>
  <c r="EW30" i="1"/>
  <c r="EW31" i="1"/>
  <c r="EW32" i="1"/>
  <c r="EW33" i="1"/>
  <c r="EW34" i="1"/>
  <c r="EW35" i="1"/>
  <c r="EW36" i="1"/>
  <c r="EW37" i="1"/>
  <c r="EW38" i="1"/>
  <c r="EW39" i="1"/>
  <c r="EW40" i="1"/>
  <c r="EW41" i="1"/>
  <c r="EW42" i="1"/>
  <c r="EW43" i="1"/>
  <c r="EW44" i="1"/>
  <c r="EW45" i="1"/>
  <c r="FY351" i="1" l="1"/>
  <c r="FZ350" i="1"/>
  <c r="GR349" i="1"/>
  <c r="GH349" i="1"/>
  <c r="HP191" i="1"/>
  <c r="HQ190" i="1"/>
  <c r="HW270" i="1"/>
  <c r="FZ190" i="1"/>
  <c r="GH190" i="1" s="1"/>
  <c r="FY191" i="1"/>
  <c r="HW190" i="1"/>
  <c r="HP108" i="1"/>
  <c r="HQ107" i="1"/>
  <c r="FY271" i="1"/>
  <c r="FZ270" i="1"/>
  <c r="GH270" i="1" s="1"/>
  <c r="HP36" i="1"/>
  <c r="HQ35" i="1"/>
  <c r="HW35" i="1" s="1"/>
  <c r="HP272" i="1"/>
  <c r="HQ271" i="1"/>
  <c r="IF34" i="1"/>
  <c r="HY34" i="1"/>
  <c r="GQ34" i="1"/>
  <c r="GH34" i="1"/>
  <c r="ID34" i="1"/>
  <c r="IC34" i="1"/>
  <c r="GO34" i="1"/>
  <c r="HZ34" i="1"/>
  <c r="IE34" i="1"/>
  <c r="GP34" i="1"/>
  <c r="FY36" i="1"/>
  <c r="FZ35" i="1"/>
  <c r="B109" i="1"/>
  <c r="B31" i="39"/>
  <c r="L31" i="39" s="1"/>
  <c r="FY440" i="1"/>
  <c r="FZ439" i="1"/>
  <c r="GH439" i="1" s="1"/>
  <c r="M88" i="23"/>
  <c r="AT25" i="40"/>
  <c r="B68" i="1"/>
  <c r="GG436" i="1"/>
  <c r="GM436" i="1" s="1"/>
  <c r="M156" i="23" s="1"/>
  <c r="M186" i="23" s="1"/>
  <c r="GG187" i="1"/>
  <c r="GM187" i="1" s="1"/>
  <c r="M125" i="23" s="1"/>
  <c r="GG31" i="1"/>
  <c r="GG347" i="1"/>
  <c r="GM347" i="1" s="1"/>
  <c r="GG267" i="1"/>
  <c r="GM267" i="1" s="1"/>
  <c r="GG119" i="1"/>
  <c r="GM105" i="1" s="1"/>
  <c r="FY545" i="1"/>
  <c r="FZ544" i="1"/>
  <c r="HP351" i="1"/>
  <c r="HQ350" i="1"/>
  <c r="HW349" i="1"/>
  <c r="GH122" i="1"/>
  <c r="FY110" i="1"/>
  <c r="FZ109" i="1"/>
  <c r="EV49" i="1"/>
  <c r="EW48" i="1"/>
  <c r="GR350" i="1" l="1"/>
  <c r="GH350" i="1"/>
  <c r="FY352" i="1"/>
  <c r="FZ351" i="1"/>
  <c r="HP192" i="1"/>
  <c r="HQ191" i="1"/>
  <c r="HW191" i="1" s="1"/>
  <c r="HW271" i="1"/>
  <c r="FZ271" i="1"/>
  <c r="GH271" i="1" s="1"/>
  <c r="FY272" i="1"/>
  <c r="HQ108" i="1"/>
  <c r="HP109" i="1"/>
  <c r="FY192" i="1"/>
  <c r="FZ191" i="1"/>
  <c r="GH191" i="1" s="1"/>
  <c r="HQ36" i="1"/>
  <c r="HW36" i="1" s="1"/>
  <c r="HP37" i="1"/>
  <c r="HP273" i="1"/>
  <c r="HQ272" i="1"/>
  <c r="ID35" i="1"/>
  <c r="GQ35" i="1"/>
  <c r="IF35" i="1"/>
  <c r="IE35" i="1"/>
  <c r="GH35" i="1"/>
  <c r="HZ35" i="1"/>
  <c r="GO35" i="1"/>
  <c r="HY35" i="1"/>
  <c r="IC35" i="1"/>
  <c r="GP35" i="1"/>
  <c r="FZ36" i="1"/>
  <c r="FY37" i="1"/>
  <c r="B110" i="1"/>
  <c r="B32" i="39"/>
  <c r="L32" i="39" s="1"/>
  <c r="FY441" i="1"/>
  <c r="FZ440" i="1"/>
  <c r="GH440" i="1" s="1"/>
  <c r="M89" i="23"/>
  <c r="AT26" i="40"/>
  <c r="B69" i="1"/>
  <c r="GG437" i="1"/>
  <c r="GM437" i="1" s="1"/>
  <c r="M157" i="23" s="1"/>
  <c r="M187" i="23" s="1"/>
  <c r="GG188" i="1"/>
  <c r="GM188" i="1" s="1"/>
  <c r="M126" i="23" s="1"/>
  <c r="GG348" i="1"/>
  <c r="GM348" i="1" s="1"/>
  <c r="GG32" i="1"/>
  <c r="GG268" i="1"/>
  <c r="GM268" i="1" s="1"/>
  <c r="GG120" i="1"/>
  <c r="GM106" i="1" s="1"/>
  <c r="FY546" i="1"/>
  <c r="FZ545" i="1"/>
  <c r="HW350" i="1"/>
  <c r="HP352" i="1"/>
  <c r="HQ351" i="1"/>
  <c r="GH123" i="1"/>
  <c r="FZ110" i="1"/>
  <c r="FY111" i="1"/>
  <c r="EV50" i="1"/>
  <c r="EW49" i="1"/>
  <c r="FZ352" i="1" l="1"/>
  <c r="GH352" i="1" s="1"/>
  <c r="FY353" i="1"/>
  <c r="GH351" i="1"/>
  <c r="GR351" i="1"/>
  <c r="GH124" i="1"/>
  <c r="HP193" i="1"/>
  <c r="HQ192" i="1"/>
  <c r="IG192" i="1" s="1"/>
  <c r="HP110" i="1"/>
  <c r="HQ109" i="1"/>
  <c r="FY273" i="1"/>
  <c r="FZ272" i="1"/>
  <c r="GH272" i="1" s="1"/>
  <c r="FZ192" i="1"/>
  <c r="GH192" i="1" s="1"/>
  <c r="FY193" i="1"/>
  <c r="HQ37" i="1"/>
  <c r="HW37" i="1" s="1"/>
  <c r="HP38" i="1"/>
  <c r="IE272" i="1"/>
  <c r="ID272" i="1"/>
  <c r="HW272" i="1"/>
  <c r="IG272" i="1"/>
  <c r="IF272" i="1"/>
  <c r="HY272" i="1"/>
  <c r="IC272" i="1"/>
  <c r="HZ272" i="1"/>
  <c r="HX272" i="1"/>
  <c r="HQ273" i="1"/>
  <c r="HP274" i="1"/>
  <c r="GH36" i="1"/>
  <c r="GJ36" i="1"/>
  <c r="GO36" i="1"/>
  <c r="GQ36" i="1"/>
  <c r="HY36" i="1"/>
  <c r="IC36" i="1"/>
  <c r="IE36" i="1"/>
  <c r="GI36" i="1"/>
  <c r="GN36" i="1"/>
  <c r="GP36" i="1"/>
  <c r="HX36" i="1"/>
  <c r="HZ36" i="1"/>
  <c r="ID36" i="1"/>
  <c r="IF36" i="1"/>
  <c r="FZ37" i="1"/>
  <c r="FY38" i="1"/>
  <c r="B111" i="1"/>
  <c r="B33" i="39"/>
  <c r="L33" i="39" s="1"/>
  <c r="FZ441" i="1"/>
  <c r="FY442" i="1"/>
  <c r="M90" i="23"/>
  <c r="AT27" i="40"/>
  <c r="B70" i="1"/>
  <c r="GG438" i="1"/>
  <c r="GM438" i="1" s="1"/>
  <c r="M158" i="23" s="1"/>
  <c r="M188" i="23" s="1"/>
  <c r="GG189" i="1"/>
  <c r="GM189" i="1" s="1"/>
  <c r="M127" i="23" s="1"/>
  <c r="GG349" i="1"/>
  <c r="GM349" i="1" s="1"/>
  <c r="GG33" i="1"/>
  <c r="GG269" i="1"/>
  <c r="GM269" i="1" s="1"/>
  <c r="GG121" i="1"/>
  <c r="GM107" i="1" s="1"/>
  <c r="FY547" i="1"/>
  <c r="FZ546" i="1"/>
  <c r="HP353" i="1"/>
  <c r="HQ352" i="1"/>
  <c r="HW351" i="1"/>
  <c r="GN110" i="1"/>
  <c r="P94" i="23" s="1"/>
  <c r="GO110" i="1"/>
  <c r="Q94" i="23" s="1"/>
  <c r="GQ110" i="1"/>
  <c r="N94" i="23" s="1"/>
  <c r="GP110" i="1"/>
  <c r="O94" i="23" s="1"/>
  <c r="FY112" i="1"/>
  <c r="FZ111" i="1"/>
  <c r="EV51" i="1"/>
  <c r="EW50" i="1"/>
  <c r="FZ353" i="1" l="1"/>
  <c r="FY354" i="1"/>
  <c r="GH125" i="1"/>
  <c r="HX192" i="1"/>
  <c r="HW192" i="1"/>
  <c r="HY192" i="1"/>
  <c r="HZ192" i="1"/>
  <c r="IF192" i="1"/>
  <c r="ID192" i="1"/>
  <c r="IE192" i="1"/>
  <c r="IC192" i="1"/>
  <c r="HP194" i="1"/>
  <c r="HQ193" i="1"/>
  <c r="FZ193" i="1"/>
  <c r="FY194" i="1"/>
  <c r="FY274" i="1"/>
  <c r="FZ273" i="1"/>
  <c r="HQ110" i="1"/>
  <c r="HP111" i="1"/>
  <c r="HQ38" i="1"/>
  <c r="HW38" i="1" s="1"/>
  <c r="HP39" i="1"/>
  <c r="HW273" i="1"/>
  <c r="IG273" i="1"/>
  <c r="IF273" i="1"/>
  <c r="IC273" i="1"/>
  <c r="HZ273" i="1"/>
  <c r="HX273" i="1"/>
  <c r="HY273" i="1"/>
  <c r="ID273" i="1"/>
  <c r="IE273" i="1"/>
  <c r="HP275" i="1"/>
  <c r="HQ274" i="1"/>
  <c r="GI37" i="1"/>
  <c r="GN37" i="1"/>
  <c r="GP37" i="1"/>
  <c r="HX37" i="1"/>
  <c r="HZ37" i="1"/>
  <c r="ID37" i="1"/>
  <c r="IF37" i="1"/>
  <c r="GH37" i="1"/>
  <c r="GJ37" i="1"/>
  <c r="GO37" i="1"/>
  <c r="GQ37" i="1"/>
  <c r="HY37" i="1"/>
  <c r="IC37" i="1"/>
  <c r="IE37" i="1"/>
  <c r="FZ38" i="1"/>
  <c r="FY39" i="1"/>
  <c r="B112" i="1"/>
  <c r="B34" i="39"/>
  <c r="L34" i="39" s="1"/>
  <c r="FZ442" i="1"/>
  <c r="FY443" i="1"/>
  <c r="M91" i="23"/>
  <c r="AT28" i="40"/>
  <c r="B71" i="1"/>
  <c r="B72" i="1" s="1"/>
  <c r="GG439" i="1"/>
  <c r="GM439" i="1" s="1"/>
  <c r="M159" i="23" s="1"/>
  <c r="M189" i="23" s="1"/>
  <c r="GG190" i="1"/>
  <c r="GM190" i="1" s="1"/>
  <c r="M128" i="23" s="1"/>
  <c r="GG34" i="1"/>
  <c r="GG350" i="1"/>
  <c r="GM350" i="1" s="1"/>
  <c r="GG270" i="1"/>
  <c r="GM270" i="1" s="1"/>
  <c r="GG122" i="1"/>
  <c r="GM108" i="1" s="1"/>
  <c r="M92" i="23" s="1"/>
  <c r="FY548" i="1"/>
  <c r="FZ547" i="1"/>
  <c r="IC352" i="1"/>
  <c r="HZ352" i="1"/>
  <c r="IG352" i="1"/>
  <c r="IF352" i="1"/>
  <c r="HY352" i="1"/>
  <c r="HX352" i="1"/>
  <c r="HW352" i="1"/>
  <c r="IE352" i="1"/>
  <c r="ID352" i="1"/>
  <c r="HQ353" i="1"/>
  <c r="HP354" i="1"/>
  <c r="FY113" i="1"/>
  <c r="FZ112" i="1"/>
  <c r="GG126" i="1" s="1"/>
  <c r="GO111" i="1"/>
  <c r="Q95" i="23" s="1"/>
  <c r="GN111" i="1"/>
  <c r="P95" i="23" s="1"/>
  <c r="GQ111" i="1"/>
  <c r="N95" i="23" s="1"/>
  <c r="GP111" i="1"/>
  <c r="O95" i="23" s="1"/>
  <c r="EV52" i="1"/>
  <c r="EW51" i="1"/>
  <c r="B73" i="1" l="1"/>
  <c r="GG124" i="1"/>
  <c r="FZ354" i="1"/>
  <c r="FY355" i="1"/>
  <c r="GG353" i="1"/>
  <c r="GH353" i="1"/>
  <c r="GH126" i="1"/>
  <c r="HZ193" i="1"/>
  <c r="HY193" i="1"/>
  <c r="HX193" i="1"/>
  <c r="HW193" i="1"/>
  <c r="IG193" i="1"/>
  <c r="IF193" i="1"/>
  <c r="IE193" i="1"/>
  <c r="ID193" i="1"/>
  <c r="IC193" i="1"/>
  <c r="HQ194" i="1"/>
  <c r="HP195" i="1"/>
  <c r="HP112" i="1"/>
  <c r="HQ111" i="1"/>
  <c r="GG273" i="1"/>
  <c r="GH273" i="1"/>
  <c r="FY195" i="1"/>
  <c r="FZ194" i="1"/>
  <c r="ID110" i="1"/>
  <c r="IC110" i="1"/>
  <c r="IE110" i="1"/>
  <c r="IF110" i="1"/>
  <c r="HZ110" i="1"/>
  <c r="HY110" i="1"/>
  <c r="HX110" i="1"/>
  <c r="FZ274" i="1"/>
  <c r="FY275" i="1"/>
  <c r="GG193" i="1"/>
  <c r="GH193" i="1"/>
  <c r="HP40" i="1"/>
  <c r="HQ39" i="1"/>
  <c r="HW39" i="1" s="1"/>
  <c r="HP276" i="1"/>
  <c r="HQ275" i="1"/>
  <c r="IE274" i="1"/>
  <c r="IC274" i="1"/>
  <c r="ID274" i="1"/>
  <c r="IG274" i="1"/>
  <c r="HW274" i="1"/>
  <c r="HX274" i="1"/>
  <c r="HZ274" i="1"/>
  <c r="HY274" i="1"/>
  <c r="IF274" i="1"/>
  <c r="GQ38" i="1"/>
  <c r="HY38" i="1"/>
  <c r="IC38" i="1"/>
  <c r="IE38" i="1"/>
  <c r="GG38" i="1"/>
  <c r="GI38" i="1"/>
  <c r="GN38" i="1"/>
  <c r="GP38" i="1"/>
  <c r="HX38" i="1"/>
  <c r="HZ38" i="1"/>
  <c r="ID38" i="1"/>
  <c r="IF38" i="1"/>
  <c r="GH38" i="1"/>
  <c r="GJ38" i="1"/>
  <c r="GO38" i="1"/>
  <c r="FZ39" i="1"/>
  <c r="FY40" i="1"/>
  <c r="B113" i="1"/>
  <c r="B35" i="39"/>
  <c r="L35" i="39" s="1"/>
  <c r="FZ443" i="1"/>
  <c r="FY444" i="1"/>
  <c r="GG192" i="1"/>
  <c r="GG36" i="1"/>
  <c r="GG352" i="1"/>
  <c r="GG272" i="1"/>
  <c r="L76" i="1"/>
  <c r="GG440" i="1"/>
  <c r="GM440" i="1" s="1"/>
  <c r="M160" i="23" s="1"/>
  <c r="M190" i="23" s="1"/>
  <c r="GG191" i="1"/>
  <c r="GM191" i="1" s="1"/>
  <c r="M129" i="23" s="1"/>
  <c r="GG351" i="1"/>
  <c r="GM351" i="1" s="1"/>
  <c r="GG35" i="1"/>
  <c r="GG271" i="1"/>
  <c r="GM271" i="1" s="1"/>
  <c r="GG123" i="1"/>
  <c r="GM109" i="1" s="1"/>
  <c r="M93" i="23" s="1"/>
  <c r="FY549" i="1"/>
  <c r="FZ548" i="1"/>
  <c r="HQ354" i="1"/>
  <c r="HP355" i="1"/>
  <c r="HW353" i="1"/>
  <c r="HY353" i="1"/>
  <c r="HX353" i="1"/>
  <c r="ID353" i="1"/>
  <c r="HZ353" i="1"/>
  <c r="IC353" i="1"/>
  <c r="IE353" i="1"/>
  <c r="IF353" i="1"/>
  <c r="IG353" i="1"/>
  <c r="FZ113" i="1"/>
  <c r="GG127" i="1" s="1"/>
  <c r="FY114" i="1"/>
  <c r="GP112" i="1"/>
  <c r="O96" i="23" s="1"/>
  <c r="GN112" i="1"/>
  <c r="P96" i="23" s="1"/>
  <c r="GQ112" i="1"/>
  <c r="N96" i="23" s="1"/>
  <c r="GO112" i="1"/>
  <c r="Q96" i="23" s="1"/>
  <c r="EV53" i="1"/>
  <c r="EW52" i="1"/>
  <c r="FZ355" i="1" l="1"/>
  <c r="FY356" i="1"/>
  <c r="GH354" i="1"/>
  <c r="GG354" i="1"/>
  <c r="GG125" i="1"/>
  <c r="GG37" i="1"/>
  <c r="GH127" i="1"/>
  <c r="IE194" i="1"/>
  <c r="ID194" i="1"/>
  <c r="IC194" i="1"/>
  <c r="HZ194" i="1"/>
  <c r="HY194" i="1"/>
  <c r="HX194" i="1"/>
  <c r="HW194" i="1"/>
  <c r="IG194" i="1"/>
  <c r="IF194" i="1"/>
  <c r="HP196" i="1"/>
  <c r="HQ195" i="1"/>
  <c r="FZ275" i="1"/>
  <c r="FY276" i="1"/>
  <c r="FZ195" i="1"/>
  <c r="FY196" i="1"/>
  <c r="ID111" i="1"/>
  <c r="IE111" i="1"/>
  <c r="HY111" i="1"/>
  <c r="IF111" i="1"/>
  <c r="HZ111" i="1"/>
  <c r="IC111" i="1"/>
  <c r="HX111" i="1"/>
  <c r="GH274" i="1"/>
  <c r="GG274" i="1"/>
  <c r="GH194" i="1"/>
  <c r="GG194" i="1"/>
  <c r="HP113" i="1"/>
  <c r="HQ112" i="1"/>
  <c r="HP41" i="1"/>
  <c r="HQ40" i="1"/>
  <c r="HW40" i="1" s="1"/>
  <c r="HW275" i="1"/>
  <c r="ID275" i="1"/>
  <c r="HX275" i="1"/>
  <c r="IE275" i="1"/>
  <c r="HY275" i="1"/>
  <c r="IF275" i="1"/>
  <c r="HZ275" i="1"/>
  <c r="IG275" i="1"/>
  <c r="IC275" i="1"/>
  <c r="HQ276" i="1"/>
  <c r="HP277" i="1"/>
  <c r="GO39" i="1"/>
  <c r="GJ39" i="1"/>
  <c r="GN39" i="1"/>
  <c r="HZ39" i="1"/>
  <c r="IE39" i="1"/>
  <c r="GI39" i="1"/>
  <c r="ID39" i="1"/>
  <c r="GG39" i="1"/>
  <c r="GQ39" i="1"/>
  <c r="GH39" i="1"/>
  <c r="IF39" i="1"/>
  <c r="HX39" i="1"/>
  <c r="GP39" i="1"/>
  <c r="HY39" i="1"/>
  <c r="IC39" i="1"/>
  <c r="FY41" i="1"/>
  <c r="FZ40" i="1"/>
  <c r="B114" i="1"/>
  <c r="B36" i="39"/>
  <c r="L36" i="39" s="1"/>
  <c r="FZ444" i="1"/>
  <c r="FY445" i="1"/>
  <c r="CI76" i="1"/>
  <c r="AW76" i="1"/>
  <c r="AV317" i="1"/>
  <c r="CA487" i="1"/>
  <c r="AT76" i="1"/>
  <c r="AS76" i="1"/>
  <c r="AU76" i="1"/>
  <c r="CA237" i="1"/>
  <c r="CA317" i="1"/>
  <c r="HA317" i="1" s="1"/>
  <c r="CA397" i="1"/>
  <c r="HA397" i="1" s="1"/>
  <c r="CB155" i="1"/>
  <c r="CH76" i="1"/>
  <c r="CA76" i="1"/>
  <c r="FY550" i="1"/>
  <c r="FZ549" i="1"/>
  <c r="HP356" i="1"/>
  <c r="HQ355" i="1"/>
  <c r="HX354" i="1"/>
  <c r="IF354" i="1"/>
  <c r="IE354" i="1"/>
  <c r="HY354" i="1"/>
  <c r="IC354" i="1"/>
  <c r="ID354" i="1"/>
  <c r="IG354" i="1"/>
  <c r="HW354" i="1"/>
  <c r="HZ354" i="1"/>
  <c r="FZ114" i="1"/>
  <c r="FY115" i="1"/>
  <c r="EW53" i="1"/>
  <c r="EV54" i="1"/>
  <c r="FZ356" i="1" l="1"/>
  <c r="FY357" i="1"/>
  <c r="GG355" i="1"/>
  <c r="GH355" i="1"/>
  <c r="HP197" i="1"/>
  <c r="HQ196" i="1"/>
  <c r="HY195" i="1"/>
  <c r="IE195" i="1"/>
  <c r="IF195" i="1"/>
  <c r="HZ195" i="1"/>
  <c r="HW195" i="1"/>
  <c r="HX195" i="1"/>
  <c r="ID195" i="1"/>
  <c r="IG195" i="1"/>
  <c r="IC195" i="1"/>
  <c r="HZ112" i="1"/>
  <c r="HX112" i="1"/>
  <c r="IF112" i="1"/>
  <c r="ID112" i="1"/>
  <c r="HY112" i="1"/>
  <c r="IE112" i="1"/>
  <c r="IC112" i="1"/>
  <c r="FZ196" i="1"/>
  <c r="FY197" i="1"/>
  <c r="FZ276" i="1"/>
  <c r="FY277" i="1"/>
  <c r="HQ113" i="1"/>
  <c r="HP114" i="1"/>
  <c r="GH195" i="1"/>
  <c r="GG195" i="1"/>
  <c r="GH275" i="1"/>
  <c r="GG275" i="1"/>
  <c r="HP42" i="1"/>
  <c r="HQ41" i="1"/>
  <c r="HW41" i="1" s="1"/>
  <c r="IC276" i="1"/>
  <c r="IE276" i="1"/>
  <c r="IF276" i="1"/>
  <c r="HY276" i="1"/>
  <c r="ID276" i="1"/>
  <c r="HZ276" i="1"/>
  <c r="HX276" i="1"/>
  <c r="HW276" i="1"/>
  <c r="IG276" i="1"/>
  <c r="HP278" i="1"/>
  <c r="HQ277" i="1"/>
  <c r="FY42" i="1"/>
  <c r="FZ41" i="1"/>
  <c r="GJ40" i="1"/>
  <c r="GO40" i="1"/>
  <c r="GQ40" i="1"/>
  <c r="HY40" i="1"/>
  <c r="IC40" i="1"/>
  <c r="IE40" i="1"/>
  <c r="GG40" i="1"/>
  <c r="GI40" i="1"/>
  <c r="GN40" i="1"/>
  <c r="GP40" i="1"/>
  <c r="HX40" i="1"/>
  <c r="HZ40" i="1"/>
  <c r="ID40" i="1"/>
  <c r="IF40" i="1"/>
  <c r="GH40" i="1"/>
  <c r="B115" i="1"/>
  <c r="B37" i="39"/>
  <c r="L37" i="39" s="1"/>
  <c r="FZ445" i="1"/>
  <c r="FY446" i="1"/>
  <c r="HF76" i="1"/>
  <c r="HF33" i="1"/>
  <c r="HF31" i="1"/>
  <c r="HF34" i="1"/>
  <c r="HF57" i="1"/>
  <c r="HF48" i="1"/>
  <c r="HF28" i="1"/>
  <c r="HF59" i="1"/>
  <c r="HF61" i="1"/>
  <c r="HF24" i="1"/>
  <c r="HF54" i="1"/>
  <c r="HF11" i="1"/>
  <c r="HF66" i="1"/>
  <c r="HF37" i="1"/>
  <c r="HF56" i="1"/>
  <c r="HF44" i="1"/>
  <c r="HF17" i="1"/>
  <c r="HF47" i="1"/>
  <c r="HF60" i="1"/>
  <c r="HF20" i="1"/>
  <c r="HF25" i="1"/>
  <c r="HF41" i="1"/>
  <c r="HF51" i="1"/>
  <c r="HF67" i="1"/>
  <c r="HF16" i="1"/>
  <c r="HF29" i="1"/>
  <c r="HF36" i="1"/>
  <c r="HF40" i="1"/>
  <c r="HF42" i="1"/>
  <c r="HF12" i="1"/>
  <c r="HF65" i="1"/>
  <c r="HF26" i="1"/>
  <c r="HF15" i="1"/>
  <c r="HF55" i="1"/>
  <c r="HF62" i="1"/>
  <c r="HF58" i="1"/>
  <c r="HF70" i="1"/>
  <c r="HF22" i="1"/>
  <c r="HF50" i="1"/>
  <c r="HF21" i="1"/>
  <c r="HF71" i="1"/>
  <c r="HF45" i="1"/>
  <c r="HF52" i="1"/>
  <c r="HF46" i="1"/>
  <c r="HF10" i="1"/>
  <c r="HF63" i="1"/>
  <c r="HF35" i="1"/>
  <c r="HF19" i="1"/>
  <c r="HF23" i="1"/>
  <c r="HF43" i="1"/>
  <c r="HF49" i="1"/>
  <c r="HF69" i="1"/>
  <c r="HF18" i="1"/>
  <c r="HF27" i="1"/>
  <c r="HF38" i="1"/>
  <c r="HF53" i="1"/>
  <c r="HF64" i="1"/>
  <c r="HF14" i="1"/>
  <c r="HF32" i="1"/>
  <c r="HF30" i="1"/>
  <c r="HF68" i="1"/>
  <c r="HF39" i="1"/>
  <c r="HF13" i="1"/>
  <c r="HA305" i="1"/>
  <c r="HA213" i="1"/>
  <c r="HX177" i="1" s="1"/>
  <c r="HA348" i="1"/>
  <c r="HA354" i="1"/>
  <c r="HA337" i="1"/>
  <c r="HA341" i="1"/>
  <c r="HA332" i="1"/>
  <c r="HA286" i="1"/>
  <c r="HX250" i="1" s="1"/>
  <c r="HA294" i="1"/>
  <c r="HX258" i="1" s="1"/>
  <c r="HA302" i="1"/>
  <c r="HX266" i="1" s="1"/>
  <c r="HA273" i="1"/>
  <c r="HA249" i="1"/>
  <c r="HA340" i="1"/>
  <c r="HA331" i="1"/>
  <c r="HA207" i="1"/>
  <c r="HX171" i="1" s="1"/>
  <c r="HA299" i="1"/>
  <c r="HX263" i="1" s="1"/>
  <c r="HA303" i="1"/>
  <c r="HA357" i="1"/>
  <c r="HA344" i="1"/>
  <c r="HA265" i="1"/>
  <c r="HA334" i="1"/>
  <c r="HA292" i="1"/>
  <c r="HX256" i="1" s="1"/>
  <c r="HA364" i="1"/>
  <c r="HX328" i="1" s="1"/>
  <c r="HA237" i="1"/>
  <c r="HA386" i="1"/>
  <c r="HA307" i="1"/>
  <c r="HA227" i="1"/>
  <c r="HA301" i="1"/>
  <c r="HX265" i="1" s="1"/>
  <c r="HA285" i="1"/>
  <c r="HX249" i="1" s="1"/>
  <c r="HA279" i="1"/>
  <c r="HA350" i="1"/>
  <c r="HA349" i="1"/>
  <c r="HA256" i="1"/>
  <c r="HA378" i="1"/>
  <c r="HX342" i="1" s="1"/>
  <c r="HA362" i="1"/>
  <c r="HX326" i="1" s="1"/>
  <c r="HA358" i="1"/>
  <c r="HA346" i="1"/>
  <c r="HA347" i="1"/>
  <c r="HA175" i="1"/>
  <c r="HA291" i="1"/>
  <c r="HX255" i="1" s="1"/>
  <c r="HA295" i="1"/>
  <c r="HX259" i="1" s="1"/>
  <c r="HA283" i="1"/>
  <c r="HX247" i="1" s="1"/>
  <c r="HA277" i="1"/>
  <c r="HA264" i="1"/>
  <c r="HA345" i="1"/>
  <c r="HA254" i="1"/>
  <c r="HA300" i="1"/>
  <c r="HX264" i="1" s="1"/>
  <c r="HA385" i="1"/>
  <c r="HA297" i="1"/>
  <c r="HX261" i="1" s="1"/>
  <c r="HA384" i="1"/>
  <c r="HA359" i="1"/>
  <c r="HA270" i="1"/>
  <c r="HA269" i="1"/>
  <c r="HA336" i="1"/>
  <c r="HA298" i="1"/>
  <c r="HX262" i="1" s="1"/>
  <c r="HA278" i="1"/>
  <c r="HA266" i="1"/>
  <c r="HA267" i="1"/>
  <c r="HA335" i="1"/>
  <c r="HA287" i="1"/>
  <c r="HX251" i="1" s="1"/>
  <c r="HA215" i="1"/>
  <c r="HX179" i="1" s="1"/>
  <c r="HA361" i="1"/>
  <c r="HA352" i="1"/>
  <c r="HA327" i="1"/>
  <c r="HA339" i="1"/>
  <c r="HA330" i="1"/>
  <c r="HA288" i="1"/>
  <c r="HX252" i="1" s="1"/>
  <c r="HA380" i="1"/>
  <c r="HX344" i="1" s="1"/>
  <c r="HA191" i="1"/>
  <c r="HA387" i="1"/>
  <c r="HA226" i="1"/>
  <c r="HA306" i="1"/>
  <c r="HA217" i="1"/>
  <c r="HX181" i="1" s="1"/>
  <c r="HA205" i="1"/>
  <c r="HX169" i="1" s="1"/>
  <c r="HA268" i="1"/>
  <c r="HA274" i="1"/>
  <c r="HA177" i="1"/>
  <c r="HA261" i="1"/>
  <c r="HA252" i="1"/>
  <c r="HA290" i="1"/>
  <c r="HX254" i="1" s="1"/>
  <c r="HA282" i="1"/>
  <c r="HX246" i="1" s="1"/>
  <c r="HA222" i="1"/>
  <c r="HX186" i="1" s="1"/>
  <c r="HA353" i="1"/>
  <c r="HA329" i="1"/>
  <c r="HA260" i="1"/>
  <c r="HA171" i="1"/>
  <c r="HA211" i="1"/>
  <c r="HX175" i="1" s="1"/>
  <c r="HA203" i="1"/>
  <c r="HX167" i="1" s="1"/>
  <c r="HA281" i="1"/>
  <c r="HA272" i="1"/>
  <c r="HA247" i="1"/>
  <c r="HA259" i="1"/>
  <c r="HA250" i="1"/>
  <c r="HA216" i="1"/>
  <c r="HX180" i="1" s="1"/>
  <c r="HA284" i="1"/>
  <c r="HX248" i="1" s="1"/>
  <c r="HA185" i="1"/>
  <c r="HA197" i="1"/>
  <c r="HA363" i="1"/>
  <c r="HX327" i="1" s="1"/>
  <c r="HA367" i="1"/>
  <c r="HX331" i="1" s="1"/>
  <c r="HA187" i="1"/>
  <c r="HA198" i="1"/>
  <c r="HA210" i="1"/>
  <c r="HX174" i="1" s="1"/>
  <c r="HA172" i="1"/>
  <c r="HA257" i="1"/>
  <c r="HA188" i="1"/>
  <c r="HA365" i="1"/>
  <c r="HX329" i="1" s="1"/>
  <c r="HA209" i="1"/>
  <c r="HX173" i="1" s="1"/>
  <c r="HA263" i="1"/>
  <c r="HA342" i="1"/>
  <c r="HA355" i="1"/>
  <c r="HA356" i="1"/>
  <c r="HA170" i="1"/>
  <c r="HA167" i="1"/>
  <c r="HA201" i="1"/>
  <c r="HA379" i="1"/>
  <c r="HX343" i="1" s="1"/>
  <c r="HA193" i="1"/>
  <c r="HA206" i="1"/>
  <c r="HX170" i="1" s="1"/>
  <c r="HA189" i="1"/>
  <c r="HA199" i="1"/>
  <c r="HA381" i="1"/>
  <c r="HX345" i="1" s="1"/>
  <c r="HA168" i="1"/>
  <c r="HA166" i="1"/>
  <c r="HA351" i="1"/>
  <c r="HA360" i="1"/>
  <c r="HA204" i="1"/>
  <c r="HX168" i="1" s="1"/>
  <c r="HA376" i="1"/>
  <c r="HX340" i="1" s="1"/>
  <c r="HA382" i="1"/>
  <c r="HX346" i="1" s="1"/>
  <c r="HA218" i="1"/>
  <c r="HX182" i="1" s="1"/>
  <c r="HA370" i="1"/>
  <c r="HX334" i="1" s="1"/>
  <c r="HA253" i="1"/>
  <c r="HA183" i="1"/>
  <c r="HA262" i="1"/>
  <c r="HA276" i="1"/>
  <c r="HA225" i="1"/>
  <c r="HA220" i="1"/>
  <c r="HX184" i="1" s="1"/>
  <c r="HA223" i="1"/>
  <c r="HA219" i="1"/>
  <c r="HX183" i="1" s="1"/>
  <c r="HA180" i="1"/>
  <c r="HA374" i="1"/>
  <c r="HX338" i="1" s="1"/>
  <c r="HA366" i="1"/>
  <c r="HX330" i="1" s="1"/>
  <c r="HA224" i="1"/>
  <c r="HA221" i="1"/>
  <c r="HX185" i="1" s="1"/>
  <c r="HA248" i="1"/>
  <c r="HA178" i="1"/>
  <c r="HA246" i="1"/>
  <c r="HA280" i="1"/>
  <c r="HA296" i="1"/>
  <c r="HX260" i="1" s="1"/>
  <c r="HA208" i="1"/>
  <c r="HX172" i="1" s="1"/>
  <c r="HA174" i="1"/>
  <c r="HA184" i="1"/>
  <c r="HA375" i="1"/>
  <c r="HX339" i="1" s="1"/>
  <c r="HA186" i="1"/>
  <c r="HA181" i="1"/>
  <c r="HA194" i="1"/>
  <c r="HA377" i="1"/>
  <c r="HX341" i="1" s="1"/>
  <c r="HA369" i="1"/>
  <c r="HX333" i="1" s="1"/>
  <c r="HA173" i="1"/>
  <c r="HA182" i="1"/>
  <c r="HA195" i="1"/>
  <c r="HA196" i="1"/>
  <c r="HA212" i="1"/>
  <c r="HX176" i="1" s="1"/>
  <c r="HA179" i="1"/>
  <c r="HA192" i="1"/>
  <c r="HA383" i="1"/>
  <c r="HA371" i="1"/>
  <c r="HX335" i="1" s="1"/>
  <c r="HA169" i="1"/>
  <c r="HA202" i="1"/>
  <c r="HX166" i="1" s="1"/>
  <c r="HA214" i="1"/>
  <c r="HX178" i="1" s="1"/>
  <c r="HA176" i="1"/>
  <c r="HA190" i="1"/>
  <c r="HA304" i="1"/>
  <c r="HA373" i="1"/>
  <c r="HX337" i="1" s="1"/>
  <c r="HA258" i="1"/>
  <c r="HA326" i="1"/>
  <c r="HA200" i="1"/>
  <c r="HA368" i="1"/>
  <c r="HX332" i="1" s="1"/>
  <c r="HA255" i="1"/>
  <c r="HA289" i="1"/>
  <c r="HX253" i="1" s="1"/>
  <c r="HA333" i="1"/>
  <c r="HA343" i="1"/>
  <c r="HA275" i="1"/>
  <c r="HA372" i="1"/>
  <c r="HX336" i="1" s="1"/>
  <c r="HA251" i="1"/>
  <c r="HA293" i="1"/>
  <c r="HX257" i="1" s="1"/>
  <c r="HA328" i="1"/>
  <c r="HA338" i="1"/>
  <c r="HA271" i="1"/>
  <c r="HK57" i="1"/>
  <c r="ID21" i="1" s="1"/>
  <c r="HK19" i="1"/>
  <c r="HK25" i="1"/>
  <c r="HK23" i="1"/>
  <c r="HK59" i="1"/>
  <c r="ID23" i="1" s="1"/>
  <c r="HK30" i="1"/>
  <c r="HK50" i="1"/>
  <c r="ID14" i="1" s="1"/>
  <c r="HK53" i="1"/>
  <c r="ID17" i="1" s="1"/>
  <c r="HK18" i="1"/>
  <c r="HK67" i="1"/>
  <c r="HK41" i="1"/>
  <c r="HK68" i="1"/>
  <c r="HK31" i="1"/>
  <c r="HK36" i="1"/>
  <c r="HK60" i="1"/>
  <c r="ID24" i="1" s="1"/>
  <c r="HK54" i="1"/>
  <c r="ID18" i="1" s="1"/>
  <c r="HK10" i="1"/>
  <c r="HK70" i="1"/>
  <c r="HK69" i="1"/>
  <c r="HK65" i="1"/>
  <c r="ID29" i="1" s="1"/>
  <c r="HK32" i="1"/>
  <c r="HK15" i="1"/>
  <c r="HK52" i="1"/>
  <c r="ID16" i="1" s="1"/>
  <c r="HK26" i="1"/>
  <c r="HK11" i="1"/>
  <c r="HK35" i="1"/>
  <c r="HK28" i="1"/>
  <c r="HK51" i="1"/>
  <c r="ID15" i="1" s="1"/>
  <c r="HK20" i="1"/>
  <c r="HK24" i="1"/>
  <c r="HK49" i="1"/>
  <c r="ID13" i="1" s="1"/>
  <c r="HK17" i="1"/>
  <c r="HK45" i="1"/>
  <c r="HK29" i="1"/>
  <c r="HK34" i="1"/>
  <c r="HK63" i="1"/>
  <c r="ID27" i="1" s="1"/>
  <c r="HK12" i="1"/>
  <c r="HK66" i="1"/>
  <c r="HK21" i="1"/>
  <c r="HK62" i="1"/>
  <c r="ID26" i="1" s="1"/>
  <c r="HK33" i="1"/>
  <c r="HK38" i="1"/>
  <c r="HK58" i="1"/>
  <c r="ID22" i="1" s="1"/>
  <c r="HK42" i="1"/>
  <c r="HK43" i="1"/>
  <c r="HK37" i="1"/>
  <c r="HK48" i="1"/>
  <c r="ID12" i="1" s="1"/>
  <c r="HK61" i="1"/>
  <c r="ID25" i="1" s="1"/>
  <c r="HK40" i="1"/>
  <c r="HK16" i="1"/>
  <c r="HK27" i="1"/>
  <c r="HK56" i="1"/>
  <c r="ID20" i="1" s="1"/>
  <c r="HK14" i="1"/>
  <c r="HK47" i="1"/>
  <c r="ID11" i="1" s="1"/>
  <c r="HK13" i="1"/>
  <c r="HK46" i="1"/>
  <c r="ID10" i="1" s="1"/>
  <c r="HK64" i="1"/>
  <c r="ID28" i="1" s="1"/>
  <c r="HK44" i="1"/>
  <c r="HK39" i="1"/>
  <c r="HK55" i="1"/>
  <c r="ID19" i="1" s="1"/>
  <c r="HK71" i="1"/>
  <c r="HU11" i="1" s="1"/>
  <c r="HK22" i="1"/>
  <c r="HA35" i="1"/>
  <c r="HA66" i="1"/>
  <c r="HA24" i="1"/>
  <c r="HA15" i="1"/>
  <c r="HA69" i="1"/>
  <c r="HA68" i="1"/>
  <c r="HA38" i="1"/>
  <c r="HA21" i="1"/>
  <c r="HA25" i="1"/>
  <c r="HA16" i="1"/>
  <c r="HA42" i="1"/>
  <c r="HA30" i="1"/>
  <c r="HA31" i="1"/>
  <c r="HA41" i="1"/>
  <c r="HA28" i="1"/>
  <c r="HA29" i="1"/>
  <c r="HA18" i="1"/>
  <c r="HA32" i="1"/>
  <c r="HA57" i="1"/>
  <c r="HX21" i="1" s="1"/>
  <c r="HA17" i="1"/>
  <c r="HA40" i="1"/>
  <c r="HA48" i="1"/>
  <c r="HX12" i="1" s="1"/>
  <c r="HA23" i="1"/>
  <c r="HA36" i="1"/>
  <c r="HA13" i="1"/>
  <c r="HA22" i="1"/>
  <c r="HA76" i="1"/>
  <c r="HA71" i="1"/>
  <c r="HA39" i="1"/>
  <c r="HA50" i="1"/>
  <c r="HX14" i="1" s="1"/>
  <c r="HA51" i="1"/>
  <c r="HX15" i="1" s="1"/>
  <c r="HA20" i="1"/>
  <c r="HA34" i="1"/>
  <c r="HA61" i="1"/>
  <c r="HX25" i="1" s="1"/>
  <c r="HA26" i="1"/>
  <c r="HA53" i="1"/>
  <c r="HX17" i="1" s="1"/>
  <c r="HA10" i="1"/>
  <c r="HA52" i="1"/>
  <c r="HX16" i="1" s="1"/>
  <c r="HA14" i="1"/>
  <c r="HA11" i="1"/>
  <c r="HA45" i="1"/>
  <c r="HA37" i="1"/>
  <c r="HA49" i="1"/>
  <c r="HX13" i="1" s="1"/>
  <c r="HA70" i="1"/>
  <c r="HA27" i="1"/>
  <c r="HA67" i="1"/>
  <c r="HA47" i="1"/>
  <c r="HX11" i="1" s="1"/>
  <c r="HA19" i="1"/>
  <c r="HA33" i="1"/>
  <c r="HA43" i="1"/>
  <c r="HA12" i="1"/>
  <c r="HA44" i="1"/>
  <c r="HA54" i="1"/>
  <c r="HX18" i="1" s="1"/>
  <c r="HA64" i="1"/>
  <c r="HX28" i="1" s="1"/>
  <c r="HA46" i="1"/>
  <c r="HX10" i="1" s="1"/>
  <c r="HA55" i="1"/>
  <c r="HX19" i="1" s="1"/>
  <c r="HA56" i="1"/>
  <c r="HX20" i="1" s="1"/>
  <c r="HA63" i="1"/>
  <c r="HX27" i="1" s="1"/>
  <c r="HA60" i="1"/>
  <c r="HX24" i="1" s="1"/>
  <c r="HA58" i="1"/>
  <c r="HX22" i="1" s="1"/>
  <c r="HA59" i="1"/>
  <c r="HX23" i="1" s="1"/>
  <c r="HA65" i="1"/>
  <c r="HX29" i="1" s="1"/>
  <c r="HA62" i="1"/>
  <c r="HX26" i="1" s="1"/>
  <c r="HA130" i="1"/>
  <c r="HX94" i="1" s="1"/>
  <c r="AC15" i="40" s="1"/>
  <c r="HA113" i="1"/>
  <c r="HA101" i="1"/>
  <c r="HA131" i="1"/>
  <c r="HX95" i="1" s="1"/>
  <c r="AC16" i="40" s="1"/>
  <c r="HA106" i="1"/>
  <c r="HA95" i="1"/>
  <c r="HA90" i="1"/>
  <c r="HA140" i="1"/>
  <c r="HX104" i="1" s="1"/>
  <c r="AC25" i="40" s="1"/>
  <c r="HA104" i="1"/>
  <c r="HA98" i="1"/>
  <c r="HA125" i="1"/>
  <c r="HX89" i="1" s="1"/>
  <c r="AC10" i="40" s="1"/>
  <c r="HA133" i="1"/>
  <c r="HX97" i="1" s="1"/>
  <c r="AC18" i="40" s="1"/>
  <c r="HA102" i="1"/>
  <c r="HA92" i="1"/>
  <c r="HA143" i="1"/>
  <c r="HX107" i="1" s="1"/>
  <c r="AC28" i="40" s="1"/>
  <c r="HA142" i="1"/>
  <c r="HX106" i="1" s="1"/>
  <c r="AC27" i="40" s="1"/>
  <c r="HB145" i="1"/>
  <c r="HB155" i="1"/>
  <c r="HA145" i="1"/>
  <c r="HX109" i="1" s="1"/>
  <c r="AC30" i="40" s="1"/>
  <c r="HA135" i="1"/>
  <c r="HX99" i="1" s="1"/>
  <c r="AC20" i="40" s="1"/>
  <c r="HA117" i="1"/>
  <c r="HA108" i="1"/>
  <c r="HA107" i="1"/>
  <c r="HA94" i="1"/>
  <c r="HA136" i="1"/>
  <c r="HX100" i="1" s="1"/>
  <c r="AC21" i="40" s="1"/>
  <c r="HA111" i="1"/>
  <c r="HA87" i="1"/>
  <c r="HA119" i="1"/>
  <c r="HA110" i="1"/>
  <c r="HA85" i="1"/>
  <c r="HA97" i="1"/>
  <c r="HA88" i="1"/>
  <c r="HA124" i="1"/>
  <c r="HX88" i="1" s="1"/>
  <c r="AC9" i="40" s="1"/>
  <c r="HA132" i="1"/>
  <c r="HX96" i="1" s="1"/>
  <c r="AC17" i="40" s="1"/>
  <c r="HA141" i="1"/>
  <c r="HX105" i="1" s="1"/>
  <c r="AC26" i="40" s="1"/>
  <c r="HA126" i="1"/>
  <c r="HX90" i="1" s="1"/>
  <c r="AC11" i="40" s="1"/>
  <c r="HA134" i="1"/>
  <c r="HX98" i="1" s="1"/>
  <c r="AC19" i="40" s="1"/>
  <c r="HA127" i="1"/>
  <c r="HX91" i="1" s="1"/>
  <c r="AC12" i="40" s="1"/>
  <c r="HA114" i="1"/>
  <c r="HA84" i="1"/>
  <c r="HA91" i="1"/>
  <c r="HA112" i="1"/>
  <c r="HA99" i="1"/>
  <c r="HA120" i="1"/>
  <c r="HX84" i="1" s="1"/>
  <c r="AC5" i="40" s="1"/>
  <c r="HA116" i="1"/>
  <c r="HA105" i="1"/>
  <c r="HA89" i="1"/>
  <c r="HA115" i="1"/>
  <c r="HA103" i="1"/>
  <c r="HA139" i="1"/>
  <c r="HX103" i="1" s="1"/>
  <c r="AC24" i="40" s="1"/>
  <c r="HA128" i="1"/>
  <c r="HX92" i="1" s="1"/>
  <c r="AC13" i="40" s="1"/>
  <c r="HA137" i="1"/>
  <c r="HX101" i="1" s="1"/>
  <c r="AC22" i="40" s="1"/>
  <c r="HB144" i="1"/>
  <c r="HA144" i="1"/>
  <c r="HX108" i="1" s="1"/>
  <c r="AC29" i="40" s="1"/>
  <c r="HA123" i="1"/>
  <c r="HX87" i="1" s="1"/>
  <c r="AC8" i="40" s="1"/>
  <c r="HA93" i="1"/>
  <c r="HA129" i="1"/>
  <c r="HX93" i="1" s="1"/>
  <c r="AC14" i="40" s="1"/>
  <c r="HA121" i="1"/>
  <c r="HX85" i="1" s="1"/>
  <c r="AC6" i="40" s="1"/>
  <c r="HA138" i="1"/>
  <c r="HX102" i="1" s="1"/>
  <c r="AC23" i="40" s="1"/>
  <c r="HA122" i="1"/>
  <c r="HX86" i="1" s="1"/>
  <c r="AC7" i="40" s="1"/>
  <c r="HA100" i="1"/>
  <c r="HA86" i="1"/>
  <c r="HA96" i="1"/>
  <c r="HA109" i="1"/>
  <c r="HA118" i="1"/>
  <c r="HM18" i="1"/>
  <c r="HM54" i="1"/>
  <c r="IF18" i="1" s="1"/>
  <c r="HM55" i="1"/>
  <c r="IF19" i="1" s="1"/>
  <c r="HM45" i="1"/>
  <c r="HM22" i="1"/>
  <c r="HM27" i="1"/>
  <c r="HM24" i="1"/>
  <c r="HM29" i="1"/>
  <c r="HM58" i="1"/>
  <c r="IF22" i="1" s="1"/>
  <c r="HM66" i="1"/>
  <c r="HM61" i="1"/>
  <c r="IF25" i="1" s="1"/>
  <c r="HM70" i="1"/>
  <c r="HM56" i="1"/>
  <c r="IF20" i="1" s="1"/>
  <c r="HM51" i="1"/>
  <c r="IF15" i="1" s="1"/>
  <c r="HM14" i="1"/>
  <c r="HM67" i="1"/>
  <c r="HM16" i="1"/>
  <c r="HM62" i="1"/>
  <c r="IF26" i="1" s="1"/>
  <c r="HM53" i="1"/>
  <c r="IF17" i="1" s="1"/>
  <c r="HM19" i="1"/>
  <c r="HM65" i="1"/>
  <c r="IF29" i="1" s="1"/>
  <c r="HM41" i="1"/>
  <c r="HM12" i="1"/>
  <c r="HM20" i="1"/>
  <c r="HM10" i="1"/>
  <c r="HM15" i="1"/>
  <c r="HM57" i="1"/>
  <c r="IF21" i="1" s="1"/>
  <c r="HM60" i="1"/>
  <c r="IF24" i="1" s="1"/>
  <c r="HM64" i="1"/>
  <c r="IF28" i="1" s="1"/>
  <c r="HM28" i="1"/>
  <c r="HM63" i="1"/>
  <c r="IF27" i="1" s="1"/>
  <c r="HM47" i="1"/>
  <c r="IF11" i="1" s="1"/>
  <c r="HM68" i="1"/>
  <c r="HM50" i="1"/>
  <c r="IF14" i="1" s="1"/>
  <c r="HM23" i="1"/>
  <c r="HM48" i="1"/>
  <c r="IF12" i="1" s="1"/>
  <c r="HM43" i="1"/>
  <c r="HM17" i="1"/>
  <c r="HM11" i="1"/>
  <c r="HM26" i="1"/>
  <c r="HM13" i="1"/>
  <c r="HM30" i="1"/>
  <c r="HM44" i="1"/>
  <c r="HM21" i="1"/>
  <c r="HM46" i="1"/>
  <c r="IF10" i="1" s="1"/>
  <c r="HM52" i="1"/>
  <c r="IF16" i="1" s="1"/>
  <c r="HM49" i="1"/>
  <c r="IF13" i="1" s="1"/>
  <c r="HM69" i="1"/>
  <c r="HM25" i="1"/>
  <c r="HM59" i="1"/>
  <c r="IF23" i="1" s="1"/>
  <c r="HM42" i="1"/>
  <c r="HM71" i="1"/>
  <c r="HU13" i="1" s="1"/>
  <c r="HL12" i="1"/>
  <c r="HL62" i="1"/>
  <c r="IE26" i="1" s="1"/>
  <c r="HL68" i="1"/>
  <c r="HL36" i="1"/>
  <c r="HL33" i="1"/>
  <c r="HL44" i="1"/>
  <c r="HL52" i="1"/>
  <c r="IE16" i="1" s="1"/>
  <c r="HL19" i="1"/>
  <c r="HL14" i="1"/>
  <c r="HL38" i="1"/>
  <c r="HL55" i="1"/>
  <c r="IE19" i="1" s="1"/>
  <c r="HL23" i="1"/>
  <c r="HL16" i="1"/>
  <c r="HL60" i="1"/>
  <c r="IE24" i="1" s="1"/>
  <c r="HL35" i="1"/>
  <c r="HL53" i="1"/>
  <c r="IE17" i="1" s="1"/>
  <c r="HL46" i="1"/>
  <c r="IE10" i="1" s="1"/>
  <c r="HL21" i="1"/>
  <c r="HL71" i="1"/>
  <c r="HL29" i="1"/>
  <c r="HL10" i="1"/>
  <c r="HL61" i="1"/>
  <c r="IE25" i="1" s="1"/>
  <c r="HL39" i="1"/>
  <c r="HL22" i="1"/>
  <c r="HL59" i="1"/>
  <c r="IE23" i="1" s="1"/>
  <c r="HL54" i="1"/>
  <c r="IE18" i="1" s="1"/>
  <c r="HL48" i="1"/>
  <c r="IE12" i="1" s="1"/>
  <c r="HL26" i="1"/>
  <c r="HL37" i="1"/>
  <c r="HL51" i="1"/>
  <c r="IE15" i="1" s="1"/>
  <c r="HL64" i="1"/>
  <c r="IE28" i="1" s="1"/>
  <c r="HL30" i="1"/>
  <c r="HL70" i="1"/>
  <c r="HL49" i="1"/>
  <c r="IE13" i="1" s="1"/>
  <c r="HL13" i="1"/>
  <c r="HL34" i="1"/>
  <c r="HL15" i="1"/>
  <c r="HL32" i="1"/>
  <c r="HL63" i="1"/>
  <c r="IE27" i="1" s="1"/>
  <c r="HL28" i="1"/>
  <c r="HL17" i="1"/>
  <c r="HL65" i="1"/>
  <c r="IE29" i="1" s="1"/>
  <c r="HL58" i="1"/>
  <c r="IE22" i="1" s="1"/>
  <c r="HL31" i="1"/>
  <c r="HL47" i="1"/>
  <c r="IE11" i="1" s="1"/>
  <c r="HL57" i="1"/>
  <c r="IE21" i="1" s="1"/>
  <c r="HL41" i="1"/>
  <c r="HL24" i="1"/>
  <c r="HL25" i="1"/>
  <c r="HL67" i="1"/>
  <c r="HL69" i="1"/>
  <c r="HU12" i="1" s="1"/>
  <c r="HL50" i="1"/>
  <c r="IE14" i="1" s="1"/>
  <c r="HL40" i="1"/>
  <c r="HL42" i="1"/>
  <c r="HL18" i="1"/>
  <c r="HL43" i="1"/>
  <c r="HL66" i="1"/>
  <c r="HL20" i="1"/>
  <c r="HL45" i="1"/>
  <c r="HL27" i="1"/>
  <c r="HL56" i="1"/>
  <c r="IE20" i="1" s="1"/>
  <c r="HL11" i="1"/>
  <c r="HN266" i="1"/>
  <c r="HN272" i="1"/>
  <c r="HN279" i="1"/>
  <c r="HN293" i="1"/>
  <c r="HN304" i="1"/>
  <c r="HN251" i="1"/>
  <c r="HN258" i="1"/>
  <c r="HN262" i="1"/>
  <c r="HN268" i="1"/>
  <c r="HN277" i="1"/>
  <c r="HN246" i="1"/>
  <c r="HN267" i="1"/>
  <c r="HN274" i="1"/>
  <c r="HN283" i="1"/>
  <c r="HN300" i="1"/>
  <c r="HN305" i="1"/>
  <c r="HN255" i="1"/>
  <c r="HN259" i="1"/>
  <c r="HN263" i="1"/>
  <c r="HN269" i="1"/>
  <c r="HN284" i="1"/>
  <c r="HN288" i="1"/>
  <c r="HN295" i="1"/>
  <c r="HN299" i="1"/>
  <c r="HN247" i="1"/>
  <c r="HN275" i="1"/>
  <c r="HN285" i="1"/>
  <c r="HN291" i="1"/>
  <c r="HN296" i="1"/>
  <c r="HN303" i="1"/>
  <c r="HN252" i="1"/>
  <c r="HN248" i="1"/>
  <c r="HN270" i="1"/>
  <c r="HN276" i="1"/>
  <c r="HN289" i="1"/>
  <c r="HN301" i="1"/>
  <c r="HN306" i="1"/>
  <c r="HN256" i="1"/>
  <c r="HN260" i="1"/>
  <c r="HN264" i="1"/>
  <c r="HN273" i="1"/>
  <c r="HN281" i="1"/>
  <c r="HN254" i="1"/>
  <c r="HN271" i="1"/>
  <c r="HN278" i="1"/>
  <c r="HN290" i="1"/>
  <c r="HN302" i="1"/>
  <c r="HN307" i="1"/>
  <c r="HN257" i="1"/>
  <c r="HN261" i="1"/>
  <c r="HN265" i="1"/>
  <c r="HN280" i="1"/>
  <c r="HN286" i="1"/>
  <c r="HN292" i="1"/>
  <c r="HN297" i="1"/>
  <c r="HN253" i="1"/>
  <c r="HN249" i="1"/>
  <c r="HN282" i="1"/>
  <c r="HN287" i="1"/>
  <c r="HN294" i="1"/>
  <c r="HN298" i="1"/>
  <c r="HN250" i="1"/>
  <c r="FY551" i="1"/>
  <c r="FZ550" i="1"/>
  <c r="HQ356" i="1"/>
  <c r="HP357" i="1"/>
  <c r="HZ355" i="1"/>
  <c r="ID355" i="1"/>
  <c r="HW355" i="1"/>
  <c r="IE355" i="1"/>
  <c r="IF355" i="1"/>
  <c r="IC355" i="1"/>
  <c r="IG355" i="1"/>
  <c r="HX355" i="1"/>
  <c r="HY355" i="1"/>
  <c r="FY116" i="1"/>
  <c r="FZ115" i="1"/>
  <c r="EW54" i="1"/>
  <c r="EV55" i="1"/>
  <c r="FY358" i="1" l="1"/>
  <c r="FZ357" i="1"/>
  <c r="GH356" i="1"/>
  <c r="GI356" i="1"/>
  <c r="GP356" i="1"/>
  <c r="GJ356" i="1"/>
  <c r="GR356" i="1"/>
  <c r="GO356" i="1"/>
  <c r="GQ356" i="1"/>
  <c r="GN356" i="1"/>
  <c r="GG356" i="1"/>
  <c r="HY196" i="1"/>
  <c r="HX196" i="1"/>
  <c r="HW196" i="1"/>
  <c r="IG196" i="1"/>
  <c r="IF196" i="1"/>
  <c r="IE196" i="1"/>
  <c r="ID196" i="1"/>
  <c r="IC196" i="1"/>
  <c r="HZ196" i="1"/>
  <c r="HP198" i="1"/>
  <c r="HQ197" i="1"/>
  <c r="HQ114" i="1"/>
  <c r="HP115" i="1"/>
  <c r="FY278" i="1"/>
  <c r="FZ277" i="1"/>
  <c r="FZ197" i="1"/>
  <c r="FY198" i="1"/>
  <c r="HZ113" i="1"/>
  <c r="IC113" i="1"/>
  <c r="IF113" i="1"/>
  <c r="HY113" i="1"/>
  <c r="HX113" i="1"/>
  <c r="IE113" i="1"/>
  <c r="ID113" i="1"/>
  <c r="GQ276" i="1"/>
  <c r="GO276" i="1"/>
  <c r="GP276" i="1"/>
  <c r="GH276" i="1"/>
  <c r="GI276" i="1"/>
  <c r="GG276" i="1"/>
  <c r="GN276" i="1"/>
  <c r="GJ276" i="1"/>
  <c r="GR276" i="1"/>
  <c r="GR196" i="1"/>
  <c r="GJ196" i="1"/>
  <c r="GG196" i="1"/>
  <c r="GI196" i="1"/>
  <c r="GO196" i="1"/>
  <c r="GQ196" i="1"/>
  <c r="GN196" i="1"/>
  <c r="GH196" i="1"/>
  <c r="GP196" i="1"/>
  <c r="HP43" i="1"/>
  <c r="HQ42" i="1"/>
  <c r="HW42" i="1" s="1"/>
  <c r="HP279" i="1"/>
  <c r="HQ278" i="1"/>
  <c r="HX277" i="1"/>
  <c r="IE277" i="1"/>
  <c r="HY277" i="1"/>
  <c r="IF277" i="1"/>
  <c r="HZ277" i="1"/>
  <c r="IG277" i="1"/>
  <c r="IC277" i="1"/>
  <c r="HW277" i="1"/>
  <c r="ID277" i="1"/>
  <c r="GI41" i="1"/>
  <c r="GJ41" i="1"/>
  <c r="IC41" i="1"/>
  <c r="HY41" i="1"/>
  <c r="GO41" i="1"/>
  <c r="IF41" i="1"/>
  <c r="ID41" i="1"/>
  <c r="GQ41" i="1"/>
  <c r="GP41" i="1"/>
  <c r="IE41" i="1"/>
  <c r="GH41" i="1"/>
  <c r="GN41" i="1"/>
  <c r="HX41" i="1"/>
  <c r="GG41" i="1"/>
  <c r="HZ41" i="1"/>
  <c r="FY43" i="1"/>
  <c r="FZ42" i="1"/>
  <c r="B116" i="1"/>
  <c r="B38" i="39"/>
  <c r="L38" i="39" s="1"/>
  <c r="FY447" i="1"/>
  <c r="FZ446" i="1"/>
  <c r="HX188" i="1"/>
  <c r="HX268" i="1"/>
  <c r="HX348" i="1"/>
  <c r="HX190" i="1"/>
  <c r="HX270" i="1"/>
  <c r="HX350" i="1"/>
  <c r="HX271" i="1"/>
  <c r="HX191" i="1"/>
  <c r="HX351" i="1"/>
  <c r="HX267" i="1"/>
  <c r="HX187" i="1"/>
  <c r="HX347" i="1"/>
  <c r="HX189" i="1"/>
  <c r="HX269" i="1"/>
  <c r="HX349" i="1"/>
  <c r="FY552" i="1"/>
  <c r="FZ551" i="1"/>
  <c r="HQ357" i="1"/>
  <c r="HP358" i="1"/>
  <c r="HX356" i="1"/>
  <c r="HZ356" i="1"/>
  <c r="HY356" i="1"/>
  <c r="IE356" i="1"/>
  <c r="IF356" i="1"/>
  <c r="IG356" i="1"/>
  <c r="HW356" i="1"/>
  <c r="IC356" i="1"/>
  <c r="ID356" i="1"/>
  <c r="GO118" i="1"/>
  <c r="GQ118" i="1"/>
  <c r="GN118" i="1"/>
  <c r="GP118" i="1"/>
  <c r="FY117" i="1"/>
  <c r="FZ116" i="1"/>
  <c r="EW55" i="1"/>
  <c r="EV56" i="1"/>
  <c r="GN357" i="1" l="1"/>
  <c r="GQ357" i="1"/>
  <c r="GG357" i="1"/>
  <c r="GJ357" i="1"/>
  <c r="GH357" i="1"/>
  <c r="GR357" i="1"/>
  <c r="GP357" i="1"/>
  <c r="GI357" i="1"/>
  <c r="GO357" i="1"/>
  <c r="FY359" i="1"/>
  <c r="FZ358" i="1"/>
  <c r="HP199" i="1"/>
  <c r="HQ198" i="1"/>
  <c r="HZ197" i="1"/>
  <c r="HY197" i="1"/>
  <c r="HX197" i="1"/>
  <c r="IF197" i="1"/>
  <c r="IE197" i="1"/>
  <c r="ID197" i="1"/>
  <c r="IC197" i="1"/>
  <c r="HW197" i="1"/>
  <c r="IG197" i="1"/>
  <c r="FZ198" i="1"/>
  <c r="FY199" i="1"/>
  <c r="GP277" i="1"/>
  <c r="GI277" i="1"/>
  <c r="GQ277" i="1"/>
  <c r="GJ277" i="1"/>
  <c r="GR277" i="1"/>
  <c r="GN277" i="1"/>
  <c r="GG277" i="1"/>
  <c r="GO277" i="1"/>
  <c r="GH277" i="1"/>
  <c r="HQ115" i="1"/>
  <c r="HP116" i="1"/>
  <c r="GQ197" i="1"/>
  <c r="GG197" i="1"/>
  <c r="GO197" i="1"/>
  <c r="GN197" i="1"/>
  <c r="GH197" i="1"/>
  <c r="GI197" i="1"/>
  <c r="GJ197" i="1"/>
  <c r="GR197" i="1"/>
  <c r="GP197" i="1"/>
  <c r="FZ278" i="1"/>
  <c r="FY279" i="1"/>
  <c r="ID114" i="1"/>
  <c r="HZ114" i="1"/>
  <c r="IC114" i="1"/>
  <c r="IE114" i="1"/>
  <c r="HW114" i="1"/>
  <c r="IF114" i="1"/>
  <c r="HY114" i="1"/>
  <c r="HX114" i="1"/>
  <c r="HQ43" i="1"/>
  <c r="HW43" i="1" s="1"/>
  <c r="HP44" i="1"/>
  <c r="IF278" i="1"/>
  <c r="HZ278" i="1"/>
  <c r="IG278" i="1"/>
  <c r="IC278" i="1"/>
  <c r="HW278" i="1"/>
  <c r="ID278" i="1"/>
  <c r="HX278" i="1"/>
  <c r="IE278" i="1"/>
  <c r="HY278" i="1"/>
  <c r="HP280" i="1"/>
  <c r="HQ279" i="1"/>
  <c r="FZ43" i="1"/>
  <c r="FY44" i="1"/>
  <c r="GQ42" i="1"/>
  <c r="ID42" i="1"/>
  <c r="IF42" i="1"/>
  <c r="GO42" i="1"/>
  <c r="HY42" i="1"/>
  <c r="IC42" i="1"/>
  <c r="GJ42" i="1"/>
  <c r="GG42" i="1"/>
  <c r="HZ42" i="1"/>
  <c r="GI42" i="1"/>
  <c r="HX42" i="1"/>
  <c r="GN42" i="1"/>
  <c r="GH42" i="1"/>
  <c r="IE42" i="1"/>
  <c r="GP42" i="1"/>
  <c r="B117" i="1"/>
  <c r="B39" i="39"/>
  <c r="L39" i="39" s="1"/>
  <c r="FZ447" i="1"/>
  <c r="FY448" i="1"/>
  <c r="FY553" i="1"/>
  <c r="FZ552" i="1"/>
  <c r="HQ358" i="1"/>
  <c r="HP359" i="1"/>
  <c r="HX357" i="1"/>
  <c r="HZ357" i="1"/>
  <c r="IF357" i="1"/>
  <c r="HY357" i="1"/>
  <c r="IE357" i="1"/>
  <c r="ID357" i="1"/>
  <c r="HW357" i="1"/>
  <c r="IC357" i="1"/>
  <c r="IG357" i="1"/>
  <c r="FY118" i="1"/>
  <c r="FZ117" i="1"/>
  <c r="EV57" i="1"/>
  <c r="EW56" i="1"/>
  <c r="GP358" i="1" l="1"/>
  <c r="GJ358" i="1"/>
  <c r="GI358" i="1"/>
  <c r="GO358" i="1"/>
  <c r="GN358" i="1"/>
  <c r="GH358" i="1"/>
  <c r="GG358" i="1"/>
  <c r="GQ358" i="1"/>
  <c r="GR358" i="1"/>
  <c r="FY360" i="1"/>
  <c r="FZ359" i="1"/>
  <c r="HZ198" i="1"/>
  <c r="IF198" i="1"/>
  <c r="IC198" i="1"/>
  <c r="IG198" i="1"/>
  <c r="HX198" i="1"/>
  <c r="IE198" i="1"/>
  <c r="ID198" i="1"/>
  <c r="HW198" i="1"/>
  <c r="HY198" i="1"/>
  <c r="HQ199" i="1"/>
  <c r="HP200" i="1"/>
  <c r="FY280" i="1"/>
  <c r="FZ279" i="1"/>
  <c r="HX115" i="1"/>
  <c r="HZ115" i="1"/>
  <c r="ID115" i="1"/>
  <c r="IF115" i="1"/>
  <c r="HW115" i="1"/>
  <c r="HY115" i="1"/>
  <c r="IC115" i="1"/>
  <c r="IE115" i="1"/>
  <c r="FZ199" i="1"/>
  <c r="FY200" i="1"/>
  <c r="GP278" i="1"/>
  <c r="GO278" i="1"/>
  <c r="GJ278" i="1"/>
  <c r="GN278" i="1"/>
  <c r="GR278" i="1"/>
  <c r="GI278" i="1"/>
  <c r="GH278" i="1"/>
  <c r="GQ278" i="1"/>
  <c r="GG278" i="1"/>
  <c r="HQ116" i="1"/>
  <c r="HP117" i="1"/>
  <c r="GG198" i="1"/>
  <c r="GI198" i="1"/>
  <c r="GH198" i="1"/>
  <c r="GP198" i="1"/>
  <c r="GO198" i="1"/>
  <c r="GR198" i="1"/>
  <c r="GN198" i="1"/>
  <c r="GJ198" i="1"/>
  <c r="GQ198" i="1"/>
  <c r="HP45" i="1"/>
  <c r="HQ44" i="1"/>
  <c r="HW44" i="1" s="1"/>
  <c r="HP281" i="1"/>
  <c r="HQ280" i="1"/>
  <c r="HW279" i="1"/>
  <c r="HY279" i="1"/>
  <c r="HX279" i="1"/>
  <c r="IE279" i="1"/>
  <c r="ID279" i="1"/>
  <c r="HZ279" i="1"/>
  <c r="IC279" i="1"/>
  <c r="IF279" i="1"/>
  <c r="IG279" i="1"/>
  <c r="FY45" i="1"/>
  <c r="FZ44" i="1"/>
  <c r="IC43" i="1"/>
  <c r="IE43" i="1"/>
  <c r="GH43" i="1"/>
  <c r="GJ43" i="1"/>
  <c r="GO43" i="1"/>
  <c r="GQ43" i="1"/>
  <c r="HX43" i="1"/>
  <c r="HZ43" i="1"/>
  <c r="IF43" i="1"/>
  <c r="GG43" i="1"/>
  <c r="GN43" i="1"/>
  <c r="GP43" i="1"/>
  <c r="ID43" i="1"/>
  <c r="GI43" i="1"/>
  <c r="HY43" i="1"/>
  <c r="B118" i="1"/>
  <c r="B40" i="39"/>
  <c r="L40" i="39" s="1"/>
  <c r="FZ448" i="1"/>
  <c r="FY449" i="1"/>
  <c r="FY554" i="1"/>
  <c r="FZ553" i="1"/>
  <c r="HZ358" i="1"/>
  <c r="HX358" i="1"/>
  <c r="HW358" i="1"/>
  <c r="IG358" i="1"/>
  <c r="ID358" i="1"/>
  <c r="IC358" i="1"/>
  <c r="IE358" i="1"/>
  <c r="IF358" i="1"/>
  <c r="HY358" i="1"/>
  <c r="HQ359" i="1"/>
  <c r="HP360" i="1"/>
  <c r="FZ118" i="1"/>
  <c r="FY119" i="1"/>
  <c r="EV58" i="1"/>
  <c r="EW57" i="1"/>
  <c r="GJ359" i="1" l="1"/>
  <c r="GR359" i="1"/>
  <c r="GH359" i="1"/>
  <c r="GP359" i="1"/>
  <c r="GG359" i="1"/>
  <c r="GO359" i="1"/>
  <c r="GN359" i="1"/>
  <c r="GQ359" i="1"/>
  <c r="GI359" i="1"/>
  <c r="FZ360" i="1"/>
  <c r="FY361" i="1"/>
  <c r="HY199" i="1"/>
  <c r="HX199" i="1"/>
  <c r="HW199" i="1"/>
  <c r="IG199" i="1"/>
  <c r="IF199" i="1"/>
  <c r="IE199" i="1"/>
  <c r="ID199" i="1"/>
  <c r="IC199" i="1"/>
  <c r="HZ199" i="1"/>
  <c r="HQ200" i="1"/>
  <c r="HP201" i="1"/>
  <c r="IE116" i="1"/>
  <c r="IC116" i="1"/>
  <c r="HY116" i="1"/>
  <c r="HW116" i="1"/>
  <c r="IF116" i="1"/>
  <c r="ID116" i="1"/>
  <c r="HZ116" i="1"/>
  <c r="HX116" i="1"/>
  <c r="FZ200" i="1"/>
  <c r="FY201" i="1"/>
  <c r="GN279" i="1"/>
  <c r="GO279" i="1"/>
  <c r="GR279" i="1"/>
  <c r="GG279" i="1"/>
  <c r="GH279" i="1"/>
  <c r="GJ279" i="1"/>
  <c r="GI279" i="1"/>
  <c r="GQ279" i="1"/>
  <c r="GP279" i="1"/>
  <c r="HP118" i="1"/>
  <c r="HQ117" i="1"/>
  <c r="GG199" i="1"/>
  <c r="GH199" i="1"/>
  <c r="GR199" i="1"/>
  <c r="GQ199" i="1"/>
  <c r="GP199" i="1"/>
  <c r="GI199" i="1"/>
  <c r="GN199" i="1"/>
  <c r="GO199" i="1"/>
  <c r="GJ199" i="1"/>
  <c r="FZ280" i="1"/>
  <c r="FY281" i="1"/>
  <c r="HP46" i="1"/>
  <c r="HQ45" i="1"/>
  <c r="HW45" i="1" s="1"/>
  <c r="HZ280" i="1"/>
  <c r="IG280" i="1"/>
  <c r="HY280" i="1"/>
  <c r="IF280" i="1"/>
  <c r="ID280" i="1"/>
  <c r="HX280" i="1"/>
  <c r="IC280" i="1"/>
  <c r="HW280" i="1"/>
  <c r="IE280" i="1"/>
  <c r="HP282" i="1"/>
  <c r="HQ281" i="1"/>
  <c r="IE44" i="1"/>
  <c r="GP44" i="1"/>
  <c r="HZ44" i="1"/>
  <c r="GN44" i="1"/>
  <c r="HY44" i="1"/>
  <c r="GQ44" i="1"/>
  <c r="ID44" i="1"/>
  <c r="GI44" i="1"/>
  <c r="GO44" i="1"/>
  <c r="IF44" i="1"/>
  <c r="IC44" i="1"/>
  <c r="GJ44" i="1"/>
  <c r="HX44" i="1"/>
  <c r="GG44" i="1"/>
  <c r="GH44" i="1"/>
  <c r="FZ45" i="1"/>
  <c r="FY46" i="1"/>
  <c r="B119" i="1"/>
  <c r="B41" i="39"/>
  <c r="L41" i="39" s="1"/>
  <c r="FZ449" i="1"/>
  <c r="FY450" i="1"/>
  <c r="FY555" i="1"/>
  <c r="FZ554" i="1"/>
  <c r="HP361" i="1"/>
  <c r="HQ360" i="1"/>
  <c r="HX359" i="1"/>
  <c r="ID359" i="1"/>
  <c r="HW359" i="1"/>
  <c r="IC359" i="1"/>
  <c r="IG359" i="1"/>
  <c r="HZ359" i="1"/>
  <c r="IF359" i="1"/>
  <c r="HY359" i="1"/>
  <c r="IE359" i="1"/>
  <c r="FZ119" i="1"/>
  <c r="FY120" i="1"/>
  <c r="EV59" i="1"/>
  <c r="EW58" i="1"/>
  <c r="GO360" i="1" l="1"/>
  <c r="GR360" i="1"/>
  <c r="GH360" i="1"/>
  <c r="GJ360" i="1"/>
  <c r="GP360" i="1"/>
  <c r="GI360" i="1"/>
  <c r="GQ360" i="1"/>
  <c r="GG360" i="1"/>
  <c r="GN360" i="1"/>
  <c r="FY362" i="1"/>
  <c r="FZ361" i="1"/>
  <c r="IC200" i="1"/>
  <c r="IE200" i="1"/>
  <c r="IG200" i="1"/>
  <c r="HY200" i="1"/>
  <c r="HZ200" i="1"/>
  <c r="HW200" i="1"/>
  <c r="HX200" i="1"/>
  <c r="ID200" i="1"/>
  <c r="IF200" i="1"/>
  <c r="HP202" i="1"/>
  <c r="HQ201" i="1"/>
  <c r="FZ281" i="1"/>
  <c r="FY282" i="1"/>
  <c r="HQ118" i="1"/>
  <c r="HP119" i="1"/>
  <c r="FZ201" i="1"/>
  <c r="FY202" i="1"/>
  <c r="GG280" i="1"/>
  <c r="GO280" i="1"/>
  <c r="GH280" i="1"/>
  <c r="GP280" i="1"/>
  <c r="GI280" i="1"/>
  <c r="GQ280" i="1"/>
  <c r="GJ280" i="1"/>
  <c r="GR280" i="1"/>
  <c r="GN280" i="1"/>
  <c r="HZ117" i="1"/>
  <c r="ID117" i="1"/>
  <c r="IE117" i="1"/>
  <c r="IC117" i="1"/>
  <c r="HW117" i="1"/>
  <c r="IF117" i="1"/>
  <c r="HY117" i="1"/>
  <c r="HX117" i="1"/>
  <c r="GG200" i="1"/>
  <c r="GI200" i="1"/>
  <c r="GQ200" i="1"/>
  <c r="GR200" i="1"/>
  <c r="GJ200" i="1"/>
  <c r="GO200" i="1"/>
  <c r="GP200" i="1"/>
  <c r="GH200" i="1"/>
  <c r="GN200" i="1"/>
  <c r="HQ46" i="1"/>
  <c r="HW46" i="1" s="1"/>
  <c r="HP47" i="1"/>
  <c r="HP283" i="1"/>
  <c r="HQ282" i="1"/>
  <c r="IF281" i="1"/>
  <c r="IC281" i="1"/>
  <c r="HZ281" i="1"/>
  <c r="HY281" i="1"/>
  <c r="HX281" i="1"/>
  <c r="HW281" i="1"/>
  <c r="IE281" i="1"/>
  <c r="ID281" i="1"/>
  <c r="IG281" i="1"/>
  <c r="HX45" i="1"/>
  <c r="IE45" i="1"/>
  <c r="GP45" i="1"/>
  <c r="GN45" i="1"/>
  <c r="GH45" i="1"/>
  <c r="GO45" i="1"/>
  <c r="HZ45" i="1"/>
  <c r="GI45" i="1"/>
  <c r="GJ45" i="1"/>
  <c r="GG45" i="1"/>
  <c r="HY45" i="1"/>
  <c r="IC45" i="1"/>
  <c r="IF45" i="1"/>
  <c r="ID45" i="1"/>
  <c r="GQ45" i="1"/>
  <c r="FY47" i="1"/>
  <c r="FZ46" i="1"/>
  <c r="B120" i="1"/>
  <c r="B42" i="39"/>
  <c r="L42" i="39" s="1"/>
  <c r="FZ450" i="1"/>
  <c r="FY451" i="1"/>
  <c r="FY556" i="1"/>
  <c r="FZ555" i="1"/>
  <c r="HX360" i="1"/>
  <c r="ID360" i="1"/>
  <c r="HW360" i="1"/>
  <c r="IC360" i="1"/>
  <c r="IG360" i="1"/>
  <c r="HZ360" i="1"/>
  <c r="IF360" i="1"/>
  <c r="HY360" i="1"/>
  <c r="IE360" i="1"/>
  <c r="HP362" i="1"/>
  <c r="HQ361" i="1"/>
  <c r="GQ119" i="1"/>
  <c r="GP119" i="1"/>
  <c r="GO119" i="1"/>
  <c r="GN119" i="1"/>
  <c r="FZ120" i="1"/>
  <c r="FY121" i="1"/>
  <c r="EV60" i="1"/>
  <c r="EW59" i="1"/>
  <c r="GH361" i="1" l="1"/>
  <c r="GI361" i="1"/>
  <c r="GR361" i="1"/>
  <c r="GJ361" i="1"/>
  <c r="GP361" i="1"/>
  <c r="GG361" i="1"/>
  <c r="GQ361" i="1"/>
  <c r="GN361" i="1"/>
  <c r="GO361" i="1"/>
  <c r="FY363" i="1"/>
  <c r="FZ362" i="1"/>
  <c r="HP203" i="1"/>
  <c r="HQ202" i="1"/>
  <c r="IG201" i="1"/>
  <c r="ID201" i="1"/>
  <c r="HZ201" i="1"/>
  <c r="IF201" i="1"/>
  <c r="HY201" i="1"/>
  <c r="IC201" i="1"/>
  <c r="IE201" i="1"/>
  <c r="HX201" i="1"/>
  <c r="HW201" i="1"/>
  <c r="FY203" i="1"/>
  <c r="FZ202" i="1"/>
  <c r="HP120" i="1"/>
  <c r="HQ119" i="1"/>
  <c r="FY283" i="1"/>
  <c r="FZ282" i="1"/>
  <c r="GG201" i="1"/>
  <c r="GJ201" i="1"/>
  <c r="GI201" i="1"/>
  <c r="GH201" i="1"/>
  <c r="GO201" i="1"/>
  <c r="GR201" i="1"/>
  <c r="GP201" i="1"/>
  <c r="GQ201" i="1"/>
  <c r="GN201" i="1"/>
  <c r="HY118" i="1"/>
  <c r="HW118" i="1"/>
  <c r="IE118" i="1"/>
  <c r="IC118" i="1"/>
  <c r="HZ118" i="1"/>
  <c r="HX118" i="1"/>
  <c r="IF118" i="1"/>
  <c r="ID118" i="1"/>
  <c r="GH281" i="1"/>
  <c r="GO281" i="1"/>
  <c r="GN281" i="1"/>
  <c r="GG281" i="1"/>
  <c r="GR281" i="1"/>
  <c r="GP281" i="1"/>
  <c r="GQ281" i="1"/>
  <c r="GI281" i="1"/>
  <c r="GJ281" i="1"/>
  <c r="HQ47" i="1"/>
  <c r="HW47" i="1" s="1"/>
  <c r="HP48" i="1"/>
  <c r="HW282" i="1"/>
  <c r="HX282" i="1"/>
  <c r="HY282" i="1"/>
  <c r="IG282" i="1"/>
  <c r="IF282" i="1"/>
  <c r="IC282" i="1"/>
  <c r="HZ282" i="1"/>
  <c r="ID282" i="1"/>
  <c r="IE282" i="1"/>
  <c r="HP284" i="1"/>
  <c r="HQ283" i="1"/>
  <c r="FY48" i="1"/>
  <c r="FZ47" i="1"/>
  <c r="IF46" i="1"/>
  <c r="IE46" i="1"/>
  <c r="GJ46" i="1"/>
  <c r="GO46" i="1"/>
  <c r="GI46" i="1"/>
  <c r="ID46" i="1"/>
  <c r="HY46" i="1"/>
  <c r="GN46" i="1"/>
  <c r="GH46" i="1"/>
  <c r="GQ46" i="1"/>
  <c r="HX46" i="1"/>
  <c r="GP46" i="1"/>
  <c r="IC46" i="1"/>
  <c r="GG46" i="1"/>
  <c r="HZ46" i="1"/>
  <c r="B43" i="39"/>
  <c r="L43" i="39" s="1"/>
  <c r="IO84" i="1"/>
  <c r="IT166" i="1"/>
  <c r="IY166" i="1" s="1"/>
  <c r="B121" i="1"/>
  <c r="IT84" i="1"/>
  <c r="IO166" i="1"/>
  <c r="HW84" i="1"/>
  <c r="FZ451" i="1"/>
  <c r="FY452" i="1"/>
  <c r="FY557" i="1"/>
  <c r="FZ556" i="1"/>
  <c r="HX361" i="1"/>
  <c r="IF361" i="1"/>
  <c r="IE361" i="1"/>
  <c r="HZ361" i="1"/>
  <c r="HY361" i="1"/>
  <c r="IC361" i="1"/>
  <c r="ID361" i="1"/>
  <c r="IG361" i="1"/>
  <c r="HW361" i="1"/>
  <c r="HP363" i="1"/>
  <c r="HQ362" i="1"/>
  <c r="FY122" i="1"/>
  <c r="FZ121" i="1"/>
  <c r="GN120" i="1"/>
  <c r="GO120" i="1"/>
  <c r="GP120" i="1"/>
  <c r="GQ120" i="1"/>
  <c r="EW60" i="1"/>
  <c r="EV61" i="1"/>
  <c r="GR362" i="1" l="1"/>
  <c r="GG362" i="1"/>
  <c r="GI362" i="1"/>
  <c r="GJ362" i="1"/>
  <c r="GN362" i="1"/>
  <c r="GO362" i="1"/>
  <c r="GH362" i="1"/>
  <c r="GP362" i="1"/>
  <c r="GQ362" i="1"/>
  <c r="FY364" i="1"/>
  <c r="FZ363" i="1"/>
  <c r="HY202" i="1"/>
  <c r="IF202" i="1"/>
  <c r="IE202" i="1"/>
  <c r="HW202" i="1"/>
  <c r="HX202" i="1"/>
  <c r="IG202" i="1"/>
  <c r="IC202" i="1"/>
  <c r="ID202" i="1"/>
  <c r="HZ202" i="1"/>
  <c r="HQ203" i="1"/>
  <c r="HP204" i="1"/>
  <c r="GO282" i="1"/>
  <c r="GN282" i="1"/>
  <c r="GG282" i="1"/>
  <c r="GR282" i="1"/>
  <c r="GI282" i="1"/>
  <c r="GH282" i="1"/>
  <c r="GJ282" i="1"/>
  <c r="GP282" i="1"/>
  <c r="GQ282" i="1"/>
  <c r="HX119" i="1"/>
  <c r="IF119" i="1"/>
  <c r="HW119" i="1"/>
  <c r="ID119" i="1"/>
  <c r="HZ119" i="1"/>
  <c r="IC119" i="1"/>
  <c r="IE119" i="1"/>
  <c r="HY119" i="1"/>
  <c r="GR202" i="1"/>
  <c r="GO202" i="1"/>
  <c r="GH202" i="1"/>
  <c r="GI202" i="1"/>
  <c r="GG202" i="1"/>
  <c r="GJ202" i="1"/>
  <c r="GN202" i="1"/>
  <c r="GQ202" i="1"/>
  <c r="GP202" i="1"/>
  <c r="FY284" i="1"/>
  <c r="FZ283" i="1"/>
  <c r="HQ120" i="1"/>
  <c r="HP121" i="1"/>
  <c r="FY204" i="1"/>
  <c r="FZ203" i="1"/>
  <c r="HP49" i="1"/>
  <c r="HQ48" i="1"/>
  <c r="HW48" i="1" s="1"/>
  <c r="HP285" i="1"/>
  <c r="HQ284" i="1"/>
  <c r="IC283" i="1"/>
  <c r="ID283" i="1"/>
  <c r="IG283" i="1"/>
  <c r="HX283" i="1"/>
  <c r="HZ283" i="1"/>
  <c r="HW283" i="1"/>
  <c r="IF283" i="1"/>
  <c r="IE283" i="1"/>
  <c r="HY283" i="1"/>
  <c r="GQ47" i="1"/>
  <c r="ID47" i="1"/>
  <c r="GJ47" i="1"/>
  <c r="GN47" i="1"/>
  <c r="GI47" i="1"/>
  <c r="HY47" i="1"/>
  <c r="GP47" i="1"/>
  <c r="GH47" i="1"/>
  <c r="IC47" i="1"/>
  <c r="HX47" i="1"/>
  <c r="HZ47" i="1"/>
  <c r="GG47" i="1"/>
  <c r="IE47" i="1"/>
  <c r="IF47" i="1"/>
  <c r="GO47" i="1"/>
  <c r="FZ48" i="1"/>
  <c r="FY49" i="1"/>
  <c r="HW85" i="1"/>
  <c r="B122" i="1"/>
  <c r="IO85" i="1"/>
  <c r="IO167" i="1"/>
  <c r="B44" i="39"/>
  <c r="L44" i="39" s="1"/>
  <c r="IT85" i="1"/>
  <c r="IT167" i="1"/>
  <c r="IY167" i="1" s="1"/>
  <c r="AB5" i="40"/>
  <c r="AN5" i="40"/>
  <c r="BK5" i="40" s="1"/>
  <c r="BO5" i="40" s="1"/>
  <c r="N36" i="23"/>
  <c r="FY453" i="1"/>
  <c r="FZ452" i="1"/>
  <c r="FY558" i="1"/>
  <c r="FZ557" i="1"/>
  <c r="HZ362" i="1"/>
  <c r="IF362" i="1"/>
  <c r="HY362" i="1"/>
  <c r="IE362" i="1"/>
  <c r="HX362" i="1"/>
  <c r="ID362" i="1"/>
  <c r="HW362" i="1"/>
  <c r="IC362" i="1"/>
  <c r="IG362" i="1"/>
  <c r="HP364" i="1"/>
  <c r="HQ363" i="1"/>
  <c r="GO121" i="1"/>
  <c r="GQ121" i="1"/>
  <c r="GP121" i="1"/>
  <c r="GN121" i="1"/>
  <c r="FZ122" i="1"/>
  <c r="FY123" i="1"/>
  <c r="EW61" i="1"/>
  <c r="EV62" i="1"/>
  <c r="GO363" i="1" l="1"/>
  <c r="GG363" i="1"/>
  <c r="GN363" i="1"/>
  <c r="GR363" i="1"/>
  <c r="GJ363" i="1"/>
  <c r="GQ363" i="1"/>
  <c r="GP363" i="1"/>
  <c r="GH363" i="1"/>
  <c r="GI363" i="1"/>
  <c r="FY365" i="1"/>
  <c r="FZ364" i="1"/>
  <c r="IE203" i="1"/>
  <c r="ID203" i="1"/>
  <c r="IC203" i="1"/>
  <c r="HZ203" i="1"/>
  <c r="HY203" i="1"/>
  <c r="HX203" i="1"/>
  <c r="HW203" i="1"/>
  <c r="IG203" i="1"/>
  <c r="IF203" i="1"/>
  <c r="HQ204" i="1"/>
  <c r="HP205" i="1"/>
  <c r="GH203" i="1"/>
  <c r="GP203" i="1"/>
  <c r="GI203" i="1"/>
  <c r="GR203" i="1"/>
  <c r="GO203" i="1"/>
  <c r="GG203" i="1"/>
  <c r="GJ203" i="1"/>
  <c r="GN203" i="1"/>
  <c r="GQ203" i="1"/>
  <c r="HP122" i="1"/>
  <c r="HQ121" i="1"/>
  <c r="GR283" i="1"/>
  <c r="GN283" i="1"/>
  <c r="GG283" i="1"/>
  <c r="GO283" i="1"/>
  <c r="GH283" i="1"/>
  <c r="GP283" i="1"/>
  <c r="GI283" i="1"/>
  <c r="GQ283" i="1"/>
  <c r="GJ283" i="1"/>
  <c r="FY205" i="1"/>
  <c r="FZ204" i="1"/>
  <c r="HW120" i="1"/>
  <c r="HY120" i="1"/>
  <c r="IC120" i="1"/>
  <c r="IE120" i="1"/>
  <c r="HX120" i="1"/>
  <c r="HZ120" i="1"/>
  <c r="ID120" i="1"/>
  <c r="IF120" i="1"/>
  <c r="FZ284" i="1"/>
  <c r="FY285" i="1"/>
  <c r="HQ49" i="1"/>
  <c r="HW49" i="1" s="1"/>
  <c r="HP50" i="1"/>
  <c r="HW284" i="1"/>
  <c r="ID284" i="1"/>
  <c r="HX284" i="1"/>
  <c r="IE284" i="1"/>
  <c r="HY284" i="1"/>
  <c r="IF284" i="1"/>
  <c r="HZ284" i="1"/>
  <c r="IG284" i="1"/>
  <c r="IC284" i="1"/>
  <c r="HQ285" i="1"/>
  <c r="HP286" i="1"/>
  <c r="GN48" i="1"/>
  <c r="GP48" i="1"/>
  <c r="HX48" i="1"/>
  <c r="HZ48" i="1"/>
  <c r="ID48" i="1"/>
  <c r="IF48" i="1"/>
  <c r="GH48" i="1"/>
  <c r="GJ48" i="1"/>
  <c r="GO48" i="1"/>
  <c r="GQ48" i="1"/>
  <c r="HY48" i="1"/>
  <c r="IC48" i="1"/>
  <c r="IE48" i="1"/>
  <c r="GG48" i="1"/>
  <c r="GI48" i="1"/>
  <c r="FY50" i="1"/>
  <c r="FZ49" i="1"/>
  <c r="B123" i="1"/>
  <c r="B45" i="39"/>
  <c r="L45" i="39" s="1"/>
  <c r="IT168" i="1"/>
  <c r="IY168" i="1" s="1"/>
  <c r="IO168" i="1"/>
  <c r="HW86" i="1"/>
  <c r="IT86" i="1"/>
  <c r="IO86" i="1"/>
  <c r="N37" i="23"/>
  <c r="AB6" i="40"/>
  <c r="AN6" i="40"/>
  <c r="BK6" i="40" s="1"/>
  <c r="BO6" i="40" s="1"/>
  <c r="FY454" i="1"/>
  <c r="FZ453" i="1"/>
  <c r="FY559" i="1"/>
  <c r="FZ558" i="1"/>
  <c r="HZ363" i="1"/>
  <c r="HW363" i="1"/>
  <c r="HX363" i="1"/>
  <c r="IG363" i="1"/>
  <c r="HY363" i="1"/>
  <c r="IE363" i="1"/>
  <c r="IF363" i="1"/>
  <c r="IC363" i="1"/>
  <c r="ID363" i="1"/>
  <c r="HP365" i="1"/>
  <c r="HQ364" i="1"/>
  <c r="GQ122" i="1"/>
  <c r="GP122" i="1"/>
  <c r="GO122" i="1"/>
  <c r="GN122" i="1"/>
  <c r="FY124" i="1"/>
  <c r="FZ123" i="1"/>
  <c r="EV63" i="1"/>
  <c r="EW62" i="1"/>
  <c r="GH364" i="1" l="1"/>
  <c r="GJ364" i="1"/>
  <c r="GG364" i="1"/>
  <c r="GR364" i="1"/>
  <c r="GI364" i="1"/>
  <c r="GQ364" i="1"/>
  <c r="GP364" i="1"/>
  <c r="GN364" i="1"/>
  <c r="GO364" i="1"/>
  <c r="FY366" i="1"/>
  <c r="FZ365" i="1"/>
  <c r="HW204" i="1"/>
  <c r="ID204" i="1"/>
  <c r="HZ204" i="1"/>
  <c r="IF204" i="1"/>
  <c r="HY204" i="1"/>
  <c r="IE204" i="1"/>
  <c r="HX204" i="1"/>
  <c r="IC204" i="1"/>
  <c r="IG204" i="1"/>
  <c r="HP206" i="1"/>
  <c r="HQ205" i="1"/>
  <c r="FZ285" i="1"/>
  <c r="FY286" i="1"/>
  <c r="GN204" i="1"/>
  <c r="GO204" i="1"/>
  <c r="GR204" i="1"/>
  <c r="GG204" i="1"/>
  <c r="GP204" i="1"/>
  <c r="GI204" i="1"/>
  <c r="GH204" i="1"/>
  <c r="GJ204" i="1"/>
  <c r="GQ204" i="1"/>
  <c r="HQ122" i="1"/>
  <c r="HP123" i="1"/>
  <c r="GP284" i="1"/>
  <c r="GN284" i="1"/>
  <c r="GR284" i="1"/>
  <c r="GH284" i="1"/>
  <c r="GJ284" i="1"/>
  <c r="GG284" i="1"/>
  <c r="GI284" i="1"/>
  <c r="GO284" i="1"/>
  <c r="GQ284" i="1"/>
  <c r="FZ205" i="1"/>
  <c r="FY206" i="1"/>
  <c r="HW121" i="1"/>
  <c r="ID121" i="1"/>
  <c r="HY121" i="1"/>
  <c r="IC121" i="1"/>
  <c r="HZ121" i="1"/>
  <c r="IF121" i="1"/>
  <c r="HX121" i="1"/>
  <c r="IE121" i="1"/>
  <c r="HP51" i="1"/>
  <c r="HQ50" i="1"/>
  <c r="HW50" i="1" s="1"/>
  <c r="IG285" i="1"/>
  <c r="HZ285" i="1"/>
  <c r="HX285" i="1"/>
  <c r="IF285" i="1"/>
  <c r="IE285" i="1"/>
  <c r="IC285" i="1"/>
  <c r="HY285" i="1"/>
  <c r="ID285" i="1"/>
  <c r="HW285" i="1"/>
  <c r="HQ286" i="1"/>
  <c r="HP287" i="1"/>
  <c r="FY51" i="1"/>
  <c r="FZ50" i="1"/>
  <c r="GG49" i="1"/>
  <c r="GJ49" i="1"/>
  <c r="HZ49" i="1"/>
  <c r="GP49" i="1"/>
  <c r="IC49" i="1"/>
  <c r="GQ49" i="1"/>
  <c r="IF49" i="1"/>
  <c r="IE49" i="1"/>
  <c r="HY49" i="1"/>
  <c r="GO49" i="1"/>
  <c r="ID49" i="1"/>
  <c r="GH49" i="1"/>
  <c r="GN49" i="1"/>
  <c r="HX49" i="1"/>
  <c r="GI49" i="1"/>
  <c r="N38" i="23"/>
  <c r="AB7" i="40"/>
  <c r="AN7" i="40"/>
  <c r="BK7" i="40" s="1"/>
  <c r="BO7" i="40" s="1"/>
  <c r="B124" i="1"/>
  <c r="IT169" i="1"/>
  <c r="IY169" i="1" s="1"/>
  <c r="B46" i="39"/>
  <c r="L46" i="39" s="1"/>
  <c r="IO169" i="1"/>
  <c r="HW87" i="1"/>
  <c r="IO87" i="1"/>
  <c r="IT87" i="1"/>
  <c r="FZ454" i="1"/>
  <c r="FY455" i="1"/>
  <c r="FY560" i="1"/>
  <c r="FY561" i="1" s="1"/>
  <c r="FZ559" i="1"/>
  <c r="HX364" i="1"/>
  <c r="ID364" i="1"/>
  <c r="HW364" i="1"/>
  <c r="IC364" i="1"/>
  <c r="IG364" i="1"/>
  <c r="HZ364" i="1"/>
  <c r="IF364" i="1"/>
  <c r="HY364" i="1"/>
  <c r="IE364" i="1"/>
  <c r="HQ365" i="1"/>
  <c r="HP366" i="1"/>
  <c r="GO123" i="1"/>
  <c r="GN123" i="1"/>
  <c r="GQ123" i="1"/>
  <c r="GP123" i="1"/>
  <c r="FZ124" i="1"/>
  <c r="FY125" i="1"/>
  <c r="EV64" i="1"/>
  <c r="EW63" i="1"/>
  <c r="FY367" i="1" l="1"/>
  <c r="FZ366" i="1"/>
  <c r="GO365" i="1"/>
  <c r="GR365" i="1"/>
  <c r="GN365" i="1"/>
  <c r="GJ365" i="1"/>
  <c r="GI365" i="1"/>
  <c r="GQ365" i="1"/>
  <c r="GH365" i="1"/>
  <c r="GG365" i="1"/>
  <c r="GP365" i="1"/>
  <c r="HP207" i="1"/>
  <c r="HQ206" i="1"/>
  <c r="HX205" i="1"/>
  <c r="IC205" i="1"/>
  <c r="IG205" i="1"/>
  <c r="IF205" i="1"/>
  <c r="HZ205" i="1"/>
  <c r="ID205" i="1"/>
  <c r="HW205" i="1"/>
  <c r="IE205" i="1"/>
  <c r="HY205" i="1"/>
  <c r="FZ206" i="1"/>
  <c r="FY207" i="1"/>
  <c r="HW122" i="1"/>
  <c r="IF122" i="1"/>
  <c r="ID122" i="1"/>
  <c r="HY122" i="1"/>
  <c r="IC122" i="1"/>
  <c r="HZ122" i="1"/>
  <c r="IE122" i="1"/>
  <c r="HX122" i="1"/>
  <c r="FY287" i="1"/>
  <c r="FZ286" i="1"/>
  <c r="GH205" i="1"/>
  <c r="GO205" i="1"/>
  <c r="GG205" i="1"/>
  <c r="GQ205" i="1"/>
  <c r="GJ205" i="1"/>
  <c r="GI205" i="1"/>
  <c r="GP205" i="1"/>
  <c r="GR205" i="1"/>
  <c r="GN205" i="1"/>
  <c r="HQ123" i="1"/>
  <c r="HP124" i="1"/>
  <c r="GI285" i="1"/>
  <c r="GG285" i="1"/>
  <c r="GN285" i="1"/>
  <c r="GJ285" i="1"/>
  <c r="GR285" i="1"/>
  <c r="GQ285" i="1"/>
  <c r="GO285" i="1"/>
  <c r="GP285" i="1"/>
  <c r="GH285" i="1"/>
  <c r="HQ51" i="1"/>
  <c r="HW51" i="1" s="1"/>
  <c r="HP52" i="1"/>
  <c r="IF286" i="1"/>
  <c r="HX286" i="1"/>
  <c r="IG286" i="1"/>
  <c r="HZ286" i="1"/>
  <c r="IC286" i="1"/>
  <c r="HY286" i="1"/>
  <c r="IE286" i="1"/>
  <c r="ID286" i="1"/>
  <c r="HW286" i="1"/>
  <c r="HP288" i="1"/>
  <c r="HQ287" i="1"/>
  <c r="HZ50" i="1"/>
  <c r="IF50" i="1"/>
  <c r="GJ50" i="1"/>
  <c r="GQ50" i="1"/>
  <c r="IC50" i="1"/>
  <c r="GG50" i="1"/>
  <c r="GN50" i="1"/>
  <c r="HX50" i="1"/>
  <c r="ID50" i="1"/>
  <c r="GH50" i="1"/>
  <c r="GO50" i="1"/>
  <c r="HY50" i="1"/>
  <c r="IE50" i="1"/>
  <c r="GI50" i="1"/>
  <c r="GP50" i="1"/>
  <c r="FZ51" i="1"/>
  <c r="FY52" i="1"/>
  <c r="AN8" i="40"/>
  <c r="BK8" i="40" s="1"/>
  <c r="BO8" i="40" s="1"/>
  <c r="AB8" i="40"/>
  <c r="N39" i="23"/>
  <c r="B125" i="1"/>
  <c r="B47" i="39"/>
  <c r="L47" i="39" s="1"/>
  <c r="IT170" i="1"/>
  <c r="IY170" i="1" s="1"/>
  <c r="IO170" i="1"/>
  <c r="HW88" i="1"/>
  <c r="IT88" i="1"/>
  <c r="IO88" i="1"/>
  <c r="FZ455" i="1"/>
  <c r="FY456" i="1"/>
  <c r="FZ561" i="1"/>
  <c r="FY562" i="1"/>
  <c r="FZ560" i="1"/>
  <c r="HP367" i="1"/>
  <c r="HQ366" i="1"/>
  <c r="HW365" i="1"/>
  <c r="IE365" i="1"/>
  <c r="ID365" i="1"/>
  <c r="HY365" i="1"/>
  <c r="HX365" i="1"/>
  <c r="IF365" i="1"/>
  <c r="IG365" i="1"/>
  <c r="HZ365" i="1"/>
  <c r="IC365" i="1"/>
  <c r="FY126" i="1"/>
  <c r="FZ125" i="1"/>
  <c r="GO124" i="1"/>
  <c r="GQ124" i="1"/>
  <c r="GN124" i="1"/>
  <c r="GP124" i="1"/>
  <c r="GM110" i="1"/>
  <c r="M94" i="23" s="1"/>
  <c r="EW64" i="1"/>
  <c r="EV65" i="1"/>
  <c r="GG366" i="1" l="1"/>
  <c r="GO366" i="1"/>
  <c r="GQ366" i="1"/>
  <c r="GP366" i="1"/>
  <c r="GR366" i="1"/>
  <c r="GH366" i="1"/>
  <c r="GN366" i="1"/>
  <c r="GJ366" i="1"/>
  <c r="GI366" i="1"/>
  <c r="FZ562" i="1"/>
  <c r="FY563" i="1"/>
  <c r="FY368" i="1"/>
  <c r="FZ367" i="1"/>
  <c r="HW206" i="1"/>
  <c r="IG206" i="1"/>
  <c r="IF206" i="1"/>
  <c r="IE206" i="1"/>
  <c r="ID206" i="1"/>
  <c r="IC206" i="1"/>
  <c r="HZ206" i="1"/>
  <c r="HY206" i="1"/>
  <c r="HX206" i="1"/>
  <c r="HP208" i="1"/>
  <c r="HQ207" i="1"/>
  <c r="HY123" i="1"/>
  <c r="IF123" i="1"/>
  <c r="HZ123" i="1"/>
  <c r="HX123" i="1"/>
  <c r="ID123" i="1"/>
  <c r="HW123" i="1"/>
  <c r="IE123" i="1"/>
  <c r="IC123" i="1"/>
  <c r="GN286" i="1"/>
  <c r="GG286" i="1"/>
  <c r="GO286" i="1"/>
  <c r="GH286" i="1"/>
  <c r="GP286" i="1"/>
  <c r="GI286" i="1"/>
  <c r="GQ286" i="1"/>
  <c r="GJ286" i="1"/>
  <c r="GR286" i="1"/>
  <c r="FZ207" i="1"/>
  <c r="FY208" i="1"/>
  <c r="HQ124" i="1"/>
  <c r="HP125" i="1"/>
  <c r="FY288" i="1"/>
  <c r="FZ287" i="1"/>
  <c r="GQ206" i="1"/>
  <c r="GR206" i="1"/>
  <c r="GJ206" i="1"/>
  <c r="GN206" i="1"/>
  <c r="GG206" i="1"/>
  <c r="GP206" i="1"/>
  <c r="GH206" i="1"/>
  <c r="GI206" i="1"/>
  <c r="GO206" i="1"/>
  <c r="HQ52" i="1"/>
  <c r="HW52" i="1" s="1"/>
  <c r="HP53" i="1"/>
  <c r="HQ288" i="1"/>
  <c r="HP289" i="1"/>
  <c r="ID287" i="1"/>
  <c r="IC287" i="1"/>
  <c r="IE287" i="1"/>
  <c r="IF287" i="1"/>
  <c r="HY287" i="1"/>
  <c r="HZ287" i="1"/>
  <c r="HX287" i="1"/>
  <c r="HW287" i="1"/>
  <c r="IG287" i="1"/>
  <c r="IF51" i="1"/>
  <c r="GJ51" i="1"/>
  <c r="GQ51" i="1"/>
  <c r="IC51" i="1"/>
  <c r="GG51" i="1"/>
  <c r="GN51" i="1"/>
  <c r="HX51" i="1"/>
  <c r="ID51" i="1"/>
  <c r="GH51" i="1"/>
  <c r="GO51" i="1"/>
  <c r="HY51" i="1"/>
  <c r="IE51" i="1"/>
  <c r="GI51" i="1"/>
  <c r="GP51" i="1"/>
  <c r="HZ51" i="1"/>
  <c r="FY53" i="1"/>
  <c r="FZ52" i="1"/>
  <c r="N40" i="23"/>
  <c r="AB9" i="40"/>
  <c r="AN9" i="40"/>
  <c r="BK9" i="40" s="1"/>
  <c r="BO9" i="40" s="1"/>
  <c r="B126" i="1"/>
  <c r="B48" i="39"/>
  <c r="L48" i="39" s="1"/>
  <c r="IO171" i="1"/>
  <c r="IT171" i="1"/>
  <c r="IY171" i="1" s="1"/>
  <c r="HW89" i="1"/>
  <c r="IO89" i="1"/>
  <c r="IT89" i="1"/>
  <c r="FZ456" i="1"/>
  <c r="FY457" i="1"/>
  <c r="HZ366" i="1"/>
  <c r="HX366" i="1"/>
  <c r="HW366" i="1"/>
  <c r="IG366" i="1"/>
  <c r="ID366" i="1"/>
  <c r="IC366" i="1"/>
  <c r="HY366" i="1"/>
  <c r="IE366" i="1"/>
  <c r="IF366" i="1"/>
  <c r="HQ367" i="1"/>
  <c r="HP368" i="1"/>
  <c r="FZ126" i="1"/>
  <c r="FY127" i="1"/>
  <c r="GO125" i="1"/>
  <c r="GQ125" i="1"/>
  <c r="GN125" i="1"/>
  <c r="GP125" i="1"/>
  <c r="GM111" i="1"/>
  <c r="M95" i="23" s="1"/>
  <c r="EW65" i="1"/>
  <c r="EV66" i="1"/>
  <c r="FZ368" i="1" l="1"/>
  <c r="FY369" i="1"/>
  <c r="FZ563" i="1"/>
  <c r="FY564" i="1"/>
  <c r="GI367" i="1"/>
  <c r="GQ367" i="1"/>
  <c r="GP367" i="1"/>
  <c r="GO367" i="1"/>
  <c r="GN367" i="1"/>
  <c r="GR367" i="1"/>
  <c r="GH367" i="1"/>
  <c r="GJ367" i="1"/>
  <c r="GG367" i="1"/>
  <c r="HQ208" i="1"/>
  <c r="HP209" i="1"/>
  <c r="HZ207" i="1"/>
  <c r="HY207" i="1"/>
  <c r="IF207" i="1"/>
  <c r="ID207" i="1"/>
  <c r="IE207" i="1"/>
  <c r="HW207" i="1"/>
  <c r="IG207" i="1"/>
  <c r="HX207" i="1"/>
  <c r="IC207" i="1"/>
  <c r="FY289" i="1"/>
  <c r="FZ288" i="1"/>
  <c r="ID124" i="1"/>
  <c r="HY124" i="1"/>
  <c r="IC124" i="1"/>
  <c r="IE124" i="1"/>
  <c r="HZ124" i="1"/>
  <c r="IF124" i="1"/>
  <c r="HW124" i="1"/>
  <c r="HX124" i="1"/>
  <c r="GP207" i="1"/>
  <c r="GO207" i="1"/>
  <c r="GR207" i="1"/>
  <c r="GQ207" i="1"/>
  <c r="GI207" i="1"/>
  <c r="GH207" i="1"/>
  <c r="GG207" i="1"/>
  <c r="GN207" i="1"/>
  <c r="GJ207" i="1"/>
  <c r="GP287" i="1"/>
  <c r="GI287" i="1"/>
  <c r="GQ287" i="1"/>
  <c r="GJ287" i="1"/>
  <c r="GR287" i="1"/>
  <c r="GN287" i="1"/>
  <c r="GG287" i="1"/>
  <c r="GO287" i="1"/>
  <c r="GH287" i="1"/>
  <c r="HP126" i="1"/>
  <c r="HQ125" i="1"/>
  <c r="FY209" i="1"/>
  <c r="FZ208" i="1"/>
  <c r="HQ53" i="1"/>
  <c r="HW53" i="1" s="1"/>
  <c r="HP54" i="1"/>
  <c r="HQ289" i="1"/>
  <c r="HP290" i="1"/>
  <c r="HZ288" i="1"/>
  <c r="IE288" i="1"/>
  <c r="ID288" i="1"/>
  <c r="IC288" i="1"/>
  <c r="IG288" i="1"/>
  <c r="HY288" i="1"/>
  <c r="HW288" i="1"/>
  <c r="IF288" i="1"/>
  <c r="HX288" i="1"/>
  <c r="FY54" i="1"/>
  <c r="FZ53" i="1"/>
  <c r="HX52" i="1"/>
  <c r="ID52" i="1"/>
  <c r="GH52" i="1"/>
  <c r="GO52" i="1"/>
  <c r="HY52" i="1"/>
  <c r="IE52" i="1"/>
  <c r="GI52" i="1"/>
  <c r="GP52" i="1"/>
  <c r="HZ52" i="1"/>
  <c r="IF52" i="1"/>
  <c r="GJ52" i="1"/>
  <c r="GQ52" i="1"/>
  <c r="IC52" i="1"/>
  <c r="GG52" i="1"/>
  <c r="GN52" i="1"/>
  <c r="N41" i="23"/>
  <c r="AN10" i="40"/>
  <c r="BK10" i="40" s="1"/>
  <c r="BO10" i="40" s="1"/>
  <c r="AB10" i="40"/>
  <c r="B127" i="1"/>
  <c r="B49" i="39"/>
  <c r="L49" i="39" s="1"/>
  <c r="IO172" i="1"/>
  <c r="IT172" i="1"/>
  <c r="IY172" i="1" s="1"/>
  <c r="HW90" i="1"/>
  <c r="IO90" i="1"/>
  <c r="IT90" i="1"/>
  <c r="FZ457" i="1"/>
  <c r="FY458" i="1"/>
  <c r="HQ368" i="1"/>
  <c r="HP369" i="1"/>
  <c r="HX367" i="1"/>
  <c r="HZ367" i="1"/>
  <c r="HW367" i="1"/>
  <c r="IC367" i="1"/>
  <c r="IG367" i="1"/>
  <c r="IF367" i="1"/>
  <c r="HY367" i="1"/>
  <c r="IE367" i="1"/>
  <c r="ID367" i="1"/>
  <c r="FY128" i="1"/>
  <c r="FZ127" i="1"/>
  <c r="GN126" i="1"/>
  <c r="GP126" i="1"/>
  <c r="GO126" i="1"/>
  <c r="GQ126" i="1"/>
  <c r="GM112" i="1"/>
  <c r="M96" i="23" s="1"/>
  <c r="EW66" i="1"/>
  <c r="EV67" i="1"/>
  <c r="FZ564" i="1" l="1"/>
  <c r="FY565" i="1"/>
  <c r="FZ369" i="1"/>
  <c r="FY370" i="1"/>
  <c r="GO368" i="1"/>
  <c r="GI368" i="1"/>
  <c r="GG368" i="1"/>
  <c r="GN368" i="1"/>
  <c r="GJ368" i="1"/>
  <c r="GP368" i="1"/>
  <c r="GR368" i="1"/>
  <c r="GQ368" i="1"/>
  <c r="GH368" i="1"/>
  <c r="HP210" i="1"/>
  <c r="HQ209" i="1"/>
  <c r="HZ208" i="1"/>
  <c r="ID208" i="1"/>
  <c r="IE208" i="1"/>
  <c r="IG208" i="1"/>
  <c r="IF208" i="1"/>
  <c r="IC208" i="1"/>
  <c r="HY208" i="1"/>
  <c r="HW208" i="1"/>
  <c r="HX208" i="1"/>
  <c r="GQ208" i="1"/>
  <c r="GO208" i="1"/>
  <c r="GG208" i="1"/>
  <c r="GP208" i="1"/>
  <c r="GH208" i="1"/>
  <c r="GI208" i="1"/>
  <c r="GN208" i="1"/>
  <c r="GR208" i="1"/>
  <c r="GJ208" i="1"/>
  <c r="ID125" i="1"/>
  <c r="IE125" i="1"/>
  <c r="HW125" i="1"/>
  <c r="HZ125" i="1"/>
  <c r="HY125" i="1"/>
  <c r="HX125" i="1"/>
  <c r="IC125" i="1"/>
  <c r="IF125" i="1"/>
  <c r="GJ288" i="1"/>
  <c r="GQ288" i="1"/>
  <c r="GP288" i="1"/>
  <c r="GI288" i="1"/>
  <c r="GR288" i="1"/>
  <c r="GG288" i="1"/>
  <c r="GH288" i="1"/>
  <c r="GN288" i="1"/>
  <c r="GO288" i="1"/>
  <c r="FZ209" i="1"/>
  <c r="FY210" i="1"/>
  <c r="HQ126" i="1"/>
  <c r="HP127" i="1"/>
  <c r="FY290" i="1"/>
  <c r="FZ289" i="1"/>
  <c r="HQ54" i="1"/>
  <c r="HW54" i="1" s="1"/>
  <c r="HP55" i="1"/>
  <c r="HP291" i="1"/>
  <c r="HQ290" i="1"/>
  <c r="IC289" i="1"/>
  <c r="HZ289" i="1"/>
  <c r="HX289" i="1"/>
  <c r="IE289" i="1"/>
  <c r="HW289" i="1"/>
  <c r="IG289" i="1"/>
  <c r="HY289" i="1"/>
  <c r="IF289" i="1"/>
  <c r="ID289" i="1"/>
  <c r="HZ53" i="1"/>
  <c r="GJ53" i="1"/>
  <c r="IC53" i="1"/>
  <c r="GP53" i="1"/>
  <c r="IF53" i="1"/>
  <c r="GQ53" i="1"/>
  <c r="IE53" i="1"/>
  <c r="GO53" i="1"/>
  <c r="ID53" i="1"/>
  <c r="GN53" i="1"/>
  <c r="HY53" i="1"/>
  <c r="GH53" i="1"/>
  <c r="HX53" i="1"/>
  <c r="GG53" i="1"/>
  <c r="GI53" i="1"/>
  <c r="FY55" i="1"/>
  <c r="FZ54" i="1"/>
  <c r="N42" i="23"/>
  <c r="AN11" i="40"/>
  <c r="BK11" i="40" s="1"/>
  <c r="BO11" i="40" s="1"/>
  <c r="AB11" i="40"/>
  <c r="B128" i="1"/>
  <c r="B50" i="39"/>
  <c r="L50" i="39" s="1"/>
  <c r="IT173" i="1"/>
  <c r="IY173" i="1" s="1"/>
  <c r="IO173" i="1"/>
  <c r="HW91" i="1"/>
  <c r="IO91" i="1"/>
  <c r="IT91" i="1"/>
  <c r="FY459" i="1"/>
  <c r="FZ458" i="1"/>
  <c r="HQ369" i="1"/>
  <c r="HP370" i="1"/>
  <c r="HZ368" i="1"/>
  <c r="IG368" i="1"/>
  <c r="HW368" i="1"/>
  <c r="IC368" i="1"/>
  <c r="HY368" i="1"/>
  <c r="ID368" i="1"/>
  <c r="IE368" i="1"/>
  <c r="IF368" i="1"/>
  <c r="HX368" i="1"/>
  <c r="FY129" i="1"/>
  <c r="FZ128" i="1"/>
  <c r="GQ127" i="1"/>
  <c r="GO127" i="1"/>
  <c r="GP127" i="1"/>
  <c r="GN127" i="1"/>
  <c r="EV68" i="1"/>
  <c r="EW67" i="1"/>
  <c r="FZ370" i="1" l="1"/>
  <c r="FY371" i="1"/>
  <c r="GR369" i="1"/>
  <c r="GG369" i="1"/>
  <c r="GQ369" i="1"/>
  <c r="GJ369" i="1"/>
  <c r="GI369" i="1"/>
  <c r="GH369" i="1"/>
  <c r="GN369" i="1"/>
  <c r="GP369" i="1"/>
  <c r="GO369" i="1"/>
  <c r="FZ565" i="1"/>
  <c r="FY566" i="1"/>
  <c r="HZ209" i="1"/>
  <c r="ID209" i="1"/>
  <c r="HX209" i="1"/>
  <c r="IE209" i="1"/>
  <c r="HW209" i="1"/>
  <c r="IG209" i="1"/>
  <c r="HY209" i="1"/>
  <c r="IC209" i="1"/>
  <c r="IF209" i="1"/>
  <c r="HP211" i="1"/>
  <c r="HQ210" i="1"/>
  <c r="GI289" i="1"/>
  <c r="GO289" i="1"/>
  <c r="GP289" i="1"/>
  <c r="GG289" i="1"/>
  <c r="GR289" i="1"/>
  <c r="GQ289" i="1"/>
  <c r="GN289" i="1"/>
  <c r="GJ289" i="1"/>
  <c r="GH289" i="1"/>
  <c r="HQ127" i="1"/>
  <c r="HP128" i="1"/>
  <c r="FY211" i="1"/>
  <c r="FZ210" i="1"/>
  <c r="FY291" i="1"/>
  <c r="FZ290" i="1"/>
  <c r="IC126" i="1"/>
  <c r="IE126" i="1"/>
  <c r="ID126" i="1"/>
  <c r="HZ126" i="1"/>
  <c r="HX126" i="1"/>
  <c r="HY126" i="1"/>
  <c r="IF126" i="1"/>
  <c r="HW126" i="1"/>
  <c r="GQ209" i="1"/>
  <c r="GN209" i="1"/>
  <c r="GJ209" i="1"/>
  <c r="GP209" i="1"/>
  <c r="GH209" i="1"/>
  <c r="GI209" i="1"/>
  <c r="GG209" i="1"/>
  <c r="GO209" i="1"/>
  <c r="GR209" i="1"/>
  <c r="HQ55" i="1"/>
  <c r="HW55" i="1" s="1"/>
  <c r="HP56" i="1"/>
  <c r="HZ290" i="1"/>
  <c r="IG290" i="1"/>
  <c r="IF290" i="1"/>
  <c r="ID290" i="1"/>
  <c r="HW290" i="1"/>
  <c r="HX290" i="1"/>
  <c r="HY290" i="1"/>
  <c r="IE290" i="1"/>
  <c r="IC290" i="1"/>
  <c r="HP292" i="1"/>
  <c r="HQ291" i="1"/>
  <c r="FY56" i="1"/>
  <c r="FZ55" i="1"/>
  <c r="GP54" i="1"/>
  <c r="HZ54" i="1"/>
  <c r="IF54" i="1"/>
  <c r="GJ54" i="1"/>
  <c r="GQ54" i="1"/>
  <c r="IC54" i="1"/>
  <c r="GG54" i="1"/>
  <c r="GN54" i="1"/>
  <c r="HX54" i="1"/>
  <c r="ID54" i="1"/>
  <c r="GH54" i="1"/>
  <c r="GO54" i="1"/>
  <c r="HY54" i="1"/>
  <c r="IE54" i="1"/>
  <c r="GI54" i="1"/>
  <c r="N43" i="23"/>
  <c r="AN12" i="40"/>
  <c r="BK12" i="40" s="1"/>
  <c r="BO12" i="40" s="1"/>
  <c r="AB12" i="40"/>
  <c r="B51" i="39"/>
  <c r="L51" i="39" s="1"/>
  <c r="B129" i="1"/>
  <c r="IO174" i="1"/>
  <c r="IT174" i="1"/>
  <c r="IY174" i="1" s="1"/>
  <c r="HW92" i="1"/>
  <c r="IO92" i="1"/>
  <c r="IT92" i="1"/>
  <c r="FY460" i="1"/>
  <c r="FZ459" i="1"/>
  <c r="HX369" i="1"/>
  <c r="IF369" i="1"/>
  <c r="IE369" i="1"/>
  <c r="HZ369" i="1"/>
  <c r="HY369" i="1"/>
  <c r="IG369" i="1"/>
  <c r="HW369" i="1"/>
  <c r="IC369" i="1"/>
  <c r="ID369" i="1"/>
  <c r="HP371" i="1"/>
  <c r="HQ370" i="1"/>
  <c r="GG128" i="1"/>
  <c r="GN128" i="1"/>
  <c r="GI128" i="1"/>
  <c r="GP128" i="1"/>
  <c r="GQ128" i="1"/>
  <c r="GJ128" i="1"/>
  <c r="GH128" i="1"/>
  <c r="GO128" i="1"/>
  <c r="FZ129" i="1"/>
  <c r="FY130" i="1"/>
  <c r="EW68" i="1"/>
  <c r="EV69" i="1"/>
  <c r="FZ566" i="1" l="1"/>
  <c r="FY567" i="1"/>
  <c r="FZ371" i="1"/>
  <c r="FY372" i="1"/>
  <c r="GO370" i="1"/>
  <c r="GJ370" i="1"/>
  <c r="GR370" i="1"/>
  <c r="GQ370" i="1"/>
  <c r="GI370" i="1"/>
  <c r="GH370" i="1"/>
  <c r="GN370" i="1"/>
  <c r="GG370" i="1"/>
  <c r="GP370" i="1"/>
  <c r="HQ211" i="1"/>
  <c r="HP212" i="1"/>
  <c r="HZ210" i="1"/>
  <c r="HY210" i="1"/>
  <c r="IF210" i="1"/>
  <c r="IC210" i="1"/>
  <c r="ID210" i="1"/>
  <c r="HW210" i="1"/>
  <c r="IE210" i="1"/>
  <c r="HX210" i="1"/>
  <c r="IG210" i="1"/>
  <c r="FZ291" i="1"/>
  <c r="FY292" i="1"/>
  <c r="FY212" i="1"/>
  <c r="FZ211" i="1"/>
  <c r="IC127" i="1"/>
  <c r="HX127" i="1"/>
  <c r="ID127" i="1"/>
  <c r="HY127" i="1"/>
  <c r="IF127" i="1"/>
  <c r="HZ127" i="1"/>
  <c r="HW127" i="1"/>
  <c r="IE127" i="1"/>
  <c r="GG290" i="1"/>
  <c r="GJ290" i="1"/>
  <c r="GQ290" i="1"/>
  <c r="GP290" i="1"/>
  <c r="GO290" i="1"/>
  <c r="GI290" i="1"/>
  <c r="GN290" i="1"/>
  <c r="GR290" i="1"/>
  <c r="GH290" i="1"/>
  <c r="GI210" i="1"/>
  <c r="GP210" i="1"/>
  <c r="GG210" i="1"/>
  <c r="GR210" i="1"/>
  <c r="GN210" i="1"/>
  <c r="GH210" i="1"/>
  <c r="GO210" i="1"/>
  <c r="GQ210" i="1"/>
  <c r="GJ210" i="1"/>
  <c r="HP129" i="1"/>
  <c r="HQ128" i="1"/>
  <c r="HP57" i="1"/>
  <c r="HQ56" i="1"/>
  <c r="HW56" i="1" s="1"/>
  <c r="IG291" i="1"/>
  <c r="HY291" i="1"/>
  <c r="IF291" i="1"/>
  <c r="IE291" i="1"/>
  <c r="IC291" i="1"/>
  <c r="ID291" i="1"/>
  <c r="HZ291" i="1"/>
  <c r="HW291" i="1"/>
  <c r="HX291" i="1"/>
  <c r="HQ292" i="1"/>
  <c r="HP293" i="1"/>
  <c r="GG55" i="1"/>
  <c r="GP55" i="1"/>
  <c r="IF55" i="1"/>
  <c r="GQ55" i="1"/>
  <c r="GI55" i="1"/>
  <c r="HZ55" i="1"/>
  <c r="GJ55" i="1"/>
  <c r="IC55" i="1"/>
  <c r="HY55" i="1"/>
  <c r="GH55" i="1"/>
  <c r="HX55" i="1"/>
  <c r="IE55" i="1"/>
  <c r="GO55" i="1"/>
  <c r="ID55" i="1"/>
  <c r="GN55" i="1"/>
  <c r="FY57" i="1"/>
  <c r="FZ56" i="1"/>
  <c r="B52" i="39"/>
  <c r="L52" i="39" s="1"/>
  <c r="B130" i="1"/>
  <c r="IT175" i="1"/>
  <c r="IY175" i="1" s="1"/>
  <c r="IO175" i="1"/>
  <c r="HW93" i="1"/>
  <c r="IO93" i="1"/>
  <c r="IT93" i="1"/>
  <c r="AN13" i="40"/>
  <c r="BK13" i="40" s="1"/>
  <c r="BO13" i="40" s="1"/>
  <c r="AB13" i="40"/>
  <c r="N44" i="23"/>
  <c r="FZ460" i="1"/>
  <c r="FY461" i="1"/>
  <c r="HP372" i="1"/>
  <c r="HQ371" i="1"/>
  <c r="HZ370" i="1"/>
  <c r="ID370" i="1"/>
  <c r="IC370" i="1"/>
  <c r="HX370" i="1"/>
  <c r="HW370" i="1"/>
  <c r="IG370" i="1"/>
  <c r="HY370" i="1"/>
  <c r="IE370" i="1"/>
  <c r="IF370" i="1"/>
  <c r="FY131" i="1"/>
  <c r="FZ130" i="1"/>
  <c r="GN129" i="1"/>
  <c r="GG129" i="1"/>
  <c r="GI129" i="1"/>
  <c r="GP129" i="1"/>
  <c r="GJ129" i="1"/>
  <c r="GQ129" i="1"/>
  <c r="GH129" i="1"/>
  <c r="GO129" i="1"/>
  <c r="EV70" i="1"/>
  <c r="EW69" i="1"/>
  <c r="FY568" i="1" l="1"/>
  <c r="FZ567" i="1"/>
  <c r="FY373" i="1"/>
  <c r="FZ372" i="1"/>
  <c r="GI371" i="1"/>
  <c r="GR371" i="1"/>
  <c r="GQ371" i="1"/>
  <c r="GG371" i="1"/>
  <c r="GP371" i="1"/>
  <c r="GO371" i="1"/>
  <c r="GJ371" i="1"/>
  <c r="GH371" i="1"/>
  <c r="GN371" i="1"/>
  <c r="HP213" i="1"/>
  <c r="HQ212" i="1"/>
  <c r="HX211" i="1"/>
  <c r="HW211" i="1"/>
  <c r="IG211" i="1"/>
  <c r="IF211" i="1"/>
  <c r="IE211" i="1"/>
  <c r="ID211" i="1"/>
  <c r="IC211" i="1"/>
  <c r="HZ211" i="1"/>
  <c r="HY211" i="1"/>
  <c r="IE128" i="1"/>
  <c r="HY128" i="1"/>
  <c r="HZ128" i="1"/>
  <c r="IC128" i="1"/>
  <c r="HW128" i="1"/>
  <c r="ID128" i="1"/>
  <c r="HX128" i="1"/>
  <c r="IF128" i="1"/>
  <c r="GR211" i="1"/>
  <c r="GO211" i="1"/>
  <c r="GQ211" i="1"/>
  <c r="GH211" i="1"/>
  <c r="GI211" i="1"/>
  <c r="GG211" i="1"/>
  <c r="GJ211" i="1"/>
  <c r="GN211" i="1"/>
  <c r="GP211" i="1"/>
  <c r="FY293" i="1"/>
  <c r="FZ292" i="1"/>
  <c r="HP130" i="1"/>
  <c r="HQ129" i="1"/>
  <c r="FZ212" i="1"/>
  <c r="FY213" i="1"/>
  <c r="GN291" i="1"/>
  <c r="GG291" i="1"/>
  <c r="GQ291" i="1"/>
  <c r="GP291" i="1"/>
  <c r="GO291" i="1"/>
  <c r="GH291" i="1"/>
  <c r="GJ291" i="1"/>
  <c r="GI291" i="1"/>
  <c r="GR291" i="1"/>
  <c r="HP58" i="1"/>
  <c r="HQ57" i="1"/>
  <c r="HW57" i="1" s="1"/>
  <c r="HP294" i="1"/>
  <c r="HQ293" i="1"/>
  <c r="HZ292" i="1"/>
  <c r="HX292" i="1"/>
  <c r="HY292" i="1"/>
  <c r="IC292" i="1"/>
  <c r="ID292" i="1"/>
  <c r="IE292" i="1"/>
  <c r="HW292" i="1"/>
  <c r="IF292" i="1"/>
  <c r="IG292" i="1"/>
  <c r="FY58" i="1"/>
  <c r="FZ57" i="1"/>
  <c r="GP56" i="1"/>
  <c r="HZ56" i="1"/>
  <c r="IF56" i="1"/>
  <c r="GJ56" i="1"/>
  <c r="GQ56" i="1"/>
  <c r="IC56" i="1"/>
  <c r="GG56" i="1"/>
  <c r="GN56" i="1"/>
  <c r="HX56" i="1"/>
  <c r="ID56" i="1"/>
  <c r="GH56" i="1"/>
  <c r="GO56" i="1"/>
  <c r="HY56" i="1"/>
  <c r="IE56" i="1"/>
  <c r="GI56" i="1"/>
  <c r="B53" i="39"/>
  <c r="L53" i="39" s="1"/>
  <c r="B131" i="1"/>
  <c r="IO176" i="1"/>
  <c r="IT176" i="1"/>
  <c r="IY176" i="1" s="1"/>
  <c r="HW94" i="1"/>
  <c r="IT94" i="1"/>
  <c r="IO94" i="1"/>
  <c r="AB14" i="40"/>
  <c r="AN14" i="40"/>
  <c r="BK14" i="40" s="1"/>
  <c r="BO14" i="40" s="1"/>
  <c r="N45" i="23"/>
  <c r="FY462" i="1"/>
  <c r="FZ461" i="1"/>
  <c r="HX371" i="1"/>
  <c r="HY371" i="1"/>
  <c r="HZ371" i="1"/>
  <c r="IF371" i="1"/>
  <c r="IG371" i="1"/>
  <c r="HW371" i="1"/>
  <c r="IE371" i="1"/>
  <c r="IC371" i="1"/>
  <c r="ID371" i="1"/>
  <c r="HP373" i="1"/>
  <c r="HQ372" i="1"/>
  <c r="GN130" i="1"/>
  <c r="GP130" i="1"/>
  <c r="GG130" i="1"/>
  <c r="GI130" i="1"/>
  <c r="GO130" i="1"/>
  <c r="GQ130" i="1"/>
  <c r="GH130" i="1"/>
  <c r="GJ130" i="1"/>
  <c r="FY132" i="1"/>
  <c r="FZ131" i="1"/>
  <c r="EV71" i="1"/>
  <c r="EW71" i="1" s="1"/>
  <c r="EW70" i="1"/>
  <c r="FZ568" i="1" l="1"/>
  <c r="FY569" i="1"/>
  <c r="FZ569" i="1" s="1"/>
  <c r="GQ372" i="1"/>
  <c r="GP372" i="1"/>
  <c r="GN372" i="1"/>
  <c r="GH372" i="1"/>
  <c r="GO372" i="1"/>
  <c r="GJ372" i="1"/>
  <c r="GI372" i="1"/>
  <c r="GG372" i="1"/>
  <c r="GR372" i="1"/>
  <c r="FY374" i="1"/>
  <c r="FZ373" i="1"/>
  <c r="HX212" i="1"/>
  <c r="HZ212" i="1"/>
  <c r="HW212" i="1"/>
  <c r="ID212" i="1"/>
  <c r="IF212" i="1"/>
  <c r="HY212" i="1"/>
  <c r="IG212" i="1"/>
  <c r="IE212" i="1"/>
  <c r="IC212" i="1"/>
  <c r="HP214" i="1"/>
  <c r="HQ213" i="1"/>
  <c r="GN212" i="1"/>
  <c r="GH212" i="1"/>
  <c r="GJ212" i="1"/>
  <c r="GQ212" i="1"/>
  <c r="GO212" i="1"/>
  <c r="GR212" i="1"/>
  <c r="GP212" i="1"/>
  <c r="GG212" i="1"/>
  <c r="GI212" i="1"/>
  <c r="HQ130" i="1"/>
  <c r="HP131" i="1"/>
  <c r="FY294" i="1"/>
  <c r="FZ293" i="1"/>
  <c r="FZ213" i="1"/>
  <c r="FY214" i="1"/>
  <c r="HX129" i="1"/>
  <c r="IE129" i="1"/>
  <c r="HY129" i="1"/>
  <c r="IC129" i="1"/>
  <c r="IF129" i="1"/>
  <c r="ID129" i="1"/>
  <c r="HW129" i="1"/>
  <c r="HZ129" i="1"/>
  <c r="GH292" i="1"/>
  <c r="GQ292" i="1"/>
  <c r="GJ292" i="1"/>
  <c r="GP292" i="1"/>
  <c r="GG292" i="1"/>
  <c r="GR292" i="1"/>
  <c r="GO292" i="1"/>
  <c r="GN292" i="1"/>
  <c r="GI292" i="1"/>
  <c r="HP59" i="1"/>
  <c r="HQ58" i="1"/>
  <c r="HW58" i="1" s="1"/>
  <c r="HP295" i="1"/>
  <c r="HQ294" i="1"/>
  <c r="IE293" i="1"/>
  <c r="HY293" i="1"/>
  <c r="HZ293" i="1"/>
  <c r="IC293" i="1"/>
  <c r="IF293" i="1"/>
  <c r="IG293" i="1"/>
  <c r="HW293" i="1"/>
  <c r="ID293" i="1"/>
  <c r="HX293" i="1"/>
  <c r="GH57" i="1"/>
  <c r="GO57" i="1"/>
  <c r="HY57" i="1"/>
  <c r="IE57" i="1"/>
  <c r="GI57" i="1"/>
  <c r="GP57" i="1"/>
  <c r="HZ57" i="1"/>
  <c r="IF57" i="1"/>
  <c r="GJ57" i="1"/>
  <c r="GQ57" i="1"/>
  <c r="IC57" i="1"/>
  <c r="GG57" i="1"/>
  <c r="GN57" i="1"/>
  <c r="HX57" i="1"/>
  <c r="ID57" i="1"/>
  <c r="FY59" i="1"/>
  <c r="FZ58" i="1"/>
  <c r="B54" i="39"/>
  <c r="L54" i="39" s="1"/>
  <c r="B132" i="1"/>
  <c r="IO177" i="1"/>
  <c r="IT177" i="1"/>
  <c r="IY177" i="1" s="1"/>
  <c r="HW95" i="1"/>
  <c r="IO95" i="1"/>
  <c r="IT95" i="1"/>
  <c r="AN15" i="40"/>
  <c r="BK15" i="40" s="1"/>
  <c r="BO15" i="40" s="1"/>
  <c r="AB15" i="40"/>
  <c r="N46" i="23"/>
  <c r="FY463" i="1"/>
  <c r="FZ462" i="1"/>
  <c r="HP374" i="1"/>
  <c r="HQ373" i="1"/>
  <c r="HX372" i="1"/>
  <c r="IE372" i="1"/>
  <c r="IF372" i="1"/>
  <c r="IC372" i="1"/>
  <c r="ID372" i="1"/>
  <c r="IG372" i="1"/>
  <c r="HW372" i="1"/>
  <c r="HY372" i="1"/>
  <c r="HZ372" i="1"/>
  <c r="FY133" i="1"/>
  <c r="FZ132" i="1"/>
  <c r="GP131" i="1"/>
  <c r="GO131" i="1"/>
  <c r="GG131" i="1"/>
  <c r="GN131" i="1"/>
  <c r="GH131" i="1"/>
  <c r="GJ131" i="1"/>
  <c r="GQ131" i="1"/>
  <c r="GI131" i="1"/>
  <c r="GR373" i="1" l="1"/>
  <c r="GG373" i="1"/>
  <c r="GP373" i="1"/>
  <c r="GJ373" i="1"/>
  <c r="GI373" i="1"/>
  <c r="GQ373" i="1"/>
  <c r="GO373" i="1"/>
  <c r="GH373" i="1"/>
  <c r="GN373" i="1"/>
  <c r="FZ374" i="1"/>
  <c r="FY375" i="1"/>
  <c r="HQ214" i="1"/>
  <c r="HP215" i="1"/>
  <c r="IE213" i="1"/>
  <c r="ID213" i="1"/>
  <c r="HZ213" i="1"/>
  <c r="HX213" i="1"/>
  <c r="HY213" i="1"/>
  <c r="IC213" i="1"/>
  <c r="HW213" i="1"/>
  <c r="IF213" i="1"/>
  <c r="IG213" i="1"/>
  <c r="GH213" i="1"/>
  <c r="GN213" i="1"/>
  <c r="GO213" i="1"/>
  <c r="GQ213" i="1"/>
  <c r="GI213" i="1"/>
  <c r="GJ213" i="1"/>
  <c r="GG213" i="1"/>
  <c r="GR213" i="1"/>
  <c r="GP213" i="1"/>
  <c r="FY295" i="1"/>
  <c r="FZ294" i="1"/>
  <c r="HZ130" i="1"/>
  <c r="IC130" i="1"/>
  <c r="IF130" i="1"/>
  <c r="HW130" i="1"/>
  <c r="HY130" i="1"/>
  <c r="ID130" i="1"/>
  <c r="HX130" i="1"/>
  <c r="IE130" i="1"/>
  <c r="FZ214" i="1"/>
  <c r="FY215" i="1"/>
  <c r="GN293" i="1"/>
  <c r="GO293" i="1"/>
  <c r="GJ293" i="1"/>
  <c r="GQ293" i="1"/>
  <c r="GP293" i="1"/>
  <c r="GI293" i="1"/>
  <c r="GR293" i="1"/>
  <c r="GG293" i="1"/>
  <c r="GH293" i="1"/>
  <c r="HQ131" i="1"/>
  <c r="HP132" i="1"/>
  <c r="HP60" i="1"/>
  <c r="HQ59" i="1"/>
  <c r="HW59" i="1" s="1"/>
  <c r="HP296" i="1"/>
  <c r="HQ295" i="1"/>
  <c r="IF294" i="1"/>
  <c r="IG294" i="1"/>
  <c r="HX294" i="1"/>
  <c r="HW294" i="1"/>
  <c r="ID294" i="1"/>
  <c r="HY294" i="1"/>
  <c r="HZ294" i="1"/>
  <c r="IC294" i="1"/>
  <c r="IE294" i="1"/>
  <c r="FZ59" i="1"/>
  <c r="FY60" i="1"/>
  <c r="HZ58" i="1"/>
  <c r="IF58" i="1"/>
  <c r="GJ58" i="1"/>
  <c r="GQ58" i="1"/>
  <c r="IC58" i="1"/>
  <c r="GG58" i="1"/>
  <c r="GN58" i="1"/>
  <c r="HX58" i="1"/>
  <c r="ID58" i="1"/>
  <c r="GH58" i="1"/>
  <c r="GO58" i="1"/>
  <c r="HY58" i="1"/>
  <c r="IE58" i="1"/>
  <c r="GI58" i="1"/>
  <c r="GP58" i="1"/>
  <c r="B55" i="39"/>
  <c r="L55" i="39" s="1"/>
  <c r="B133" i="1"/>
  <c r="IO178" i="1"/>
  <c r="IT178" i="1"/>
  <c r="IY178" i="1" s="1"/>
  <c r="HW96" i="1"/>
  <c r="IO96" i="1"/>
  <c r="IT96" i="1"/>
  <c r="AB16" i="40"/>
  <c r="AN16" i="40"/>
  <c r="BK16" i="40" s="1"/>
  <c r="BO16" i="40" s="1"/>
  <c r="N47" i="23"/>
  <c r="FZ463" i="1"/>
  <c r="FY464" i="1"/>
  <c r="HY373" i="1"/>
  <c r="HW373" i="1"/>
  <c r="IF373" i="1"/>
  <c r="IG373" i="1"/>
  <c r="HX373" i="1"/>
  <c r="ID373" i="1"/>
  <c r="IE373" i="1"/>
  <c r="IC373" i="1"/>
  <c r="HZ373" i="1"/>
  <c r="HP375" i="1"/>
  <c r="HQ374" i="1"/>
  <c r="GQ132" i="1"/>
  <c r="GG132" i="1"/>
  <c r="GH132" i="1"/>
  <c r="GN132" i="1"/>
  <c r="GP132" i="1"/>
  <c r="GJ132" i="1"/>
  <c r="GI132" i="1"/>
  <c r="GO132" i="1"/>
  <c r="FY134" i="1"/>
  <c r="FZ133" i="1"/>
  <c r="FZ375" i="1" l="1"/>
  <c r="FY376" i="1"/>
  <c r="GH374" i="1"/>
  <c r="GG374" i="1"/>
  <c r="GQ374" i="1"/>
  <c r="GP374" i="1"/>
  <c r="GI374" i="1"/>
  <c r="GJ374" i="1"/>
  <c r="GR374" i="1"/>
  <c r="GN374" i="1"/>
  <c r="GO374" i="1"/>
  <c r="IC214" i="1"/>
  <c r="IF214" i="1"/>
  <c r="IE214" i="1"/>
  <c r="HY214" i="1"/>
  <c r="HZ214" i="1"/>
  <c r="HW214" i="1"/>
  <c r="IG214" i="1"/>
  <c r="HX214" i="1"/>
  <c r="ID214" i="1"/>
  <c r="HP216" i="1"/>
  <c r="HQ215" i="1"/>
  <c r="HQ132" i="1"/>
  <c r="HP133" i="1"/>
  <c r="GI214" i="1"/>
  <c r="GQ214" i="1"/>
  <c r="GG214" i="1"/>
  <c r="GJ214" i="1"/>
  <c r="GH214" i="1"/>
  <c r="GO214" i="1"/>
  <c r="GN214" i="1"/>
  <c r="GP214" i="1"/>
  <c r="GR214" i="1"/>
  <c r="FZ295" i="1"/>
  <c r="FY296" i="1"/>
  <c r="HZ131" i="1"/>
  <c r="IF131" i="1"/>
  <c r="HX131" i="1"/>
  <c r="ID131" i="1"/>
  <c r="IC131" i="1"/>
  <c r="IE131" i="1"/>
  <c r="HW131" i="1"/>
  <c r="HY131" i="1"/>
  <c r="FY216" i="1"/>
  <c r="FZ215" i="1"/>
  <c r="GR294" i="1"/>
  <c r="GG294" i="1"/>
  <c r="GI294" i="1"/>
  <c r="GP294" i="1"/>
  <c r="GO294" i="1"/>
  <c r="GH294" i="1"/>
  <c r="GJ294" i="1"/>
  <c r="GN294" i="1"/>
  <c r="GQ294" i="1"/>
  <c r="HQ60" i="1"/>
  <c r="HW60" i="1" s="1"/>
  <c r="HP61" i="1"/>
  <c r="HQ296" i="1"/>
  <c r="HP297" i="1"/>
  <c r="IF295" i="1"/>
  <c r="HX295" i="1"/>
  <c r="IC295" i="1"/>
  <c r="IE295" i="1"/>
  <c r="ID295" i="1"/>
  <c r="HZ295" i="1"/>
  <c r="IG295" i="1"/>
  <c r="HY295" i="1"/>
  <c r="HW295" i="1"/>
  <c r="FZ60" i="1"/>
  <c r="FY61" i="1"/>
  <c r="IF59" i="1"/>
  <c r="GJ59" i="1"/>
  <c r="GQ59" i="1"/>
  <c r="IC59" i="1"/>
  <c r="GG59" i="1"/>
  <c r="GN59" i="1"/>
  <c r="HX59" i="1"/>
  <c r="ID59" i="1"/>
  <c r="GH59" i="1"/>
  <c r="GO59" i="1"/>
  <c r="HY59" i="1"/>
  <c r="IE59" i="1"/>
  <c r="GI59" i="1"/>
  <c r="GP59" i="1"/>
  <c r="HZ59" i="1"/>
  <c r="B134" i="1"/>
  <c r="B56" i="39"/>
  <c r="L56" i="39" s="1"/>
  <c r="IT179" i="1"/>
  <c r="IY179" i="1" s="1"/>
  <c r="IO179" i="1"/>
  <c r="HW97" i="1"/>
  <c r="IO97" i="1"/>
  <c r="IT97" i="1"/>
  <c r="AN17" i="40"/>
  <c r="BK17" i="40" s="1"/>
  <c r="BO17" i="40" s="1"/>
  <c r="AB17" i="40"/>
  <c r="N48" i="23"/>
  <c r="FZ464" i="1"/>
  <c r="FY465" i="1"/>
  <c r="HP376" i="1"/>
  <c r="HQ375" i="1"/>
  <c r="HW374" i="1"/>
  <c r="HY374" i="1"/>
  <c r="HX374" i="1"/>
  <c r="HZ374" i="1"/>
  <c r="IF374" i="1"/>
  <c r="IC374" i="1"/>
  <c r="IG374" i="1"/>
  <c r="IE374" i="1"/>
  <c r="ID374" i="1"/>
  <c r="FZ134" i="1"/>
  <c r="FY135" i="1"/>
  <c r="GO133" i="1"/>
  <c r="GP133" i="1"/>
  <c r="GJ133" i="1"/>
  <c r="GQ133" i="1"/>
  <c r="GG133" i="1"/>
  <c r="GN133" i="1"/>
  <c r="GI133" i="1"/>
  <c r="GH133" i="1"/>
  <c r="FZ376" i="1" l="1"/>
  <c r="FY377" i="1"/>
  <c r="GJ375" i="1"/>
  <c r="GG375" i="1"/>
  <c r="GQ375" i="1"/>
  <c r="GR375" i="1"/>
  <c r="GH375" i="1"/>
  <c r="GO375" i="1"/>
  <c r="GI375" i="1"/>
  <c r="GN375" i="1"/>
  <c r="GP375" i="1"/>
  <c r="IC215" i="1"/>
  <c r="HW215" i="1"/>
  <c r="IF215" i="1"/>
  <c r="HX215" i="1"/>
  <c r="ID215" i="1"/>
  <c r="HY215" i="1"/>
  <c r="HZ215" i="1"/>
  <c r="IG215" i="1"/>
  <c r="IE215" i="1"/>
  <c r="HP217" i="1"/>
  <c r="HQ216" i="1"/>
  <c r="FY217" i="1"/>
  <c r="FZ216" i="1"/>
  <c r="GJ295" i="1"/>
  <c r="GG295" i="1"/>
  <c r="GP295" i="1"/>
  <c r="GQ295" i="1"/>
  <c r="GR295" i="1"/>
  <c r="GN295" i="1"/>
  <c r="GO295" i="1"/>
  <c r="GH295" i="1"/>
  <c r="GI295" i="1"/>
  <c r="HQ133" i="1"/>
  <c r="HP134" i="1"/>
  <c r="GI215" i="1"/>
  <c r="GR215" i="1"/>
  <c r="GG215" i="1"/>
  <c r="GJ215" i="1"/>
  <c r="GO215" i="1"/>
  <c r="GH215" i="1"/>
  <c r="GQ215" i="1"/>
  <c r="GN215" i="1"/>
  <c r="GP215" i="1"/>
  <c r="FZ296" i="1"/>
  <c r="FY297" i="1"/>
  <c r="IC132" i="1"/>
  <c r="HX132" i="1"/>
  <c r="HZ132" i="1"/>
  <c r="IF132" i="1"/>
  <c r="ID132" i="1"/>
  <c r="HY132" i="1"/>
  <c r="HW132" i="1"/>
  <c r="IE132" i="1"/>
  <c r="HP62" i="1"/>
  <c r="HQ61" i="1"/>
  <c r="HW61" i="1" s="1"/>
  <c r="HW296" i="1"/>
  <c r="HX296" i="1"/>
  <c r="HZ296" i="1"/>
  <c r="HY296" i="1"/>
  <c r="IF296" i="1"/>
  <c r="IC296" i="1"/>
  <c r="ID296" i="1"/>
  <c r="IE296" i="1"/>
  <c r="IG296" i="1"/>
  <c r="HP298" i="1"/>
  <c r="HQ297" i="1"/>
  <c r="FZ61" i="1"/>
  <c r="FY62" i="1"/>
  <c r="HX60" i="1"/>
  <c r="ID60" i="1"/>
  <c r="GH60" i="1"/>
  <c r="GO60" i="1"/>
  <c r="HY60" i="1"/>
  <c r="IE60" i="1"/>
  <c r="GI60" i="1"/>
  <c r="GP60" i="1"/>
  <c r="HZ60" i="1"/>
  <c r="IF60" i="1"/>
  <c r="GJ60" i="1"/>
  <c r="GQ60" i="1"/>
  <c r="IC60" i="1"/>
  <c r="GG60" i="1"/>
  <c r="GN60" i="1"/>
  <c r="N49" i="23"/>
  <c r="AB18" i="40"/>
  <c r="AN18" i="40"/>
  <c r="BK18" i="40" s="1"/>
  <c r="BO18" i="40" s="1"/>
  <c r="B57" i="39"/>
  <c r="L57" i="39" s="1"/>
  <c r="B135" i="1"/>
  <c r="IO180" i="1"/>
  <c r="IT180" i="1"/>
  <c r="IY180" i="1" s="1"/>
  <c r="HW98" i="1"/>
  <c r="IT98" i="1"/>
  <c r="IO98" i="1"/>
  <c r="FZ465" i="1"/>
  <c r="FY466" i="1"/>
  <c r="IF375" i="1"/>
  <c r="IG375" i="1"/>
  <c r="HW375" i="1"/>
  <c r="ID375" i="1"/>
  <c r="HX375" i="1"/>
  <c r="HZ375" i="1"/>
  <c r="IC375" i="1"/>
  <c r="IE375" i="1"/>
  <c r="HY375" i="1"/>
  <c r="HP377" i="1"/>
  <c r="HQ376" i="1"/>
  <c r="FZ135" i="1"/>
  <c r="FY136" i="1"/>
  <c r="GQ134" i="1"/>
  <c r="GO134" i="1"/>
  <c r="GH134" i="1"/>
  <c r="GI134" i="1"/>
  <c r="GP134" i="1"/>
  <c r="GN134" i="1"/>
  <c r="GG134" i="1"/>
  <c r="GJ134" i="1"/>
  <c r="FZ377" i="1" l="1"/>
  <c r="FY378" i="1"/>
  <c r="GI376" i="1"/>
  <c r="GN376" i="1"/>
  <c r="GG376" i="1"/>
  <c r="GO376" i="1"/>
  <c r="GR376" i="1"/>
  <c r="GQ376" i="1"/>
  <c r="GH376" i="1"/>
  <c r="GJ376" i="1"/>
  <c r="GP376" i="1"/>
  <c r="IE216" i="1"/>
  <c r="HY216" i="1"/>
  <c r="IF216" i="1"/>
  <c r="HZ216" i="1"/>
  <c r="HW216" i="1"/>
  <c r="ID216" i="1"/>
  <c r="HX216" i="1"/>
  <c r="IG216" i="1"/>
  <c r="IC216" i="1"/>
  <c r="HQ217" i="1"/>
  <c r="HP218" i="1"/>
  <c r="FZ297" i="1"/>
  <c r="FY298" i="1"/>
  <c r="HW133" i="1"/>
  <c r="HY133" i="1"/>
  <c r="IC133" i="1"/>
  <c r="IE133" i="1"/>
  <c r="HZ133" i="1"/>
  <c r="IF133" i="1"/>
  <c r="HX133" i="1"/>
  <c r="ID133" i="1"/>
  <c r="GH216" i="1"/>
  <c r="GJ216" i="1"/>
  <c r="GO216" i="1"/>
  <c r="GP216" i="1"/>
  <c r="GN216" i="1"/>
  <c r="GG216" i="1"/>
  <c r="GQ216" i="1"/>
  <c r="GI216" i="1"/>
  <c r="GR216" i="1"/>
  <c r="GJ296" i="1"/>
  <c r="GN296" i="1"/>
  <c r="GQ296" i="1"/>
  <c r="GR296" i="1"/>
  <c r="GG296" i="1"/>
  <c r="GI296" i="1"/>
  <c r="GP296" i="1"/>
  <c r="GO296" i="1"/>
  <c r="GH296" i="1"/>
  <c r="HP135" i="1"/>
  <c r="HQ134" i="1"/>
  <c r="FZ217" i="1"/>
  <c r="FY218" i="1"/>
  <c r="HP63" i="1"/>
  <c r="HQ62" i="1"/>
  <c r="HW62" i="1" s="1"/>
  <c r="IG297" i="1"/>
  <c r="HW297" i="1"/>
  <c r="IE297" i="1"/>
  <c r="HZ297" i="1"/>
  <c r="IC297" i="1"/>
  <c r="HX297" i="1"/>
  <c r="HY297" i="1"/>
  <c r="ID297" i="1"/>
  <c r="IF297" i="1"/>
  <c r="HP299" i="1"/>
  <c r="HQ298" i="1"/>
  <c r="FZ62" i="1"/>
  <c r="FY63" i="1"/>
  <c r="HY61" i="1"/>
  <c r="HZ61" i="1"/>
  <c r="GH61" i="1"/>
  <c r="GI61" i="1"/>
  <c r="GQ61" i="1"/>
  <c r="GG61" i="1"/>
  <c r="HX61" i="1"/>
  <c r="IF61" i="1"/>
  <c r="IE61" i="1"/>
  <c r="GJ61" i="1"/>
  <c r="IC61" i="1"/>
  <c r="GN61" i="1"/>
  <c r="ID61" i="1"/>
  <c r="GP61" i="1"/>
  <c r="GO61" i="1"/>
  <c r="B136" i="1"/>
  <c r="B58" i="39"/>
  <c r="L58" i="39" s="1"/>
  <c r="IO181" i="1"/>
  <c r="IT181" i="1"/>
  <c r="IY181" i="1" s="1"/>
  <c r="HW99" i="1"/>
  <c r="IT99" i="1"/>
  <c r="IO99" i="1"/>
  <c r="AN19" i="40"/>
  <c r="BK19" i="40" s="1"/>
  <c r="BO19" i="40" s="1"/>
  <c r="AB19" i="40"/>
  <c r="N50" i="23"/>
  <c r="FZ466" i="1"/>
  <c r="FY467" i="1"/>
  <c r="HQ377" i="1"/>
  <c r="HP378" i="1"/>
  <c r="IC376" i="1"/>
  <c r="HZ376" i="1"/>
  <c r="HY376" i="1"/>
  <c r="HX376" i="1"/>
  <c r="HW376" i="1"/>
  <c r="IG376" i="1"/>
  <c r="IF376" i="1"/>
  <c r="IE376" i="1"/>
  <c r="ID376" i="1"/>
  <c r="GQ135" i="1"/>
  <c r="GO135" i="1"/>
  <c r="GJ135" i="1"/>
  <c r="GH135" i="1"/>
  <c r="GN135" i="1"/>
  <c r="GG135" i="1"/>
  <c r="GP135" i="1"/>
  <c r="GI135" i="1"/>
  <c r="FY137" i="1"/>
  <c r="FZ136" i="1"/>
  <c r="FZ378" i="1" l="1"/>
  <c r="FY379" i="1"/>
  <c r="GI377" i="1"/>
  <c r="GR377" i="1"/>
  <c r="GQ377" i="1"/>
  <c r="GJ377" i="1"/>
  <c r="GO377" i="1"/>
  <c r="GP377" i="1"/>
  <c r="GG377" i="1"/>
  <c r="GH377" i="1"/>
  <c r="GN377" i="1"/>
  <c r="HQ218" i="1"/>
  <c r="HP219" i="1"/>
  <c r="IE217" i="1"/>
  <c r="ID217" i="1"/>
  <c r="IC217" i="1"/>
  <c r="HZ217" i="1"/>
  <c r="HY217" i="1"/>
  <c r="HX217" i="1"/>
  <c r="HW217" i="1"/>
  <c r="IG217" i="1"/>
  <c r="IF217" i="1"/>
  <c r="FZ218" i="1"/>
  <c r="FY219" i="1"/>
  <c r="IF134" i="1"/>
  <c r="IE134" i="1"/>
  <c r="HX134" i="1"/>
  <c r="HZ134" i="1"/>
  <c r="HW134" i="1"/>
  <c r="HY134" i="1"/>
  <c r="IC134" i="1"/>
  <c r="ID134" i="1"/>
  <c r="FZ298" i="1"/>
  <c r="FY299" i="1"/>
  <c r="GN217" i="1"/>
  <c r="GQ217" i="1"/>
  <c r="GG217" i="1"/>
  <c r="GI217" i="1"/>
  <c r="GP217" i="1"/>
  <c r="GJ217" i="1"/>
  <c r="GO217" i="1"/>
  <c r="GH217" i="1"/>
  <c r="GR217" i="1"/>
  <c r="HQ135" i="1"/>
  <c r="HP136" i="1"/>
  <c r="GN297" i="1"/>
  <c r="GO297" i="1"/>
  <c r="GI297" i="1"/>
  <c r="GJ297" i="1"/>
  <c r="GQ297" i="1"/>
  <c r="GR297" i="1"/>
  <c r="GG297" i="1"/>
  <c r="GH297" i="1"/>
  <c r="GP297" i="1"/>
  <c r="HP64" i="1"/>
  <c r="HQ63" i="1"/>
  <c r="HW63" i="1" s="1"/>
  <c r="HZ298" i="1"/>
  <c r="HX298" i="1"/>
  <c r="ID298" i="1"/>
  <c r="IC298" i="1"/>
  <c r="HW298" i="1"/>
  <c r="IG298" i="1"/>
  <c r="IE298" i="1"/>
  <c r="IF298" i="1"/>
  <c r="HY298" i="1"/>
  <c r="HQ299" i="1"/>
  <c r="HP300" i="1"/>
  <c r="FZ63" i="1"/>
  <c r="FY64" i="1"/>
  <c r="GH62" i="1"/>
  <c r="HY62" i="1"/>
  <c r="GI62" i="1"/>
  <c r="HZ62" i="1"/>
  <c r="GJ62" i="1"/>
  <c r="IC62" i="1"/>
  <c r="GN62" i="1"/>
  <c r="ID62" i="1"/>
  <c r="GQ62" i="1"/>
  <c r="GG62" i="1"/>
  <c r="HX62" i="1"/>
  <c r="GO62" i="1"/>
  <c r="IE62" i="1"/>
  <c r="GP62" i="1"/>
  <c r="IF62" i="1"/>
  <c r="N51" i="23"/>
  <c r="AN20" i="40"/>
  <c r="BK20" i="40" s="1"/>
  <c r="BO20" i="40" s="1"/>
  <c r="AB20" i="40"/>
  <c r="B137" i="1"/>
  <c r="B59" i="39"/>
  <c r="L59" i="39" s="1"/>
  <c r="IO182" i="1"/>
  <c r="IT182" i="1"/>
  <c r="IY182" i="1" s="1"/>
  <c r="HW100" i="1"/>
  <c r="IO100" i="1"/>
  <c r="IT100" i="1"/>
  <c r="FY468" i="1"/>
  <c r="FZ467" i="1"/>
  <c r="HP379" i="1"/>
  <c r="HQ378" i="1"/>
  <c r="HX377" i="1"/>
  <c r="ID377" i="1"/>
  <c r="HZ377" i="1"/>
  <c r="IG377" i="1"/>
  <c r="HY377" i="1"/>
  <c r="IE377" i="1"/>
  <c r="IC377" i="1"/>
  <c r="HW377" i="1"/>
  <c r="IF377" i="1"/>
  <c r="FY138" i="1"/>
  <c r="FZ137" i="1"/>
  <c r="GN136" i="1"/>
  <c r="GH136" i="1"/>
  <c r="GJ136" i="1"/>
  <c r="GQ136" i="1"/>
  <c r="GO136" i="1"/>
  <c r="GP136" i="1"/>
  <c r="GG136" i="1"/>
  <c r="GI136" i="1"/>
  <c r="FZ379" i="1" l="1"/>
  <c r="FY380" i="1"/>
  <c r="GG378" i="1"/>
  <c r="GN378" i="1"/>
  <c r="GJ378" i="1"/>
  <c r="GO378" i="1"/>
  <c r="GQ378" i="1"/>
  <c r="GH378" i="1"/>
  <c r="GP378" i="1"/>
  <c r="GR378" i="1"/>
  <c r="GI378" i="1"/>
  <c r="HW218" i="1"/>
  <c r="IF218" i="1"/>
  <c r="ID218" i="1"/>
  <c r="HY218" i="1"/>
  <c r="IC218" i="1"/>
  <c r="IG218" i="1"/>
  <c r="IE218" i="1"/>
  <c r="HZ218" i="1"/>
  <c r="HX218" i="1"/>
  <c r="HQ219" i="1"/>
  <c r="HP220" i="1"/>
  <c r="IE135" i="1"/>
  <c r="HW135" i="1"/>
  <c r="IF135" i="1"/>
  <c r="ID135" i="1"/>
  <c r="IC135" i="1"/>
  <c r="HY135" i="1"/>
  <c r="HZ135" i="1"/>
  <c r="HX135" i="1"/>
  <c r="FY300" i="1"/>
  <c r="FZ299" i="1"/>
  <c r="FY220" i="1"/>
  <c r="FZ219" i="1"/>
  <c r="HP137" i="1"/>
  <c r="HQ136" i="1"/>
  <c r="GR298" i="1"/>
  <c r="GQ298" i="1"/>
  <c r="GG298" i="1"/>
  <c r="GN298" i="1"/>
  <c r="GO298" i="1"/>
  <c r="GP298" i="1"/>
  <c r="GJ298" i="1"/>
  <c r="GH298" i="1"/>
  <c r="GI298" i="1"/>
  <c r="GG218" i="1"/>
  <c r="GJ218" i="1"/>
  <c r="GN218" i="1"/>
  <c r="GR218" i="1"/>
  <c r="GI218" i="1"/>
  <c r="GP218" i="1"/>
  <c r="GO218" i="1"/>
  <c r="GQ218" i="1"/>
  <c r="GH218" i="1"/>
  <c r="HP65" i="1"/>
  <c r="HQ64" i="1"/>
  <c r="HW64" i="1" s="1"/>
  <c r="HX299" i="1"/>
  <c r="HY299" i="1"/>
  <c r="HZ299" i="1"/>
  <c r="HW299" i="1"/>
  <c r="ID299" i="1"/>
  <c r="IE299" i="1"/>
  <c r="IG299" i="1"/>
  <c r="IF299" i="1"/>
  <c r="IC299" i="1"/>
  <c r="HP301" i="1"/>
  <c r="HQ300" i="1"/>
  <c r="FY65" i="1"/>
  <c r="FZ64" i="1"/>
  <c r="IE63" i="1"/>
  <c r="GP63" i="1"/>
  <c r="IF63" i="1"/>
  <c r="GH63" i="1"/>
  <c r="HY63" i="1"/>
  <c r="GI63" i="1"/>
  <c r="HZ63" i="1"/>
  <c r="GJ63" i="1"/>
  <c r="IC63" i="1"/>
  <c r="GN63" i="1"/>
  <c r="ID63" i="1"/>
  <c r="GQ63" i="1"/>
  <c r="GG63" i="1"/>
  <c r="HX63" i="1"/>
  <c r="GO63" i="1"/>
  <c r="N52" i="23"/>
  <c r="AN21" i="40"/>
  <c r="BK21" i="40" s="1"/>
  <c r="BO21" i="40" s="1"/>
  <c r="AB21" i="40"/>
  <c r="B138" i="1"/>
  <c r="B60" i="39"/>
  <c r="L60" i="39" s="1"/>
  <c r="IT183" i="1"/>
  <c r="IY183" i="1" s="1"/>
  <c r="IO183" i="1"/>
  <c r="HW101" i="1"/>
  <c r="IT101" i="1"/>
  <c r="IO101" i="1"/>
  <c r="FZ468" i="1"/>
  <c r="FY469" i="1"/>
  <c r="IC378" i="1"/>
  <c r="ID378" i="1"/>
  <c r="HW378" i="1"/>
  <c r="HX378" i="1"/>
  <c r="HZ378" i="1"/>
  <c r="IE378" i="1"/>
  <c r="IF378" i="1"/>
  <c r="HY378" i="1"/>
  <c r="IG378" i="1"/>
  <c r="HQ379" i="1"/>
  <c r="HP380" i="1"/>
  <c r="GI137" i="1"/>
  <c r="GG137" i="1"/>
  <c r="GO137" i="1"/>
  <c r="GH137" i="1"/>
  <c r="GP137" i="1"/>
  <c r="GN137" i="1"/>
  <c r="GQ137" i="1"/>
  <c r="GJ137" i="1"/>
  <c r="FY139" i="1"/>
  <c r="FZ138" i="1"/>
  <c r="FY381" i="1" l="1"/>
  <c r="FZ380" i="1"/>
  <c r="GN379" i="1"/>
  <c r="GI379" i="1"/>
  <c r="GJ379" i="1"/>
  <c r="GH379" i="1"/>
  <c r="GR379" i="1"/>
  <c r="GO379" i="1"/>
  <c r="GQ379" i="1"/>
  <c r="GG379" i="1"/>
  <c r="GP379" i="1"/>
  <c r="HP221" i="1"/>
  <c r="HQ220" i="1"/>
  <c r="IE219" i="1"/>
  <c r="IF219" i="1"/>
  <c r="HY219" i="1"/>
  <c r="HZ219" i="1"/>
  <c r="HW219" i="1"/>
  <c r="ID219" i="1"/>
  <c r="IG219" i="1"/>
  <c r="HX219" i="1"/>
  <c r="IC219" i="1"/>
  <c r="IE136" i="1"/>
  <c r="IF136" i="1"/>
  <c r="HW136" i="1"/>
  <c r="HY136" i="1"/>
  <c r="HZ136" i="1"/>
  <c r="HX136" i="1"/>
  <c r="IC136" i="1"/>
  <c r="ID136" i="1"/>
  <c r="GN219" i="1"/>
  <c r="GP219" i="1"/>
  <c r="GG219" i="1"/>
  <c r="GI219" i="1"/>
  <c r="GR219" i="1"/>
  <c r="GJ219" i="1"/>
  <c r="GQ219" i="1"/>
  <c r="GO219" i="1"/>
  <c r="GH219" i="1"/>
  <c r="GP299" i="1"/>
  <c r="GJ299" i="1"/>
  <c r="GI299" i="1"/>
  <c r="GQ299" i="1"/>
  <c r="GR299" i="1"/>
  <c r="GG299" i="1"/>
  <c r="GH299" i="1"/>
  <c r="GN299" i="1"/>
  <c r="GO299" i="1"/>
  <c r="HQ137" i="1"/>
  <c r="HP138" i="1"/>
  <c r="FZ220" i="1"/>
  <c r="FY221" i="1"/>
  <c r="FY301" i="1"/>
  <c r="FZ300" i="1"/>
  <c r="HP66" i="1"/>
  <c r="HQ65" i="1"/>
  <c r="HW65" i="1" s="1"/>
  <c r="HP302" i="1"/>
  <c r="HQ301" i="1"/>
  <c r="ID300" i="1"/>
  <c r="HY300" i="1"/>
  <c r="HX300" i="1"/>
  <c r="IF300" i="1"/>
  <c r="IG300" i="1"/>
  <c r="HW300" i="1"/>
  <c r="IE300" i="1"/>
  <c r="HZ300" i="1"/>
  <c r="IC300" i="1"/>
  <c r="GJ64" i="1"/>
  <c r="GP64" i="1"/>
  <c r="GQ64" i="1"/>
  <c r="GO64" i="1"/>
  <c r="HX64" i="1"/>
  <c r="GN64" i="1"/>
  <c r="HY64" i="1"/>
  <c r="IF64" i="1"/>
  <c r="HZ64" i="1"/>
  <c r="IE64" i="1"/>
  <c r="GG64" i="1"/>
  <c r="ID64" i="1"/>
  <c r="GH64" i="1"/>
  <c r="IC64" i="1"/>
  <c r="GI64" i="1"/>
  <c r="FY66" i="1"/>
  <c r="FZ65" i="1"/>
  <c r="N53" i="23"/>
  <c r="AB22" i="40"/>
  <c r="AN22" i="40"/>
  <c r="BK22" i="40" s="1"/>
  <c r="BO22" i="40" s="1"/>
  <c r="B61" i="39"/>
  <c r="L61" i="39" s="1"/>
  <c r="B139" i="1"/>
  <c r="IO184" i="1"/>
  <c r="IT184" i="1"/>
  <c r="IY184" i="1" s="1"/>
  <c r="HW102" i="1"/>
  <c r="IT102" i="1"/>
  <c r="IO102" i="1"/>
  <c r="FZ469" i="1"/>
  <c r="FY470" i="1"/>
  <c r="HX379" i="1"/>
  <c r="HZ379" i="1"/>
  <c r="IC379" i="1"/>
  <c r="IE379" i="1"/>
  <c r="HW379" i="1"/>
  <c r="IG379" i="1"/>
  <c r="HY379" i="1"/>
  <c r="IF379" i="1"/>
  <c r="ID379" i="1"/>
  <c r="HP381" i="1"/>
  <c r="HQ380" i="1"/>
  <c r="FY140" i="1"/>
  <c r="FZ139" i="1"/>
  <c r="GG138" i="1"/>
  <c r="GI138" i="1"/>
  <c r="GO138" i="1"/>
  <c r="GH138" i="1"/>
  <c r="GN138" i="1"/>
  <c r="GP138" i="1"/>
  <c r="GQ138" i="1"/>
  <c r="GJ138" i="1"/>
  <c r="GJ380" i="1" l="1"/>
  <c r="GQ380" i="1"/>
  <c r="GH380" i="1"/>
  <c r="GG380" i="1"/>
  <c r="GO380" i="1"/>
  <c r="GP380" i="1"/>
  <c r="GI380" i="1"/>
  <c r="GR380" i="1"/>
  <c r="GN380" i="1"/>
  <c r="FZ381" i="1"/>
  <c r="FY382" i="1"/>
  <c r="HP222" i="1"/>
  <c r="HQ221" i="1"/>
  <c r="HZ220" i="1"/>
  <c r="HX220" i="1"/>
  <c r="IF220" i="1"/>
  <c r="ID220" i="1"/>
  <c r="HY220" i="1"/>
  <c r="IG220" i="1"/>
  <c r="IC220" i="1"/>
  <c r="HW220" i="1"/>
  <c r="IE220" i="1"/>
  <c r="GN300" i="1"/>
  <c r="GG300" i="1"/>
  <c r="GO300" i="1"/>
  <c r="GH300" i="1"/>
  <c r="GP300" i="1"/>
  <c r="GI300" i="1"/>
  <c r="GQ300" i="1"/>
  <c r="GJ300" i="1"/>
  <c r="GR300" i="1"/>
  <c r="FY222" i="1"/>
  <c r="FZ221" i="1"/>
  <c r="HQ138" i="1"/>
  <c r="HP139" i="1"/>
  <c r="FY302" i="1"/>
  <c r="FZ301" i="1"/>
  <c r="GI220" i="1"/>
  <c r="GR220" i="1"/>
  <c r="GO220" i="1"/>
  <c r="GH220" i="1"/>
  <c r="GJ220" i="1"/>
  <c r="GP220" i="1"/>
  <c r="GQ220" i="1"/>
  <c r="GN220" i="1"/>
  <c r="GG220" i="1"/>
  <c r="HX137" i="1"/>
  <c r="HZ137" i="1"/>
  <c r="ID137" i="1"/>
  <c r="IF137" i="1"/>
  <c r="HY137" i="1"/>
  <c r="IE137" i="1"/>
  <c r="HW137" i="1"/>
  <c r="IC137" i="1"/>
  <c r="HQ66" i="1"/>
  <c r="HW66" i="1" s="1"/>
  <c r="HP67" i="1"/>
  <c r="IE301" i="1"/>
  <c r="HW301" i="1"/>
  <c r="IC301" i="1"/>
  <c r="HZ301" i="1"/>
  <c r="HX301" i="1"/>
  <c r="ID301" i="1"/>
  <c r="IG301" i="1"/>
  <c r="IF301" i="1"/>
  <c r="HY301" i="1"/>
  <c r="HP303" i="1"/>
  <c r="HQ302" i="1"/>
  <c r="FZ66" i="1"/>
  <c r="FY67" i="1"/>
  <c r="GQ65" i="1"/>
  <c r="HY65" i="1"/>
  <c r="GH65" i="1"/>
  <c r="HX65" i="1"/>
  <c r="IE65" i="1"/>
  <c r="GO65" i="1"/>
  <c r="ID65" i="1"/>
  <c r="GN65" i="1"/>
  <c r="GG65" i="1"/>
  <c r="GI65" i="1"/>
  <c r="HZ65" i="1"/>
  <c r="GJ65" i="1"/>
  <c r="IC65" i="1"/>
  <c r="GP65" i="1"/>
  <c r="IF65" i="1"/>
  <c r="B140" i="1"/>
  <c r="B62" i="39"/>
  <c r="L62" i="39" s="1"/>
  <c r="IO185" i="1"/>
  <c r="IT185" i="1"/>
  <c r="IY185" i="1" s="1"/>
  <c r="HW103" i="1"/>
  <c r="IO103" i="1"/>
  <c r="IT103" i="1"/>
  <c r="AB23" i="40"/>
  <c r="AN23" i="40"/>
  <c r="BK23" i="40" s="1"/>
  <c r="BO23" i="40" s="1"/>
  <c r="N54" i="23"/>
  <c r="FY471" i="1"/>
  <c r="FZ470" i="1"/>
  <c r="HP382" i="1"/>
  <c r="HQ381" i="1"/>
  <c r="IF380" i="1"/>
  <c r="HZ380" i="1"/>
  <c r="HX380" i="1"/>
  <c r="IG380" i="1"/>
  <c r="HY380" i="1"/>
  <c r="HW380" i="1"/>
  <c r="ID380" i="1"/>
  <c r="IC380" i="1"/>
  <c r="IE380" i="1"/>
  <c r="GJ139" i="1"/>
  <c r="GH139" i="1"/>
  <c r="GO139" i="1"/>
  <c r="GG139" i="1"/>
  <c r="GP139" i="1"/>
  <c r="GQ139" i="1"/>
  <c r="GI139" i="1"/>
  <c r="GN139" i="1"/>
  <c r="N130" i="23" s="1"/>
  <c r="FZ140" i="1"/>
  <c r="FY141" i="1"/>
  <c r="GR381" i="1" l="1"/>
  <c r="GN381" i="1"/>
  <c r="GO381" i="1"/>
  <c r="GQ381" i="1"/>
  <c r="GJ381" i="1"/>
  <c r="GG381" i="1"/>
  <c r="GP381" i="1"/>
  <c r="GH381" i="1"/>
  <c r="GI381" i="1"/>
  <c r="FZ382" i="1"/>
  <c r="FY383" i="1"/>
  <c r="HP223" i="1"/>
  <c r="HQ222" i="1"/>
  <c r="IC221" i="1"/>
  <c r="HZ221" i="1"/>
  <c r="HY221" i="1"/>
  <c r="HX221" i="1"/>
  <c r="HW221" i="1"/>
  <c r="IG221" i="1"/>
  <c r="IF221" i="1"/>
  <c r="IE221" i="1"/>
  <c r="ID221" i="1"/>
  <c r="FY303" i="1"/>
  <c r="FZ302" i="1"/>
  <c r="ID138" i="1"/>
  <c r="HW138" i="1"/>
  <c r="HY138" i="1"/>
  <c r="IE138" i="1"/>
  <c r="IF138" i="1"/>
  <c r="HZ138" i="1"/>
  <c r="IC138" i="1"/>
  <c r="HX138" i="1"/>
  <c r="FY223" i="1"/>
  <c r="FZ222" i="1"/>
  <c r="GR301" i="1"/>
  <c r="GH301" i="1"/>
  <c r="GJ301" i="1"/>
  <c r="GI301" i="1"/>
  <c r="GO301" i="1"/>
  <c r="GG301" i="1"/>
  <c r="GQ301" i="1"/>
  <c r="GP301" i="1"/>
  <c r="GN301" i="1"/>
  <c r="HP140" i="1"/>
  <c r="HQ139" i="1"/>
  <c r="GO221" i="1"/>
  <c r="GN221" i="1"/>
  <c r="GR221" i="1"/>
  <c r="GG221" i="1"/>
  <c r="GJ221" i="1"/>
  <c r="GH221" i="1"/>
  <c r="GI221" i="1"/>
  <c r="GQ221" i="1"/>
  <c r="GP221" i="1"/>
  <c r="HQ67" i="1"/>
  <c r="HW67" i="1" s="1"/>
  <c r="HP68" i="1"/>
  <c r="HP304" i="1"/>
  <c r="HQ303" i="1"/>
  <c r="HZ302" i="1"/>
  <c r="IC302" i="1"/>
  <c r="IE302" i="1"/>
  <c r="ID302" i="1"/>
  <c r="IF302" i="1"/>
  <c r="IG302" i="1"/>
  <c r="HW302" i="1"/>
  <c r="HY302" i="1"/>
  <c r="HX302" i="1"/>
  <c r="FY68" i="1"/>
  <c r="FZ67" i="1"/>
  <c r="IE66" i="1"/>
  <c r="GP66" i="1"/>
  <c r="IF66" i="1"/>
  <c r="GQ66" i="1"/>
  <c r="IC66" i="1"/>
  <c r="GI66" i="1"/>
  <c r="HZ66" i="1"/>
  <c r="GJ66" i="1"/>
  <c r="GH66" i="1"/>
  <c r="HX66" i="1"/>
  <c r="GG66" i="1"/>
  <c r="HY66" i="1"/>
  <c r="GO66" i="1"/>
  <c r="ID66" i="1"/>
  <c r="GN66" i="1"/>
  <c r="N55" i="23"/>
  <c r="AB24" i="40"/>
  <c r="AN24" i="40"/>
  <c r="BK24" i="40" s="1"/>
  <c r="BO24" i="40" s="1"/>
  <c r="B63" i="39"/>
  <c r="L63" i="39" s="1"/>
  <c r="B141" i="1"/>
  <c r="IO186" i="1"/>
  <c r="IT186" i="1"/>
  <c r="IY186" i="1" s="1"/>
  <c r="HW104" i="1"/>
  <c r="IO104" i="1"/>
  <c r="IT104" i="1"/>
  <c r="FZ471" i="1"/>
  <c r="FY472" i="1"/>
  <c r="IF381" i="1"/>
  <c r="IE381" i="1"/>
  <c r="ID381" i="1"/>
  <c r="IC381" i="1"/>
  <c r="HZ381" i="1"/>
  <c r="HY381" i="1"/>
  <c r="HX381" i="1"/>
  <c r="HW381" i="1"/>
  <c r="IG381" i="1"/>
  <c r="HQ382" i="1"/>
  <c r="HP383" i="1"/>
  <c r="FZ141" i="1"/>
  <c r="FY142" i="1"/>
  <c r="GI140" i="1"/>
  <c r="GO140" i="1"/>
  <c r="GG140" i="1"/>
  <c r="GH140" i="1"/>
  <c r="GJ140" i="1"/>
  <c r="GP140" i="1"/>
  <c r="GN140" i="1"/>
  <c r="GQ140" i="1"/>
  <c r="GH382" i="1" l="1"/>
  <c r="GO382" i="1"/>
  <c r="GR382" i="1"/>
  <c r="GP382" i="1"/>
  <c r="GQ382" i="1"/>
  <c r="GN382" i="1"/>
  <c r="GI382" i="1"/>
  <c r="GJ382" i="1"/>
  <c r="GG382" i="1"/>
  <c r="FZ383" i="1"/>
  <c r="FY384" i="1"/>
  <c r="HP224" i="1"/>
  <c r="HQ223" i="1"/>
  <c r="ID222" i="1"/>
  <c r="IE222" i="1"/>
  <c r="HX222" i="1"/>
  <c r="IG222" i="1"/>
  <c r="HZ222" i="1"/>
  <c r="IC222" i="1"/>
  <c r="IF222" i="1"/>
  <c r="HW222" i="1"/>
  <c r="HY222" i="1"/>
  <c r="HP141" i="1"/>
  <c r="HQ140" i="1"/>
  <c r="GJ222" i="1"/>
  <c r="GQ222" i="1"/>
  <c r="GO222" i="1"/>
  <c r="GH222" i="1"/>
  <c r="GN222" i="1"/>
  <c r="GR222" i="1"/>
  <c r="GG222" i="1"/>
  <c r="GP222" i="1"/>
  <c r="GI222" i="1"/>
  <c r="GR302" i="1"/>
  <c r="GJ302" i="1"/>
  <c r="GQ302" i="1"/>
  <c r="GP302" i="1"/>
  <c r="GO302" i="1"/>
  <c r="GN302" i="1"/>
  <c r="GI302" i="1"/>
  <c r="GH302" i="1"/>
  <c r="GG302" i="1"/>
  <c r="IE139" i="1"/>
  <c r="ID139" i="1"/>
  <c r="HX139" i="1"/>
  <c r="HY139" i="1"/>
  <c r="IC139" i="1"/>
  <c r="HW139" i="1"/>
  <c r="IF139" i="1"/>
  <c r="HZ139" i="1"/>
  <c r="FY224" i="1"/>
  <c r="FZ223" i="1"/>
  <c r="FZ303" i="1"/>
  <c r="FY304" i="1"/>
  <c r="HP69" i="1"/>
  <c r="HQ68" i="1"/>
  <c r="HW68" i="1" s="1"/>
  <c r="IC303" i="1"/>
  <c r="HW303" i="1"/>
  <c r="ID303" i="1"/>
  <c r="HX303" i="1"/>
  <c r="IE303" i="1"/>
  <c r="HY303" i="1"/>
  <c r="IF303" i="1"/>
  <c r="HZ303" i="1"/>
  <c r="IG303" i="1"/>
  <c r="HQ304" i="1"/>
  <c r="HP305" i="1"/>
  <c r="GP67" i="1"/>
  <c r="GJ67" i="1"/>
  <c r="HZ67" i="1"/>
  <c r="GI67" i="1"/>
  <c r="IC67" i="1"/>
  <c r="IE67" i="1"/>
  <c r="GN67" i="1"/>
  <c r="ID67" i="1"/>
  <c r="GO67" i="1"/>
  <c r="HY67" i="1"/>
  <c r="GG67" i="1"/>
  <c r="HX67" i="1"/>
  <c r="GH67" i="1"/>
  <c r="GQ67" i="1"/>
  <c r="IF67" i="1"/>
  <c r="FZ68" i="1"/>
  <c r="FY69" i="1"/>
  <c r="B64" i="39"/>
  <c r="L64" i="39" s="1"/>
  <c r="B142" i="1"/>
  <c r="HW105" i="1"/>
  <c r="AN25" i="40"/>
  <c r="BK25" i="40" s="1"/>
  <c r="BO25" i="40" s="1"/>
  <c r="AB25" i="40"/>
  <c r="N56" i="23"/>
  <c r="FZ472" i="1"/>
  <c r="FY473" i="1"/>
  <c r="ID382" i="1"/>
  <c r="IC382" i="1"/>
  <c r="HZ382" i="1"/>
  <c r="HY382" i="1"/>
  <c r="HX382" i="1"/>
  <c r="HW382" i="1"/>
  <c r="IG382" i="1"/>
  <c r="IF382" i="1"/>
  <c r="IE382" i="1"/>
  <c r="HQ383" i="1"/>
  <c r="HP384" i="1"/>
  <c r="FZ142" i="1"/>
  <c r="FY143" i="1"/>
  <c r="GH141" i="1"/>
  <c r="GI141" i="1"/>
  <c r="GO141" i="1"/>
  <c r="GN141" i="1"/>
  <c r="GJ141" i="1"/>
  <c r="GG141" i="1"/>
  <c r="GP141" i="1"/>
  <c r="GQ141" i="1"/>
  <c r="GI383" i="1" l="1"/>
  <c r="GP383" i="1"/>
  <c r="GH383" i="1"/>
  <c r="GO383" i="1"/>
  <c r="GJ383" i="1"/>
  <c r="GN383" i="1"/>
  <c r="GQ383" i="1"/>
  <c r="GG383" i="1"/>
  <c r="GR383" i="1"/>
  <c r="FZ384" i="1"/>
  <c r="FY385" i="1"/>
  <c r="HP225" i="1"/>
  <c r="HQ224" i="1"/>
  <c r="IG223" i="1"/>
  <c r="HY223" i="1"/>
  <c r="HX223" i="1"/>
  <c r="IE223" i="1"/>
  <c r="HZ223" i="1"/>
  <c r="IC223" i="1"/>
  <c r="HW223" i="1"/>
  <c r="ID223" i="1"/>
  <c r="IF223" i="1"/>
  <c r="FY305" i="1"/>
  <c r="FZ304" i="1"/>
  <c r="GH223" i="1"/>
  <c r="GJ223" i="1"/>
  <c r="GQ223" i="1"/>
  <c r="GO223" i="1"/>
  <c r="GR223" i="1"/>
  <c r="GP223" i="1"/>
  <c r="GG223" i="1"/>
  <c r="GI223" i="1"/>
  <c r="GN223" i="1"/>
  <c r="IF140" i="1"/>
  <c r="IC140" i="1"/>
  <c r="HX140" i="1"/>
  <c r="HZ140" i="1"/>
  <c r="HW140" i="1"/>
  <c r="ID140" i="1"/>
  <c r="IE140" i="1"/>
  <c r="HY140" i="1"/>
  <c r="GH303" i="1"/>
  <c r="GP303" i="1"/>
  <c r="GI303" i="1"/>
  <c r="GQ303" i="1"/>
  <c r="GJ303" i="1"/>
  <c r="GR303" i="1"/>
  <c r="GN303" i="1"/>
  <c r="GG303" i="1"/>
  <c r="GO303" i="1"/>
  <c r="FY225" i="1"/>
  <c r="FZ224" i="1"/>
  <c r="HP142" i="1"/>
  <c r="HQ141" i="1"/>
  <c r="HP70" i="1"/>
  <c r="HQ69" i="1"/>
  <c r="HW69" i="1" s="1"/>
  <c r="HY304" i="1"/>
  <c r="HW304" i="1"/>
  <c r="IC304" i="1"/>
  <c r="HZ304" i="1"/>
  <c r="IF304" i="1"/>
  <c r="IE304" i="1"/>
  <c r="HX304" i="1"/>
  <c r="IG304" i="1"/>
  <c r="ID304" i="1"/>
  <c r="HP306" i="1"/>
  <c r="HQ305" i="1"/>
  <c r="GJ68" i="1"/>
  <c r="GG84" i="1"/>
  <c r="IC68" i="1"/>
  <c r="GP68" i="1"/>
  <c r="GI68" i="1"/>
  <c r="GH84" i="1"/>
  <c r="ID68" i="1"/>
  <c r="HX68" i="1"/>
  <c r="GO68" i="1"/>
  <c r="GN68" i="1"/>
  <c r="IF68" i="1"/>
  <c r="HZ68" i="1"/>
  <c r="GQ68" i="1"/>
  <c r="GH68" i="1"/>
  <c r="IE68" i="1"/>
  <c r="HY68" i="1"/>
  <c r="GG68" i="1"/>
  <c r="FZ69" i="1"/>
  <c r="FY70" i="1"/>
  <c r="B143" i="1"/>
  <c r="B65" i="39"/>
  <c r="L65" i="39" s="1"/>
  <c r="HW106" i="1"/>
  <c r="AN26" i="40"/>
  <c r="BK26" i="40" s="1"/>
  <c r="BO26" i="40" s="1"/>
  <c r="AB26" i="40"/>
  <c r="N57" i="23"/>
  <c r="FZ473" i="1"/>
  <c r="FY474" i="1"/>
  <c r="IF383" i="1"/>
  <c r="IE383" i="1"/>
  <c r="ID383" i="1"/>
  <c r="IC383" i="1"/>
  <c r="HZ383" i="1"/>
  <c r="HY383" i="1"/>
  <c r="HX383" i="1"/>
  <c r="HW383" i="1"/>
  <c r="IG383" i="1"/>
  <c r="HP385" i="1"/>
  <c r="HQ384" i="1"/>
  <c r="FZ143" i="1"/>
  <c r="FZ144" i="1"/>
  <c r="GG142" i="1"/>
  <c r="GQ142" i="1"/>
  <c r="GN142" i="1"/>
  <c r="GP142" i="1"/>
  <c r="GO142" i="1"/>
  <c r="GH142" i="1"/>
  <c r="GJ142" i="1"/>
  <c r="GI142" i="1"/>
  <c r="GJ384" i="1" l="1"/>
  <c r="GR384" i="1"/>
  <c r="GP384" i="1"/>
  <c r="GO384" i="1"/>
  <c r="GQ384" i="1"/>
  <c r="GN384" i="1"/>
  <c r="GH384" i="1"/>
  <c r="GI384" i="1"/>
  <c r="GG384" i="1"/>
  <c r="FZ385" i="1"/>
  <c r="FY386" i="1"/>
  <c r="HQ225" i="1"/>
  <c r="HP226" i="1"/>
  <c r="ID224" i="1"/>
  <c r="IF224" i="1"/>
  <c r="IE224" i="1"/>
  <c r="HZ224" i="1"/>
  <c r="HW224" i="1"/>
  <c r="HX224" i="1"/>
  <c r="IG224" i="1"/>
  <c r="HY224" i="1"/>
  <c r="IC224" i="1"/>
  <c r="HY141" i="1"/>
  <c r="IE141" i="1"/>
  <c r="HW141" i="1"/>
  <c r="IC141" i="1"/>
  <c r="ID141" i="1"/>
  <c r="IF141" i="1"/>
  <c r="HX141" i="1"/>
  <c r="HZ141" i="1"/>
  <c r="GH224" i="1"/>
  <c r="GR224" i="1"/>
  <c r="GJ224" i="1"/>
  <c r="GP224" i="1"/>
  <c r="GI224" i="1"/>
  <c r="GN224" i="1"/>
  <c r="GG224" i="1"/>
  <c r="GQ224" i="1"/>
  <c r="GO224" i="1"/>
  <c r="GP304" i="1"/>
  <c r="GO304" i="1"/>
  <c r="GJ304" i="1"/>
  <c r="GN304" i="1"/>
  <c r="GI304" i="1"/>
  <c r="GH304" i="1"/>
  <c r="GQ304" i="1"/>
  <c r="GR304" i="1"/>
  <c r="GG304" i="1"/>
  <c r="HP143" i="1"/>
  <c r="HQ142" i="1"/>
  <c r="FZ225" i="1"/>
  <c r="FY226" i="1"/>
  <c r="FZ305" i="1"/>
  <c r="FY306" i="1"/>
  <c r="HP71" i="1"/>
  <c r="HQ71" i="1" s="1"/>
  <c r="HW71" i="1" s="1"/>
  <c r="HQ70" i="1"/>
  <c r="HW70" i="1" s="1"/>
  <c r="HP307" i="1"/>
  <c r="HQ307" i="1" s="1"/>
  <c r="HQ306" i="1"/>
  <c r="ID305" i="1"/>
  <c r="HX305" i="1"/>
  <c r="IE305" i="1"/>
  <c r="HY305" i="1"/>
  <c r="IF305" i="1"/>
  <c r="HZ305" i="1"/>
  <c r="IG305" i="1"/>
  <c r="IC305" i="1"/>
  <c r="HW305" i="1"/>
  <c r="ID69" i="1"/>
  <c r="HX69" i="1"/>
  <c r="GO69" i="1"/>
  <c r="GH69" i="1"/>
  <c r="IE69" i="1"/>
  <c r="HY69" i="1"/>
  <c r="GN69" i="1"/>
  <c r="GG69" i="1"/>
  <c r="IF69" i="1"/>
  <c r="HZ69" i="1"/>
  <c r="GQ69" i="1"/>
  <c r="GJ69" i="1"/>
  <c r="GG85" i="1"/>
  <c r="IC69" i="1"/>
  <c r="GP69" i="1"/>
  <c r="GI69" i="1"/>
  <c r="GH85" i="1"/>
  <c r="FZ70" i="1"/>
  <c r="FY71" i="1"/>
  <c r="N58" i="23"/>
  <c r="AN27" i="40"/>
  <c r="BK27" i="40" s="1"/>
  <c r="BO27" i="40" s="1"/>
  <c r="AB27" i="40"/>
  <c r="B144" i="1"/>
  <c r="B66" i="39"/>
  <c r="L66" i="39" s="1"/>
  <c r="HW107" i="1"/>
  <c r="FZ474" i="1"/>
  <c r="FY475" i="1"/>
  <c r="HP386" i="1"/>
  <c r="HQ385" i="1"/>
  <c r="IE384" i="1"/>
  <c r="ID384" i="1"/>
  <c r="IC384" i="1"/>
  <c r="HZ384" i="1"/>
  <c r="HY384" i="1"/>
  <c r="HX384" i="1"/>
  <c r="HW384" i="1"/>
  <c r="IG384" i="1"/>
  <c r="IF384" i="1"/>
  <c r="GA144" i="1"/>
  <c r="FZ145" i="1"/>
  <c r="GJ143" i="1"/>
  <c r="GI143" i="1"/>
  <c r="GP143" i="1"/>
  <c r="GQ143" i="1"/>
  <c r="GH143" i="1"/>
  <c r="GG143" i="1"/>
  <c r="GO143" i="1"/>
  <c r="GN143" i="1"/>
  <c r="GO385" i="1" l="1"/>
  <c r="GG385" i="1"/>
  <c r="GI385" i="1"/>
  <c r="GP385" i="1"/>
  <c r="GH385" i="1"/>
  <c r="GJ385" i="1"/>
  <c r="GN385" i="1"/>
  <c r="GR385" i="1"/>
  <c r="GQ385" i="1"/>
  <c r="FY387" i="1"/>
  <c r="FZ386" i="1"/>
  <c r="ID225" i="1"/>
  <c r="IC225" i="1"/>
  <c r="HZ225" i="1"/>
  <c r="HY225" i="1"/>
  <c r="HX225" i="1"/>
  <c r="HW225" i="1"/>
  <c r="IG225" i="1"/>
  <c r="IF225" i="1"/>
  <c r="IE225" i="1"/>
  <c r="HP227" i="1"/>
  <c r="HQ227" i="1" s="1"/>
  <c r="HQ226" i="1"/>
  <c r="FY307" i="1"/>
  <c r="FZ307" i="1" s="1"/>
  <c r="FZ306" i="1"/>
  <c r="FZ226" i="1"/>
  <c r="FY227" i="1"/>
  <c r="FZ227" i="1" s="1"/>
  <c r="HW142" i="1"/>
  <c r="IE142" i="1"/>
  <c r="IC142" i="1"/>
  <c r="IF142" i="1"/>
  <c r="HZ142" i="1"/>
  <c r="ID142" i="1"/>
  <c r="HX142" i="1"/>
  <c r="HY142" i="1"/>
  <c r="GJ305" i="1"/>
  <c r="GO305" i="1"/>
  <c r="GN305" i="1"/>
  <c r="GQ305" i="1"/>
  <c r="GI305" i="1"/>
  <c r="GH305" i="1"/>
  <c r="GG305" i="1"/>
  <c r="GR305" i="1"/>
  <c r="GP305" i="1"/>
  <c r="GN225" i="1"/>
  <c r="GG225" i="1"/>
  <c r="GO225" i="1"/>
  <c r="GH225" i="1"/>
  <c r="GR225" i="1"/>
  <c r="GI225" i="1"/>
  <c r="GQ225" i="1"/>
  <c r="GJ225" i="1"/>
  <c r="GP225" i="1"/>
  <c r="HP144" i="1"/>
  <c r="HQ143" i="1"/>
  <c r="IC306" i="1"/>
  <c r="HX306" i="1"/>
  <c r="IF306" i="1"/>
  <c r="HY306" i="1"/>
  <c r="IE306" i="1"/>
  <c r="HZ306" i="1"/>
  <c r="HW306" i="1"/>
  <c r="IG306" i="1"/>
  <c r="ID306" i="1"/>
  <c r="HX307" i="1"/>
  <c r="HW307" i="1"/>
  <c r="HZ307" i="1"/>
  <c r="ID307" i="1"/>
  <c r="IF307" i="1"/>
  <c r="IE307" i="1"/>
  <c r="IC307" i="1"/>
  <c r="HY307" i="1"/>
  <c r="IG307" i="1"/>
  <c r="IF70" i="1"/>
  <c r="GJ70" i="1"/>
  <c r="GI70" i="1"/>
  <c r="GG70" i="1"/>
  <c r="IC70" i="1"/>
  <c r="GH70" i="1"/>
  <c r="HZ70" i="1"/>
  <c r="GG86" i="1"/>
  <c r="HY70" i="1"/>
  <c r="GQ70" i="1"/>
  <c r="HX70" i="1"/>
  <c r="GN70" i="1"/>
  <c r="GP70" i="1"/>
  <c r="IE70" i="1"/>
  <c r="GH86" i="1"/>
  <c r="ID70" i="1"/>
  <c r="GO70" i="1"/>
  <c r="FZ71" i="1"/>
  <c r="FY74" i="1"/>
  <c r="N59" i="23"/>
  <c r="AN28" i="40"/>
  <c r="BK28" i="40" s="1"/>
  <c r="BO28" i="40" s="1"/>
  <c r="AB28" i="40"/>
  <c r="B145" i="1"/>
  <c r="B67" i="39"/>
  <c r="L67" i="39" s="1"/>
  <c r="HW108" i="1"/>
  <c r="FZ475" i="1"/>
  <c r="FY476" i="1"/>
  <c r="FZ476" i="1" s="1"/>
  <c r="HW385" i="1"/>
  <c r="HX385" i="1"/>
  <c r="ID385" i="1"/>
  <c r="IG385" i="1"/>
  <c r="IC385" i="1"/>
  <c r="HY385" i="1"/>
  <c r="IE385" i="1"/>
  <c r="IF385" i="1"/>
  <c r="HZ385" i="1"/>
  <c r="HP387" i="1"/>
  <c r="HQ387" i="1" s="1"/>
  <c r="HQ386" i="1"/>
  <c r="GA145" i="1"/>
  <c r="FZ153" i="1"/>
  <c r="GP144" i="1"/>
  <c r="GO144" i="1"/>
  <c r="GJ144" i="1"/>
  <c r="GI144" i="1"/>
  <c r="GQ144" i="1"/>
  <c r="GR144" i="1"/>
  <c r="GH144" i="1"/>
  <c r="GK144" i="1"/>
  <c r="FY388" i="1" l="1"/>
  <c r="FZ387" i="1"/>
  <c r="GJ386" i="1"/>
  <c r="GR386" i="1"/>
  <c r="GO386" i="1"/>
  <c r="GG386" i="1"/>
  <c r="GH386" i="1"/>
  <c r="GQ386" i="1"/>
  <c r="GI386" i="1"/>
  <c r="GP386" i="1"/>
  <c r="GN386" i="1"/>
  <c r="HW227" i="1"/>
  <c r="HX227" i="1"/>
  <c r="HZ227" i="1"/>
  <c r="ID227" i="1"/>
  <c r="IC227" i="1"/>
  <c r="IG227" i="1"/>
  <c r="HY227" i="1"/>
  <c r="IF227" i="1"/>
  <c r="IE227" i="1"/>
  <c r="HW226" i="1"/>
  <c r="HX226" i="1"/>
  <c r="ID226" i="1"/>
  <c r="IG226" i="1"/>
  <c r="IC226" i="1"/>
  <c r="IE226" i="1"/>
  <c r="HY226" i="1"/>
  <c r="IF226" i="1"/>
  <c r="HZ226" i="1"/>
  <c r="HW143" i="1"/>
  <c r="ID143" i="1"/>
  <c r="HY143" i="1"/>
  <c r="HZ143" i="1"/>
  <c r="IF143" i="1"/>
  <c r="HX143" i="1"/>
  <c r="IC143" i="1"/>
  <c r="IE143" i="1"/>
  <c r="GQ227" i="1"/>
  <c r="GJ227" i="1"/>
  <c r="GR227" i="1"/>
  <c r="GN227" i="1"/>
  <c r="GG227" i="1"/>
  <c r="GO227" i="1"/>
  <c r="GH227" i="1"/>
  <c r="GP227" i="1"/>
  <c r="GI227" i="1"/>
  <c r="GH306" i="1"/>
  <c r="GP306" i="1"/>
  <c r="GI306" i="1"/>
  <c r="GQ306" i="1"/>
  <c r="GJ306" i="1"/>
  <c r="GR306" i="1"/>
  <c r="GN306" i="1"/>
  <c r="GG306" i="1"/>
  <c r="GO306" i="1"/>
  <c r="HQ144" i="1"/>
  <c r="HP145" i="1"/>
  <c r="HQ145" i="1" s="1"/>
  <c r="GI226" i="1"/>
  <c r="GH226" i="1"/>
  <c r="GQ226" i="1"/>
  <c r="GP226" i="1"/>
  <c r="GG226" i="1"/>
  <c r="GR226" i="1"/>
  <c r="GJ226" i="1"/>
  <c r="GO226" i="1"/>
  <c r="GN226" i="1"/>
  <c r="GN307" i="1"/>
  <c r="GG307" i="1"/>
  <c r="GO307" i="1"/>
  <c r="GH307" i="1"/>
  <c r="GP307" i="1"/>
  <c r="GI307" i="1"/>
  <c r="GQ307" i="1"/>
  <c r="GJ307" i="1"/>
  <c r="GR307" i="1"/>
  <c r="GN71" i="1"/>
  <c r="IF71" i="1"/>
  <c r="GQ71" i="1"/>
  <c r="GH71" i="1"/>
  <c r="HX71" i="1"/>
  <c r="GG87" i="1"/>
  <c r="GP71" i="1"/>
  <c r="GH87" i="1"/>
  <c r="GO71" i="1"/>
  <c r="ID71" i="1"/>
  <c r="GI71" i="1"/>
  <c r="IC71" i="1"/>
  <c r="HY71" i="1"/>
  <c r="GG71" i="1"/>
  <c r="HZ71" i="1"/>
  <c r="GJ71" i="1"/>
  <c r="IE71" i="1"/>
  <c r="FZ74" i="1"/>
  <c r="FY75" i="1"/>
  <c r="FZ75" i="1" s="1"/>
  <c r="N60" i="23"/>
  <c r="AB29" i="40"/>
  <c r="AN29" i="40"/>
  <c r="BK29" i="40" s="1"/>
  <c r="B146" i="1"/>
  <c r="B68" i="39"/>
  <c r="L68" i="39" s="1"/>
  <c r="HW109" i="1"/>
  <c r="ID387" i="1"/>
  <c r="IC387" i="1"/>
  <c r="HZ387" i="1"/>
  <c r="HY387" i="1"/>
  <c r="HX387" i="1"/>
  <c r="HW387" i="1"/>
  <c r="IG387" i="1"/>
  <c r="IF387" i="1"/>
  <c r="IE387" i="1"/>
  <c r="HW386" i="1"/>
  <c r="IG386" i="1"/>
  <c r="IF386" i="1"/>
  <c r="IE386" i="1"/>
  <c r="ID386" i="1"/>
  <c r="IC386" i="1"/>
  <c r="HZ386" i="1"/>
  <c r="HY386" i="1"/>
  <c r="HX386" i="1"/>
  <c r="GA153" i="1"/>
  <c r="FZ154" i="1"/>
  <c r="GA154" i="1" s="1"/>
  <c r="GQ145" i="1"/>
  <c r="GR145" i="1"/>
  <c r="GK145" i="1"/>
  <c r="GJ145" i="1"/>
  <c r="GP145" i="1"/>
  <c r="GO145" i="1"/>
  <c r="GI145" i="1"/>
  <c r="GH145" i="1"/>
  <c r="GQ387" i="1" l="1"/>
  <c r="GO387" i="1"/>
  <c r="GH387" i="1"/>
  <c r="GI387" i="1"/>
  <c r="GN387" i="1"/>
  <c r="GP387" i="1"/>
  <c r="GG387" i="1"/>
  <c r="GJ387" i="1"/>
  <c r="GR387" i="1"/>
  <c r="FZ388" i="1"/>
  <c r="FY389" i="1"/>
  <c r="GG74" i="1"/>
  <c r="GH74" i="1"/>
  <c r="GH88" i="1"/>
  <c r="GI74" i="1"/>
  <c r="GO74" i="1"/>
  <c r="GQ74" i="1"/>
  <c r="GG88" i="1"/>
  <c r="GJ74" i="1"/>
  <c r="GP74" i="1"/>
  <c r="GN74" i="1"/>
  <c r="GH75" i="1"/>
  <c r="GI75" i="1"/>
  <c r="GG75" i="1"/>
  <c r="GP75" i="1"/>
  <c r="GO75" i="1"/>
  <c r="GQ75" i="1"/>
  <c r="GJ75" i="1"/>
  <c r="GG89" i="1"/>
  <c r="GH89" i="1"/>
  <c r="GN75" i="1"/>
  <c r="N61" i="23"/>
  <c r="AB30" i="40"/>
  <c r="AN30" i="40"/>
  <c r="BK30" i="40" s="1"/>
  <c r="B147" i="1"/>
  <c r="HW111" i="1" s="1"/>
  <c r="B69" i="39"/>
  <c r="L69" i="39" s="1"/>
  <c r="HW110" i="1"/>
  <c r="GQ154" i="1"/>
  <c r="GR154" i="1"/>
  <c r="GK154" i="1"/>
  <c r="GH154" i="1"/>
  <c r="GP154" i="1"/>
  <c r="GO154" i="1"/>
  <c r="GI154" i="1"/>
  <c r="GJ154" i="1"/>
  <c r="GH153" i="1"/>
  <c r="GP153" i="1"/>
  <c r="GI153" i="1"/>
  <c r="GO153" i="1"/>
  <c r="GK153" i="1"/>
  <c r="GR153" i="1"/>
  <c r="GJ153" i="1"/>
  <c r="GQ153" i="1"/>
  <c r="FZ389" i="1" l="1"/>
  <c r="FY390" i="1"/>
  <c r="B70" i="39"/>
  <c r="L70" i="39" s="1"/>
  <c r="B148" i="1"/>
  <c r="AJ415" i="1"/>
  <c r="B71" i="39" l="1"/>
  <c r="L71" i="39" s="1"/>
  <c r="B149" i="1"/>
  <c r="HW112" i="1"/>
  <c r="FZ390" i="1"/>
  <c r="FY391" i="1"/>
  <c r="FZ391" i="1" s="1"/>
  <c r="CY416" i="1"/>
  <c r="AJ416" i="1"/>
  <c r="B150" i="1" l="1"/>
  <c r="B73" i="39" s="1"/>
  <c r="L73" i="39" s="1"/>
  <c r="B72" i="39"/>
  <c r="L72" i="39" s="1"/>
  <c r="HW113" i="1"/>
  <c r="DF416" i="1"/>
  <c r="DM416" i="1" s="1"/>
  <c r="Q327" i="1" l="1"/>
  <c r="CY327" i="1" s="1"/>
  <c r="AJ327" i="1"/>
  <c r="AJ329" i="1"/>
  <c r="Q329" i="1"/>
  <c r="Q331" i="1"/>
  <c r="CY331" i="1" s="1"/>
  <c r="AJ331" i="1"/>
  <c r="AJ333" i="1"/>
  <c r="Q333" i="1"/>
  <c r="AJ335" i="1"/>
  <c r="Q335" i="1"/>
  <c r="CY335" i="1" s="1"/>
  <c r="AJ337" i="1"/>
  <c r="Q337" i="1"/>
  <c r="CY337" i="1" s="1"/>
  <c r="AJ339" i="1"/>
  <c r="Q339" i="1"/>
  <c r="CY339" i="1" s="1"/>
  <c r="AJ341" i="1"/>
  <c r="Q341" i="1"/>
  <c r="Q343" i="1"/>
  <c r="AJ343" i="1"/>
  <c r="CY343" i="1"/>
  <c r="AJ345" i="1"/>
  <c r="Q345" i="1"/>
  <c r="BI9" i="82"/>
  <c r="BM9" i="82" s="1"/>
  <c r="U347" i="1"/>
  <c r="AJ347" i="1"/>
  <c r="BI11" i="82"/>
  <c r="BM11" i="82" s="1"/>
  <c r="U349" i="1"/>
  <c r="AJ349" i="1"/>
  <c r="BI13" i="82"/>
  <c r="BM13" i="82" s="1"/>
  <c r="U351" i="1"/>
  <c r="AJ351" i="1"/>
  <c r="BI15" i="82"/>
  <c r="BM15" i="82" s="1"/>
  <c r="U353" i="1"/>
  <c r="AJ353" i="1"/>
  <c r="BI17" i="82"/>
  <c r="BM17" i="82" s="1"/>
  <c r="U355" i="1"/>
  <c r="AJ355" i="1"/>
  <c r="BI19" i="82"/>
  <c r="BM19" i="82" s="1"/>
  <c r="U357" i="1"/>
  <c r="AJ357" i="1"/>
  <c r="BI21" i="82"/>
  <c r="BM21" i="82" s="1"/>
  <c r="U359" i="1"/>
  <c r="AJ359" i="1"/>
  <c r="BI23" i="82"/>
  <c r="BM23" i="82" s="1"/>
  <c r="U361" i="1"/>
  <c r="AJ361" i="1"/>
  <c r="BI25" i="82"/>
  <c r="BM25" i="82" s="1"/>
  <c r="U363" i="1"/>
  <c r="AJ363" i="1"/>
  <c r="BI27" i="82"/>
  <c r="BM27" i="82" s="1"/>
  <c r="U365" i="1"/>
  <c r="AJ365" i="1"/>
  <c r="BI29" i="82"/>
  <c r="BM29" i="82" s="1"/>
  <c r="U367" i="1"/>
  <c r="AJ367" i="1"/>
  <c r="BI31" i="82"/>
  <c r="BM31" i="82" s="1"/>
  <c r="U369" i="1"/>
  <c r="AJ369" i="1"/>
  <c r="BI33" i="82"/>
  <c r="BM33" i="82" s="1"/>
  <c r="U371" i="1"/>
  <c r="AJ371" i="1"/>
  <c r="BI35" i="82"/>
  <c r="BM35" i="82" s="1"/>
  <c r="U373" i="1"/>
  <c r="AJ373" i="1"/>
  <c r="BI37" i="82"/>
  <c r="BM37" i="82" s="1"/>
  <c r="U375" i="1"/>
  <c r="AJ375" i="1"/>
  <c r="BI39" i="82"/>
  <c r="BM39" i="82" s="1"/>
  <c r="U377" i="1"/>
  <c r="AJ377" i="1"/>
  <c r="BI41" i="82"/>
  <c r="BM41" i="82" s="1"/>
  <c r="U379" i="1"/>
  <c r="AJ379" i="1"/>
  <c r="BI43" i="82"/>
  <c r="BM43" i="82" s="1"/>
  <c r="U381" i="1"/>
  <c r="AJ381" i="1"/>
  <c r="Q326" i="1"/>
  <c r="CY326" i="1" s="1"/>
  <c r="AJ326" i="1"/>
  <c r="AJ328" i="1"/>
  <c r="Q328" i="1"/>
  <c r="CY328" i="1" s="1"/>
  <c r="Q330" i="1"/>
  <c r="CY330" i="1" s="1"/>
  <c r="AJ330" i="1"/>
  <c r="Q332" i="1"/>
  <c r="CY332" i="1" s="1"/>
  <c r="AJ332" i="1"/>
  <c r="AJ334" i="1"/>
  <c r="Q334" i="1"/>
  <c r="AJ336" i="1"/>
  <c r="Q336" i="1"/>
  <c r="Q338" i="1"/>
  <c r="CY338" i="1" s="1"/>
  <c r="AJ338" i="1"/>
  <c r="Q340" i="1"/>
  <c r="CY340" i="1" s="1"/>
  <c r="AJ340" i="1"/>
  <c r="Q342" i="1"/>
  <c r="CY342" i="1" s="1"/>
  <c r="AJ342" i="1"/>
  <c r="Q344" i="1"/>
  <c r="CY344" i="1" s="1"/>
  <c r="DF344" i="1" s="1"/>
  <c r="AJ344" i="1"/>
  <c r="AJ346" i="1"/>
  <c r="Q346" i="1"/>
  <c r="CY346" i="1" s="1"/>
  <c r="BI10" i="82"/>
  <c r="BM10" i="82" s="1"/>
  <c r="U348" i="1"/>
  <c r="AJ348" i="1"/>
  <c r="BI12" i="82"/>
  <c r="BM12" i="82" s="1"/>
  <c r="U350" i="1"/>
  <c r="AJ350" i="1"/>
  <c r="BI14" i="82"/>
  <c r="BM14" i="82" s="1"/>
  <c r="U352" i="1"/>
  <c r="AJ352" i="1"/>
  <c r="BI16" i="82"/>
  <c r="BM16" i="82" s="1"/>
  <c r="U354" i="1"/>
  <c r="AJ354" i="1"/>
  <c r="BI18" i="82"/>
  <c r="BM18" i="82" s="1"/>
  <c r="U356" i="1"/>
  <c r="AJ356" i="1"/>
  <c r="BI20" i="82"/>
  <c r="BM20" i="82" s="1"/>
  <c r="U358" i="1"/>
  <c r="AJ358" i="1"/>
  <c r="BI22" i="82"/>
  <c r="BM22" i="82" s="1"/>
  <c r="U360" i="1"/>
  <c r="AJ360" i="1"/>
  <c r="BI24" i="82"/>
  <c r="BM24" i="82" s="1"/>
  <c r="U362" i="1"/>
  <c r="M396" i="1"/>
  <c r="AJ362" i="1"/>
  <c r="BI26" i="82"/>
  <c r="BM26" i="82" s="1"/>
  <c r="U364" i="1"/>
  <c r="AJ364" i="1"/>
  <c r="BI28" i="82"/>
  <c r="BM28" i="82" s="1"/>
  <c r="U366" i="1"/>
  <c r="AJ366" i="1"/>
  <c r="BI30" i="82"/>
  <c r="BM30" i="82" s="1"/>
  <c r="U368" i="1"/>
  <c r="AJ368" i="1"/>
  <c r="BI32" i="82"/>
  <c r="BM32" i="82" s="1"/>
  <c r="U370" i="1"/>
  <c r="AJ370" i="1"/>
  <c r="BI34" i="82"/>
  <c r="BM34" i="82" s="1"/>
  <c r="U372" i="1"/>
  <c r="AJ372" i="1"/>
  <c r="BI36" i="82"/>
  <c r="BM36" i="82" s="1"/>
  <c r="U374" i="1"/>
  <c r="AJ374" i="1"/>
  <c r="BI38" i="82"/>
  <c r="BM38" i="82" s="1"/>
  <c r="U376" i="1"/>
  <c r="AJ376" i="1"/>
  <c r="BI40" i="82"/>
  <c r="BM40" i="82" s="1"/>
  <c r="U378" i="1"/>
  <c r="AJ378" i="1"/>
  <c r="BI42" i="82"/>
  <c r="BM42" i="82" s="1"/>
  <c r="U380" i="1"/>
  <c r="AJ380" i="1"/>
  <c r="DF327" i="1" l="1"/>
  <c r="DF338" i="1"/>
  <c r="DF339" i="1"/>
  <c r="DF331" i="1"/>
  <c r="DF332" i="1"/>
  <c r="DF340" i="1"/>
  <c r="AJ396" i="1"/>
  <c r="CX342" i="1"/>
  <c r="DA342" i="1"/>
  <c r="CZ342" i="1"/>
  <c r="DB342" i="1"/>
  <c r="DB338" i="1"/>
  <c r="DA338" i="1"/>
  <c r="CX338" i="1"/>
  <c r="CZ338" i="1"/>
  <c r="DB334" i="1"/>
  <c r="CZ334" i="1"/>
  <c r="CX334" i="1"/>
  <c r="DA334" i="1"/>
  <c r="CY334" i="1"/>
  <c r="DF335" i="1" s="1"/>
  <c r="DB330" i="1"/>
  <c r="CX330" i="1"/>
  <c r="CZ330" i="1"/>
  <c r="DA330" i="1"/>
  <c r="CX328" i="1"/>
  <c r="CZ328" i="1"/>
  <c r="DA328" i="1"/>
  <c r="DB328" i="1"/>
  <c r="DB345" i="1"/>
  <c r="CZ345" i="1"/>
  <c r="DA345" i="1"/>
  <c r="CX345" i="1"/>
  <c r="CY345" i="1"/>
  <c r="DF345" i="1" s="1"/>
  <c r="CZ341" i="1"/>
  <c r="DA341" i="1"/>
  <c r="DB341" i="1"/>
  <c r="CX341" i="1"/>
  <c r="CY341" i="1"/>
  <c r="DF341" i="1" s="1"/>
  <c r="CZ337" i="1"/>
  <c r="CX337" i="1"/>
  <c r="DA337" i="1"/>
  <c r="DB337" i="1"/>
  <c r="DB335" i="1"/>
  <c r="DI335" i="1" s="1"/>
  <c r="DA335" i="1"/>
  <c r="CZ335" i="1"/>
  <c r="CX335" i="1"/>
  <c r="DA333" i="1"/>
  <c r="CZ333" i="1"/>
  <c r="CX333" i="1"/>
  <c r="DB333" i="1"/>
  <c r="CY333" i="1"/>
  <c r="DF333" i="1" s="1"/>
  <c r="DA329" i="1"/>
  <c r="CX329" i="1"/>
  <c r="DB329" i="1"/>
  <c r="CZ329" i="1"/>
  <c r="CX346" i="1"/>
  <c r="DA346" i="1"/>
  <c r="DB346" i="1"/>
  <c r="DI346" i="1" s="1"/>
  <c r="CZ346" i="1"/>
  <c r="DB344" i="1"/>
  <c r="CZ344" i="1"/>
  <c r="DA344" i="1"/>
  <c r="CX344" i="1"/>
  <c r="DB340" i="1"/>
  <c r="CZ340" i="1"/>
  <c r="DA340" i="1"/>
  <c r="CX340" i="1"/>
  <c r="CZ336" i="1"/>
  <c r="CX336" i="1"/>
  <c r="DA336" i="1"/>
  <c r="DB336" i="1"/>
  <c r="CY336" i="1"/>
  <c r="DF336" i="1" s="1"/>
  <c r="DB332" i="1"/>
  <c r="CZ332" i="1"/>
  <c r="DA332" i="1"/>
  <c r="CX332" i="1"/>
  <c r="DF328" i="1"/>
  <c r="DA326" i="1"/>
  <c r="DB326" i="1"/>
  <c r="CX326" i="1"/>
  <c r="CZ326" i="1"/>
  <c r="DF343" i="1"/>
  <c r="DB343" i="1"/>
  <c r="DA343" i="1"/>
  <c r="CZ343" i="1"/>
  <c r="CX343" i="1"/>
  <c r="DA339" i="1"/>
  <c r="CX339" i="1"/>
  <c r="DB339" i="1"/>
  <c r="CZ339" i="1"/>
  <c r="CZ331" i="1"/>
  <c r="DB331" i="1"/>
  <c r="DA331" i="1"/>
  <c r="CX331" i="1"/>
  <c r="CY329" i="1"/>
  <c r="DF329" i="1" s="1"/>
  <c r="CX327" i="1"/>
  <c r="DA327" i="1"/>
  <c r="CZ327" i="1"/>
  <c r="DB327" i="1"/>
  <c r="AS333" i="1" l="1"/>
  <c r="CL333" i="1" s="1"/>
  <c r="CN333" i="1" s="1"/>
  <c r="CD333" i="1" s="1"/>
  <c r="AS392" i="1"/>
  <c r="AS393" i="1"/>
  <c r="AS394" i="1"/>
  <c r="DU394" i="1" s="1"/>
  <c r="AS330" i="1"/>
  <c r="CL330" i="1" s="1"/>
  <c r="CN330" i="1" s="1"/>
  <c r="CD330" i="1" s="1"/>
  <c r="DG327" i="1"/>
  <c r="AS376" i="1"/>
  <c r="AS356" i="1"/>
  <c r="AS391" i="1"/>
  <c r="AS390" i="1"/>
  <c r="AS389" i="1"/>
  <c r="DF337" i="1"/>
  <c r="DI339" i="1"/>
  <c r="DG343" i="1"/>
  <c r="AS355" i="1"/>
  <c r="DI331" i="1"/>
  <c r="DG331" i="1"/>
  <c r="DI336" i="1"/>
  <c r="DH329" i="1"/>
  <c r="DI334" i="1"/>
  <c r="AS328" i="1"/>
  <c r="AS334" i="1"/>
  <c r="AS340" i="1"/>
  <c r="CL340" i="1" s="1"/>
  <c r="CN340" i="1" s="1"/>
  <c r="CD340" i="1" s="1"/>
  <c r="DG339" i="1"/>
  <c r="AS341" i="1"/>
  <c r="CL341" i="1" s="1"/>
  <c r="CN341" i="1" s="1"/>
  <c r="CD341" i="1" s="1"/>
  <c r="DI343" i="1"/>
  <c r="AS347" i="1"/>
  <c r="AS375" i="1"/>
  <c r="DH336" i="1"/>
  <c r="DG346" i="1"/>
  <c r="AS370" i="1"/>
  <c r="DG329" i="1"/>
  <c r="DG335" i="1"/>
  <c r="DI327" i="1"/>
  <c r="DH331" i="1"/>
  <c r="AS339" i="1"/>
  <c r="CL339" i="1" s="1"/>
  <c r="CN339" i="1" s="1"/>
  <c r="CD339" i="1" s="1"/>
  <c r="DH339" i="1"/>
  <c r="DH343" i="1"/>
  <c r="AS351" i="1"/>
  <c r="AS359" i="1"/>
  <c r="AS379" i="1"/>
  <c r="DG336" i="1"/>
  <c r="DH346" i="1"/>
  <c r="AS368" i="1"/>
  <c r="AS372" i="1"/>
  <c r="AS329" i="1"/>
  <c r="DH335" i="1"/>
  <c r="AS337" i="1"/>
  <c r="CL337" i="1" s="1"/>
  <c r="CN337" i="1" s="1"/>
  <c r="CD337" i="1" s="1"/>
  <c r="AS343" i="1"/>
  <c r="CL343" i="1" s="1"/>
  <c r="CN343" i="1" s="1"/>
  <c r="CD343" i="1" s="1"/>
  <c r="AS349" i="1"/>
  <c r="AS357" i="1"/>
  <c r="AS365" i="1"/>
  <c r="AS371" i="1"/>
  <c r="AS377" i="1"/>
  <c r="AS381" i="1"/>
  <c r="AS336" i="1"/>
  <c r="CL336" i="1" s="1"/>
  <c r="CN336" i="1" s="1"/>
  <c r="CD336" i="1" s="1"/>
  <c r="AS327" i="1"/>
  <c r="CL327" i="1" s="1"/>
  <c r="CN327" i="1" s="1"/>
  <c r="CD327" i="1" s="1"/>
  <c r="AS331" i="1"/>
  <c r="AS335" i="1"/>
  <c r="AS345" i="1"/>
  <c r="CL345" i="1" s="1"/>
  <c r="CN345" i="1" s="1"/>
  <c r="CD345" i="1" s="1"/>
  <c r="AS353" i="1"/>
  <c r="AS367" i="1"/>
  <c r="AS373" i="1"/>
  <c r="AS332" i="1"/>
  <c r="AS342" i="1"/>
  <c r="AS352" i="1"/>
  <c r="AS360" i="1"/>
  <c r="AS374" i="1"/>
  <c r="AS380" i="1"/>
  <c r="AS361" i="1"/>
  <c r="AS363" i="1"/>
  <c r="AS369" i="1"/>
  <c r="AS326" i="1"/>
  <c r="CL326" i="1" s="1"/>
  <c r="CN326" i="1" s="1"/>
  <c r="CD326" i="1" s="1"/>
  <c r="AS338" i="1"/>
  <c r="CL338" i="1" s="1"/>
  <c r="CN338" i="1" s="1"/>
  <c r="CD338" i="1" s="1"/>
  <c r="AS346" i="1"/>
  <c r="AS350" i="1"/>
  <c r="AS378" i="1"/>
  <c r="AS388" i="1"/>
  <c r="DC326" i="1"/>
  <c r="DE339" i="1"/>
  <c r="DC339" i="1"/>
  <c r="CL328" i="1"/>
  <c r="CN328" i="1" s="1"/>
  <c r="CD328" i="1" s="1"/>
  <c r="DF330" i="1"/>
  <c r="DH333" i="1"/>
  <c r="DH332" i="1"/>
  <c r="DC336" i="1"/>
  <c r="DE336" i="1"/>
  <c r="DJ336" i="1" s="1"/>
  <c r="DL336" i="1" s="1"/>
  <c r="DC340" i="1"/>
  <c r="DE340" i="1"/>
  <c r="DG341" i="1"/>
  <c r="DG340" i="1"/>
  <c r="DH344" i="1"/>
  <c r="DI344" i="1"/>
  <c r="DC333" i="1"/>
  <c r="DE333" i="1"/>
  <c r="DJ333" i="1" s="1"/>
  <c r="DL333" i="1" s="1"/>
  <c r="DE335" i="1"/>
  <c r="DC335" i="1"/>
  <c r="DI337" i="1"/>
  <c r="DE337" i="1"/>
  <c r="DC337" i="1"/>
  <c r="DC341" i="1"/>
  <c r="DE341" i="1"/>
  <c r="DH345" i="1"/>
  <c r="DI345" i="1"/>
  <c r="DI329" i="1"/>
  <c r="DI328" i="1"/>
  <c r="DG328" i="1"/>
  <c r="DH330" i="1"/>
  <c r="DC330" i="1"/>
  <c r="DE330" i="1"/>
  <c r="DJ330" i="1" s="1"/>
  <c r="DL330" i="1" s="1"/>
  <c r="DC334" i="1"/>
  <c r="DE334" i="1"/>
  <c r="DG338" i="1"/>
  <c r="DH338" i="1"/>
  <c r="DI338" i="1"/>
  <c r="DG342" i="1"/>
  <c r="DC342" i="1"/>
  <c r="DE342" i="1"/>
  <c r="AS344" i="1"/>
  <c r="AS348" i="1"/>
  <c r="AS354" i="1"/>
  <c r="AS358" i="1"/>
  <c r="AS362" i="1"/>
  <c r="AS364" i="1"/>
  <c r="DF346" i="1"/>
  <c r="DC327" i="1"/>
  <c r="DE327" i="1"/>
  <c r="DE331" i="1"/>
  <c r="DC331" i="1"/>
  <c r="DE343" i="1"/>
  <c r="DC343" i="1"/>
  <c r="DH327" i="1"/>
  <c r="DE332" i="1"/>
  <c r="DJ332" i="1" s="1"/>
  <c r="DL332" i="1" s="1"/>
  <c r="DC332" i="1"/>
  <c r="DG333" i="1"/>
  <c r="DG332" i="1"/>
  <c r="DI333" i="1"/>
  <c r="DI332" i="1"/>
  <c r="DH341" i="1"/>
  <c r="DH340" i="1"/>
  <c r="DI341" i="1"/>
  <c r="DI340" i="1"/>
  <c r="DC344" i="1"/>
  <c r="DE344" i="1"/>
  <c r="DG344" i="1"/>
  <c r="DC346" i="1"/>
  <c r="DE346" i="1"/>
  <c r="DC329" i="1"/>
  <c r="DE329" i="1"/>
  <c r="DH337" i="1"/>
  <c r="DG337" i="1"/>
  <c r="DE345" i="1"/>
  <c r="DC345" i="1"/>
  <c r="DG345" i="1"/>
  <c r="DH328" i="1"/>
  <c r="DE328" i="1"/>
  <c r="DJ328" i="1" s="1"/>
  <c r="DL328" i="1" s="1"/>
  <c r="DC328" i="1"/>
  <c r="DG330" i="1"/>
  <c r="DI330" i="1"/>
  <c r="DF334" i="1"/>
  <c r="DH334" i="1"/>
  <c r="DG334" i="1"/>
  <c r="DE338" i="1"/>
  <c r="DC338" i="1"/>
  <c r="DI342" i="1"/>
  <c r="DH342" i="1"/>
  <c r="DF342" i="1"/>
  <c r="AS387" i="1"/>
  <c r="AS382" i="1"/>
  <c r="AS385" i="1"/>
  <c r="AS386" i="1"/>
  <c r="AS384" i="1"/>
  <c r="AS383" i="1"/>
  <c r="AS366" i="1"/>
  <c r="DU393" i="1" l="1"/>
  <c r="DU334" i="1"/>
  <c r="DU333" i="1"/>
  <c r="DU392" i="1"/>
  <c r="DU376" i="1"/>
  <c r="DU373" i="1"/>
  <c r="DU350" i="1"/>
  <c r="DU347" i="1"/>
  <c r="DU331" i="1"/>
  <c r="DU380" i="1"/>
  <c r="DU377" i="1"/>
  <c r="DU375" i="1"/>
  <c r="DJ339" i="1"/>
  <c r="DP339" i="1" s="1"/>
  <c r="DU342" i="1"/>
  <c r="DU371" i="1"/>
  <c r="DU356" i="1"/>
  <c r="DU338" i="1"/>
  <c r="DU357" i="1"/>
  <c r="DU391" i="1"/>
  <c r="DU389" i="1"/>
  <c r="DU390" i="1"/>
  <c r="DJ341" i="1"/>
  <c r="DL341" i="1" s="1"/>
  <c r="DZ341" i="1" s="1"/>
  <c r="DJ342" i="1"/>
  <c r="DL342" i="1" s="1"/>
  <c r="EU342" i="1" s="1"/>
  <c r="CL334" i="1"/>
  <c r="CN334" i="1" s="1"/>
  <c r="CD334" i="1" s="1"/>
  <c r="DU345" i="1"/>
  <c r="DU343" i="1"/>
  <c r="DN330" i="1"/>
  <c r="DU374" i="1"/>
  <c r="DP333" i="1"/>
  <c r="DN333" i="1"/>
  <c r="CL331" i="1"/>
  <c r="CN331" i="1" s="1"/>
  <c r="CD331" i="1" s="1"/>
  <c r="DU335" i="1"/>
  <c r="DU352" i="1"/>
  <c r="CL342" i="1"/>
  <c r="CN342" i="1" s="1"/>
  <c r="CD342" i="1" s="1"/>
  <c r="AS397" i="1"/>
  <c r="HK378" i="1" s="1"/>
  <c r="ID342" i="1" s="1"/>
  <c r="CL335" i="1"/>
  <c r="CN335" i="1" s="1"/>
  <c r="CD335" i="1" s="1"/>
  <c r="DU341" i="1"/>
  <c r="DU329" i="1"/>
  <c r="DU381" i="1"/>
  <c r="DU372" i="1"/>
  <c r="CL346" i="1"/>
  <c r="CN346" i="1" s="1"/>
  <c r="CD346" i="1" s="1"/>
  <c r="DU363" i="1"/>
  <c r="DU370" i="1"/>
  <c r="DU361" i="1"/>
  <c r="DU353" i="1"/>
  <c r="DU336" i="1"/>
  <c r="DP330" i="1"/>
  <c r="CL329" i="1"/>
  <c r="CN329" i="1" s="1"/>
  <c r="CD329" i="1" s="1"/>
  <c r="DU351" i="1"/>
  <c r="DU330" i="1"/>
  <c r="DU337" i="1"/>
  <c r="CL332" i="1"/>
  <c r="CN332" i="1" s="1"/>
  <c r="CD332" i="1" s="1"/>
  <c r="DU365" i="1"/>
  <c r="DU368" i="1"/>
  <c r="DU339" i="1"/>
  <c r="DU346" i="1"/>
  <c r="DU369" i="1"/>
  <c r="DO336" i="1"/>
  <c r="DU349" i="1"/>
  <c r="DU340" i="1"/>
  <c r="DU332" i="1"/>
  <c r="DU378" i="1"/>
  <c r="DU360" i="1"/>
  <c r="DU327" i="1"/>
  <c r="DU328" i="1"/>
  <c r="DU379" i="1"/>
  <c r="DN336" i="1"/>
  <c r="DU388" i="1"/>
  <c r="DU384" i="1"/>
  <c r="DU385" i="1"/>
  <c r="DU387" i="1"/>
  <c r="GE327" i="1"/>
  <c r="EJ328" i="1"/>
  <c r="DZ328" i="1"/>
  <c r="EU328" i="1"/>
  <c r="FE328" i="1"/>
  <c r="DQ328" i="1"/>
  <c r="DJ329" i="1"/>
  <c r="DL329" i="1" s="1"/>
  <c r="DJ344" i="1"/>
  <c r="DM344" i="1" s="1"/>
  <c r="DZ332" i="1"/>
  <c r="FE332" i="1"/>
  <c r="EJ332" i="1"/>
  <c r="EU332" i="1"/>
  <c r="DQ332" i="1"/>
  <c r="DJ343" i="1"/>
  <c r="DL343" i="1" s="1"/>
  <c r="DM332" i="1"/>
  <c r="DU364" i="1"/>
  <c r="DU354" i="1"/>
  <c r="DU344" i="1"/>
  <c r="CL344" i="1"/>
  <c r="CN344" i="1" s="1"/>
  <c r="CD344" i="1" s="1"/>
  <c r="DJ334" i="1"/>
  <c r="DP334" i="1" s="1"/>
  <c r="DZ330" i="1"/>
  <c r="EU330" i="1"/>
  <c r="FE330" i="1"/>
  <c r="DQ330" i="1"/>
  <c r="EJ330" i="1"/>
  <c r="DO330" i="1"/>
  <c r="DN328" i="1"/>
  <c r="DJ337" i="1"/>
  <c r="DM337" i="1" s="1"/>
  <c r="DZ333" i="1"/>
  <c r="EJ333" i="1"/>
  <c r="DQ333" i="1"/>
  <c r="FE333" i="1"/>
  <c r="EU333" i="1"/>
  <c r="DM336" i="1"/>
  <c r="DO333" i="1"/>
  <c r="DM333" i="1"/>
  <c r="DU367" i="1"/>
  <c r="DU366" i="1"/>
  <c r="DU383" i="1"/>
  <c r="DU386" i="1"/>
  <c r="DU382" i="1"/>
  <c r="DJ338" i="1"/>
  <c r="DM338" i="1" s="1"/>
  <c r="DO328" i="1"/>
  <c r="DJ345" i="1"/>
  <c r="DL345" i="1" s="1"/>
  <c r="DJ346" i="1"/>
  <c r="DL346" i="1" s="1"/>
  <c r="DP332" i="1"/>
  <c r="DN332" i="1"/>
  <c r="DM328" i="1"/>
  <c r="DJ331" i="1"/>
  <c r="DL331" i="1" s="1"/>
  <c r="DJ327" i="1"/>
  <c r="DL327" i="1" s="1"/>
  <c r="DU362" i="1"/>
  <c r="DU358" i="1"/>
  <c r="DU348" i="1"/>
  <c r="DP328" i="1"/>
  <c r="DJ335" i="1"/>
  <c r="DL335" i="1" s="1"/>
  <c r="DJ340" i="1"/>
  <c r="DO340" i="1" s="1"/>
  <c r="EU336" i="1"/>
  <c r="FE336" i="1"/>
  <c r="DQ336" i="1"/>
  <c r="EJ336" i="1"/>
  <c r="DZ336" i="1"/>
  <c r="DP336" i="1"/>
  <c r="DO332" i="1"/>
  <c r="DM330" i="1"/>
  <c r="DU359" i="1"/>
  <c r="DU355" i="1"/>
  <c r="EJ342" i="1" l="1"/>
  <c r="DN339" i="1"/>
  <c r="DM339" i="1"/>
  <c r="DL339" i="1"/>
  <c r="DO339" i="1"/>
  <c r="DN344" i="1"/>
  <c r="EJ341" i="1"/>
  <c r="DM341" i="1"/>
  <c r="FE341" i="1"/>
  <c r="EU341" i="1"/>
  <c r="DQ341" i="1"/>
  <c r="DN341" i="1"/>
  <c r="DN342" i="1"/>
  <c r="FE342" i="1"/>
  <c r="DP342" i="1"/>
  <c r="HK341" i="1"/>
  <c r="HK357" i="1"/>
  <c r="HK330" i="1"/>
  <c r="DZ342" i="1"/>
  <c r="DQ342" i="1"/>
  <c r="HK345" i="1"/>
  <c r="HK344" i="1"/>
  <c r="HK331" i="1"/>
  <c r="HK351" i="1"/>
  <c r="HK338" i="1"/>
  <c r="DM342" i="1"/>
  <c r="DP341" i="1"/>
  <c r="DO341" i="1"/>
  <c r="DO342" i="1"/>
  <c r="HK333" i="1"/>
  <c r="HK332" i="1"/>
  <c r="HK360" i="1"/>
  <c r="HK359" i="1"/>
  <c r="HK376" i="1"/>
  <c r="ID340" i="1" s="1"/>
  <c r="HK385" i="1"/>
  <c r="HK384" i="1"/>
  <c r="HK334" i="1"/>
  <c r="HK374" i="1"/>
  <c r="ID338" i="1" s="1"/>
  <c r="HK375" i="1"/>
  <c r="ID339" i="1" s="1"/>
  <c r="HK339" i="1"/>
  <c r="HK379" i="1"/>
  <c r="ID343" i="1" s="1"/>
  <c r="HK370" i="1"/>
  <c r="ID334" i="1" s="1"/>
  <c r="DP337" i="1"/>
  <c r="HK343" i="1"/>
  <c r="HK382" i="1"/>
  <c r="ID346" i="1" s="1"/>
  <c r="HK386" i="1"/>
  <c r="HK347" i="1"/>
  <c r="HK371" i="1"/>
  <c r="ID335" i="1" s="1"/>
  <c r="HK387" i="1"/>
  <c r="HK326" i="1"/>
  <c r="HK350" i="1"/>
  <c r="HK377" i="1"/>
  <c r="ID341" i="1" s="1"/>
  <c r="HK329" i="1"/>
  <c r="HK365" i="1"/>
  <c r="ID329" i="1" s="1"/>
  <c r="HK349" i="1"/>
  <c r="HK348" i="1"/>
  <c r="HK358" i="1"/>
  <c r="HK362" i="1"/>
  <c r="ID326" i="1" s="1"/>
  <c r="HK335" i="1"/>
  <c r="HK353" i="1"/>
  <c r="HK383" i="1"/>
  <c r="HK366" i="1"/>
  <c r="ID330" i="1" s="1"/>
  <c r="HK327" i="1"/>
  <c r="HK355" i="1"/>
  <c r="HK328" i="1"/>
  <c r="HK340" i="1"/>
  <c r="HK380" i="1"/>
  <c r="ID344" i="1" s="1"/>
  <c r="HK337" i="1"/>
  <c r="HK361" i="1"/>
  <c r="HK381" i="1"/>
  <c r="ID345" i="1" s="1"/>
  <c r="HK354" i="1"/>
  <c r="HK364" i="1"/>
  <c r="ID328" i="1" s="1"/>
  <c r="HK367" i="1"/>
  <c r="ID331" i="1" s="1"/>
  <c r="HK342" i="1"/>
  <c r="HK372" i="1"/>
  <c r="ID336" i="1" s="1"/>
  <c r="HK369" i="1"/>
  <c r="ID333" i="1" s="1"/>
  <c r="HK336" i="1"/>
  <c r="HK346" i="1"/>
  <c r="HK373" i="1"/>
  <c r="ID337" i="1" s="1"/>
  <c r="HK352" i="1"/>
  <c r="HK356" i="1"/>
  <c r="HK368" i="1"/>
  <c r="ID332" i="1" s="1"/>
  <c r="HK363" i="1"/>
  <c r="ID327" i="1" s="1"/>
  <c r="DP338" i="1"/>
  <c r="DP344" i="1"/>
  <c r="DM334" i="1"/>
  <c r="DN338" i="1"/>
  <c r="DO337" i="1"/>
  <c r="DL338" i="1"/>
  <c r="DZ338" i="1" s="1"/>
  <c r="DO344" i="1"/>
  <c r="DL344" i="1"/>
  <c r="EJ344" i="1" s="1"/>
  <c r="DO345" i="1"/>
  <c r="DN334" i="1"/>
  <c r="EU346" i="1"/>
  <c r="DZ346" i="1"/>
  <c r="EJ346" i="1"/>
  <c r="DQ346" i="1"/>
  <c r="FE346" i="1"/>
  <c r="DZ329" i="1"/>
  <c r="EJ329" i="1"/>
  <c r="DQ329" i="1"/>
  <c r="EU329" i="1"/>
  <c r="FE329" i="1"/>
  <c r="DQ339" i="1"/>
  <c r="DZ339" i="1"/>
  <c r="FE339" i="1"/>
  <c r="EJ339" i="1"/>
  <c r="EU339" i="1"/>
  <c r="DL340" i="1"/>
  <c r="DN340" i="1"/>
  <c r="DP335" i="1"/>
  <c r="DO335" i="1"/>
  <c r="DN335" i="1"/>
  <c r="DM335" i="1"/>
  <c r="DM346" i="1"/>
  <c r="DM327" i="1"/>
  <c r="DP327" i="1"/>
  <c r="DN327" i="1"/>
  <c r="DO331" i="1"/>
  <c r="DM331" i="1"/>
  <c r="DP331" i="1"/>
  <c r="DN331" i="1"/>
  <c r="DN345" i="1"/>
  <c r="DM345" i="1"/>
  <c r="DL337" i="1"/>
  <c r="DP345" i="1"/>
  <c r="DL334" i="1"/>
  <c r="DO338" i="1"/>
  <c r="DO343" i="1"/>
  <c r="DP343" i="1"/>
  <c r="DN343" i="1"/>
  <c r="DM343" i="1"/>
  <c r="DO327" i="1"/>
  <c r="DN337" i="1"/>
  <c r="DP340" i="1"/>
  <c r="DM340" i="1"/>
  <c r="DQ335" i="1"/>
  <c r="FE335" i="1"/>
  <c r="EU335" i="1"/>
  <c r="DZ335" i="1"/>
  <c r="EJ335" i="1"/>
  <c r="DQ327" i="1"/>
  <c r="EJ327" i="1"/>
  <c r="EK327" i="1" s="1"/>
  <c r="EU327" i="1"/>
  <c r="EV327" i="1" s="1"/>
  <c r="FE327" i="1"/>
  <c r="FF327" i="1" s="1"/>
  <c r="DZ327" i="1"/>
  <c r="EA327" i="1" s="1"/>
  <c r="FE331" i="1"/>
  <c r="EU331" i="1"/>
  <c r="DZ331" i="1"/>
  <c r="EJ331" i="1"/>
  <c r="DQ331" i="1"/>
  <c r="DO346" i="1"/>
  <c r="DP346" i="1"/>
  <c r="DN346" i="1"/>
  <c r="DQ345" i="1"/>
  <c r="EU345" i="1"/>
  <c r="EJ345" i="1"/>
  <c r="DZ345" i="1"/>
  <c r="FE345" i="1"/>
  <c r="EU343" i="1"/>
  <c r="DZ343" i="1"/>
  <c r="EJ343" i="1"/>
  <c r="DQ343" i="1"/>
  <c r="FE343" i="1"/>
  <c r="DP329" i="1"/>
  <c r="DO329" i="1"/>
  <c r="DM329" i="1"/>
  <c r="DN329" i="1"/>
  <c r="DO334" i="1"/>
  <c r="HU327" i="1"/>
  <c r="EU344" i="1" l="1"/>
  <c r="EU338" i="1"/>
  <c r="DZ344" i="1"/>
  <c r="FE338" i="1"/>
  <c r="FE344" i="1"/>
  <c r="DQ344" i="1"/>
  <c r="DQ338" i="1"/>
  <c r="EJ338" i="1"/>
  <c r="EA328" i="1"/>
  <c r="EA329" i="1" s="1"/>
  <c r="EV328" i="1"/>
  <c r="EV329" i="1" s="1"/>
  <c r="EJ334" i="1"/>
  <c r="DQ334" i="1"/>
  <c r="FE334" i="1"/>
  <c r="EU334" i="1"/>
  <c r="DZ334" i="1"/>
  <c r="FF328" i="1"/>
  <c r="FF329" i="1" s="1"/>
  <c r="EK328" i="1"/>
  <c r="DZ337" i="1"/>
  <c r="FE337" i="1"/>
  <c r="EJ337" i="1"/>
  <c r="EU337" i="1"/>
  <c r="DQ337" i="1"/>
  <c r="DZ340" i="1"/>
  <c r="DQ340" i="1"/>
  <c r="EU340" i="1"/>
  <c r="EJ340" i="1"/>
  <c r="FE340" i="1"/>
  <c r="FF330" i="1" l="1"/>
  <c r="EK329" i="1"/>
  <c r="EA330" i="1"/>
  <c r="EV330" i="1"/>
  <c r="EV331" i="1" l="1"/>
  <c r="EA331" i="1"/>
  <c r="EK330" i="1"/>
  <c r="FF331" i="1"/>
  <c r="FF332" i="1" l="1"/>
  <c r="EA332" i="1"/>
  <c r="EV332" i="1"/>
  <c r="EK331" i="1"/>
  <c r="EK332" i="1" l="1"/>
  <c r="EV333" i="1"/>
  <c r="EA333" i="1"/>
  <c r="FF333" i="1"/>
  <c r="EA334" i="1" l="1"/>
  <c r="EV334" i="1"/>
  <c r="EK333" i="1"/>
  <c r="FF334" i="1"/>
  <c r="FF335" i="1" l="1"/>
  <c r="EK334" i="1"/>
  <c r="EV335" i="1"/>
  <c r="EA335" i="1"/>
  <c r="EA336" i="1" l="1"/>
  <c r="EV336" i="1"/>
  <c r="EK335" i="1"/>
  <c r="FF336" i="1"/>
  <c r="FF337" i="1" l="1"/>
  <c r="EK336" i="1"/>
  <c r="EV337" i="1"/>
  <c r="EA337" i="1"/>
  <c r="EA338" i="1" l="1"/>
  <c r="EV338" i="1"/>
  <c r="EK337" i="1"/>
  <c r="FF338" i="1"/>
  <c r="FF339" i="1" l="1"/>
  <c r="EK338" i="1"/>
  <c r="EV339" i="1"/>
  <c r="EA339" i="1"/>
  <c r="EA340" i="1" l="1"/>
  <c r="EV340" i="1"/>
  <c r="EK339" i="1"/>
  <c r="FF340" i="1"/>
  <c r="FF341" i="1" l="1"/>
  <c r="EK340" i="1"/>
  <c r="EV341" i="1"/>
  <c r="EA341" i="1"/>
  <c r="EA342" i="1" l="1"/>
  <c r="EV342" i="1"/>
  <c r="EK341" i="1"/>
  <c r="FF342" i="1"/>
  <c r="FF343" i="1" l="1"/>
  <c r="EK342" i="1"/>
  <c r="EV343" i="1"/>
  <c r="EA343" i="1"/>
  <c r="EA344" i="1" l="1"/>
  <c r="EV344" i="1"/>
  <c r="EK343" i="1"/>
  <c r="FF344" i="1"/>
  <c r="FF345" i="1" l="1"/>
  <c r="EK344" i="1"/>
  <c r="EV345" i="1"/>
  <c r="EA345" i="1"/>
  <c r="EA346" i="1" l="1"/>
  <c r="EV346" i="1"/>
  <c r="EK345" i="1"/>
  <c r="FF346" i="1"/>
  <c r="EK346" i="1" l="1"/>
  <c r="AJ419" i="1" l="1"/>
  <c r="CY419" i="1"/>
  <c r="AJ418" i="1"/>
  <c r="CY418" i="1"/>
  <c r="M501" i="1"/>
  <c r="AJ501" i="1" s="1"/>
  <c r="CY421" i="1"/>
  <c r="AJ421" i="1"/>
  <c r="CY417" i="1"/>
  <c r="DF417" i="1" s="1"/>
  <c r="DM417" i="1" s="1"/>
  <c r="AJ417" i="1"/>
  <c r="CY422" i="1"/>
  <c r="AJ422" i="1"/>
  <c r="CY423" i="1"/>
  <c r="AJ423" i="1"/>
  <c r="DF423" i="1" l="1"/>
  <c r="DM423" i="1" s="1"/>
  <c r="DF422" i="1"/>
  <c r="DM422" i="1" s="1"/>
  <c r="AJ420" i="1"/>
  <c r="CY420" i="1"/>
  <c r="DF420" i="1" s="1"/>
  <c r="DM420" i="1" s="1"/>
  <c r="DF418" i="1"/>
  <c r="DM418" i="1" s="1"/>
  <c r="DF419" i="1"/>
  <c r="DM419" i="1" s="1"/>
  <c r="DF421" i="1" l="1"/>
  <c r="DM421" i="1" s="1"/>
  <c r="T308" i="1" l="1"/>
  <c r="T228" i="1" l="1"/>
  <c r="T146" i="1" l="1"/>
  <c r="T563" i="1" l="1"/>
  <c r="T388" i="1" l="1"/>
  <c r="BA9" i="82" l="1"/>
  <c r="BE9" i="82" s="1"/>
  <c r="T347" i="1"/>
  <c r="G16" i="82"/>
  <c r="T194" i="1"/>
  <c r="BA13" i="82"/>
  <c r="BE13" i="82" s="1"/>
  <c r="T351" i="1"/>
  <c r="BA17" i="82"/>
  <c r="BE17" i="82" s="1"/>
  <c r="T355" i="1"/>
  <c r="BA15" i="82"/>
  <c r="BE15" i="82" s="1"/>
  <c r="T353" i="1"/>
  <c r="BA19" i="82"/>
  <c r="BE19" i="82" s="1"/>
  <c r="T357" i="1"/>
  <c r="G13" i="82"/>
  <c r="T191" i="1"/>
  <c r="BA10" i="82"/>
  <c r="BE10" i="82" s="1"/>
  <c r="T348" i="1"/>
  <c r="BB20" i="82" l="1"/>
  <c r="BF20" i="82" s="1"/>
  <c r="T278" i="1"/>
  <c r="BB19" i="82"/>
  <c r="BF19" i="82" s="1"/>
  <c r="T277" i="1"/>
  <c r="BB11" i="82"/>
  <c r="BF11" i="82" s="1"/>
  <c r="T269" i="1"/>
  <c r="BB22" i="82"/>
  <c r="BF22" i="82" s="1"/>
  <c r="T280" i="1"/>
  <c r="BB16" i="82"/>
  <c r="BF16" i="82" s="1"/>
  <c r="T274" i="1"/>
  <c r="BB13" i="82"/>
  <c r="BF13" i="82" s="1"/>
  <c r="T271" i="1"/>
  <c r="BB21" i="82"/>
  <c r="BF21" i="82" s="1"/>
  <c r="T279" i="1"/>
  <c r="BB18" i="82"/>
  <c r="BF18" i="82" s="1"/>
  <c r="T276" i="1"/>
  <c r="BB17" i="82"/>
  <c r="BF17" i="82" s="1"/>
  <c r="T275" i="1"/>
  <c r="BB12" i="82"/>
  <c r="BF12" i="82" s="1"/>
  <c r="T270" i="1"/>
  <c r="BB23" i="82"/>
  <c r="BF23" i="82" s="1"/>
  <c r="T281" i="1"/>
  <c r="BB15" i="82"/>
  <c r="BF15" i="82" s="1"/>
  <c r="T273" i="1"/>
  <c r="BB14" i="82"/>
  <c r="BF14" i="82" s="1"/>
  <c r="T272" i="1"/>
  <c r="BB10" i="82"/>
  <c r="BF10" i="82" s="1"/>
  <c r="T268" i="1"/>
  <c r="BB9" i="82"/>
  <c r="BF9" i="82" s="1"/>
  <c r="T267" i="1"/>
  <c r="G17" i="82"/>
  <c r="T195" i="1"/>
  <c r="G11" i="82"/>
  <c r="T189" i="1"/>
  <c r="G14" i="82"/>
  <c r="T192" i="1"/>
  <c r="K13" i="82"/>
  <c r="P13" i="82"/>
  <c r="BA18" i="82"/>
  <c r="BE18" i="82" s="1"/>
  <c r="T356" i="1"/>
  <c r="BA12" i="82"/>
  <c r="BE12" i="82" s="1"/>
  <c r="T350" i="1"/>
  <c r="G18" i="82"/>
  <c r="T196" i="1"/>
  <c r="G15" i="82"/>
  <c r="T193" i="1"/>
  <c r="G12" i="82"/>
  <c r="T190" i="1"/>
  <c r="BA16" i="82"/>
  <c r="BE16" i="82" s="1"/>
  <c r="T354" i="1"/>
  <c r="BA14" i="82"/>
  <c r="BE14" i="82" s="1"/>
  <c r="T352" i="1"/>
  <c r="K16" i="82"/>
  <c r="P16" i="82"/>
  <c r="G10" i="82"/>
  <c r="T188" i="1"/>
  <c r="BA11" i="82"/>
  <c r="BE11" i="82" s="1"/>
  <c r="T349" i="1"/>
  <c r="G9" i="82"/>
  <c r="T187" i="1"/>
  <c r="K12" i="82" l="1"/>
  <c r="P12" i="82"/>
  <c r="K15" i="82"/>
  <c r="P15" i="82"/>
  <c r="P18" i="82"/>
  <c r="K18" i="82"/>
  <c r="P14" i="82"/>
  <c r="K14" i="82"/>
  <c r="P11" i="82"/>
  <c r="K11" i="82"/>
  <c r="K17" i="82"/>
  <c r="P17" i="82"/>
  <c r="P10" i="82"/>
  <c r="K10" i="82"/>
  <c r="P9" i="82"/>
  <c r="AA106" i="1" l="1"/>
  <c r="AA188" i="1" l="1"/>
  <c r="AA523" i="1"/>
  <c r="AZ523" i="1" s="1"/>
  <c r="AZ106" i="1"/>
  <c r="AA268" i="1"/>
  <c r="AA437" i="1"/>
  <c r="AZ437" i="1" s="1"/>
  <c r="AA32" i="1"/>
  <c r="AA348" i="1"/>
  <c r="AA105" i="1"/>
  <c r="AA107" i="1"/>
  <c r="AI348" i="1" l="1"/>
  <c r="AZ348" i="1"/>
  <c r="AA189" i="1"/>
  <c r="AA524" i="1"/>
  <c r="AZ524" i="1" s="1"/>
  <c r="AA438" i="1"/>
  <c r="AZ438" i="1" s="1"/>
  <c r="AA33" i="1"/>
  <c r="AA269" i="1"/>
  <c r="AZ107" i="1"/>
  <c r="AA349" i="1"/>
  <c r="AZ32" i="1"/>
  <c r="AI32" i="1"/>
  <c r="AZ268" i="1"/>
  <c r="AI268" i="1"/>
  <c r="AA522" i="1"/>
  <c r="AZ522" i="1" s="1"/>
  <c r="AA187" i="1"/>
  <c r="AZ187" i="1" s="1"/>
  <c r="AA436" i="1"/>
  <c r="AZ436" i="1" s="1"/>
  <c r="ED437" i="1" s="1"/>
  <c r="AA31" i="1"/>
  <c r="AA267" i="1"/>
  <c r="AZ105" i="1"/>
  <c r="ED106" i="1" s="1"/>
  <c r="AA347" i="1"/>
  <c r="AZ188" i="1"/>
  <c r="AI188" i="1"/>
  <c r="AI347" i="1" l="1"/>
  <c r="AZ347" i="1"/>
  <c r="ED347" i="1" s="1"/>
  <c r="AI349" i="1"/>
  <c r="AZ349" i="1"/>
  <c r="ED349" i="1" s="1"/>
  <c r="AZ267" i="1"/>
  <c r="AI267" i="1"/>
  <c r="ED436" i="1"/>
  <c r="ED522" i="1"/>
  <c r="ED268" i="1"/>
  <c r="ED107" i="1"/>
  <c r="AZ33" i="1"/>
  <c r="ED33" i="1" s="1"/>
  <c r="EJ33" i="1" s="1"/>
  <c r="AI33" i="1"/>
  <c r="ED524" i="1"/>
  <c r="ED105" i="1"/>
  <c r="AZ31" i="1"/>
  <c r="ED31" i="1" s="1"/>
  <c r="EJ31" i="1" s="1"/>
  <c r="EK31" i="1" s="1"/>
  <c r="AI31" i="1"/>
  <c r="AI187" i="1"/>
  <c r="ED523" i="1"/>
  <c r="AZ269" i="1"/>
  <c r="AI269" i="1"/>
  <c r="ED438" i="1"/>
  <c r="AZ189" i="1"/>
  <c r="AI189" i="1"/>
  <c r="ED348" i="1" l="1"/>
  <c r="ED269" i="1"/>
  <c r="ED189" i="1"/>
  <c r="ED187" i="1"/>
  <c r="ED32" i="1"/>
  <c r="EJ32" i="1" s="1"/>
  <c r="EK32" i="1" s="1"/>
  <c r="ED267" i="1"/>
  <c r="ED188" i="1"/>
  <c r="EK33" i="1" l="1"/>
  <c r="BA49" i="82" l="1"/>
  <c r="BE49" i="82" s="1"/>
  <c r="T387" i="1"/>
  <c r="GC326" i="1"/>
  <c r="G23" i="82" l="1"/>
  <c r="T201" i="1"/>
  <c r="G22" i="82"/>
  <c r="T200" i="1"/>
  <c r="BA48" i="82"/>
  <c r="BE48" i="82" s="1"/>
  <c r="T386" i="1"/>
  <c r="G49" i="82"/>
  <c r="T227" i="1"/>
  <c r="GC166" i="1"/>
  <c r="G21" i="82"/>
  <c r="T199" i="1"/>
  <c r="G19" i="82"/>
  <c r="T197" i="1"/>
  <c r="G20" i="82"/>
  <c r="T198" i="1"/>
  <c r="P49" i="82" l="1"/>
  <c r="K49" i="82"/>
  <c r="K20" i="82"/>
  <c r="P20" i="82"/>
  <c r="P19" i="82"/>
  <c r="K19" i="82"/>
  <c r="K21" i="82"/>
  <c r="P21" i="82"/>
  <c r="P22" i="82"/>
  <c r="K22" i="82"/>
  <c r="K23" i="82"/>
  <c r="P23" i="82"/>
  <c r="L600" i="1" l="1"/>
  <c r="AD49" i="82"/>
  <c r="GC84" i="1"/>
  <c r="T145" i="1"/>
  <c r="AM49" i="82" l="1"/>
  <c r="T562" i="1"/>
  <c r="BB28" i="82" l="1"/>
  <c r="BF28" i="82" s="1"/>
  <c r="T286" i="1"/>
  <c r="BB24" i="82"/>
  <c r="BF24" i="82" s="1"/>
  <c r="T282" i="1"/>
  <c r="BB30" i="82"/>
  <c r="BF30" i="82" s="1"/>
  <c r="T288" i="1"/>
  <c r="L605" i="1"/>
  <c r="L610" i="1" s="1"/>
  <c r="BB49" i="82"/>
  <c r="BF49" i="82" s="1"/>
  <c r="T307" i="1"/>
  <c r="GC246" i="1"/>
  <c r="G39" i="82"/>
  <c r="T217" i="1"/>
  <c r="BA39" i="82"/>
  <c r="BE39" i="82" s="1"/>
  <c r="T377" i="1"/>
  <c r="BA43" i="82"/>
  <c r="BE43" i="82" s="1"/>
  <c r="T381" i="1"/>
  <c r="BA40" i="82"/>
  <c r="BE40" i="82" s="1"/>
  <c r="T378" i="1"/>
  <c r="BA42" i="82"/>
  <c r="BE42" i="82" s="1"/>
  <c r="T380" i="1"/>
  <c r="BA35" i="82"/>
  <c r="BE35" i="82" s="1"/>
  <c r="T373" i="1"/>
  <c r="G35" i="82"/>
  <c r="T213" i="1"/>
  <c r="BA25" i="82"/>
  <c r="BE25" i="82" s="1"/>
  <c r="T363" i="1"/>
  <c r="BA29" i="82"/>
  <c r="BE29" i="82" s="1"/>
  <c r="T367" i="1"/>
  <c r="BA36" i="82"/>
  <c r="BE36" i="82" s="1"/>
  <c r="T374" i="1"/>
  <c r="G29" i="82"/>
  <c r="T207" i="1"/>
  <c r="BA27" i="82"/>
  <c r="BE27" i="82" s="1"/>
  <c r="T365" i="1"/>
  <c r="BA24" i="82"/>
  <c r="BE24" i="82" s="1"/>
  <c r="T362" i="1"/>
  <c r="L396" i="1"/>
  <c r="G37" i="82"/>
  <c r="T215" i="1"/>
  <c r="G34" i="82"/>
  <c r="T212" i="1"/>
  <c r="G25" i="82"/>
  <c r="T203" i="1"/>
  <c r="BA26" i="82"/>
  <c r="BE26" i="82" s="1"/>
  <c r="T364" i="1"/>
  <c r="BA28" i="82"/>
  <c r="BE28" i="82" s="1"/>
  <c r="T366" i="1"/>
  <c r="BA23" i="82"/>
  <c r="BE23" i="82" s="1"/>
  <c r="T361" i="1"/>
  <c r="BA31" i="82"/>
  <c r="BE31" i="82" s="1"/>
  <c r="T369" i="1"/>
  <c r="G32" i="82"/>
  <c r="T210" i="1"/>
  <c r="BA33" i="82"/>
  <c r="BE33" i="82" s="1"/>
  <c r="T371" i="1"/>
  <c r="BA20" i="82"/>
  <c r="BE20" i="82" s="1"/>
  <c r="T358" i="1"/>
  <c r="G26" i="82"/>
  <c r="T204" i="1"/>
  <c r="BA37" i="82"/>
  <c r="BE37" i="82" s="1"/>
  <c r="T375" i="1"/>
  <c r="BB26" i="82" l="1"/>
  <c r="BF26" i="82" s="1"/>
  <c r="T284" i="1"/>
  <c r="BB32" i="82"/>
  <c r="BF32" i="82" s="1"/>
  <c r="T290" i="1"/>
  <c r="BB34" i="82"/>
  <c r="BF34" i="82" s="1"/>
  <c r="T292" i="1"/>
  <c r="BB40" i="82"/>
  <c r="BF40" i="82" s="1"/>
  <c r="T298" i="1"/>
  <c r="BB27" i="82"/>
  <c r="BF27" i="82" s="1"/>
  <c r="T285" i="1"/>
  <c r="BB25" i="82"/>
  <c r="BF25" i="82" s="1"/>
  <c r="T283" i="1"/>
  <c r="BB45" i="82"/>
  <c r="BF45" i="82" s="1"/>
  <c r="T303" i="1"/>
  <c r="BB41" i="82"/>
  <c r="BF41" i="82" s="1"/>
  <c r="T299" i="1"/>
  <c r="BB43" i="82"/>
  <c r="BF43" i="82" s="1"/>
  <c r="T301" i="1"/>
  <c r="BB44" i="82"/>
  <c r="BF44" i="82" s="1"/>
  <c r="T302" i="1"/>
  <c r="L604" i="1"/>
  <c r="BB48" i="82"/>
  <c r="BF48" i="82" s="1"/>
  <c r="T306" i="1"/>
  <c r="BB39" i="82"/>
  <c r="BF39" i="82" s="1"/>
  <c r="T297" i="1"/>
  <c r="BB37" i="82"/>
  <c r="BF37" i="82" s="1"/>
  <c r="T295" i="1"/>
  <c r="BB36" i="82"/>
  <c r="BF36" i="82" s="1"/>
  <c r="T294" i="1"/>
  <c r="BB31" i="82"/>
  <c r="BF31" i="82" s="1"/>
  <c r="T289" i="1"/>
  <c r="BB33" i="82"/>
  <c r="BF33" i="82" s="1"/>
  <c r="T291" i="1"/>
  <c r="BB35" i="82"/>
  <c r="BF35" i="82" s="1"/>
  <c r="T293" i="1"/>
  <c r="BB46" i="82"/>
  <c r="BF46" i="82" s="1"/>
  <c r="T304" i="1"/>
  <c r="L603" i="1"/>
  <c r="BB47" i="82"/>
  <c r="BF47" i="82" s="1"/>
  <c r="T305" i="1"/>
  <c r="BB38" i="82"/>
  <c r="BF38" i="82" s="1"/>
  <c r="T296" i="1"/>
  <c r="BB42" i="82"/>
  <c r="BF42" i="82" s="1"/>
  <c r="T300" i="1"/>
  <c r="BB29" i="82"/>
  <c r="BF29" i="82" s="1"/>
  <c r="T287" i="1"/>
  <c r="P26" i="82"/>
  <c r="K26" i="82"/>
  <c r="G24" i="82"/>
  <c r="T202" i="1"/>
  <c r="L236" i="1"/>
  <c r="IL203" i="1" s="1"/>
  <c r="IR167" i="1" s="1"/>
  <c r="BA45" i="82"/>
  <c r="BE45" i="82" s="1"/>
  <c r="T383" i="1"/>
  <c r="BA38" i="82"/>
  <c r="BE38" i="82" s="1"/>
  <c r="T376" i="1"/>
  <c r="BA41" i="82"/>
  <c r="BE41" i="82" s="1"/>
  <c r="T379" i="1"/>
  <c r="BA44" i="82"/>
  <c r="BE44" i="82" s="1"/>
  <c r="T382" i="1"/>
  <c r="G48" i="82"/>
  <c r="T226" i="1"/>
  <c r="G40" i="82"/>
  <c r="T218" i="1"/>
  <c r="G38" i="82"/>
  <c r="T216" i="1"/>
  <c r="K37" i="82"/>
  <c r="P37" i="82"/>
  <c r="BA22" i="82"/>
  <c r="BE22" i="82" s="1"/>
  <c r="T360" i="1"/>
  <c r="G30" i="82"/>
  <c r="T208" i="1"/>
  <c r="BA32" i="82"/>
  <c r="BE32" i="82" s="1"/>
  <c r="T370" i="1"/>
  <c r="P35" i="82"/>
  <c r="K35" i="82"/>
  <c r="G27" i="82"/>
  <c r="T205" i="1"/>
  <c r="G33" i="82"/>
  <c r="T211" i="1"/>
  <c r="G28" i="82"/>
  <c r="T206" i="1"/>
  <c r="BA47" i="82"/>
  <c r="BE47" i="82" s="1"/>
  <c r="T385" i="1"/>
  <c r="BA46" i="82"/>
  <c r="BE46" i="82" s="1"/>
  <c r="T384" i="1"/>
  <c r="G45" i="82"/>
  <c r="T223" i="1"/>
  <c r="G43" i="82"/>
  <c r="T221" i="1"/>
  <c r="G46" i="82"/>
  <c r="T224" i="1"/>
  <c r="G42" i="82"/>
  <c r="T220" i="1"/>
  <c r="G41" i="82"/>
  <c r="T219" i="1"/>
  <c r="K32" i="82"/>
  <c r="P32" i="82"/>
  <c r="BA30" i="82"/>
  <c r="BE30" i="82" s="1"/>
  <c r="T368" i="1"/>
  <c r="G31" i="82"/>
  <c r="T209" i="1"/>
  <c r="K25" i="82"/>
  <c r="P25" i="82"/>
  <c r="P34" i="82"/>
  <c r="K34" i="82"/>
  <c r="G47" i="82"/>
  <c r="T225" i="1"/>
  <c r="G44" i="82"/>
  <c r="T222" i="1"/>
  <c r="G36" i="82"/>
  <c r="T214" i="1"/>
  <c r="BA21" i="82"/>
  <c r="BE21" i="82" s="1"/>
  <c r="T359" i="1"/>
  <c r="K29" i="82"/>
  <c r="P29" i="82"/>
  <c r="BA34" i="82"/>
  <c r="BE34" i="82" s="1"/>
  <c r="T372" i="1"/>
  <c r="K39" i="82"/>
  <c r="P39" i="82"/>
  <c r="IL210" i="1" l="1"/>
  <c r="IR174" i="1" s="1"/>
  <c r="IL223" i="1"/>
  <c r="IL222" i="1"/>
  <c r="IR186" i="1" s="1"/>
  <c r="IL224" i="1"/>
  <c r="IL212" i="1"/>
  <c r="IR176" i="1" s="1"/>
  <c r="IL209" i="1"/>
  <c r="IR173" i="1" s="1"/>
  <c r="IL215" i="1"/>
  <c r="IR179" i="1" s="1"/>
  <c r="IL225" i="1"/>
  <c r="IL220" i="1"/>
  <c r="IR184" i="1" s="1"/>
  <c r="IL221" i="1"/>
  <c r="IR185" i="1" s="1"/>
  <c r="IL207" i="1"/>
  <c r="IR171" i="1" s="1"/>
  <c r="IL206" i="1"/>
  <c r="IR170" i="1" s="1"/>
  <c r="IL217" i="1"/>
  <c r="IR181" i="1" s="1"/>
  <c r="IL219" i="1"/>
  <c r="IR183" i="1" s="1"/>
  <c r="IL226" i="1"/>
  <c r="T98" i="1"/>
  <c r="CX98" i="1"/>
  <c r="T102" i="1"/>
  <c r="CX102" i="1"/>
  <c r="K36" i="82"/>
  <c r="P36" i="82"/>
  <c r="AD29" i="82"/>
  <c r="T125" i="1"/>
  <c r="K41" i="82"/>
  <c r="P41" i="82"/>
  <c r="P42" i="82"/>
  <c r="K42" i="82"/>
  <c r="P46" i="82"/>
  <c r="K46" i="82"/>
  <c r="P43" i="82"/>
  <c r="K43" i="82"/>
  <c r="P45" i="82"/>
  <c r="K45" i="82"/>
  <c r="K28" i="82"/>
  <c r="P28" i="82"/>
  <c r="K33" i="82"/>
  <c r="P33" i="82"/>
  <c r="P27" i="82"/>
  <c r="K27" i="82"/>
  <c r="K40" i="82"/>
  <c r="P40" i="82"/>
  <c r="P48" i="82"/>
  <c r="K48" i="82"/>
  <c r="AD35" i="82"/>
  <c r="T131" i="1"/>
  <c r="P44" i="82"/>
  <c r="K44" i="82"/>
  <c r="P47" i="82"/>
  <c r="K47" i="82"/>
  <c r="K31" i="82"/>
  <c r="P31" i="82"/>
  <c r="P30" i="82"/>
  <c r="K30" i="82"/>
  <c r="P38" i="82"/>
  <c r="K38" i="82"/>
  <c r="IL190" i="1"/>
  <c r="IL183" i="1"/>
  <c r="IL167" i="1"/>
  <c r="IL179" i="1"/>
  <c r="IL171" i="1"/>
  <c r="IL169" i="1"/>
  <c r="IL173" i="1"/>
  <c r="IL181" i="1"/>
  <c r="IL176" i="1"/>
  <c r="IL184" i="1"/>
  <c r="IL166" i="1"/>
  <c r="IL174" i="1"/>
  <c r="IL182" i="1"/>
  <c r="IL175" i="1"/>
  <c r="IL177" i="1"/>
  <c r="IL195" i="1"/>
  <c r="IL185" i="1"/>
  <c r="IL172" i="1"/>
  <c r="IL180" i="1"/>
  <c r="IL168" i="1"/>
  <c r="IL170" i="1"/>
  <c r="IL178" i="1"/>
  <c r="IL186" i="1"/>
  <c r="IL191" i="1"/>
  <c r="IL194" i="1"/>
  <c r="IL197" i="1"/>
  <c r="IL193" i="1"/>
  <c r="IL188" i="1"/>
  <c r="IL187" i="1"/>
  <c r="IL196" i="1"/>
  <c r="IL189" i="1"/>
  <c r="IL192" i="1"/>
  <c r="IL202" i="1"/>
  <c r="IR166" i="1" s="1"/>
  <c r="IL201" i="1"/>
  <c r="IL227" i="1"/>
  <c r="IL200" i="1"/>
  <c r="IL198" i="1"/>
  <c r="IL199" i="1"/>
  <c r="IL218" i="1"/>
  <c r="IR182" i="1" s="1"/>
  <c r="IL214" i="1"/>
  <c r="IR178" i="1" s="1"/>
  <c r="IL216" i="1"/>
  <c r="IR180" i="1" s="1"/>
  <c r="IL204" i="1"/>
  <c r="IR168" i="1" s="1"/>
  <c r="IL205" i="1"/>
  <c r="IR169" i="1" s="1"/>
  <c r="IL208" i="1"/>
  <c r="IR172" i="1" s="1"/>
  <c r="IL213" i="1"/>
  <c r="IR177" i="1" s="1"/>
  <c r="IL211" i="1"/>
  <c r="IR175" i="1" s="1"/>
  <c r="K24" i="82"/>
  <c r="P24" i="82"/>
  <c r="T99" i="1" l="1"/>
  <c r="CX99" i="1"/>
  <c r="DC102" i="1"/>
  <c r="AI519" i="1"/>
  <c r="CX519" i="1"/>
  <c r="T97" i="1"/>
  <c r="CX97" i="1"/>
  <c r="DC97" i="1" s="1"/>
  <c r="T103" i="1"/>
  <c r="CX103" i="1"/>
  <c r="DC98" i="1"/>
  <c r="AI515" i="1"/>
  <c r="CX515" i="1"/>
  <c r="T96" i="1"/>
  <c r="CX96" i="1"/>
  <c r="T475" i="1"/>
  <c r="GC415" i="1"/>
  <c r="T476" i="1"/>
  <c r="T460" i="1"/>
  <c r="T468" i="1"/>
  <c r="T470" i="1"/>
  <c r="T466" i="1"/>
  <c r="T465" i="1"/>
  <c r="T462" i="1"/>
  <c r="AD12" i="82"/>
  <c r="T108" i="1"/>
  <c r="AD15" i="82"/>
  <c r="T111" i="1"/>
  <c r="AD18" i="82"/>
  <c r="T114" i="1"/>
  <c r="T548" i="1"/>
  <c r="AM29" i="82"/>
  <c r="T469" i="1"/>
  <c r="T451" i="1"/>
  <c r="L486" i="1"/>
  <c r="T455" i="1"/>
  <c r="T449" i="1"/>
  <c r="T458" i="1"/>
  <c r="T448" i="1"/>
  <c r="T472" i="1"/>
  <c r="T461" i="1"/>
  <c r="T474" i="1"/>
  <c r="AM35" i="82"/>
  <c r="T542" i="1"/>
  <c r="AD14" i="82"/>
  <c r="T110" i="1"/>
  <c r="AD23" i="82"/>
  <c r="T119" i="1"/>
  <c r="AD11" i="82"/>
  <c r="AI107" i="1"/>
  <c r="T107" i="1"/>
  <c r="AD10" i="82"/>
  <c r="AI106" i="1"/>
  <c r="T106" i="1"/>
  <c r="T447" i="1"/>
  <c r="DE98" i="1" l="1"/>
  <c r="DJ98" i="1" s="1"/>
  <c r="DO98" i="1" s="1"/>
  <c r="DC515" i="1"/>
  <c r="T101" i="1"/>
  <c r="CX101" i="1"/>
  <c r="T444" i="1"/>
  <c r="DE103" i="1"/>
  <c r="DJ103" i="1" s="1"/>
  <c r="DC103" i="1"/>
  <c r="AI520" i="1"/>
  <c r="CX520" i="1"/>
  <c r="DC519" i="1"/>
  <c r="T104" i="1"/>
  <c r="CX104" i="1"/>
  <c r="T100" i="1"/>
  <c r="CX100" i="1"/>
  <c r="T443" i="1"/>
  <c r="T439" i="1"/>
  <c r="T438" i="1"/>
  <c r="AI438" i="1"/>
  <c r="AI514" i="1"/>
  <c r="CX514" i="1"/>
  <c r="DC514" i="1" s="1"/>
  <c r="DC99" i="1"/>
  <c r="DE99" i="1"/>
  <c r="AI516" i="1"/>
  <c r="CX516" i="1"/>
  <c r="DC96" i="1"/>
  <c r="DE97" i="1"/>
  <c r="DJ97" i="1" s="1"/>
  <c r="AI513" i="1"/>
  <c r="CX513" i="1"/>
  <c r="L512" i="1"/>
  <c r="T95" i="1"/>
  <c r="CX95" i="1"/>
  <c r="T524" i="1"/>
  <c r="AI524" i="1"/>
  <c r="AM11" i="82"/>
  <c r="T536" i="1"/>
  <c r="AM23" i="82"/>
  <c r="T527" i="1"/>
  <c r="AM14" i="82"/>
  <c r="AD31" i="82"/>
  <c r="T127" i="1"/>
  <c r="AD32" i="82"/>
  <c r="T128" i="1"/>
  <c r="AD16" i="82"/>
  <c r="T112" i="1"/>
  <c r="AD30" i="82"/>
  <c r="T126" i="1"/>
  <c r="AD20" i="82"/>
  <c r="T116" i="1"/>
  <c r="AD13" i="82"/>
  <c r="T109" i="1"/>
  <c r="AD33" i="82"/>
  <c r="T129" i="1"/>
  <c r="AD21" i="82"/>
  <c r="T117" i="1"/>
  <c r="AD37" i="82"/>
  <c r="T133" i="1"/>
  <c r="AD38" i="82"/>
  <c r="T134" i="1"/>
  <c r="AD43" i="82"/>
  <c r="T139" i="1"/>
  <c r="AD27" i="82"/>
  <c r="T123" i="1"/>
  <c r="AD24" i="82"/>
  <c r="T120" i="1"/>
  <c r="L154" i="1"/>
  <c r="IL122" i="1" s="1"/>
  <c r="IR86" i="1" s="1"/>
  <c r="AD26" i="82"/>
  <c r="T122" i="1"/>
  <c r="AD40" i="82"/>
  <c r="T136" i="1"/>
  <c r="T467" i="1"/>
  <c r="AD34" i="82"/>
  <c r="T130" i="1"/>
  <c r="AD39" i="82"/>
  <c r="T135" i="1"/>
  <c r="AD17" i="82"/>
  <c r="T113" i="1"/>
  <c r="AD25" i="82"/>
  <c r="T121" i="1"/>
  <c r="AD42" i="82"/>
  <c r="T138" i="1"/>
  <c r="AD28" i="82"/>
  <c r="T124" i="1"/>
  <c r="AD36" i="82"/>
  <c r="T132" i="1"/>
  <c r="AD44" i="82"/>
  <c r="T140" i="1"/>
  <c r="T463" i="1"/>
  <c r="T452" i="1"/>
  <c r="T471" i="1"/>
  <c r="T457" i="1"/>
  <c r="T450" i="1"/>
  <c r="T454" i="1"/>
  <c r="T464" i="1"/>
  <c r="T459" i="1"/>
  <c r="T473" i="1"/>
  <c r="T531" i="1"/>
  <c r="AM18" i="82"/>
  <c r="T528" i="1"/>
  <c r="AM15" i="82"/>
  <c r="T525" i="1"/>
  <c r="AM12" i="82"/>
  <c r="AD41" i="82"/>
  <c r="T137" i="1"/>
  <c r="AD22" i="82"/>
  <c r="T118" i="1"/>
  <c r="AI523" i="1"/>
  <c r="T523" i="1"/>
  <c r="AM10" i="82"/>
  <c r="T446" i="1"/>
  <c r="AD9" i="82"/>
  <c r="AI105" i="1"/>
  <c r="T105" i="1"/>
  <c r="L598" i="1"/>
  <c r="L608" i="1" s="1"/>
  <c r="AD47" i="82"/>
  <c r="T143" i="1"/>
  <c r="AD45" i="82"/>
  <c r="T141" i="1"/>
  <c r="L599" i="1"/>
  <c r="L609" i="1" s="1"/>
  <c r="AD48" i="82"/>
  <c r="T144" i="1"/>
  <c r="AD46" i="82"/>
  <c r="T142" i="1"/>
  <c r="DL98" i="1" l="1"/>
  <c r="DQ98" i="1" s="1"/>
  <c r="IL140" i="1"/>
  <c r="IR104" i="1" s="1"/>
  <c r="IL138" i="1"/>
  <c r="IR102" i="1" s="1"/>
  <c r="IL135" i="1"/>
  <c r="IR99" i="1" s="1"/>
  <c r="IL121" i="1"/>
  <c r="IR85" i="1" s="1"/>
  <c r="IL105" i="1"/>
  <c r="IL124" i="1"/>
  <c r="IR88" i="1" s="1"/>
  <c r="IL113" i="1"/>
  <c r="IL132" i="1"/>
  <c r="IR96" i="1" s="1"/>
  <c r="IL142" i="1"/>
  <c r="IL141" i="1"/>
  <c r="IL143" i="1"/>
  <c r="IL118" i="1"/>
  <c r="IL137" i="1"/>
  <c r="IR101" i="1" s="1"/>
  <c r="DN98" i="1"/>
  <c r="IL130" i="1"/>
  <c r="IR94" i="1" s="1"/>
  <c r="IL136" i="1"/>
  <c r="IR100" i="1" s="1"/>
  <c r="DE516" i="1"/>
  <c r="DC516" i="1"/>
  <c r="DJ99" i="1"/>
  <c r="DL99" i="1" s="1"/>
  <c r="DC104" i="1"/>
  <c r="DE104" i="1"/>
  <c r="AI521" i="1"/>
  <c r="CX521" i="1"/>
  <c r="DL103" i="1"/>
  <c r="DN103" i="1"/>
  <c r="DO103" i="1"/>
  <c r="T442" i="1"/>
  <c r="T440" i="1"/>
  <c r="T441" i="1"/>
  <c r="T445" i="1"/>
  <c r="DC100" i="1"/>
  <c r="DE100" i="1"/>
  <c r="DJ100" i="1" s="1"/>
  <c r="AI517" i="1"/>
  <c r="CX517" i="1"/>
  <c r="DE520" i="1"/>
  <c r="DC520" i="1"/>
  <c r="DE101" i="1"/>
  <c r="DJ101" i="1" s="1"/>
  <c r="DC101" i="1"/>
  <c r="DE102" i="1"/>
  <c r="AI518" i="1"/>
  <c r="CX518" i="1"/>
  <c r="DE515" i="1"/>
  <c r="DJ515" i="1" s="1"/>
  <c r="DC513" i="1"/>
  <c r="DE514" i="1"/>
  <c r="DJ514" i="1" s="1"/>
  <c r="DL97" i="1"/>
  <c r="DO97" i="1"/>
  <c r="DN97" i="1"/>
  <c r="T437" i="1"/>
  <c r="AI437" i="1"/>
  <c r="T436" i="1"/>
  <c r="AI436" i="1"/>
  <c r="DE95" i="1"/>
  <c r="DC95" i="1"/>
  <c r="DE96" i="1"/>
  <c r="CX512" i="1"/>
  <c r="AI512" i="1"/>
  <c r="T554" i="1"/>
  <c r="T557" i="1"/>
  <c r="T549" i="1"/>
  <c r="T541" i="1"/>
  <c r="T555" i="1"/>
  <c r="T538" i="1"/>
  <c r="T552" i="1"/>
  <c r="T547" i="1"/>
  <c r="T553" i="1"/>
  <c r="T539" i="1"/>
  <c r="IL87" i="1"/>
  <c r="IL91" i="1"/>
  <c r="IL96" i="1"/>
  <c r="IL99" i="1"/>
  <c r="IL88" i="1"/>
  <c r="IL104" i="1"/>
  <c r="IL92" i="1"/>
  <c r="IL103" i="1"/>
  <c r="IL89" i="1"/>
  <c r="IL97" i="1"/>
  <c r="IL94" i="1"/>
  <c r="IL102" i="1"/>
  <c r="IL86" i="1"/>
  <c r="IL100" i="1"/>
  <c r="IL84" i="1"/>
  <c r="IL95" i="1"/>
  <c r="IL85" i="1"/>
  <c r="IL93" i="1"/>
  <c r="IL101" i="1"/>
  <c r="IL90" i="1"/>
  <c r="IL98" i="1"/>
  <c r="IL131" i="1"/>
  <c r="IR95" i="1" s="1"/>
  <c r="IL125" i="1"/>
  <c r="IR89" i="1" s="1"/>
  <c r="IL108" i="1"/>
  <c r="IL111" i="1"/>
  <c r="IL114" i="1"/>
  <c r="IL106" i="1"/>
  <c r="BO486" i="1"/>
  <c r="IL110" i="1"/>
  <c r="IL119" i="1"/>
  <c r="IL107" i="1"/>
  <c r="AM24" i="82"/>
  <c r="IL123" i="1"/>
  <c r="IR87" i="1" s="1"/>
  <c r="AM27" i="82"/>
  <c r="AM43" i="82"/>
  <c r="IL134" i="1"/>
  <c r="IR98" i="1" s="1"/>
  <c r="AM38" i="82"/>
  <c r="IL133" i="1"/>
  <c r="IR97" i="1" s="1"/>
  <c r="AM37" i="82"/>
  <c r="IL117" i="1"/>
  <c r="T534" i="1"/>
  <c r="AM21" i="82"/>
  <c r="IL129" i="1"/>
  <c r="IR93" i="1" s="1"/>
  <c r="AM33" i="82"/>
  <c r="IL109" i="1"/>
  <c r="T526" i="1"/>
  <c r="AM13" i="82"/>
  <c r="IL116" i="1"/>
  <c r="T533" i="1"/>
  <c r="AM20" i="82"/>
  <c r="IL126" i="1"/>
  <c r="IR90" i="1" s="1"/>
  <c r="AM30" i="82"/>
  <c r="IL112" i="1"/>
  <c r="T529" i="1"/>
  <c r="AM16" i="82"/>
  <c r="IL128" i="1"/>
  <c r="IR92" i="1" s="1"/>
  <c r="AM32" i="82"/>
  <c r="AM31" i="82"/>
  <c r="T535" i="1"/>
  <c r="AM22" i="82"/>
  <c r="AM41" i="82"/>
  <c r="AM44" i="82"/>
  <c r="AM36" i="82"/>
  <c r="AM28" i="82"/>
  <c r="AM42" i="82"/>
  <c r="AM25" i="82"/>
  <c r="T530" i="1"/>
  <c r="AM17" i="82"/>
  <c r="AM39" i="82"/>
  <c r="AM34" i="82"/>
  <c r="AM40" i="82"/>
  <c r="AM26" i="82"/>
  <c r="IL120" i="1"/>
  <c r="IR84" i="1" s="1"/>
  <c r="T537" i="1"/>
  <c r="L574" i="1"/>
  <c r="T540" i="1"/>
  <c r="IL139" i="1"/>
  <c r="IR103" i="1" s="1"/>
  <c r="T556" i="1"/>
  <c r="T551" i="1"/>
  <c r="T550" i="1"/>
  <c r="T546" i="1"/>
  <c r="T543" i="1"/>
  <c r="T545" i="1"/>
  <c r="IL127" i="1"/>
  <c r="IR91" i="1" s="1"/>
  <c r="T544" i="1"/>
  <c r="T453" i="1"/>
  <c r="T522" i="1"/>
  <c r="AI522" i="1"/>
  <c r="AM9" i="82"/>
  <c r="AM46" i="82"/>
  <c r="T558" i="1"/>
  <c r="BO574" i="1"/>
  <c r="T559" i="1"/>
  <c r="AM48" i="82"/>
  <c r="T561" i="1"/>
  <c r="AM45" i="82"/>
  <c r="AM47" i="82"/>
  <c r="T560" i="1"/>
  <c r="EU98" i="1" l="1"/>
  <c r="EJ98" i="1"/>
  <c r="DZ98" i="1"/>
  <c r="FE98" i="1"/>
  <c r="EU99" i="1"/>
  <c r="FE99" i="1"/>
  <c r="DZ99" i="1"/>
  <c r="DQ99" i="1"/>
  <c r="EJ99" i="1"/>
  <c r="DE517" i="1"/>
  <c r="DC517" i="1"/>
  <c r="DL100" i="1"/>
  <c r="DO100" i="1"/>
  <c r="DN100" i="1"/>
  <c r="EU103" i="1"/>
  <c r="FE103" i="1"/>
  <c r="DZ103" i="1"/>
  <c r="DQ103" i="1"/>
  <c r="EJ103" i="1"/>
  <c r="DL515" i="1"/>
  <c r="DN515" i="1"/>
  <c r="DO515" i="1"/>
  <c r="DE518" i="1"/>
  <c r="DJ518" i="1" s="1"/>
  <c r="DC518" i="1"/>
  <c r="DE519" i="1"/>
  <c r="DJ519" i="1" s="1"/>
  <c r="DJ102" i="1"/>
  <c r="DL102" i="1" s="1"/>
  <c r="DL101" i="1"/>
  <c r="DO101" i="1"/>
  <c r="DN101" i="1"/>
  <c r="DJ520" i="1"/>
  <c r="DL520" i="1" s="1"/>
  <c r="DC521" i="1"/>
  <c r="DE521" i="1"/>
  <c r="DJ104" i="1"/>
  <c r="DL104" i="1" s="1"/>
  <c r="DO99" i="1"/>
  <c r="DN99" i="1"/>
  <c r="DJ516" i="1"/>
  <c r="DL516" i="1" s="1"/>
  <c r="DL514" i="1"/>
  <c r="DN514" i="1"/>
  <c r="DO514" i="1"/>
  <c r="DZ97" i="1"/>
  <c r="FE97" i="1"/>
  <c r="EU97" i="1"/>
  <c r="DQ97" i="1"/>
  <c r="EJ97" i="1"/>
  <c r="DJ96" i="1"/>
  <c r="DL96" i="1" s="1"/>
  <c r="DJ95" i="1"/>
  <c r="DL95" i="1" s="1"/>
  <c r="DE513" i="1"/>
  <c r="DJ513" i="1" s="1"/>
  <c r="DC512" i="1"/>
  <c r="DE512" i="1"/>
  <c r="FS516" i="1" l="1"/>
  <c r="DQ516" i="1"/>
  <c r="EU516" i="1"/>
  <c r="FE516" i="1"/>
  <c r="DZ516" i="1"/>
  <c r="EJ516" i="1"/>
  <c r="DQ104" i="1"/>
  <c r="EJ104" i="1"/>
  <c r="EU104" i="1"/>
  <c r="FE104" i="1"/>
  <c r="DZ104" i="1"/>
  <c r="DJ521" i="1"/>
  <c r="DL521" i="1" s="1"/>
  <c r="DN520" i="1"/>
  <c r="DO520" i="1"/>
  <c r="DQ101" i="1"/>
  <c r="FE101" i="1"/>
  <c r="EJ101" i="1"/>
  <c r="DZ101" i="1"/>
  <c r="EU101" i="1"/>
  <c r="DN102" i="1"/>
  <c r="DO102" i="1"/>
  <c r="DQ100" i="1"/>
  <c r="EJ100" i="1"/>
  <c r="EU100" i="1"/>
  <c r="FE100" i="1"/>
  <c r="DZ100" i="1"/>
  <c r="DJ517" i="1"/>
  <c r="DL517" i="1" s="1"/>
  <c r="DN516" i="1"/>
  <c r="DO516" i="1"/>
  <c r="DO104" i="1"/>
  <c r="DN104" i="1"/>
  <c r="FS520" i="1"/>
  <c r="DQ520" i="1"/>
  <c r="EU520" i="1"/>
  <c r="FE520" i="1"/>
  <c r="DZ520" i="1"/>
  <c r="EJ520" i="1"/>
  <c r="EU102" i="1"/>
  <c r="DZ102" i="1"/>
  <c r="FE102" i="1"/>
  <c r="DQ102" i="1"/>
  <c r="EJ102" i="1"/>
  <c r="DL519" i="1"/>
  <c r="DO519" i="1"/>
  <c r="DN519" i="1"/>
  <c r="DL518" i="1"/>
  <c r="DN518" i="1"/>
  <c r="DO518" i="1"/>
  <c r="FS515" i="1"/>
  <c r="FE515" i="1"/>
  <c r="DZ515" i="1"/>
  <c r="EU515" i="1"/>
  <c r="DQ515" i="1"/>
  <c r="EJ515" i="1"/>
  <c r="FS514" i="1"/>
  <c r="EU514" i="1"/>
  <c r="DQ514" i="1"/>
  <c r="FE514" i="1"/>
  <c r="DZ514" i="1"/>
  <c r="EJ514" i="1"/>
  <c r="DZ95" i="1"/>
  <c r="EA95" i="1" s="1"/>
  <c r="FE95" i="1"/>
  <c r="FF95" i="1" s="1"/>
  <c r="DQ95" i="1"/>
  <c r="EJ95" i="1"/>
  <c r="EK95" i="1" s="1"/>
  <c r="EU95" i="1"/>
  <c r="EV95" i="1" s="1"/>
  <c r="DZ96" i="1"/>
  <c r="DQ96" i="1"/>
  <c r="EJ96" i="1"/>
  <c r="EU96" i="1"/>
  <c r="FE96" i="1"/>
  <c r="DJ512" i="1"/>
  <c r="DL513" i="1"/>
  <c r="DO513" i="1"/>
  <c r="DN513" i="1"/>
  <c r="DN95" i="1"/>
  <c r="DO95" i="1"/>
  <c r="DN96" i="1"/>
  <c r="DO96" i="1"/>
  <c r="FF96" i="1" l="1"/>
  <c r="FF97" i="1" s="1"/>
  <c r="FF98" i="1" s="1"/>
  <c r="FF99" i="1" s="1"/>
  <c r="EV96" i="1"/>
  <c r="EV97" i="1" s="1"/>
  <c r="EV98" i="1" s="1"/>
  <c r="EV99" i="1" s="1"/>
  <c r="EV100" i="1" s="1"/>
  <c r="EV101" i="1" s="1"/>
  <c r="EV102" i="1" s="1"/>
  <c r="EV103" i="1" s="1"/>
  <c r="EV104" i="1" s="1"/>
  <c r="EK96" i="1"/>
  <c r="EK97" i="1" s="1"/>
  <c r="EK98" i="1" s="1"/>
  <c r="EK99" i="1" s="1"/>
  <c r="EK100" i="1" s="1"/>
  <c r="EK101" i="1" s="1"/>
  <c r="EK102" i="1" s="1"/>
  <c r="EK103" i="1" s="1"/>
  <c r="EK104" i="1" s="1"/>
  <c r="FF100" i="1"/>
  <c r="FF101" i="1" s="1"/>
  <c r="FF102" i="1" s="1"/>
  <c r="FF103" i="1" s="1"/>
  <c r="FF104" i="1" s="1"/>
  <c r="FS517" i="1"/>
  <c r="FE517" i="1"/>
  <c r="DZ517" i="1"/>
  <c r="EU517" i="1"/>
  <c r="DQ517" i="1"/>
  <c r="EJ517" i="1"/>
  <c r="EA96" i="1"/>
  <c r="EA97" i="1" s="1"/>
  <c r="EA98" i="1" s="1"/>
  <c r="EA99" i="1" s="1"/>
  <c r="EA100" i="1" s="1"/>
  <c r="EA101" i="1" s="1"/>
  <c r="EA102" i="1" s="1"/>
  <c r="EA103" i="1" s="1"/>
  <c r="EA104" i="1" s="1"/>
  <c r="FS518" i="1"/>
  <c r="EU518" i="1"/>
  <c r="DQ518" i="1"/>
  <c r="FE518" i="1"/>
  <c r="DZ518" i="1"/>
  <c r="EJ518" i="1"/>
  <c r="FS519" i="1"/>
  <c r="FE519" i="1"/>
  <c r="DZ519" i="1"/>
  <c r="EU519" i="1"/>
  <c r="DQ519" i="1"/>
  <c r="EJ519" i="1"/>
  <c r="DO521" i="1"/>
  <c r="DN521" i="1"/>
  <c r="DO517" i="1"/>
  <c r="DN517" i="1"/>
  <c r="FS521" i="1"/>
  <c r="FE521" i="1"/>
  <c r="DZ521" i="1"/>
  <c r="DQ521" i="1"/>
  <c r="EU521" i="1"/>
  <c r="EJ521" i="1"/>
  <c r="FS513" i="1"/>
  <c r="FE513" i="1"/>
  <c r="DZ513" i="1"/>
  <c r="EU513" i="1"/>
  <c r="DQ513" i="1"/>
  <c r="EJ513" i="1"/>
  <c r="DN512" i="1"/>
  <c r="DO512" i="1"/>
  <c r="DL512" i="1"/>
  <c r="FS512" i="1" l="1"/>
  <c r="FT512" i="1" s="1"/>
  <c r="FT513" i="1" s="1"/>
  <c r="FT514" i="1" s="1"/>
  <c r="FT515" i="1" s="1"/>
  <c r="FT516" i="1" s="1"/>
  <c r="FT517" i="1" s="1"/>
  <c r="FT518" i="1" s="1"/>
  <c r="FT519" i="1" s="1"/>
  <c r="FT520" i="1" s="1"/>
  <c r="FT521" i="1" s="1"/>
  <c r="FE512" i="1"/>
  <c r="FF512" i="1" s="1"/>
  <c r="FF513" i="1" s="1"/>
  <c r="FF514" i="1" s="1"/>
  <c r="FF515" i="1" s="1"/>
  <c r="FF516" i="1" s="1"/>
  <c r="FF517" i="1" s="1"/>
  <c r="FF518" i="1" s="1"/>
  <c r="FF519" i="1" s="1"/>
  <c r="FF520" i="1" s="1"/>
  <c r="FF521" i="1" s="1"/>
  <c r="DZ512" i="1"/>
  <c r="EA512" i="1" s="1"/>
  <c r="EA513" i="1" s="1"/>
  <c r="EA514" i="1" s="1"/>
  <c r="EA515" i="1" s="1"/>
  <c r="EA516" i="1" s="1"/>
  <c r="EA517" i="1" s="1"/>
  <c r="EA518" i="1" s="1"/>
  <c r="EA519" i="1" s="1"/>
  <c r="EA520" i="1" s="1"/>
  <c r="EA521" i="1" s="1"/>
  <c r="DQ512" i="1"/>
  <c r="EU512" i="1"/>
  <c r="EV512" i="1" s="1"/>
  <c r="EV513" i="1" s="1"/>
  <c r="EV514" i="1" s="1"/>
  <c r="EV515" i="1" s="1"/>
  <c r="EV516" i="1" s="1"/>
  <c r="EV517" i="1" s="1"/>
  <c r="EV518" i="1" s="1"/>
  <c r="EV519" i="1" s="1"/>
  <c r="EV520" i="1" s="1"/>
  <c r="EV521" i="1" s="1"/>
  <c r="EJ512" i="1"/>
  <c r="EK512" i="1" s="1"/>
  <c r="EK513" i="1" s="1"/>
  <c r="EK514" i="1" s="1"/>
  <c r="EK515" i="1" s="1"/>
  <c r="EK516" i="1" s="1"/>
  <c r="EK517" i="1" s="1"/>
  <c r="EK518" i="1" s="1"/>
  <c r="EK519" i="1" s="1"/>
  <c r="EK520" i="1" s="1"/>
  <c r="EK521" i="1" s="1"/>
  <c r="FN530" i="1" l="1"/>
  <c r="FN523" i="1"/>
  <c r="FN527" i="1"/>
  <c r="FN531" i="1"/>
  <c r="FN535" i="1"/>
  <c r="FN534" i="1" l="1"/>
  <c r="FN526" i="1"/>
  <c r="FN536" i="1"/>
  <c r="FN532" i="1"/>
  <c r="FN528" i="1"/>
  <c r="FN524" i="1"/>
  <c r="FN533" i="1"/>
  <c r="FN529" i="1"/>
  <c r="FN525" i="1"/>
  <c r="FN537" i="1"/>
  <c r="FN538" i="1"/>
  <c r="FN539" i="1"/>
  <c r="FN540" i="1" l="1"/>
  <c r="FN541" i="1" l="1"/>
  <c r="FN542" i="1" l="1"/>
  <c r="FN543" i="1" l="1"/>
  <c r="FN544" i="1" l="1"/>
  <c r="FN545" i="1" l="1"/>
  <c r="FN546" i="1" l="1"/>
  <c r="FN547" i="1" l="1"/>
  <c r="FN548" i="1" l="1"/>
  <c r="FN549" i="1" l="1"/>
  <c r="FN550" i="1" l="1"/>
  <c r="FN551" i="1" l="1"/>
  <c r="FN552" i="1" l="1"/>
  <c r="FN553" i="1" l="1"/>
  <c r="FN554" i="1" l="1"/>
  <c r="FN555" i="1" l="1"/>
  <c r="FN556" i="1" l="1"/>
  <c r="FN557" i="1" l="1"/>
  <c r="FN558" i="1" l="1"/>
  <c r="FN559" i="1" l="1"/>
  <c r="FN560" i="1" l="1"/>
  <c r="FN561" i="1" l="1"/>
  <c r="FN562" i="1" l="1"/>
  <c r="FN563" i="1"/>
  <c r="AD19" i="82" l="1"/>
  <c r="T115" i="1"/>
  <c r="IL115" i="1"/>
  <c r="T456" i="1"/>
  <c r="T532" i="1" l="1"/>
  <c r="AM19" i="82"/>
  <c r="GN425" i="1" l="1"/>
  <c r="P145" i="23" s="1"/>
  <c r="EO452" i="1"/>
  <c r="GN416" i="1"/>
  <c r="P136" i="23" s="1"/>
  <c r="EO451" i="1"/>
  <c r="GN415" i="1"/>
  <c r="P135" i="23" s="1"/>
  <c r="EO462" i="1"/>
  <c r="GN426" i="1"/>
  <c r="P146" i="23" s="1"/>
  <c r="GN419" i="1"/>
  <c r="P139" i="23" s="1"/>
  <c r="EO453" i="1"/>
  <c r="GN417" i="1"/>
  <c r="P137" i="23" s="1"/>
  <c r="EO457" i="1" l="1"/>
  <c r="GN421" i="1"/>
  <c r="P141" i="23" s="1"/>
  <c r="EO458" i="1"/>
  <c r="GN422" i="1"/>
  <c r="P142" i="23" s="1"/>
  <c r="EO454" i="1"/>
  <c r="GN418" i="1"/>
  <c r="P138" i="23" s="1"/>
  <c r="EO463" i="1"/>
  <c r="GN427" i="1"/>
  <c r="P147" i="23" s="1"/>
  <c r="EO459" i="1"/>
  <c r="GN423" i="1"/>
  <c r="P143" i="23" s="1"/>
  <c r="EO456" i="1"/>
  <c r="GN420" i="1"/>
  <c r="P140" i="23" s="1"/>
  <c r="EO460" i="1"/>
  <c r="GN424" i="1"/>
  <c r="P144" i="23" s="1"/>
  <c r="EO455" i="1"/>
  <c r="EO461" i="1"/>
  <c r="EO464" i="1" l="1"/>
  <c r="GN428" i="1"/>
  <c r="P148" i="23" s="1"/>
  <c r="EO465" i="1" l="1"/>
  <c r="GN429" i="1"/>
  <c r="P149" i="23" s="1"/>
  <c r="EO466" i="1" l="1"/>
  <c r="GN430" i="1"/>
  <c r="P150" i="23" s="1"/>
  <c r="EO467" i="1" l="1"/>
  <c r="GN431" i="1"/>
  <c r="P151" i="23" s="1"/>
  <c r="EO468" i="1" l="1"/>
  <c r="GN432" i="1"/>
  <c r="P152" i="23" s="1"/>
  <c r="EO469" i="1" l="1"/>
  <c r="GN433" i="1"/>
  <c r="P153" i="23" s="1"/>
  <c r="EO470" i="1" l="1"/>
  <c r="GN434" i="1"/>
  <c r="P154" i="23" s="1"/>
  <c r="EO471" i="1" l="1"/>
  <c r="GN435" i="1"/>
  <c r="P155" i="23" s="1"/>
  <c r="EO472" i="1" l="1"/>
  <c r="GN436" i="1"/>
  <c r="P156" i="23" s="1"/>
  <c r="EO473" i="1" l="1"/>
  <c r="GN437" i="1"/>
  <c r="P157" i="23" s="1"/>
  <c r="EO474" i="1" l="1"/>
  <c r="BM63" i="40"/>
  <c r="BM69" i="40" s="1"/>
  <c r="BM73" i="40" s="1"/>
  <c r="N202" i="23"/>
  <c r="GN438" i="1"/>
  <c r="P158" i="23" s="1"/>
  <c r="P199" i="23" s="1"/>
  <c r="EO475" i="1" l="1"/>
  <c r="GN439" i="1"/>
  <c r="P159" i="23" s="1"/>
  <c r="EO477" i="1"/>
  <c r="EO476" i="1" l="1"/>
  <c r="GN440" i="1"/>
  <c r="P160" i="23" s="1"/>
  <c r="P211" i="23" s="1"/>
  <c r="AA120" i="1" l="1"/>
  <c r="AA362" i="1" l="1"/>
  <c r="AA46" i="1"/>
  <c r="AA202" i="1"/>
  <c r="AZ120" i="1"/>
  <c r="AA282" i="1"/>
  <c r="AA154" i="1"/>
  <c r="AA451" i="1"/>
  <c r="AA537" i="1"/>
  <c r="AI120" i="1"/>
  <c r="AI154" i="1" s="1"/>
  <c r="AR150" i="1" l="1"/>
  <c r="AR151" i="1"/>
  <c r="AR152" i="1"/>
  <c r="DT152" i="1" s="1"/>
  <c r="AR147" i="1"/>
  <c r="AR148" i="1"/>
  <c r="AR149" i="1"/>
  <c r="AR120" i="1"/>
  <c r="AR91" i="1"/>
  <c r="AR154" i="1"/>
  <c r="AR100" i="1"/>
  <c r="AR89" i="1"/>
  <c r="AR94" i="1"/>
  <c r="AR88" i="1"/>
  <c r="AR95" i="1"/>
  <c r="AR98" i="1"/>
  <c r="AR84" i="1"/>
  <c r="AR101" i="1"/>
  <c r="AR87" i="1"/>
  <c r="AR105" i="1"/>
  <c r="AR99" i="1"/>
  <c r="AR90" i="1"/>
  <c r="AR86" i="1"/>
  <c r="AR97" i="1"/>
  <c r="AR104" i="1"/>
  <c r="AR85" i="1"/>
  <c r="AR103" i="1"/>
  <c r="AR92" i="1"/>
  <c r="AR93" i="1"/>
  <c r="AR102" i="1"/>
  <c r="AR96" i="1"/>
  <c r="AR106" i="1"/>
  <c r="AR107" i="1"/>
  <c r="AA574" i="1"/>
  <c r="AZ537" i="1"/>
  <c r="AI537" i="1"/>
  <c r="II90" i="1"/>
  <c r="II98" i="1"/>
  <c r="II84" i="1"/>
  <c r="II99" i="1"/>
  <c r="II185" i="1"/>
  <c r="II88" i="1"/>
  <c r="II96" i="1"/>
  <c r="II104" i="1"/>
  <c r="II97" i="1"/>
  <c r="II169" i="1"/>
  <c r="II173" i="1"/>
  <c r="II177" i="1"/>
  <c r="II181" i="1"/>
  <c r="II186" i="1"/>
  <c r="II85" i="1"/>
  <c r="II93" i="1"/>
  <c r="II170" i="1"/>
  <c r="II178" i="1"/>
  <c r="II91" i="1"/>
  <c r="II176" i="1"/>
  <c r="II94" i="1"/>
  <c r="II102" i="1"/>
  <c r="II103" i="1"/>
  <c r="IJ144" i="1"/>
  <c r="II168" i="1"/>
  <c r="II183" i="1"/>
  <c r="II92" i="1"/>
  <c r="II100" i="1"/>
  <c r="II86" i="1"/>
  <c r="II101" i="1"/>
  <c r="II167" i="1"/>
  <c r="II182" i="1"/>
  <c r="II171" i="1"/>
  <c r="II175" i="1"/>
  <c r="II179" i="1"/>
  <c r="II184" i="1"/>
  <c r="II89" i="1"/>
  <c r="II174" i="1"/>
  <c r="II87" i="1"/>
  <c r="II95" i="1"/>
  <c r="IJ145" i="1"/>
  <c r="II172" i="1"/>
  <c r="II180" i="1"/>
  <c r="II106" i="1"/>
  <c r="II105" i="1"/>
  <c r="II188" i="1"/>
  <c r="II107" i="1"/>
  <c r="II187" i="1"/>
  <c r="II189" i="1"/>
  <c r="AI46" i="1"/>
  <c r="AZ46" i="1"/>
  <c r="II120" i="1"/>
  <c r="IP84" i="1" s="1"/>
  <c r="AZ451" i="1"/>
  <c r="AA486" i="1"/>
  <c r="AI451" i="1"/>
  <c r="AZ282" i="1"/>
  <c r="AI282" i="1"/>
  <c r="AZ202" i="1"/>
  <c r="AA236" i="1"/>
  <c r="II166" i="1" s="1"/>
  <c r="II202" i="1"/>
  <c r="IP166" i="1" s="1"/>
  <c r="AI202" i="1"/>
  <c r="AZ362" i="1"/>
  <c r="AA396" i="1"/>
  <c r="AI362" i="1"/>
  <c r="DT151" i="1" l="1"/>
  <c r="AR567" i="1"/>
  <c r="AR568" i="1"/>
  <c r="AR569" i="1"/>
  <c r="DT150" i="1"/>
  <c r="AR564" i="1"/>
  <c r="AR565" i="1"/>
  <c r="AR566" i="1"/>
  <c r="DT148" i="1"/>
  <c r="DT149" i="1"/>
  <c r="AR537" i="1"/>
  <c r="AR523" i="1"/>
  <c r="AR524" i="1"/>
  <c r="AR522" i="1"/>
  <c r="AI396" i="1"/>
  <c r="AI75" i="1"/>
  <c r="AR46" i="1" s="1"/>
  <c r="AI574" i="1"/>
  <c r="AR574" i="1" s="1"/>
  <c r="DT107" i="1"/>
  <c r="DT96" i="1"/>
  <c r="DT93" i="1"/>
  <c r="DT103" i="1"/>
  <c r="DT104" i="1"/>
  <c r="DT86" i="1"/>
  <c r="DT99" i="1"/>
  <c r="DT87" i="1"/>
  <c r="DT95" i="1"/>
  <c r="DT94" i="1"/>
  <c r="DT100" i="1"/>
  <c r="DT91" i="1"/>
  <c r="AI236" i="1"/>
  <c r="AI316" i="1"/>
  <c r="AI486" i="1"/>
  <c r="DT106" i="1"/>
  <c r="DT102" i="1"/>
  <c r="DT92" i="1"/>
  <c r="DT85" i="1"/>
  <c r="DT97" i="1"/>
  <c r="DT90" i="1"/>
  <c r="DT105" i="1"/>
  <c r="DT101" i="1"/>
  <c r="DT98" i="1"/>
  <c r="DT88" i="1"/>
  <c r="DT89" i="1"/>
  <c r="IQ84" i="1"/>
  <c r="DT569" i="1" l="1"/>
  <c r="DT568" i="1"/>
  <c r="DT567" i="1"/>
  <c r="AR392" i="1"/>
  <c r="AR393" i="1"/>
  <c r="DT393" i="1" s="1"/>
  <c r="AR394" i="1"/>
  <c r="AR313" i="1"/>
  <c r="AR312" i="1"/>
  <c r="AR314" i="1"/>
  <c r="DT314" i="1" s="1"/>
  <c r="AR232" i="1"/>
  <c r="AR233" i="1"/>
  <c r="DT233" i="1" s="1"/>
  <c r="AR234" i="1"/>
  <c r="DT566" i="1"/>
  <c r="AR391" i="1"/>
  <c r="AR390" i="1"/>
  <c r="AR389" i="1"/>
  <c r="AR202" i="1"/>
  <c r="IQ166" i="1" s="1"/>
  <c r="AR229" i="1"/>
  <c r="AR231" i="1"/>
  <c r="AR230" i="1"/>
  <c r="AR282" i="1"/>
  <c r="AR309" i="1"/>
  <c r="AR311" i="1"/>
  <c r="AR310" i="1"/>
  <c r="DT565" i="1"/>
  <c r="AR451" i="1"/>
  <c r="AR27" i="1"/>
  <c r="AR10" i="1"/>
  <c r="AR66" i="1"/>
  <c r="AR13" i="1"/>
  <c r="AR71" i="1"/>
  <c r="AR19" i="1"/>
  <c r="AR26" i="1"/>
  <c r="AR70" i="1"/>
  <c r="AR21" i="1"/>
  <c r="AR23" i="1"/>
  <c r="AR11" i="1"/>
  <c r="AR22" i="1"/>
  <c r="AR28" i="1"/>
  <c r="AR15" i="1"/>
  <c r="AR14" i="1"/>
  <c r="AR65" i="1"/>
  <c r="AR12" i="1"/>
  <c r="AR18" i="1"/>
  <c r="AR67" i="1"/>
  <c r="AR29" i="1"/>
  <c r="AR68" i="1"/>
  <c r="AR24" i="1"/>
  <c r="AR30" i="1"/>
  <c r="AR16" i="1"/>
  <c r="AR63" i="1"/>
  <c r="AR25" i="1"/>
  <c r="AR20" i="1"/>
  <c r="AR17" i="1"/>
  <c r="AR69" i="1"/>
  <c r="AR64" i="1"/>
  <c r="AR32" i="1"/>
  <c r="AR31" i="1"/>
  <c r="AR33" i="1"/>
  <c r="AR347" i="1"/>
  <c r="AR348" i="1"/>
  <c r="AR349" i="1"/>
  <c r="AR396" i="1"/>
  <c r="AA121" i="1"/>
  <c r="AR420" i="1"/>
  <c r="AR427" i="1"/>
  <c r="AR423" i="1"/>
  <c r="AR424" i="1"/>
  <c r="AR434" i="1"/>
  <c r="AR422" i="1"/>
  <c r="AR428" i="1"/>
  <c r="AR435" i="1"/>
  <c r="AR437" i="1"/>
  <c r="AR438" i="1"/>
  <c r="AR426" i="1"/>
  <c r="AR418" i="1"/>
  <c r="AR430" i="1"/>
  <c r="AR436" i="1"/>
  <c r="AR416" i="1"/>
  <c r="AR431" i="1"/>
  <c r="AR415" i="1"/>
  <c r="AR429" i="1"/>
  <c r="AR433" i="1"/>
  <c r="AR419" i="1"/>
  <c r="AR432" i="1"/>
  <c r="AR486" i="1"/>
  <c r="AR421" i="1"/>
  <c r="AR417" i="1"/>
  <c r="AR425" i="1"/>
  <c r="AR253" i="1"/>
  <c r="AR266" i="1"/>
  <c r="AR260" i="1"/>
  <c r="AR251" i="1"/>
  <c r="AR258" i="1"/>
  <c r="AR256" i="1"/>
  <c r="AR261" i="1"/>
  <c r="AR262" i="1"/>
  <c r="AR248" i="1"/>
  <c r="AR247" i="1"/>
  <c r="AR250" i="1"/>
  <c r="AR268" i="1"/>
  <c r="AR269" i="1"/>
  <c r="AR264" i="1"/>
  <c r="AR255" i="1"/>
  <c r="AR263" i="1"/>
  <c r="AR246" i="1"/>
  <c r="AR254" i="1"/>
  <c r="AR257" i="1"/>
  <c r="AR249" i="1"/>
  <c r="AR265" i="1"/>
  <c r="AR252" i="1"/>
  <c r="AR259" i="1"/>
  <c r="AR267" i="1"/>
  <c r="AR316" i="1"/>
  <c r="AR173" i="1"/>
  <c r="AR171" i="1"/>
  <c r="AR172" i="1"/>
  <c r="AR174" i="1"/>
  <c r="AR186" i="1"/>
  <c r="AR177" i="1"/>
  <c r="AR175" i="1"/>
  <c r="AR176" i="1"/>
  <c r="AR179" i="1"/>
  <c r="AR167" i="1"/>
  <c r="AR187" i="1"/>
  <c r="AR184" i="1"/>
  <c r="AR180" i="1"/>
  <c r="AR185" i="1"/>
  <c r="AR181" i="1"/>
  <c r="AR166" i="1"/>
  <c r="AR178" i="1"/>
  <c r="AR182" i="1"/>
  <c r="AR168" i="1"/>
  <c r="AR169" i="1"/>
  <c r="AR170" i="1"/>
  <c r="AR183" i="1"/>
  <c r="AR189" i="1"/>
  <c r="AR188" i="1"/>
  <c r="AR236" i="1"/>
  <c r="BO46" i="1"/>
  <c r="GN10" i="1"/>
  <c r="AR362" i="1"/>
  <c r="DT394" i="1" l="1"/>
  <c r="DT234" i="1"/>
  <c r="DT232" i="1"/>
  <c r="DT312" i="1"/>
  <c r="DT313" i="1"/>
  <c r="DT392" i="1"/>
  <c r="DT310" i="1"/>
  <c r="DT231" i="1"/>
  <c r="DT390" i="1"/>
  <c r="DT230" i="1"/>
  <c r="DT391" i="1"/>
  <c r="DT311" i="1"/>
  <c r="GN354" i="1"/>
  <c r="GN274" i="1"/>
  <c r="GN194" i="1"/>
  <c r="GN353" i="1"/>
  <c r="GN273" i="1"/>
  <c r="GN193" i="1"/>
  <c r="GN355" i="1"/>
  <c r="GN195" i="1"/>
  <c r="GN275" i="1"/>
  <c r="AA119" i="1"/>
  <c r="DT188" i="1"/>
  <c r="DT183" i="1"/>
  <c r="DZ183" i="1" s="1"/>
  <c r="DT169" i="1"/>
  <c r="DZ169" i="1" s="1"/>
  <c r="DT182" i="1"/>
  <c r="DZ182" i="1" s="1"/>
  <c r="DT185" i="1"/>
  <c r="DZ185" i="1" s="1"/>
  <c r="DT184" i="1"/>
  <c r="DZ184" i="1" s="1"/>
  <c r="DT167" i="1"/>
  <c r="DZ167" i="1" s="1"/>
  <c r="EA167" i="1" s="1"/>
  <c r="DT176" i="1"/>
  <c r="DZ176" i="1" s="1"/>
  <c r="DT177" i="1"/>
  <c r="DZ177" i="1" s="1"/>
  <c r="DT174" i="1"/>
  <c r="DZ174" i="1" s="1"/>
  <c r="DT171" i="1"/>
  <c r="DZ171" i="1" s="1"/>
  <c r="DT259" i="1"/>
  <c r="DT265" i="1"/>
  <c r="DT257" i="1"/>
  <c r="DT255" i="1"/>
  <c r="DT269" i="1"/>
  <c r="DT250" i="1"/>
  <c r="DT248" i="1"/>
  <c r="DT261" i="1"/>
  <c r="DT258" i="1"/>
  <c r="DT260" i="1"/>
  <c r="DT253" i="1"/>
  <c r="DT524" i="1"/>
  <c r="DT417" i="1"/>
  <c r="DT419" i="1"/>
  <c r="DT506" i="1"/>
  <c r="DT507" i="1"/>
  <c r="DT433" i="1"/>
  <c r="DT416" i="1"/>
  <c r="DT502" i="1"/>
  <c r="DT514" i="1"/>
  <c r="DT503" i="1"/>
  <c r="DT523" i="1"/>
  <c r="DT418" i="1"/>
  <c r="DT438" i="1"/>
  <c r="DT435" i="1"/>
  <c r="DT508" i="1"/>
  <c r="DT515" i="1"/>
  <c r="DT422" i="1"/>
  <c r="DT424" i="1"/>
  <c r="DT427" i="1"/>
  <c r="DT518" i="1"/>
  <c r="DT512" i="1"/>
  <c r="DT517" i="1"/>
  <c r="DT349" i="1"/>
  <c r="DT347" i="1"/>
  <c r="BO33" i="1"/>
  <c r="DT33" i="1"/>
  <c r="DZ33" i="1" s="1"/>
  <c r="BO32" i="1"/>
  <c r="DT32" i="1"/>
  <c r="DZ32" i="1" s="1"/>
  <c r="DT69" i="1"/>
  <c r="DZ69" i="1" s="1"/>
  <c r="HX33" i="1" s="1"/>
  <c r="BO69" i="1"/>
  <c r="GN33" i="1"/>
  <c r="DT20" i="1"/>
  <c r="DZ20" i="1" s="1"/>
  <c r="BO20" i="1"/>
  <c r="BO63" i="1"/>
  <c r="GN27" i="1"/>
  <c r="DT30" i="1"/>
  <c r="DZ30" i="1" s="1"/>
  <c r="BO30" i="1"/>
  <c r="BO68" i="1"/>
  <c r="DT68" i="1"/>
  <c r="DZ68" i="1" s="1"/>
  <c r="HX32" i="1" s="1"/>
  <c r="GN32" i="1"/>
  <c r="BO67" i="1"/>
  <c r="DT67" i="1"/>
  <c r="DZ67" i="1" s="1"/>
  <c r="HX31" i="1" s="1"/>
  <c r="GN31" i="1"/>
  <c r="DT13" i="1"/>
  <c r="DZ13" i="1" s="1"/>
  <c r="BO12" i="1"/>
  <c r="DT12" i="1"/>
  <c r="DZ12" i="1" s="1"/>
  <c r="BO14" i="1"/>
  <c r="DT14" i="1"/>
  <c r="DZ14" i="1" s="1"/>
  <c r="BO28" i="1"/>
  <c r="DT28" i="1"/>
  <c r="DZ28" i="1" s="1"/>
  <c r="BO11" i="1"/>
  <c r="DT11" i="1"/>
  <c r="DZ11" i="1" s="1"/>
  <c r="EA11" i="1" s="1"/>
  <c r="BO21" i="1"/>
  <c r="DT21" i="1"/>
  <c r="DZ21" i="1" s="1"/>
  <c r="BO26" i="1"/>
  <c r="DT26" i="1"/>
  <c r="DZ26" i="1" s="1"/>
  <c r="DT71" i="1"/>
  <c r="DZ71" i="1" s="1"/>
  <c r="HX35" i="1" s="1"/>
  <c r="GE10" i="1"/>
  <c r="BO71" i="1"/>
  <c r="GN35" i="1"/>
  <c r="BO66" i="1"/>
  <c r="DT66" i="1"/>
  <c r="DZ66" i="1" s="1"/>
  <c r="HX30" i="1" s="1"/>
  <c r="GN30" i="1"/>
  <c r="BO27" i="1"/>
  <c r="DT27" i="1"/>
  <c r="DZ27" i="1" s="1"/>
  <c r="DT189" i="1"/>
  <c r="DT170" i="1"/>
  <c r="DZ170" i="1" s="1"/>
  <c r="DT168" i="1"/>
  <c r="DZ168" i="1" s="1"/>
  <c r="DT178" i="1"/>
  <c r="DZ178" i="1" s="1"/>
  <c r="DT181" i="1"/>
  <c r="DZ181" i="1" s="1"/>
  <c r="DT180" i="1"/>
  <c r="DZ180" i="1" s="1"/>
  <c r="DT187" i="1"/>
  <c r="DT179" i="1"/>
  <c r="DZ179" i="1" s="1"/>
  <c r="DT175" i="1"/>
  <c r="DZ175" i="1" s="1"/>
  <c r="DT186" i="1"/>
  <c r="DZ186" i="1" s="1"/>
  <c r="DT172" i="1"/>
  <c r="DZ172" i="1" s="1"/>
  <c r="DT173" i="1"/>
  <c r="DZ173" i="1" s="1"/>
  <c r="DT267" i="1"/>
  <c r="DT252" i="1"/>
  <c r="DT249" i="1"/>
  <c r="DT254" i="1"/>
  <c r="DT263" i="1"/>
  <c r="DT264" i="1"/>
  <c r="DT268" i="1"/>
  <c r="DT247" i="1"/>
  <c r="DT262" i="1"/>
  <c r="DT256" i="1"/>
  <c r="DT251" i="1"/>
  <c r="DT266" i="1"/>
  <c r="DT522" i="1"/>
  <c r="DT425" i="1"/>
  <c r="DT421" i="1"/>
  <c r="DT432" i="1"/>
  <c r="DT510" i="1"/>
  <c r="DT520" i="1"/>
  <c r="DT505" i="1"/>
  <c r="DT429" i="1"/>
  <c r="DT431" i="1"/>
  <c r="DT436" i="1"/>
  <c r="DT521" i="1"/>
  <c r="DT519" i="1"/>
  <c r="DT509" i="1"/>
  <c r="DT430" i="1"/>
  <c r="DT426" i="1"/>
  <c r="DT437" i="1"/>
  <c r="DT428" i="1"/>
  <c r="DT504" i="1"/>
  <c r="DT513" i="1"/>
  <c r="DT434" i="1"/>
  <c r="DT423" i="1"/>
  <c r="DT420" i="1"/>
  <c r="DT516" i="1"/>
  <c r="DT511" i="1"/>
  <c r="AA452" i="1"/>
  <c r="AA203" i="1"/>
  <c r="AA363" i="1"/>
  <c r="AA538" i="1"/>
  <c r="AA283" i="1"/>
  <c r="AA47" i="1"/>
  <c r="AZ121" i="1"/>
  <c r="II121" i="1"/>
  <c r="IP85" i="1" s="1"/>
  <c r="AI121" i="1"/>
  <c r="AR121" i="1" s="1"/>
  <c r="DT348" i="1"/>
  <c r="BO31" i="1"/>
  <c r="DT31" i="1"/>
  <c r="DZ31" i="1" s="1"/>
  <c r="DT64" i="1"/>
  <c r="DZ64" i="1" s="1"/>
  <c r="GN28" i="1"/>
  <c r="BO64" i="1"/>
  <c r="BO17" i="1"/>
  <c r="DT17" i="1"/>
  <c r="DZ17" i="1" s="1"/>
  <c r="DT25" i="1"/>
  <c r="DZ25" i="1" s="1"/>
  <c r="BO25" i="1"/>
  <c r="DT16" i="1"/>
  <c r="DZ16" i="1" s="1"/>
  <c r="BO16" i="1"/>
  <c r="BO24" i="1"/>
  <c r="DT24" i="1"/>
  <c r="DZ24" i="1" s="1"/>
  <c r="BO29" i="1"/>
  <c r="EY29" i="1" s="1"/>
  <c r="FE29" i="1" s="1"/>
  <c r="DT29" i="1"/>
  <c r="DZ29" i="1" s="1"/>
  <c r="BO18" i="1"/>
  <c r="DT18" i="1"/>
  <c r="DZ18" i="1" s="1"/>
  <c r="BO65" i="1"/>
  <c r="DT65" i="1"/>
  <c r="DZ65" i="1" s="1"/>
  <c r="GN29" i="1"/>
  <c r="BO15" i="1"/>
  <c r="DT15" i="1"/>
  <c r="DZ15" i="1" s="1"/>
  <c r="DT22" i="1"/>
  <c r="DZ22" i="1" s="1"/>
  <c r="BO22" i="1"/>
  <c r="BO23" i="1"/>
  <c r="DT23" i="1"/>
  <c r="DZ23" i="1" s="1"/>
  <c r="BO70" i="1"/>
  <c r="DT70" i="1"/>
  <c r="DZ70" i="1" s="1"/>
  <c r="HX34" i="1" s="1"/>
  <c r="GN34" i="1"/>
  <c r="BO19" i="1"/>
  <c r="DT19" i="1"/>
  <c r="DZ19" i="1" s="1"/>
  <c r="BO13" i="1"/>
  <c r="BO10" i="1"/>
  <c r="BI10" i="1"/>
  <c r="ER11" i="1" s="1"/>
  <c r="AA122" i="1"/>
  <c r="EY22" i="1" l="1"/>
  <c r="FE22" i="1" s="1"/>
  <c r="EY19" i="1"/>
  <c r="FE19" i="1" s="1"/>
  <c r="EY13" i="1"/>
  <c r="FE13" i="1" s="1"/>
  <c r="EY18" i="1"/>
  <c r="FE18" i="1" s="1"/>
  <c r="EY64" i="1"/>
  <c r="FE64" i="1" s="1"/>
  <c r="EY31" i="1"/>
  <c r="FE31" i="1" s="1"/>
  <c r="EA168" i="1"/>
  <c r="EA169" i="1" s="1"/>
  <c r="EY24" i="1"/>
  <c r="FE24" i="1" s="1"/>
  <c r="EY33" i="1"/>
  <c r="FE33" i="1" s="1"/>
  <c r="EY23" i="1"/>
  <c r="FE23" i="1" s="1"/>
  <c r="EY16" i="1"/>
  <c r="FE16" i="1" s="1"/>
  <c r="EY27" i="1"/>
  <c r="FE27" i="1" s="1"/>
  <c r="EA12" i="1"/>
  <c r="EA13" i="1" s="1"/>
  <c r="EA14" i="1" s="1"/>
  <c r="EA15" i="1" s="1"/>
  <c r="IQ85" i="1"/>
  <c r="DT121" i="1"/>
  <c r="ED121" i="1"/>
  <c r="AZ283" i="1"/>
  <c r="AI283" i="1"/>
  <c r="AR283" i="1" s="1"/>
  <c r="AZ363" i="1"/>
  <c r="AI363" i="1"/>
  <c r="AR363" i="1" s="1"/>
  <c r="AZ452" i="1"/>
  <c r="AI452" i="1"/>
  <c r="AR452" i="1" s="1"/>
  <c r="EY66" i="1"/>
  <c r="FE66" i="1" s="1"/>
  <c r="EY26" i="1"/>
  <c r="FE26" i="1" s="1"/>
  <c r="EY11" i="1"/>
  <c r="FE11" i="1" s="1"/>
  <c r="FF11" i="1" s="1"/>
  <c r="EY15" i="1"/>
  <c r="FE15" i="1" s="1"/>
  <c r="EY14" i="1"/>
  <c r="FE14" i="1" s="1"/>
  <c r="EY67" i="1"/>
  <c r="FE67" i="1" s="1"/>
  <c r="EY68" i="1"/>
  <c r="FE68" i="1" s="1"/>
  <c r="EY30" i="1"/>
  <c r="FE30" i="1" s="1"/>
  <c r="EY20" i="1"/>
  <c r="FE20" i="1" s="1"/>
  <c r="EY70" i="1"/>
  <c r="FE70" i="1" s="1"/>
  <c r="EY69" i="1"/>
  <c r="FE69" i="1" s="1"/>
  <c r="AA201" i="1"/>
  <c r="AA536" i="1"/>
  <c r="AA45" i="1"/>
  <c r="AZ119" i="1"/>
  <c r="AA450" i="1"/>
  <c r="AA281" i="1"/>
  <c r="AA361" i="1"/>
  <c r="II119" i="1"/>
  <c r="AI119" i="1"/>
  <c r="AR119" i="1" s="1"/>
  <c r="AA204" i="1"/>
  <c r="AA284" i="1"/>
  <c r="AZ122" i="1"/>
  <c r="AA364" i="1"/>
  <c r="AA48" i="1"/>
  <c r="AA539" i="1"/>
  <c r="AA453" i="1"/>
  <c r="II122" i="1"/>
  <c r="IP86" i="1" s="1"/>
  <c r="AI122" i="1"/>
  <c r="AR122" i="1" s="1"/>
  <c r="AA118" i="1"/>
  <c r="EY65" i="1"/>
  <c r="FE65" i="1" s="1"/>
  <c r="EY25" i="1"/>
  <c r="FE25" i="1" s="1"/>
  <c r="EY17" i="1"/>
  <c r="FE17" i="1" s="1"/>
  <c r="AI47" i="1"/>
  <c r="AR47" i="1" s="1"/>
  <c r="AZ47" i="1"/>
  <c r="AZ538" i="1"/>
  <c r="AI538" i="1"/>
  <c r="AR538" i="1" s="1"/>
  <c r="AZ203" i="1"/>
  <c r="II203" i="1"/>
  <c r="IP167" i="1" s="1"/>
  <c r="AI203" i="1"/>
  <c r="AR203" i="1" s="1"/>
  <c r="EY71" i="1"/>
  <c r="FE71" i="1" s="1"/>
  <c r="EY21" i="1"/>
  <c r="FE21" i="1" s="1"/>
  <c r="EY28" i="1"/>
  <c r="FE28" i="1" s="1"/>
  <c r="EY12" i="1"/>
  <c r="FE12" i="1" s="1"/>
  <c r="EY32" i="1"/>
  <c r="FE32" i="1" s="1"/>
  <c r="FF12" i="1" l="1"/>
  <c r="FF13" i="1" s="1"/>
  <c r="EA16" i="1"/>
  <c r="DT538" i="1"/>
  <c r="ED47" i="1"/>
  <c r="AA200" i="1"/>
  <c r="AA535" i="1"/>
  <c r="AA44" i="1"/>
  <c r="AZ118" i="1"/>
  <c r="ED119" i="1" s="1"/>
  <c r="AA280" i="1"/>
  <c r="AA449" i="1"/>
  <c r="AA360" i="1"/>
  <c r="II118" i="1"/>
  <c r="AI118" i="1"/>
  <c r="AR118" i="1" s="1"/>
  <c r="DT119" i="1" s="1"/>
  <c r="DT122" i="1"/>
  <c r="IQ86" i="1"/>
  <c r="AZ453" i="1"/>
  <c r="AI453" i="1"/>
  <c r="AR453" i="1" s="1"/>
  <c r="AZ48" i="1"/>
  <c r="ED48" i="1" s="1"/>
  <c r="AI48" i="1"/>
  <c r="AR48" i="1" s="1"/>
  <c r="ED122" i="1"/>
  <c r="AZ204" i="1"/>
  <c r="II204" i="1"/>
  <c r="IP168" i="1" s="1"/>
  <c r="AI204" i="1"/>
  <c r="AR204" i="1" s="1"/>
  <c r="AZ281" i="1"/>
  <c r="AI281" i="1"/>
  <c r="AR281" i="1" s="1"/>
  <c r="ED120" i="1"/>
  <c r="AZ536" i="1"/>
  <c r="AI536" i="1"/>
  <c r="AR536" i="1" s="1"/>
  <c r="ED452" i="1"/>
  <c r="ED363" i="1"/>
  <c r="ED283" i="1"/>
  <c r="IQ167" i="1"/>
  <c r="DT203" i="1"/>
  <c r="ED203" i="1"/>
  <c r="ED538" i="1"/>
  <c r="GN396" i="1"/>
  <c r="GN236" i="1"/>
  <c r="BO47" i="1"/>
  <c r="EY47" i="1" s="1"/>
  <c r="FE47" i="1" s="1"/>
  <c r="GN11" i="1"/>
  <c r="DT47" i="1"/>
  <c r="DZ47" i="1" s="1"/>
  <c r="GN316" i="1"/>
  <c r="AZ539" i="1"/>
  <c r="AI539" i="1"/>
  <c r="AR539" i="1" s="1"/>
  <c r="AZ364" i="1"/>
  <c r="AI364" i="1"/>
  <c r="AR364" i="1" s="1"/>
  <c r="AZ284" i="1"/>
  <c r="AI284" i="1"/>
  <c r="AR284" i="1" s="1"/>
  <c r="DT120" i="1"/>
  <c r="AZ361" i="1"/>
  <c r="AI361" i="1"/>
  <c r="AR361" i="1" s="1"/>
  <c r="AZ450" i="1"/>
  <c r="AI450" i="1"/>
  <c r="AR450" i="1" s="1"/>
  <c r="AZ45" i="1"/>
  <c r="AI45" i="1"/>
  <c r="AR45" i="1" s="1"/>
  <c r="AZ201" i="1"/>
  <c r="II201" i="1"/>
  <c r="AI201" i="1"/>
  <c r="AR201" i="1" s="1"/>
  <c r="EA170" i="1"/>
  <c r="DT452" i="1"/>
  <c r="DT363" i="1"/>
  <c r="DT283" i="1"/>
  <c r="AA123" i="1"/>
  <c r="AA108" i="1"/>
  <c r="AA365" i="1" l="1"/>
  <c r="AA205" i="1"/>
  <c r="AA285" i="1"/>
  <c r="AA49" i="1"/>
  <c r="AZ123" i="1"/>
  <c r="AA540" i="1"/>
  <c r="AA454" i="1"/>
  <c r="II123" i="1"/>
  <c r="IP87" i="1" s="1"/>
  <c r="AI123" i="1"/>
  <c r="AR123" i="1" s="1"/>
  <c r="EA171" i="1"/>
  <c r="DT202" i="1"/>
  <c r="ED202" i="1"/>
  <c r="ED46" i="1"/>
  <c r="ED451" i="1"/>
  <c r="ED362" i="1"/>
  <c r="ED284" i="1"/>
  <c r="ED539" i="1"/>
  <c r="DT537" i="1"/>
  <c r="ED282" i="1"/>
  <c r="GN12" i="1"/>
  <c r="BO48" i="1"/>
  <c r="EY48" i="1" s="1"/>
  <c r="FE48" i="1" s="1"/>
  <c r="DT48" i="1"/>
  <c r="DZ48" i="1" s="1"/>
  <c r="DT453" i="1"/>
  <c r="AZ360" i="1"/>
  <c r="AI360" i="1"/>
  <c r="AR360" i="1" s="1"/>
  <c r="DT361" i="1" s="1"/>
  <c r="AZ280" i="1"/>
  <c r="ED281" i="1" s="1"/>
  <c r="AI280" i="1"/>
  <c r="AR280" i="1" s="1"/>
  <c r="DT281" i="1" s="1"/>
  <c r="AZ44" i="1"/>
  <c r="ED45" i="1" s="1"/>
  <c r="AI44" i="1"/>
  <c r="AR44" i="1" s="1"/>
  <c r="DT45" i="1" s="1"/>
  <c r="DZ45" i="1" s="1"/>
  <c r="AZ200" i="1"/>
  <c r="II200" i="1"/>
  <c r="AI200" i="1"/>
  <c r="AR200" i="1" s="1"/>
  <c r="FF14" i="1"/>
  <c r="AA190" i="1"/>
  <c r="AA525" i="1"/>
  <c r="AZ108" i="1"/>
  <c r="AA270" i="1"/>
  <c r="AA439" i="1"/>
  <c r="AA34" i="1"/>
  <c r="AA350" i="1"/>
  <c r="II108" i="1"/>
  <c r="AI108" i="1"/>
  <c r="AR108" i="1" s="1"/>
  <c r="BO45" i="1"/>
  <c r="DT46" i="1"/>
  <c r="DZ46" i="1" s="1"/>
  <c r="DT451" i="1"/>
  <c r="DT362" i="1"/>
  <c r="DT284" i="1"/>
  <c r="DT364" i="1"/>
  <c r="DT539" i="1"/>
  <c r="ED364" i="1"/>
  <c r="ED537" i="1"/>
  <c r="DT282" i="1"/>
  <c r="IQ168" i="1"/>
  <c r="DT204" i="1"/>
  <c r="ED204" i="1"/>
  <c r="ED453" i="1"/>
  <c r="AZ449" i="1"/>
  <c r="ED450" i="1" s="1"/>
  <c r="AI449" i="1"/>
  <c r="AR449" i="1" s="1"/>
  <c r="AZ535" i="1"/>
  <c r="AI535" i="1"/>
  <c r="AR535" i="1" s="1"/>
  <c r="EA17" i="1"/>
  <c r="EA18" i="1" l="1"/>
  <c r="AZ34" i="1"/>
  <c r="ED34" i="1" s="1"/>
  <c r="EJ34" i="1" s="1"/>
  <c r="EK34" i="1" s="1"/>
  <c r="AI34" i="1"/>
  <c r="AR34" i="1" s="1"/>
  <c r="AZ270" i="1"/>
  <c r="AI270" i="1"/>
  <c r="AR270" i="1" s="1"/>
  <c r="AZ525" i="1"/>
  <c r="AI525" i="1"/>
  <c r="AR525" i="1" s="1"/>
  <c r="BO44" i="1"/>
  <c r="EY45" i="1" s="1"/>
  <c r="FE45" i="1" s="1"/>
  <c r="DT536" i="1"/>
  <c r="EA172" i="1"/>
  <c r="DT123" i="1"/>
  <c r="IQ87" i="1"/>
  <c r="AZ454" i="1"/>
  <c r="AI454" i="1"/>
  <c r="AR454" i="1" s="1"/>
  <c r="ED123" i="1"/>
  <c r="AZ285" i="1"/>
  <c r="AI285" i="1"/>
  <c r="AR285" i="1" s="1"/>
  <c r="AZ365" i="1"/>
  <c r="AI365" i="1"/>
  <c r="AR365" i="1" s="1"/>
  <c r="ED536" i="1"/>
  <c r="DT450" i="1"/>
  <c r="EY46" i="1"/>
  <c r="FE46" i="1" s="1"/>
  <c r="DT108" i="1"/>
  <c r="AZ350" i="1"/>
  <c r="AI350" i="1"/>
  <c r="AR350" i="1" s="1"/>
  <c r="AZ439" i="1"/>
  <c r="AI439" i="1"/>
  <c r="AR439" i="1" s="1"/>
  <c r="ED108" i="1"/>
  <c r="AZ190" i="1"/>
  <c r="II190" i="1"/>
  <c r="AI190" i="1"/>
  <c r="AR190" i="1" s="1"/>
  <c r="FF15" i="1"/>
  <c r="ED361" i="1"/>
  <c r="ED201" i="1"/>
  <c r="DT201" i="1"/>
  <c r="AZ540" i="1"/>
  <c r="AI540" i="1"/>
  <c r="AR540" i="1" s="1"/>
  <c r="AZ49" i="1"/>
  <c r="ED49" i="1" s="1"/>
  <c r="AI49" i="1"/>
  <c r="AR49" i="1" s="1"/>
  <c r="AZ205" i="1"/>
  <c r="II205" i="1"/>
  <c r="IP169" i="1" s="1"/>
  <c r="AI205" i="1"/>
  <c r="AR205" i="1" s="1"/>
  <c r="AA109" i="1"/>
  <c r="AA124" i="1"/>
  <c r="AA191" i="1" l="1"/>
  <c r="AA526" i="1"/>
  <c r="AA440" i="1"/>
  <c r="AA35" i="1"/>
  <c r="AA351" i="1"/>
  <c r="AZ109" i="1"/>
  <c r="AA271" i="1"/>
  <c r="II109" i="1"/>
  <c r="AI109" i="1"/>
  <c r="AR109" i="1" s="1"/>
  <c r="BO49" i="1"/>
  <c r="EY49" i="1" s="1"/>
  <c r="FE49" i="1" s="1"/>
  <c r="GN13" i="1"/>
  <c r="DT49" i="1"/>
  <c r="DZ49" i="1" s="1"/>
  <c r="DT540" i="1"/>
  <c r="FF16" i="1"/>
  <c r="DT439" i="1"/>
  <c r="DT350" i="1"/>
  <c r="DT365" i="1"/>
  <c r="DT285" i="1"/>
  <c r="DT454" i="1"/>
  <c r="DT525" i="1"/>
  <c r="DT270" i="1"/>
  <c r="DT34" i="1"/>
  <c r="DZ34" i="1" s="1"/>
  <c r="BO34" i="1"/>
  <c r="EY34" i="1" s="1"/>
  <c r="FE34" i="1" s="1"/>
  <c r="EA19" i="1"/>
  <c r="AA541" i="1"/>
  <c r="AA286" i="1"/>
  <c r="AA206" i="1"/>
  <c r="AA455" i="1"/>
  <c r="AA50" i="1"/>
  <c r="AA366" i="1"/>
  <c r="AZ124" i="1"/>
  <c r="II124" i="1"/>
  <c r="IP88" i="1" s="1"/>
  <c r="AI124" i="1"/>
  <c r="AR124" i="1" s="1"/>
  <c r="DT205" i="1"/>
  <c r="IQ169" i="1"/>
  <c r="ED205" i="1"/>
  <c r="ED540" i="1"/>
  <c r="DT190" i="1"/>
  <c r="ED190" i="1"/>
  <c r="ED439" i="1"/>
  <c r="ED350" i="1"/>
  <c r="FE75" i="1"/>
  <c r="ED365" i="1"/>
  <c r="ED285" i="1"/>
  <c r="ED454" i="1"/>
  <c r="EA173" i="1"/>
  <c r="ED525" i="1"/>
  <c r="ED270" i="1"/>
  <c r="AA110" i="1"/>
  <c r="DT124" i="1" l="1"/>
  <c r="IQ88" i="1"/>
  <c r="ED124" i="1"/>
  <c r="AI50" i="1"/>
  <c r="AR50" i="1" s="1"/>
  <c r="AZ50" i="1"/>
  <c r="ED50" i="1" s="1"/>
  <c r="AZ206" i="1"/>
  <c r="II206" i="1"/>
  <c r="IP170" i="1" s="1"/>
  <c r="AI206" i="1"/>
  <c r="AR206" i="1" s="1"/>
  <c r="AZ541" i="1"/>
  <c r="AI541" i="1"/>
  <c r="AR541" i="1" s="1"/>
  <c r="EA20" i="1"/>
  <c r="FF17" i="1"/>
  <c r="ED109" i="1"/>
  <c r="AZ35" i="1"/>
  <c r="ED35" i="1" s="1"/>
  <c r="EJ35" i="1" s="1"/>
  <c r="EK35" i="1" s="1"/>
  <c r="AI35" i="1"/>
  <c r="AR35" i="1" s="1"/>
  <c r="AZ526" i="1"/>
  <c r="AI526" i="1"/>
  <c r="AR526" i="1" s="1"/>
  <c r="AA192" i="1"/>
  <c r="AA527" i="1"/>
  <c r="AA441" i="1"/>
  <c r="AA36" i="1"/>
  <c r="AZ110" i="1"/>
  <c r="AA272" i="1"/>
  <c r="AA352" i="1"/>
  <c r="II110" i="1"/>
  <c r="AI110" i="1"/>
  <c r="AR110" i="1" s="1"/>
  <c r="EA174" i="1"/>
  <c r="AZ366" i="1"/>
  <c r="AI366" i="1"/>
  <c r="AR366" i="1" s="1"/>
  <c r="AZ455" i="1"/>
  <c r="AI455" i="1"/>
  <c r="AR455" i="1" s="1"/>
  <c r="AZ286" i="1"/>
  <c r="AI286" i="1"/>
  <c r="AR286" i="1" s="1"/>
  <c r="DT109" i="1"/>
  <c r="AZ271" i="1"/>
  <c r="AI271" i="1"/>
  <c r="AR271" i="1" s="1"/>
  <c r="AZ351" i="1"/>
  <c r="AI351" i="1"/>
  <c r="AR351" i="1" s="1"/>
  <c r="AZ440" i="1"/>
  <c r="AI440" i="1"/>
  <c r="AR440" i="1" s="1"/>
  <c r="AZ191" i="1"/>
  <c r="II191" i="1"/>
  <c r="AI191" i="1"/>
  <c r="AR191" i="1" s="1"/>
  <c r="AA125" i="1"/>
  <c r="AA111" i="1"/>
  <c r="AA193" i="1" l="1"/>
  <c r="AA528" i="1"/>
  <c r="AA442" i="1"/>
  <c r="AA37" i="1"/>
  <c r="AZ111" i="1"/>
  <c r="AA273" i="1"/>
  <c r="AA353" i="1"/>
  <c r="II111" i="1"/>
  <c r="AI111" i="1"/>
  <c r="AR111" i="1" s="1"/>
  <c r="DT191" i="1"/>
  <c r="ED191" i="1"/>
  <c r="ED440" i="1"/>
  <c r="ED351" i="1"/>
  <c r="ED271" i="1"/>
  <c r="ED286" i="1"/>
  <c r="ED455" i="1"/>
  <c r="ED366" i="1"/>
  <c r="EA175" i="1"/>
  <c r="DT110" i="1"/>
  <c r="AZ352" i="1"/>
  <c r="AI352" i="1"/>
  <c r="AR352" i="1" s="1"/>
  <c r="ED110" i="1"/>
  <c r="AZ441" i="1"/>
  <c r="AI441" i="1"/>
  <c r="AR441" i="1" s="1"/>
  <c r="AZ192" i="1"/>
  <c r="II192" i="1"/>
  <c r="AI192" i="1"/>
  <c r="AR192" i="1" s="1"/>
  <c r="ED526" i="1"/>
  <c r="FF18" i="1"/>
  <c r="EA21" i="1"/>
  <c r="ED541" i="1"/>
  <c r="AA367" i="1"/>
  <c r="AZ125" i="1"/>
  <c r="AA207" i="1"/>
  <c r="AA51" i="1"/>
  <c r="AA287" i="1"/>
  <c r="AA542" i="1"/>
  <c r="AA456" i="1"/>
  <c r="II125" i="1"/>
  <c r="IP89" i="1" s="1"/>
  <c r="AI125" i="1"/>
  <c r="AR125" i="1" s="1"/>
  <c r="DT440" i="1"/>
  <c r="DT351" i="1"/>
  <c r="DT271" i="1"/>
  <c r="DT286" i="1"/>
  <c r="DT455" i="1"/>
  <c r="DT366" i="1"/>
  <c r="AZ272" i="1"/>
  <c r="AI272" i="1"/>
  <c r="AR272" i="1" s="1"/>
  <c r="AZ36" i="1"/>
  <c r="ED36" i="1" s="1"/>
  <c r="EJ36" i="1" s="1"/>
  <c r="EK36" i="1" s="1"/>
  <c r="AI36" i="1"/>
  <c r="AR36" i="1" s="1"/>
  <c r="AZ527" i="1"/>
  <c r="AI527" i="1"/>
  <c r="AR527" i="1" s="1"/>
  <c r="DT526" i="1"/>
  <c r="BO35" i="1"/>
  <c r="EY35" i="1" s="1"/>
  <c r="FE35" i="1" s="1"/>
  <c r="DT35" i="1"/>
  <c r="DZ35" i="1" s="1"/>
  <c r="DT541" i="1"/>
  <c r="DT206" i="1"/>
  <c r="IQ170" i="1"/>
  <c r="ED206" i="1"/>
  <c r="GN14" i="1"/>
  <c r="BO50" i="1"/>
  <c r="EY50" i="1" s="1"/>
  <c r="FE50" i="1" s="1"/>
  <c r="DT50" i="1"/>
  <c r="DZ50" i="1" s="1"/>
  <c r="AA112" i="1" l="1"/>
  <c r="DT527" i="1"/>
  <c r="BO36" i="1"/>
  <c r="EY36" i="1" s="1"/>
  <c r="FE36" i="1" s="1"/>
  <c r="DT36" i="1"/>
  <c r="DZ36" i="1" s="1"/>
  <c r="DT272" i="1"/>
  <c r="AZ542" i="1"/>
  <c r="AI542" i="1"/>
  <c r="AR542" i="1" s="1"/>
  <c r="AZ51" i="1"/>
  <c r="ED51" i="1" s="1"/>
  <c r="AI51" i="1"/>
  <c r="AR51" i="1" s="1"/>
  <c r="ED125" i="1"/>
  <c r="EA22" i="1"/>
  <c r="DT441" i="1"/>
  <c r="DT352" i="1"/>
  <c r="EA176" i="1"/>
  <c r="AZ273" i="1"/>
  <c r="ED273" i="1" s="1"/>
  <c r="AI273" i="1"/>
  <c r="AR273" i="1" s="1"/>
  <c r="AZ37" i="1"/>
  <c r="ED37" i="1" s="1"/>
  <c r="EJ37" i="1" s="1"/>
  <c r="EK37" i="1" s="1"/>
  <c r="AI37" i="1"/>
  <c r="AR37" i="1" s="1"/>
  <c r="AZ528" i="1"/>
  <c r="AI528" i="1"/>
  <c r="AR528" i="1" s="1"/>
  <c r="ED527" i="1"/>
  <c r="ED272" i="1"/>
  <c r="IQ89" i="1"/>
  <c r="DT125" i="1"/>
  <c r="AZ456" i="1"/>
  <c r="AI456" i="1"/>
  <c r="AR456" i="1" s="1"/>
  <c r="AZ287" i="1"/>
  <c r="AI287" i="1"/>
  <c r="AR287" i="1" s="1"/>
  <c r="AZ207" i="1"/>
  <c r="II207" i="1"/>
  <c r="IP171" i="1" s="1"/>
  <c r="AI207" i="1"/>
  <c r="AR207" i="1" s="1"/>
  <c r="AZ367" i="1"/>
  <c r="AI367" i="1"/>
  <c r="AR367" i="1" s="1"/>
  <c r="FF19" i="1"/>
  <c r="DT192" i="1"/>
  <c r="ED441" i="1"/>
  <c r="ED352" i="1"/>
  <c r="ED192" i="1"/>
  <c r="DT111" i="1"/>
  <c r="AZ353" i="1"/>
  <c r="AI353" i="1"/>
  <c r="AR353" i="1" s="1"/>
  <c r="ED111" i="1"/>
  <c r="AZ442" i="1"/>
  <c r="AI442" i="1"/>
  <c r="AR442" i="1" s="1"/>
  <c r="AZ193" i="1"/>
  <c r="II193" i="1"/>
  <c r="AI193" i="1"/>
  <c r="AR193" i="1" s="1"/>
  <c r="AA113" i="1"/>
  <c r="DT193" i="1" l="1"/>
  <c r="ED193" i="1"/>
  <c r="ED442" i="1"/>
  <c r="ED353" i="1"/>
  <c r="FF20" i="1"/>
  <c r="ED367" i="1"/>
  <c r="DT287" i="1"/>
  <c r="DT456" i="1"/>
  <c r="ED528" i="1"/>
  <c r="EA177" i="1"/>
  <c r="EA23" i="1"/>
  <c r="BO51" i="1"/>
  <c r="EY51" i="1" s="1"/>
  <c r="FE51" i="1" s="1"/>
  <c r="GN15" i="1"/>
  <c r="DT51" i="1"/>
  <c r="DZ51" i="1" s="1"/>
  <c r="DT542" i="1"/>
  <c r="AA194" i="1"/>
  <c r="AA529" i="1"/>
  <c r="AA38" i="1"/>
  <c r="AA443" i="1"/>
  <c r="AZ112" i="1"/>
  <c r="AA274" i="1"/>
  <c r="AA354" i="1"/>
  <c r="II112" i="1"/>
  <c r="AI112" i="1"/>
  <c r="AR112" i="1" s="1"/>
  <c r="AA195" i="1"/>
  <c r="AA530" i="1"/>
  <c r="AA39" i="1"/>
  <c r="AA275" i="1"/>
  <c r="AA444" i="1"/>
  <c r="AZ113" i="1"/>
  <c r="AA355" i="1"/>
  <c r="II113" i="1"/>
  <c r="AI113" i="1"/>
  <c r="AR113" i="1" s="1"/>
  <c r="AA126" i="1"/>
  <c r="DT442" i="1"/>
  <c r="DT353" i="1"/>
  <c r="DT367" i="1"/>
  <c r="DT207" i="1"/>
  <c r="IQ171" i="1"/>
  <c r="ED207" i="1"/>
  <c r="ED287" i="1"/>
  <c r="ED456" i="1"/>
  <c r="DT528" i="1"/>
  <c r="BO37" i="1"/>
  <c r="EY37" i="1" s="1"/>
  <c r="FE37" i="1" s="1"/>
  <c r="DT37" i="1"/>
  <c r="DZ37" i="1" s="1"/>
  <c r="DT273" i="1"/>
  <c r="ED542" i="1"/>
  <c r="AA114" i="1"/>
  <c r="AA196" i="1" l="1"/>
  <c r="AA531" i="1"/>
  <c r="AA40" i="1"/>
  <c r="AA356" i="1"/>
  <c r="AA445" i="1"/>
  <c r="AZ114" i="1"/>
  <c r="AA276" i="1"/>
  <c r="II114" i="1"/>
  <c r="AI114" i="1"/>
  <c r="AR114" i="1" s="1"/>
  <c r="AA368" i="1"/>
  <c r="AA52" i="1"/>
  <c r="AA288" i="1"/>
  <c r="AZ126" i="1"/>
  <c r="AA208" i="1"/>
  <c r="AA543" i="1"/>
  <c r="AA457" i="1"/>
  <c r="II126" i="1"/>
  <c r="IP90" i="1" s="1"/>
  <c r="AI126" i="1"/>
  <c r="AR126" i="1" s="1"/>
  <c r="DT113" i="1"/>
  <c r="AZ355" i="1"/>
  <c r="AI355" i="1"/>
  <c r="AR355" i="1" s="1"/>
  <c r="AZ444" i="1"/>
  <c r="AI444" i="1"/>
  <c r="AR444" i="1" s="1"/>
  <c r="AZ39" i="1"/>
  <c r="AI39" i="1"/>
  <c r="AR39" i="1" s="1"/>
  <c r="AZ195" i="1"/>
  <c r="II195" i="1"/>
  <c r="AI195" i="1"/>
  <c r="AR195" i="1" s="1"/>
  <c r="AZ274" i="1"/>
  <c r="AI274" i="1"/>
  <c r="AR274" i="1" s="1"/>
  <c r="AZ443" i="1"/>
  <c r="AI443" i="1"/>
  <c r="AR443" i="1" s="1"/>
  <c r="AZ529" i="1"/>
  <c r="AI529" i="1"/>
  <c r="AR529" i="1" s="1"/>
  <c r="EA178" i="1"/>
  <c r="ED113" i="1"/>
  <c r="AZ275" i="1"/>
  <c r="AI275" i="1"/>
  <c r="AR275" i="1" s="1"/>
  <c r="AZ530" i="1"/>
  <c r="AI530" i="1"/>
  <c r="AR530" i="1" s="1"/>
  <c r="DT112" i="1"/>
  <c r="AZ354" i="1"/>
  <c r="AI354" i="1"/>
  <c r="AR354" i="1" s="1"/>
  <c r="ED112" i="1"/>
  <c r="AZ38" i="1"/>
  <c r="ED38" i="1" s="1"/>
  <c r="EJ38" i="1" s="1"/>
  <c r="EK38" i="1" s="1"/>
  <c r="AI38" i="1"/>
  <c r="AR38" i="1" s="1"/>
  <c r="AZ194" i="1"/>
  <c r="II194" i="1"/>
  <c r="AI194" i="1"/>
  <c r="AR194" i="1" s="1"/>
  <c r="EA24" i="1"/>
  <c r="FF21" i="1"/>
  <c r="AA115" i="1"/>
  <c r="AA197" i="1" l="1"/>
  <c r="AA532" i="1"/>
  <c r="AA41" i="1"/>
  <c r="AA446" i="1"/>
  <c r="AZ115" i="1"/>
  <c r="AA277" i="1"/>
  <c r="AA357" i="1"/>
  <c r="II115" i="1"/>
  <c r="AI115" i="1"/>
  <c r="AR115" i="1" s="1"/>
  <c r="AA127" i="1"/>
  <c r="EA25" i="1"/>
  <c r="BO38" i="1"/>
  <c r="EY38" i="1" s="1"/>
  <c r="FE38" i="1" s="1"/>
  <c r="DT38" i="1"/>
  <c r="DZ38" i="1" s="1"/>
  <c r="DT354" i="1"/>
  <c r="ED530" i="1"/>
  <c r="ED275" i="1"/>
  <c r="EA179" i="1"/>
  <c r="DT529" i="1"/>
  <c r="DT443" i="1"/>
  <c r="DT274" i="1"/>
  <c r="DT195" i="1"/>
  <c r="ED195" i="1"/>
  <c r="ED39" i="1"/>
  <c r="ED444" i="1"/>
  <c r="ED355" i="1"/>
  <c r="DT126" i="1"/>
  <c r="IQ90" i="1"/>
  <c r="AZ457" i="1"/>
  <c r="AI457" i="1"/>
  <c r="AR457" i="1" s="1"/>
  <c r="AZ208" i="1"/>
  <c r="II208" i="1"/>
  <c r="IP172" i="1" s="1"/>
  <c r="AI208" i="1"/>
  <c r="AR208" i="1" s="1"/>
  <c r="AZ288" i="1"/>
  <c r="AI288" i="1"/>
  <c r="AR288" i="1" s="1"/>
  <c r="AZ368" i="1"/>
  <c r="AI368" i="1"/>
  <c r="AR368" i="1" s="1"/>
  <c r="ED114" i="1"/>
  <c r="AZ356" i="1"/>
  <c r="AI356" i="1"/>
  <c r="AR356" i="1" s="1"/>
  <c r="AZ531" i="1"/>
  <c r="AI531" i="1"/>
  <c r="FF22" i="1"/>
  <c r="DT194" i="1"/>
  <c r="ED194" i="1"/>
  <c r="ED354" i="1"/>
  <c r="DT530" i="1"/>
  <c r="DT275" i="1"/>
  <c r="ED529" i="1"/>
  <c r="ED443" i="1"/>
  <c r="ED274" i="1"/>
  <c r="BO39" i="1"/>
  <c r="DT39" i="1"/>
  <c r="DT444" i="1"/>
  <c r="DT355" i="1"/>
  <c r="AZ543" i="1"/>
  <c r="AI543" i="1"/>
  <c r="AR543" i="1" s="1"/>
  <c r="ED126" i="1"/>
  <c r="AZ52" i="1"/>
  <c r="ED52" i="1" s="1"/>
  <c r="AI52" i="1"/>
  <c r="AR52" i="1" s="1"/>
  <c r="DT114" i="1"/>
  <c r="AZ276" i="1"/>
  <c r="AI276" i="1"/>
  <c r="AR276" i="1" s="1"/>
  <c r="AZ445" i="1"/>
  <c r="AI445" i="1"/>
  <c r="AR445" i="1" s="1"/>
  <c r="AZ40" i="1"/>
  <c r="ED40" i="1" s="1"/>
  <c r="AI40" i="1"/>
  <c r="AR40" i="1" s="1"/>
  <c r="AZ196" i="1"/>
  <c r="II196" i="1"/>
  <c r="AI196" i="1"/>
  <c r="AR196" i="1" s="1"/>
  <c r="AA117" i="1"/>
  <c r="AA116" i="1"/>
  <c r="AR531" i="1" l="1"/>
  <c r="DT531" i="1" s="1"/>
  <c r="EY39" i="1"/>
  <c r="FE39" i="1" s="1"/>
  <c r="AA198" i="1"/>
  <c r="AA533" i="1"/>
  <c r="AA42" i="1"/>
  <c r="AA447" i="1"/>
  <c r="AZ116" i="1"/>
  <c r="AA278" i="1"/>
  <c r="AA358" i="1"/>
  <c r="II116" i="1"/>
  <c r="AI116" i="1"/>
  <c r="AR116" i="1" s="1"/>
  <c r="AA199" i="1"/>
  <c r="AA534" i="1"/>
  <c r="AA43" i="1"/>
  <c r="AZ117" i="1"/>
  <c r="AA279" i="1"/>
  <c r="AA448" i="1"/>
  <c r="AA359" i="1"/>
  <c r="II117" i="1"/>
  <c r="AI117" i="1"/>
  <c r="AR117" i="1" s="1"/>
  <c r="DT196" i="1"/>
  <c r="ED196" i="1"/>
  <c r="ED445" i="1"/>
  <c r="ED276" i="1"/>
  <c r="GN16" i="1"/>
  <c r="DT52" i="1"/>
  <c r="DZ52" i="1" s="1"/>
  <c r="BO52" i="1"/>
  <c r="EY52" i="1" s="1"/>
  <c r="FE52" i="1" s="1"/>
  <c r="DT543" i="1"/>
  <c r="FF23" i="1"/>
  <c r="DT356" i="1"/>
  <c r="DT368" i="1"/>
  <c r="DT288" i="1"/>
  <c r="IQ172" i="1"/>
  <c r="DT208" i="1"/>
  <c r="ED208" i="1"/>
  <c r="ED457" i="1"/>
  <c r="EA26" i="1"/>
  <c r="AZ277" i="1"/>
  <c r="AI277" i="1"/>
  <c r="AR277" i="1" s="1"/>
  <c r="AZ446" i="1"/>
  <c r="AI446" i="1"/>
  <c r="AR446" i="1" s="1"/>
  <c r="AZ532" i="1"/>
  <c r="AI532" i="1"/>
  <c r="AR532" i="1" s="1"/>
  <c r="BO40" i="1"/>
  <c r="EY40" i="1" s="1"/>
  <c r="FE40" i="1" s="1"/>
  <c r="DT40" i="1"/>
  <c r="DT445" i="1"/>
  <c r="DT276" i="1"/>
  <c r="ED543" i="1"/>
  <c r="ED531" i="1"/>
  <c r="ED356" i="1"/>
  <c r="ED368" i="1"/>
  <c r="ED288" i="1"/>
  <c r="DT457" i="1"/>
  <c r="EA180" i="1"/>
  <c r="AA369" i="1"/>
  <c r="AA53" i="1"/>
  <c r="AA458" i="1"/>
  <c r="AZ127" i="1"/>
  <c r="AA209" i="1"/>
  <c r="AA544" i="1"/>
  <c r="AA289" i="1"/>
  <c r="II127" i="1"/>
  <c r="IP91" i="1" s="1"/>
  <c r="AI127" i="1"/>
  <c r="AR127" i="1" s="1"/>
  <c r="DT115" i="1"/>
  <c r="AZ357" i="1"/>
  <c r="AI357" i="1"/>
  <c r="AR357" i="1" s="1"/>
  <c r="ED115" i="1"/>
  <c r="AZ41" i="1"/>
  <c r="ED41" i="1" s="1"/>
  <c r="AI41" i="1"/>
  <c r="AR41" i="1" s="1"/>
  <c r="AZ197" i="1"/>
  <c r="II197" i="1"/>
  <c r="AI197" i="1"/>
  <c r="AR197" i="1" s="1"/>
  <c r="AA128" i="1" l="1"/>
  <c r="DT197" i="1"/>
  <c r="ED197" i="1"/>
  <c r="ED357" i="1"/>
  <c r="IQ91" i="1"/>
  <c r="DT127" i="1"/>
  <c r="AZ289" i="1"/>
  <c r="AI289" i="1"/>
  <c r="AR289" i="1" s="1"/>
  <c r="AZ209" i="1"/>
  <c r="II209" i="1"/>
  <c r="IP173" i="1" s="1"/>
  <c r="AI209" i="1"/>
  <c r="AR209" i="1" s="1"/>
  <c r="AZ458" i="1"/>
  <c r="AI458" i="1"/>
  <c r="AR458" i="1" s="1"/>
  <c r="AZ369" i="1"/>
  <c r="AI369" i="1"/>
  <c r="AR369" i="1" s="1"/>
  <c r="EA181" i="1"/>
  <c r="DT532" i="1"/>
  <c r="DT446" i="1"/>
  <c r="DT277" i="1"/>
  <c r="EA27" i="1"/>
  <c r="FF24" i="1"/>
  <c r="AZ448" i="1"/>
  <c r="AI448" i="1"/>
  <c r="AR448" i="1" s="1"/>
  <c r="ED117" i="1"/>
  <c r="ED118" i="1"/>
  <c r="AZ534" i="1"/>
  <c r="AI534" i="1"/>
  <c r="AR534" i="1" s="1"/>
  <c r="DT116" i="1"/>
  <c r="AZ358" i="1"/>
  <c r="AI358" i="1"/>
  <c r="AR358" i="1" s="1"/>
  <c r="ED116" i="1"/>
  <c r="AZ42" i="1"/>
  <c r="ED42" i="1" s="1"/>
  <c r="AI42" i="1"/>
  <c r="AR42" i="1" s="1"/>
  <c r="AZ198" i="1"/>
  <c r="II198" i="1"/>
  <c r="AI198" i="1"/>
  <c r="AR198" i="1" s="1"/>
  <c r="DT41" i="1"/>
  <c r="BO41" i="1"/>
  <c r="EY41" i="1" s="1"/>
  <c r="FE41" i="1" s="1"/>
  <c r="DT357" i="1"/>
  <c r="AZ544" i="1"/>
  <c r="AI544" i="1"/>
  <c r="AR544" i="1" s="1"/>
  <c r="ED127" i="1"/>
  <c r="AI53" i="1"/>
  <c r="AR53" i="1" s="1"/>
  <c r="AZ53" i="1"/>
  <c r="ED53" i="1" s="1"/>
  <c r="ED532" i="1"/>
  <c r="ED446" i="1"/>
  <c r="ED277" i="1"/>
  <c r="DT117" i="1"/>
  <c r="DT118" i="1"/>
  <c r="AZ359" i="1"/>
  <c r="AI359" i="1"/>
  <c r="AR359" i="1" s="1"/>
  <c r="AZ279" i="1"/>
  <c r="AI279" i="1"/>
  <c r="AR279" i="1" s="1"/>
  <c r="AZ43" i="1"/>
  <c r="AI43" i="1"/>
  <c r="AR43" i="1" s="1"/>
  <c r="AZ199" i="1"/>
  <c r="II199" i="1"/>
  <c r="AI199" i="1"/>
  <c r="AR199" i="1" s="1"/>
  <c r="AZ278" i="1"/>
  <c r="AI278" i="1"/>
  <c r="AR278" i="1" s="1"/>
  <c r="AZ447" i="1"/>
  <c r="AI447" i="1"/>
  <c r="AR447" i="1" s="1"/>
  <c r="AZ533" i="1"/>
  <c r="AI533" i="1"/>
  <c r="AR533" i="1" s="1"/>
  <c r="ED533" i="1" l="1"/>
  <c r="ED447" i="1"/>
  <c r="ED278" i="1"/>
  <c r="DT43" i="1"/>
  <c r="DZ43" i="1" s="1"/>
  <c r="BO43" i="1"/>
  <c r="DT44" i="1"/>
  <c r="DZ44" i="1" s="1"/>
  <c r="DT279" i="1"/>
  <c r="DT280" i="1"/>
  <c r="DT359" i="1"/>
  <c r="DT360" i="1"/>
  <c r="DT544" i="1"/>
  <c r="BO42" i="1"/>
  <c r="EY42" i="1" s="1"/>
  <c r="FE42" i="1" s="1"/>
  <c r="DT42" i="1"/>
  <c r="DZ42" i="1" s="1"/>
  <c r="DT358" i="1"/>
  <c r="ED534" i="1"/>
  <c r="ED535" i="1"/>
  <c r="DT448" i="1"/>
  <c r="DT449" i="1"/>
  <c r="ED369" i="1"/>
  <c r="ED458" i="1"/>
  <c r="DT289" i="1"/>
  <c r="AA290" i="1"/>
  <c r="AA370" i="1"/>
  <c r="AA54" i="1"/>
  <c r="AA210" i="1"/>
  <c r="AZ128" i="1"/>
  <c r="AA545" i="1"/>
  <c r="AA459" i="1"/>
  <c r="II128" i="1"/>
  <c r="IP92" i="1" s="1"/>
  <c r="AI128" i="1"/>
  <c r="AR128" i="1" s="1"/>
  <c r="DT533" i="1"/>
  <c r="DT447" i="1"/>
  <c r="DT278" i="1"/>
  <c r="DT199" i="1"/>
  <c r="DT200" i="1"/>
  <c r="ED199" i="1"/>
  <c r="ED200" i="1"/>
  <c r="ED43" i="1"/>
  <c r="ED44" i="1"/>
  <c r="ED279" i="1"/>
  <c r="ED280" i="1"/>
  <c r="ED359" i="1"/>
  <c r="ED360" i="1"/>
  <c r="DT53" i="1"/>
  <c r="DZ53" i="1" s="1"/>
  <c r="BO53" i="1"/>
  <c r="GN17" i="1"/>
  <c r="ED544" i="1"/>
  <c r="DT198" i="1"/>
  <c r="ED198" i="1"/>
  <c r="ED358" i="1"/>
  <c r="DT534" i="1"/>
  <c r="DT535" i="1"/>
  <c r="ED448" i="1"/>
  <c r="ED449" i="1"/>
  <c r="FF25" i="1"/>
  <c r="EA28" i="1"/>
  <c r="EA182" i="1"/>
  <c r="DT369" i="1"/>
  <c r="DT458" i="1"/>
  <c r="IQ173" i="1"/>
  <c r="DT209" i="1"/>
  <c r="ED209" i="1"/>
  <c r="ED289" i="1"/>
  <c r="AA129" i="1"/>
  <c r="EA183" i="1" l="1"/>
  <c r="FF26" i="1"/>
  <c r="EY53" i="1"/>
  <c r="FE53" i="1" s="1"/>
  <c r="DT128" i="1"/>
  <c r="IQ92" i="1"/>
  <c r="AZ459" i="1"/>
  <c r="AI459" i="1"/>
  <c r="AR459" i="1" s="1"/>
  <c r="ED128" i="1"/>
  <c r="AZ54" i="1"/>
  <c r="ED54" i="1" s="1"/>
  <c r="AI54" i="1"/>
  <c r="AR54" i="1" s="1"/>
  <c r="AZ290" i="1"/>
  <c r="AI290" i="1"/>
  <c r="AR290" i="1" s="1"/>
  <c r="EY43" i="1"/>
  <c r="FE43" i="1" s="1"/>
  <c r="EY44" i="1"/>
  <c r="FE44" i="1" s="1"/>
  <c r="AA211" i="1"/>
  <c r="AA291" i="1"/>
  <c r="AA55" i="1"/>
  <c r="AA371" i="1"/>
  <c r="AZ129" i="1"/>
  <c r="AA546" i="1"/>
  <c r="AA460" i="1"/>
  <c r="II129" i="1"/>
  <c r="IP93" i="1" s="1"/>
  <c r="AI129" i="1"/>
  <c r="AR129" i="1" s="1"/>
  <c r="EA29" i="1"/>
  <c r="AZ545" i="1"/>
  <c r="AI545" i="1"/>
  <c r="AR545" i="1" s="1"/>
  <c r="AZ210" i="1"/>
  <c r="II210" i="1"/>
  <c r="IP174" i="1" s="1"/>
  <c r="AI210" i="1"/>
  <c r="AR210" i="1" s="1"/>
  <c r="AZ370" i="1"/>
  <c r="AI370" i="1"/>
  <c r="AR370" i="1" s="1"/>
  <c r="ED370" i="1" l="1"/>
  <c r="DT545" i="1"/>
  <c r="EA30" i="1"/>
  <c r="IQ93" i="1"/>
  <c r="DT129" i="1"/>
  <c r="AZ460" i="1"/>
  <c r="AI460" i="1"/>
  <c r="AR460" i="1" s="1"/>
  <c r="ED129" i="1"/>
  <c r="AZ55" i="1"/>
  <c r="ED55" i="1" s="1"/>
  <c r="AI55" i="1"/>
  <c r="AR55" i="1" s="1"/>
  <c r="AZ211" i="1"/>
  <c r="II211" i="1"/>
  <c r="IP175" i="1" s="1"/>
  <c r="AI211" i="1"/>
  <c r="AR211" i="1" s="1"/>
  <c r="DT290" i="1"/>
  <c r="BO54" i="1"/>
  <c r="EY54" i="1" s="1"/>
  <c r="FE54" i="1" s="1"/>
  <c r="DT54" i="1"/>
  <c r="DZ54" i="1" s="1"/>
  <c r="GN18" i="1"/>
  <c r="DT459" i="1"/>
  <c r="FF27" i="1"/>
  <c r="DT370" i="1"/>
  <c r="IQ174" i="1"/>
  <c r="DT210" i="1"/>
  <c r="ED210" i="1"/>
  <c r="ED545" i="1"/>
  <c r="AZ546" i="1"/>
  <c r="AI546" i="1"/>
  <c r="AR546" i="1" s="1"/>
  <c r="AZ371" i="1"/>
  <c r="AI371" i="1"/>
  <c r="AR371" i="1" s="1"/>
  <c r="AZ291" i="1"/>
  <c r="AI291" i="1"/>
  <c r="AR291" i="1" s="1"/>
  <c r="ED290" i="1"/>
  <c r="ED459" i="1"/>
  <c r="EA184" i="1"/>
  <c r="AA130" i="1"/>
  <c r="AA292" i="1" l="1"/>
  <c r="AA372" i="1"/>
  <c r="AA212" i="1"/>
  <c r="AZ130" i="1"/>
  <c r="AA56" i="1"/>
  <c r="AA547" i="1"/>
  <c r="AA461" i="1"/>
  <c r="II130" i="1"/>
  <c r="IP94" i="1" s="1"/>
  <c r="AI130" i="1"/>
  <c r="AR130" i="1" s="1"/>
  <c r="EA185" i="1"/>
  <c r="ED291" i="1"/>
  <c r="ED371" i="1"/>
  <c r="ED546" i="1"/>
  <c r="IQ175" i="1"/>
  <c r="DT211" i="1"/>
  <c r="ED211" i="1"/>
  <c r="ED460" i="1"/>
  <c r="EA31" i="1"/>
  <c r="DT291" i="1"/>
  <c r="DT371" i="1"/>
  <c r="DT546" i="1"/>
  <c r="FF28" i="1"/>
  <c r="BO55" i="1"/>
  <c r="GN19" i="1"/>
  <c r="DT55" i="1"/>
  <c r="DZ55" i="1" s="1"/>
  <c r="DT460" i="1"/>
  <c r="EY55" i="1" l="1"/>
  <c r="FE55" i="1" s="1"/>
  <c r="EA32" i="1"/>
  <c r="EA186" i="1"/>
  <c r="AZ547" i="1"/>
  <c r="AI547" i="1"/>
  <c r="AR547" i="1" s="1"/>
  <c r="ED130" i="1"/>
  <c r="AZ372" i="1"/>
  <c r="AI372" i="1"/>
  <c r="AR372" i="1" s="1"/>
  <c r="FF29" i="1"/>
  <c r="IQ94" i="1"/>
  <c r="DT130" i="1"/>
  <c r="AZ461" i="1"/>
  <c r="AI461" i="1"/>
  <c r="AR461" i="1" s="1"/>
  <c r="AZ56" i="1"/>
  <c r="ED56" i="1" s="1"/>
  <c r="AI56" i="1"/>
  <c r="AR56" i="1" s="1"/>
  <c r="AZ212" i="1"/>
  <c r="II212" i="1"/>
  <c r="IP176" i="1" s="1"/>
  <c r="AI212" i="1"/>
  <c r="AR212" i="1" s="1"/>
  <c r="AZ292" i="1"/>
  <c r="AI292" i="1"/>
  <c r="AR292" i="1" s="1"/>
  <c r="ED292" i="1" l="1"/>
  <c r="BO56" i="1"/>
  <c r="EY56" i="1" s="1"/>
  <c r="FE56" i="1" s="1"/>
  <c r="GN20" i="1"/>
  <c r="DT56" i="1"/>
  <c r="DZ56" i="1" s="1"/>
  <c r="DT461" i="1"/>
  <c r="FF30" i="1"/>
  <c r="ED372" i="1"/>
  <c r="ED547" i="1"/>
  <c r="EA33" i="1"/>
  <c r="DT292" i="1"/>
  <c r="DT212" i="1"/>
  <c r="IQ176" i="1"/>
  <c r="ED212" i="1"/>
  <c r="ED461" i="1"/>
  <c r="DT372" i="1"/>
  <c r="DT547" i="1"/>
  <c r="AA131" i="1"/>
  <c r="AA373" i="1" l="1"/>
  <c r="AA213" i="1"/>
  <c r="AZ131" i="1"/>
  <c r="AA548" i="1"/>
  <c r="AA293" i="1"/>
  <c r="AA462" i="1"/>
  <c r="AA57" i="1"/>
  <c r="II131" i="1"/>
  <c r="IP95" i="1" s="1"/>
  <c r="AI131" i="1"/>
  <c r="AR131" i="1" s="1"/>
  <c r="EA34" i="1"/>
  <c r="FF31" i="1"/>
  <c r="EA35" i="1" l="1"/>
  <c r="AZ462" i="1"/>
  <c r="AI462" i="1"/>
  <c r="AR462" i="1" s="1"/>
  <c r="AZ548" i="1"/>
  <c r="AI548" i="1"/>
  <c r="AR548" i="1" s="1"/>
  <c r="AZ213" i="1"/>
  <c r="II213" i="1"/>
  <c r="IP177" i="1" s="1"/>
  <c r="AI213" i="1"/>
  <c r="AR213" i="1" s="1"/>
  <c r="FF32" i="1"/>
  <c r="AR155" i="1"/>
  <c r="HJ131" i="1" s="1"/>
  <c r="IC95" i="1" s="1"/>
  <c r="DT131" i="1"/>
  <c r="IQ95" i="1"/>
  <c r="AZ57" i="1"/>
  <c r="ED57" i="1" s="1"/>
  <c r="AI57" i="1"/>
  <c r="AR57" i="1" s="1"/>
  <c r="AZ293" i="1"/>
  <c r="AI293" i="1"/>
  <c r="AR293" i="1" s="1"/>
  <c r="ED131" i="1"/>
  <c r="AZ373" i="1"/>
  <c r="AI373" i="1"/>
  <c r="AR373" i="1" s="1"/>
  <c r="AA132" i="1"/>
  <c r="AH16" i="40" l="1"/>
  <c r="AO16" i="40"/>
  <c r="ED373" i="1"/>
  <c r="ED293" i="1"/>
  <c r="FF33" i="1"/>
  <c r="AR575" i="1"/>
  <c r="DT548" i="1"/>
  <c r="DT462" i="1"/>
  <c r="AR487" i="1"/>
  <c r="AA374" i="1"/>
  <c r="AA294" i="1"/>
  <c r="AA214" i="1"/>
  <c r="AA58" i="1"/>
  <c r="AZ132" i="1"/>
  <c r="AA549" i="1"/>
  <c r="AA463" i="1"/>
  <c r="II132" i="1"/>
  <c r="IP96" i="1" s="1"/>
  <c r="AI132" i="1"/>
  <c r="AR132" i="1" s="1"/>
  <c r="DT373" i="1"/>
  <c r="AR397" i="1"/>
  <c r="HJ373" i="1" s="1"/>
  <c r="IC337" i="1" s="1"/>
  <c r="AR317" i="1"/>
  <c r="HJ293" i="1" s="1"/>
  <c r="IC257" i="1" s="1"/>
  <c r="DT293" i="1"/>
  <c r="AR76" i="1"/>
  <c r="HJ57" i="1" s="1"/>
  <c r="IC21" i="1" s="1"/>
  <c r="BO57" i="1"/>
  <c r="EY57" i="1" s="1"/>
  <c r="FE57" i="1" s="1"/>
  <c r="DT57" i="1"/>
  <c r="DZ57" i="1" s="1"/>
  <c r="GN21" i="1"/>
  <c r="HJ118" i="1"/>
  <c r="HJ107" i="1"/>
  <c r="HJ96" i="1"/>
  <c r="HJ103" i="1"/>
  <c r="HJ86" i="1"/>
  <c r="HJ87" i="1"/>
  <c r="HJ94" i="1"/>
  <c r="HJ91" i="1"/>
  <c r="HJ102" i="1"/>
  <c r="HJ85" i="1"/>
  <c r="HJ90" i="1"/>
  <c r="HJ101" i="1"/>
  <c r="HJ88" i="1"/>
  <c r="HJ120" i="1"/>
  <c r="IC84" i="1" s="1"/>
  <c r="HJ93" i="1"/>
  <c r="HJ104" i="1"/>
  <c r="HJ99" i="1"/>
  <c r="HJ84" i="1"/>
  <c r="HJ95" i="1"/>
  <c r="HJ100" i="1"/>
  <c r="HJ106" i="1"/>
  <c r="HJ92" i="1"/>
  <c r="HJ97" i="1"/>
  <c r="HJ105" i="1"/>
  <c r="HJ98" i="1"/>
  <c r="HJ89" i="1"/>
  <c r="HJ121" i="1"/>
  <c r="IC85" i="1" s="1"/>
  <c r="HJ119" i="1"/>
  <c r="HJ122" i="1"/>
  <c r="IC86" i="1" s="1"/>
  <c r="HJ123" i="1"/>
  <c r="IC87" i="1" s="1"/>
  <c r="HJ108" i="1"/>
  <c r="HJ109" i="1"/>
  <c r="HJ124" i="1"/>
  <c r="IC88" i="1" s="1"/>
  <c r="HJ110" i="1"/>
  <c r="HJ111" i="1"/>
  <c r="HJ125" i="1"/>
  <c r="IC89" i="1" s="1"/>
  <c r="HJ113" i="1"/>
  <c r="HJ112" i="1"/>
  <c r="HJ126" i="1"/>
  <c r="IC90" i="1" s="1"/>
  <c r="HJ114" i="1"/>
  <c r="HJ115" i="1"/>
  <c r="HJ116" i="1"/>
  <c r="HJ117" i="1"/>
  <c r="HJ127" i="1"/>
  <c r="IC91" i="1" s="1"/>
  <c r="HJ128" i="1"/>
  <c r="IC92" i="1" s="1"/>
  <c r="HJ129" i="1"/>
  <c r="IC93" i="1" s="1"/>
  <c r="HJ130" i="1"/>
  <c r="IC94" i="1" s="1"/>
  <c r="DT213" i="1"/>
  <c r="AR237" i="1"/>
  <c r="HJ166" i="1" s="1"/>
  <c r="IQ177" i="1"/>
  <c r="ED213" i="1"/>
  <c r="ED548" i="1"/>
  <c r="ED462" i="1"/>
  <c r="EA36" i="1"/>
  <c r="HJ213" i="1" l="1"/>
  <c r="IC177" i="1" s="1"/>
  <c r="EA37" i="1"/>
  <c r="AO15" i="40"/>
  <c r="AH15" i="40"/>
  <c r="AO13" i="40"/>
  <c r="AH13" i="40"/>
  <c r="AO11" i="40"/>
  <c r="AH11" i="40"/>
  <c r="AO9" i="40"/>
  <c r="AH9" i="40"/>
  <c r="AH7" i="40"/>
  <c r="AO7" i="40"/>
  <c r="AH6" i="40"/>
  <c r="AO6" i="40"/>
  <c r="DT132" i="1"/>
  <c r="IQ96" i="1"/>
  <c r="HJ132" i="1"/>
  <c r="IC96" i="1" s="1"/>
  <c r="AZ463" i="1"/>
  <c r="AI463" i="1"/>
  <c r="AR463" i="1" s="1"/>
  <c r="ED132" i="1"/>
  <c r="AZ214" i="1"/>
  <c r="II214" i="1"/>
  <c r="IP178" i="1" s="1"/>
  <c r="AI214" i="1"/>
  <c r="AR214" i="1" s="1"/>
  <c r="AZ374" i="1"/>
  <c r="AI374" i="1"/>
  <c r="AR374" i="1" s="1"/>
  <c r="AO14" i="40"/>
  <c r="AH14" i="40"/>
  <c r="AO12" i="40"/>
  <c r="AH12" i="40"/>
  <c r="AO10" i="40"/>
  <c r="AH10" i="40"/>
  <c r="AO8" i="40"/>
  <c r="AH8" i="40"/>
  <c r="AO5" i="40"/>
  <c r="AH5" i="40"/>
  <c r="HJ46" i="1"/>
  <c r="IC10" i="1" s="1"/>
  <c r="HJ202" i="1"/>
  <c r="IC166" i="1" s="1"/>
  <c r="HJ188" i="1"/>
  <c r="HJ169" i="1"/>
  <c r="HJ182" i="1"/>
  <c r="HJ184" i="1"/>
  <c r="HJ167" i="1"/>
  <c r="HJ176" i="1"/>
  <c r="HJ177" i="1"/>
  <c r="HJ174" i="1"/>
  <c r="HJ32" i="1"/>
  <c r="HJ69" i="1"/>
  <c r="HJ20" i="1"/>
  <c r="HJ63" i="1"/>
  <c r="IC27" i="1" s="1"/>
  <c r="HJ30" i="1"/>
  <c r="HJ12" i="1"/>
  <c r="HJ28" i="1"/>
  <c r="HJ189" i="1"/>
  <c r="HJ170" i="1"/>
  <c r="HJ178" i="1"/>
  <c r="HJ180" i="1"/>
  <c r="HJ179" i="1"/>
  <c r="HJ186" i="1"/>
  <c r="HJ173" i="1"/>
  <c r="HJ31" i="1"/>
  <c r="HJ17" i="1"/>
  <c r="HJ16" i="1"/>
  <c r="HJ29" i="1"/>
  <c r="HJ15" i="1"/>
  <c r="HJ23" i="1"/>
  <c r="HJ70" i="1"/>
  <c r="HJ10" i="1"/>
  <c r="HJ183" i="1"/>
  <c r="HJ185" i="1"/>
  <c r="HJ171" i="1"/>
  <c r="HJ33" i="1"/>
  <c r="HJ68" i="1"/>
  <c r="HJ67" i="1"/>
  <c r="HJ14" i="1"/>
  <c r="HJ11" i="1"/>
  <c r="HJ21" i="1"/>
  <c r="HJ26" i="1"/>
  <c r="HJ71" i="1"/>
  <c r="HU10" i="1" s="1"/>
  <c r="HJ66" i="1"/>
  <c r="HJ27" i="1"/>
  <c r="HJ168" i="1"/>
  <c r="HJ181" i="1"/>
  <c r="HJ187" i="1"/>
  <c r="HJ175" i="1"/>
  <c r="HJ172" i="1"/>
  <c r="HJ64" i="1"/>
  <c r="IC28" i="1" s="1"/>
  <c r="HJ25" i="1"/>
  <c r="HJ24" i="1"/>
  <c r="HJ18" i="1"/>
  <c r="HJ65" i="1"/>
  <c r="IC29" i="1" s="1"/>
  <c r="HJ22" i="1"/>
  <c r="HJ19" i="1"/>
  <c r="HJ13" i="1"/>
  <c r="HJ203" i="1"/>
  <c r="IC167" i="1" s="1"/>
  <c r="HJ47" i="1"/>
  <c r="IC11" i="1" s="1"/>
  <c r="HJ201" i="1"/>
  <c r="HJ48" i="1"/>
  <c r="IC12" i="1" s="1"/>
  <c r="HJ45" i="1"/>
  <c r="HJ204" i="1"/>
  <c r="IC168" i="1" s="1"/>
  <c r="HJ44" i="1"/>
  <c r="HJ200" i="1"/>
  <c r="HJ34" i="1"/>
  <c r="HJ190" i="1"/>
  <c r="HJ49" i="1"/>
  <c r="IC13" i="1" s="1"/>
  <c r="HJ205" i="1"/>
  <c r="IC169" i="1" s="1"/>
  <c r="HJ35" i="1"/>
  <c r="HJ206" i="1"/>
  <c r="IC170" i="1" s="1"/>
  <c r="HJ50" i="1"/>
  <c r="IC14" i="1" s="1"/>
  <c r="HJ191" i="1"/>
  <c r="HJ36" i="1"/>
  <c r="HJ192" i="1"/>
  <c r="HJ193" i="1"/>
  <c r="HJ51" i="1"/>
  <c r="IC15" i="1" s="1"/>
  <c r="HJ207" i="1"/>
  <c r="IC171" i="1" s="1"/>
  <c r="HJ37" i="1"/>
  <c r="HJ194" i="1"/>
  <c r="HJ39" i="1"/>
  <c r="HJ38" i="1"/>
  <c r="HJ195" i="1"/>
  <c r="HJ40" i="1"/>
  <c r="HJ196" i="1"/>
  <c r="HJ52" i="1"/>
  <c r="IC16" i="1" s="1"/>
  <c r="HJ208" i="1"/>
  <c r="IC172" i="1" s="1"/>
  <c r="HJ197" i="1"/>
  <c r="HJ41" i="1"/>
  <c r="HJ43" i="1"/>
  <c r="HJ42" i="1"/>
  <c r="HJ199" i="1"/>
  <c r="HJ53" i="1"/>
  <c r="IC17" i="1" s="1"/>
  <c r="HJ198" i="1"/>
  <c r="HJ209" i="1"/>
  <c r="IC173" i="1" s="1"/>
  <c r="HJ54" i="1"/>
  <c r="IC18" i="1" s="1"/>
  <c r="HJ210" i="1"/>
  <c r="IC174" i="1" s="1"/>
  <c r="HJ55" i="1"/>
  <c r="IC19" i="1" s="1"/>
  <c r="HJ211" i="1"/>
  <c r="IC175" i="1" s="1"/>
  <c r="HJ56" i="1"/>
  <c r="IC20" i="1" s="1"/>
  <c r="HJ212" i="1"/>
  <c r="IC176" i="1" s="1"/>
  <c r="HJ283" i="1"/>
  <c r="IC247" i="1" s="1"/>
  <c r="HJ282" i="1"/>
  <c r="IC246" i="1" s="1"/>
  <c r="HJ259" i="1"/>
  <c r="HJ246" i="1"/>
  <c r="HJ248" i="1"/>
  <c r="HJ258" i="1"/>
  <c r="HJ253" i="1"/>
  <c r="HJ252" i="1"/>
  <c r="HJ254" i="1"/>
  <c r="HJ264" i="1"/>
  <c r="HJ268" i="1"/>
  <c r="HJ247" i="1"/>
  <c r="HJ256" i="1"/>
  <c r="HJ266" i="1"/>
  <c r="HJ265" i="1"/>
  <c r="HJ257" i="1"/>
  <c r="HJ255" i="1"/>
  <c r="HJ269" i="1"/>
  <c r="HJ250" i="1"/>
  <c r="HJ261" i="1"/>
  <c r="HJ260" i="1"/>
  <c r="HJ267" i="1"/>
  <c r="HJ249" i="1"/>
  <c r="HJ263" i="1"/>
  <c r="HJ262" i="1"/>
  <c r="HJ251" i="1"/>
  <c r="HJ281" i="1"/>
  <c r="HJ284" i="1"/>
  <c r="IC248" i="1" s="1"/>
  <c r="HJ280" i="1"/>
  <c r="HJ285" i="1"/>
  <c r="IC249" i="1" s="1"/>
  <c r="HJ270" i="1"/>
  <c r="HJ271" i="1"/>
  <c r="HJ286" i="1"/>
  <c r="IC250" i="1" s="1"/>
  <c r="HJ272" i="1"/>
  <c r="HJ287" i="1"/>
  <c r="IC251" i="1" s="1"/>
  <c r="HJ273" i="1"/>
  <c r="HJ274" i="1"/>
  <c r="HJ275" i="1"/>
  <c r="HJ288" i="1"/>
  <c r="IC252" i="1" s="1"/>
  <c r="HJ276" i="1"/>
  <c r="HJ277" i="1"/>
  <c r="HJ279" i="1"/>
  <c r="HJ278" i="1"/>
  <c r="HJ289" i="1"/>
  <c r="IC253" i="1" s="1"/>
  <c r="HJ290" i="1"/>
  <c r="IC254" i="1" s="1"/>
  <c r="HJ291" i="1"/>
  <c r="IC255" i="1" s="1"/>
  <c r="HJ292" i="1"/>
  <c r="IC256" i="1" s="1"/>
  <c r="HJ371" i="1"/>
  <c r="IC335" i="1" s="1"/>
  <c r="HJ327" i="1"/>
  <c r="HJ339" i="1"/>
  <c r="HJ344" i="1"/>
  <c r="HJ340" i="1"/>
  <c r="HJ330" i="1"/>
  <c r="HJ336" i="1"/>
  <c r="HJ326" i="1"/>
  <c r="HJ334" i="1"/>
  <c r="HJ331" i="1"/>
  <c r="HJ346" i="1"/>
  <c r="HJ335" i="1"/>
  <c r="HJ342" i="1"/>
  <c r="HJ332" i="1"/>
  <c r="HJ345" i="1"/>
  <c r="HJ341" i="1"/>
  <c r="HJ333" i="1"/>
  <c r="HJ337" i="1"/>
  <c r="HJ329" i="1"/>
  <c r="HJ328" i="1"/>
  <c r="HJ338" i="1"/>
  <c r="HJ343" i="1"/>
  <c r="HJ347" i="1"/>
  <c r="HJ348" i="1"/>
  <c r="HJ349" i="1"/>
  <c r="HJ362" i="1"/>
  <c r="IC326" i="1" s="1"/>
  <c r="HJ363" i="1"/>
  <c r="IC327" i="1" s="1"/>
  <c r="HJ361" i="1"/>
  <c r="HJ364" i="1"/>
  <c r="IC328" i="1" s="1"/>
  <c r="HJ360" i="1"/>
  <c r="HJ365" i="1"/>
  <c r="IC329" i="1" s="1"/>
  <c r="HJ350" i="1"/>
  <c r="HJ351" i="1"/>
  <c r="HJ366" i="1"/>
  <c r="IC330" i="1" s="1"/>
  <c r="HJ352" i="1"/>
  <c r="HJ353" i="1"/>
  <c r="HJ367" i="1"/>
  <c r="IC331" i="1" s="1"/>
  <c r="HJ354" i="1"/>
  <c r="HJ355" i="1"/>
  <c r="HJ356" i="1"/>
  <c r="HJ368" i="1"/>
  <c r="IC332" i="1" s="1"/>
  <c r="HJ357" i="1"/>
  <c r="HJ359" i="1"/>
  <c r="HJ358" i="1"/>
  <c r="HJ369" i="1"/>
  <c r="IC333" i="1" s="1"/>
  <c r="HJ370" i="1"/>
  <c r="IC334" i="1" s="1"/>
  <c r="HJ372" i="1"/>
  <c r="IC336" i="1" s="1"/>
  <c r="AZ549" i="1"/>
  <c r="AI549" i="1"/>
  <c r="AR549" i="1" s="1"/>
  <c r="AI58" i="1"/>
  <c r="AR58" i="1" s="1"/>
  <c r="AZ58" i="1"/>
  <c r="ED58" i="1" s="1"/>
  <c r="AZ294" i="1"/>
  <c r="AI294" i="1"/>
  <c r="AR294" i="1" s="1"/>
  <c r="FF34" i="1"/>
  <c r="DT294" i="1" l="1"/>
  <c r="HJ294" i="1"/>
  <c r="IC258" i="1" s="1"/>
  <c r="DT549" i="1"/>
  <c r="ED374" i="1"/>
  <c r="DT463" i="1"/>
  <c r="AA133" i="1"/>
  <c r="FF35" i="1"/>
  <c r="ED294" i="1"/>
  <c r="DT58" i="1"/>
  <c r="DZ58" i="1" s="1"/>
  <c r="BO58" i="1"/>
  <c r="EY58" i="1" s="1"/>
  <c r="FE58" i="1" s="1"/>
  <c r="HJ58" i="1"/>
  <c r="IC22" i="1" s="1"/>
  <c r="GN22" i="1"/>
  <c r="ED549" i="1"/>
  <c r="HJ374" i="1"/>
  <c r="IC338" i="1" s="1"/>
  <c r="DT374" i="1"/>
  <c r="IQ178" i="1"/>
  <c r="HJ214" i="1"/>
  <c r="IC178" i="1" s="1"/>
  <c r="DT214" i="1"/>
  <c r="ED214" i="1"/>
  <c r="ED463" i="1"/>
  <c r="AO17" i="40"/>
  <c r="AH17" i="40"/>
  <c r="EA38" i="1"/>
  <c r="FF36" i="1" l="1"/>
  <c r="AZ133" i="1"/>
  <c r="AA375" i="1"/>
  <c r="AA295" i="1"/>
  <c r="AA59" i="1"/>
  <c r="AA215" i="1"/>
  <c r="AA550" i="1"/>
  <c r="AA464" i="1"/>
  <c r="II133" i="1"/>
  <c r="IP97" i="1" s="1"/>
  <c r="AI133" i="1"/>
  <c r="AR133" i="1" s="1"/>
  <c r="AA134" i="1"/>
  <c r="AZ550" i="1" l="1"/>
  <c r="AI550" i="1"/>
  <c r="AR550" i="1" s="1"/>
  <c r="AZ59" i="1"/>
  <c r="ED59" i="1" s="1"/>
  <c r="AI59" i="1"/>
  <c r="AR59" i="1" s="1"/>
  <c r="AZ375" i="1"/>
  <c r="AI375" i="1"/>
  <c r="AR375" i="1" s="1"/>
  <c r="FF37" i="1"/>
  <c r="AA60" i="1"/>
  <c r="AA296" i="1"/>
  <c r="AA376" i="1"/>
  <c r="AA216" i="1"/>
  <c r="AZ134" i="1"/>
  <c r="AA551" i="1"/>
  <c r="AA465" i="1"/>
  <c r="II134" i="1"/>
  <c r="IP98" i="1" s="1"/>
  <c r="AI134" i="1"/>
  <c r="AR134" i="1" s="1"/>
  <c r="IQ97" i="1"/>
  <c r="DT133" i="1"/>
  <c r="HJ133" i="1"/>
  <c r="IC97" i="1" s="1"/>
  <c r="AZ464" i="1"/>
  <c r="AI464" i="1"/>
  <c r="AR464" i="1" s="1"/>
  <c r="AZ215" i="1"/>
  <c r="II215" i="1"/>
  <c r="IP179" i="1" s="1"/>
  <c r="AI215" i="1"/>
  <c r="AR215" i="1" s="1"/>
  <c r="AZ295" i="1"/>
  <c r="AI295" i="1"/>
  <c r="AR295" i="1" s="1"/>
  <c r="ED133" i="1"/>
  <c r="ED295" i="1" l="1"/>
  <c r="DT464" i="1"/>
  <c r="AO18" i="40"/>
  <c r="AH18" i="40"/>
  <c r="DT134" i="1"/>
  <c r="IQ98" i="1"/>
  <c r="HJ134" i="1"/>
  <c r="IC98" i="1" s="1"/>
  <c r="AZ465" i="1"/>
  <c r="AI465" i="1"/>
  <c r="AR465" i="1" s="1"/>
  <c r="ED134" i="1"/>
  <c r="AZ376" i="1"/>
  <c r="AI376" i="1"/>
  <c r="AR376" i="1" s="1"/>
  <c r="AZ60" i="1"/>
  <c r="ED60" i="1" s="1"/>
  <c r="AI60" i="1"/>
  <c r="AR60" i="1" s="1"/>
  <c r="FF38" i="1"/>
  <c r="HJ375" i="1"/>
  <c r="IC339" i="1" s="1"/>
  <c r="DT375" i="1"/>
  <c r="DT59" i="1"/>
  <c r="DZ59" i="1" s="1"/>
  <c r="GN23" i="1"/>
  <c r="BO59" i="1"/>
  <c r="HJ59" i="1"/>
  <c r="IC23" i="1" s="1"/>
  <c r="DT550" i="1"/>
  <c r="DT295" i="1"/>
  <c r="HJ295" i="1"/>
  <c r="IC259" i="1" s="1"/>
  <c r="HJ215" i="1"/>
  <c r="IC179" i="1" s="1"/>
  <c r="DT215" i="1"/>
  <c r="IQ179" i="1"/>
  <c r="ED215" i="1"/>
  <c r="ED464" i="1"/>
  <c r="AZ551" i="1"/>
  <c r="AI551" i="1"/>
  <c r="AR551" i="1" s="1"/>
  <c r="AZ216" i="1"/>
  <c r="II216" i="1"/>
  <c r="IP180" i="1" s="1"/>
  <c r="AI216" i="1"/>
  <c r="AR216" i="1" s="1"/>
  <c r="AZ296" i="1"/>
  <c r="AI296" i="1"/>
  <c r="AR296" i="1" s="1"/>
  <c r="ED375" i="1"/>
  <c r="ED550" i="1"/>
  <c r="DT296" i="1" l="1"/>
  <c r="HJ296" i="1"/>
  <c r="IC260" i="1" s="1"/>
  <c r="HJ216" i="1"/>
  <c r="IC180" i="1" s="1"/>
  <c r="IQ180" i="1"/>
  <c r="DT216" i="1"/>
  <c r="ED216" i="1"/>
  <c r="ED551" i="1"/>
  <c r="EY59" i="1"/>
  <c r="FE59" i="1" s="1"/>
  <c r="FF39" i="1"/>
  <c r="GN24" i="1"/>
  <c r="BO60" i="1"/>
  <c r="EY60" i="1" s="1"/>
  <c r="FE60" i="1" s="1"/>
  <c r="HJ60" i="1"/>
  <c r="IC24" i="1" s="1"/>
  <c r="DT60" i="1"/>
  <c r="DZ60" i="1" s="1"/>
  <c r="DT376" i="1"/>
  <c r="HJ376" i="1"/>
  <c r="IC340" i="1" s="1"/>
  <c r="DT465" i="1"/>
  <c r="AO19" i="40"/>
  <c r="AH19" i="40"/>
  <c r="AA135" i="1"/>
  <c r="ED296" i="1"/>
  <c r="DT551" i="1"/>
  <c r="ED376" i="1"/>
  <c r="ED465" i="1"/>
  <c r="AA297" i="1" l="1"/>
  <c r="AA377" i="1"/>
  <c r="AA61" i="1"/>
  <c r="AZ135" i="1"/>
  <c r="AA217" i="1"/>
  <c r="AA552" i="1"/>
  <c r="AA466" i="1"/>
  <c r="II135" i="1"/>
  <c r="IP99" i="1" s="1"/>
  <c r="AI135" i="1"/>
  <c r="AR135" i="1" s="1"/>
  <c r="FF40" i="1"/>
  <c r="AA136" i="1"/>
  <c r="AA378" i="1" l="1"/>
  <c r="AA553" i="1"/>
  <c r="AZ136" i="1"/>
  <c r="AA467" i="1"/>
  <c r="AA298" i="1"/>
  <c r="AA62" i="1"/>
  <c r="AA218" i="1"/>
  <c r="II136" i="1"/>
  <c r="IP100" i="1" s="1"/>
  <c r="AI136" i="1"/>
  <c r="AR136" i="1" s="1"/>
  <c r="FF41" i="1"/>
  <c r="DT135" i="1"/>
  <c r="IQ99" i="1"/>
  <c r="HJ135" i="1"/>
  <c r="IC99" i="1" s="1"/>
  <c r="AZ466" i="1"/>
  <c r="AI466" i="1"/>
  <c r="AR466" i="1" s="1"/>
  <c r="AZ217" i="1"/>
  <c r="II217" i="1"/>
  <c r="IP181" i="1" s="1"/>
  <c r="AI217" i="1"/>
  <c r="AR217" i="1" s="1"/>
  <c r="AI61" i="1"/>
  <c r="AR61" i="1" s="1"/>
  <c r="AZ61" i="1"/>
  <c r="ED61" i="1" s="1"/>
  <c r="AZ297" i="1"/>
  <c r="AI297" i="1"/>
  <c r="AR297" i="1" s="1"/>
  <c r="AZ552" i="1"/>
  <c r="AI552" i="1"/>
  <c r="AR552" i="1" s="1"/>
  <c r="ED135" i="1"/>
  <c r="AZ377" i="1"/>
  <c r="AI377" i="1"/>
  <c r="AR377" i="1" s="1"/>
  <c r="ED377" i="1" l="1"/>
  <c r="ED552" i="1"/>
  <c r="DT297" i="1"/>
  <c r="HJ297" i="1"/>
  <c r="IC261" i="1" s="1"/>
  <c r="DT217" i="1"/>
  <c r="IQ181" i="1"/>
  <c r="HJ217" i="1"/>
  <c r="IC181" i="1" s="1"/>
  <c r="ED217" i="1"/>
  <c r="ED466" i="1"/>
  <c r="AZ62" i="1"/>
  <c r="AI62" i="1"/>
  <c r="AR62" i="1" s="1"/>
  <c r="AZ467" i="1"/>
  <c r="AI467" i="1"/>
  <c r="AR467" i="1" s="1"/>
  <c r="AZ553" i="1"/>
  <c r="AI553" i="1"/>
  <c r="AR553" i="1" s="1"/>
  <c r="HJ377" i="1"/>
  <c r="IC341" i="1" s="1"/>
  <c r="DT377" i="1"/>
  <c r="DT552" i="1"/>
  <c r="ED297" i="1"/>
  <c r="GN25" i="1"/>
  <c r="BO61" i="1"/>
  <c r="EY61" i="1" s="1"/>
  <c r="FE61" i="1" s="1"/>
  <c r="DT61" i="1"/>
  <c r="DZ61" i="1" s="1"/>
  <c r="HJ61" i="1"/>
  <c r="IC25" i="1" s="1"/>
  <c r="DT466" i="1"/>
  <c r="AO20" i="40"/>
  <c r="AH20" i="40"/>
  <c r="FF42" i="1"/>
  <c r="HJ136" i="1"/>
  <c r="IC100" i="1" s="1"/>
  <c r="DT136" i="1"/>
  <c r="IQ100" i="1"/>
  <c r="AZ218" i="1"/>
  <c r="II218" i="1"/>
  <c r="IP182" i="1" s="1"/>
  <c r="AI218" i="1"/>
  <c r="AR218" i="1" s="1"/>
  <c r="AZ298" i="1"/>
  <c r="AI298" i="1"/>
  <c r="AR298" i="1" s="1"/>
  <c r="ED136" i="1"/>
  <c r="AZ378" i="1"/>
  <c r="AI378" i="1"/>
  <c r="AR378" i="1" s="1"/>
  <c r="AA137" i="1"/>
  <c r="ED298" i="1" l="1"/>
  <c r="FF43" i="1"/>
  <c r="DT553" i="1"/>
  <c r="DT467" i="1"/>
  <c r="GN26" i="1"/>
  <c r="BO62" i="1"/>
  <c r="HJ62" i="1"/>
  <c r="IC26" i="1" s="1"/>
  <c r="DT62" i="1"/>
  <c r="DZ62" i="1" s="1"/>
  <c r="DT63" i="1"/>
  <c r="DZ63" i="1" s="1"/>
  <c r="AA299" i="1"/>
  <c r="AA379" i="1"/>
  <c r="AA219" i="1"/>
  <c r="AI219" i="1" s="1"/>
  <c r="AZ137" i="1"/>
  <c r="AA554" i="1"/>
  <c r="AA468" i="1"/>
  <c r="II137" i="1"/>
  <c r="IP101" i="1" s="1"/>
  <c r="AI137" i="1"/>
  <c r="AR137" i="1" s="1"/>
  <c r="DT378" i="1"/>
  <c r="HJ378" i="1"/>
  <c r="IC342" i="1" s="1"/>
  <c r="HJ298" i="1"/>
  <c r="IC262" i="1" s="1"/>
  <c r="DT298" i="1"/>
  <c r="HJ218" i="1"/>
  <c r="IC182" i="1" s="1"/>
  <c r="IQ182" i="1"/>
  <c r="DT218" i="1"/>
  <c r="ED218" i="1"/>
  <c r="AH21" i="40"/>
  <c r="AO21" i="40"/>
  <c r="ED553" i="1"/>
  <c r="ED467" i="1"/>
  <c r="ED63" i="1"/>
  <c r="ED62" i="1"/>
  <c r="ED378" i="1"/>
  <c r="HJ137" i="1" l="1"/>
  <c r="IC101" i="1" s="1"/>
  <c r="DT137" i="1"/>
  <c r="IQ101" i="1"/>
  <c r="AZ468" i="1"/>
  <c r="AI468" i="1"/>
  <c r="AR468" i="1" s="1"/>
  <c r="ED137" i="1"/>
  <c r="AZ379" i="1"/>
  <c r="AI379" i="1"/>
  <c r="AR379" i="1" s="1"/>
  <c r="EY62" i="1"/>
  <c r="FE62" i="1" s="1"/>
  <c r="EY63" i="1"/>
  <c r="FE63" i="1" s="1"/>
  <c r="FF44" i="1"/>
  <c r="AZ554" i="1"/>
  <c r="AI554" i="1"/>
  <c r="AR554" i="1" s="1"/>
  <c r="AZ219" i="1"/>
  <c r="II219" i="1"/>
  <c r="IP183" i="1" s="1"/>
  <c r="AR219" i="1"/>
  <c r="AZ299" i="1"/>
  <c r="AI299" i="1"/>
  <c r="AR299" i="1" s="1"/>
  <c r="ED299" i="1" l="1"/>
  <c r="DT554" i="1"/>
  <c r="ED379" i="1"/>
  <c r="ED468" i="1"/>
  <c r="AH22" i="40"/>
  <c r="AO22" i="40"/>
  <c r="HJ299" i="1"/>
  <c r="IC263" i="1" s="1"/>
  <c r="DT299" i="1"/>
  <c r="HJ219" i="1"/>
  <c r="IC183" i="1" s="1"/>
  <c r="IQ183" i="1"/>
  <c r="DT219" i="1"/>
  <c r="ED219" i="1"/>
  <c r="ED554" i="1"/>
  <c r="FF45" i="1"/>
  <c r="HJ379" i="1"/>
  <c r="IC343" i="1" s="1"/>
  <c r="DT379" i="1"/>
  <c r="BF468" i="1"/>
  <c r="DT468" i="1"/>
  <c r="AA138" i="1"/>
  <c r="AA300" i="1" l="1"/>
  <c r="AA555" i="1"/>
  <c r="AZ138" i="1"/>
  <c r="AA469" i="1"/>
  <c r="AA220" i="1"/>
  <c r="AA380" i="1"/>
  <c r="II138" i="1"/>
  <c r="IP102" i="1" s="1"/>
  <c r="AI138" i="1"/>
  <c r="AR138" i="1" s="1"/>
  <c r="FF46" i="1"/>
  <c r="FF75" i="1" l="1"/>
  <c r="FG46" i="1" s="1"/>
  <c r="CD46" i="1" s="1"/>
  <c r="FF47" i="1"/>
  <c r="AZ220" i="1"/>
  <c r="II220" i="1"/>
  <c r="IP184" i="1" s="1"/>
  <c r="AI220" i="1"/>
  <c r="AR220" i="1" s="1"/>
  <c r="ED138" i="1"/>
  <c r="AZ300" i="1"/>
  <c r="AI300" i="1"/>
  <c r="AR300" i="1" s="1"/>
  <c r="DT138" i="1"/>
  <c r="IQ102" i="1"/>
  <c r="HJ138" i="1"/>
  <c r="IC102" i="1" s="1"/>
  <c r="AZ380" i="1"/>
  <c r="AI380" i="1"/>
  <c r="AR380" i="1" s="1"/>
  <c r="AZ469" i="1"/>
  <c r="AI469" i="1"/>
  <c r="AR469" i="1" s="1"/>
  <c r="AZ555" i="1"/>
  <c r="AI555" i="1"/>
  <c r="AR555" i="1" s="1"/>
  <c r="AA139" i="1"/>
  <c r="AZ139" i="1" l="1"/>
  <c r="AA381" i="1"/>
  <c r="AA301" i="1"/>
  <c r="AA221" i="1"/>
  <c r="AA556" i="1"/>
  <c r="AA470" i="1"/>
  <c r="II139" i="1"/>
  <c r="IP103" i="1" s="1"/>
  <c r="AI139" i="1"/>
  <c r="AR139" i="1" s="1"/>
  <c r="DT555" i="1"/>
  <c r="BF469" i="1"/>
  <c r="DT469" i="1"/>
  <c r="HJ380" i="1"/>
  <c r="IC344" i="1" s="1"/>
  <c r="DT380" i="1"/>
  <c r="DT300" i="1"/>
  <c r="HJ300" i="1"/>
  <c r="IC264" i="1" s="1"/>
  <c r="HJ220" i="1"/>
  <c r="IC184" i="1" s="1"/>
  <c r="IQ184" i="1"/>
  <c r="DT220" i="1"/>
  <c r="ED220" i="1"/>
  <c r="ED555" i="1"/>
  <c r="ED469" i="1"/>
  <c r="ED380" i="1"/>
  <c r="AH23" i="40"/>
  <c r="AO23" i="40"/>
  <c r="ED300" i="1"/>
  <c r="FG47" i="1"/>
  <c r="CD47" i="1" s="1"/>
  <c r="FF48" i="1"/>
  <c r="FG11" i="1"/>
  <c r="CD11" i="1" s="1"/>
  <c r="FG10" i="1"/>
  <c r="CD10" i="1" s="1"/>
  <c r="FG12" i="1"/>
  <c r="CD12" i="1" s="1"/>
  <c r="FG13" i="1"/>
  <c r="CD13" i="1" s="1"/>
  <c r="FG14" i="1"/>
  <c r="CD14" i="1" s="1"/>
  <c r="FG15" i="1"/>
  <c r="CD15" i="1" s="1"/>
  <c r="FG16" i="1"/>
  <c r="CD16" i="1" s="1"/>
  <c r="FG17" i="1"/>
  <c r="CD17" i="1" s="1"/>
  <c r="FG18" i="1"/>
  <c r="CD18" i="1" s="1"/>
  <c r="FG19" i="1"/>
  <c r="CD19" i="1" s="1"/>
  <c r="FG20" i="1"/>
  <c r="CD20" i="1" s="1"/>
  <c r="FG21" i="1"/>
  <c r="CD21" i="1" s="1"/>
  <c r="FG22" i="1"/>
  <c r="CD22" i="1" s="1"/>
  <c r="FG23" i="1"/>
  <c r="CD23" i="1" s="1"/>
  <c r="FG24" i="1"/>
  <c r="CD24" i="1" s="1"/>
  <c r="FG25" i="1"/>
  <c r="CD25" i="1" s="1"/>
  <c r="FG26" i="1"/>
  <c r="CD26" i="1" s="1"/>
  <c r="FG27" i="1"/>
  <c r="CD27" i="1" s="1"/>
  <c r="FG28" i="1"/>
  <c r="CD28" i="1" s="1"/>
  <c r="FG29" i="1"/>
  <c r="CD29" i="1" s="1"/>
  <c r="FG30" i="1"/>
  <c r="CD30" i="1" s="1"/>
  <c r="FG31" i="1"/>
  <c r="CD31" i="1" s="1"/>
  <c r="FG32" i="1"/>
  <c r="CD32" i="1" s="1"/>
  <c r="FG33" i="1"/>
  <c r="CD33" i="1" s="1"/>
  <c r="FG34" i="1"/>
  <c r="CD34" i="1" s="1"/>
  <c r="FG35" i="1"/>
  <c r="CD35" i="1" s="1"/>
  <c r="FG36" i="1"/>
  <c r="CD36" i="1" s="1"/>
  <c r="FG37" i="1"/>
  <c r="CD37" i="1" s="1"/>
  <c r="FG38" i="1"/>
  <c r="CD38" i="1" s="1"/>
  <c r="FG39" i="1"/>
  <c r="CD39" i="1" s="1"/>
  <c r="FG40" i="1"/>
  <c r="CD40" i="1" s="1"/>
  <c r="FG41" i="1"/>
  <c r="CD41" i="1" s="1"/>
  <c r="FG42" i="1"/>
  <c r="CD42" i="1" s="1"/>
  <c r="FG43" i="1"/>
  <c r="CD43" i="1" s="1"/>
  <c r="FG44" i="1"/>
  <c r="CD44" i="1" s="1"/>
  <c r="FG45" i="1"/>
  <c r="CD45" i="1" s="1"/>
  <c r="FG48" i="1" l="1"/>
  <c r="CD48" i="1" s="1"/>
  <c r="FF49" i="1"/>
  <c r="AZ556" i="1"/>
  <c r="AI556" i="1"/>
  <c r="AR556" i="1" s="1"/>
  <c r="AZ301" i="1"/>
  <c r="AI301" i="1"/>
  <c r="AR301" i="1" s="1"/>
  <c r="ED139" i="1"/>
  <c r="IQ103" i="1"/>
  <c r="DT139" i="1"/>
  <c r="HJ139" i="1"/>
  <c r="IC103" i="1" s="1"/>
  <c r="AZ470" i="1"/>
  <c r="AI470" i="1"/>
  <c r="AR470" i="1" s="1"/>
  <c r="AZ221" i="1"/>
  <c r="II221" i="1"/>
  <c r="IP185" i="1" s="1"/>
  <c r="AI221" i="1"/>
  <c r="AR221" i="1" s="1"/>
  <c r="AZ381" i="1"/>
  <c r="AI381" i="1"/>
  <c r="AR381" i="1" s="1"/>
  <c r="ED381" i="1" l="1"/>
  <c r="DT470" i="1"/>
  <c r="BF470" i="1"/>
  <c r="AO24" i="40"/>
  <c r="AH24" i="40"/>
  <c r="HJ301" i="1"/>
  <c r="IC265" i="1" s="1"/>
  <c r="DT301" i="1"/>
  <c r="DT556" i="1"/>
  <c r="FG49" i="1"/>
  <c r="CD49" i="1" s="1"/>
  <c r="FF50" i="1"/>
  <c r="HJ381" i="1"/>
  <c r="IC345" i="1" s="1"/>
  <c r="DT381" i="1"/>
  <c r="HJ221" i="1"/>
  <c r="IC185" i="1" s="1"/>
  <c r="DT221" i="1"/>
  <c r="IQ185" i="1"/>
  <c r="ED221" i="1"/>
  <c r="ED470" i="1"/>
  <c r="ED301" i="1"/>
  <c r="ED556" i="1"/>
  <c r="AA140" i="1"/>
  <c r="AA471" i="1" l="1"/>
  <c r="AA222" i="1"/>
  <c r="AZ140" i="1"/>
  <c r="AA382" i="1"/>
  <c r="AA557" i="1"/>
  <c r="AA302" i="1"/>
  <c r="II140" i="1"/>
  <c r="IP104" i="1" s="1"/>
  <c r="AI140" i="1"/>
  <c r="AR140" i="1" s="1"/>
  <c r="FG50" i="1"/>
  <c r="CD50" i="1" s="1"/>
  <c r="FF51" i="1"/>
  <c r="FG51" i="1" l="1"/>
  <c r="CD51" i="1" s="1"/>
  <c r="FF52" i="1"/>
  <c r="DT140" i="1"/>
  <c r="IQ104" i="1"/>
  <c r="HJ140" i="1"/>
  <c r="IC104" i="1" s="1"/>
  <c r="AZ302" i="1"/>
  <c r="AI302" i="1"/>
  <c r="AR302" i="1" s="1"/>
  <c r="AZ382" i="1"/>
  <c r="AI382" i="1"/>
  <c r="AR382" i="1" s="1"/>
  <c r="AZ222" i="1"/>
  <c r="II222" i="1"/>
  <c r="IP186" i="1" s="1"/>
  <c r="AI222" i="1"/>
  <c r="AR222" i="1" s="1"/>
  <c r="AZ557" i="1"/>
  <c r="AI557" i="1"/>
  <c r="AR557" i="1" s="1"/>
  <c r="ED140" i="1"/>
  <c r="AZ471" i="1"/>
  <c r="AI471" i="1"/>
  <c r="AR471" i="1" s="1"/>
  <c r="AA141" i="1"/>
  <c r="AA558" i="1" l="1"/>
  <c r="AA223" i="1"/>
  <c r="AA472" i="1"/>
  <c r="AZ141" i="1"/>
  <c r="AA303" i="1"/>
  <c r="AA383" i="1"/>
  <c r="II141" i="1"/>
  <c r="AI141" i="1"/>
  <c r="AR141" i="1" s="1"/>
  <c r="ED471" i="1"/>
  <c r="ED557" i="1"/>
  <c r="HJ382" i="1"/>
  <c r="IC346" i="1" s="1"/>
  <c r="DT382" i="1"/>
  <c r="DT302" i="1"/>
  <c r="HJ302" i="1"/>
  <c r="IC266" i="1" s="1"/>
  <c r="FG52" i="1"/>
  <c r="CD52" i="1" s="1"/>
  <c r="FF53" i="1"/>
  <c r="BF471" i="1"/>
  <c r="DT471" i="1"/>
  <c r="DT557" i="1"/>
  <c r="IQ186" i="1"/>
  <c r="HJ222" i="1"/>
  <c r="IC186" i="1" s="1"/>
  <c r="DT222" i="1"/>
  <c r="ED222" i="1"/>
  <c r="ED382" i="1"/>
  <c r="ED302" i="1"/>
  <c r="AO25" i="40"/>
  <c r="AH25" i="40"/>
  <c r="DT141" i="1" l="1"/>
  <c r="HJ141" i="1"/>
  <c r="IC105" i="1" s="1"/>
  <c r="AZ383" i="1"/>
  <c r="AI383" i="1"/>
  <c r="AR383" i="1" s="1"/>
  <c r="ED141" i="1"/>
  <c r="AZ223" i="1"/>
  <c r="II223" i="1"/>
  <c r="AI223" i="1"/>
  <c r="AR223" i="1" s="1"/>
  <c r="FG53" i="1"/>
  <c r="CD53" i="1" s="1"/>
  <c r="FF54" i="1"/>
  <c r="AZ303" i="1"/>
  <c r="AI303" i="1"/>
  <c r="AR303" i="1" s="1"/>
  <c r="AZ472" i="1"/>
  <c r="AI472" i="1"/>
  <c r="AR472" i="1" s="1"/>
  <c r="AZ558" i="1"/>
  <c r="AI558" i="1"/>
  <c r="AR558" i="1" s="1"/>
  <c r="ED558" i="1" l="1"/>
  <c r="ED472" i="1"/>
  <c r="ED303" i="1"/>
  <c r="FG54" i="1"/>
  <c r="CD54" i="1" s="1"/>
  <c r="FF55" i="1"/>
  <c r="HJ223" i="1"/>
  <c r="DT223" i="1"/>
  <c r="ED223" i="1"/>
  <c r="ED383" i="1"/>
  <c r="AA142" i="1"/>
  <c r="DT558" i="1"/>
  <c r="DT472" i="1"/>
  <c r="BF472" i="1"/>
  <c r="HJ303" i="1"/>
  <c r="DT303" i="1"/>
  <c r="HJ383" i="1"/>
  <c r="DT383" i="1"/>
  <c r="AH26" i="40"/>
  <c r="AO26" i="40"/>
  <c r="FG55" i="1" l="1"/>
  <c r="CD55" i="1" s="1"/>
  <c r="FF56" i="1"/>
  <c r="AA559" i="1"/>
  <c r="AZ142" i="1"/>
  <c r="AA473" i="1"/>
  <c r="AA224" i="1"/>
  <c r="AA304" i="1"/>
  <c r="AA384" i="1"/>
  <c r="II142" i="1"/>
  <c r="AI142" i="1"/>
  <c r="AR142" i="1" s="1"/>
  <c r="IC187" i="1"/>
  <c r="IC267" i="1"/>
  <c r="IC347" i="1"/>
  <c r="AA143" i="1"/>
  <c r="DT142" i="1" l="1"/>
  <c r="HJ142" i="1"/>
  <c r="IC106" i="1" s="1"/>
  <c r="AZ384" i="1"/>
  <c r="AI384" i="1"/>
  <c r="AR384" i="1" s="1"/>
  <c r="AZ224" i="1"/>
  <c r="II224" i="1"/>
  <c r="AI224" i="1"/>
  <c r="AR224" i="1" s="1"/>
  <c r="ED142" i="1"/>
  <c r="FG56" i="1"/>
  <c r="CD56" i="1" s="1"/>
  <c r="FF57" i="1"/>
  <c r="AA560" i="1"/>
  <c r="AA474" i="1"/>
  <c r="AA385" i="1"/>
  <c r="AA225" i="1"/>
  <c r="AZ143" i="1"/>
  <c r="AA305" i="1"/>
  <c r="II143" i="1"/>
  <c r="AI143" i="1"/>
  <c r="AR143" i="1" s="1"/>
  <c r="AZ304" i="1"/>
  <c r="AI304" i="1"/>
  <c r="AR304" i="1" s="1"/>
  <c r="AZ473" i="1"/>
  <c r="AI473" i="1"/>
  <c r="AR473" i="1" s="1"/>
  <c r="AZ559" i="1"/>
  <c r="AI559" i="1"/>
  <c r="AR559" i="1" s="1"/>
  <c r="ED559" i="1" l="1"/>
  <c r="ED473" i="1"/>
  <c r="ED304" i="1"/>
  <c r="ED143" i="1"/>
  <c r="AZ385" i="1"/>
  <c r="AI385" i="1"/>
  <c r="AR385" i="1" s="1"/>
  <c r="AZ560" i="1"/>
  <c r="AI560" i="1"/>
  <c r="AR560" i="1" s="1"/>
  <c r="DT384" i="1"/>
  <c r="HJ384" i="1"/>
  <c r="AH27" i="40"/>
  <c r="AO27" i="40"/>
  <c r="DT559" i="1"/>
  <c r="BF473" i="1"/>
  <c r="DT473" i="1"/>
  <c r="DT304" i="1"/>
  <c r="HJ304" i="1"/>
  <c r="DT143" i="1"/>
  <c r="HJ143" i="1"/>
  <c r="IC107" i="1" s="1"/>
  <c r="AZ305" i="1"/>
  <c r="AI305" i="1"/>
  <c r="AR305" i="1" s="1"/>
  <c r="AZ225" i="1"/>
  <c r="II225" i="1"/>
  <c r="AI225" i="1"/>
  <c r="AR225" i="1" s="1"/>
  <c r="AZ474" i="1"/>
  <c r="AI474" i="1"/>
  <c r="AR474" i="1" s="1"/>
  <c r="FG57" i="1"/>
  <c r="CD57" i="1" s="1"/>
  <c r="FF58" i="1"/>
  <c r="HJ224" i="1"/>
  <c r="DT224" i="1"/>
  <c r="ED224" i="1"/>
  <c r="ED384" i="1"/>
  <c r="IC268" i="1" l="1"/>
  <c r="IC348" i="1"/>
  <c r="IC188" i="1"/>
  <c r="FG58" i="1"/>
  <c r="CD58" i="1" s="1"/>
  <c r="FF59" i="1"/>
  <c r="DT474" i="1"/>
  <c r="BF474" i="1"/>
  <c r="HJ225" i="1"/>
  <c r="DT225" i="1"/>
  <c r="ED225" i="1"/>
  <c r="DT305" i="1"/>
  <c r="HJ305" i="1"/>
  <c r="AO28" i="40"/>
  <c r="AH28" i="40"/>
  <c r="ED560" i="1"/>
  <c r="ED385" i="1"/>
  <c r="CD76" i="1"/>
  <c r="HB57" i="1" s="1"/>
  <c r="ED474" i="1"/>
  <c r="ED305" i="1"/>
  <c r="DT560" i="1"/>
  <c r="DT385" i="1"/>
  <c r="HJ385" i="1"/>
  <c r="HB58" i="1" l="1"/>
  <c r="AA144" i="1"/>
  <c r="HB76" i="1"/>
  <c r="HB46" i="1"/>
  <c r="HB45" i="1"/>
  <c r="HB41" i="1"/>
  <c r="HB37" i="1"/>
  <c r="HB33" i="1"/>
  <c r="HB29" i="1"/>
  <c r="HB25" i="1"/>
  <c r="HB21" i="1"/>
  <c r="HB17" i="1"/>
  <c r="HB13" i="1"/>
  <c r="HB44" i="1"/>
  <c r="HB40" i="1"/>
  <c r="HB36" i="1"/>
  <c r="HB32" i="1"/>
  <c r="HB28" i="1"/>
  <c r="HB24" i="1"/>
  <c r="HB20" i="1"/>
  <c r="HB16" i="1"/>
  <c r="HB12" i="1"/>
  <c r="HB47" i="1"/>
  <c r="HB43" i="1"/>
  <c r="HB39" i="1"/>
  <c r="HB35" i="1"/>
  <c r="HB31" i="1"/>
  <c r="HB27" i="1"/>
  <c r="HB23" i="1"/>
  <c r="HB19" i="1"/>
  <c r="HB15" i="1"/>
  <c r="HB10" i="1"/>
  <c r="HB42" i="1"/>
  <c r="HB38" i="1"/>
  <c r="HB34" i="1"/>
  <c r="HB30" i="1"/>
  <c r="HB26" i="1"/>
  <c r="HB22" i="1"/>
  <c r="HB18" i="1"/>
  <c r="HB14" i="1"/>
  <c r="HB11" i="1"/>
  <c r="HB48" i="1"/>
  <c r="HB49" i="1"/>
  <c r="HB50" i="1"/>
  <c r="HB51" i="1"/>
  <c r="HB52" i="1"/>
  <c r="HB53" i="1"/>
  <c r="HB54" i="1"/>
  <c r="HB55" i="1"/>
  <c r="HB56" i="1"/>
  <c r="IC189" i="1"/>
  <c r="IC269" i="1"/>
  <c r="IC349" i="1"/>
  <c r="FG59" i="1"/>
  <c r="CD59" i="1" s="1"/>
  <c r="FF60" i="1"/>
  <c r="AA145" i="1"/>
  <c r="HB59" i="1" l="1"/>
  <c r="AA562" i="1"/>
  <c r="AA227" i="1"/>
  <c r="AA307" i="1"/>
  <c r="AZ145" i="1"/>
  <c r="AA476" i="1"/>
  <c r="AA387" i="1"/>
  <c r="AI145" i="1"/>
  <c r="AR145" i="1" s="1"/>
  <c r="FG60" i="1"/>
  <c r="CD60" i="1" s="1"/>
  <c r="FF61" i="1"/>
  <c r="AA561" i="1"/>
  <c r="AA226" i="1"/>
  <c r="AA475" i="1"/>
  <c r="AA386" i="1"/>
  <c r="AZ144" i="1"/>
  <c r="AA306" i="1"/>
  <c r="AI144" i="1"/>
  <c r="AR144" i="1" s="1"/>
  <c r="AZ306" i="1" l="1"/>
  <c r="AI306" i="1"/>
  <c r="AR306" i="1" s="1"/>
  <c r="AZ386" i="1"/>
  <c r="AI386" i="1"/>
  <c r="AR386" i="1" s="1"/>
  <c r="AZ226" i="1"/>
  <c r="II226" i="1"/>
  <c r="AI226" i="1"/>
  <c r="AR226" i="1" s="1"/>
  <c r="FG61" i="1"/>
  <c r="CD61" i="1" s="1"/>
  <c r="FF62" i="1"/>
  <c r="DT145" i="1"/>
  <c r="HJ145" i="1"/>
  <c r="AZ476" i="1"/>
  <c r="AI476" i="1"/>
  <c r="AR476" i="1" s="1"/>
  <c r="AZ307" i="1"/>
  <c r="AI307" i="1"/>
  <c r="AR307" i="1" s="1"/>
  <c r="AZ562" i="1"/>
  <c r="AI562" i="1"/>
  <c r="AR562" i="1" s="1"/>
  <c r="AA146" i="1"/>
  <c r="AA477" i="1" s="1"/>
  <c r="DT144" i="1"/>
  <c r="HJ144" i="1"/>
  <c r="IC108" i="1" s="1"/>
  <c r="ED145" i="1"/>
  <c r="ED144" i="1"/>
  <c r="AZ475" i="1"/>
  <c r="AI475" i="1"/>
  <c r="AR475" i="1" s="1"/>
  <c r="AZ561" i="1"/>
  <c r="AI561" i="1"/>
  <c r="AR561" i="1" s="1"/>
  <c r="HB60" i="1"/>
  <c r="AZ387" i="1"/>
  <c r="AI387" i="1"/>
  <c r="AR387" i="1" s="1"/>
  <c r="AZ227" i="1"/>
  <c r="II227" i="1"/>
  <c r="AI227" i="1"/>
  <c r="AR227" i="1" s="1"/>
  <c r="AZ477" i="1" l="1"/>
  <c r="AI477" i="1"/>
  <c r="AR477" i="1" s="1"/>
  <c r="DT387" i="1"/>
  <c r="HJ387" i="1"/>
  <c r="HU326" i="1" s="1"/>
  <c r="ED561" i="1"/>
  <c r="ED475" i="1"/>
  <c r="AO29" i="40"/>
  <c r="AH29" i="40"/>
  <c r="ED562" i="1"/>
  <c r="ED476" i="1"/>
  <c r="HB61" i="1"/>
  <c r="HJ386" i="1"/>
  <c r="DT386" i="1"/>
  <c r="DT306" i="1"/>
  <c r="HJ306" i="1"/>
  <c r="HJ227" i="1"/>
  <c r="DT227" i="1"/>
  <c r="ED227" i="1"/>
  <c r="ED387" i="1"/>
  <c r="DT561" i="1"/>
  <c r="BF475" i="1"/>
  <c r="DT475" i="1"/>
  <c r="AA563" i="1"/>
  <c r="AZ146" i="1"/>
  <c r="ED147" i="1" s="1"/>
  <c r="AA308" i="1"/>
  <c r="AA388" i="1"/>
  <c r="AA228" i="1"/>
  <c r="AI146" i="1"/>
  <c r="AR146" i="1" s="1"/>
  <c r="DT562" i="1"/>
  <c r="DT307" i="1"/>
  <c r="HJ307" i="1"/>
  <c r="HU246" i="1" s="1"/>
  <c r="DT476" i="1"/>
  <c r="BF476" i="1"/>
  <c r="IC109" i="1"/>
  <c r="HU84" i="1"/>
  <c r="FG62" i="1"/>
  <c r="CD62" i="1" s="1"/>
  <c r="FF63" i="1"/>
  <c r="DT226" i="1"/>
  <c r="HJ226" i="1"/>
  <c r="ED226" i="1"/>
  <c r="ED386" i="1"/>
  <c r="ED307" i="1"/>
  <c r="ED306" i="1"/>
  <c r="GE84" i="1" l="1"/>
  <c r="DT147" i="1"/>
  <c r="DT477" i="1"/>
  <c r="GE415" i="1"/>
  <c r="ED477" i="1"/>
  <c r="IC190" i="1"/>
  <c r="IC270" i="1"/>
  <c r="IC350" i="1"/>
  <c r="HB62" i="1"/>
  <c r="AO30" i="40"/>
  <c r="AH30" i="40"/>
  <c r="AZ228" i="1"/>
  <c r="ED229" i="1" s="1"/>
  <c r="AI228" i="1"/>
  <c r="AR228" i="1" s="1"/>
  <c r="DT229" i="1" s="1"/>
  <c r="AZ308" i="1"/>
  <c r="ED309" i="1" s="1"/>
  <c r="AI308" i="1"/>
  <c r="AR308" i="1" s="1"/>
  <c r="AZ563" i="1"/>
  <c r="ED564" i="1" s="1"/>
  <c r="AI563" i="1"/>
  <c r="AR563" i="1" s="1"/>
  <c r="DT564" i="1" s="1"/>
  <c r="HU166" i="1"/>
  <c r="IC191" i="1"/>
  <c r="IC271" i="1"/>
  <c r="IC351" i="1"/>
  <c r="FG63" i="1"/>
  <c r="CD63" i="1" s="1"/>
  <c r="FF64" i="1"/>
  <c r="DT146" i="1"/>
  <c r="AZ388" i="1"/>
  <c r="ED389" i="1" s="1"/>
  <c r="AI388" i="1"/>
  <c r="AR388" i="1" s="1"/>
  <c r="ED146" i="1"/>
  <c r="GE326" i="1" l="1"/>
  <c r="DT389" i="1"/>
  <c r="GE246" i="1"/>
  <c r="DT309" i="1"/>
  <c r="GN192" i="1"/>
  <c r="GN352" i="1"/>
  <c r="GN272" i="1"/>
  <c r="GE166" i="1"/>
  <c r="ED388" i="1"/>
  <c r="HB63" i="1"/>
  <c r="ED563" i="1"/>
  <c r="ED308" i="1"/>
  <c r="ED228" i="1"/>
  <c r="DT388" i="1"/>
  <c r="FG64" i="1"/>
  <c r="CD64" i="1" s="1"/>
  <c r="FF65" i="1"/>
  <c r="DT563" i="1"/>
  <c r="DT308" i="1"/>
  <c r="DT228" i="1"/>
  <c r="FG65" i="1" l="1"/>
  <c r="CD65" i="1" s="1"/>
  <c r="FF66" i="1"/>
  <c r="HB64" i="1"/>
  <c r="HB65" i="1" l="1"/>
  <c r="FG66" i="1"/>
  <c r="CD66" i="1" s="1"/>
  <c r="FF67" i="1"/>
  <c r="HB66" i="1" l="1"/>
  <c r="FG67" i="1"/>
  <c r="CD67" i="1" s="1"/>
  <c r="FF68" i="1"/>
  <c r="HB67" i="1" l="1"/>
  <c r="FG68" i="1"/>
  <c r="CD68" i="1" s="1"/>
  <c r="FF69" i="1"/>
  <c r="HB68" i="1" l="1"/>
  <c r="FG69" i="1"/>
  <c r="CD69" i="1" s="1"/>
  <c r="FF70" i="1"/>
  <c r="HB69" i="1" l="1"/>
  <c r="FF71" i="1"/>
  <c r="FG71" i="1" s="1"/>
  <c r="CD71" i="1" s="1"/>
  <c r="FG70" i="1"/>
  <c r="CD70" i="1" s="1"/>
  <c r="HB70" i="1" l="1"/>
  <c r="HB71" i="1"/>
  <c r="EY477" i="1" l="1"/>
  <c r="EY473" i="1" l="1"/>
  <c r="BE473" i="1"/>
  <c r="EY469" i="1"/>
  <c r="BE469" i="1"/>
  <c r="EY456" i="1"/>
  <c r="EY461" i="1"/>
  <c r="EY468" i="1"/>
  <c r="BE468" i="1"/>
  <c r="EY464" i="1"/>
  <c r="EY454" i="1"/>
  <c r="EY463" i="1"/>
  <c r="EY451" i="1"/>
  <c r="EY470" i="1"/>
  <c r="BE470" i="1"/>
  <c r="EY462" i="1"/>
  <c r="EY465" i="1"/>
  <c r="EY459" i="1"/>
  <c r="EY476" i="1"/>
  <c r="BE476" i="1"/>
  <c r="EY472" i="1"/>
  <c r="BE472" i="1"/>
  <c r="EY458" i="1"/>
  <c r="EY453" i="1"/>
  <c r="EY460" i="1"/>
  <c r="EY475" i="1"/>
  <c r="BE475" i="1"/>
  <c r="EY471" i="1"/>
  <c r="BE471" i="1"/>
  <c r="EY467" i="1"/>
  <c r="EY457" i="1"/>
  <c r="EY474" i="1"/>
  <c r="BE474" i="1"/>
  <c r="EY466" i="1"/>
  <c r="BV485" i="1"/>
  <c r="BE466" i="1"/>
  <c r="EY455" i="1"/>
  <c r="EY452" i="1"/>
  <c r="EY282" i="1" l="1"/>
  <c r="EY269" i="1" l="1"/>
  <c r="EY275" i="1"/>
  <c r="EY277" i="1"/>
  <c r="EY279" i="1"/>
  <c r="EY283" i="1"/>
  <c r="EY274" i="1"/>
  <c r="EO268" i="1"/>
  <c r="EO270" i="1"/>
  <c r="EO272" i="1"/>
  <c r="EO274" i="1"/>
  <c r="EO276" i="1"/>
  <c r="EO278" i="1"/>
  <c r="EO280" i="1"/>
  <c r="EO283" i="1"/>
  <c r="GN247" i="1"/>
  <c r="EY271" i="1"/>
  <c r="EY273" i="1"/>
  <c r="EY281" i="1"/>
  <c r="EY267" i="1"/>
  <c r="EY268" i="1"/>
  <c r="EY270" i="1"/>
  <c r="EY272" i="1"/>
  <c r="EY276" i="1"/>
  <c r="EY278" i="1"/>
  <c r="EY280" i="1"/>
  <c r="EO282" i="1"/>
  <c r="GN246" i="1"/>
  <c r="EO267" i="1"/>
  <c r="EO269" i="1"/>
  <c r="EO271" i="1"/>
  <c r="EO273" i="1"/>
  <c r="EO275" i="1"/>
  <c r="EO277" i="1"/>
  <c r="EO279" i="1"/>
  <c r="EO281" i="1"/>
  <c r="EY284" i="1" l="1"/>
  <c r="EO284" i="1"/>
  <c r="GN248" i="1"/>
  <c r="EO285" i="1" l="1"/>
  <c r="GN249" i="1"/>
  <c r="EY285" i="1"/>
  <c r="EY286" i="1" l="1"/>
  <c r="EO286" i="1"/>
  <c r="GN250" i="1"/>
  <c r="EY287" i="1" l="1"/>
  <c r="EO287" i="1"/>
  <c r="GN251" i="1"/>
  <c r="EY288" i="1" l="1"/>
  <c r="EO288" i="1"/>
  <c r="GN252" i="1"/>
  <c r="EY289" i="1" l="1"/>
  <c r="EO289" i="1"/>
  <c r="GN253" i="1"/>
  <c r="EY290" i="1" l="1"/>
  <c r="EO290" i="1"/>
  <c r="GN254" i="1"/>
  <c r="EY291" i="1" l="1"/>
  <c r="EO291" i="1"/>
  <c r="GN255" i="1"/>
  <c r="EY292" i="1" l="1"/>
  <c r="EO292" i="1"/>
  <c r="GN256" i="1"/>
  <c r="EY293" i="1" l="1"/>
  <c r="EO293" i="1"/>
  <c r="GN257" i="1"/>
  <c r="EY294" i="1" l="1"/>
  <c r="EO294" i="1"/>
  <c r="GN258" i="1"/>
  <c r="EO295" i="1" l="1"/>
  <c r="GN259" i="1"/>
  <c r="EY295" i="1"/>
  <c r="EY296" i="1" l="1"/>
  <c r="EO296" i="1"/>
  <c r="GN260" i="1"/>
  <c r="EY297" i="1" l="1"/>
  <c r="BE297" i="1"/>
  <c r="EO297" i="1"/>
  <c r="GN261" i="1"/>
  <c r="EY298" i="1" l="1"/>
  <c r="BE298" i="1"/>
  <c r="EO298" i="1"/>
  <c r="GN262" i="1"/>
  <c r="BE299" i="1" l="1"/>
  <c r="EO299" i="1"/>
  <c r="GN263" i="1"/>
  <c r="EY299" i="1"/>
  <c r="EY300" i="1" l="1"/>
  <c r="BE300" i="1"/>
  <c r="EO300" i="1"/>
  <c r="GN264" i="1"/>
  <c r="EY301" i="1" l="1"/>
  <c r="BE301" i="1"/>
  <c r="EO301" i="1"/>
  <c r="GN265" i="1"/>
  <c r="EY302" i="1" l="1"/>
  <c r="BE302" i="1"/>
  <c r="EO302" i="1"/>
  <c r="GN266" i="1"/>
  <c r="EY303" i="1" l="1"/>
  <c r="BE303" i="1"/>
  <c r="EO303" i="1"/>
  <c r="GN267" i="1"/>
  <c r="EY304" i="1" l="1"/>
  <c r="BE304" i="1"/>
  <c r="EO304" i="1"/>
  <c r="GN268" i="1"/>
  <c r="EY305" i="1" l="1"/>
  <c r="BE305" i="1"/>
  <c r="EO305" i="1"/>
  <c r="GN269" i="1"/>
  <c r="BE306" i="1" l="1"/>
  <c r="EO306" i="1"/>
  <c r="GN270" i="1"/>
  <c r="EY306" i="1"/>
  <c r="EY307" i="1" l="1"/>
  <c r="EO308" i="1"/>
  <c r="BE307" i="1"/>
  <c r="EO307" i="1"/>
  <c r="GN271" i="1"/>
  <c r="EY308" i="1" l="1"/>
  <c r="BE308" i="1"/>
  <c r="EY202" i="1" l="1"/>
  <c r="EY203" i="1"/>
  <c r="EY206" i="1"/>
  <c r="EY204" i="1" l="1"/>
  <c r="EY200" i="1"/>
  <c r="EY198" i="1"/>
  <c r="EY196" i="1"/>
  <c r="EY194" i="1"/>
  <c r="EY192" i="1"/>
  <c r="EY190" i="1"/>
  <c r="EY188" i="1"/>
  <c r="EY207" i="1"/>
  <c r="EY205" i="1"/>
  <c r="EY201" i="1"/>
  <c r="EY199" i="1"/>
  <c r="EY197" i="1"/>
  <c r="EY195" i="1"/>
  <c r="EY193" i="1"/>
  <c r="EY191" i="1"/>
  <c r="EY189" i="1"/>
  <c r="EY187" i="1"/>
  <c r="EY208" i="1" l="1"/>
  <c r="EY209" i="1" l="1"/>
  <c r="EY210" i="1" l="1"/>
  <c r="EY211" i="1" l="1"/>
  <c r="EY212" i="1" l="1"/>
  <c r="EY213" i="1" l="1"/>
  <c r="EY214" i="1" l="1"/>
  <c r="EY215" i="1" l="1"/>
  <c r="EY216" i="1" l="1"/>
  <c r="GN327" i="1" l="1"/>
  <c r="BU363" i="1"/>
  <c r="EY217" i="1"/>
  <c r="EY363" i="1"/>
  <c r="EY350" i="1" l="1"/>
  <c r="EY353" i="1"/>
  <c r="EY354" i="1"/>
  <c r="EY356" i="1"/>
  <c r="EY360" i="1"/>
  <c r="GN326" i="1"/>
  <c r="BU362" i="1"/>
  <c r="EO360" i="1"/>
  <c r="EO354" i="1"/>
  <c r="EO351" i="1"/>
  <c r="EO350" i="1"/>
  <c r="EO348" i="1"/>
  <c r="EO364" i="1"/>
  <c r="GN328" i="1"/>
  <c r="BU364" i="1"/>
  <c r="EY349" i="1"/>
  <c r="EY355" i="1"/>
  <c r="EY357" i="1"/>
  <c r="EY359" i="1"/>
  <c r="EY361" i="1"/>
  <c r="EY364" i="1"/>
  <c r="EY348" i="1"/>
  <c r="EY358" i="1"/>
  <c r="EY362" i="1"/>
  <c r="EO362" i="1"/>
  <c r="EO359" i="1"/>
  <c r="EO358" i="1"/>
  <c r="EO356" i="1"/>
  <c r="EO353" i="1"/>
  <c r="EO349" i="1"/>
  <c r="EY351" i="1"/>
  <c r="EY352" i="1"/>
  <c r="EY218" i="1"/>
  <c r="EO363" i="1"/>
  <c r="EY219" i="1" l="1"/>
  <c r="EO365" i="1"/>
  <c r="GN329" i="1"/>
  <c r="BU365" i="1"/>
  <c r="EY365" i="1"/>
  <c r="EO352" i="1"/>
  <c r="EO355" i="1"/>
  <c r="EO357" i="1"/>
  <c r="EO361" i="1"/>
  <c r="EY366" i="1" l="1"/>
  <c r="EY220" i="1"/>
  <c r="EY367" i="1" l="1"/>
  <c r="EY109" i="1"/>
  <c r="EY110" i="1"/>
  <c r="EY112" i="1"/>
  <c r="EY114" i="1"/>
  <c r="EY116" i="1"/>
  <c r="EY118" i="1"/>
  <c r="EY107" i="1"/>
  <c r="EY111" i="1"/>
  <c r="EY113" i="1"/>
  <c r="EY115" i="1"/>
  <c r="EY221" i="1"/>
  <c r="EO366" i="1"/>
  <c r="GN330" i="1"/>
  <c r="BU366" i="1"/>
  <c r="GN84" i="1"/>
  <c r="EY121" i="1"/>
  <c r="EY106" i="1"/>
  <c r="GN166" i="1"/>
  <c r="P104" i="23" s="1"/>
  <c r="BU202" i="1"/>
  <c r="EO367" i="1"/>
  <c r="GN331" i="1"/>
  <c r="BU367" i="1"/>
  <c r="EY105" i="1"/>
  <c r="EY108" i="1"/>
  <c r="EY117" i="1"/>
  <c r="EY119" i="1"/>
  <c r="EY120" i="1"/>
  <c r="EO120" i="1"/>
  <c r="EO200" i="1" l="1"/>
  <c r="EO196" i="1"/>
  <c r="EO192" i="1"/>
  <c r="EO188" i="1"/>
  <c r="EO201" i="1"/>
  <c r="EO199" i="1"/>
  <c r="EO197" i="1"/>
  <c r="EO195" i="1"/>
  <c r="EO193" i="1"/>
  <c r="EO191" i="1"/>
  <c r="EO189" i="1"/>
  <c r="EO187" i="1"/>
  <c r="EY122" i="1"/>
  <c r="EY368" i="1"/>
  <c r="EO368" i="1"/>
  <c r="GN332" i="1"/>
  <c r="BU368" i="1"/>
  <c r="EO118" i="1"/>
  <c r="EO116" i="1"/>
  <c r="EO114" i="1"/>
  <c r="EO112" i="1"/>
  <c r="EO110" i="1"/>
  <c r="EO108" i="1"/>
  <c r="EO106" i="1"/>
  <c r="EO121" i="1"/>
  <c r="GN85" i="1"/>
  <c r="EO202" i="1"/>
  <c r="EY222" i="1"/>
  <c r="EO198" i="1"/>
  <c r="EO194" i="1"/>
  <c r="EO190" i="1"/>
  <c r="EO203" i="1"/>
  <c r="GN167" i="1"/>
  <c r="P105" i="23" s="1"/>
  <c r="BU203" i="1"/>
  <c r="EO119" i="1"/>
  <c r="EO117" i="1"/>
  <c r="EO115" i="1"/>
  <c r="EO113" i="1"/>
  <c r="EO111" i="1"/>
  <c r="EO109" i="1"/>
  <c r="EO107" i="1"/>
  <c r="EO105" i="1"/>
  <c r="BI599" i="1"/>
  <c r="D9" i="84" s="1"/>
  <c r="D27" i="84" s="1"/>
  <c r="AU5" i="40"/>
  <c r="P68" i="23"/>
  <c r="AJ38" i="40"/>
  <c r="BI600" i="1"/>
  <c r="D10" i="84" s="1"/>
  <c r="D28" i="84" s="1"/>
  <c r="EY123" i="1" l="1"/>
  <c r="EO122" i="1"/>
  <c r="GN86" i="1"/>
  <c r="EO369" i="1"/>
  <c r="GN333" i="1"/>
  <c r="BU369" i="1"/>
  <c r="EO204" i="1"/>
  <c r="GN168" i="1"/>
  <c r="P106" i="23" s="1"/>
  <c r="BU204" i="1"/>
  <c r="EY223" i="1"/>
  <c r="AU6" i="40"/>
  <c r="AJ39" i="40"/>
  <c r="P69" i="23"/>
  <c r="EY369" i="1"/>
  <c r="EY370" i="1" l="1"/>
  <c r="EO370" i="1"/>
  <c r="GN334" i="1"/>
  <c r="BU370" i="1"/>
  <c r="EO123" i="1"/>
  <c r="GN87" i="1"/>
  <c r="GN169" i="1"/>
  <c r="P107" i="23" s="1"/>
  <c r="EO205" i="1"/>
  <c r="BU205" i="1"/>
  <c r="EY124" i="1"/>
  <c r="EY224" i="1"/>
  <c r="P70" i="23"/>
  <c r="AJ40" i="40"/>
  <c r="AU7" i="40"/>
  <c r="EO206" i="1" l="1"/>
  <c r="GN170" i="1"/>
  <c r="P108" i="23" s="1"/>
  <c r="BU206" i="1"/>
  <c r="EO124" i="1"/>
  <c r="GN88" i="1"/>
  <c r="EY125" i="1"/>
  <c r="EY225" i="1"/>
  <c r="EY371" i="1"/>
  <c r="P71" i="23"/>
  <c r="AU8" i="40"/>
  <c r="AJ41" i="40"/>
  <c r="EY372" i="1" l="1"/>
  <c r="EO372" i="1"/>
  <c r="GN336" i="1"/>
  <c r="BU372" i="1"/>
  <c r="EO125" i="1"/>
  <c r="GN89" i="1"/>
  <c r="P72" i="23"/>
  <c r="AU9" i="40"/>
  <c r="AJ42" i="40"/>
  <c r="EY126" i="1"/>
  <c r="EO207" i="1"/>
  <c r="GN171" i="1"/>
  <c r="P109" i="23" s="1"/>
  <c r="BU207" i="1"/>
  <c r="EY226" i="1"/>
  <c r="EO371" i="1"/>
  <c r="GN335" i="1"/>
  <c r="BU371" i="1"/>
  <c r="EO208" i="1" l="1"/>
  <c r="GN172" i="1"/>
  <c r="P110" i="23" s="1"/>
  <c r="BU208" i="1"/>
  <c r="EO126" i="1"/>
  <c r="GN90" i="1"/>
  <c r="EO373" i="1"/>
  <c r="GN337" i="1"/>
  <c r="BU373" i="1"/>
  <c r="EY373" i="1"/>
  <c r="AU10" i="40"/>
  <c r="P73" i="23"/>
  <c r="AJ43" i="40"/>
  <c r="EY127" i="1"/>
  <c r="EY227" i="1"/>
  <c r="EY228" i="1"/>
  <c r="EY128" i="1" l="1"/>
  <c r="EY374" i="1"/>
  <c r="P74" i="23"/>
  <c r="AU11" i="40"/>
  <c r="AJ44" i="40"/>
  <c r="EO127" i="1"/>
  <c r="GN91" i="1"/>
  <c r="EO209" i="1"/>
  <c r="GN173" i="1"/>
  <c r="P111" i="23" s="1"/>
  <c r="BU209" i="1"/>
  <c r="EY375" i="1" l="1"/>
  <c r="EO210" i="1"/>
  <c r="GN174" i="1"/>
  <c r="P112" i="23" s="1"/>
  <c r="BU210" i="1"/>
  <c r="EO128" i="1"/>
  <c r="GN92" i="1"/>
  <c r="EO375" i="1"/>
  <c r="GN339" i="1"/>
  <c r="BU375" i="1"/>
  <c r="AU12" i="40"/>
  <c r="AJ45" i="40"/>
  <c r="P75" i="23"/>
  <c r="GN338" i="1"/>
  <c r="EO374" i="1"/>
  <c r="BU374" i="1"/>
  <c r="EY129" i="1"/>
  <c r="EY130" i="1" l="1"/>
  <c r="AU13" i="40"/>
  <c r="AJ46" i="40"/>
  <c r="P76" i="23"/>
  <c r="EO376" i="1"/>
  <c r="GN340" i="1"/>
  <c r="BU376" i="1"/>
  <c r="EO129" i="1"/>
  <c r="GN93" i="1"/>
  <c r="EO211" i="1"/>
  <c r="GN175" i="1"/>
  <c r="P113" i="23" s="1"/>
  <c r="BU211" i="1"/>
  <c r="EY376" i="1"/>
  <c r="EO212" i="1" l="1"/>
  <c r="GN176" i="1"/>
  <c r="P114" i="23" s="1"/>
  <c r="BU212" i="1"/>
  <c r="EO130" i="1"/>
  <c r="GN94" i="1"/>
  <c r="AU14" i="40"/>
  <c r="AJ47" i="40"/>
  <c r="P77" i="23"/>
  <c r="EY377" i="1"/>
  <c r="EY131" i="1"/>
  <c r="EY378" i="1" l="1"/>
  <c r="P78" i="23"/>
  <c r="AJ48" i="40"/>
  <c r="AU15" i="40"/>
  <c r="EY132" i="1"/>
  <c r="EO378" i="1"/>
  <c r="GN342" i="1"/>
  <c r="BU378" i="1"/>
  <c r="EO131" i="1"/>
  <c r="GN95" i="1"/>
  <c r="EO213" i="1"/>
  <c r="BU213" i="1"/>
  <c r="GN177" i="1"/>
  <c r="P115" i="23" s="1"/>
  <c r="EO377" i="1"/>
  <c r="GN341" i="1"/>
  <c r="BU377" i="1"/>
  <c r="P79" i="23" l="1"/>
  <c r="AU16" i="40"/>
  <c r="AJ49" i="40"/>
  <c r="EO132" i="1"/>
  <c r="GN96" i="1"/>
  <c r="EO379" i="1"/>
  <c r="GN343" i="1"/>
  <c r="BU379" i="1"/>
  <c r="EO214" i="1"/>
  <c r="BU214" i="1"/>
  <c r="GN178" i="1"/>
  <c r="P116" i="23" s="1"/>
  <c r="EY379" i="1"/>
  <c r="EY133" i="1"/>
  <c r="EO380" i="1" l="1"/>
  <c r="GN344" i="1"/>
  <c r="BU380" i="1"/>
  <c r="EO133" i="1"/>
  <c r="GN97" i="1"/>
  <c r="EO215" i="1"/>
  <c r="BU215" i="1"/>
  <c r="GN179" i="1"/>
  <c r="P117" i="23" s="1"/>
  <c r="AU17" i="40"/>
  <c r="AJ50" i="40"/>
  <c r="P80" i="23"/>
  <c r="V80" i="23" s="1"/>
  <c r="EY134" i="1"/>
  <c r="EY380" i="1"/>
  <c r="V78" i="23"/>
  <c r="V79" i="23"/>
  <c r="V68" i="23"/>
  <c r="V69" i="23"/>
  <c r="V70" i="23"/>
  <c r="V71" i="23"/>
  <c r="V72" i="23"/>
  <c r="V73" i="23"/>
  <c r="V74" i="23"/>
  <c r="V75" i="23"/>
  <c r="V76" i="23"/>
  <c r="V77" i="23"/>
  <c r="BI601" i="1" l="1"/>
  <c r="D11" i="84" s="1"/>
  <c r="D29" i="84" s="1"/>
  <c r="D44" i="84" s="1"/>
  <c r="D50" i="84" s="1"/>
  <c r="EO537" i="1"/>
  <c r="EO134" i="1"/>
  <c r="GN98" i="1"/>
  <c r="EY536" i="1"/>
  <c r="EY534" i="1"/>
  <c r="EY532" i="1"/>
  <c r="EY530" i="1"/>
  <c r="EY528" i="1"/>
  <c r="EY526" i="1"/>
  <c r="EY524" i="1"/>
  <c r="EY522" i="1"/>
  <c r="M22" i="84"/>
  <c r="AJ51" i="40"/>
  <c r="AU18" i="40"/>
  <c r="P81" i="23"/>
  <c r="V81" i="23" s="1"/>
  <c r="EY381" i="1"/>
  <c r="EY135" i="1"/>
  <c r="EY535" i="1"/>
  <c r="EY533" i="1"/>
  <c r="EY531" i="1"/>
  <c r="EY529" i="1"/>
  <c r="EY527" i="1"/>
  <c r="EY525" i="1"/>
  <c r="EY523" i="1"/>
  <c r="EO216" i="1"/>
  <c r="BU216" i="1"/>
  <c r="GN180" i="1"/>
  <c r="P118" i="23" s="1"/>
  <c r="EY537" i="1" l="1"/>
  <c r="D14" i="84"/>
  <c r="D32" i="84" s="1"/>
  <c r="EO217" i="1"/>
  <c r="BU217" i="1"/>
  <c r="GN181" i="1"/>
  <c r="P119" i="23" s="1"/>
  <c r="EO382" i="1"/>
  <c r="GN346" i="1"/>
  <c r="BU382" i="1"/>
  <c r="D15" i="84"/>
  <c r="D33" i="84" s="1"/>
  <c r="EO135" i="1"/>
  <c r="BW153" i="1"/>
  <c r="GN99" i="1"/>
  <c r="EY136" i="1"/>
  <c r="M18" i="84"/>
  <c r="EO533" i="1"/>
  <c r="M14" i="84"/>
  <c r="EO529" i="1"/>
  <c r="M10" i="84"/>
  <c r="EO525" i="1"/>
  <c r="EO381" i="1"/>
  <c r="GN345" i="1"/>
  <c r="BU381" i="1"/>
  <c r="EY539" i="1"/>
  <c r="EY382" i="1"/>
  <c r="M20" i="84"/>
  <c r="EO535" i="1"/>
  <c r="M16" i="84"/>
  <c r="EO531" i="1"/>
  <c r="M12" i="84"/>
  <c r="EO527" i="1"/>
  <c r="M9" i="84"/>
  <c r="EO524" i="1"/>
  <c r="M8" i="84"/>
  <c r="EO523" i="1"/>
  <c r="M23" i="84"/>
  <c r="EO538" i="1"/>
  <c r="EY538" i="1"/>
  <c r="AJ52" i="40"/>
  <c r="AU19" i="40"/>
  <c r="P82" i="23"/>
  <c r="V82" i="23" s="1"/>
  <c r="M21" i="84"/>
  <c r="EO536" i="1"/>
  <c r="M19" i="84"/>
  <c r="EO534" i="1"/>
  <c r="M17" i="84"/>
  <c r="EO532" i="1"/>
  <c r="M15" i="84"/>
  <c r="EO530" i="1"/>
  <c r="M13" i="84"/>
  <c r="EO528" i="1"/>
  <c r="M11" i="84"/>
  <c r="EO526" i="1"/>
  <c r="M7" i="84"/>
  <c r="EO522" i="1"/>
  <c r="EO136" i="1" l="1"/>
  <c r="GN100" i="1"/>
  <c r="EO383" i="1"/>
  <c r="BU383" i="1"/>
  <c r="GN347" i="1"/>
  <c r="EY137" i="1"/>
  <c r="EY540" i="1"/>
  <c r="EO218" i="1"/>
  <c r="BU218" i="1"/>
  <c r="GN182" i="1"/>
  <c r="P120" i="23" s="1"/>
  <c r="M24" i="84"/>
  <c r="EO539" i="1"/>
  <c r="EY383" i="1"/>
  <c r="AU20" i="40"/>
  <c r="P83" i="23"/>
  <c r="V83" i="23" s="1"/>
  <c r="AJ53" i="40"/>
  <c r="EO219" i="1" l="1"/>
  <c r="BU219" i="1"/>
  <c r="GN183" i="1"/>
  <c r="P121" i="23" s="1"/>
  <c r="EY541" i="1"/>
  <c r="EO384" i="1"/>
  <c r="BU384" i="1"/>
  <c r="GN348" i="1"/>
  <c r="EO137" i="1"/>
  <c r="GN101" i="1"/>
  <c r="M25" i="84"/>
  <c r="EO540" i="1"/>
  <c r="AJ54" i="40"/>
  <c r="P84" i="23"/>
  <c r="V84" i="23" s="1"/>
  <c r="AU21" i="40"/>
  <c r="EY138" i="1"/>
  <c r="EY384" i="1"/>
  <c r="EY385" i="1" l="1"/>
  <c r="AJ55" i="40"/>
  <c r="P85" i="23"/>
  <c r="V85" i="23" s="1"/>
  <c r="AU22" i="40"/>
  <c r="EY542" i="1"/>
  <c r="EO220" i="1"/>
  <c r="BU220" i="1"/>
  <c r="GN184" i="1"/>
  <c r="P122" i="23" s="1"/>
  <c r="EO138" i="1"/>
  <c r="GN102" i="1"/>
  <c r="EY139" i="1"/>
  <c r="M26" i="84"/>
  <c r="EO541" i="1"/>
  <c r="EO386" i="1" l="1"/>
  <c r="BI396" i="1"/>
  <c r="BU386" i="1"/>
  <c r="GN350" i="1"/>
  <c r="EO139" i="1"/>
  <c r="GN103" i="1"/>
  <c r="M27" i="84"/>
  <c r="EO542" i="1"/>
  <c r="EO385" i="1"/>
  <c r="BU385" i="1"/>
  <c r="GN349" i="1"/>
  <c r="EO221" i="1"/>
  <c r="BU221" i="1"/>
  <c r="GN185" i="1"/>
  <c r="P123" i="23" s="1"/>
  <c r="EY543" i="1"/>
  <c r="EY140" i="1"/>
  <c r="EY386" i="1"/>
  <c r="P86" i="23"/>
  <c r="V86" i="23" s="1"/>
  <c r="AP23" i="23"/>
  <c r="AU23" i="40"/>
  <c r="EY141" i="1" l="1"/>
  <c r="M28" i="84"/>
  <c r="EO543" i="1"/>
  <c r="EO140" i="1"/>
  <c r="GN104" i="1"/>
  <c r="BI397" i="1"/>
  <c r="EO387" i="1"/>
  <c r="BU387" i="1"/>
  <c r="GN351" i="1"/>
  <c r="EY544" i="1"/>
  <c r="EO222" i="1"/>
  <c r="BU222" i="1"/>
  <c r="GN186" i="1"/>
  <c r="P124" i="23" s="1"/>
  <c r="EY387" i="1"/>
  <c r="P87" i="23"/>
  <c r="V87" i="23" s="1"/>
  <c r="AU24" i="40"/>
  <c r="EY388" i="1" l="1"/>
  <c r="M29" i="84"/>
  <c r="EO544" i="1"/>
  <c r="EO223" i="1"/>
  <c r="BU223" i="1"/>
  <c r="GN187" i="1"/>
  <c r="P125" i="23" s="1"/>
  <c r="EY545" i="1"/>
  <c r="EO388" i="1"/>
  <c r="BU388" i="1"/>
  <c r="EO141" i="1"/>
  <c r="GN105" i="1"/>
  <c r="EY142" i="1"/>
  <c r="AU25" i="40"/>
  <c r="P88" i="23"/>
  <c r="EY143" i="1" l="1"/>
  <c r="BE142" i="1"/>
  <c r="EO142" i="1"/>
  <c r="GN106" i="1"/>
  <c r="EY546" i="1"/>
  <c r="EO224" i="1"/>
  <c r="BU224" i="1"/>
  <c r="GN188" i="1"/>
  <c r="P126" i="23" s="1"/>
  <c r="AU26" i="40"/>
  <c r="P89" i="23"/>
  <c r="M30" i="84"/>
  <c r="EO545" i="1"/>
  <c r="EO225" i="1" l="1"/>
  <c r="BM62" i="40"/>
  <c r="BM67" i="40" s="1"/>
  <c r="BM71" i="40" s="1"/>
  <c r="BU225" i="1"/>
  <c r="GN189" i="1"/>
  <c r="P127" i="23" s="1"/>
  <c r="P197" i="23" s="1"/>
  <c r="EY547" i="1"/>
  <c r="EO143" i="1"/>
  <c r="BE143" i="1"/>
  <c r="BM61" i="40"/>
  <c r="BM68" i="40" s="1"/>
  <c r="BM72" i="40" s="1"/>
  <c r="GN107" i="1"/>
  <c r="EY144" i="1"/>
  <c r="M31" i="84"/>
  <c r="EO546" i="1"/>
  <c r="AU27" i="40"/>
  <c r="P90" i="23"/>
  <c r="EY548" i="1" l="1"/>
  <c r="EO226" i="1"/>
  <c r="BU226" i="1"/>
  <c r="GN190" i="1"/>
  <c r="P128" i="23" s="1"/>
  <c r="M32" i="84"/>
  <c r="EO547" i="1"/>
  <c r="EO144" i="1"/>
  <c r="BE144" i="1"/>
  <c r="GN108" i="1"/>
  <c r="P92" i="23" s="1"/>
  <c r="EY146" i="1"/>
  <c r="P91" i="23"/>
  <c r="P198" i="23" s="1"/>
  <c r="AU28" i="40"/>
  <c r="D20" i="84" l="1"/>
  <c r="D38" i="84" s="1"/>
  <c r="BE146" i="1"/>
  <c r="EO146" i="1"/>
  <c r="M33" i="84"/>
  <c r="EO548" i="1"/>
  <c r="EY145" i="1"/>
  <c r="BE227" i="1"/>
  <c r="EO227" i="1"/>
  <c r="BU227" i="1"/>
  <c r="GN191" i="1"/>
  <c r="P129" i="23" s="1"/>
  <c r="P209" i="23" s="1"/>
  <c r="EY549" i="1"/>
  <c r="BI580" i="1"/>
  <c r="BE145" i="1"/>
  <c r="EO145" i="1"/>
  <c r="GN109" i="1"/>
  <c r="P93" i="23" s="1"/>
  <c r="P210" i="23" s="1"/>
  <c r="EY550" i="1" l="1"/>
  <c r="M34" i="84"/>
  <c r="EO549" i="1"/>
  <c r="D19" i="84"/>
  <c r="D37" i="84" s="1"/>
  <c r="BE228" i="1"/>
  <c r="EO228" i="1"/>
  <c r="BU228" i="1"/>
  <c r="EY551" i="1" l="1"/>
  <c r="M35" i="84"/>
  <c r="EO550" i="1"/>
  <c r="EY552" i="1" l="1"/>
  <c r="M36" i="84"/>
  <c r="EO551" i="1"/>
  <c r="EY553" i="1" l="1"/>
  <c r="D16" i="84"/>
  <c r="D34" i="84" s="1"/>
  <c r="D45" i="84" s="1"/>
  <c r="D51" i="84" s="1"/>
  <c r="M37" i="84"/>
  <c r="BV573" i="1"/>
  <c r="BE552" i="1"/>
  <c r="EO552" i="1"/>
  <c r="EY554" i="1" l="1"/>
  <c r="M38" i="84"/>
  <c r="EO553" i="1"/>
  <c r="M39" i="84" l="1"/>
  <c r="EO554" i="1"/>
  <c r="EY555" i="1"/>
  <c r="EY556" i="1" l="1"/>
  <c r="M40" i="84"/>
  <c r="EO555" i="1"/>
  <c r="EY557" i="1" l="1"/>
  <c r="M41" i="84"/>
  <c r="EO556" i="1"/>
  <c r="EY558" i="1" l="1"/>
  <c r="M42" i="84"/>
  <c r="EO557" i="1"/>
  <c r="EY559" i="1" l="1"/>
  <c r="M43" i="84"/>
  <c r="EO558" i="1"/>
  <c r="EY560" i="1" l="1"/>
  <c r="M44" i="84"/>
  <c r="EO559" i="1"/>
  <c r="EY561" i="1" l="1"/>
  <c r="M45" i="84"/>
  <c r="EO560" i="1"/>
  <c r="EO561" i="1" l="1"/>
  <c r="M46" i="84"/>
  <c r="EY562" i="1"/>
  <c r="D21" i="84" l="1"/>
  <c r="D39" i="84" s="1"/>
  <c r="D46" i="84" s="1"/>
  <c r="D52" i="84" s="1"/>
  <c r="EO563" i="1"/>
  <c r="M48" i="84"/>
  <c r="BE563" i="1"/>
  <c r="EO562" i="1"/>
  <c r="BE562" i="1"/>
  <c r="M47" i="84"/>
  <c r="BI582" i="1"/>
  <c r="EY563" i="1"/>
  <c r="U308" i="1" l="1"/>
  <c r="M228" i="1"/>
  <c r="AJ308" i="1"/>
  <c r="U228" i="1" l="1"/>
  <c r="AJ228" i="1"/>
  <c r="M563" i="1"/>
  <c r="U146" i="1"/>
  <c r="AJ146" i="1"/>
  <c r="AJ563" i="1" l="1"/>
  <c r="U563" i="1"/>
  <c r="M605" i="1" l="1"/>
  <c r="M227" i="1"/>
  <c r="AJ307" i="1"/>
  <c r="BJ49" i="82"/>
  <c r="BN49" i="82" s="1"/>
  <c r="U307" i="1"/>
  <c r="GC247" i="1"/>
  <c r="U227" i="1" l="1"/>
  <c r="AJ227" i="1"/>
  <c r="F49" i="82"/>
  <c r="Q49" i="82" s="1"/>
  <c r="GC167" i="1"/>
  <c r="M604" i="1" l="1"/>
  <c r="U306" i="1"/>
  <c r="AJ306" i="1"/>
  <c r="BJ48" i="82"/>
  <c r="BN48" i="82" s="1"/>
  <c r="M226" i="1"/>
  <c r="M603" i="1"/>
  <c r="U305" i="1"/>
  <c r="AJ305" i="1"/>
  <c r="BJ47" i="82"/>
  <c r="BN47" i="82" s="1"/>
  <c r="M225" i="1"/>
  <c r="BJ46" i="82"/>
  <c r="BN46" i="82" s="1"/>
  <c r="U304" i="1"/>
  <c r="M224" i="1"/>
  <c r="AJ304" i="1"/>
  <c r="U303" i="1"/>
  <c r="AJ303" i="1"/>
  <c r="BJ45" i="82"/>
  <c r="BN45" i="82" s="1"/>
  <c r="M223" i="1"/>
  <c r="BJ44" i="82"/>
  <c r="BN44" i="82" s="1"/>
  <c r="M222" i="1"/>
  <c r="U302" i="1"/>
  <c r="AJ302" i="1"/>
  <c r="BJ43" i="82"/>
  <c r="BN43" i="82" s="1"/>
  <c r="M221" i="1"/>
  <c r="U301" i="1"/>
  <c r="AJ301" i="1"/>
  <c r="BJ42" i="82"/>
  <c r="BN42" i="82" s="1"/>
  <c r="U300" i="1"/>
  <c r="M220" i="1"/>
  <c r="AJ300" i="1"/>
  <c r="M219" i="1"/>
  <c r="AJ299" i="1"/>
  <c r="BJ41" i="82"/>
  <c r="BN41" i="82" s="1"/>
  <c r="U299" i="1"/>
  <c r="BJ40" i="82"/>
  <c r="BN40" i="82" s="1"/>
  <c r="U298" i="1"/>
  <c r="M218" i="1"/>
  <c r="AJ298" i="1"/>
  <c r="U297" i="1"/>
  <c r="M217" i="1"/>
  <c r="BJ39" i="82"/>
  <c r="BN39" i="82" s="1"/>
  <c r="AJ297" i="1"/>
  <c r="BJ38" i="82"/>
  <c r="BN38" i="82" s="1"/>
  <c r="M216" i="1"/>
  <c r="U296" i="1"/>
  <c r="AJ296" i="1"/>
  <c r="M215" i="1"/>
  <c r="AJ295" i="1"/>
  <c r="BJ37" i="82"/>
  <c r="BN37" i="82" s="1"/>
  <c r="U295" i="1"/>
  <c r="U294" i="1"/>
  <c r="AJ294" i="1"/>
  <c r="BJ36" i="82"/>
  <c r="BN36" i="82" s="1"/>
  <c r="M214" i="1"/>
  <c r="M213" i="1"/>
  <c r="AJ293" i="1"/>
  <c r="BJ35" i="82"/>
  <c r="BN35" i="82" s="1"/>
  <c r="U293" i="1"/>
  <c r="BJ34" i="82"/>
  <c r="BN34" i="82" s="1"/>
  <c r="M212" i="1"/>
  <c r="U292" i="1"/>
  <c r="AJ292" i="1"/>
  <c r="M211" i="1"/>
  <c r="AJ291" i="1"/>
  <c r="BJ33" i="82"/>
  <c r="BN33" i="82" s="1"/>
  <c r="U291" i="1"/>
  <c r="M210" i="1"/>
  <c r="AJ290" i="1"/>
  <c r="BJ32" i="82"/>
  <c r="BN32" i="82" s="1"/>
  <c r="U290" i="1"/>
  <c r="M209" i="1"/>
  <c r="AJ289" i="1"/>
  <c r="BJ31" i="82"/>
  <c r="BN31" i="82" s="1"/>
  <c r="U289" i="1"/>
  <c r="BJ22" i="82"/>
  <c r="BN22" i="82" s="1"/>
  <c r="U280" i="1"/>
  <c r="M200" i="1"/>
  <c r="AJ280" i="1"/>
  <c r="U275" i="1"/>
  <c r="AJ275" i="1"/>
  <c r="BJ17" i="82"/>
  <c r="BN17" i="82" s="1"/>
  <c r="M195" i="1"/>
  <c r="U273" i="1"/>
  <c r="AJ273" i="1"/>
  <c r="BJ15" i="82"/>
  <c r="BN15" i="82" s="1"/>
  <c r="M193" i="1"/>
  <c r="U271" i="1"/>
  <c r="AJ271" i="1"/>
  <c r="BJ13" i="82"/>
  <c r="BN13" i="82" s="1"/>
  <c r="M191" i="1"/>
  <c r="BJ11" i="82"/>
  <c r="BN11" i="82" s="1"/>
  <c r="M189" i="1"/>
  <c r="U269" i="1"/>
  <c r="AJ269" i="1"/>
  <c r="M187" i="1"/>
  <c r="P175" i="1" s="1"/>
  <c r="AJ267" i="1"/>
  <c r="BJ9" i="82"/>
  <c r="BN9" i="82" s="1"/>
  <c r="U267" i="1"/>
  <c r="M185" i="1"/>
  <c r="AJ265" i="1"/>
  <c r="Q265" i="1"/>
  <c r="CY265" i="1" s="1"/>
  <c r="Q263" i="1"/>
  <c r="M183" i="1"/>
  <c r="AJ263" i="1"/>
  <c r="M181" i="1"/>
  <c r="AJ261" i="1"/>
  <c r="Q261" i="1"/>
  <c r="M179" i="1"/>
  <c r="Q259" i="1"/>
  <c r="AJ259" i="1"/>
  <c r="Q257" i="1"/>
  <c r="M177" i="1"/>
  <c r="AJ257" i="1"/>
  <c r="M175" i="1"/>
  <c r="AJ255" i="1"/>
  <c r="Q255" i="1"/>
  <c r="Q253" i="1"/>
  <c r="M173" i="1"/>
  <c r="AJ253" i="1"/>
  <c r="M171" i="1"/>
  <c r="AJ251" i="1"/>
  <c r="Q251" i="1"/>
  <c r="Q249" i="1"/>
  <c r="M169" i="1"/>
  <c r="AJ249" i="1"/>
  <c r="M167" i="1"/>
  <c r="AJ247" i="1"/>
  <c r="Q247" i="1"/>
  <c r="CY247" i="1" s="1"/>
  <c r="U281" i="1"/>
  <c r="AJ281" i="1"/>
  <c r="BJ23" i="82"/>
  <c r="BN23" i="82" s="1"/>
  <c r="M201" i="1"/>
  <c r="U279" i="1"/>
  <c r="AJ279" i="1"/>
  <c r="BJ21" i="82"/>
  <c r="BN21" i="82" s="1"/>
  <c r="M199" i="1"/>
  <c r="BJ19" i="82"/>
  <c r="BN19" i="82" s="1"/>
  <c r="M197" i="1"/>
  <c r="U277" i="1"/>
  <c r="AJ277" i="1"/>
  <c r="BJ16" i="82"/>
  <c r="BN16" i="82" s="1"/>
  <c r="U274" i="1"/>
  <c r="M194" i="1"/>
  <c r="AJ274" i="1"/>
  <c r="BJ14" i="82"/>
  <c r="BN14" i="82" s="1"/>
  <c r="U272" i="1"/>
  <c r="M192" i="1"/>
  <c r="AJ272" i="1"/>
  <c r="BJ12" i="82"/>
  <c r="BN12" i="82" s="1"/>
  <c r="U270" i="1"/>
  <c r="M190" i="1"/>
  <c r="AJ270" i="1"/>
  <c r="BJ10" i="82"/>
  <c r="BN10" i="82" s="1"/>
  <c r="U268" i="1"/>
  <c r="M188" i="1"/>
  <c r="AJ268" i="1"/>
  <c r="M186" i="1"/>
  <c r="Q266" i="1"/>
  <c r="U266" i="1"/>
  <c r="AJ266" i="1"/>
  <c r="M184" i="1"/>
  <c r="Q264" i="1"/>
  <c r="AJ264" i="1"/>
  <c r="Q262" i="1"/>
  <c r="M182" i="1"/>
  <c r="AJ262" i="1"/>
  <c r="M180" i="1"/>
  <c r="AJ260" i="1"/>
  <c r="Q260" i="1"/>
  <c r="M178" i="1"/>
  <c r="Q258" i="1"/>
  <c r="AJ258" i="1"/>
  <c r="M176" i="1"/>
  <c r="AJ256" i="1"/>
  <c r="Q256" i="1"/>
  <c r="Q254" i="1"/>
  <c r="M174" i="1"/>
  <c r="AJ254" i="1"/>
  <c r="M172" i="1"/>
  <c r="AJ252" i="1"/>
  <c r="Q252" i="1"/>
  <c r="CY252" i="1" s="1"/>
  <c r="M170" i="1"/>
  <c r="AJ250" i="1"/>
  <c r="Q250" i="1"/>
  <c r="Q248" i="1"/>
  <c r="M168" i="1"/>
  <c r="AJ248" i="1"/>
  <c r="M166" i="1"/>
  <c r="AJ246" i="1"/>
  <c r="Q246" i="1"/>
  <c r="U288" i="1"/>
  <c r="AJ288" i="1"/>
  <c r="BJ30" i="82"/>
  <c r="BN30" i="82" s="1"/>
  <c r="M208" i="1"/>
  <c r="M207" i="1"/>
  <c r="AJ287" i="1"/>
  <c r="BJ29" i="82"/>
  <c r="BN29" i="82" s="1"/>
  <c r="U287" i="1"/>
  <c r="BJ26" i="82"/>
  <c r="BN26" i="82" s="1"/>
  <c r="U284" i="1"/>
  <c r="M204" i="1"/>
  <c r="AJ284" i="1"/>
  <c r="BJ24" i="82"/>
  <c r="BN24" i="82" s="1"/>
  <c r="M202" i="1"/>
  <c r="U282" i="1"/>
  <c r="AJ282" i="1"/>
  <c r="M198" i="1"/>
  <c r="AJ278" i="1"/>
  <c r="BJ20" i="82"/>
  <c r="BN20" i="82" s="1"/>
  <c r="U278" i="1"/>
  <c r="M196" i="1"/>
  <c r="AJ276" i="1"/>
  <c r="BJ18" i="82"/>
  <c r="BN18" i="82" s="1"/>
  <c r="U276" i="1"/>
  <c r="R175" i="1" l="1"/>
  <c r="M544" i="1"/>
  <c r="U127" i="1"/>
  <c r="AC31" i="82"/>
  <c r="AJ127" i="1"/>
  <c r="AC32" i="82"/>
  <c r="U128" i="1"/>
  <c r="M545" i="1"/>
  <c r="AJ128" i="1"/>
  <c r="M546" i="1"/>
  <c r="U129" i="1"/>
  <c r="AC33" i="82"/>
  <c r="AJ129" i="1"/>
  <c r="AC34" i="82"/>
  <c r="U130" i="1"/>
  <c r="M547" i="1"/>
  <c r="AJ130" i="1"/>
  <c r="M548" i="1"/>
  <c r="U131" i="1"/>
  <c r="AC35" i="82"/>
  <c r="AJ131" i="1"/>
  <c r="AC36" i="82"/>
  <c r="U132" i="1"/>
  <c r="M549" i="1"/>
  <c r="AJ132" i="1"/>
  <c r="M550" i="1"/>
  <c r="U133" i="1"/>
  <c r="AC37" i="82"/>
  <c r="AJ133" i="1"/>
  <c r="AC38" i="82"/>
  <c r="U134" i="1"/>
  <c r="M551" i="1"/>
  <c r="AJ134" i="1"/>
  <c r="AC39" i="82"/>
  <c r="AJ135" i="1"/>
  <c r="M552" i="1"/>
  <c r="U135" i="1"/>
  <c r="M553" i="1"/>
  <c r="U136" i="1"/>
  <c r="AC40" i="82"/>
  <c r="AJ136" i="1"/>
  <c r="AC41" i="82"/>
  <c r="U137" i="1"/>
  <c r="M554" i="1"/>
  <c r="AJ137" i="1"/>
  <c r="M555" i="1"/>
  <c r="U138" i="1"/>
  <c r="AC42" i="82"/>
  <c r="AJ138" i="1"/>
  <c r="M556" i="1"/>
  <c r="U139" i="1"/>
  <c r="AC43" i="82"/>
  <c r="AJ139" i="1"/>
  <c r="AC44" i="82"/>
  <c r="U140" i="1"/>
  <c r="M557" i="1"/>
  <c r="AJ140" i="1"/>
  <c r="M558" i="1"/>
  <c r="AJ141" i="1"/>
  <c r="AC45" i="82"/>
  <c r="U141" i="1"/>
  <c r="M559" i="1"/>
  <c r="AC46" i="82"/>
  <c r="U142" i="1"/>
  <c r="AJ142" i="1"/>
  <c r="M560" i="1"/>
  <c r="AC47" i="82"/>
  <c r="U143" i="1"/>
  <c r="M598" i="1"/>
  <c r="M608" i="1" s="1"/>
  <c r="AJ143" i="1"/>
  <c r="U470" i="1"/>
  <c r="AJ470" i="1"/>
  <c r="U471" i="1"/>
  <c r="AJ471" i="1"/>
  <c r="AJ467" i="1"/>
  <c r="U467" i="1"/>
  <c r="U468" i="1"/>
  <c r="AJ468" i="1"/>
  <c r="AJ469" i="1"/>
  <c r="U469" i="1"/>
  <c r="U472" i="1"/>
  <c r="AJ472" i="1"/>
  <c r="U474" i="1"/>
  <c r="AJ474" i="1"/>
  <c r="GC416" i="1"/>
  <c r="U476" i="1"/>
  <c r="AJ476" i="1"/>
  <c r="AJ212" i="1"/>
  <c r="F34" i="82"/>
  <c r="Q34" i="82" s="1"/>
  <c r="U212" i="1"/>
  <c r="U214" i="1"/>
  <c r="F36" i="82"/>
  <c r="Q36" i="82" s="1"/>
  <c r="AJ214" i="1"/>
  <c r="F38" i="82"/>
  <c r="Q38" i="82" s="1"/>
  <c r="AJ216" i="1"/>
  <c r="U216" i="1"/>
  <c r="F39" i="82"/>
  <c r="Q39" i="82" s="1"/>
  <c r="U217" i="1"/>
  <c r="AJ217" i="1"/>
  <c r="F43" i="82"/>
  <c r="Q43" i="82" s="1"/>
  <c r="U221" i="1"/>
  <c r="AJ221" i="1"/>
  <c r="U222" i="1"/>
  <c r="F44" i="82"/>
  <c r="Q44" i="82" s="1"/>
  <c r="AJ222" i="1"/>
  <c r="F45" i="82"/>
  <c r="Q45" i="82" s="1"/>
  <c r="AJ223" i="1"/>
  <c r="U223" i="1"/>
  <c r="U225" i="1"/>
  <c r="F47" i="82"/>
  <c r="Q47" i="82" s="1"/>
  <c r="AJ225" i="1"/>
  <c r="U473" i="1"/>
  <c r="AJ473" i="1"/>
  <c r="U475" i="1"/>
  <c r="AJ475" i="1"/>
  <c r="F31" i="82"/>
  <c r="Q31" i="82" s="1"/>
  <c r="AJ209" i="1"/>
  <c r="U209" i="1"/>
  <c r="F32" i="82"/>
  <c r="Q32" i="82" s="1"/>
  <c r="AJ210" i="1"/>
  <c r="U210" i="1"/>
  <c r="U211" i="1"/>
  <c r="AJ211" i="1"/>
  <c r="F33" i="82"/>
  <c r="Q33" i="82" s="1"/>
  <c r="F35" i="82"/>
  <c r="Q35" i="82" s="1"/>
  <c r="AJ213" i="1"/>
  <c r="U213" i="1"/>
  <c r="AJ215" i="1"/>
  <c r="F37" i="82"/>
  <c r="Q37" i="82" s="1"/>
  <c r="U215" i="1"/>
  <c r="AJ218" i="1"/>
  <c r="F40" i="82"/>
  <c r="Q40" i="82" s="1"/>
  <c r="U218" i="1"/>
  <c r="AJ219" i="1"/>
  <c r="U219" i="1"/>
  <c r="F41" i="82"/>
  <c r="Q41" i="82" s="1"/>
  <c r="AJ220" i="1"/>
  <c r="U220" i="1"/>
  <c r="F42" i="82"/>
  <c r="Q42" i="82" s="1"/>
  <c r="U224" i="1"/>
  <c r="AJ224" i="1"/>
  <c r="F46" i="82"/>
  <c r="Q46" i="82" s="1"/>
  <c r="F48" i="82"/>
  <c r="Q48" i="82" s="1"/>
  <c r="U226" i="1"/>
  <c r="AJ226" i="1"/>
  <c r="CY426" i="1"/>
  <c r="AJ426" i="1"/>
  <c r="AJ434" i="1"/>
  <c r="CY434" i="1"/>
  <c r="U442" i="1"/>
  <c r="AJ442" i="1"/>
  <c r="AJ450" i="1"/>
  <c r="U450" i="1"/>
  <c r="AJ458" i="1"/>
  <c r="U458" i="1"/>
  <c r="AJ465" i="1"/>
  <c r="U465" i="1"/>
  <c r="U466" i="1"/>
  <c r="AJ466" i="1"/>
  <c r="CY427" i="1"/>
  <c r="AJ427" i="1"/>
  <c r="CY431" i="1"/>
  <c r="AJ431" i="1"/>
  <c r="U439" i="1"/>
  <c r="AJ439" i="1"/>
  <c r="AJ443" i="1"/>
  <c r="U443" i="1"/>
  <c r="U451" i="1"/>
  <c r="M486" i="1"/>
  <c r="AJ451" i="1"/>
  <c r="U459" i="1"/>
  <c r="AJ459" i="1"/>
  <c r="CY432" i="1"/>
  <c r="AJ432" i="1"/>
  <c r="U448" i="1"/>
  <c r="AJ448" i="1"/>
  <c r="AJ85" i="1"/>
  <c r="M502" i="1"/>
  <c r="CY85" i="1"/>
  <c r="DF85" i="1" s="1"/>
  <c r="DM85" i="1" s="1"/>
  <c r="CY87" i="1"/>
  <c r="M504" i="1"/>
  <c r="AJ87" i="1"/>
  <c r="M506" i="1"/>
  <c r="CY89" i="1"/>
  <c r="AJ89" i="1"/>
  <c r="M507" i="1"/>
  <c r="AJ90" i="1"/>
  <c r="CY90" i="1"/>
  <c r="AJ92" i="1"/>
  <c r="M509" i="1"/>
  <c r="CY92" i="1"/>
  <c r="AJ95" i="1"/>
  <c r="M512" i="1"/>
  <c r="CY95" i="1"/>
  <c r="M514" i="1"/>
  <c r="CY97" i="1"/>
  <c r="AJ97" i="1"/>
  <c r="M515" i="1"/>
  <c r="AJ98" i="1"/>
  <c r="CY98" i="1"/>
  <c r="AJ100" i="1"/>
  <c r="M517" i="1"/>
  <c r="CY100" i="1"/>
  <c r="CY103" i="1"/>
  <c r="M520" i="1"/>
  <c r="AJ103" i="1"/>
  <c r="AC9" i="82"/>
  <c r="AJ105" i="1"/>
  <c r="M522" i="1"/>
  <c r="U105" i="1"/>
  <c r="AC10" i="82"/>
  <c r="AJ106" i="1"/>
  <c r="M523" i="1"/>
  <c r="U106" i="1"/>
  <c r="AC12" i="82"/>
  <c r="AJ108" i="1"/>
  <c r="M525" i="1"/>
  <c r="U108" i="1"/>
  <c r="AC15" i="82"/>
  <c r="U111" i="1"/>
  <c r="M528" i="1"/>
  <c r="AJ111" i="1"/>
  <c r="M530" i="1"/>
  <c r="U113" i="1"/>
  <c r="AC17" i="82"/>
  <c r="AJ113" i="1"/>
  <c r="AC24" i="82"/>
  <c r="U120" i="1"/>
  <c r="M154" i="1"/>
  <c r="IM86" i="1" s="1"/>
  <c r="M537" i="1"/>
  <c r="AJ120" i="1"/>
  <c r="AC26" i="82"/>
  <c r="U122" i="1"/>
  <c r="M539" i="1"/>
  <c r="AJ122" i="1"/>
  <c r="AJ86" i="1"/>
  <c r="M503" i="1"/>
  <c r="CY86" i="1"/>
  <c r="M505" i="1"/>
  <c r="AJ88" i="1"/>
  <c r="CY88" i="1"/>
  <c r="M508" i="1"/>
  <c r="CY91" i="1"/>
  <c r="AJ91" i="1"/>
  <c r="CY93" i="1"/>
  <c r="M510" i="1"/>
  <c r="AJ93" i="1"/>
  <c r="AJ94" i="1"/>
  <c r="M511" i="1"/>
  <c r="CY94" i="1"/>
  <c r="CY96" i="1"/>
  <c r="M513" i="1"/>
  <c r="AJ96" i="1"/>
  <c r="M516" i="1"/>
  <c r="CY99" i="1"/>
  <c r="AJ99" i="1"/>
  <c r="M518" i="1"/>
  <c r="AJ101" i="1"/>
  <c r="CY101" i="1"/>
  <c r="AJ102" i="1"/>
  <c r="M519" i="1"/>
  <c r="CY102" i="1"/>
  <c r="CY104" i="1"/>
  <c r="M521" i="1"/>
  <c r="AJ104" i="1"/>
  <c r="AC11" i="82"/>
  <c r="U107" i="1"/>
  <c r="M524" i="1"/>
  <c r="AJ107" i="1"/>
  <c r="AC13" i="82"/>
  <c r="AJ109" i="1"/>
  <c r="M526" i="1"/>
  <c r="U109" i="1"/>
  <c r="AC14" i="82"/>
  <c r="AJ110" i="1"/>
  <c r="M527" i="1"/>
  <c r="U110" i="1"/>
  <c r="AC16" i="82"/>
  <c r="AJ112" i="1"/>
  <c r="M529" i="1"/>
  <c r="U112" i="1"/>
  <c r="AC19" i="82"/>
  <c r="AJ115" i="1"/>
  <c r="M532" i="1"/>
  <c r="U115" i="1"/>
  <c r="AC21" i="82"/>
  <c r="U117" i="1"/>
  <c r="M534" i="1"/>
  <c r="AJ117" i="1"/>
  <c r="AC22" i="82"/>
  <c r="U118" i="1"/>
  <c r="M535" i="1"/>
  <c r="AJ118" i="1"/>
  <c r="U464" i="1"/>
  <c r="AJ464" i="1"/>
  <c r="AJ460" i="1"/>
  <c r="U460" i="1"/>
  <c r="U463" i="1"/>
  <c r="AJ463" i="1"/>
  <c r="U436" i="1"/>
  <c r="AJ436" i="1"/>
  <c r="U457" i="1"/>
  <c r="AJ457" i="1"/>
  <c r="CY433" i="1"/>
  <c r="AJ433" i="1"/>
  <c r="U441" i="1"/>
  <c r="AJ441" i="1"/>
  <c r="AJ449" i="1"/>
  <c r="U449" i="1"/>
  <c r="U286" i="1"/>
  <c r="AJ286" i="1"/>
  <c r="BJ28" i="82"/>
  <c r="BN28" i="82" s="1"/>
  <c r="M206" i="1"/>
  <c r="M205" i="1"/>
  <c r="AJ285" i="1"/>
  <c r="BJ27" i="82"/>
  <c r="BN27" i="82" s="1"/>
  <c r="U285" i="1"/>
  <c r="AJ196" i="1"/>
  <c r="F18" i="82"/>
  <c r="Q18" i="82" s="1"/>
  <c r="U196" i="1"/>
  <c r="AJ198" i="1"/>
  <c r="F20" i="82"/>
  <c r="Q20" i="82" s="1"/>
  <c r="U198" i="1"/>
  <c r="F26" i="82"/>
  <c r="Q26" i="82" s="1"/>
  <c r="AJ204" i="1"/>
  <c r="U204" i="1"/>
  <c r="AJ207" i="1"/>
  <c r="F29" i="82"/>
  <c r="Q29" i="82" s="1"/>
  <c r="U207" i="1"/>
  <c r="CY248" i="1"/>
  <c r="DF248" i="1" s="1"/>
  <c r="DA248" i="1"/>
  <c r="CX248" i="1"/>
  <c r="R248" i="1"/>
  <c r="DB248" i="1"/>
  <c r="CZ248" i="1"/>
  <c r="AO248" i="1"/>
  <c r="AE168" i="1"/>
  <c r="CY254" i="1"/>
  <c r="CZ254" i="1"/>
  <c r="CX254" i="1"/>
  <c r="DA254" i="1"/>
  <c r="AO254" i="1"/>
  <c r="AE174" i="1"/>
  <c r="DB254" i="1"/>
  <c r="R254" i="1"/>
  <c r="AJ178" i="1"/>
  <c r="CY262" i="1"/>
  <c r="CZ262" i="1"/>
  <c r="CX262" i="1"/>
  <c r="AE182" i="1"/>
  <c r="AO262" i="1"/>
  <c r="R262" i="1"/>
  <c r="DB262" i="1"/>
  <c r="DA262" i="1"/>
  <c r="CY264" i="1"/>
  <c r="CX264" i="1"/>
  <c r="R264" i="1"/>
  <c r="DB264" i="1"/>
  <c r="AE184" i="1"/>
  <c r="CZ264" i="1"/>
  <c r="DA264" i="1"/>
  <c r="AO264" i="1"/>
  <c r="CY266" i="1"/>
  <c r="DF266" i="1" s="1"/>
  <c r="AO266" i="1"/>
  <c r="CZ266" i="1"/>
  <c r="DA266" i="1"/>
  <c r="DB266" i="1"/>
  <c r="CX266" i="1"/>
  <c r="R266" i="1"/>
  <c r="AE186" i="1"/>
  <c r="Y266" i="1"/>
  <c r="F19" i="82"/>
  <c r="Q19" i="82" s="1"/>
  <c r="U197" i="1"/>
  <c r="AJ197" i="1"/>
  <c r="F21" i="82"/>
  <c r="Q21" i="82" s="1"/>
  <c r="AJ199" i="1"/>
  <c r="U199" i="1"/>
  <c r="AJ201" i="1"/>
  <c r="F23" i="82"/>
  <c r="Q23" i="82" s="1"/>
  <c r="U201" i="1"/>
  <c r="CY249" i="1"/>
  <c r="AO249" i="1"/>
  <c r="DA249" i="1"/>
  <c r="CX249" i="1"/>
  <c r="CZ249" i="1"/>
  <c r="DB249" i="1"/>
  <c r="R249" i="1"/>
  <c r="AE169" i="1"/>
  <c r="CY253" i="1"/>
  <c r="DF253" i="1" s="1"/>
  <c r="DA253" i="1"/>
  <c r="AO253" i="1"/>
  <c r="CX253" i="1"/>
  <c r="R253" i="1"/>
  <c r="DB253" i="1"/>
  <c r="AE173" i="1"/>
  <c r="CZ253" i="1"/>
  <c r="CY257" i="1"/>
  <c r="CZ257" i="1"/>
  <c r="DB257" i="1"/>
  <c r="CX257" i="1"/>
  <c r="R257" i="1"/>
  <c r="DA257" i="1"/>
  <c r="AO257" i="1"/>
  <c r="AE177" i="1"/>
  <c r="CY259" i="1"/>
  <c r="AE179" i="1"/>
  <c r="R259" i="1"/>
  <c r="DA259" i="1"/>
  <c r="CZ259" i="1"/>
  <c r="AO259" i="1"/>
  <c r="CX259" i="1"/>
  <c r="DB259" i="1"/>
  <c r="CY261" i="1"/>
  <c r="DA261" i="1"/>
  <c r="DB261" i="1"/>
  <c r="AE181" i="1"/>
  <c r="R261" i="1"/>
  <c r="CX261" i="1"/>
  <c r="CZ261" i="1"/>
  <c r="AO261" i="1"/>
  <c r="AJ181" i="1"/>
  <c r="AJ183" i="1"/>
  <c r="AJ189" i="1"/>
  <c r="F11" i="82"/>
  <c r="Q11" i="82" s="1"/>
  <c r="U189" i="1"/>
  <c r="F13" i="82"/>
  <c r="Q13" i="82" s="1"/>
  <c r="AJ191" i="1"/>
  <c r="U191" i="1"/>
  <c r="AJ193" i="1"/>
  <c r="F15" i="82"/>
  <c r="Q15" i="82" s="1"/>
  <c r="U193" i="1"/>
  <c r="U195" i="1"/>
  <c r="F17" i="82"/>
  <c r="Q17" i="82" s="1"/>
  <c r="AJ195" i="1"/>
  <c r="AJ430" i="1"/>
  <c r="CY430" i="1"/>
  <c r="U438" i="1"/>
  <c r="AJ438" i="1"/>
  <c r="AJ446" i="1"/>
  <c r="U446" i="1"/>
  <c r="U454" i="1"/>
  <c r="AJ454" i="1"/>
  <c r="CY425" i="1"/>
  <c r="AJ425" i="1"/>
  <c r="CY435" i="1"/>
  <c r="AJ435" i="1"/>
  <c r="AJ447" i="1"/>
  <c r="U447" i="1"/>
  <c r="U455" i="1"/>
  <c r="AJ455" i="1"/>
  <c r="AJ440" i="1"/>
  <c r="U440" i="1"/>
  <c r="AJ456" i="1"/>
  <c r="U456" i="1"/>
  <c r="AC28" i="82"/>
  <c r="U124" i="1"/>
  <c r="M541" i="1"/>
  <c r="AJ124" i="1"/>
  <c r="M542" i="1"/>
  <c r="U125" i="1"/>
  <c r="AC29" i="82"/>
  <c r="AJ125" i="1"/>
  <c r="AC30" i="82"/>
  <c r="U126" i="1"/>
  <c r="M543" i="1"/>
  <c r="AJ126" i="1"/>
  <c r="U452" i="1"/>
  <c r="AJ452" i="1"/>
  <c r="AJ453" i="1"/>
  <c r="U453" i="1"/>
  <c r="AC23" i="82"/>
  <c r="AJ119" i="1"/>
  <c r="M536" i="1"/>
  <c r="U119" i="1"/>
  <c r="AC27" i="82"/>
  <c r="U123" i="1"/>
  <c r="M540" i="1"/>
  <c r="AJ123" i="1"/>
  <c r="AJ428" i="1"/>
  <c r="CY428" i="1"/>
  <c r="U444" i="1"/>
  <c r="AJ444" i="1"/>
  <c r="AC18" i="82"/>
  <c r="AJ114" i="1"/>
  <c r="M531" i="1"/>
  <c r="U114" i="1"/>
  <c r="CY424" i="1"/>
  <c r="DF424" i="1" s="1"/>
  <c r="DM424" i="1" s="1"/>
  <c r="AJ424" i="1"/>
  <c r="AJ429" i="1"/>
  <c r="CY429" i="1"/>
  <c r="AJ437" i="1"/>
  <c r="U437" i="1"/>
  <c r="U445" i="1"/>
  <c r="AJ445" i="1"/>
  <c r="AJ462" i="1"/>
  <c r="U462" i="1"/>
  <c r="BJ25" i="82"/>
  <c r="BN25" i="82" s="1"/>
  <c r="U283" i="1"/>
  <c r="M203" i="1"/>
  <c r="AJ283" i="1"/>
  <c r="AJ316" i="1"/>
  <c r="M236" i="1"/>
  <c r="IM202" i="1" s="1"/>
  <c r="IW166" i="1" s="1"/>
  <c r="U202" i="1"/>
  <c r="F24" i="82"/>
  <c r="Q24" i="82" s="1"/>
  <c r="AJ202" i="1"/>
  <c r="F30" i="82"/>
  <c r="Q30" i="82" s="1"/>
  <c r="U208" i="1"/>
  <c r="AJ208" i="1"/>
  <c r="CY246" i="1"/>
  <c r="DF247" i="1" s="1"/>
  <c r="DB246" i="1"/>
  <c r="AE166" i="1"/>
  <c r="R246" i="1"/>
  <c r="AO246" i="1"/>
  <c r="CX246" i="1"/>
  <c r="DA246" i="1"/>
  <c r="CZ246" i="1"/>
  <c r="AJ166" i="1"/>
  <c r="AJ168" i="1"/>
  <c r="CY250" i="1"/>
  <c r="R250" i="1"/>
  <c r="CX250" i="1"/>
  <c r="DB250" i="1"/>
  <c r="CZ250" i="1"/>
  <c r="DA250" i="1"/>
  <c r="AE170" i="1"/>
  <c r="AO250" i="1"/>
  <c r="AJ170" i="1"/>
  <c r="AE172" i="1"/>
  <c r="DA252" i="1"/>
  <c r="R252" i="1"/>
  <c r="DB252" i="1"/>
  <c r="AO252" i="1"/>
  <c r="CZ252" i="1"/>
  <c r="CX252" i="1"/>
  <c r="AJ172" i="1"/>
  <c r="AJ174" i="1"/>
  <c r="CY256" i="1"/>
  <c r="AE176" i="1"/>
  <c r="CZ256" i="1"/>
  <c r="R256" i="1"/>
  <c r="DA256" i="1"/>
  <c r="CX256" i="1"/>
  <c r="AO256" i="1"/>
  <c r="DB256" i="1"/>
  <c r="AJ176" i="1"/>
  <c r="CY258" i="1"/>
  <c r="AO258" i="1"/>
  <c r="CX258" i="1"/>
  <c r="DA258" i="1"/>
  <c r="CZ258" i="1"/>
  <c r="DG258" i="1" s="1"/>
  <c r="R258" i="1"/>
  <c r="DB258" i="1"/>
  <c r="AE178" i="1"/>
  <c r="CY260" i="1"/>
  <c r="DA260" i="1"/>
  <c r="DB260" i="1"/>
  <c r="DI260" i="1" s="1"/>
  <c r="AE180" i="1"/>
  <c r="AO260" i="1"/>
  <c r="CX260" i="1"/>
  <c r="CZ260" i="1"/>
  <c r="R260" i="1"/>
  <c r="AJ180" i="1"/>
  <c r="AJ182" i="1"/>
  <c r="AJ184" i="1"/>
  <c r="AJ186" i="1"/>
  <c r="F10" i="82"/>
  <c r="Q10" i="82" s="1"/>
  <c r="U188" i="1"/>
  <c r="AJ188" i="1"/>
  <c r="F12" i="82"/>
  <c r="Q12" i="82" s="1"/>
  <c r="AJ190" i="1"/>
  <c r="U190" i="1"/>
  <c r="F14" i="82"/>
  <c r="Q14" i="82" s="1"/>
  <c r="U192" i="1"/>
  <c r="AJ192" i="1"/>
  <c r="AJ194" i="1"/>
  <c r="F16" i="82"/>
  <c r="Q16" i="82" s="1"/>
  <c r="U194" i="1"/>
  <c r="AE167" i="1"/>
  <c r="CZ247" i="1"/>
  <c r="AO247" i="1"/>
  <c r="R247" i="1"/>
  <c r="CX247" i="1"/>
  <c r="DA247" i="1"/>
  <c r="DB247" i="1"/>
  <c r="AJ167" i="1"/>
  <c r="AJ169" i="1"/>
  <c r="CY251" i="1"/>
  <c r="AO251" i="1"/>
  <c r="DA251" i="1"/>
  <c r="CZ251" i="1"/>
  <c r="R251" i="1"/>
  <c r="AE171" i="1"/>
  <c r="DB251" i="1"/>
  <c r="CX251" i="1"/>
  <c r="AJ171" i="1"/>
  <c r="AJ173" i="1"/>
  <c r="CY255" i="1"/>
  <c r="DA255" i="1"/>
  <c r="AO255" i="1"/>
  <c r="CX255" i="1"/>
  <c r="R255" i="1"/>
  <c r="DB255" i="1"/>
  <c r="AE175" i="1"/>
  <c r="CZ255" i="1"/>
  <c r="AJ175" i="1"/>
  <c r="AJ177" i="1"/>
  <c r="AJ179" i="1"/>
  <c r="CY263" i="1"/>
  <c r="R263" i="1"/>
  <c r="DA263" i="1"/>
  <c r="AO263" i="1"/>
  <c r="AE183" i="1"/>
  <c r="CZ263" i="1"/>
  <c r="DB263" i="1"/>
  <c r="CX263" i="1"/>
  <c r="DA265" i="1"/>
  <c r="AO265" i="1"/>
  <c r="R265" i="1"/>
  <c r="CX265" i="1"/>
  <c r="CZ265" i="1"/>
  <c r="DB265" i="1"/>
  <c r="AE185" i="1"/>
  <c r="AJ185" i="1"/>
  <c r="U187" i="1"/>
  <c r="F9" i="82"/>
  <c r="AJ187" i="1"/>
  <c r="F22" i="82"/>
  <c r="Q22" i="82" s="1"/>
  <c r="U200" i="1"/>
  <c r="AJ200" i="1"/>
  <c r="DF96" i="1" l="1"/>
  <c r="DM96" i="1" s="1"/>
  <c r="DF427" i="1"/>
  <c r="DM427" i="1" s="1"/>
  <c r="DF98" i="1"/>
  <c r="DM98" i="1" s="1"/>
  <c r="DF90" i="1"/>
  <c r="DM90" i="1" s="1"/>
  <c r="DI251" i="1"/>
  <c r="AS313" i="1"/>
  <c r="AS314" i="1"/>
  <c r="AS312" i="1"/>
  <c r="DG249" i="1"/>
  <c r="DG251" i="1"/>
  <c r="DI249" i="1"/>
  <c r="IM94" i="1"/>
  <c r="IM101" i="1"/>
  <c r="DH251" i="1"/>
  <c r="IM168" i="1"/>
  <c r="IM170" i="1"/>
  <c r="IM166" i="1"/>
  <c r="IM104" i="1"/>
  <c r="IM99" i="1"/>
  <c r="DH249" i="1"/>
  <c r="DF93" i="1"/>
  <c r="DM93" i="1" s="1"/>
  <c r="DF104" i="1"/>
  <c r="DM104" i="1" s="1"/>
  <c r="IM102" i="1"/>
  <c r="IM96" i="1"/>
  <c r="DF102" i="1"/>
  <c r="DM102" i="1" s="1"/>
  <c r="AS282" i="1"/>
  <c r="AS311" i="1"/>
  <c r="AS310" i="1"/>
  <c r="AS309" i="1"/>
  <c r="DH250" i="1"/>
  <c r="DF433" i="1"/>
  <c r="DM433" i="1" s="1"/>
  <c r="IM126" i="1"/>
  <c r="IW90" i="1" s="1"/>
  <c r="IM112" i="1"/>
  <c r="IM114" i="1"/>
  <c r="IM124" i="1"/>
  <c r="IW88" i="1" s="1"/>
  <c r="DF435" i="1"/>
  <c r="DM435" i="1" s="1"/>
  <c r="IM117" i="1"/>
  <c r="IM109" i="1"/>
  <c r="DF101" i="1"/>
  <c r="DM101" i="1" s="1"/>
  <c r="DF86" i="1"/>
  <c r="DM86" i="1" s="1"/>
  <c r="IM200" i="1"/>
  <c r="IM187" i="1"/>
  <c r="IM185" i="1"/>
  <c r="DH265" i="1"/>
  <c r="DI263" i="1"/>
  <c r="DF263" i="1"/>
  <c r="IM179" i="1"/>
  <c r="IM177" i="1"/>
  <c r="IM175" i="1"/>
  <c r="DG255" i="1"/>
  <c r="DH255" i="1"/>
  <c r="IM173" i="1"/>
  <c r="IM171" i="1"/>
  <c r="IM169" i="1"/>
  <c r="IM167" i="1"/>
  <c r="DG260" i="1"/>
  <c r="DF260" i="1"/>
  <c r="DI258" i="1"/>
  <c r="DF258" i="1"/>
  <c r="DG250" i="1"/>
  <c r="DF250" i="1"/>
  <c r="DF428" i="1"/>
  <c r="DM428" i="1" s="1"/>
  <c r="DI265" i="1"/>
  <c r="DG263" i="1"/>
  <c r="AS263" i="1"/>
  <c r="DF255" i="1"/>
  <c r="DF251" i="1"/>
  <c r="DH247" i="1"/>
  <c r="IM194" i="1"/>
  <c r="IM192" i="1"/>
  <c r="IM190" i="1"/>
  <c r="IM188" i="1"/>
  <c r="IM186" i="1"/>
  <c r="IM184" i="1"/>
  <c r="IM182" i="1"/>
  <c r="IM180" i="1"/>
  <c r="IM176" i="1"/>
  <c r="IM174" i="1"/>
  <c r="IM172" i="1"/>
  <c r="IM119" i="1"/>
  <c r="IM125" i="1"/>
  <c r="IW89" i="1" s="1"/>
  <c r="IM118" i="1"/>
  <c r="IM115" i="1"/>
  <c r="IM110" i="1"/>
  <c r="IM107" i="1"/>
  <c r="AS259" i="1"/>
  <c r="AS264" i="1"/>
  <c r="AS288" i="1"/>
  <c r="AS287" i="1"/>
  <c r="DI250" i="1"/>
  <c r="DG265" i="1"/>
  <c r="DH263" i="1"/>
  <c r="AS261" i="1"/>
  <c r="DI255" i="1"/>
  <c r="DI247" i="1"/>
  <c r="DH260" i="1"/>
  <c r="DH258" i="1"/>
  <c r="AS284" i="1"/>
  <c r="DF429" i="1"/>
  <c r="DM429" i="1" s="1"/>
  <c r="DF249" i="1"/>
  <c r="DF99" i="1"/>
  <c r="DM99" i="1" s="1"/>
  <c r="DF91" i="1"/>
  <c r="DM91" i="1" s="1"/>
  <c r="DF88" i="1"/>
  <c r="DM88" i="1" s="1"/>
  <c r="DF432" i="1"/>
  <c r="DM432" i="1" s="1"/>
  <c r="DF94" i="1"/>
  <c r="DM94" i="1" s="1"/>
  <c r="IM93" i="1"/>
  <c r="IM91" i="1"/>
  <c r="IM88" i="1"/>
  <c r="IM208" i="1"/>
  <c r="IW172" i="1" s="1"/>
  <c r="IM122" i="1"/>
  <c r="IW86" i="1" s="1"/>
  <c r="M561" i="1"/>
  <c r="AJ144" i="1"/>
  <c r="AC48" i="82"/>
  <c r="U144" i="1"/>
  <c r="M599" i="1"/>
  <c r="M609" i="1" s="1"/>
  <c r="IM144" i="1"/>
  <c r="AN47" i="82"/>
  <c r="AH47" i="82"/>
  <c r="U559" i="1"/>
  <c r="AJ559" i="1"/>
  <c r="AJ557" i="1"/>
  <c r="U557" i="1"/>
  <c r="AN44" i="82"/>
  <c r="AH44" i="82"/>
  <c r="AN42" i="82"/>
  <c r="AH42" i="82"/>
  <c r="AJ555" i="1"/>
  <c r="U555" i="1"/>
  <c r="AN40" i="82"/>
  <c r="AH40" i="82"/>
  <c r="U553" i="1"/>
  <c r="AJ553" i="1"/>
  <c r="AJ551" i="1"/>
  <c r="U551" i="1"/>
  <c r="AN38" i="82"/>
  <c r="AH38" i="82"/>
  <c r="AJ549" i="1"/>
  <c r="U549" i="1"/>
  <c r="AN36" i="82"/>
  <c r="AH36" i="82"/>
  <c r="U547" i="1"/>
  <c r="AJ547" i="1"/>
  <c r="AN34" i="82"/>
  <c r="AH34" i="82"/>
  <c r="U545" i="1"/>
  <c r="AJ545" i="1"/>
  <c r="AN32" i="82"/>
  <c r="AH32" i="82"/>
  <c r="U560" i="1"/>
  <c r="AJ560" i="1"/>
  <c r="AN46" i="82"/>
  <c r="AH46" i="82"/>
  <c r="AN45" i="82"/>
  <c r="AH45" i="82"/>
  <c r="U558" i="1"/>
  <c r="AJ558" i="1"/>
  <c r="AN43" i="82"/>
  <c r="AH43" i="82"/>
  <c r="U556" i="1"/>
  <c r="AJ556" i="1"/>
  <c r="U554" i="1"/>
  <c r="AJ554" i="1"/>
  <c r="AN41" i="82"/>
  <c r="AH41" i="82"/>
  <c r="AJ552" i="1"/>
  <c r="U552" i="1"/>
  <c r="AN39" i="82"/>
  <c r="AH39" i="82"/>
  <c r="AN37" i="82"/>
  <c r="AH37" i="82"/>
  <c r="AJ550" i="1"/>
  <c r="U550" i="1"/>
  <c r="AN35" i="82"/>
  <c r="AH35" i="82"/>
  <c r="U548" i="1"/>
  <c r="AJ548" i="1"/>
  <c r="AN33" i="82"/>
  <c r="AH33" i="82"/>
  <c r="AJ546" i="1"/>
  <c r="U546" i="1"/>
  <c r="AN31" i="82"/>
  <c r="AH31" i="82"/>
  <c r="U544" i="1"/>
  <c r="AJ544" i="1"/>
  <c r="U461" i="1"/>
  <c r="AJ461" i="1"/>
  <c r="DE265" i="1"/>
  <c r="DJ265" i="1" s="1"/>
  <c r="DL265" i="1" s="1"/>
  <c r="DC265" i="1"/>
  <c r="CC265" i="1"/>
  <c r="IK183" i="1"/>
  <c r="BD183" i="1"/>
  <c r="AM183" i="1"/>
  <c r="AE263" i="1"/>
  <c r="AE343" i="1" s="1"/>
  <c r="AE255" i="1"/>
  <c r="AE335" i="1" s="1"/>
  <c r="BD175" i="1"/>
  <c r="IK175" i="1"/>
  <c r="AM175" i="1"/>
  <c r="CC255" i="1"/>
  <c r="DC251" i="1"/>
  <c r="DE251" i="1"/>
  <c r="AM171" i="1"/>
  <c r="IK171" i="1"/>
  <c r="BD171" i="1"/>
  <c r="AE251" i="1"/>
  <c r="AE331" i="1" s="1"/>
  <c r="CC251" i="1"/>
  <c r="CC260" i="1"/>
  <c r="AE258" i="1"/>
  <c r="AE338" i="1" s="1"/>
  <c r="BD178" i="1"/>
  <c r="CM178" i="1" s="1"/>
  <c r="CO178" i="1" s="1"/>
  <c r="CT178" i="1" s="1"/>
  <c r="IK178" i="1"/>
  <c r="CC258" i="1"/>
  <c r="CC256" i="1"/>
  <c r="DH256" i="1"/>
  <c r="DG256" i="1"/>
  <c r="DF256" i="1"/>
  <c r="DE252" i="1"/>
  <c r="DJ252" i="1" s="1"/>
  <c r="DL252" i="1" s="1"/>
  <c r="DC252" i="1"/>
  <c r="CC252" i="1"/>
  <c r="AM172" i="1"/>
  <c r="AE252" i="1"/>
  <c r="AE332" i="1" s="1"/>
  <c r="IK172" i="1"/>
  <c r="BD172" i="1"/>
  <c r="CC250" i="1"/>
  <c r="CC246" i="1"/>
  <c r="AM166" i="1"/>
  <c r="AE246" i="1"/>
  <c r="AE326" i="1" s="1"/>
  <c r="BD166" i="1"/>
  <c r="CM166" i="1" s="1"/>
  <c r="CO166" i="1" s="1"/>
  <c r="CT166" i="1" s="1"/>
  <c r="AJ236" i="1"/>
  <c r="IM205" i="1"/>
  <c r="IW169" i="1" s="1"/>
  <c r="IM227" i="1"/>
  <c r="IM213" i="1"/>
  <c r="IW177" i="1" s="1"/>
  <c r="IM217" i="1"/>
  <c r="IW181" i="1" s="1"/>
  <c r="IM223" i="1"/>
  <c r="IM218" i="1"/>
  <c r="IW182" i="1" s="1"/>
  <c r="IM224" i="1"/>
  <c r="IM226" i="1"/>
  <c r="IM221" i="1"/>
  <c r="IW185" i="1" s="1"/>
  <c r="IM222" i="1"/>
  <c r="IW186" i="1" s="1"/>
  <c r="IM211" i="1"/>
  <c r="IW175" i="1" s="1"/>
  <c r="IM219" i="1"/>
  <c r="IW183" i="1" s="1"/>
  <c r="IM209" i="1"/>
  <c r="IW173" i="1" s="1"/>
  <c r="IM220" i="1"/>
  <c r="IW184" i="1" s="1"/>
  <c r="IM214" i="1"/>
  <c r="IW178" i="1" s="1"/>
  <c r="IM215" i="1"/>
  <c r="IW179" i="1" s="1"/>
  <c r="IM225" i="1"/>
  <c r="IM212" i="1"/>
  <c r="IW176" i="1" s="1"/>
  <c r="IM210" i="1"/>
  <c r="IW174" i="1" s="1"/>
  <c r="IM216" i="1"/>
  <c r="IW180" i="1" s="1"/>
  <c r="AS308" i="1"/>
  <c r="AS299" i="1"/>
  <c r="AS305" i="1"/>
  <c r="AS289" i="1"/>
  <c r="AS295" i="1"/>
  <c r="AS297" i="1"/>
  <c r="AS303" i="1"/>
  <c r="AS301" i="1"/>
  <c r="AS290" i="1"/>
  <c r="AS302" i="1"/>
  <c r="AS298" i="1"/>
  <c r="AS293" i="1"/>
  <c r="AS291" i="1"/>
  <c r="AS296" i="1"/>
  <c r="AS306" i="1"/>
  <c r="AS304" i="1"/>
  <c r="AS300" i="1"/>
  <c r="AS294" i="1"/>
  <c r="AS292" i="1"/>
  <c r="AS307" i="1"/>
  <c r="F25" i="82"/>
  <c r="Q25" i="82" s="1"/>
  <c r="AJ203" i="1"/>
  <c r="U203" i="1"/>
  <c r="IM203" i="1"/>
  <c r="IW167" i="1" s="1"/>
  <c r="AJ531" i="1"/>
  <c r="U531" i="1"/>
  <c r="AN18" i="82"/>
  <c r="AH18" i="82"/>
  <c r="U536" i="1"/>
  <c r="AJ536" i="1"/>
  <c r="DF430" i="1"/>
  <c r="DM430" i="1" s="1"/>
  <c r="AS280" i="1"/>
  <c r="IM195" i="1"/>
  <c r="AS273" i="1"/>
  <c r="IM191" i="1"/>
  <c r="IM189" i="1"/>
  <c r="AS269" i="1"/>
  <c r="AS265" i="1"/>
  <c r="CC261" i="1"/>
  <c r="DC261" i="1"/>
  <c r="DE261" i="1"/>
  <c r="DJ261" i="1" s="1"/>
  <c r="DL261" i="1" s="1"/>
  <c r="BD181" i="1"/>
  <c r="IK181" i="1"/>
  <c r="AE261" i="1"/>
  <c r="AE341" i="1" s="1"/>
  <c r="AM181" i="1"/>
  <c r="DH261" i="1"/>
  <c r="DC259" i="1"/>
  <c r="DE259" i="1"/>
  <c r="DJ259" i="1" s="1"/>
  <c r="DL259" i="1" s="1"/>
  <c r="DG259" i="1"/>
  <c r="DF259" i="1"/>
  <c r="AE257" i="1"/>
  <c r="AE337" i="1" s="1"/>
  <c r="BD177" i="1"/>
  <c r="IK177" i="1"/>
  <c r="DH257" i="1"/>
  <c r="DE258" i="1"/>
  <c r="DJ258" i="1" s="1"/>
  <c r="DL258" i="1" s="1"/>
  <c r="DE257" i="1"/>
  <c r="DJ257" i="1" s="1"/>
  <c r="DL257" i="1" s="1"/>
  <c r="DC257" i="1"/>
  <c r="DG257" i="1"/>
  <c r="AS257" i="1"/>
  <c r="BD173" i="1"/>
  <c r="AM173" i="1"/>
  <c r="IK173" i="1"/>
  <c r="AE253" i="1"/>
  <c r="AE333" i="1" s="1"/>
  <c r="CC253" i="1"/>
  <c r="AS251" i="1"/>
  <c r="AE249" i="1"/>
  <c r="AE329" i="1" s="1"/>
  <c r="EH330" i="1" s="1"/>
  <c r="BD169" i="1"/>
  <c r="AM169" i="1"/>
  <c r="IK169" i="1"/>
  <c r="DE249" i="1"/>
  <c r="DC249" i="1"/>
  <c r="CC249" i="1"/>
  <c r="AS249" i="1"/>
  <c r="AS281" i="1"/>
  <c r="IM199" i="1"/>
  <c r="IM197" i="1"/>
  <c r="AS277" i="1"/>
  <c r="AS272" i="1"/>
  <c r="AS268" i="1"/>
  <c r="DI266" i="1"/>
  <c r="DG266" i="1"/>
  <c r="DH264" i="1"/>
  <c r="AE264" i="1"/>
  <c r="AE344" i="1" s="1"/>
  <c r="AM184" i="1"/>
  <c r="BD184" i="1"/>
  <c r="IK184" i="1"/>
  <c r="DF264" i="1"/>
  <c r="DH262" i="1"/>
  <c r="AM182" i="1"/>
  <c r="IK182" i="1"/>
  <c r="AE262" i="1"/>
  <c r="AE342" i="1" s="1"/>
  <c r="BD182" i="1"/>
  <c r="DG262" i="1"/>
  <c r="AS262" i="1"/>
  <c r="DU263" i="1" s="1"/>
  <c r="IM178" i="1"/>
  <c r="AS258" i="1"/>
  <c r="DI254" i="1"/>
  <c r="CC254" i="1"/>
  <c r="DC254" i="1"/>
  <c r="DE254" i="1"/>
  <c r="DF254" i="1"/>
  <c r="AS252" i="1"/>
  <c r="CC248" i="1"/>
  <c r="DI248" i="1"/>
  <c r="DC248" i="1"/>
  <c r="DE248" i="1"/>
  <c r="AS246" i="1"/>
  <c r="IM207" i="1"/>
  <c r="IW171" i="1" s="1"/>
  <c r="IM198" i="1"/>
  <c r="AS285" i="1"/>
  <c r="U206" i="1"/>
  <c r="F28" i="82"/>
  <c r="Q28" i="82" s="1"/>
  <c r="AJ206" i="1"/>
  <c r="IM206" i="1"/>
  <c r="IW170" i="1" s="1"/>
  <c r="AS286" i="1"/>
  <c r="AC20" i="82"/>
  <c r="AJ116" i="1"/>
  <c r="IM116" i="1"/>
  <c r="M533" i="1"/>
  <c r="U116" i="1"/>
  <c r="AJ521" i="1"/>
  <c r="CY521" i="1"/>
  <c r="CY519" i="1"/>
  <c r="AJ519" i="1"/>
  <c r="AJ513" i="1"/>
  <c r="CY513" i="1"/>
  <c r="CY511" i="1"/>
  <c r="AJ511" i="1"/>
  <c r="CY503" i="1"/>
  <c r="AJ503" i="1"/>
  <c r="AJ154" i="1"/>
  <c r="IM123" i="1"/>
  <c r="IW87" i="1" s="1"/>
  <c r="IM141" i="1"/>
  <c r="IM138" i="1"/>
  <c r="IW102" i="1" s="1"/>
  <c r="IM133" i="1"/>
  <c r="IW97" i="1" s="1"/>
  <c r="IM129" i="1"/>
  <c r="IW93" i="1" s="1"/>
  <c r="IM84" i="1"/>
  <c r="IM140" i="1"/>
  <c r="IW104" i="1" s="1"/>
  <c r="IM137" i="1"/>
  <c r="IW101" i="1" s="1"/>
  <c r="IM134" i="1"/>
  <c r="IW98" i="1" s="1"/>
  <c r="IM132" i="1"/>
  <c r="IW96" i="1" s="1"/>
  <c r="IM130" i="1"/>
  <c r="IW94" i="1" s="1"/>
  <c r="IM128" i="1"/>
  <c r="IW92" i="1" s="1"/>
  <c r="IM143" i="1"/>
  <c r="IM139" i="1"/>
  <c r="IW103" i="1" s="1"/>
  <c r="IM136" i="1"/>
  <c r="IW100" i="1" s="1"/>
  <c r="IM131" i="1"/>
  <c r="IW95" i="1" s="1"/>
  <c r="IM127" i="1"/>
  <c r="IW91" i="1" s="1"/>
  <c r="IM135" i="1"/>
  <c r="IW99" i="1" s="1"/>
  <c r="IM142" i="1"/>
  <c r="AN24" i="82"/>
  <c r="AH24" i="82"/>
  <c r="IM113" i="1"/>
  <c r="AN17" i="82"/>
  <c r="AH17" i="82"/>
  <c r="AJ530" i="1"/>
  <c r="U530" i="1"/>
  <c r="IM111" i="1"/>
  <c r="AJ528" i="1"/>
  <c r="U528" i="1"/>
  <c r="AN15" i="82"/>
  <c r="AH15" i="82"/>
  <c r="IM108" i="1"/>
  <c r="AJ525" i="1"/>
  <c r="U525" i="1"/>
  <c r="AN12" i="82"/>
  <c r="AH12" i="82"/>
  <c r="IM106" i="1"/>
  <c r="AJ523" i="1"/>
  <c r="U523" i="1"/>
  <c r="AN10" i="82"/>
  <c r="AH10" i="82"/>
  <c r="IM105" i="1"/>
  <c r="AJ522" i="1"/>
  <c r="U522" i="1"/>
  <c r="AN9" i="82"/>
  <c r="AH9" i="82"/>
  <c r="DF103" i="1"/>
  <c r="DM103" i="1" s="1"/>
  <c r="DF100" i="1"/>
  <c r="DM100" i="1" s="1"/>
  <c r="AJ515" i="1"/>
  <c r="CY515" i="1"/>
  <c r="AJ514" i="1"/>
  <c r="CY514" i="1"/>
  <c r="DF95" i="1"/>
  <c r="DM95" i="1" s="1"/>
  <c r="DF92" i="1"/>
  <c r="DM92" i="1" s="1"/>
  <c r="CY507" i="1"/>
  <c r="AJ507" i="1"/>
  <c r="AJ506" i="1"/>
  <c r="CY506" i="1"/>
  <c r="DF87" i="1"/>
  <c r="DM87" i="1" s="1"/>
  <c r="DF434" i="1"/>
  <c r="DM434" i="1" s="1"/>
  <c r="DF265" i="1"/>
  <c r="M538" i="1"/>
  <c r="IM121" i="1"/>
  <c r="IW85" i="1" s="1"/>
  <c r="AC25" i="82"/>
  <c r="AJ121" i="1"/>
  <c r="U121" i="1"/>
  <c r="Q9" i="82"/>
  <c r="K9" i="82"/>
  <c r="AE265" i="1"/>
  <c r="AE345" i="1" s="1"/>
  <c r="BD185" i="1"/>
  <c r="AM185" i="1"/>
  <c r="IK185" i="1"/>
  <c r="DC263" i="1"/>
  <c r="DE263" i="1"/>
  <c r="CC263" i="1"/>
  <c r="DC255" i="1"/>
  <c r="DE255" i="1"/>
  <c r="DC247" i="1"/>
  <c r="DE247" i="1"/>
  <c r="DJ247" i="1" s="1"/>
  <c r="DL247" i="1" s="1"/>
  <c r="CC247" i="1"/>
  <c r="BD167" i="1"/>
  <c r="AE247" i="1"/>
  <c r="AE327" i="1" s="1"/>
  <c r="AM167" i="1"/>
  <c r="IK167" i="1"/>
  <c r="DC260" i="1"/>
  <c r="DE260" i="1"/>
  <c r="DJ260" i="1" s="1"/>
  <c r="DL260" i="1" s="1"/>
  <c r="BD180" i="1"/>
  <c r="AE260" i="1"/>
  <c r="AE340" i="1" s="1"/>
  <c r="IK180" i="1"/>
  <c r="AM180" i="1"/>
  <c r="DC258" i="1"/>
  <c r="DI256" i="1"/>
  <c r="DC256" i="1"/>
  <c r="DE256" i="1"/>
  <c r="DJ256" i="1" s="1"/>
  <c r="DL256" i="1" s="1"/>
  <c r="AE256" i="1"/>
  <c r="AE336" i="1" s="1"/>
  <c r="IK176" i="1"/>
  <c r="BD176" i="1"/>
  <c r="AM176" i="1"/>
  <c r="DG252" i="1"/>
  <c r="DI252" i="1"/>
  <c r="DH252" i="1"/>
  <c r="AM170" i="1"/>
  <c r="IK170" i="1"/>
  <c r="BD170" i="1"/>
  <c r="AE250" i="1"/>
  <c r="AE330" i="1" s="1"/>
  <c r="DC250" i="1"/>
  <c r="DE250" i="1"/>
  <c r="DJ250" i="1" s="1"/>
  <c r="DL250" i="1" s="1"/>
  <c r="DG247" i="1"/>
  <c r="DC246" i="1"/>
  <c r="AS278" i="1"/>
  <c r="AS276" i="1"/>
  <c r="AS283" i="1"/>
  <c r="AJ540" i="1"/>
  <c r="U540" i="1"/>
  <c r="AN27" i="82"/>
  <c r="AH27" i="82"/>
  <c r="AN23" i="82"/>
  <c r="AH23" i="82"/>
  <c r="U543" i="1"/>
  <c r="AJ543" i="1"/>
  <c r="AN30" i="82"/>
  <c r="AH30" i="82"/>
  <c r="AN29" i="82"/>
  <c r="AH29" i="82"/>
  <c r="AJ542" i="1"/>
  <c r="U542" i="1"/>
  <c r="U541" i="1"/>
  <c r="AJ541" i="1"/>
  <c r="AN28" i="82"/>
  <c r="AH28" i="82"/>
  <c r="DF425" i="1"/>
  <c r="DM425" i="1" s="1"/>
  <c r="AS275" i="1"/>
  <c r="IM193" i="1"/>
  <c r="AS271" i="1"/>
  <c r="AS267" i="1"/>
  <c r="IM183" i="1"/>
  <c r="IM181" i="1"/>
  <c r="DG261" i="1"/>
  <c r="DI261" i="1"/>
  <c r="DF261" i="1"/>
  <c r="DI259" i="1"/>
  <c r="CC259" i="1"/>
  <c r="DH259" i="1"/>
  <c r="AE259" i="1"/>
  <c r="AE339" i="1" s="1"/>
  <c r="BD179" i="1"/>
  <c r="AM179" i="1"/>
  <c r="IK179" i="1"/>
  <c r="CC257" i="1"/>
  <c r="DI257" i="1"/>
  <c r="DF257" i="1"/>
  <c r="AS255" i="1"/>
  <c r="DG253" i="1"/>
  <c r="DI253" i="1"/>
  <c r="DE253" i="1"/>
  <c r="DJ253" i="1" s="1"/>
  <c r="DL253" i="1" s="1"/>
  <c r="DC253" i="1"/>
  <c r="DH253" i="1"/>
  <c r="AS253" i="1"/>
  <c r="AS247" i="1"/>
  <c r="IM201" i="1"/>
  <c r="AS279" i="1"/>
  <c r="AS274" i="1"/>
  <c r="AS270" i="1"/>
  <c r="IK186" i="1"/>
  <c r="AM186" i="1"/>
  <c r="BD186" i="1"/>
  <c r="CM186" i="1" s="1"/>
  <c r="CO186" i="1" s="1"/>
  <c r="CT186" i="1" s="1"/>
  <c r="AE266" i="1"/>
  <c r="AE346" i="1" s="1"/>
  <c r="DC266" i="1"/>
  <c r="DE266" i="1"/>
  <c r="DJ266" i="1" s="1"/>
  <c r="DL266" i="1" s="1"/>
  <c r="DH266" i="1"/>
  <c r="CC266" i="1"/>
  <c r="AS266" i="1"/>
  <c r="CC264" i="1"/>
  <c r="DG264" i="1"/>
  <c r="DI264" i="1"/>
  <c r="DE264" i="1"/>
  <c r="DC264" i="1"/>
  <c r="DI262" i="1"/>
  <c r="CC262" i="1"/>
  <c r="DC262" i="1"/>
  <c r="DE262" i="1"/>
  <c r="DJ262" i="1" s="1"/>
  <c r="DL262" i="1" s="1"/>
  <c r="DF262" i="1"/>
  <c r="AS260" i="1"/>
  <c r="AS256" i="1"/>
  <c r="AM174" i="1"/>
  <c r="IK174" i="1"/>
  <c r="AE254" i="1"/>
  <c r="AE334" i="1" s="1"/>
  <c r="BD174" i="1"/>
  <c r="DH254" i="1"/>
  <c r="DG254" i="1"/>
  <c r="AS254" i="1"/>
  <c r="AS250" i="1"/>
  <c r="BD168" i="1"/>
  <c r="IK168" i="1"/>
  <c r="AE248" i="1"/>
  <c r="AE328" i="1" s="1"/>
  <c r="AM168" i="1"/>
  <c r="DG248" i="1"/>
  <c r="DH248" i="1"/>
  <c r="AS248" i="1"/>
  <c r="IM204" i="1"/>
  <c r="IW168" i="1" s="1"/>
  <c r="IM196" i="1"/>
  <c r="AJ205" i="1"/>
  <c r="F27" i="82"/>
  <c r="Q27" i="82" s="1"/>
  <c r="U205" i="1"/>
  <c r="U535" i="1"/>
  <c r="AJ535" i="1"/>
  <c r="AN22" i="82"/>
  <c r="AH22" i="82"/>
  <c r="U534" i="1"/>
  <c r="AJ534" i="1"/>
  <c r="AN21" i="82"/>
  <c r="AH21" i="82"/>
  <c r="AJ532" i="1"/>
  <c r="U532" i="1"/>
  <c r="AN19" i="82"/>
  <c r="AH19" i="82"/>
  <c r="U529" i="1"/>
  <c r="AJ529" i="1"/>
  <c r="AN16" i="82"/>
  <c r="AH16" i="82"/>
  <c r="U527" i="1"/>
  <c r="AJ527" i="1"/>
  <c r="AN14" i="82"/>
  <c r="AH14" i="82"/>
  <c r="U526" i="1"/>
  <c r="AJ526" i="1"/>
  <c r="AN13" i="82"/>
  <c r="AH13" i="82"/>
  <c r="AJ524" i="1"/>
  <c r="U524" i="1"/>
  <c r="AN11" i="82"/>
  <c r="AH11" i="82"/>
  <c r="CY518" i="1"/>
  <c r="AJ518" i="1"/>
  <c r="CY516" i="1"/>
  <c r="AJ516" i="1"/>
  <c r="AJ510" i="1"/>
  <c r="CY510" i="1"/>
  <c r="CY508" i="1"/>
  <c r="AJ508" i="1"/>
  <c r="AJ505" i="1"/>
  <c r="CY505" i="1"/>
  <c r="U539" i="1"/>
  <c r="AJ539" i="1"/>
  <c r="AN26" i="82"/>
  <c r="AH26" i="82"/>
  <c r="IM120" i="1"/>
  <c r="IW84" i="1" s="1"/>
  <c r="AJ537" i="1"/>
  <c r="U537" i="1"/>
  <c r="M574" i="1"/>
  <c r="IM103" i="1"/>
  <c r="AJ520" i="1"/>
  <c r="CY520" i="1"/>
  <c r="IM100" i="1"/>
  <c r="CY517" i="1"/>
  <c r="AJ517" i="1"/>
  <c r="IM98" i="1"/>
  <c r="IM97" i="1"/>
  <c r="DF97" i="1"/>
  <c r="DM97" i="1" s="1"/>
  <c r="IM95" i="1"/>
  <c r="CY512" i="1"/>
  <c r="AJ512" i="1"/>
  <c r="IM92" i="1"/>
  <c r="CY509" i="1"/>
  <c r="AJ509" i="1"/>
  <c r="IM90" i="1"/>
  <c r="IM89" i="1"/>
  <c r="DF89" i="1"/>
  <c r="DM89" i="1" s="1"/>
  <c r="IM87" i="1"/>
  <c r="AJ504" i="1"/>
  <c r="CY504" i="1"/>
  <c r="IM85" i="1"/>
  <c r="CY502" i="1"/>
  <c r="DF502" i="1" s="1"/>
  <c r="DM502" i="1" s="1"/>
  <c r="AJ502" i="1"/>
  <c r="AJ486" i="1"/>
  <c r="DF431" i="1"/>
  <c r="DM431" i="1" s="1"/>
  <c r="DF426" i="1"/>
  <c r="DM426" i="1" s="1"/>
  <c r="DF252" i="1"/>
  <c r="AS569" i="1" l="1"/>
  <c r="AS567" i="1"/>
  <c r="AS568" i="1"/>
  <c r="DU314" i="1"/>
  <c r="DU312" i="1"/>
  <c r="DU313" i="1"/>
  <c r="DN258" i="1"/>
  <c r="AS232" i="1"/>
  <c r="AS233" i="1"/>
  <c r="DU233" i="1" s="1"/>
  <c r="AS234" i="1"/>
  <c r="AS94" i="1"/>
  <c r="CL94" i="1" s="1"/>
  <c r="CN94" i="1" s="1"/>
  <c r="CD94" i="1" s="1"/>
  <c r="AS150" i="1"/>
  <c r="AS151" i="1"/>
  <c r="AS152" i="1"/>
  <c r="DN265" i="1"/>
  <c r="DM265" i="1"/>
  <c r="DN257" i="1"/>
  <c r="DU264" i="1"/>
  <c r="DM259" i="1"/>
  <c r="AS203" i="1"/>
  <c r="DU310" i="1"/>
  <c r="AS202" i="1"/>
  <c r="DU203" i="1" s="1"/>
  <c r="AS230" i="1"/>
  <c r="AS229" i="1"/>
  <c r="AS231" i="1"/>
  <c r="DU282" i="1"/>
  <c r="DU309" i="1"/>
  <c r="DU311" i="1"/>
  <c r="AS566" i="1"/>
  <c r="AS564" i="1"/>
  <c r="AS565" i="1"/>
  <c r="AS316" i="1"/>
  <c r="AS147" i="1"/>
  <c r="AS148" i="1"/>
  <c r="AS149" i="1"/>
  <c r="DO253" i="1"/>
  <c r="DF504" i="1"/>
  <c r="DM504" i="1" s="1"/>
  <c r="DF512" i="1"/>
  <c r="DM512" i="1" s="1"/>
  <c r="DF520" i="1"/>
  <c r="DM520" i="1" s="1"/>
  <c r="DO252" i="1"/>
  <c r="DN252" i="1"/>
  <c r="DM258" i="1"/>
  <c r="DF509" i="1"/>
  <c r="DM509" i="1" s="1"/>
  <c r="DF517" i="1"/>
  <c r="DM517" i="1" s="1"/>
  <c r="AS111" i="1"/>
  <c r="AS104" i="1"/>
  <c r="CL104" i="1" s="1"/>
  <c r="CN104" i="1" s="1"/>
  <c r="CD104" i="1" s="1"/>
  <c r="AS197" i="1"/>
  <c r="HK197" i="1" s="1"/>
  <c r="DO259" i="1"/>
  <c r="DP259" i="1"/>
  <c r="AS166" i="1"/>
  <c r="DP258" i="1"/>
  <c r="DF508" i="1"/>
  <c r="DM508" i="1" s="1"/>
  <c r="DP257" i="1"/>
  <c r="DP261" i="1"/>
  <c r="DO265" i="1"/>
  <c r="AS524" i="1"/>
  <c r="AS532" i="1"/>
  <c r="AS542" i="1"/>
  <c r="AS540" i="1"/>
  <c r="AS523" i="1"/>
  <c r="AS528" i="1"/>
  <c r="AS536" i="1"/>
  <c r="AS544" i="1"/>
  <c r="AS548" i="1"/>
  <c r="AS554" i="1"/>
  <c r="AS556" i="1"/>
  <c r="AS558" i="1"/>
  <c r="AS560" i="1"/>
  <c r="AS545" i="1"/>
  <c r="AS547" i="1"/>
  <c r="AS553" i="1"/>
  <c r="AS559" i="1"/>
  <c r="DU288" i="1"/>
  <c r="DU259" i="1"/>
  <c r="AS106" i="1"/>
  <c r="AS502" i="1"/>
  <c r="AS504" i="1"/>
  <c r="AS506" i="1"/>
  <c r="AS508" i="1"/>
  <c r="AS510" i="1"/>
  <c r="AS512" i="1"/>
  <c r="AS514" i="1"/>
  <c r="AS516" i="1"/>
  <c r="AS518" i="1"/>
  <c r="AS520" i="1"/>
  <c r="AS501" i="1"/>
  <c r="CL501" i="1" s="1"/>
  <c r="CN501" i="1" s="1"/>
  <c r="CD501" i="1" s="1"/>
  <c r="AS503" i="1"/>
  <c r="AS505" i="1"/>
  <c r="AS507" i="1"/>
  <c r="AS509" i="1"/>
  <c r="AS511" i="1"/>
  <c r="AS513" i="1"/>
  <c r="AS515" i="1"/>
  <c r="AS517" i="1"/>
  <c r="AS519" i="1"/>
  <c r="AS521" i="1"/>
  <c r="AS537" i="1"/>
  <c r="AS563" i="1"/>
  <c r="AS539" i="1"/>
  <c r="AS86" i="1"/>
  <c r="CL86" i="1" s="1"/>
  <c r="CN86" i="1" s="1"/>
  <c r="CD86" i="1" s="1"/>
  <c r="AS99" i="1"/>
  <c r="CL99" i="1" s="1"/>
  <c r="CN99" i="1" s="1"/>
  <c r="CD99" i="1" s="1"/>
  <c r="AS526" i="1"/>
  <c r="AS527" i="1"/>
  <c r="AS529" i="1"/>
  <c r="AS534" i="1"/>
  <c r="AS535" i="1"/>
  <c r="AS541" i="1"/>
  <c r="AS543" i="1"/>
  <c r="AS114" i="1"/>
  <c r="AS208" i="1"/>
  <c r="IV172" i="1" s="1"/>
  <c r="AS182" i="1"/>
  <c r="HK182" i="1" s="1"/>
  <c r="AS188" i="1"/>
  <c r="HK188" i="1" s="1"/>
  <c r="AS92" i="1"/>
  <c r="CL92" i="1" s="1"/>
  <c r="CN92" i="1" s="1"/>
  <c r="CD92" i="1" s="1"/>
  <c r="AS95" i="1"/>
  <c r="AS97" i="1"/>
  <c r="CL97" i="1" s="1"/>
  <c r="CN97" i="1" s="1"/>
  <c r="CD97" i="1" s="1"/>
  <c r="AS522" i="1"/>
  <c r="AS525" i="1"/>
  <c r="AS530" i="1"/>
  <c r="AS531" i="1"/>
  <c r="AS546" i="1"/>
  <c r="AS550" i="1"/>
  <c r="AS552" i="1"/>
  <c r="AS549" i="1"/>
  <c r="AS551" i="1"/>
  <c r="AS555" i="1"/>
  <c r="AS557" i="1"/>
  <c r="AS451" i="1"/>
  <c r="AS477" i="1"/>
  <c r="AS90" i="1"/>
  <c r="CL90" i="1" s="1"/>
  <c r="CN90" i="1" s="1"/>
  <c r="CD90" i="1" s="1"/>
  <c r="AS98" i="1"/>
  <c r="AS105" i="1"/>
  <c r="AS108" i="1"/>
  <c r="AS113" i="1"/>
  <c r="AS91" i="1"/>
  <c r="CL91" i="1" s="1"/>
  <c r="CN91" i="1" s="1"/>
  <c r="CD91" i="1" s="1"/>
  <c r="AS96" i="1"/>
  <c r="CL96" i="1" s="1"/>
  <c r="CN96" i="1" s="1"/>
  <c r="CD96" i="1" s="1"/>
  <c r="AS102" i="1"/>
  <c r="CL102" i="1" s="1"/>
  <c r="CN102" i="1" s="1"/>
  <c r="CD102" i="1" s="1"/>
  <c r="AS204" i="1"/>
  <c r="AS207" i="1"/>
  <c r="IV171" i="1" s="1"/>
  <c r="AS195" i="1"/>
  <c r="AS176" i="1"/>
  <c r="HK176" i="1" s="1"/>
  <c r="AS192" i="1"/>
  <c r="HK192" i="1" s="1"/>
  <c r="AS169" i="1"/>
  <c r="HK169" i="1" s="1"/>
  <c r="AS85" i="1"/>
  <c r="CL85" i="1" s="1"/>
  <c r="CN85" i="1" s="1"/>
  <c r="CD85" i="1" s="1"/>
  <c r="AS87" i="1"/>
  <c r="CL87" i="1" s="1"/>
  <c r="CN87" i="1" s="1"/>
  <c r="CD87" i="1" s="1"/>
  <c r="AS103" i="1"/>
  <c r="CL103" i="1" s="1"/>
  <c r="CN103" i="1" s="1"/>
  <c r="CD103" i="1" s="1"/>
  <c r="DM252" i="1"/>
  <c r="DF516" i="1"/>
  <c r="DM516" i="1" s="1"/>
  <c r="AS205" i="1"/>
  <c r="HK205" i="1" s="1"/>
  <c r="ID169" i="1" s="1"/>
  <c r="AS198" i="1"/>
  <c r="AS178" i="1"/>
  <c r="HK178" i="1" s="1"/>
  <c r="DM262" i="1"/>
  <c r="DM257" i="1"/>
  <c r="DM261" i="1"/>
  <c r="DN261" i="1"/>
  <c r="AS189" i="1"/>
  <c r="HK189" i="1" s="1"/>
  <c r="DN247" i="1"/>
  <c r="AS168" i="1"/>
  <c r="HK168" i="1" s="1"/>
  <c r="DP252" i="1"/>
  <c r="AS180" i="1"/>
  <c r="HK180" i="1" s="1"/>
  <c r="AS190" i="1"/>
  <c r="HK190" i="1" s="1"/>
  <c r="AS177" i="1"/>
  <c r="HK177" i="1" s="1"/>
  <c r="DF514" i="1"/>
  <c r="DM514" i="1" s="1"/>
  <c r="AS199" i="1"/>
  <c r="HK199" i="1" s="1"/>
  <c r="AS201" i="1"/>
  <c r="HK201" i="1" s="1"/>
  <c r="DO261" i="1"/>
  <c r="AS183" i="1"/>
  <c r="HK183" i="1" s="1"/>
  <c r="AS191" i="1"/>
  <c r="HK191" i="1" s="1"/>
  <c r="AS193" i="1"/>
  <c r="HK193" i="1" s="1"/>
  <c r="AS458" i="1"/>
  <c r="AS434" i="1"/>
  <c r="CL434" i="1" s="1"/>
  <c r="CN434" i="1" s="1"/>
  <c r="CD434" i="1" s="1"/>
  <c r="DO266" i="1"/>
  <c r="AS450" i="1"/>
  <c r="AS465" i="1"/>
  <c r="AS443" i="1"/>
  <c r="DM250" i="1"/>
  <c r="DO260" i="1"/>
  <c r="DF515" i="1"/>
  <c r="DM515" i="1" s="1"/>
  <c r="DN259" i="1"/>
  <c r="M562" i="1"/>
  <c r="AC49" i="82"/>
  <c r="AJ145" i="1"/>
  <c r="AS145" i="1" s="1"/>
  <c r="U145" i="1"/>
  <c r="M600" i="1"/>
  <c r="M610" i="1" s="1"/>
  <c r="GC85" i="1"/>
  <c r="IM145" i="1"/>
  <c r="AS167" i="1"/>
  <c r="HK167" i="1" s="1"/>
  <c r="AS175" i="1"/>
  <c r="AS185" i="1"/>
  <c r="HK185" i="1" s="1"/>
  <c r="AS200" i="1"/>
  <c r="AS121" i="1"/>
  <c r="IV85" i="1" s="1"/>
  <c r="AS89" i="1"/>
  <c r="CL89" i="1" s="1"/>
  <c r="CN89" i="1" s="1"/>
  <c r="CD89" i="1" s="1"/>
  <c r="AS100" i="1"/>
  <c r="CL100" i="1" s="1"/>
  <c r="CN100" i="1" s="1"/>
  <c r="CD100" i="1" s="1"/>
  <c r="AS206" i="1"/>
  <c r="IV170" i="1" s="1"/>
  <c r="AS196" i="1"/>
  <c r="HK196" i="1" s="1"/>
  <c r="AS181" i="1"/>
  <c r="DU181" i="1" s="1"/>
  <c r="AN48" i="82"/>
  <c r="AH48" i="82"/>
  <c r="U561" i="1"/>
  <c r="AJ561" i="1"/>
  <c r="AS561" i="1" s="1"/>
  <c r="AS471" i="1"/>
  <c r="AS417" i="1"/>
  <c r="AS469" i="1"/>
  <c r="AS476" i="1"/>
  <c r="AS418" i="1"/>
  <c r="AS419" i="1"/>
  <c r="AS473" i="1"/>
  <c r="AS422" i="1"/>
  <c r="AS467" i="1"/>
  <c r="AS474" i="1"/>
  <c r="AS472" i="1"/>
  <c r="AS475" i="1"/>
  <c r="AS423" i="1"/>
  <c r="AS421" i="1"/>
  <c r="AS470" i="1"/>
  <c r="AS468" i="1"/>
  <c r="AS416" i="1"/>
  <c r="AS486" i="1"/>
  <c r="AS420" i="1"/>
  <c r="AS415" i="1"/>
  <c r="CL415" i="1" s="1"/>
  <c r="CN415" i="1" s="1"/>
  <c r="CD415" i="1" s="1"/>
  <c r="AS448" i="1"/>
  <c r="DF505" i="1"/>
  <c r="DM505" i="1" s="1"/>
  <c r="AS460" i="1"/>
  <c r="DU248" i="1"/>
  <c r="CM168" i="1"/>
  <c r="CO168" i="1" s="1"/>
  <c r="CT168" i="1" s="1"/>
  <c r="EH168" i="1"/>
  <c r="DU254" i="1"/>
  <c r="DJ264" i="1"/>
  <c r="DM264" i="1" s="1"/>
  <c r="DU270" i="1"/>
  <c r="DU279" i="1"/>
  <c r="DU247" i="1"/>
  <c r="FE253" i="1"/>
  <c r="EU253" i="1"/>
  <c r="DZ253" i="1"/>
  <c r="EJ253" i="1"/>
  <c r="DQ253" i="1"/>
  <c r="DN253" i="1"/>
  <c r="DU271" i="1"/>
  <c r="AS430" i="1"/>
  <c r="AS440" i="1"/>
  <c r="AS444" i="1"/>
  <c r="AS445" i="1"/>
  <c r="DU283" i="1"/>
  <c r="DU276" i="1"/>
  <c r="EJ250" i="1"/>
  <c r="DQ250" i="1"/>
  <c r="FE250" i="1"/>
  <c r="EU250" i="1"/>
  <c r="DZ250" i="1"/>
  <c r="DN250" i="1"/>
  <c r="EH170" i="1"/>
  <c r="CM170" i="1"/>
  <c r="CO170" i="1" s="1"/>
  <c r="CT170" i="1" s="1"/>
  <c r="DZ256" i="1"/>
  <c r="EU256" i="1"/>
  <c r="DQ256" i="1"/>
  <c r="EJ256" i="1"/>
  <c r="FE256" i="1"/>
  <c r="DP256" i="1"/>
  <c r="FE260" i="1"/>
  <c r="EJ260" i="1"/>
  <c r="DQ260" i="1"/>
  <c r="EU260" i="1"/>
  <c r="DZ260" i="1"/>
  <c r="CM167" i="1"/>
  <c r="CO167" i="1" s="1"/>
  <c r="CT167" i="1" s="1"/>
  <c r="EH167" i="1"/>
  <c r="DJ263" i="1"/>
  <c r="DL263" i="1" s="1"/>
  <c r="EH186" i="1"/>
  <c r="CM185" i="1"/>
  <c r="CO185" i="1" s="1"/>
  <c r="CT185" i="1" s="1"/>
  <c r="EH185" i="1"/>
  <c r="AN25" i="82"/>
  <c r="AH25" i="82"/>
  <c r="U538" i="1"/>
  <c r="AJ538" i="1"/>
  <c r="AS538" i="1" s="1"/>
  <c r="AS426" i="1"/>
  <c r="AS442" i="1"/>
  <c r="AS427" i="1"/>
  <c r="AS439" i="1"/>
  <c r="AS120" i="1"/>
  <c r="DF503" i="1"/>
  <c r="DM503" i="1" s="1"/>
  <c r="AS93" i="1"/>
  <c r="DF511" i="1"/>
  <c r="DM511" i="1" s="1"/>
  <c r="DF521" i="1"/>
  <c r="DM521" i="1" s="1"/>
  <c r="AS107" i="1"/>
  <c r="AS109" i="1"/>
  <c r="AS110" i="1"/>
  <c r="AN20" i="82"/>
  <c r="AH20" i="82"/>
  <c r="AS457" i="1"/>
  <c r="AS433" i="1"/>
  <c r="DU287" i="1"/>
  <c r="DU286" i="1"/>
  <c r="DJ248" i="1"/>
  <c r="DM248" i="1" s="1"/>
  <c r="DU252" i="1"/>
  <c r="DJ254" i="1"/>
  <c r="DN254" i="1" s="1"/>
  <c r="DU258" i="1"/>
  <c r="DU262" i="1"/>
  <c r="CM182" i="1"/>
  <c r="CO182" i="1" s="1"/>
  <c r="CT182" i="1" s="1"/>
  <c r="EH182" i="1"/>
  <c r="DO262" i="1"/>
  <c r="DM266" i="1"/>
  <c r="DP266" i="1"/>
  <c r="DU272" i="1"/>
  <c r="DU281" i="1"/>
  <c r="DM253" i="1"/>
  <c r="EH173" i="1"/>
  <c r="CM173" i="1"/>
  <c r="CO173" i="1" s="1"/>
  <c r="CT173" i="1" s="1"/>
  <c r="DU257" i="1"/>
  <c r="EJ258" i="1"/>
  <c r="FE258" i="1"/>
  <c r="EU258" i="1"/>
  <c r="DQ258" i="1"/>
  <c r="DZ258" i="1"/>
  <c r="FE259" i="1"/>
  <c r="EJ259" i="1"/>
  <c r="EU259" i="1"/>
  <c r="DQ259" i="1"/>
  <c r="DZ259" i="1"/>
  <c r="EU261" i="1"/>
  <c r="DQ261" i="1"/>
  <c r="FE261" i="1"/>
  <c r="EJ261" i="1"/>
  <c r="DZ261" i="1"/>
  <c r="DU265" i="1"/>
  <c r="DU273" i="1"/>
  <c r="AS425" i="1"/>
  <c r="AS455" i="1"/>
  <c r="AS125" i="1"/>
  <c r="AS119" i="1"/>
  <c r="AS428" i="1"/>
  <c r="AS429" i="1"/>
  <c r="AS462" i="1"/>
  <c r="DU292" i="1"/>
  <c r="DU300" i="1"/>
  <c r="DU306" i="1"/>
  <c r="DU291" i="1"/>
  <c r="DU298" i="1"/>
  <c r="DU290" i="1"/>
  <c r="DU303" i="1"/>
  <c r="DU295" i="1"/>
  <c r="DU305" i="1"/>
  <c r="AS228" i="1"/>
  <c r="AS209" i="1"/>
  <c r="AS222" i="1"/>
  <c r="AS219" i="1"/>
  <c r="AS210" i="1"/>
  <c r="AS216" i="1"/>
  <c r="AS217" i="1"/>
  <c r="AS236" i="1"/>
  <c r="AS214" i="1"/>
  <c r="AS226" i="1"/>
  <c r="AS212" i="1"/>
  <c r="AS221" i="1"/>
  <c r="AS211" i="1"/>
  <c r="AS225" i="1"/>
  <c r="AS227" i="1"/>
  <c r="AS215" i="1"/>
  <c r="AS220" i="1"/>
  <c r="AS224" i="1"/>
  <c r="AS223" i="1"/>
  <c r="AS213" i="1"/>
  <c r="AS218" i="1"/>
  <c r="DO250" i="1"/>
  <c r="CM172" i="1"/>
  <c r="CO172" i="1" s="1"/>
  <c r="CT172" i="1" s="1"/>
  <c r="EH172" i="1"/>
  <c r="AS172" i="1"/>
  <c r="DM256" i="1"/>
  <c r="DO256" i="1"/>
  <c r="DO258" i="1"/>
  <c r="DP260" i="1"/>
  <c r="AS186" i="1"/>
  <c r="AS194" i="1"/>
  <c r="DJ251" i="1"/>
  <c r="AS171" i="1"/>
  <c r="AS179" i="1"/>
  <c r="EH183" i="1"/>
  <c r="CM183" i="1"/>
  <c r="CO183" i="1" s="1"/>
  <c r="CT183" i="1" s="1"/>
  <c r="DP265" i="1"/>
  <c r="AS461" i="1"/>
  <c r="AS459" i="1"/>
  <c r="AS432" i="1"/>
  <c r="AJ574" i="1"/>
  <c r="AS574" i="1" s="1"/>
  <c r="DF510" i="1"/>
  <c r="DM510" i="1" s="1"/>
  <c r="DF518" i="1"/>
  <c r="DM518" i="1" s="1"/>
  <c r="AS449" i="1"/>
  <c r="DU250" i="1"/>
  <c r="CM174" i="1"/>
  <c r="CO174" i="1" s="1"/>
  <c r="CT174" i="1" s="1"/>
  <c r="EH174" i="1"/>
  <c r="DU256" i="1"/>
  <c r="DU260" i="1"/>
  <c r="EJ262" i="1"/>
  <c r="FE262" i="1"/>
  <c r="EU262" i="1"/>
  <c r="DQ262" i="1"/>
  <c r="DZ262" i="1"/>
  <c r="DP262" i="1"/>
  <c r="DU266" i="1"/>
  <c r="DZ266" i="1"/>
  <c r="EJ266" i="1"/>
  <c r="DQ266" i="1"/>
  <c r="FE266" i="1"/>
  <c r="EU266" i="1"/>
  <c r="DU274" i="1"/>
  <c r="DU253" i="1"/>
  <c r="DP253" i="1"/>
  <c r="DU255" i="1"/>
  <c r="CM179" i="1"/>
  <c r="CO179" i="1" s="1"/>
  <c r="CT179" i="1" s="1"/>
  <c r="EH179" i="1"/>
  <c r="DU267" i="1"/>
  <c r="DU275" i="1"/>
  <c r="AS446" i="1"/>
  <c r="AS447" i="1"/>
  <c r="AS456" i="1"/>
  <c r="AS453" i="1"/>
  <c r="AS424" i="1"/>
  <c r="DU278" i="1"/>
  <c r="EH176" i="1"/>
  <c r="CM176" i="1"/>
  <c r="CO176" i="1" s="1"/>
  <c r="CT176" i="1" s="1"/>
  <c r="CM180" i="1"/>
  <c r="CO180" i="1" s="1"/>
  <c r="CT180" i="1" s="1"/>
  <c r="EH180" i="1"/>
  <c r="FE247" i="1"/>
  <c r="FF247" i="1" s="1"/>
  <c r="EU247" i="1"/>
  <c r="EV247" i="1" s="1"/>
  <c r="DQ247" i="1"/>
  <c r="DZ247" i="1"/>
  <c r="EA247" i="1" s="1"/>
  <c r="EJ247" i="1"/>
  <c r="EK247" i="1" s="1"/>
  <c r="DP247" i="1"/>
  <c r="DJ255" i="1"/>
  <c r="AS466" i="1"/>
  <c r="AS431" i="1"/>
  <c r="DF506" i="1"/>
  <c r="DM506" i="1" s="1"/>
  <c r="DF507" i="1"/>
  <c r="DM507" i="1" s="1"/>
  <c r="AS135" i="1"/>
  <c r="AS136" i="1"/>
  <c r="AS132" i="1"/>
  <c r="AS128" i="1"/>
  <c r="AS139" i="1"/>
  <c r="AS131" i="1"/>
  <c r="AS134" i="1"/>
  <c r="AS130" i="1"/>
  <c r="AS146" i="1"/>
  <c r="AS137" i="1"/>
  <c r="AS142" i="1"/>
  <c r="AS144" i="1"/>
  <c r="AS129" i="1"/>
  <c r="AS138" i="1"/>
  <c r="AS143" i="1"/>
  <c r="AS140" i="1"/>
  <c r="AS127" i="1"/>
  <c r="AS141" i="1"/>
  <c r="AS154" i="1"/>
  <c r="AS133" i="1"/>
  <c r="AS84" i="1"/>
  <c r="AS396" i="1"/>
  <c r="AS122" i="1"/>
  <c r="AS88" i="1"/>
  <c r="DF513" i="1"/>
  <c r="DM513" i="1" s="1"/>
  <c r="AS101" i="1"/>
  <c r="DF519" i="1"/>
  <c r="DM519" i="1" s="1"/>
  <c r="AS112" i="1"/>
  <c r="AS115" i="1"/>
  <c r="AS117" i="1"/>
  <c r="AS118" i="1"/>
  <c r="AS464" i="1"/>
  <c r="AJ533" i="1"/>
  <c r="AS533" i="1" s="1"/>
  <c r="U533" i="1"/>
  <c r="AS116" i="1"/>
  <c r="AS463" i="1"/>
  <c r="AS436" i="1"/>
  <c r="AS441" i="1"/>
  <c r="DU285" i="1"/>
  <c r="DN262" i="1"/>
  <c r="EH184" i="1"/>
  <c r="CM184" i="1"/>
  <c r="CO184" i="1" s="1"/>
  <c r="CT184" i="1" s="1"/>
  <c r="DN266" i="1"/>
  <c r="DU268" i="1"/>
  <c r="DU277" i="1"/>
  <c r="DU249" i="1"/>
  <c r="DJ249" i="1"/>
  <c r="DL249" i="1" s="1"/>
  <c r="CM169" i="1"/>
  <c r="CO169" i="1" s="1"/>
  <c r="CT169" i="1" s="1"/>
  <c r="EH169" i="1"/>
  <c r="DU251" i="1"/>
  <c r="EJ257" i="1"/>
  <c r="EU257" i="1"/>
  <c r="DQ257" i="1"/>
  <c r="FE257" i="1"/>
  <c r="DZ257" i="1"/>
  <c r="DO257" i="1"/>
  <c r="EH178" i="1"/>
  <c r="EH177" i="1"/>
  <c r="CM177" i="1"/>
  <c r="CO177" i="1" s="1"/>
  <c r="CT177" i="1" s="1"/>
  <c r="EH181" i="1"/>
  <c r="CM181" i="1"/>
  <c r="CO181" i="1" s="1"/>
  <c r="CT181" i="1" s="1"/>
  <c r="DU269" i="1"/>
  <c r="DU280" i="1"/>
  <c r="AS438" i="1"/>
  <c r="AS454" i="1"/>
  <c r="AS435" i="1"/>
  <c r="AS124" i="1"/>
  <c r="AS126" i="1"/>
  <c r="AS452" i="1"/>
  <c r="AS123" i="1"/>
  <c r="AS437" i="1"/>
  <c r="IV167" i="1"/>
  <c r="HK203" i="1"/>
  <c r="ID167" i="1" s="1"/>
  <c r="DU308" i="1"/>
  <c r="DU307" i="1"/>
  <c r="GE247" i="1"/>
  <c r="DU294" i="1"/>
  <c r="DU304" i="1"/>
  <c r="DU296" i="1"/>
  <c r="AS317" i="1"/>
  <c r="HK248" i="1" s="1"/>
  <c r="DU293" i="1"/>
  <c r="DU302" i="1"/>
  <c r="DU301" i="1"/>
  <c r="DU297" i="1"/>
  <c r="DU289" i="1"/>
  <c r="DU299" i="1"/>
  <c r="DU284" i="1"/>
  <c r="DP250" i="1"/>
  <c r="AS170" i="1"/>
  <c r="FE252" i="1"/>
  <c r="DQ252" i="1"/>
  <c r="EJ252" i="1"/>
  <c r="DZ252" i="1"/>
  <c r="EU252" i="1"/>
  <c r="AS174" i="1"/>
  <c r="DN256" i="1"/>
  <c r="DM260" i="1"/>
  <c r="DN260" i="1"/>
  <c r="AS184" i="1"/>
  <c r="DO247" i="1"/>
  <c r="EH171" i="1"/>
  <c r="CM171" i="1"/>
  <c r="CO171" i="1" s="1"/>
  <c r="CT171" i="1" s="1"/>
  <c r="AS173" i="1"/>
  <c r="EH175" i="1"/>
  <c r="CM175" i="1"/>
  <c r="CO175" i="1" s="1"/>
  <c r="CT175" i="1" s="1"/>
  <c r="DU261" i="1"/>
  <c r="DZ265" i="1"/>
  <c r="EU265" i="1"/>
  <c r="DQ265" i="1"/>
  <c r="FE265" i="1"/>
  <c r="EJ265" i="1"/>
  <c r="AS187" i="1"/>
  <c r="BF187" i="1" s="1"/>
  <c r="DM247" i="1"/>
  <c r="DU234" i="1" l="1"/>
  <c r="HK202" i="1"/>
  <c r="ID166" i="1" s="1"/>
  <c r="DO264" i="1"/>
  <c r="DU150" i="1"/>
  <c r="DU152" i="1"/>
  <c r="DU94" i="1"/>
  <c r="DU568" i="1"/>
  <c r="DU567" i="1"/>
  <c r="DU569" i="1"/>
  <c r="DU151" i="1"/>
  <c r="DU95" i="1"/>
  <c r="DU232" i="1"/>
  <c r="CL95" i="1"/>
  <c r="CN95" i="1" s="1"/>
  <c r="CD95" i="1" s="1"/>
  <c r="DU200" i="1"/>
  <c r="DU114" i="1"/>
  <c r="DU204" i="1"/>
  <c r="DU198" i="1"/>
  <c r="DU229" i="1"/>
  <c r="DU231" i="1"/>
  <c r="DU230" i="1"/>
  <c r="IV166" i="1"/>
  <c r="DU565" i="1"/>
  <c r="GO355" i="1"/>
  <c r="GO195" i="1"/>
  <c r="GO275" i="1"/>
  <c r="GO354" i="1"/>
  <c r="GO274" i="1"/>
  <c r="GO194" i="1"/>
  <c r="GO353" i="1"/>
  <c r="GO273" i="1"/>
  <c r="GO193" i="1"/>
  <c r="DU564" i="1"/>
  <c r="DU566" i="1"/>
  <c r="DU149" i="1"/>
  <c r="DU147" i="1"/>
  <c r="DU148" i="1"/>
  <c r="HK181" i="1"/>
  <c r="DU111" i="1"/>
  <c r="DU106" i="1"/>
  <c r="HK198" i="1"/>
  <c r="DU97" i="1"/>
  <c r="IV169" i="1"/>
  <c r="DU206" i="1"/>
  <c r="DU458" i="1"/>
  <c r="DU175" i="1"/>
  <c r="DU199" i="1"/>
  <c r="HK204" i="1"/>
  <c r="ID168" i="1" s="1"/>
  <c r="DU195" i="1"/>
  <c r="DU201" i="1"/>
  <c r="HK200" i="1"/>
  <c r="DU190" i="1"/>
  <c r="DU90" i="1"/>
  <c r="DU91" i="1"/>
  <c r="DU98" i="1"/>
  <c r="DU99" i="1"/>
  <c r="DU105" i="1"/>
  <c r="DU183" i="1"/>
  <c r="DM254" i="1"/>
  <c r="DP264" i="1"/>
  <c r="DO248" i="1"/>
  <c r="DU86" i="1"/>
  <c r="DU168" i="1"/>
  <c r="HK207" i="1"/>
  <c r="ID171" i="1" s="1"/>
  <c r="DU92" i="1"/>
  <c r="CL98" i="1"/>
  <c r="CN98" i="1" s="1"/>
  <c r="CD98" i="1" s="1"/>
  <c r="DU208" i="1"/>
  <c r="DU100" i="1"/>
  <c r="HK208" i="1"/>
  <c r="ID172" i="1" s="1"/>
  <c r="DU87" i="1"/>
  <c r="DU434" i="1"/>
  <c r="DU193" i="1"/>
  <c r="DU167" i="1"/>
  <c r="DU197" i="1"/>
  <c r="DU207" i="1"/>
  <c r="DU176" i="1"/>
  <c r="DU191" i="1"/>
  <c r="DU177" i="1"/>
  <c r="DU189" i="1"/>
  <c r="DU103" i="1"/>
  <c r="DU192" i="1"/>
  <c r="DU196" i="1"/>
  <c r="DU96" i="1"/>
  <c r="DU89" i="1"/>
  <c r="HK175" i="1"/>
  <c r="DU169" i="1"/>
  <c r="DU182" i="1"/>
  <c r="HK195" i="1"/>
  <c r="IV168" i="1"/>
  <c r="DU104" i="1"/>
  <c r="HK206" i="1"/>
  <c r="ID170" i="1" s="1"/>
  <c r="DU451" i="1"/>
  <c r="DU477" i="1"/>
  <c r="DU465" i="1"/>
  <c r="HK299" i="1"/>
  <c r="ID263" i="1" s="1"/>
  <c r="DU121" i="1"/>
  <c r="DU178" i="1"/>
  <c r="HK293" i="1"/>
  <c r="ID257" i="1" s="1"/>
  <c r="DU202" i="1"/>
  <c r="DU205" i="1"/>
  <c r="GO192" i="1"/>
  <c r="GO352" i="1"/>
  <c r="GO272" i="1"/>
  <c r="DN264" i="1"/>
  <c r="DP248" i="1"/>
  <c r="DP254" i="1"/>
  <c r="DL254" i="1"/>
  <c r="EU254" i="1" s="1"/>
  <c r="DL248" i="1"/>
  <c r="DQ248" i="1" s="1"/>
  <c r="DL264" i="1"/>
  <c r="DQ264" i="1" s="1"/>
  <c r="HK289" i="1"/>
  <c r="ID253" i="1" s="1"/>
  <c r="HK297" i="1"/>
  <c r="ID261" i="1" s="1"/>
  <c r="HK301" i="1"/>
  <c r="ID265" i="1" s="1"/>
  <c r="HK302" i="1"/>
  <c r="ID266" i="1" s="1"/>
  <c r="U562" i="1"/>
  <c r="AJ562" i="1"/>
  <c r="HK304" i="1"/>
  <c r="AN49" i="82"/>
  <c r="AH49" i="82"/>
  <c r="DU188" i="1"/>
  <c r="HK187" i="1"/>
  <c r="DU187" i="1"/>
  <c r="DU173" i="1"/>
  <c r="HK173" i="1"/>
  <c r="HK184" i="1"/>
  <c r="DU184" i="1"/>
  <c r="HK170" i="1"/>
  <c r="DU170" i="1"/>
  <c r="IV87" i="1"/>
  <c r="DU123" i="1"/>
  <c r="DU536" i="1"/>
  <c r="DU452" i="1"/>
  <c r="IV88" i="1"/>
  <c r="DU124" i="1"/>
  <c r="DU454" i="1"/>
  <c r="DN249" i="1"/>
  <c r="DM249" i="1"/>
  <c r="DP249" i="1"/>
  <c r="DO249" i="1"/>
  <c r="HK249" i="1"/>
  <c r="HK268" i="1"/>
  <c r="DU441" i="1"/>
  <c r="DU437" i="1"/>
  <c r="DU436" i="1"/>
  <c r="DU116" i="1"/>
  <c r="DU533" i="1"/>
  <c r="DU118" i="1"/>
  <c r="DU112" i="1"/>
  <c r="DU521" i="1"/>
  <c r="CL521" i="1"/>
  <c r="CN521" i="1" s="1"/>
  <c r="CD521" i="1" s="1"/>
  <c r="DU101" i="1"/>
  <c r="CL101" i="1"/>
  <c r="CN101" i="1" s="1"/>
  <c r="CD101" i="1" s="1"/>
  <c r="DU511" i="1"/>
  <c r="CL511" i="1"/>
  <c r="CN511" i="1" s="1"/>
  <c r="CD511" i="1" s="1"/>
  <c r="DU503" i="1"/>
  <c r="CL503" i="1"/>
  <c r="CN503" i="1" s="1"/>
  <c r="CD503" i="1" s="1"/>
  <c r="DU145" i="1"/>
  <c r="GE85" i="1"/>
  <c r="CL84" i="1"/>
  <c r="CN84" i="1" s="1"/>
  <c r="CD84" i="1" s="1"/>
  <c r="DU127" i="1"/>
  <c r="IV91" i="1"/>
  <c r="DU143" i="1"/>
  <c r="IV93" i="1"/>
  <c r="DU129" i="1"/>
  <c r="DU142" i="1"/>
  <c r="DU146" i="1"/>
  <c r="IV98" i="1"/>
  <c r="DU134" i="1"/>
  <c r="DU139" i="1"/>
  <c r="IV103" i="1"/>
  <c r="IV96" i="1"/>
  <c r="DU132" i="1"/>
  <c r="IV99" i="1"/>
  <c r="DU135" i="1"/>
  <c r="DU528" i="1"/>
  <c r="DU514" i="1"/>
  <c r="CL514" i="1"/>
  <c r="CN514" i="1" s="1"/>
  <c r="CD514" i="1" s="1"/>
  <c r="DU431" i="1"/>
  <c r="CL431" i="1"/>
  <c r="CN431" i="1" s="1"/>
  <c r="CD431" i="1" s="1"/>
  <c r="DO255" i="1"/>
  <c r="DP255" i="1"/>
  <c r="DM255" i="1"/>
  <c r="DN255" i="1"/>
  <c r="HK278" i="1"/>
  <c r="DU424" i="1"/>
  <c r="CL424" i="1"/>
  <c r="CN424" i="1" s="1"/>
  <c r="CD424" i="1" s="1"/>
  <c r="DU453" i="1"/>
  <c r="DU456" i="1"/>
  <c r="HK267" i="1"/>
  <c r="HK274" i="1"/>
  <c r="HK256" i="1"/>
  <c r="DU449" i="1"/>
  <c r="DU535" i="1"/>
  <c r="DU505" i="1"/>
  <c r="CL505" i="1"/>
  <c r="CN505" i="1" s="1"/>
  <c r="CD505" i="1" s="1"/>
  <c r="DU512" i="1"/>
  <c r="CL512" i="1"/>
  <c r="CN512" i="1" s="1"/>
  <c r="CD512" i="1" s="1"/>
  <c r="DU459" i="1"/>
  <c r="DU461" i="1"/>
  <c r="DU171" i="1"/>
  <c r="HK171" i="1"/>
  <c r="DM251" i="1"/>
  <c r="DN251" i="1"/>
  <c r="DP251" i="1"/>
  <c r="DO251" i="1"/>
  <c r="HK218" i="1"/>
  <c r="ID182" i="1" s="1"/>
  <c r="DU218" i="1"/>
  <c r="IV182" i="1"/>
  <c r="DU223" i="1"/>
  <c r="HK223" i="1"/>
  <c r="HK220" i="1"/>
  <c r="ID184" i="1" s="1"/>
  <c r="IV184" i="1"/>
  <c r="DU220" i="1"/>
  <c r="DU227" i="1"/>
  <c r="GE167" i="1"/>
  <c r="HK227" i="1"/>
  <c r="IV175" i="1"/>
  <c r="HK211" i="1"/>
  <c r="ID175" i="1" s="1"/>
  <c r="DU211" i="1"/>
  <c r="DU212" i="1"/>
  <c r="IV176" i="1"/>
  <c r="HK212" i="1"/>
  <c r="ID176" i="1" s="1"/>
  <c r="HK214" i="1"/>
  <c r="ID178" i="1" s="1"/>
  <c r="IV178" i="1"/>
  <c r="DU214" i="1"/>
  <c r="DU217" i="1"/>
  <c r="IV181" i="1"/>
  <c r="HK217" i="1"/>
  <c r="ID181" i="1" s="1"/>
  <c r="HK210" i="1"/>
  <c r="ID174" i="1" s="1"/>
  <c r="DU210" i="1"/>
  <c r="IV174" i="1"/>
  <c r="DU222" i="1"/>
  <c r="IV186" i="1"/>
  <c r="HK222" i="1"/>
  <c r="ID186" i="1" s="1"/>
  <c r="DU228" i="1"/>
  <c r="HK295" i="1"/>
  <c r="ID259" i="1" s="1"/>
  <c r="HK290" i="1"/>
  <c r="ID254" i="1" s="1"/>
  <c r="HK291" i="1"/>
  <c r="ID255" i="1" s="1"/>
  <c r="HK300" i="1"/>
  <c r="ID264" i="1" s="1"/>
  <c r="DU531" i="1"/>
  <c r="DU428" i="1"/>
  <c r="CL428" i="1"/>
  <c r="CN428" i="1" s="1"/>
  <c r="CD428" i="1" s="1"/>
  <c r="DU119" i="1"/>
  <c r="DU425" i="1"/>
  <c r="CL425" i="1"/>
  <c r="CN425" i="1" s="1"/>
  <c r="CD425" i="1" s="1"/>
  <c r="HK265" i="1"/>
  <c r="HK257" i="1"/>
  <c r="HK281" i="1"/>
  <c r="HK272" i="1"/>
  <c r="HK262" i="1"/>
  <c r="HK252" i="1"/>
  <c r="HK246" i="1"/>
  <c r="HK286" i="1"/>
  <c r="ID250" i="1" s="1"/>
  <c r="DU433" i="1"/>
  <c r="CL433" i="1"/>
  <c r="CN433" i="1" s="1"/>
  <c r="CD433" i="1" s="1"/>
  <c r="DU109" i="1"/>
  <c r="DU513" i="1"/>
  <c r="CL513" i="1"/>
  <c r="CN513" i="1" s="1"/>
  <c r="CD513" i="1" s="1"/>
  <c r="DU93" i="1"/>
  <c r="CL93" i="1"/>
  <c r="CN93" i="1" s="1"/>
  <c r="CD93" i="1" s="1"/>
  <c r="DU120" i="1"/>
  <c r="IV84" i="1"/>
  <c r="DU522" i="1"/>
  <c r="DU515" i="1"/>
  <c r="CL515" i="1"/>
  <c r="CN515" i="1" s="1"/>
  <c r="CD515" i="1" s="1"/>
  <c r="DU506" i="1"/>
  <c r="CL506" i="1"/>
  <c r="CN506" i="1" s="1"/>
  <c r="CD506" i="1" s="1"/>
  <c r="DU85" i="1"/>
  <c r="DU427" i="1"/>
  <c r="CL427" i="1"/>
  <c r="CN427" i="1" s="1"/>
  <c r="CD427" i="1" s="1"/>
  <c r="DU426" i="1"/>
  <c r="CL426" i="1"/>
  <c r="CN426" i="1" s="1"/>
  <c r="CD426" i="1" s="1"/>
  <c r="EJ263" i="1"/>
  <c r="DZ263" i="1"/>
  <c r="EU263" i="1"/>
  <c r="DQ263" i="1"/>
  <c r="FE263" i="1"/>
  <c r="HK276" i="1"/>
  <c r="DU540" i="1"/>
  <c r="DU543" i="1"/>
  <c r="DU440" i="1"/>
  <c r="DU430" i="1"/>
  <c r="CL430" i="1"/>
  <c r="CN430" i="1" s="1"/>
  <c r="CD430" i="1" s="1"/>
  <c r="DO254" i="1"/>
  <c r="HK254" i="1"/>
  <c r="DN248" i="1"/>
  <c r="DU460" i="1"/>
  <c r="DU534" i="1"/>
  <c r="DU102" i="1"/>
  <c r="DU508" i="1"/>
  <c r="CL508" i="1"/>
  <c r="CN508" i="1" s="1"/>
  <c r="CD508" i="1" s="1"/>
  <c r="DU520" i="1"/>
  <c r="CL520" i="1"/>
  <c r="CN520" i="1" s="1"/>
  <c r="CD520" i="1" s="1"/>
  <c r="DU502" i="1"/>
  <c r="CL502" i="1"/>
  <c r="CN502" i="1" s="1"/>
  <c r="CD502" i="1" s="1"/>
  <c r="AS575" i="1"/>
  <c r="DU548" i="1"/>
  <c r="DU420" i="1"/>
  <c r="CL420" i="1"/>
  <c r="CN420" i="1" s="1"/>
  <c r="CD420" i="1" s="1"/>
  <c r="DU545" i="1"/>
  <c r="DU546" i="1"/>
  <c r="DU558" i="1"/>
  <c r="DU550" i="1"/>
  <c r="DU559" i="1"/>
  <c r="DU549" i="1"/>
  <c r="DU551" i="1"/>
  <c r="DU423" i="1"/>
  <c r="CL423" i="1"/>
  <c r="CN423" i="1" s="1"/>
  <c r="CD423" i="1" s="1"/>
  <c r="DU472" i="1"/>
  <c r="DU467" i="1"/>
  <c r="DU473" i="1"/>
  <c r="DU418" i="1"/>
  <c r="CL418" i="1"/>
  <c r="CN418" i="1" s="1"/>
  <c r="CD418" i="1" s="1"/>
  <c r="DU469" i="1"/>
  <c r="DU471" i="1"/>
  <c r="DU450" i="1"/>
  <c r="DU174" i="1"/>
  <c r="HK174" i="1"/>
  <c r="HK269" i="1"/>
  <c r="HK287" i="1"/>
  <c r="ID251" i="1" s="1"/>
  <c r="HK263" i="1"/>
  <c r="HK264" i="1"/>
  <c r="HK288" i="1"/>
  <c r="ID252" i="1" s="1"/>
  <c r="HK261" i="1"/>
  <c r="HK284" i="1"/>
  <c r="ID248" i="1" s="1"/>
  <c r="HK259" i="1"/>
  <c r="HK282" i="1"/>
  <c r="ID246" i="1" s="1"/>
  <c r="HK296" i="1"/>
  <c r="ID260" i="1" s="1"/>
  <c r="HK294" i="1"/>
  <c r="ID258" i="1" s="1"/>
  <c r="HK307" i="1"/>
  <c r="HU247" i="1" s="1"/>
  <c r="DU126" i="1"/>
  <c r="IV90" i="1"/>
  <c r="DU435" i="1"/>
  <c r="CL435" i="1"/>
  <c r="CN435" i="1" s="1"/>
  <c r="CD435" i="1" s="1"/>
  <c r="DU438" i="1"/>
  <c r="HK280" i="1"/>
  <c r="HK251" i="1"/>
  <c r="EU249" i="1"/>
  <c r="EJ249" i="1"/>
  <c r="DZ249" i="1"/>
  <c r="DQ249" i="1"/>
  <c r="FE249" i="1"/>
  <c r="HK277" i="1"/>
  <c r="HK285" i="1"/>
  <c r="ID249" i="1" s="1"/>
  <c r="DU463" i="1"/>
  <c r="DU464" i="1"/>
  <c r="DU117" i="1"/>
  <c r="DU115" i="1"/>
  <c r="DU88" i="1"/>
  <c r="CL88" i="1"/>
  <c r="CN88" i="1" s="1"/>
  <c r="CD88" i="1" s="1"/>
  <c r="IV86" i="1"/>
  <c r="DU122" i="1"/>
  <c r="IV97" i="1"/>
  <c r="DU133" i="1"/>
  <c r="DU141" i="1"/>
  <c r="DU140" i="1"/>
  <c r="IV104" i="1"/>
  <c r="DU138" i="1"/>
  <c r="IV102" i="1"/>
  <c r="DU144" i="1"/>
  <c r="DU137" i="1"/>
  <c r="IV101" i="1"/>
  <c r="IV94" i="1"/>
  <c r="DU130" i="1"/>
  <c r="DU131" i="1"/>
  <c r="AS155" i="1"/>
  <c r="HK144" i="1" s="1"/>
  <c r="ID108" i="1" s="1"/>
  <c r="IV95" i="1"/>
  <c r="IV92" i="1"/>
  <c r="DU128" i="1"/>
  <c r="DU136" i="1"/>
  <c r="IV100" i="1"/>
  <c r="DU530" i="1"/>
  <c r="DU526" i="1"/>
  <c r="DU525" i="1"/>
  <c r="DU523" i="1"/>
  <c r="DU466" i="1"/>
  <c r="DL255" i="1"/>
  <c r="DU447" i="1"/>
  <c r="DU446" i="1"/>
  <c r="HK275" i="1"/>
  <c r="HK255" i="1"/>
  <c r="HK253" i="1"/>
  <c r="HK266" i="1"/>
  <c r="HK260" i="1"/>
  <c r="HK250" i="1"/>
  <c r="DU532" i="1"/>
  <c r="DU529" i="1"/>
  <c r="DU527" i="1"/>
  <c r="DU524" i="1"/>
  <c r="DU516" i="1"/>
  <c r="CL516" i="1"/>
  <c r="CN516" i="1" s="1"/>
  <c r="CD516" i="1" s="1"/>
  <c r="DU537" i="1"/>
  <c r="DU432" i="1"/>
  <c r="CL432" i="1"/>
  <c r="CN432" i="1" s="1"/>
  <c r="CD432" i="1" s="1"/>
  <c r="HK179" i="1"/>
  <c r="DU179" i="1"/>
  <c r="DL251" i="1"/>
  <c r="DU194" i="1"/>
  <c r="HK194" i="1"/>
  <c r="HK186" i="1"/>
  <c r="DU186" i="1"/>
  <c r="HK172" i="1"/>
  <c r="DU172" i="1"/>
  <c r="IV177" i="1"/>
  <c r="HK213" i="1"/>
  <c r="ID177" i="1" s="1"/>
  <c r="DU213" i="1"/>
  <c r="AS237" i="1"/>
  <c r="HK166" i="1" s="1"/>
  <c r="DU224" i="1"/>
  <c r="HK224" i="1"/>
  <c r="DU215" i="1"/>
  <c r="IV179" i="1"/>
  <c r="HK215" i="1"/>
  <c r="ID179" i="1" s="1"/>
  <c r="HK225" i="1"/>
  <c r="DU225" i="1"/>
  <c r="HK221" i="1"/>
  <c r="ID185" i="1" s="1"/>
  <c r="DU221" i="1"/>
  <c r="IV185" i="1"/>
  <c r="DU226" i="1"/>
  <c r="HK226" i="1"/>
  <c r="HK216" i="1"/>
  <c r="ID180" i="1" s="1"/>
  <c r="IV180" i="1"/>
  <c r="DU216" i="1"/>
  <c r="HK219" i="1"/>
  <c r="ID183" i="1" s="1"/>
  <c r="IV183" i="1"/>
  <c r="DU219" i="1"/>
  <c r="HK209" i="1"/>
  <c r="ID173" i="1" s="1"/>
  <c r="DU209" i="1"/>
  <c r="IV173" i="1"/>
  <c r="HK305" i="1"/>
  <c r="HK303" i="1"/>
  <c r="HK298" i="1"/>
  <c r="ID262" i="1" s="1"/>
  <c r="HK306" i="1"/>
  <c r="HK292" i="1"/>
  <c r="ID256" i="1" s="1"/>
  <c r="DU462" i="1"/>
  <c r="AS487" i="1"/>
  <c r="DU429" i="1"/>
  <c r="CL429" i="1"/>
  <c r="CN429" i="1" s="1"/>
  <c r="CD429" i="1" s="1"/>
  <c r="IV89" i="1"/>
  <c r="DU125" i="1"/>
  <c r="DU455" i="1"/>
  <c r="HK273" i="1"/>
  <c r="HK258" i="1"/>
  <c r="DU457" i="1"/>
  <c r="DU110" i="1"/>
  <c r="DU107" i="1"/>
  <c r="DU519" i="1"/>
  <c r="CL519" i="1"/>
  <c r="CN519" i="1" s="1"/>
  <c r="CD519" i="1" s="1"/>
  <c r="DU507" i="1"/>
  <c r="CL507" i="1"/>
  <c r="CN507" i="1" s="1"/>
  <c r="CD507" i="1" s="1"/>
  <c r="DU439" i="1"/>
  <c r="DU442" i="1"/>
  <c r="DU538" i="1"/>
  <c r="DU185" i="1"/>
  <c r="DO263" i="1"/>
  <c r="DN263" i="1"/>
  <c r="DP263" i="1"/>
  <c r="DM263" i="1"/>
  <c r="DU180" i="1"/>
  <c r="HK283" i="1"/>
  <c r="ID247" i="1" s="1"/>
  <c r="DU445" i="1"/>
  <c r="DU444" i="1"/>
  <c r="DU542" i="1"/>
  <c r="DU541" i="1"/>
  <c r="HK271" i="1"/>
  <c r="HK247" i="1"/>
  <c r="HK279" i="1"/>
  <c r="HK270" i="1"/>
  <c r="DU518" i="1"/>
  <c r="CL518" i="1"/>
  <c r="CN518" i="1" s="1"/>
  <c r="CD518" i="1" s="1"/>
  <c r="DU510" i="1"/>
  <c r="CL510" i="1"/>
  <c r="CN510" i="1" s="1"/>
  <c r="CD510" i="1" s="1"/>
  <c r="DU539" i="1"/>
  <c r="DU113" i="1"/>
  <c r="DU108" i="1"/>
  <c r="DU517" i="1"/>
  <c r="CL517" i="1"/>
  <c r="CN517" i="1" s="1"/>
  <c r="CD517" i="1" s="1"/>
  <c r="DU509" i="1"/>
  <c r="CL509" i="1"/>
  <c r="CN509" i="1" s="1"/>
  <c r="CD509" i="1" s="1"/>
  <c r="DU504" i="1"/>
  <c r="CL504" i="1"/>
  <c r="CN504" i="1" s="1"/>
  <c r="CD504" i="1" s="1"/>
  <c r="DU448" i="1"/>
  <c r="DU544" i="1"/>
  <c r="DU561" i="1"/>
  <c r="DU547" i="1"/>
  <c r="DU557" i="1"/>
  <c r="DU556" i="1"/>
  <c r="DU553" i="1"/>
  <c r="DU552" i="1"/>
  <c r="DU555" i="1"/>
  <c r="DU416" i="1"/>
  <c r="CL416" i="1"/>
  <c r="CN416" i="1" s="1"/>
  <c r="CD416" i="1" s="1"/>
  <c r="DU560" i="1"/>
  <c r="DU554" i="1"/>
  <c r="DU468" i="1"/>
  <c r="DU470" i="1"/>
  <c r="DU421" i="1"/>
  <c r="CL421" i="1"/>
  <c r="CN421" i="1" s="1"/>
  <c r="CD421" i="1" s="1"/>
  <c r="DU475" i="1"/>
  <c r="DU474" i="1"/>
  <c r="DU422" i="1"/>
  <c r="CL422" i="1"/>
  <c r="CN422" i="1" s="1"/>
  <c r="CD422" i="1" s="1"/>
  <c r="DU419" i="1"/>
  <c r="CL419" i="1"/>
  <c r="CN419" i="1" s="1"/>
  <c r="CD419" i="1" s="1"/>
  <c r="DU476" i="1"/>
  <c r="GE416" i="1"/>
  <c r="DU417" i="1"/>
  <c r="CL417" i="1"/>
  <c r="CN417" i="1" s="1"/>
  <c r="CD417" i="1" s="1"/>
  <c r="DU443" i="1"/>
  <c r="EU264" i="1" l="1"/>
  <c r="EJ248" i="1"/>
  <c r="EK248" i="1" s="1"/>
  <c r="HK128" i="1"/>
  <c r="ID92" i="1" s="1"/>
  <c r="AP13" i="40" s="1"/>
  <c r="FE248" i="1"/>
  <c r="FF248" i="1" s="1"/>
  <c r="FF249" i="1" s="1"/>
  <c r="DZ248" i="1"/>
  <c r="EA248" i="1" s="1"/>
  <c r="EA249" i="1" s="1"/>
  <c r="EU248" i="1"/>
  <c r="EV248" i="1" s="1"/>
  <c r="EV249" i="1" s="1"/>
  <c r="DZ254" i="1"/>
  <c r="EJ264" i="1"/>
  <c r="EJ254" i="1"/>
  <c r="DZ264" i="1"/>
  <c r="AS562" i="1"/>
  <c r="DU562" i="1" s="1"/>
  <c r="HK107" i="1"/>
  <c r="HK110" i="1"/>
  <c r="DQ254" i="1"/>
  <c r="FE254" i="1"/>
  <c r="HK125" i="1"/>
  <c r="ID89" i="1" s="1"/>
  <c r="AI10" i="40" s="1"/>
  <c r="FE264" i="1"/>
  <c r="HK136" i="1"/>
  <c r="ID100" i="1" s="1"/>
  <c r="AI21" i="40" s="1"/>
  <c r="HK131" i="1"/>
  <c r="ID95" i="1" s="1"/>
  <c r="AP16" i="40" s="1"/>
  <c r="HK130" i="1"/>
  <c r="ID94" i="1" s="1"/>
  <c r="AP15" i="40" s="1"/>
  <c r="HK137" i="1"/>
  <c r="ID101" i="1" s="1"/>
  <c r="AI22" i="40" s="1"/>
  <c r="ID190" i="1"/>
  <c r="ID270" i="1"/>
  <c r="ID350" i="1"/>
  <c r="ID189" i="1"/>
  <c r="ID269" i="1"/>
  <c r="ID349" i="1"/>
  <c r="ID268" i="1"/>
  <c r="ID348" i="1"/>
  <c r="ID188" i="1"/>
  <c r="DZ251" i="1"/>
  <c r="EJ251" i="1"/>
  <c r="FE251" i="1"/>
  <c r="DQ251" i="1"/>
  <c r="EU251" i="1"/>
  <c r="DQ255" i="1"/>
  <c r="EU255" i="1"/>
  <c r="EJ255" i="1"/>
  <c r="FE255" i="1"/>
  <c r="DZ255" i="1"/>
  <c r="HK98" i="1"/>
  <c r="HK111" i="1"/>
  <c r="HK96" i="1"/>
  <c r="HK102" i="1"/>
  <c r="HK114" i="1"/>
  <c r="HK85" i="1"/>
  <c r="HK103" i="1"/>
  <c r="HK106" i="1"/>
  <c r="HK99" i="1"/>
  <c r="HK104" i="1"/>
  <c r="HK89" i="1"/>
  <c r="HK90" i="1"/>
  <c r="HK105" i="1"/>
  <c r="HK108" i="1"/>
  <c r="HK113" i="1"/>
  <c r="HK91" i="1"/>
  <c r="HK87" i="1"/>
  <c r="HK92" i="1"/>
  <c r="HK95" i="1"/>
  <c r="HK97" i="1"/>
  <c r="HK86" i="1"/>
  <c r="HK94" i="1"/>
  <c r="HK121" i="1"/>
  <c r="ID85" i="1" s="1"/>
  <c r="HK100" i="1"/>
  <c r="HK138" i="1"/>
  <c r="ID102" i="1" s="1"/>
  <c r="HK140" i="1"/>
  <c r="ID104" i="1" s="1"/>
  <c r="HK141" i="1"/>
  <c r="ID105" i="1" s="1"/>
  <c r="HK133" i="1"/>
  <c r="ID97" i="1" s="1"/>
  <c r="HK88" i="1"/>
  <c r="HK115" i="1"/>
  <c r="HK117" i="1"/>
  <c r="HK135" i="1"/>
  <c r="ID99" i="1" s="1"/>
  <c r="HK132" i="1"/>
  <c r="ID96" i="1" s="1"/>
  <c r="HK139" i="1"/>
  <c r="ID103" i="1" s="1"/>
  <c r="HK134" i="1"/>
  <c r="ID98" i="1" s="1"/>
  <c r="HK142" i="1"/>
  <c r="ID106" i="1" s="1"/>
  <c r="HK84" i="1"/>
  <c r="HK145" i="1"/>
  <c r="HK112" i="1"/>
  <c r="HK118" i="1"/>
  <c r="HK124" i="1"/>
  <c r="ID88" i="1" s="1"/>
  <c r="HK123" i="1"/>
  <c r="ID87" i="1" s="1"/>
  <c r="AI29" i="40"/>
  <c r="AP29" i="40"/>
  <c r="HK122" i="1"/>
  <c r="ID86" i="1" s="1"/>
  <c r="EK249" i="1"/>
  <c r="HK126" i="1"/>
  <c r="ID90" i="1" s="1"/>
  <c r="HK120" i="1"/>
  <c r="ID84" i="1" s="1"/>
  <c r="HK93" i="1"/>
  <c r="HK109" i="1"/>
  <c r="HK119" i="1"/>
  <c r="HU167" i="1"/>
  <c r="ID191" i="1"/>
  <c r="ID271" i="1"/>
  <c r="ID351" i="1"/>
  <c r="ID187" i="1"/>
  <c r="ID267" i="1"/>
  <c r="ID347" i="1"/>
  <c r="HK129" i="1"/>
  <c r="ID93" i="1" s="1"/>
  <c r="HK143" i="1"/>
  <c r="ID107" i="1" s="1"/>
  <c r="HK127" i="1"/>
  <c r="ID91" i="1" s="1"/>
  <c r="HK101" i="1"/>
  <c r="HK116" i="1"/>
  <c r="AP10" i="40" l="1"/>
  <c r="AI13" i="40"/>
  <c r="DU563" i="1"/>
  <c r="AI15" i="40"/>
  <c r="AP21" i="40"/>
  <c r="AP22" i="40"/>
  <c r="AI16" i="40"/>
  <c r="AI12" i="40"/>
  <c r="AP12" i="40"/>
  <c r="AI14" i="40"/>
  <c r="AP14" i="40"/>
  <c r="AI7" i="40"/>
  <c r="AP7" i="40"/>
  <c r="AI9" i="40"/>
  <c r="AP9" i="40"/>
  <c r="AP27" i="40"/>
  <c r="AI27" i="40"/>
  <c r="AP19" i="40"/>
  <c r="AI19" i="40"/>
  <c r="AI24" i="40"/>
  <c r="AP24" i="40"/>
  <c r="AI20" i="40"/>
  <c r="AP20" i="40"/>
  <c r="EV250" i="1"/>
  <c r="EV251" i="1" s="1"/>
  <c r="FF250" i="1"/>
  <c r="FF251" i="1" s="1"/>
  <c r="AI18" i="40"/>
  <c r="AP18" i="40"/>
  <c r="AI28" i="40"/>
  <c r="AP28" i="40"/>
  <c r="AP5" i="40"/>
  <c r="AI5" i="40"/>
  <c r="AP11" i="40"/>
  <c r="AI11" i="40"/>
  <c r="EK250" i="1"/>
  <c r="AP8" i="40"/>
  <c r="AI8" i="40"/>
  <c r="HU85" i="1"/>
  <c r="ID109" i="1"/>
  <c r="AP17" i="40"/>
  <c r="AI17" i="40"/>
  <c r="EA250" i="1"/>
  <c r="EA251" i="1" s="1"/>
  <c r="AP26" i="40"/>
  <c r="AI26" i="40"/>
  <c r="AP25" i="40"/>
  <c r="AI25" i="40"/>
  <c r="AP23" i="40"/>
  <c r="AI23" i="40"/>
  <c r="AI6" i="40"/>
  <c r="AP6" i="40"/>
  <c r="FF252" i="1" l="1"/>
  <c r="AP30" i="40"/>
  <c r="AI30" i="40"/>
  <c r="EK251" i="1"/>
  <c r="EA252" i="1"/>
  <c r="EV252" i="1"/>
  <c r="EK252" i="1" l="1"/>
  <c r="FF253" i="1"/>
  <c r="EV253" i="1"/>
  <c r="EA253" i="1"/>
  <c r="EA254" i="1" l="1"/>
  <c r="EV254" i="1"/>
  <c r="EK253" i="1"/>
  <c r="FF254" i="1"/>
  <c r="FF255" i="1" l="1"/>
  <c r="EK254" i="1"/>
  <c r="EV255" i="1"/>
  <c r="EA255" i="1"/>
  <c r="EA256" i="1" l="1"/>
  <c r="EV256" i="1"/>
  <c r="EK255" i="1"/>
  <c r="FF256" i="1"/>
  <c r="FF257" i="1" l="1"/>
  <c r="EK256" i="1"/>
  <c r="EV257" i="1"/>
  <c r="EA257" i="1"/>
  <c r="EA258" i="1" l="1"/>
  <c r="EV258" i="1"/>
  <c r="EK257" i="1"/>
  <c r="FF258" i="1"/>
  <c r="FF259" i="1" l="1"/>
  <c r="EK258" i="1"/>
  <c r="EV259" i="1"/>
  <c r="EA259" i="1"/>
  <c r="EA260" i="1" l="1"/>
  <c r="EV260" i="1"/>
  <c r="EK259" i="1"/>
  <c r="FF260" i="1"/>
  <c r="FF261" i="1" l="1"/>
  <c r="EK260" i="1"/>
  <c r="EV261" i="1"/>
  <c r="EA261" i="1"/>
  <c r="EA262" i="1" l="1"/>
  <c r="EV262" i="1"/>
  <c r="EK261" i="1"/>
  <c r="FF262" i="1"/>
  <c r="FF263" i="1" l="1"/>
  <c r="EK262" i="1"/>
  <c r="EV263" i="1"/>
  <c r="EA263" i="1"/>
  <c r="EA264" i="1" l="1"/>
  <c r="EV264" i="1"/>
  <c r="EK263" i="1"/>
  <c r="FF264" i="1"/>
  <c r="FF265" i="1" l="1"/>
  <c r="EK264" i="1"/>
  <c r="EV265" i="1"/>
  <c r="EA265" i="1"/>
  <c r="EA266" i="1" l="1"/>
  <c r="EV266" i="1"/>
  <c r="EK265" i="1"/>
  <c r="FF266" i="1"/>
  <c r="EK266" i="1" l="1"/>
  <c r="FO537" i="1" l="1"/>
  <c r="FO535" i="1"/>
  <c r="FO533" i="1"/>
  <c r="FO531" i="1"/>
  <c r="FO529" i="1"/>
  <c r="FO527" i="1"/>
  <c r="FO525" i="1"/>
  <c r="FO523" i="1"/>
  <c r="FO521" i="1"/>
  <c r="FO519" i="1"/>
  <c r="FO517" i="1"/>
  <c r="FO515" i="1"/>
  <c r="FO513" i="1"/>
  <c r="FO511" i="1"/>
  <c r="FO509" i="1"/>
  <c r="FO507" i="1"/>
  <c r="FO503" i="1"/>
  <c r="FO538" i="1"/>
  <c r="FO504" i="1" l="1"/>
  <c r="FO502" i="1"/>
  <c r="FO505" i="1"/>
  <c r="FO506" i="1"/>
  <c r="FO508" i="1"/>
  <c r="FO510" i="1"/>
  <c r="FO512" i="1"/>
  <c r="FO514" i="1"/>
  <c r="FO516" i="1"/>
  <c r="FO518" i="1"/>
  <c r="FO520" i="1"/>
  <c r="FO522" i="1"/>
  <c r="FO524" i="1"/>
  <c r="FO526" i="1"/>
  <c r="FO528" i="1"/>
  <c r="FO530" i="1"/>
  <c r="FO532" i="1"/>
  <c r="FO534" i="1"/>
  <c r="FO536" i="1"/>
  <c r="FO539" i="1"/>
  <c r="FO540" i="1" l="1"/>
  <c r="FO541" i="1" l="1"/>
  <c r="FO542" i="1" l="1"/>
  <c r="FO543" i="1" l="1"/>
  <c r="FO544" i="1" l="1"/>
  <c r="FO545" i="1" l="1"/>
  <c r="FO546" i="1" l="1"/>
  <c r="FO547" i="1" l="1"/>
  <c r="FO548" i="1" l="1"/>
  <c r="FO549" i="1" l="1"/>
  <c r="FO550" i="1" l="1"/>
  <c r="FO551" i="1" l="1"/>
  <c r="FO552" i="1" l="1"/>
  <c r="FO553" i="1" l="1"/>
  <c r="FO554" i="1" l="1"/>
  <c r="FO555" i="1" l="1"/>
  <c r="FO556" i="1" l="1"/>
  <c r="FO557" i="1" l="1"/>
  <c r="FO558" i="1" l="1"/>
  <c r="FO559" i="1" l="1"/>
  <c r="FO560" i="1" l="1"/>
  <c r="FO561" i="1" l="1"/>
  <c r="FO563" i="1" l="1"/>
  <c r="FO562" i="1"/>
  <c r="FJ572" i="1"/>
  <c r="CJ84" i="1" l="1"/>
  <c r="CJ91" i="1" l="1"/>
  <c r="CJ94" i="1"/>
  <c r="CJ104" i="1"/>
  <c r="CJ92" i="1"/>
  <c r="CJ87" i="1"/>
  <c r="CJ95" i="1"/>
  <c r="CJ85" i="1"/>
  <c r="CJ96" i="1"/>
  <c r="CJ100" i="1"/>
  <c r="CJ93" i="1"/>
  <c r="CJ88" i="1"/>
  <c r="CJ90" i="1"/>
  <c r="CJ101" i="1"/>
  <c r="CJ99" i="1"/>
  <c r="CJ86" i="1"/>
  <c r="CJ103" i="1"/>
  <c r="CJ98" i="1"/>
  <c r="CJ97" i="1"/>
  <c r="CJ89" i="1"/>
  <c r="CJ102" i="1"/>
  <c r="CG103" i="1" l="1"/>
  <c r="CG86" i="1"/>
  <c r="CG93" i="1"/>
  <c r="CG92" i="1"/>
  <c r="CG89" i="1"/>
  <c r="CG97" i="1"/>
  <c r="CG98" i="1"/>
  <c r="CG101" i="1"/>
  <c r="CG94" i="1" l="1"/>
  <c r="CG95" i="1"/>
  <c r="CG84" i="1"/>
  <c r="CG104" i="1"/>
  <c r="CG87" i="1"/>
  <c r="CG100" i="1"/>
  <c r="CG91" i="1" l="1"/>
  <c r="CG88" i="1"/>
  <c r="CG96" i="1"/>
  <c r="CG90" i="1"/>
  <c r="CG99" i="1"/>
  <c r="CG102" i="1"/>
  <c r="CG85" i="1"/>
  <c r="GC418" i="1" l="1"/>
  <c r="HU87" i="1" l="1"/>
  <c r="GE418" i="1"/>
  <c r="HU169" i="1" l="1"/>
  <c r="AC146" i="1" l="1"/>
  <c r="AC477" i="1" s="1"/>
  <c r="V308" i="1"/>
  <c r="Q308" i="1"/>
  <c r="R388" i="1" s="1"/>
  <c r="BB477" i="1" l="1"/>
  <c r="AK477" i="1"/>
  <c r="CX308" i="1"/>
  <c r="DE309" i="1" s="1"/>
  <c r="DB308" i="1"/>
  <c r="DI309" i="1" s="1"/>
  <c r="Y308" i="1"/>
  <c r="DA308" i="1"/>
  <c r="DH309" i="1" s="1"/>
  <c r="AE228" i="1"/>
  <c r="R308" i="1"/>
  <c r="AO308" i="1"/>
  <c r="CY308" i="1"/>
  <c r="DF309" i="1" s="1"/>
  <c r="V388" i="1"/>
  <c r="V228" i="1"/>
  <c r="CZ308" i="1"/>
  <c r="DG309" i="1" s="1"/>
  <c r="AC563" i="1"/>
  <c r="BB563" i="1" s="1"/>
  <c r="EF564" i="1" s="1"/>
  <c r="AC308" i="1"/>
  <c r="BB146" i="1"/>
  <c r="AC228" i="1"/>
  <c r="BB228" i="1" s="1"/>
  <c r="EF229" i="1" s="1"/>
  <c r="AC388" i="1"/>
  <c r="BB388" i="1" s="1"/>
  <c r="EF389" i="1" s="1"/>
  <c r="DJ309" i="1" l="1"/>
  <c r="DL309" i="1" s="1"/>
  <c r="EF147" i="1"/>
  <c r="BB308" i="1"/>
  <c r="EF309" i="1" s="1"/>
  <c r="AK308" i="1"/>
  <c r="AK228" i="1"/>
  <c r="AK388" i="1"/>
  <c r="AE308" i="1"/>
  <c r="AE388" i="1" s="1"/>
  <c r="BD228" i="1"/>
  <c r="EH229" i="1" s="1"/>
  <c r="DC308" i="1"/>
  <c r="DM309" i="1" l="1"/>
  <c r="DO309" i="1"/>
  <c r="DP309" i="1"/>
  <c r="DN309" i="1"/>
  <c r="BD388" i="1"/>
  <c r="EH389" i="1" s="1"/>
  <c r="AM388" i="1"/>
  <c r="DQ309" i="1" l="1"/>
  <c r="AC111" i="1" l="1"/>
  <c r="AC106" i="1"/>
  <c r="AC108" i="1"/>
  <c r="AC107" i="1"/>
  <c r="AC109" i="1"/>
  <c r="AC110" i="1"/>
  <c r="AC441" i="1" l="1"/>
  <c r="AC352" i="1"/>
  <c r="AC527" i="1"/>
  <c r="BB527" i="1" s="1"/>
  <c r="AC272" i="1"/>
  <c r="BB272" i="1" s="1"/>
  <c r="AC192" i="1"/>
  <c r="BB110" i="1"/>
  <c r="AC440" i="1"/>
  <c r="AC191" i="1"/>
  <c r="AC526" i="1"/>
  <c r="BB526" i="1" s="1"/>
  <c r="AC351" i="1"/>
  <c r="AC271" i="1"/>
  <c r="BB271" i="1" s="1"/>
  <c r="BB109" i="1"/>
  <c r="AC438" i="1"/>
  <c r="AC349" i="1"/>
  <c r="BB349" i="1" s="1"/>
  <c r="AC269" i="1"/>
  <c r="BB269" i="1" s="1"/>
  <c r="AC524" i="1"/>
  <c r="BB524" i="1" s="1"/>
  <c r="AC189" i="1"/>
  <c r="BB107" i="1"/>
  <c r="AC439" i="1"/>
  <c r="AC270" i="1"/>
  <c r="BB270" i="1" s="1"/>
  <c r="AC190" i="1"/>
  <c r="AC525" i="1"/>
  <c r="BB525" i="1" s="1"/>
  <c r="AC350" i="1"/>
  <c r="BB108" i="1"/>
  <c r="AC437" i="1"/>
  <c r="AC348" i="1"/>
  <c r="BB348" i="1" s="1"/>
  <c r="AC523" i="1"/>
  <c r="BB523" i="1" s="1"/>
  <c r="AC268" i="1"/>
  <c r="BB268" i="1" s="1"/>
  <c r="AC188" i="1"/>
  <c r="BB106" i="1"/>
  <c r="AC442" i="1"/>
  <c r="AC353" i="1"/>
  <c r="AC273" i="1"/>
  <c r="BB273" i="1" s="1"/>
  <c r="AC528" i="1"/>
  <c r="BB528" i="1" s="1"/>
  <c r="AC193" i="1"/>
  <c r="BB111" i="1"/>
  <c r="EF349" i="1" l="1"/>
  <c r="BB442" i="1"/>
  <c r="AK442" i="1"/>
  <c r="BB437" i="1"/>
  <c r="AK437" i="1"/>
  <c r="BB439" i="1"/>
  <c r="AK439" i="1"/>
  <c r="BB438" i="1"/>
  <c r="EF438" i="1" s="1"/>
  <c r="AK438" i="1"/>
  <c r="BB440" i="1"/>
  <c r="EF440" i="1" s="1"/>
  <c r="AK440" i="1"/>
  <c r="BB441" i="1"/>
  <c r="AK441" i="1"/>
  <c r="EF111" i="1"/>
  <c r="EF528" i="1"/>
  <c r="BB353" i="1"/>
  <c r="EF108" i="1"/>
  <c r="EF525" i="1"/>
  <c r="EF270" i="1"/>
  <c r="EF107" i="1"/>
  <c r="EF524" i="1"/>
  <c r="EF109" i="1"/>
  <c r="BB351" i="1"/>
  <c r="BB191" i="1"/>
  <c r="EF110" i="1"/>
  <c r="EF272" i="1"/>
  <c r="BB352" i="1"/>
  <c r="BB193" i="1"/>
  <c r="EF273" i="1"/>
  <c r="BB188" i="1"/>
  <c r="BB350" i="1"/>
  <c r="BB190" i="1"/>
  <c r="BB189" i="1"/>
  <c r="EF269" i="1"/>
  <c r="EF271" i="1"/>
  <c r="EF526" i="1"/>
  <c r="BB192" i="1"/>
  <c r="EF527" i="1"/>
  <c r="AC105" i="1"/>
  <c r="EF439" i="1" l="1"/>
  <c r="EF441" i="1"/>
  <c r="EF442" i="1"/>
  <c r="AC436" i="1"/>
  <c r="AC347" i="1"/>
  <c r="BB347" i="1" s="1"/>
  <c r="AC187" i="1"/>
  <c r="AC522" i="1"/>
  <c r="BB522" i="1" s="1"/>
  <c r="AC267" i="1"/>
  <c r="BB267" i="1" s="1"/>
  <c r="BB105" i="1"/>
  <c r="EF193" i="1"/>
  <c r="EF352" i="1"/>
  <c r="EF191" i="1"/>
  <c r="EF351" i="1"/>
  <c r="EF353" i="1"/>
  <c r="EF192" i="1"/>
  <c r="EF190" i="1"/>
  <c r="EF189" i="1"/>
  <c r="EF350" i="1"/>
  <c r="EF347" i="1" l="1"/>
  <c r="EF348" i="1"/>
  <c r="BB436" i="1"/>
  <c r="EF436" i="1" s="1"/>
  <c r="AK436" i="1"/>
  <c r="AC144" i="1"/>
  <c r="AC130" i="1"/>
  <c r="AC124" i="1"/>
  <c r="AC112" i="1"/>
  <c r="AC138" i="1"/>
  <c r="AC127" i="1"/>
  <c r="AC131" i="1"/>
  <c r="AC114" i="1"/>
  <c r="AC137" i="1"/>
  <c r="AC134" i="1"/>
  <c r="AC129" i="1"/>
  <c r="AC115" i="1"/>
  <c r="AC128" i="1"/>
  <c r="AC119" i="1"/>
  <c r="AC122" i="1"/>
  <c r="AC116" i="1"/>
  <c r="AC133" i="1"/>
  <c r="AC136" i="1"/>
  <c r="AC113" i="1"/>
  <c r="AC117" i="1"/>
  <c r="AC121" i="1"/>
  <c r="AC126" i="1"/>
  <c r="AC132" i="1"/>
  <c r="AC135" i="1"/>
  <c r="AC125" i="1"/>
  <c r="EF105" i="1"/>
  <c r="EF106" i="1"/>
  <c r="EF522" i="1"/>
  <c r="EF523" i="1"/>
  <c r="EF267" i="1"/>
  <c r="EF268" i="1"/>
  <c r="BB187" i="1"/>
  <c r="EF437" i="1" l="1"/>
  <c r="AC203" i="1"/>
  <c r="BB203" i="1" s="1"/>
  <c r="AC538" i="1"/>
  <c r="BB538" i="1" s="1"/>
  <c r="AC283" i="1"/>
  <c r="AC363" i="1"/>
  <c r="BB363" i="1" s="1"/>
  <c r="AC452" i="1"/>
  <c r="BB452" i="1" s="1"/>
  <c r="BB121" i="1"/>
  <c r="AC359" i="1"/>
  <c r="AC534" i="1"/>
  <c r="BB534" i="1" s="1"/>
  <c r="AC279" i="1"/>
  <c r="BB117" i="1"/>
  <c r="AC448" i="1"/>
  <c r="AC199" i="1"/>
  <c r="AC355" i="1"/>
  <c r="AC530" i="1"/>
  <c r="BB530" i="1" s="1"/>
  <c r="BB113" i="1"/>
  <c r="AC275" i="1"/>
  <c r="AC444" i="1"/>
  <c r="AC195" i="1"/>
  <c r="AC378" i="1"/>
  <c r="BB378" i="1" s="1"/>
  <c r="AC467" i="1"/>
  <c r="BB467" i="1" s="1"/>
  <c r="AC553" i="1"/>
  <c r="BB553" i="1" s="1"/>
  <c r="AC218" i="1"/>
  <c r="BB218" i="1" s="1"/>
  <c r="AC298" i="1"/>
  <c r="BB136" i="1"/>
  <c r="AC143" i="1"/>
  <c r="AC141" i="1"/>
  <c r="AC533" i="1"/>
  <c r="BB533" i="1" s="1"/>
  <c r="AC278" i="1"/>
  <c r="AC358" i="1"/>
  <c r="AC447" i="1"/>
  <c r="BB447" i="1" s="1"/>
  <c r="BB116" i="1"/>
  <c r="AC198" i="1"/>
  <c r="BB198" i="1" s="1"/>
  <c r="AC361" i="1"/>
  <c r="AC536" i="1"/>
  <c r="BB536" i="1" s="1"/>
  <c r="AC281" i="1"/>
  <c r="BB119" i="1"/>
  <c r="AC450" i="1"/>
  <c r="AC201" i="1"/>
  <c r="AC357" i="1"/>
  <c r="AC532" i="1"/>
  <c r="BB532" i="1" s="1"/>
  <c r="AC446" i="1"/>
  <c r="BB446" i="1" s="1"/>
  <c r="AC197" i="1"/>
  <c r="AC277" i="1"/>
  <c r="BB277" i="1" s="1"/>
  <c r="BB115" i="1"/>
  <c r="AC123" i="1"/>
  <c r="AC276" i="1"/>
  <c r="BB276" i="1" s="1"/>
  <c r="AC356" i="1"/>
  <c r="AC531" i="1"/>
  <c r="BB531" i="1" s="1"/>
  <c r="BB114" i="1"/>
  <c r="AC196" i="1"/>
  <c r="AC445" i="1"/>
  <c r="BB445" i="1" s="1"/>
  <c r="AC142" i="1"/>
  <c r="AC220" i="1"/>
  <c r="BB220" i="1" s="1"/>
  <c r="AC300" i="1"/>
  <c r="BB300" i="1" s="1"/>
  <c r="AC555" i="1"/>
  <c r="BB555" i="1" s="1"/>
  <c r="BB138" i="1"/>
  <c r="AC380" i="1"/>
  <c r="BB380" i="1" s="1"/>
  <c r="AC469" i="1"/>
  <c r="BB469" i="1" s="1"/>
  <c r="AC529" i="1"/>
  <c r="BB529" i="1" s="1"/>
  <c r="AC194" i="1"/>
  <c r="AC354" i="1"/>
  <c r="AC274" i="1"/>
  <c r="BB112" i="1"/>
  <c r="AC443" i="1"/>
  <c r="AC140" i="1"/>
  <c r="AC118" i="1"/>
  <c r="AC139" i="1"/>
  <c r="EF187" i="1"/>
  <c r="EF188" i="1"/>
  <c r="AC542" i="1"/>
  <c r="BB542" i="1" s="1"/>
  <c r="AC207" i="1"/>
  <c r="BB207" i="1" s="1"/>
  <c r="BB125" i="1"/>
  <c r="AC287" i="1"/>
  <c r="AC456" i="1"/>
  <c r="BB456" i="1" s="1"/>
  <c r="AC367" i="1"/>
  <c r="BB367" i="1" s="1"/>
  <c r="AC552" i="1"/>
  <c r="BB552" i="1" s="1"/>
  <c r="AC466" i="1"/>
  <c r="BB466" i="1" s="1"/>
  <c r="BB135" i="1"/>
  <c r="AC377" i="1"/>
  <c r="AC297" i="1"/>
  <c r="AC217" i="1"/>
  <c r="BB217" i="1" s="1"/>
  <c r="AC549" i="1"/>
  <c r="BB549" i="1" s="1"/>
  <c r="AC463" i="1"/>
  <c r="BB463" i="1" s="1"/>
  <c r="BB132" i="1"/>
  <c r="AC374" i="1"/>
  <c r="BB374" i="1" s="1"/>
  <c r="AC294" i="1"/>
  <c r="AC214" i="1"/>
  <c r="BB214" i="1" s="1"/>
  <c r="AC543" i="1"/>
  <c r="BB543" i="1" s="1"/>
  <c r="AC288" i="1"/>
  <c r="BB126" i="1"/>
  <c r="AC368" i="1"/>
  <c r="BB368" i="1" s="1"/>
  <c r="AC457" i="1"/>
  <c r="BB457" i="1" s="1"/>
  <c r="AC208" i="1"/>
  <c r="BB208" i="1" s="1"/>
  <c r="AC550" i="1"/>
  <c r="BB550" i="1" s="1"/>
  <c r="AC375" i="1"/>
  <c r="BB375" i="1" s="1"/>
  <c r="AC295" i="1"/>
  <c r="AC464" i="1"/>
  <c r="BB464" i="1" s="1"/>
  <c r="AC215" i="1"/>
  <c r="BB215" i="1" s="1"/>
  <c r="BB133" i="1"/>
  <c r="AC539" i="1"/>
  <c r="BB539" i="1" s="1"/>
  <c r="AC284" i="1"/>
  <c r="AC453" i="1"/>
  <c r="BB453" i="1" s="1"/>
  <c r="BB122" i="1"/>
  <c r="AC204" i="1"/>
  <c r="BB204" i="1" s="1"/>
  <c r="AC364" i="1"/>
  <c r="AC545" i="1"/>
  <c r="BB545" i="1" s="1"/>
  <c r="AC290" i="1"/>
  <c r="AC459" i="1"/>
  <c r="BB459" i="1" s="1"/>
  <c r="AC210" i="1"/>
  <c r="BB210" i="1" s="1"/>
  <c r="AC370" i="1"/>
  <c r="BB370" i="1" s="1"/>
  <c r="BB128" i="1"/>
  <c r="AC546" i="1"/>
  <c r="BB546" i="1" s="1"/>
  <c r="AC460" i="1"/>
  <c r="BB460" i="1" s="1"/>
  <c r="AC291" i="1"/>
  <c r="BB291" i="1" s="1"/>
  <c r="AC211" i="1"/>
  <c r="BB211" i="1" s="1"/>
  <c r="BB129" i="1"/>
  <c r="AC371" i="1"/>
  <c r="BB371" i="1" s="1"/>
  <c r="AC551" i="1"/>
  <c r="BB551" i="1" s="1"/>
  <c r="AC216" i="1"/>
  <c r="BB216" i="1" s="1"/>
  <c r="AC296" i="1"/>
  <c r="AC465" i="1"/>
  <c r="BB465" i="1" s="1"/>
  <c r="BB134" i="1"/>
  <c r="AC376" i="1"/>
  <c r="AC554" i="1"/>
  <c r="BB554" i="1" s="1"/>
  <c r="AC219" i="1"/>
  <c r="BB219" i="1" s="1"/>
  <c r="BB137" i="1"/>
  <c r="AC468" i="1"/>
  <c r="BB468" i="1" s="1"/>
  <c r="AC379" i="1"/>
  <c r="AC299" i="1"/>
  <c r="AC462" i="1"/>
  <c r="BB462" i="1" s="1"/>
  <c r="AC548" i="1"/>
  <c r="BB548" i="1" s="1"/>
  <c r="AC213" i="1"/>
  <c r="BB213" i="1" s="1"/>
  <c r="AC293" i="1"/>
  <c r="BB293" i="1" s="1"/>
  <c r="AC373" i="1"/>
  <c r="BB373" i="1" s="1"/>
  <c r="BB131" i="1"/>
  <c r="AC544" i="1"/>
  <c r="BB544" i="1" s="1"/>
  <c r="AC369" i="1"/>
  <c r="BB369" i="1" s="1"/>
  <c r="AC209" i="1"/>
  <c r="BB209" i="1" s="1"/>
  <c r="AC458" i="1"/>
  <c r="BB458" i="1" s="1"/>
  <c r="BB127" i="1"/>
  <c r="AC289" i="1"/>
  <c r="AC286" i="1"/>
  <c r="BB286" i="1" s="1"/>
  <c r="AC541" i="1"/>
  <c r="BB541" i="1" s="1"/>
  <c r="BB124" i="1"/>
  <c r="AC455" i="1"/>
  <c r="BB455" i="1" s="1"/>
  <c r="AC206" i="1"/>
  <c r="BB206" i="1" s="1"/>
  <c r="AC366" i="1"/>
  <c r="AC547" i="1"/>
  <c r="BB547" i="1" s="1"/>
  <c r="AC372" i="1"/>
  <c r="AC212" i="1"/>
  <c r="BB212" i="1" s="1"/>
  <c r="AC292" i="1"/>
  <c r="AC461" i="1"/>
  <c r="BB461" i="1" s="1"/>
  <c r="BB130" i="1"/>
  <c r="AC561" i="1"/>
  <c r="BB561" i="1" s="1"/>
  <c r="AC226" i="1"/>
  <c r="BB226" i="1" s="1"/>
  <c r="AC306" i="1"/>
  <c r="BB306" i="1" s="1"/>
  <c r="BB144" i="1"/>
  <c r="AC475" i="1"/>
  <c r="BB475" i="1" s="1"/>
  <c r="AC386" i="1"/>
  <c r="IK144" i="1"/>
  <c r="H65" i="18"/>
  <c r="BB386" i="1" l="1"/>
  <c r="EF130" i="1"/>
  <c r="BB292" i="1"/>
  <c r="EF293" i="1" s="1"/>
  <c r="BB372" i="1"/>
  <c r="BB366" i="1"/>
  <c r="EF367" i="1" s="1"/>
  <c r="EF127" i="1"/>
  <c r="EF209" i="1"/>
  <c r="EF544" i="1"/>
  <c r="EF213" i="1"/>
  <c r="EF462" i="1"/>
  <c r="BB379" i="1"/>
  <c r="EF380" i="1" s="1"/>
  <c r="EF137" i="1"/>
  <c r="EF554" i="1"/>
  <c r="EF134" i="1"/>
  <c r="BB296" i="1"/>
  <c r="EF551" i="1"/>
  <c r="EF129" i="1"/>
  <c r="EF546" i="1"/>
  <c r="EF370" i="1"/>
  <c r="EF459" i="1"/>
  <c r="EF545" i="1"/>
  <c r="EF204" i="1"/>
  <c r="EF539" i="1"/>
  <c r="EF215" i="1"/>
  <c r="BB295" i="1"/>
  <c r="EF550" i="1"/>
  <c r="EF457" i="1"/>
  <c r="EF126" i="1"/>
  <c r="EF543" i="1"/>
  <c r="BB294" i="1"/>
  <c r="EF132" i="1"/>
  <c r="EF549" i="1"/>
  <c r="BB297" i="1"/>
  <c r="EF135" i="1"/>
  <c r="EF552" i="1"/>
  <c r="EF456" i="1"/>
  <c r="EF125" i="1"/>
  <c r="EF542" i="1"/>
  <c r="H61" i="18"/>
  <c r="AC360" i="1"/>
  <c r="AC535" i="1"/>
  <c r="BB535" i="1" s="1"/>
  <c r="EF536" i="1" s="1"/>
  <c r="AC200" i="1"/>
  <c r="AC449" i="1"/>
  <c r="BB449" i="1" s="1"/>
  <c r="AC280" i="1"/>
  <c r="BB280" i="1" s="1"/>
  <c r="BB118" i="1"/>
  <c r="EF119" i="1" s="1"/>
  <c r="H62" i="18"/>
  <c r="BB443" i="1"/>
  <c r="BB274" i="1"/>
  <c r="BB194" i="1"/>
  <c r="EF469" i="1"/>
  <c r="EF138" i="1"/>
  <c r="H64" i="18"/>
  <c r="EF114" i="1"/>
  <c r="BB356" i="1"/>
  <c r="H45" i="18"/>
  <c r="EF115" i="1"/>
  <c r="BB197" i="1"/>
  <c r="EF198" i="1" s="1"/>
  <c r="EF532" i="1"/>
  <c r="BB201" i="1"/>
  <c r="EF447" i="1"/>
  <c r="BB278" i="1"/>
  <c r="H63" i="18"/>
  <c r="EF136" i="1"/>
  <c r="EF218" i="1"/>
  <c r="EF468" i="1"/>
  <c r="BB195" i="1"/>
  <c r="BB275" i="1"/>
  <c r="EF276" i="1" s="1"/>
  <c r="BB199" i="1"/>
  <c r="EF117" i="1"/>
  <c r="EF534" i="1"/>
  <c r="H42" i="18"/>
  <c r="AC120" i="1"/>
  <c r="H68" i="18"/>
  <c r="H34" i="18"/>
  <c r="H60" i="18"/>
  <c r="H36" i="18"/>
  <c r="H37" i="18"/>
  <c r="H41" i="18"/>
  <c r="H38" i="18"/>
  <c r="H58" i="18"/>
  <c r="H35" i="18"/>
  <c r="H39" i="18"/>
  <c r="H43" i="18"/>
  <c r="H66" i="18"/>
  <c r="H52" i="18"/>
  <c r="H46" i="18"/>
  <c r="H49" i="18"/>
  <c r="H53" i="18"/>
  <c r="H59" i="18"/>
  <c r="H56" i="18"/>
  <c r="H51" i="18"/>
  <c r="H50" i="18"/>
  <c r="H44" i="18"/>
  <c r="H55" i="18"/>
  <c r="H48" i="18"/>
  <c r="H54" i="18"/>
  <c r="H57" i="18"/>
  <c r="H47" i="18"/>
  <c r="EF461" i="1"/>
  <c r="EF212" i="1"/>
  <c r="EF547" i="1"/>
  <c r="BB289" i="1"/>
  <c r="EF458" i="1"/>
  <c r="EF369" i="1"/>
  <c r="EF131" i="1"/>
  <c r="EF548" i="1"/>
  <c r="BB299" i="1"/>
  <c r="EF300" i="1" s="1"/>
  <c r="EF219" i="1"/>
  <c r="BB376" i="1"/>
  <c r="EF376" i="1" s="1"/>
  <c r="EF465" i="1"/>
  <c r="EF216" i="1"/>
  <c r="EF371" i="1"/>
  <c r="EF211" i="1"/>
  <c r="EF460" i="1"/>
  <c r="EF128" i="1"/>
  <c r="EF210" i="1"/>
  <c r="BB290" i="1"/>
  <c r="BB364" i="1"/>
  <c r="EF122" i="1"/>
  <c r="BB284" i="1"/>
  <c r="EF133" i="1"/>
  <c r="EF464" i="1"/>
  <c r="EF375" i="1"/>
  <c r="EF208" i="1"/>
  <c r="EF368" i="1"/>
  <c r="BB288" i="1"/>
  <c r="EF214" i="1"/>
  <c r="EF374" i="1"/>
  <c r="EF463" i="1"/>
  <c r="EF217" i="1"/>
  <c r="BB377" i="1"/>
  <c r="EF467" i="1"/>
  <c r="EF466" i="1"/>
  <c r="BB287" i="1"/>
  <c r="EF207" i="1"/>
  <c r="AC556" i="1"/>
  <c r="BB556" i="1" s="1"/>
  <c r="AC301" i="1"/>
  <c r="BB301" i="1" s="1"/>
  <c r="AC470" i="1"/>
  <c r="BB470" i="1" s="1"/>
  <c r="BB139" i="1"/>
  <c r="AC381" i="1"/>
  <c r="BB381" i="1" s="1"/>
  <c r="AC221" i="1"/>
  <c r="BB221" i="1" s="1"/>
  <c r="H40" i="18"/>
  <c r="BB140" i="1"/>
  <c r="AC471" i="1"/>
  <c r="BB471" i="1" s="1"/>
  <c r="AC382" i="1"/>
  <c r="AC557" i="1"/>
  <c r="BB557" i="1" s="1"/>
  <c r="AC302" i="1"/>
  <c r="BB302" i="1" s="1"/>
  <c r="AC222" i="1"/>
  <c r="BB222" i="1" s="1"/>
  <c r="EF112" i="1"/>
  <c r="BB354" i="1"/>
  <c r="EF530" i="1"/>
  <c r="EF529" i="1"/>
  <c r="EF555" i="1"/>
  <c r="EF220" i="1"/>
  <c r="AC559" i="1"/>
  <c r="BB142" i="1"/>
  <c r="AC384" i="1"/>
  <c r="BB384" i="1" s="1"/>
  <c r="AC304" i="1"/>
  <c r="BB304" i="1" s="1"/>
  <c r="AC224" i="1"/>
  <c r="BB224" i="1" s="1"/>
  <c r="AC473" i="1"/>
  <c r="BB196" i="1"/>
  <c r="EF531" i="1"/>
  <c r="AC454" i="1"/>
  <c r="AC540" i="1"/>
  <c r="BB540" i="1" s="1"/>
  <c r="EF541" i="1" s="1"/>
  <c r="AC365" i="1"/>
  <c r="BB365" i="1" s="1"/>
  <c r="AC285" i="1"/>
  <c r="AC205" i="1"/>
  <c r="BB205" i="1" s="1"/>
  <c r="BB123" i="1"/>
  <c r="EF277" i="1"/>
  <c r="EF446" i="1"/>
  <c r="BB357" i="1"/>
  <c r="BB450" i="1"/>
  <c r="BB281" i="1"/>
  <c r="BB361" i="1"/>
  <c r="EF116" i="1"/>
  <c r="BB358" i="1"/>
  <c r="EF533" i="1"/>
  <c r="AC558" i="1"/>
  <c r="BB558" i="1" s="1"/>
  <c r="AC303" i="1"/>
  <c r="BB303" i="1" s="1"/>
  <c r="BB141" i="1"/>
  <c r="AC472" i="1"/>
  <c r="BB472" i="1" s="1"/>
  <c r="AC223" i="1"/>
  <c r="BB223" i="1" s="1"/>
  <c r="AC383" i="1"/>
  <c r="BB383" i="1" s="1"/>
  <c r="AC560" i="1"/>
  <c r="BB560" i="1" s="1"/>
  <c r="BB143" i="1"/>
  <c r="AC305" i="1"/>
  <c r="BB305" i="1" s="1"/>
  <c r="AC225" i="1"/>
  <c r="BB225" i="1" s="1"/>
  <c r="AC385" i="1"/>
  <c r="BB385" i="1" s="1"/>
  <c r="AC474" i="1"/>
  <c r="BB474" i="1" s="1"/>
  <c r="BB298" i="1"/>
  <c r="EF553" i="1"/>
  <c r="BB444" i="1"/>
  <c r="EF445" i="1" s="1"/>
  <c r="EF113" i="1"/>
  <c r="BB355" i="1"/>
  <c r="BB448" i="1"/>
  <c r="BB279" i="1"/>
  <c r="BB359" i="1"/>
  <c r="EF453" i="1"/>
  <c r="BB283" i="1"/>
  <c r="EF225" i="1" l="1"/>
  <c r="EF472" i="1"/>
  <c r="EF358" i="1"/>
  <c r="EF281" i="1"/>
  <c r="EF450" i="1"/>
  <c r="EF124" i="1"/>
  <c r="EF123" i="1"/>
  <c r="BB285" i="1"/>
  <c r="EF196" i="1"/>
  <c r="EF384" i="1"/>
  <c r="EF354" i="1"/>
  <c r="EF222" i="1"/>
  <c r="EF471" i="1"/>
  <c r="EF556" i="1"/>
  <c r="EF378" i="1"/>
  <c r="EF377" i="1"/>
  <c r="EF288" i="1"/>
  <c r="EF278" i="1"/>
  <c r="EF194" i="1"/>
  <c r="EF443" i="1"/>
  <c r="EF280" i="1"/>
  <c r="BB200" i="1"/>
  <c r="BB360" i="1"/>
  <c r="EF361" i="1" s="1"/>
  <c r="EF298" i="1"/>
  <c r="EF297" i="1"/>
  <c r="EF294" i="1"/>
  <c r="EF295" i="1"/>
  <c r="EF296" i="1"/>
  <c r="EF379" i="1"/>
  <c r="EF226" i="1"/>
  <c r="EF386" i="1"/>
  <c r="EF359" i="1"/>
  <c r="EF279" i="1"/>
  <c r="EF448" i="1"/>
  <c r="EF355" i="1"/>
  <c r="EF444" i="1"/>
  <c r="EF385" i="1"/>
  <c r="EF305" i="1"/>
  <c r="EF561" i="1"/>
  <c r="EF223" i="1"/>
  <c r="EF141" i="1"/>
  <c r="EF558" i="1"/>
  <c r="EF205" i="1"/>
  <c r="EF366" i="1"/>
  <c r="EF365" i="1"/>
  <c r="BB454" i="1"/>
  <c r="BB473" i="1"/>
  <c r="EF474" i="1" s="1"/>
  <c r="EF304" i="1"/>
  <c r="EF142" i="1"/>
  <c r="EF302" i="1"/>
  <c r="BB382" i="1"/>
  <c r="EF383" i="1" s="1"/>
  <c r="EF140" i="1"/>
  <c r="EF221" i="1"/>
  <c r="EF139" i="1"/>
  <c r="EF301" i="1"/>
  <c r="EF287" i="1"/>
  <c r="EF364" i="1"/>
  <c r="EF290" i="1"/>
  <c r="EF206" i="1"/>
  <c r="EF306" i="1"/>
  <c r="AC145" i="1"/>
  <c r="H67" i="18"/>
  <c r="AC362" i="1"/>
  <c r="AC202" i="1"/>
  <c r="BB120" i="1"/>
  <c r="AC537" i="1"/>
  <c r="AC451" i="1"/>
  <c r="AC154" i="1"/>
  <c r="BP575" i="1" s="1"/>
  <c r="AC282" i="1"/>
  <c r="EF199" i="1"/>
  <c r="EF275" i="1"/>
  <c r="EF195" i="1"/>
  <c r="EF356" i="1"/>
  <c r="EF118" i="1"/>
  <c r="EF449" i="1"/>
  <c r="EF535" i="1"/>
  <c r="EF291" i="1"/>
  <c r="EF373" i="1"/>
  <c r="EF372" i="1"/>
  <c r="EF292" i="1"/>
  <c r="EF284" i="1"/>
  <c r="EF475" i="1"/>
  <c r="EF144" i="1"/>
  <c r="EF143" i="1"/>
  <c r="EF303" i="1"/>
  <c r="EF357" i="1"/>
  <c r="EF540" i="1"/>
  <c r="EF224" i="1"/>
  <c r="BB559" i="1"/>
  <c r="EF557" i="1"/>
  <c r="EF381" i="1"/>
  <c r="EF470" i="1"/>
  <c r="EF299" i="1"/>
  <c r="EF289" i="1"/>
  <c r="EF197" i="1"/>
  <c r="EF274" i="1"/>
  <c r="EF559" i="1" l="1"/>
  <c r="BB282" i="1"/>
  <c r="BB451" i="1"/>
  <c r="AC486" i="1"/>
  <c r="EF120" i="1"/>
  <c r="EF121" i="1"/>
  <c r="BB362" i="1"/>
  <c r="AC396" i="1"/>
  <c r="AC562" i="1"/>
  <c r="BB562" i="1" s="1"/>
  <c r="AC227" i="1"/>
  <c r="BB227" i="1" s="1"/>
  <c r="AC307" i="1"/>
  <c r="BB307" i="1" s="1"/>
  <c r="BB145" i="1"/>
  <c r="AC476" i="1"/>
  <c r="BB476" i="1" s="1"/>
  <c r="EF477" i="1" s="1"/>
  <c r="AC387" i="1"/>
  <c r="IK145" i="1"/>
  <c r="EF382" i="1"/>
  <c r="EF473" i="1"/>
  <c r="EF454" i="1"/>
  <c r="EF455" i="1"/>
  <c r="EF560" i="1"/>
  <c r="EF360" i="1"/>
  <c r="EF200" i="1"/>
  <c r="EF285" i="1"/>
  <c r="EF286" i="1"/>
  <c r="BB537" i="1"/>
  <c r="AC574" i="1"/>
  <c r="BB202" i="1"/>
  <c r="AC236" i="1"/>
  <c r="BP487" i="1"/>
  <c r="EF201" i="1"/>
  <c r="EF202" i="1" l="1"/>
  <c r="EF203" i="1"/>
  <c r="EF537" i="1"/>
  <c r="EF538" i="1"/>
  <c r="EF476" i="1"/>
  <c r="EF307" i="1"/>
  <c r="EF308" i="1"/>
  <c r="EF562" i="1"/>
  <c r="EF563" i="1"/>
  <c r="EF362" i="1"/>
  <c r="EF363" i="1"/>
  <c r="EF451" i="1"/>
  <c r="EF452" i="1"/>
  <c r="EF282" i="1"/>
  <c r="EF283" i="1"/>
  <c r="BB387" i="1"/>
  <c r="EF146" i="1"/>
  <c r="EF145" i="1"/>
  <c r="EF228" i="1"/>
  <c r="EF227" i="1"/>
  <c r="EF388" i="1" l="1"/>
  <c r="EF387" i="1"/>
  <c r="N563" i="1" l="1"/>
  <c r="AK146" i="1"/>
  <c r="V146" i="1"/>
  <c r="AJ112" i="81" s="1"/>
  <c r="AK563" i="1" l="1"/>
  <c r="V563" i="1"/>
  <c r="V283" i="1" l="1"/>
  <c r="Q283" i="1"/>
  <c r="R363" i="1" s="1"/>
  <c r="AK283" i="1"/>
  <c r="V272" i="1"/>
  <c r="AK272" i="1"/>
  <c r="Q272" i="1"/>
  <c r="R352" i="1" s="1"/>
  <c r="V300" i="1"/>
  <c r="AK300" i="1"/>
  <c r="Q300" i="1"/>
  <c r="R380" i="1" s="1"/>
  <c r="V287" i="1"/>
  <c r="Q287" i="1"/>
  <c r="R367" i="1" s="1"/>
  <c r="AK287" i="1"/>
  <c r="N605" i="1"/>
  <c r="V307" i="1"/>
  <c r="GC248" i="1"/>
  <c r="AK307" i="1"/>
  <c r="Q307" i="1"/>
  <c r="V295" i="1"/>
  <c r="Q295" i="1"/>
  <c r="R375" i="1" s="1"/>
  <c r="AK295" i="1"/>
  <c r="V277" i="1"/>
  <c r="AK277" i="1"/>
  <c r="Q277" i="1"/>
  <c r="R357" i="1" s="1"/>
  <c r="V267" i="1"/>
  <c r="AK267" i="1"/>
  <c r="Q267" i="1"/>
  <c r="N604" i="1"/>
  <c r="V306" i="1"/>
  <c r="AK306" i="1"/>
  <c r="Q306" i="1"/>
  <c r="R386" i="1" s="1"/>
  <c r="V279" i="1"/>
  <c r="Q279" i="1"/>
  <c r="R359" i="1" s="1"/>
  <c r="AK279" i="1"/>
  <c r="V296" i="1"/>
  <c r="Q296" i="1"/>
  <c r="R376" i="1" s="1"/>
  <c r="AK296" i="1"/>
  <c r="V269" i="1"/>
  <c r="AK269" i="1"/>
  <c r="Q269" i="1"/>
  <c r="R349" i="1" s="1"/>
  <c r="N603" i="1"/>
  <c r="V305" i="1"/>
  <c r="AK305" i="1"/>
  <c r="Q305" i="1"/>
  <c r="V294" i="1"/>
  <c r="Q294" i="1"/>
  <c r="R374" i="1" s="1"/>
  <c r="AK294" i="1"/>
  <c r="V282" i="1"/>
  <c r="Q282" i="1"/>
  <c r="R362" i="1" s="1"/>
  <c r="AK282" i="1"/>
  <c r="V286" i="1"/>
  <c r="AK286" i="1"/>
  <c r="Q286" i="1"/>
  <c r="R366" i="1" s="1"/>
  <c r="V297" i="1"/>
  <c r="Q297" i="1"/>
  <c r="R377" i="1" s="1"/>
  <c r="AK297" i="1"/>
  <c r="V299" i="1"/>
  <c r="Q299" i="1"/>
  <c r="R379" i="1" s="1"/>
  <c r="AK299" i="1"/>
  <c r="V298" i="1"/>
  <c r="Q298" i="1"/>
  <c r="R378" i="1" s="1"/>
  <c r="AK298" i="1"/>
  <c r="V291" i="1"/>
  <c r="AK291" i="1"/>
  <c r="Q291" i="1"/>
  <c r="R371" i="1" s="1"/>
  <c r="V289" i="1"/>
  <c r="Q289" i="1"/>
  <c r="R369" i="1" s="1"/>
  <c r="AK289" i="1"/>
  <c r="V301" i="1"/>
  <c r="AK301" i="1"/>
  <c r="Q301" i="1"/>
  <c r="R381" i="1" s="1"/>
  <c r="AK271" i="1"/>
  <c r="V271" i="1"/>
  <c r="Q271" i="1"/>
  <c r="R351" i="1" s="1"/>
  <c r="V290" i="1"/>
  <c r="Q290" i="1"/>
  <c r="R370" i="1" s="1"/>
  <c r="AK290" i="1"/>
  <c r="V304" i="1"/>
  <c r="AK304" i="1"/>
  <c r="Q304" i="1"/>
  <c r="AK268" i="1"/>
  <c r="V268" i="1"/>
  <c r="Q268" i="1"/>
  <c r="R348" i="1" s="1"/>
  <c r="V276" i="1"/>
  <c r="AK276" i="1"/>
  <c r="Q276" i="1"/>
  <c r="R356" i="1" s="1"/>
  <c r="CZ304" i="1" l="1"/>
  <c r="R384" i="1"/>
  <c r="CZ307" i="1"/>
  <c r="R387" i="1"/>
  <c r="CZ305" i="1"/>
  <c r="R385" i="1"/>
  <c r="CZ267" i="1"/>
  <c r="DG267" i="1" s="1"/>
  <c r="R347" i="1"/>
  <c r="CZ276" i="1"/>
  <c r="CZ268" i="1"/>
  <c r="DG268" i="1" s="1"/>
  <c r="CZ301" i="1"/>
  <c r="CZ291" i="1"/>
  <c r="CZ286" i="1"/>
  <c r="CZ279" i="1"/>
  <c r="CZ272" i="1"/>
  <c r="CZ271" i="1"/>
  <c r="CZ296" i="1"/>
  <c r="CZ277" i="1"/>
  <c r="CZ300" i="1"/>
  <c r="V292" i="1"/>
  <c r="Q292" i="1"/>
  <c r="R372" i="1" s="1"/>
  <c r="AK292" i="1"/>
  <c r="V303" i="1"/>
  <c r="AK303" i="1"/>
  <c r="Q303" i="1"/>
  <c r="R383" i="1" s="1"/>
  <c r="V280" i="1"/>
  <c r="AK280" i="1"/>
  <c r="Q280" i="1"/>
  <c r="R360" i="1" s="1"/>
  <c r="CY290" i="1"/>
  <c r="CX290" i="1"/>
  <c r="Y290" i="1"/>
  <c r="DB290" i="1"/>
  <c r="DA290" i="1"/>
  <c r="AO290" i="1"/>
  <c r="R290" i="1"/>
  <c r="AE210" i="1"/>
  <c r="V281" i="1"/>
  <c r="Q281" i="1"/>
  <c r="R361" i="1" s="1"/>
  <c r="AK281" i="1"/>
  <c r="V285" i="1"/>
  <c r="Q285" i="1"/>
  <c r="R365" i="1" s="1"/>
  <c r="AK285" i="1"/>
  <c r="CY289" i="1"/>
  <c r="CX289" i="1"/>
  <c r="DA289" i="1"/>
  <c r="AO289" i="1"/>
  <c r="AE209" i="1"/>
  <c r="Y289" i="1"/>
  <c r="R289" i="1"/>
  <c r="DB289" i="1"/>
  <c r="CY298" i="1"/>
  <c r="R298" i="1"/>
  <c r="Y298" i="1"/>
  <c r="AO298" i="1"/>
  <c r="AE218" i="1"/>
  <c r="DA298" i="1"/>
  <c r="DB298" i="1"/>
  <c r="CX298" i="1"/>
  <c r="V275" i="1"/>
  <c r="Q275" i="1"/>
  <c r="R355" i="1" s="1"/>
  <c r="AK275" i="1"/>
  <c r="CY299" i="1"/>
  <c r="DA299" i="1"/>
  <c r="Y299" i="1"/>
  <c r="R299" i="1"/>
  <c r="AE219" i="1"/>
  <c r="AO299" i="1"/>
  <c r="DB299" i="1"/>
  <c r="CX299" i="1"/>
  <c r="CY297" i="1"/>
  <c r="CX297" i="1"/>
  <c r="R297" i="1"/>
  <c r="AO297" i="1"/>
  <c r="AE217" i="1"/>
  <c r="Y297" i="1"/>
  <c r="DB297" i="1"/>
  <c r="DA297" i="1"/>
  <c r="AK316" i="1"/>
  <c r="CY282" i="1"/>
  <c r="CX282" i="1"/>
  <c r="Y282" i="1"/>
  <c r="AE202" i="1"/>
  <c r="DA282" i="1"/>
  <c r="DB282" i="1"/>
  <c r="Q316" i="1"/>
  <c r="R282" i="1"/>
  <c r="AO282" i="1"/>
  <c r="CY294" i="1"/>
  <c r="AE214" i="1"/>
  <c r="AO294" i="1"/>
  <c r="R294" i="1"/>
  <c r="DB294" i="1"/>
  <c r="CX294" i="1"/>
  <c r="Y294" i="1"/>
  <c r="DA294" i="1"/>
  <c r="DG305" i="1"/>
  <c r="CY269" i="1"/>
  <c r="R269" i="1"/>
  <c r="AO269" i="1"/>
  <c r="DB269" i="1"/>
  <c r="CX269" i="1"/>
  <c r="AE189" i="1"/>
  <c r="DA269" i="1"/>
  <c r="Y269" i="1"/>
  <c r="R306" i="1"/>
  <c r="DB306" i="1"/>
  <c r="Y306" i="1"/>
  <c r="CX306" i="1"/>
  <c r="AE226" i="1"/>
  <c r="DA306" i="1"/>
  <c r="AO306" i="1"/>
  <c r="CY306" i="1"/>
  <c r="AK270" i="1"/>
  <c r="V270" i="1"/>
  <c r="Q270" i="1"/>
  <c r="R350" i="1" s="1"/>
  <c r="CY295" i="1"/>
  <c r="R295" i="1"/>
  <c r="DA295" i="1"/>
  <c r="Y295" i="1"/>
  <c r="CX295" i="1"/>
  <c r="DB295" i="1"/>
  <c r="AE215" i="1"/>
  <c r="AO295" i="1"/>
  <c r="DG308" i="1"/>
  <c r="CY287" i="1"/>
  <c r="AE207" i="1"/>
  <c r="Y287" i="1"/>
  <c r="AO287" i="1"/>
  <c r="DB287" i="1"/>
  <c r="DA287" i="1"/>
  <c r="CX287" i="1"/>
  <c r="R287" i="1"/>
  <c r="V293" i="1"/>
  <c r="AK293" i="1"/>
  <c r="Q293" i="1"/>
  <c r="R373" i="1" s="1"/>
  <c r="CY283" i="1"/>
  <c r="AE203" i="1"/>
  <c r="R283" i="1"/>
  <c r="DB283" i="1"/>
  <c r="DA283" i="1"/>
  <c r="AO283" i="1"/>
  <c r="CX283" i="1"/>
  <c r="Y283" i="1"/>
  <c r="CY276" i="1"/>
  <c r="CX276" i="1"/>
  <c r="DA276" i="1"/>
  <c r="AO276" i="1"/>
  <c r="DB276" i="1"/>
  <c r="Y276" i="1"/>
  <c r="AE196" i="1"/>
  <c r="R276" i="1"/>
  <c r="CY268" i="1"/>
  <c r="DA268" i="1"/>
  <c r="AE188" i="1"/>
  <c r="Y268" i="1"/>
  <c r="DB268" i="1"/>
  <c r="R268" i="1"/>
  <c r="CX268" i="1"/>
  <c r="AO268" i="1"/>
  <c r="CY304" i="1"/>
  <c r="AO304" i="1"/>
  <c r="DA304" i="1"/>
  <c r="R304" i="1"/>
  <c r="Y304" i="1"/>
  <c r="CX304" i="1"/>
  <c r="DB304" i="1"/>
  <c r="AE224" i="1"/>
  <c r="CZ290" i="1"/>
  <c r="CY271" i="1"/>
  <c r="CX271" i="1"/>
  <c r="AO271" i="1"/>
  <c r="AE191" i="1"/>
  <c r="Y271" i="1"/>
  <c r="DA271" i="1"/>
  <c r="R271" i="1"/>
  <c r="DB271" i="1"/>
  <c r="CY301" i="1"/>
  <c r="DB301" i="1"/>
  <c r="DA301" i="1"/>
  <c r="AE221" i="1"/>
  <c r="CX301" i="1"/>
  <c r="Y301" i="1"/>
  <c r="AO301" i="1"/>
  <c r="R301" i="1"/>
  <c r="CZ289" i="1"/>
  <c r="CY291" i="1"/>
  <c r="CX291" i="1"/>
  <c r="AO291" i="1"/>
  <c r="R291" i="1"/>
  <c r="DA291" i="1"/>
  <c r="AE211" i="1"/>
  <c r="Y291" i="1"/>
  <c r="DB291" i="1"/>
  <c r="CZ298" i="1"/>
  <c r="CZ299" i="1"/>
  <c r="CZ297" i="1"/>
  <c r="CY286" i="1"/>
  <c r="Y286" i="1"/>
  <c r="AO286" i="1"/>
  <c r="AE206" i="1"/>
  <c r="CX286" i="1"/>
  <c r="R286" i="1"/>
  <c r="DA286" i="1"/>
  <c r="DB286" i="1"/>
  <c r="CZ282" i="1"/>
  <c r="CZ294" i="1"/>
  <c r="CY305" i="1"/>
  <c r="CX305" i="1"/>
  <c r="R305" i="1"/>
  <c r="AO305" i="1"/>
  <c r="AE225" i="1"/>
  <c r="Y305" i="1"/>
  <c r="DA305" i="1"/>
  <c r="DB305" i="1"/>
  <c r="CZ269" i="1"/>
  <c r="V302" i="1"/>
  <c r="AK302" i="1"/>
  <c r="Q302" i="1"/>
  <c r="R382" i="1" s="1"/>
  <c r="V278" i="1"/>
  <c r="Q278" i="1"/>
  <c r="R358" i="1" s="1"/>
  <c r="AK278" i="1"/>
  <c r="V284" i="1"/>
  <c r="Q284" i="1"/>
  <c r="R364" i="1" s="1"/>
  <c r="AK284" i="1"/>
  <c r="V288" i="1"/>
  <c r="Q288" i="1"/>
  <c r="R368" i="1" s="1"/>
  <c r="AK288" i="1"/>
  <c r="V273" i="1"/>
  <c r="AK273" i="1"/>
  <c r="Q273" i="1"/>
  <c r="R353" i="1" s="1"/>
  <c r="CY296" i="1"/>
  <c r="CX296" i="1"/>
  <c r="DB296" i="1"/>
  <c r="DA296" i="1"/>
  <c r="Y296" i="1"/>
  <c r="R296" i="1"/>
  <c r="AO296" i="1"/>
  <c r="AE216" i="1"/>
  <c r="V274" i="1"/>
  <c r="Q274" i="1"/>
  <c r="R354" i="1" s="1"/>
  <c r="AK274" i="1"/>
  <c r="CY279" i="1"/>
  <c r="CX279" i="1"/>
  <c r="DA279" i="1"/>
  <c r="AO279" i="1"/>
  <c r="DB279" i="1"/>
  <c r="AE199" i="1"/>
  <c r="Y279" i="1"/>
  <c r="R279" i="1"/>
  <c r="CZ306" i="1"/>
  <c r="DG306" i="1" s="1"/>
  <c r="CY267" i="1"/>
  <c r="DF267" i="1" s="1"/>
  <c r="CX267" i="1"/>
  <c r="AO267" i="1"/>
  <c r="R267" i="1"/>
  <c r="AE187" i="1"/>
  <c r="DA267" i="1"/>
  <c r="DH267" i="1" s="1"/>
  <c r="Y267" i="1"/>
  <c r="DB267" i="1"/>
  <c r="DI267" i="1" s="1"/>
  <c r="CY277" i="1"/>
  <c r="AE197" i="1"/>
  <c r="DA277" i="1"/>
  <c r="R277" i="1"/>
  <c r="Y277" i="1"/>
  <c r="AO277" i="1"/>
  <c r="CX277" i="1"/>
  <c r="DB277" i="1"/>
  <c r="CZ295" i="1"/>
  <c r="CY307" i="1"/>
  <c r="AE227" i="1"/>
  <c r="Y307" i="1"/>
  <c r="R307" i="1"/>
  <c r="CX307" i="1"/>
  <c r="DB307" i="1"/>
  <c r="DA307" i="1"/>
  <c r="AO307" i="1"/>
  <c r="CZ287" i="1"/>
  <c r="CY300" i="1"/>
  <c r="CX300" i="1"/>
  <c r="AO300" i="1"/>
  <c r="R300" i="1"/>
  <c r="AE220" i="1"/>
  <c r="DA300" i="1"/>
  <c r="DB300" i="1"/>
  <c r="Y300" i="1"/>
  <c r="CY272" i="1"/>
  <c r="DA272" i="1"/>
  <c r="Y272" i="1"/>
  <c r="AE192" i="1"/>
  <c r="DB272" i="1"/>
  <c r="AO272" i="1"/>
  <c r="R272" i="1"/>
  <c r="CX272" i="1"/>
  <c r="CZ283" i="1"/>
  <c r="DG301" i="1" l="1"/>
  <c r="CH286" i="1"/>
  <c r="CH312" i="1"/>
  <c r="CH313" i="1"/>
  <c r="CH314" i="1"/>
  <c r="AT272" i="1"/>
  <c r="AT313" i="1"/>
  <c r="AT312" i="1"/>
  <c r="AT314" i="1"/>
  <c r="DF305" i="1"/>
  <c r="DH305" i="1"/>
  <c r="AT287" i="1"/>
  <c r="AT288" i="1"/>
  <c r="AT269" i="1"/>
  <c r="AT294" i="1"/>
  <c r="AT268" i="1"/>
  <c r="AT273" i="1"/>
  <c r="AT271" i="1"/>
  <c r="AT278" i="1"/>
  <c r="AT302" i="1"/>
  <c r="AT296" i="1"/>
  <c r="DG295" i="1"/>
  <c r="AT306" i="1"/>
  <c r="AT274" i="1"/>
  <c r="AT283" i="1"/>
  <c r="AT293" i="1"/>
  <c r="AT317" i="1" s="1"/>
  <c r="HL293" i="1" s="1"/>
  <c r="IE257" i="1" s="1"/>
  <c r="DI272" i="1"/>
  <c r="DH283" i="1"/>
  <c r="DF283" i="1"/>
  <c r="DI291" i="1"/>
  <c r="DI283" i="1"/>
  <c r="CH289" i="1"/>
  <c r="CH311" i="1"/>
  <c r="CH310" i="1"/>
  <c r="CH309" i="1"/>
  <c r="AT295" i="1"/>
  <c r="AT311" i="1"/>
  <c r="AT309" i="1"/>
  <c r="AT310" i="1"/>
  <c r="AT300" i="1"/>
  <c r="DF272" i="1"/>
  <c r="CH307" i="1"/>
  <c r="CH267" i="1"/>
  <c r="CH274" i="1"/>
  <c r="DH296" i="1"/>
  <c r="CH284" i="1"/>
  <c r="CH305" i="1"/>
  <c r="DI295" i="1"/>
  <c r="DG272" i="1"/>
  <c r="DG277" i="1"/>
  <c r="DG287" i="1"/>
  <c r="DI305" i="1"/>
  <c r="DG297" i="1"/>
  <c r="DH272" i="1"/>
  <c r="DH300" i="1"/>
  <c r="CH288" i="1"/>
  <c r="CH278" i="1"/>
  <c r="DG269" i="1"/>
  <c r="DH291" i="1"/>
  <c r="DF291" i="1"/>
  <c r="CH304" i="1"/>
  <c r="DF295" i="1"/>
  <c r="CH270" i="1"/>
  <c r="DI299" i="1"/>
  <c r="DF299" i="1"/>
  <c r="CZ273" i="1"/>
  <c r="DG273" i="1" s="1"/>
  <c r="CH273" i="1"/>
  <c r="CZ302" i="1"/>
  <c r="DG302" i="1" s="1"/>
  <c r="CH302" i="1"/>
  <c r="CZ275" i="1"/>
  <c r="DG276" i="1" s="1"/>
  <c r="CH275" i="1"/>
  <c r="CZ281" i="1"/>
  <c r="DG282" i="1" s="1"/>
  <c r="CH281" i="1"/>
  <c r="CZ280" i="1"/>
  <c r="DG280" i="1" s="1"/>
  <c r="CH280" i="1"/>
  <c r="CH295" i="1"/>
  <c r="CH294" i="1"/>
  <c r="CH271" i="1"/>
  <c r="CH290" i="1"/>
  <c r="CH272" i="1"/>
  <c r="CH279" i="1"/>
  <c r="CH282" i="1"/>
  <c r="CH298" i="1"/>
  <c r="CH301" i="1"/>
  <c r="CH268" i="1"/>
  <c r="CH276" i="1"/>
  <c r="CZ293" i="1"/>
  <c r="HT248" i="1" s="1"/>
  <c r="CH293" i="1"/>
  <c r="CZ285" i="1"/>
  <c r="DG286" i="1" s="1"/>
  <c r="CH285" i="1"/>
  <c r="CZ303" i="1"/>
  <c r="DG304" i="1" s="1"/>
  <c r="CH303" i="1"/>
  <c r="CH292" i="1"/>
  <c r="CH300" i="1"/>
  <c r="CH287" i="1"/>
  <c r="CH277" i="1"/>
  <c r="CH296" i="1"/>
  <c r="CH269" i="1"/>
  <c r="CH299" i="1"/>
  <c r="CH283" i="1"/>
  <c r="CH297" i="1"/>
  <c r="CH291" i="1"/>
  <c r="DG283" i="1"/>
  <c r="DI300" i="1"/>
  <c r="DF300" i="1"/>
  <c r="DH277" i="1"/>
  <c r="DF277" i="1"/>
  <c r="DI296" i="1"/>
  <c r="DI277" i="1"/>
  <c r="AT279" i="1"/>
  <c r="DF296" i="1"/>
  <c r="AT284" i="1"/>
  <c r="AT307" i="1"/>
  <c r="AT270" i="1"/>
  <c r="DV271" i="1" s="1"/>
  <c r="DH299" i="1"/>
  <c r="DH290" i="1"/>
  <c r="DF290" i="1"/>
  <c r="DC272" i="1"/>
  <c r="DE272" i="1"/>
  <c r="IK192" i="1"/>
  <c r="BD192" i="1"/>
  <c r="AE272" i="1"/>
  <c r="AE352" i="1" s="1"/>
  <c r="AE300" i="1"/>
  <c r="AE380" i="1" s="1"/>
  <c r="BD220" i="1"/>
  <c r="IK220" i="1"/>
  <c r="DH307" i="1"/>
  <c r="DH308" i="1"/>
  <c r="DC307" i="1"/>
  <c r="DE307" i="1"/>
  <c r="DE308" i="1"/>
  <c r="DF307" i="1"/>
  <c r="DF308" i="1"/>
  <c r="DC277" i="1"/>
  <c r="DE277" i="1"/>
  <c r="IK187" i="1"/>
  <c r="AE267" i="1"/>
  <c r="AE347" i="1" s="1"/>
  <c r="BD187" i="1"/>
  <c r="DE267" i="1"/>
  <c r="DJ267" i="1" s="1"/>
  <c r="DP267" i="1" s="1"/>
  <c r="DC267" i="1"/>
  <c r="AE279" i="1"/>
  <c r="AE359" i="1" s="1"/>
  <c r="BD199" i="1"/>
  <c r="IK199" i="1"/>
  <c r="CY274" i="1"/>
  <c r="AE194" i="1"/>
  <c r="Y274" i="1"/>
  <c r="R274" i="1"/>
  <c r="CX274" i="1"/>
  <c r="DB274" i="1"/>
  <c r="DA274" i="1"/>
  <c r="AO274" i="1"/>
  <c r="CY288" i="1"/>
  <c r="DF288" i="1" s="1"/>
  <c r="DB288" i="1"/>
  <c r="DI288" i="1" s="1"/>
  <c r="AE208" i="1"/>
  <c r="AO288" i="1"/>
  <c r="Y288" i="1"/>
  <c r="R288" i="1"/>
  <c r="CX288" i="1"/>
  <c r="DE289" i="1" s="1"/>
  <c r="DA288" i="1"/>
  <c r="CY284" i="1"/>
  <c r="DF284" i="1" s="1"/>
  <c r="AO284" i="1"/>
  <c r="R284" i="1"/>
  <c r="CX284" i="1"/>
  <c r="Y284" i="1"/>
  <c r="DB284" i="1"/>
  <c r="DI284" i="1" s="1"/>
  <c r="AE204" i="1"/>
  <c r="DA284" i="1"/>
  <c r="DH284" i="1" s="1"/>
  <c r="CY278" i="1"/>
  <c r="DF278" i="1" s="1"/>
  <c r="AE198" i="1"/>
  <c r="DB278" i="1"/>
  <c r="DI278" i="1" s="1"/>
  <c r="AO278" i="1"/>
  <c r="CX278" i="1"/>
  <c r="DE279" i="1" s="1"/>
  <c r="R278" i="1"/>
  <c r="DA278" i="1"/>
  <c r="DH278" i="1" s="1"/>
  <c r="Y278" i="1"/>
  <c r="BD225" i="1"/>
  <c r="IK225" i="1"/>
  <c r="AE305" i="1"/>
  <c r="AE385" i="1" s="1"/>
  <c r="GD248" i="1"/>
  <c r="DE287" i="1"/>
  <c r="DC286" i="1"/>
  <c r="DG298" i="1"/>
  <c r="AE291" i="1"/>
  <c r="AE371" i="1" s="1"/>
  <c r="BD211" i="1"/>
  <c r="IK211" i="1"/>
  <c r="DE291" i="1"/>
  <c r="DC291" i="1"/>
  <c r="AE301" i="1"/>
  <c r="AE381" i="1" s="1"/>
  <c r="BD221" i="1"/>
  <c r="IK221" i="1"/>
  <c r="DI301" i="1"/>
  <c r="AE271" i="1"/>
  <c r="AE351" i="1" s="1"/>
  <c r="IK191" i="1"/>
  <c r="BD191" i="1"/>
  <c r="DC271" i="1"/>
  <c r="DG290" i="1"/>
  <c r="IK224" i="1"/>
  <c r="BD224" i="1"/>
  <c r="AE304" i="1"/>
  <c r="AE384" i="1" s="1"/>
  <c r="DC304" i="1"/>
  <c r="DH268" i="1"/>
  <c r="BD196" i="1"/>
  <c r="AE276" i="1"/>
  <c r="AE356" i="1" s="1"/>
  <c r="IK196" i="1"/>
  <c r="DV272" i="1"/>
  <c r="DC287" i="1"/>
  <c r="DI287" i="1"/>
  <c r="DF287" i="1"/>
  <c r="DG307" i="1"/>
  <c r="CY270" i="1"/>
  <c r="DF270" i="1" s="1"/>
  <c r="AO270" i="1"/>
  <c r="R270" i="1"/>
  <c r="DB270" i="1"/>
  <c r="DI270" i="1" s="1"/>
  <c r="DA270" i="1"/>
  <c r="DH270" i="1" s="1"/>
  <c r="CX270" i="1"/>
  <c r="Y270" i="1"/>
  <c r="AE190" i="1"/>
  <c r="DF306" i="1"/>
  <c r="DH306" i="1"/>
  <c r="DE306" i="1"/>
  <c r="DC306" i="1"/>
  <c r="DI306" i="1"/>
  <c r="DH269" i="1"/>
  <c r="DE269" i="1"/>
  <c r="DC269" i="1"/>
  <c r="DF269" i="1"/>
  <c r="DC294" i="1"/>
  <c r="BD214" i="1"/>
  <c r="AE294" i="1"/>
  <c r="AE374" i="1" s="1"/>
  <c r="IK214" i="1"/>
  <c r="AO316" i="1"/>
  <c r="CH248" i="1"/>
  <c r="CH264" i="1"/>
  <c r="CH266" i="1"/>
  <c r="CH249" i="1"/>
  <c r="CH257" i="1"/>
  <c r="CH261" i="1"/>
  <c r="CH250" i="1"/>
  <c r="CH252" i="1"/>
  <c r="CH258" i="1"/>
  <c r="CH251" i="1"/>
  <c r="CH254" i="1"/>
  <c r="CH262" i="1"/>
  <c r="CH259" i="1"/>
  <c r="CH246" i="1"/>
  <c r="CH256" i="1"/>
  <c r="CH247" i="1"/>
  <c r="CH253" i="1"/>
  <c r="CH260" i="1"/>
  <c r="CH255" i="1"/>
  <c r="CH263" i="1"/>
  <c r="CH265" i="1"/>
  <c r="CH308" i="1"/>
  <c r="GD249" i="1"/>
  <c r="GD247" i="1"/>
  <c r="AT308" i="1"/>
  <c r="AT246" i="1"/>
  <c r="AT251" i="1"/>
  <c r="AT255" i="1"/>
  <c r="AT249" i="1"/>
  <c r="AT258" i="1"/>
  <c r="AT262" i="1"/>
  <c r="AT250" i="1"/>
  <c r="AT254" i="1"/>
  <c r="AT247" i="1"/>
  <c r="AT261" i="1"/>
  <c r="AT248" i="1"/>
  <c r="AT253" i="1"/>
  <c r="AT257" i="1"/>
  <c r="AT260" i="1"/>
  <c r="AT264" i="1"/>
  <c r="AT266" i="1"/>
  <c r="AT252" i="1"/>
  <c r="AT256" i="1"/>
  <c r="AT259" i="1"/>
  <c r="AT263" i="1"/>
  <c r="AT265" i="1"/>
  <c r="DH297" i="1"/>
  <c r="DE297" i="1"/>
  <c r="DC297" i="1"/>
  <c r="AT297" i="1"/>
  <c r="DE299" i="1"/>
  <c r="DC299" i="1"/>
  <c r="AT299" i="1"/>
  <c r="DE298" i="1"/>
  <c r="DC298" i="1"/>
  <c r="DH298" i="1"/>
  <c r="AT298" i="1"/>
  <c r="DG291" i="1"/>
  <c r="DC289" i="1"/>
  <c r="AT289" i="1"/>
  <c r="AT280" i="1"/>
  <c r="AT303" i="1"/>
  <c r="AT304" i="1"/>
  <c r="AT292" i="1"/>
  <c r="CY292" i="1"/>
  <c r="DF292" i="1" s="1"/>
  <c r="R292" i="1"/>
  <c r="DB292" i="1"/>
  <c r="DI292" i="1" s="1"/>
  <c r="DA292" i="1"/>
  <c r="DH292" i="1" s="1"/>
  <c r="CX292" i="1"/>
  <c r="AE212" i="1"/>
  <c r="AO292" i="1"/>
  <c r="Y292" i="1"/>
  <c r="DE300" i="1"/>
  <c r="DC300" i="1"/>
  <c r="DI307" i="1"/>
  <c r="DI308" i="1"/>
  <c r="BD227" i="1"/>
  <c r="AE307" i="1"/>
  <c r="AE387" i="1" s="1"/>
  <c r="IK227" i="1"/>
  <c r="AE277" i="1"/>
  <c r="AE357" i="1" s="1"/>
  <c r="IK197" i="1"/>
  <c r="BD197" i="1"/>
  <c r="DC279" i="1"/>
  <c r="CZ274" i="1"/>
  <c r="IK216" i="1"/>
  <c r="AE296" i="1"/>
  <c r="AE376" i="1" s="1"/>
  <c r="BD216" i="1"/>
  <c r="DE296" i="1"/>
  <c r="DC296" i="1"/>
  <c r="CY273" i="1"/>
  <c r="DF273" i="1" s="1"/>
  <c r="AO273" i="1"/>
  <c r="DA273" i="1"/>
  <c r="DH273" i="1" s="1"/>
  <c r="R273" i="1"/>
  <c r="DB273" i="1"/>
  <c r="DI273" i="1" s="1"/>
  <c r="AE193" i="1"/>
  <c r="CX273" i="1"/>
  <c r="Y273" i="1"/>
  <c r="CZ288" i="1"/>
  <c r="DG288" i="1" s="1"/>
  <c r="CZ284" i="1"/>
  <c r="DG284" i="1" s="1"/>
  <c r="CZ278" i="1"/>
  <c r="CY302" i="1"/>
  <c r="DF302" i="1" s="1"/>
  <c r="AE222" i="1"/>
  <c r="AO302" i="1"/>
  <c r="CX302" i="1"/>
  <c r="DA302" i="1"/>
  <c r="DH302" i="1" s="1"/>
  <c r="DB302" i="1"/>
  <c r="DI302" i="1" s="1"/>
  <c r="Y302" i="1"/>
  <c r="R302" i="1"/>
  <c r="DE305" i="1"/>
  <c r="DC305" i="1"/>
  <c r="IK206" i="1"/>
  <c r="AE286" i="1"/>
  <c r="AE366" i="1" s="1"/>
  <c r="BD206" i="1"/>
  <c r="DG299" i="1"/>
  <c r="DC301" i="1"/>
  <c r="DE301" i="1"/>
  <c r="DH301" i="1"/>
  <c r="DF301" i="1"/>
  <c r="DE268" i="1"/>
  <c r="DC268" i="1"/>
  <c r="DI268" i="1"/>
  <c r="IK188" i="1"/>
  <c r="BD188" i="1"/>
  <c r="AE268" i="1"/>
  <c r="AE348" i="1" s="1"/>
  <c r="DF268" i="1"/>
  <c r="DC276" i="1"/>
  <c r="DE283" i="1"/>
  <c r="DC283" i="1"/>
  <c r="BD203" i="1"/>
  <c r="AE283" i="1"/>
  <c r="AE363" i="1" s="1"/>
  <c r="IK203" i="1"/>
  <c r="CY293" i="1"/>
  <c r="AE213" i="1"/>
  <c r="R293" i="1"/>
  <c r="DA293" i="1"/>
  <c r="CX293" i="1"/>
  <c r="DB293" i="1"/>
  <c r="DI294" i="1" s="1"/>
  <c r="AO293" i="1"/>
  <c r="Y293" i="1"/>
  <c r="DG300" i="1"/>
  <c r="DH287" i="1"/>
  <c r="AE287" i="1"/>
  <c r="AE367" i="1" s="1"/>
  <c r="IK207" i="1"/>
  <c r="BD207" i="1"/>
  <c r="IK215" i="1"/>
  <c r="AE295" i="1"/>
  <c r="AE375" i="1" s="1"/>
  <c r="BD215" i="1"/>
  <c r="DE295" i="1"/>
  <c r="DC295" i="1"/>
  <c r="DH295" i="1"/>
  <c r="AT277" i="1"/>
  <c r="AT267" i="1"/>
  <c r="DV268" i="1" s="1"/>
  <c r="CZ270" i="1"/>
  <c r="CH306" i="1"/>
  <c r="AE306" i="1"/>
  <c r="AE386" i="1" s="1"/>
  <c r="IK226" i="1"/>
  <c r="BD226" i="1"/>
  <c r="DG296" i="1"/>
  <c r="AE269" i="1"/>
  <c r="AE349" i="1" s="1"/>
  <c r="BD189" i="1"/>
  <c r="IK189" i="1"/>
  <c r="DI269" i="1"/>
  <c r="AT305" i="1"/>
  <c r="AE282" i="1"/>
  <c r="AE362" i="1" s="1"/>
  <c r="AE236" i="1"/>
  <c r="IK166" i="1" s="1"/>
  <c r="BD202" i="1"/>
  <c r="IK202" i="1"/>
  <c r="GD246" i="1"/>
  <c r="DC282" i="1"/>
  <c r="AT282" i="1"/>
  <c r="AT286" i="1"/>
  <c r="DI297" i="1"/>
  <c r="AE297" i="1"/>
  <c r="AE377" i="1" s="1"/>
  <c r="BD217" i="1"/>
  <c r="IK217" i="1"/>
  <c r="DF297" i="1"/>
  <c r="AE299" i="1"/>
  <c r="AE379" i="1" s="1"/>
  <c r="IK219" i="1"/>
  <c r="BD219" i="1"/>
  <c r="AT275" i="1"/>
  <c r="CY275" i="1"/>
  <c r="CX275" i="1"/>
  <c r="DE276" i="1" s="1"/>
  <c r="AO275" i="1"/>
  <c r="R275" i="1"/>
  <c r="DB275" i="1"/>
  <c r="AE195" i="1"/>
  <c r="DA275" i="1"/>
  <c r="Y275" i="1"/>
  <c r="DI298" i="1"/>
  <c r="IK218" i="1"/>
  <c r="AE298" i="1"/>
  <c r="AE378" i="1" s="1"/>
  <c r="BD218" i="1"/>
  <c r="DF298" i="1"/>
  <c r="AT291" i="1"/>
  <c r="BD209" i="1"/>
  <c r="IK209" i="1"/>
  <c r="AE289" i="1"/>
  <c r="AE369" i="1" s="1"/>
  <c r="AT285" i="1"/>
  <c r="CY285" i="1"/>
  <c r="CX285" i="1"/>
  <c r="DE286" i="1" s="1"/>
  <c r="DB285" i="1"/>
  <c r="DA285" i="1"/>
  <c r="Y285" i="1"/>
  <c r="R285" i="1"/>
  <c r="AO285" i="1"/>
  <c r="AE205" i="1"/>
  <c r="AT281" i="1"/>
  <c r="CY281" i="1"/>
  <c r="AE201" i="1"/>
  <c r="DA281" i="1"/>
  <c r="AO281" i="1"/>
  <c r="CX281" i="1"/>
  <c r="R281" i="1"/>
  <c r="DB281" i="1"/>
  <c r="Y281" i="1"/>
  <c r="AT301" i="1"/>
  <c r="BD210" i="1"/>
  <c r="AE290" i="1"/>
  <c r="AE370" i="1" s="1"/>
  <c r="IK210" i="1"/>
  <c r="DI290" i="1"/>
  <c r="DC290" i="1"/>
  <c r="DE290" i="1"/>
  <c r="AT290" i="1"/>
  <c r="CY280" i="1"/>
  <c r="DF280" i="1" s="1"/>
  <c r="R280" i="1"/>
  <c r="DB280" i="1"/>
  <c r="DI280" i="1" s="1"/>
  <c r="AO280" i="1"/>
  <c r="AE200" i="1"/>
  <c r="DA280" i="1"/>
  <c r="DH280" i="1" s="1"/>
  <c r="Y280" i="1"/>
  <c r="CX280" i="1"/>
  <c r="CY303" i="1"/>
  <c r="R303" i="1"/>
  <c r="AE223" i="1"/>
  <c r="DB303" i="1"/>
  <c r="Y303" i="1"/>
  <c r="CX303" i="1"/>
  <c r="DE304" i="1" s="1"/>
  <c r="AO303" i="1"/>
  <c r="DA303" i="1"/>
  <c r="CZ292" i="1"/>
  <c r="DG292" i="1" s="1"/>
  <c r="AT276" i="1"/>
  <c r="DV269" i="1" l="1"/>
  <c r="DV294" i="1"/>
  <c r="DV288" i="1"/>
  <c r="DV314" i="1"/>
  <c r="DV312" i="1"/>
  <c r="DV313" i="1"/>
  <c r="DV274" i="1"/>
  <c r="AW271" i="1"/>
  <c r="CC312" i="1"/>
  <c r="AW312" i="1"/>
  <c r="AW313" i="1"/>
  <c r="AW314" i="1"/>
  <c r="CC313" i="1"/>
  <c r="CC314" i="1"/>
  <c r="DV284" i="1"/>
  <c r="DG294" i="1"/>
  <c r="DV273" i="1"/>
  <c r="CC297" i="1"/>
  <c r="CC299" i="1"/>
  <c r="DV295" i="1"/>
  <c r="DV302" i="1"/>
  <c r="DG281" i="1"/>
  <c r="HL272" i="1"/>
  <c r="DV279" i="1"/>
  <c r="DF303" i="1"/>
  <c r="DV283" i="1"/>
  <c r="DV296" i="1"/>
  <c r="CC283" i="1"/>
  <c r="AW276" i="1"/>
  <c r="CC311" i="1"/>
  <c r="CC310" i="1"/>
  <c r="CC309" i="1"/>
  <c r="DV310" i="1"/>
  <c r="DV311" i="1"/>
  <c r="DV309" i="1"/>
  <c r="CC298" i="1"/>
  <c r="AW310" i="1"/>
  <c r="AW309" i="1"/>
  <c r="AW311" i="1"/>
  <c r="DI271" i="1"/>
  <c r="CC267" i="1"/>
  <c r="DF285" i="1"/>
  <c r="DI275" i="1"/>
  <c r="DH271" i="1"/>
  <c r="DG274" i="1"/>
  <c r="CC306" i="1"/>
  <c r="AW291" i="1"/>
  <c r="AW279" i="1"/>
  <c r="DG303" i="1"/>
  <c r="DI289" i="1"/>
  <c r="DV307" i="1"/>
  <c r="DH303" i="1"/>
  <c r="DI285" i="1"/>
  <c r="DF289" i="1"/>
  <c r="CC290" i="1"/>
  <c r="DF275" i="1"/>
  <c r="AW294" i="1"/>
  <c r="CC287" i="1"/>
  <c r="AW301" i="1"/>
  <c r="CC305" i="1"/>
  <c r="DI279" i="1"/>
  <c r="CC277" i="1"/>
  <c r="CC307" i="1"/>
  <c r="AW289" i="1"/>
  <c r="HL270" i="1"/>
  <c r="AM349" i="1"/>
  <c r="BD349" i="1"/>
  <c r="AM347" i="1"/>
  <c r="BD347" i="1"/>
  <c r="AM348" i="1"/>
  <c r="BD348" i="1"/>
  <c r="DH285" i="1"/>
  <c r="DH275" i="1"/>
  <c r="DI293" i="1"/>
  <c r="HL294" i="1"/>
  <c r="IE258" i="1" s="1"/>
  <c r="HL296" i="1"/>
  <c r="IE260" i="1" s="1"/>
  <c r="DV270" i="1"/>
  <c r="GE248" i="1"/>
  <c r="GD251" i="1"/>
  <c r="HL300" i="1"/>
  <c r="IE264" i="1" s="1"/>
  <c r="DF281" i="1"/>
  <c r="DJ291" i="1"/>
  <c r="DM291" i="1" s="1"/>
  <c r="DF279" i="1"/>
  <c r="DH304" i="1"/>
  <c r="DG285" i="1"/>
  <c r="DG275" i="1"/>
  <c r="DF274" i="1"/>
  <c r="CC303" i="1"/>
  <c r="AW303" i="1"/>
  <c r="BD223" i="1"/>
  <c r="EH224" i="1" s="1"/>
  <c r="AE303" i="1"/>
  <c r="AE383" i="1" s="1"/>
  <c r="IK223" i="1"/>
  <c r="DE280" i="1"/>
  <c r="DJ280" i="1" s="1"/>
  <c r="DP280" i="1" s="1"/>
  <c r="DC280" i="1"/>
  <c r="CC280" i="1"/>
  <c r="AW280" i="1"/>
  <c r="DV290" i="1"/>
  <c r="HL290" i="1"/>
  <c r="IE254" i="1" s="1"/>
  <c r="EH210" i="1"/>
  <c r="DC281" i="1"/>
  <c r="DE281" i="1"/>
  <c r="DH281" i="1"/>
  <c r="BD205" i="1"/>
  <c r="EH206" i="1" s="1"/>
  <c r="AE285" i="1"/>
  <c r="AE365" i="1" s="1"/>
  <c r="IK205" i="1"/>
  <c r="BD378" i="1"/>
  <c r="AM378" i="1"/>
  <c r="BD195" i="1"/>
  <c r="EH196" i="1" s="1"/>
  <c r="AE275" i="1"/>
  <c r="AE355" i="1" s="1"/>
  <c r="IK195" i="1"/>
  <c r="AW275" i="1"/>
  <c r="CC275" i="1"/>
  <c r="EH217" i="1"/>
  <c r="HL286" i="1"/>
  <c r="IE250" i="1" s="1"/>
  <c r="AE396" i="1"/>
  <c r="AM362" i="1"/>
  <c r="BD362" i="1"/>
  <c r="HL305" i="1"/>
  <c r="EH226" i="1"/>
  <c r="AM386" i="1"/>
  <c r="BD386" i="1"/>
  <c r="DG270" i="1"/>
  <c r="DG271" i="1"/>
  <c r="HL277" i="1"/>
  <c r="DV277" i="1"/>
  <c r="DJ295" i="1"/>
  <c r="DO295" i="1" s="1"/>
  <c r="BD375" i="1"/>
  <c r="AM375" i="1"/>
  <c r="DV287" i="1"/>
  <c r="CH317" i="1"/>
  <c r="HF290" i="1" s="1"/>
  <c r="CC293" i="1"/>
  <c r="AW293" i="1"/>
  <c r="AW317" i="1" s="1"/>
  <c r="HT246" i="1"/>
  <c r="DE293" i="1"/>
  <c r="DC293" i="1"/>
  <c r="HT247" i="1"/>
  <c r="DF293" i="1"/>
  <c r="EH203" i="1"/>
  <c r="DJ283" i="1"/>
  <c r="DL283" i="1" s="1"/>
  <c r="DJ301" i="1"/>
  <c r="DM301" i="1" s="1"/>
  <c r="DJ305" i="1"/>
  <c r="DL305" i="1" s="1"/>
  <c r="DC302" i="1"/>
  <c r="DE302" i="1"/>
  <c r="BD222" i="1"/>
  <c r="IK222" i="1"/>
  <c r="AE302" i="1"/>
  <c r="AE382" i="1" s="1"/>
  <c r="DG278" i="1"/>
  <c r="DG279" i="1"/>
  <c r="BD193" i="1"/>
  <c r="AE273" i="1"/>
  <c r="AE353" i="1" s="1"/>
  <c r="IK193" i="1"/>
  <c r="CC273" i="1"/>
  <c r="AW273" i="1"/>
  <c r="DJ296" i="1"/>
  <c r="DL296" i="1" s="1"/>
  <c r="EH216" i="1"/>
  <c r="AM387" i="1"/>
  <c r="BD387" i="1"/>
  <c r="IK212" i="1"/>
  <c r="BD212" i="1"/>
  <c r="AE292" i="1"/>
  <c r="AE372" i="1" s="1"/>
  <c r="DV293" i="1"/>
  <c r="DV292" i="1"/>
  <c r="HL292" i="1"/>
  <c r="IE256" i="1" s="1"/>
  <c r="DV303" i="1"/>
  <c r="HL303" i="1"/>
  <c r="DV280" i="1"/>
  <c r="HL280" i="1"/>
  <c r="HL298" i="1"/>
  <c r="IE262" i="1" s="1"/>
  <c r="DV298" i="1"/>
  <c r="DJ299" i="1"/>
  <c r="DV265" i="1"/>
  <c r="HL265" i="1"/>
  <c r="DV259" i="1"/>
  <c r="HL259" i="1"/>
  <c r="DV252" i="1"/>
  <c r="HL252" i="1"/>
  <c r="DV264" i="1"/>
  <c r="HL264" i="1"/>
  <c r="DV257" i="1"/>
  <c r="HL257" i="1"/>
  <c r="HL248" i="1"/>
  <c r="DV248" i="1"/>
  <c r="HL247" i="1"/>
  <c r="DV247" i="1"/>
  <c r="DV250" i="1"/>
  <c r="HL250" i="1"/>
  <c r="HL262" i="1"/>
  <c r="DV262" i="1"/>
  <c r="DV249" i="1"/>
  <c r="HL249" i="1"/>
  <c r="HL251" i="1"/>
  <c r="DV251" i="1"/>
  <c r="AW282" i="1"/>
  <c r="AW263" i="1"/>
  <c r="AW247" i="1"/>
  <c r="AW259" i="1"/>
  <c r="AW266" i="1"/>
  <c r="AW262" i="1"/>
  <c r="AW257" i="1"/>
  <c r="AW264" i="1"/>
  <c r="AW254" i="1"/>
  <c r="AW249" i="1"/>
  <c r="AW253" i="1"/>
  <c r="AW260" i="1"/>
  <c r="AW251" i="1"/>
  <c r="AW261" i="1"/>
  <c r="AW246" i="1"/>
  <c r="AW252" i="1"/>
  <c r="AW258" i="1"/>
  <c r="AW265" i="1"/>
  <c r="AW248" i="1"/>
  <c r="AW250" i="1"/>
  <c r="AW256" i="1"/>
  <c r="AW255" i="1"/>
  <c r="AW308" i="1"/>
  <c r="CC308" i="1"/>
  <c r="DE294" i="1"/>
  <c r="CC269" i="1"/>
  <c r="DJ306" i="1"/>
  <c r="DL306" i="1" s="1"/>
  <c r="AE270" i="1"/>
  <c r="AE350" i="1" s="1"/>
  <c r="BD190" i="1"/>
  <c r="EH191" i="1" s="1"/>
  <c r="IK190" i="1"/>
  <c r="CC295" i="1"/>
  <c r="DF276" i="1"/>
  <c r="DI276" i="1"/>
  <c r="BD356" i="1"/>
  <c r="AM356" i="1"/>
  <c r="CC268" i="1"/>
  <c r="CC304" i="1"/>
  <c r="HL271" i="1"/>
  <c r="EH221" i="1"/>
  <c r="DG289" i="1"/>
  <c r="EH211" i="1"/>
  <c r="CC286" i="1"/>
  <c r="DJ287" i="1"/>
  <c r="DN287" i="1" s="1"/>
  <c r="HL269" i="1"/>
  <c r="AW278" i="1"/>
  <c r="CC278" i="1"/>
  <c r="AE278" i="1"/>
  <c r="AE358" i="1" s="1"/>
  <c r="BD198" i="1"/>
  <c r="EH199" i="1" s="1"/>
  <c r="IK198" i="1"/>
  <c r="DV278" i="1"/>
  <c r="DE284" i="1"/>
  <c r="DC284" i="1"/>
  <c r="AW284" i="1"/>
  <c r="CC284" i="1"/>
  <c r="DH289" i="1"/>
  <c r="DH288" i="1"/>
  <c r="CC288" i="1"/>
  <c r="AW288" i="1"/>
  <c r="HL273" i="1"/>
  <c r="CC296" i="1"/>
  <c r="CC274" i="1"/>
  <c r="AW274" i="1"/>
  <c r="DE274" i="1"/>
  <c r="DC274" i="1"/>
  <c r="HL274" i="1"/>
  <c r="HL306" i="1"/>
  <c r="DL267" i="1"/>
  <c r="DN267" i="1"/>
  <c r="DJ277" i="1"/>
  <c r="DJ307" i="1"/>
  <c r="DN307" i="1" s="1"/>
  <c r="AW300" i="1"/>
  <c r="BD380" i="1"/>
  <c r="AM380" i="1"/>
  <c r="EH192" i="1"/>
  <c r="CC272" i="1"/>
  <c r="DJ272" i="1"/>
  <c r="DV276" i="1"/>
  <c r="HL276" i="1"/>
  <c r="DE303" i="1"/>
  <c r="DC303" i="1"/>
  <c r="DI303" i="1"/>
  <c r="IK200" i="1"/>
  <c r="BD200" i="1"/>
  <c r="AE280" i="1"/>
  <c r="AE360" i="1" s="1"/>
  <c r="DJ290" i="1"/>
  <c r="DP290" i="1" s="1"/>
  <c r="AW290" i="1"/>
  <c r="BD370" i="1"/>
  <c r="AM370" i="1"/>
  <c r="DV301" i="1"/>
  <c r="HL301" i="1"/>
  <c r="IE265" i="1" s="1"/>
  <c r="DI281" i="1"/>
  <c r="AW281" i="1"/>
  <c r="CC281" i="1"/>
  <c r="BD201" i="1"/>
  <c r="AE281" i="1"/>
  <c r="AE361" i="1" s="1"/>
  <c r="IK201" i="1"/>
  <c r="DV281" i="1"/>
  <c r="HL281" i="1"/>
  <c r="AW285" i="1"/>
  <c r="CC285" i="1"/>
  <c r="DC285" i="1"/>
  <c r="DE285" i="1"/>
  <c r="DV286" i="1"/>
  <c r="DV285" i="1"/>
  <c r="HL285" i="1"/>
  <c r="IE249" i="1" s="1"/>
  <c r="AM369" i="1"/>
  <c r="BD369" i="1"/>
  <c r="DV291" i="1"/>
  <c r="HL291" i="1"/>
  <c r="IE255" i="1" s="1"/>
  <c r="EH218" i="1"/>
  <c r="DC275" i="1"/>
  <c r="DE275" i="1"/>
  <c r="DV275" i="1"/>
  <c r="HL275" i="1"/>
  <c r="EH219" i="1"/>
  <c r="AM379" i="1"/>
  <c r="BD379" i="1"/>
  <c r="AM377" i="1"/>
  <c r="BD377" i="1"/>
  <c r="DV282" i="1"/>
  <c r="HL282" i="1"/>
  <c r="IE246" i="1" s="1"/>
  <c r="DE282" i="1"/>
  <c r="DI282" i="1"/>
  <c r="DF294" i="1"/>
  <c r="CC294" i="1"/>
  <c r="EH189" i="1"/>
  <c r="AW306" i="1"/>
  <c r="DV267" i="1"/>
  <c r="HL267" i="1"/>
  <c r="EH215" i="1"/>
  <c r="HL287" i="1"/>
  <c r="IE251" i="1" s="1"/>
  <c r="EH207" i="1"/>
  <c r="BD367" i="1"/>
  <c r="AM367" i="1"/>
  <c r="AW287" i="1"/>
  <c r="HT249" i="1"/>
  <c r="DH293" i="1"/>
  <c r="BD213" i="1"/>
  <c r="AE293" i="1"/>
  <c r="AE373" i="1" s="1"/>
  <c r="IK213" i="1"/>
  <c r="HL283" i="1"/>
  <c r="IE247" i="1" s="1"/>
  <c r="AM363" i="1"/>
  <c r="BD363" i="1"/>
  <c r="AW283" i="1"/>
  <c r="CC276" i="1"/>
  <c r="EH188" i="1"/>
  <c r="DJ268" i="1"/>
  <c r="DN268" i="1" s="1"/>
  <c r="DF304" i="1"/>
  <c r="DI304" i="1"/>
  <c r="DF271" i="1"/>
  <c r="CC271" i="1"/>
  <c r="CC301" i="1"/>
  <c r="CC291" i="1"/>
  <c r="DF286" i="1"/>
  <c r="BD366" i="1"/>
  <c r="AM366" i="1"/>
  <c r="DI286" i="1"/>
  <c r="AW305" i="1"/>
  <c r="AW302" i="1"/>
  <c r="CC302" i="1"/>
  <c r="DE273" i="1"/>
  <c r="DJ273" i="1" s="1"/>
  <c r="DO273" i="1" s="1"/>
  <c r="DC273" i="1"/>
  <c r="AM376" i="1"/>
  <c r="BD376" i="1"/>
  <c r="HL279" i="1"/>
  <c r="CC279" i="1"/>
  <c r="DM267" i="1"/>
  <c r="AW267" i="1"/>
  <c r="DO267" i="1"/>
  <c r="EH197" i="1"/>
  <c r="AM357" i="1"/>
  <c r="BD357" i="1"/>
  <c r="AW277" i="1"/>
  <c r="EH227" i="1"/>
  <c r="EH228" i="1"/>
  <c r="AW307" i="1"/>
  <c r="DJ300" i="1"/>
  <c r="DL300" i="1" s="1"/>
  <c r="CC292" i="1"/>
  <c r="AW292" i="1"/>
  <c r="DC292" i="1"/>
  <c r="DE292" i="1"/>
  <c r="DV305" i="1"/>
  <c r="DV304" i="1"/>
  <c r="HL304" i="1"/>
  <c r="DV289" i="1"/>
  <c r="HL289" i="1"/>
  <c r="IE253" i="1" s="1"/>
  <c r="CC289" i="1"/>
  <c r="AW298" i="1"/>
  <c r="DJ298" i="1"/>
  <c r="DP298" i="1" s="1"/>
  <c r="DV299" i="1"/>
  <c r="HL299" i="1"/>
  <c r="IE263" i="1" s="1"/>
  <c r="AW299" i="1"/>
  <c r="DV297" i="1"/>
  <c r="HL297" i="1"/>
  <c r="IE261" i="1" s="1"/>
  <c r="DJ297" i="1"/>
  <c r="DN297" i="1" s="1"/>
  <c r="AW297" i="1"/>
  <c r="DV263" i="1"/>
  <c r="HL263" i="1"/>
  <c r="DV256" i="1"/>
  <c r="HL256" i="1"/>
  <c r="DV266" i="1"/>
  <c r="HL266" i="1"/>
  <c r="DV260" i="1"/>
  <c r="HL260" i="1"/>
  <c r="DV253" i="1"/>
  <c r="HL253" i="1"/>
  <c r="DV261" i="1"/>
  <c r="HL261" i="1"/>
  <c r="DV254" i="1"/>
  <c r="HL254" i="1"/>
  <c r="DV258" i="1"/>
  <c r="HL258" i="1"/>
  <c r="DV255" i="1"/>
  <c r="HL255" i="1"/>
  <c r="HL246" i="1"/>
  <c r="DF282" i="1"/>
  <c r="DH282" i="1"/>
  <c r="CC282" i="1"/>
  <c r="AM374" i="1"/>
  <c r="BD374" i="1"/>
  <c r="DH294" i="1"/>
  <c r="AW269" i="1"/>
  <c r="DJ269" i="1"/>
  <c r="DN269" i="1" s="1"/>
  <c r="DC270" i="1"/>
  <c r="DE270" i="1"/>
  <c r="CC270" i="1"/>
  <c r="AW270" i="1"/>
  <c r="HL295" i="1"/>
  <c r="IE259" i="1" s="1"/>
  <c r="AW295" i="1"/>
  <c r="HL307" i="1"/>
  <c r="HU248" i="1" s="1"/>
  <c r="DV308" i="1"/>
  <c r="DV300" i="1"/>
  <c r="DG293" i="1"/>
  <c r="DH276" i="1"/>
  <c r="AW268" i="1"/>
  <c r="HL268" i="1"/>
  <c r="AW304" i="1"/>
  <c r="BD384" i="1"/>
  <c r="AM384" i="1"/>
  <c r="DE271" i="1"/>
  <c r="AM351" i="1"/>
  <c r="BD351" i="1"/>
  <c r="AM381" i="1"/>
  <c r="BD381" i="1"/>
  <c r="AM371" i="1"/>
  <c r="BD371" i="1"/>
  <c r="AW286" i="1"/>
  <c r="DH286" i="1"/>
  <c r="AM385" i="1"/>
  <c r="BD385" i="1"/>
  <c r="EH225" i="1"/>
  <c r="HL302" i="1"/>
  <c r="IE266" i="1" s="1"/>
  <c r="DE278" i="1"/>
  <c r="DC278" i="1"/>
  <c r="HL278" i="1"/>
  <c r="AE284" i="1"/>
  <c r="AE364" i="1" s="1"/>
  <c r="BD204" i="1"/>
  <c r="IK204" i="1"/>
  <c r="HL284" i="1"/>
  <c r="IE248" i="1" s="1"/>
  <c r="DE288" i="1"/>
  <c r="DC288" i="1"/>
  <c r="IK208" i="1"/>
  <c r="BD208" i="1"/>
  <c r="AE288" i="1"/>
  <c r="AE368" i="1" s="1"/>
  <c r="HL288" i="1"/>
  <c r="IE252" i="1" s="1"/>
  <c r="AW296" i="1"/>
  <c r="DH274" i="1"/>
  <c r="DI274" i="1"/>
  <c r="AE274" i="1"/>
  <c r="AE354" i="1" s="1"/>
  <c r="IK194" i="1"/>
  <c r="BD194" i="1"/>
  <c r="DH279" i="1"/>
  <c r="BD359" i="1"/>
  <c r="AM359" i="1"/>
  <c r="DV306" i="1"/>
  <c r="EH187" i="1"/>
  <c r="DJ308" i="1"/>
  <c r="DM308" i="1" s="1"/>
  <c r="CC300" i="1"/>
  <c r="EH220" i="1"/>
  <c r="BD352" i="1"/>
  <c r="AM352" i="1"/>
  <c r="AW272" i="1"/>
  <c r="DO280" i="1" l="1"/>
  <c r="DP291" i="1"/>
  <c r="DP301" i="1"/>
  <c r="DO268" i="1"/>
  <c r="HF260" i="1"/>
  <c r="HF264" i="1"/>
  <c r="HF266" i="1"/>
  <c r="DO307" i="1"/>
  <c r="HF251" i="1"/>
  <c r="DP307" i="1"/>
  <c r="DM280" i="1"/>
  <c r="HF284" i="1"/>
  <c r="HF255" i="1"/>
  <c r="DP287" i="1"/>
  <c r="DN291" i="1"/>
  <c r="DO301" i="1"/>
  <c r="DN296" i="1"/>
  <c r="DJ271" i="1"/>
  <c r="DL271" i="1" s="1"/>
  <c r="DP273" i="1"/>
  <c r="DO306" i="1"/>
  <c r="HF261" i="1"/>
  <c r="HF246" i="1"/>
  <c r="HF302" i="1"/>
  <c r="HF306" i="1"/>
  <c r="HF299" i="1"/>
  <c r="HF275" i="1"/>
  <c r="HF254" i="1"/>
  <c r="HF250" i="1"/>
  <c r="HF256" i="1"/>
  <c r="EH348" i="1"/>
  <c r="EH347" i="1"/>
  <c r="EH349" i="1"/>
  <c r="HF288" i="1"/>
  <c r="HF278" i="1"/>
  <c r="DN298" i="1"/>
  <c r="HF249" i="1"/>
  <c r="HF252" i="1"/>
  <c r="HF262" i="1"/>
  <c r="HF247" i="1"/>
  <c r="HF263" i="1"/>
  <c r="HF292" i="1"/>
  <c r="HF273" i="1"/>
  <c r="HF294" i="1"/>
  <c r="HF297" i="1"/>
  <c r="HF298" i="1"/>
  <c r="HF280" i="1"/>
  <c r="HF274" i="1"/>
  <c r="HF270" i="1"/>
  <c r="HF248" i="1"/>
  <c r="HF257" i="1"/>
  <c r="HF258" i="1"/>
  <c r="HF259" i="1"/>
  <c r="HF253" i="1"/>
  <c r="HF265" i="1"/>
  <c r="DM273" i="1"/>
  <c r="DL268" i="1"/>
  <c r="DL287" i="1"/>
  <c r="DL269" i="1"/>
  <c r="DL291" i="1"/>
  <c r="DO291" i="1"/>
  <c r="DL307" i="1"/>
  <c r="DM307" i="1"/>
  <c r="EH352" i="1"/>
  <c r="EH208" i="1"/>
  <c r="BD364" i="1"/>
  <c r="AM364" i="1"/>
  <c r="EH385" i="1"/>
  <c r="DJ270" i="1"/>
  <c r="DM269" i="1"/>
  <c r="DL298" i="1"/>
  <c r="DO298" i="1"/>
  <c r="EH357" i="1"/>
  <c r="DM268" i="1"/>
  <c r="EH213" i="1"/>
  <c r="EH367" i="1"/>
  <c r="DP269" i="1"/>
  <c r="EH377" i="1"/>
  <c r="DJ275" i="1"/>
  <c r="DJ285" i="1"/>
  <c r="EH201" i="1"/>
  <c r="EH370" i="1"/>
  <c r="DO290" i="1"/>
  <c r="DM290" i="1"/>
  <c r="EH200" i="1"/>
  <c r="DP272" i="1"/>
  <c r="DM272" i="1"/>
  <c r="DN272" i="1"/>
  <c r="DO272" i="1"/>
  <c r="DP277" i="1"/>
  <c r="DO277" i="1"/>
  <c r="DN277" i="1"/>
  <c r="DM277" i="1"/>
  <c r="DJ274" i="1"/>
  <c r="DJ284" i="1"/>
  <c r="DL284" i="1" s="1"/>
  <c r="AM358" i="1"/>
  <c r="BD358" i="1"/>
  <c r="DN290" i="1"/>
  <c r="DM287" i="1"/>
  <c r="AM350" i="1"/>
  <c r="BD350" i="1"/>
  <c r="EH351" i="1" s="1"/>
  <c r="DM306" i="1"/>
  <c r="DN306" i="1"/>
  <c r="DO269" i="1"/>
  <c r="DJ294" i="1"/>
  <c r="DL294" i="1" s="1"/>
  <c r="EH214" i="1"/>
  <c r="DO299" i="1"/>
  <c r="DP299" i="1"/>
  <c r="DM299" i="1"/>
  <c r="EH212" i="1"/>
  <c r="EH387" i="1"/>
  <c r="EH388" i="1"/>
  <c r="EH193" i="1"/>
  <c r="AM382" i="1"/>
  <c r="BD382" i="1"/>
  <c r="EH222" i="1"/>
  <c r="DN299" i="1"/>
  <c r="HT251" i="1"/>
  <c r="HF300" i="1"/>
  <c r="HF317" i="1"/>
  <c r="HF296" i="1"/>
  <c r="HF305" i="1"/>
  <c r="HF286" i="1"/>
  <c r="HF283" i="1"/>
  <c r="HF269" i="1"/>
  <c r="HF291" i="1"/>
  <c r="HF287" i="1"/>
  <c r="HF307" i="1"/>
  <c r="HF277" i="1"/>
  <c r="HF279" i="1"/>
  <c r="HF271" i="1"/>
  <c r="HF276" i="1"/>
  <c r="HF272" i="1"/>
  <c r="HF267" i="1"/>
  <c r="HF301" i="1"/>
  <c r="HF304" i="1"/>
  <c r="HF268" i="1"/>
  <c r="DO287" i="1"/>
  <c r="HF295" i="1"/>
  <c r="EH375" i="1"/>
  <c r="DN271" i="1"/>
  <c r="EH386" i="1"/>
  <c r="EH202" i="1"/>
  <c r="DM297" i="1"/>
  <c r="AM355" i="1"/>
  <c r="BD355" i="1"/>
  <c r="DM298" i="1"/>
  <c r="EH205" i="1"/>
  <c r="BD383" i="1"/>
  <c r="AM383" i="1"/>
  <c r="HF303" i="1"/>
  <c r="DL308" i="1"/>
  <c r="DN308" i="1"/>
  <c r="EH194" i="1"/>
  <c r="AM354" i="1"/>
  <c r="BD354" i="1"/>
  <c r="AM368" i="1"/>
  <c r="BD368" i="1"/>
  <c r="DJ288" i="1"/>
  <c r="DL288" i="1" s="1"/>
  <c r="EH204" i="1"/>
  <c r="DJ278" i="1"/>
  <c r="DL278" i="1" s="1"/>
  <c r="EH371" i="1"/>
  <c r="EH381" i="1"/>
  <c r="DL297" i="1"/>
  <c r="DJ292" i="1"/>
  <c r="DL292" i="1" s="1"/>
  <c r="DP300" i="1"/>
  <c r="DM300" i="1"/>
  <c r="DO300" i="1"/>
  <c r="EH376" i="1"/>
  <c r="DL273" i="1"/>
  <c r="DN273" i="1"/>
  <c r="DP268" i="1"/>
  <c r="EH363" i="1"/>
  <c r="BD373" i="1"/>
  <c r="AM373" i="1"/>
  <c r="DJ282" i="1"/>
  <c r="DN282" i="1" s="1"/>
  <c r="EH379" i="1"/>
  <c r="EH209" i="1"/>
  <c r="AM361" i="1"/>
  <c r="BD361" i="1"/>
  <c r="DL290" i="1"/>
  <c r="BD360" i="1"/>
  <c r="AM360" i="1"/>
  <c r="DJ303" i="1"/>
  <c r="DP303" i="1" s="1"/>
  <c r="DL272" i="1"/>
  <c r="EH380" i="1"/>
  <c r="DO308" i="1"/>
  <c r="DL277" i="1"/>
  <c r="EJ267" i="1"/>
  <c r="EK267" i="1" s="1"/>
  <c r="EU267" i="1"/>
  <c r="EV267" i="1" s="1"/>
  <c r="DQ267" i="1"/>
  <c r="DZ267" i="1"/>
  <c r="EA267" i="1" s="1"/>
  <c r="FE267" i="1"/>
  <c r="FF267" i="1" s="1"/>
  <c r="EH198" i="1"/>
  <c r="DJ286" i="1"/>
  <c r="DJ304" i="1"/>
  <c r="EH190" i="1"/>
  <c r="DP306" i="1"/>
  <c r="DO297" i="1"/>
  <c r="DL299" i="1"/>
  <c r="DJ289" i="1"/>
  <c r="BD372" i="1"/>
  <c r="AM372" i="1"/>
  <c r="DP308" i="1"/>
  <c r="DJ279" i="1"/>
  <c r="DM296" i="1"/>
  <c r="DO296" i="1"/>
  <c r="DP296" i="1"/>
  <c r="BD353" i="1"/>
  <c r="AM353" i="1"/>
  <c r="DJ302" i="1"/>
  <c r="DL302" i="1" s="1"/>
  <c r="DP305" i="1"/>
  <c r="DO305" i="1"/>
  <c r="DM305" i="1"/>
  <c r="DN305" i="1"/>
  <c r="DL301" i="1"/>
  <c r="DN301" i="1"/>
  <c r="DJ276" i="1"/>
  <c r="DP283" i="1"/>
  <c r="DM283" i="1"/>
  <c r="DN283" i="1"/>
  <c r="DO283" i="1"/>
  <c r="DJ293" i="1"/>
  <c r="DM293" i="1" s="1"/>
  <c r="HF293" i="1"/>
  <c r="DN300" i="1"/>
  <c r="DL295" i="1"/>
  <c r="DP295" i="1"/>
  <c r="DM295" i="1"/>
  <c r="DN295" i="1"/>
  <c r="HF282" i="1"/>
  <c r="AM396" i="1"/>
  <c r="DP297" i="1"/>
  <c r="EH195" i="1"/>
  <c r="EH378" i="1"/>
  <c r="HF289" i="1"/>
  <c r="HF285" i="1"/>
  <c r="BD365" i="1"/>
  <c r="EH366" i="1" s="1"/>
  <c r="AM365" i="1"/>
  <c r="DJ281" i="1"/>
  <c r="DL281" i="1" s="1"/>
  <c r="HF281" i="1"/>
  <c r="DL280" i="1"/>
  <c r="DN280" i="1"/>
  <c r="EH223" i="1"/>
  <c r="AV392" i="1" l="1"/>
  <c r="BS392" i="1" s="1"/>
  <c r="AV393" i="1"/>
  <c r="AV394" i="1"/>
  <c r="DP271" i="1"/>
  <c r="DO288" i="1"/>
  <c r="AV389" i="1"/>
  <c r="AV391" i="1"/>
  <c r="AV390" i="1"/>
  <c r="DO271" i="1"/>
  <c r="DN278" i="1"/>
  <c r="DM271" i="1"/>
  <c r="DQ271" i="1" s="1"/>
  <c r="DM294" i="1"/>
  <c r="DO294" i="1"/>
  <c r="DQ291" i="1"/>
  <c r="DQ269" i="1"/>
  <c r="DQ268" i="1"/>
  <c r="DQ307" i="1"/>
  <c r="DQ296" i="1"/>
  <c r="DQ273" i="1"/>
  <c r="DL282" i="1"/>
  <c r="DQ305" i="1"/>
  <c r="AV365" i="1"/>
  <c r="BS365" i="1" s="1"/>
  <c r="DQ283" i="1"/>
  <c r="DL303" i="1"/>
  <c r="DO293" i="1"/>
  <c r="DQ300" i="1"/>
  <c r="DQ287" i="1"/>
  <c r="DP282" i="1"/>
  <c r="DQ280" i="1"/>
  <c r="AV360" i="1"/>
  <c r="BS360" i="1" s="1"/>
  <c r="AV388" i="1"/>
  <c r="AV348" i="1"/>
  <c r="BS348" i="1" s="1"/>
  <c r="AV347" i="1"/>
  <c r="AV349" i="1"/>
  <c r="BS349" i="1" s="1"/>
  <c r="FC349" i="1" s="1"/>
  <c r="AV386" i="1"/>
  <c r="AV375" i="1"/>
  <c r="DP276" i="1"/>
  <c r="DL276" i="1"/>
  <c r="DN276" i="1"/>
  <c r="EH353" i="1"/>
  <c r="DP279" i="1"/>
  <c r="DL279" i="1"/>
  <c r="DM279" i="1"/>
  <c r="EH372" i="1"/>
  <c r="DL289" i="1"/>
  <c r="DM289" i="1"/>
  <c r="DP289" i="1"/>
  <c r="DL304" i="1"/>
  <c r="DN304" i="1"/>
  <c r="DO304" i="1"/>
  <c r="DN289" i="1"/>
  <c r="DN286" i="1"/>
  <c r="DL286" i="1"/>
  <c r="EH360" i="1"/>
  <c r="AV370" i="1"/>
  <c r="EH361" i="1"/>
  <c r="AV369" i="1"/>
  <c r="EH373" i="1"/>
  <c r="DM286" i="1"/>
  <c r="AV357" i="1"/>
  <c r="BS357" i="1" s="1"/>
  <c r="DQ297" i="1"/>
  <c r="AV374" i="1"/>
  <c r="EH368" i="1"/>
  <c r="EH354" i="1"/>
  <c r="EH383" i="1"/>
  <c r="EH355" i="1"/>
  <c r="EH382" i="1"/>
  <c r="DN279" i="1"/>
  <c r="AV350" i="1"/>
  <c r="BS350" i="1" s="1"/>
  <c r="AV356" i="1"/>
  <c r="BS356" i="1" s="1"/>
  <c r="EH358" i="1"/>
  <c r="DO289" i="1"/>
  <c r="DO274" i="1"/>
  <c r="DM274" i="1"/>
  <c r="DN274" i="1"/>
  <c r="AV380" i="1"/>
  <c r="DM285" i="1"/>
  <c r="DP285" i="1"/>
  <c r="DN285" i="1"/>
  <c r="DO285" i="1"/>
  <c r="EH369" i="1"/>
  <c r="DM275" i="1"/>
  <c r="DO275" i="1"/>
  <c r="DP275" i="1"/>
  <c r="DN275" i="1"/>
  <c r="AV363" i="1"/>
  <c r="DM304" i="1"/>
  <c r="AV376" i="1"/>
  <c r="DQ298" i="1"/>
  <c r="DM270" i="1"/>
  <c r="DP270" i="1"/>
  <c r="DO270" i="1"/>
  <c r="AV384" i="1"/>
  <c r="AV381" i="1"/>
  <c r="DO286" i="1"/>
  <c r="EH364" i="1"/>
  <c r="DO279" i="1"/>
  <c r="DO281" i="1"/>
  <c r="DN281" i="1"/>
  <c r="DM281" i="1"/>
  <c r="EH365" i="1"/>
  <c r="AV362" i="1"/>
  <c r="DN270" i="1"/>
  <c r="DQ295" i="1"/>
  <c r="DL293" i="1"/>
  <c r="DP293" i="1"/>
  <c r="DQ301" i="1"/>
  <c r="DN302" i="1"/>
  <c r="DP302" i="1"/>
  <c r="DO302" i="1"/>
  <c r="DM302" i="1"/>
  <c r="AV353" i="1"/>
  <c r="BS353" i="1" s="1"/>
  <c r="AV387" i="1"/>
  <c r="AV372" i="1"/>
  <c r="DQ299" i="1"/>
  <c r="DM276" i="1"/>
  <c r="EH356" i="1"/>
  <c r="DQ277" i="1"/>
  <c r="DQ272" i="1"/>
  <c r="DN303" i="1"/>
  <c r="DM303" i="1"/>
  <c r="DO303" i="1"/>
  <c r="DQ290" i="1"/>
  <c r="DP281" i="1"/>
  <c r="AV361" i="1"/>
  <c r="BS361" i="1" s="1"/>
  <c r="AV377" i="1"/>
  <c r="AV367" i="1"/>
  <c r="AV373" i="1"/>
  <c r="DP304" i="1"/>
  <c r="AV366" i="1"/>
  <c r="DN292" i="1"/>
  <c r="DM292" i="1"/>
  <c r="DO292" i="1"/>
  <c r="DP292" i="1"/>
  <c r="DO282" i="1"/>
  <c r="DN293" i="1"/>
  <c r="EH384" i="1"/>
  <c r="AV385" i="1"/>
  <c r="DM278" i="1"/>
  <c r="DP278" i="1"/>
  <c r="DO278" i="1"/>
  <c r="DN288" i="1"/>
  <c r="DP288" i="1"/>
  <c r="DM288" i="1"/>
  <c r="AV368" i="1"/>
  <c r="AV354" i="1"/>
  <c r="BS354" i="1" s="1"/>
  <c r="EH359" i="1"/>
  <c r="DQ308" i="1"/>
  <c r="AV352" i="1"/>
  <c r="BS352" i="1" s="1"/>
  <c r="AV383" i="1"/>
  <c r="AV378" i="1"/>
  <c r="AV355" i="1"/>
  <c r="BS355" i="1" s="1"/>
  <c r="EH362" i="1"/>
  <c r="AV382" i="1"/>
  <c r="DP294" i="1"/>
  <c r="DN294" i="1"/>
  <c r="DQ306" i="1"/>
  <c r="EH350" i="1"/>
  <c r="AV358" i="1"/>
  <c r="BS358" i="1" s="1"/>
  <c r="DM284" i="1"/>
  <c r="DP284" i="1"/>
  <c r="DN284" i="1"/>
  <c r="DO284" i="1"/>
  <c r="DL274" i="1"/>
  <c r="DL285" i="1"/>
  <c r="DL275" i="1"/>
  <c r="AV379" i="1"/>
  <c r="DP286" i="1"/>
  <c r="DM282" i="1"/>
  <c r="EH374" i="1"/>
  <c r="DL270" i="1"/>
  <c r="DO276" i="1"/>
  <c r="AV351" i="1"/>
  <c r="BS351" i="1" s="1"/>
  <c r="AV371" i="1"/>
  <c r="AV364" i="1"/>
  <c r="DP274" i="1"/>
  <c r="AV359" i="1"/>
  <c r="BS359" i="1" s="1"/>
  <c r="DX394" i="1" l="1"/>
  <c r="BS394" i="1"/>
  <c r="DX393" i="1"/>
  <c r="BS393" i="1"/>
  <c r="DX392" i="1"/>
  <c r="FC355" i="1"/>
  <c r="DX391" i="1"/>
  <c r="BS391" i="1"/>
  <c r="FC392" i="1" s="1"/>
  <c r="DX390" i="1"/>
  <c r="BS390" i="1"/>
  <c r="DX389" i="1"/>
  <c r="BS389" i="1"/>
  <c r="DQ282" i="1"/>
  <c r="FC359" i="1"/>
  <c r="FC351" i="1"/>
  <c r="FC358" i="1"/>
  <c r="FC354" i="1"/>
  <c r="FC361" i="1"/>
  <c r="FC350" i="1"/>
  <c r="FC352" i="1"/>
  <c r="FC353" i="1"/>
  <c r="FC356" i="1"/>
  <c r="FC357" i="1"/>
  <c r="FC360" i="1"/>
  <c r="DQ292" i="1"/>
  <c r="DQ302" i="1"/>
  <c r="DQ281" i="1"/>
  <c r="DQ284" i="1"/>
  <c r="DQ278" i="1"/>
  <c r="DX364" i="1"/>
  <c r="BS364" i="1"/>
  <c r="FC365" i="1" s="1"/>
  <c r="DQ270" i="1"/>
  <c r="BS379" i="1"/>
  <c r="DX379" i="1"/>
  <c r="DX358" i="1"/>
  <c r="BS382" i="1"/>
  <c r="DX382" i="1"/>
  <c r="DX355" i="1"/>
  <c r="DX383" i="1"/>
  <c r="BS383" i="1"/>
  <c r="DX354" i="1"/>
  <c r="BS385" i="1"/>
  <c r="DX385" i="1"/>
  <c r="DX366" i="1"/>
  <c r="BS366" i="1"/>
  <c r="DX367" i="1"/>
  <c r="BS367" i="1"/>
  <c r="BS387" i="1"/>
  <c r="GE330" i="1"/>
  <c r="DX387" i="1"/>
  <c r="DQ293" i="1"/>
  <c r="DX384" i="1"/>
  <c r="BS384" i="1"/>
  <c r="DX356" i="1"/>
  <c r="DQ294" i="1"/>
  <c r="DQ288" i="1"/>
  <c r="DX357" i="1"/>
  <c r="BS369" i="1"/>
  <c r="DX369" i="1"/>
  <c r="DQ303" i="1"/>
  <c r="DQ304" i="1"/>
  <c r="DQ289" i="1"/>
  <c r="BS386" i="1"/>
  <c r="DX386" i="1"/>
  <c r="DX347" i="1"/>
  <c r="BS347" i="1"/>
  <c r="BS388" i="1"/>
  <c r="DX388" i="1"/>
  <c r="DX365" i="1"/>
  <c r="DX359" i="1"/>
  <c r="BS371" i="1"/>
  <c r="DX371" i="1"/>
  <c r="DQ275" i="1"/>
  <c r="DQ285" i="1"/>
  <c r="DQ274" i="1"/>
  <c r="DX378" i="1"/>
  <c r="BS378" i="1"/>
  <c r="DX352" i="1"/>
  <c r="BS368" i="1"/>
  <c r="DX368" i="1"/>
  <c r="DX373" i="1"/>
  <c r="AV397" i="1"/>
  <c r="HN377" i="1" s="1"/>
  <c r="IG341" i="1" s="1"/>
  <c r="BS373" i="1"/>
  <c r="BS377" i="1"/>
  <c r="DX377" i="1"/>
  <c r="DX361" i="1"/>
  <c r="BS372" i="1"/>
  <c r="DX372" i="1"/>
  <c r="DX353" i="1"/>
  <c r="DX362" i="1"/>
  <c r="BS362" i="1"/>
  <c r="DX381" i="1"/>
  <c r="BS381" i="1"/>
  <c r="BS376" i="1"/>
  <c r="DX376" i="1"/>
  <c r="BS363" i="1"/>
  <c r="DX363" i="1"/>
  <c r="BS380" i="1"/>
  <c r="DX380" i="1"/>
  <c r="DX351" i="1"/>
  <c r="DX350" i="1"/>
  <c r="DX374" i="1"/>
  <c r="BS374" i="1"/>
  <c r="BS370" i="1"/>
  <c r="DX370" i="1"/>
  <c r="DQ286" i="1"/>
  <c r="DQ279" i="1"/>
  <c r="DQ276" i="1"/>
  <c r="DX375" i="1"/>
  <c r="BS375" i="1"/>
  <c r="DX349" i="1"/>
  <c r="DX348" i="1"/>
  <c r="DX360" i="1"/>
  <c r="BY365" i="1"/>
  <c r="FC393" i="1" l="1"/>
  <c r="FC394" i="1"/>
  <c r="FC389" i="1"/>
  <c r="HN376" i="1"/>
  <c r="IG340" i="1" s="1"/>
  <c r="FC390" i="1"/>
  <c r="FC391" i="1"/>
  <c r="HN380" i="1"/>
  <c r="IG344" i="1" s="1"/>
  <c r="HN353" i="1"/>
  <c r="HN372" i="1"/>
  <c r="IG336" i="1" s="1"/>
  <c r="HN360" i="1"/>
  <c r="HN348" i="1"/>
  <c r="HN349" i="1"/>
  <c r="HN375" i="1"/>
  <c r="IG339" i="1" s="1"/>
  <c r="HN370" i="1"/>
  <c r="IG334" i="1" s="1"/>
  <c r="HN374" i="1"/>
  <c r="IG338" i="1" s="1"/>
  <c r="HN350" i="1"/>
  <c r="HN363" i="1"/>
  <c r="IG327" i="1" s="1"/>
  <c r="HN381" i="1"/>
  <c r="IG345" i="1" s="1"/>
  <c r="BY380" i="1"/>
  <c r="FC380" i="1"/>
  <c r="FC376" i="1"/>
  <c r="BY376" i="1"/>
  <c r="BY362" i="1"/>
  <c r="FC362" i="1"/>
  <c r="BY372" i="1"/>
  <c r="FC372" i="1"/>
  <c r="BY373" i="1"/>
  <c r="FC373" i="1"/>
  <c r="HN382" i="1"/>
  <c r="IG346" i="1" s="1"/>
  <c r="HN341" i="1"/>
  <c r="HN334" i="1"/>
  <c r="HN339" i="1"/>
  <c r="HN336" i="1"/>
  <c r="HN338" i="1"/>
  <c r="HN330" i="1"/>
  <c r="HN340" i="1"/>
  <c r="HN327" i="1"/>
  <c r="HN342" i="1"/>
  <c r="HN344" i="1"/>
  <c r="HN326" i="1"/>
  <c r="HN328" i="1"/>
  <c r="HN329" i="1"/>
  <c r="HN346" i="1"/>
  <c r="HN333" i="1"/>
  <c r="HN345" i="1"/>
  <c r="HN335" i="1"/>
  <c r="HN337" i="1"/>
  <c r="HN343" i="1"/>
  <c r="HN331" i="1"/>
  <c r="HN332" i="1"/>
  <c r="HN365" i="1"/>
  <c r="IG329" i="1" s="1"/>
  <c r="BY378" i="1"/>
  <c r="FC378" i="1"/>
  <c r="HN359" i="1"/>
  <c r="HN347" i="1"/>
  <c r="BY384" i="1"/>
  <c r="FC384" i="1"/>
  <c r="HN387" i="1"/>
  <c r="HU330" i="1" s="1"/>
  <c r="FC367" i="1"/>
  <c r="BY367" i="1"/>
  <c r="FC366" i="1"/>
  <c r="BY366" i="1"/>
  <c r="HN354" i="1"/>
  <c r="BY383" i="1"/>
  <c r="FC383" i="1"/>
  <c r="HN355" i="1"/>
  <c r="HN364" i="1"/>
  <c r="IG328" i="1" s="1"/>
  <c r="BY375" i="1"/>
  <c r="FC375" i="1"/>
  <c r="BY370" i="1"/>
  <c r="FC370" i="1"/>
  <c r="BY374" i="1"/>
  <c r="FC374" i="1"/>
  <c r="FC363" i="1"/>
  <c r="BY363" i="1"/>
  <c r="BY381" i="1"/>
  <c r="FC381" i="1"/>
  <c r="HN362" i="1"/>
  <c r="IG326" i="1" s="1"/>
  <c r="HN361" i="1"/>
  <c r="BY377" i="1"/>
  <c r="FC377" i="1"/>
  <c r="HN373" i="1"/>
  <c r="IG337" i="1" s="1"/>
  <c r="HN368" i="1"/>
  <c r="IG332" i="1" s="1"/>
  <c r="BY368" i="1"/>
  <c r="FC368" i="1"/>
  <c r="HN352" i="1"/>
  <c r="HN378" i="1"/>
  <c r="IG342" i="1" s="1"/>
  <c r="HN371" i="1"/>
  <c r="IG335" i="1" s="1"/>
  <c r="BY371" i="1"/>
  <c r="FC371" i="1"/>
  <c r="BY388" i="1"/>
  <c r="FC388" i="1"/>
  <c r="FC347" i="1"/>
  <c r="FC348" i="1"/>
  <c r="HN386" i="1"/>
  <c r="BM396" i="1"/>
  <c r="BY386" i="1"/>
  <c r="FC386" i="1"/>
  <c r="HN369" i="1"/>
  <c r="IG333" i="1" s="1"/>
  <c r="BY369" i="1"/>
  <c r="FC369" i="1"/>
  <c r="HN357" i="1"/>
  <c r="HN356" i="1"/>
  <c r="HN384" i="1"/>
  <c r="BM397" i="1"/>
  <c r="FC387" i="1"/>
  <c r="BH395" i="1"/>
  <c r="BY387" i="1"/>
  <c r="HN367" i="1"/>
  <c r="IG331" i="1" s="1"/>
  <c r="HN366" i="1"/>
  <c r="IG330" i="1" s="1"/>
  <c r="HN385" i="1"/>
  <c r="FC385" i="1"/>
  <c r="BY385" i="1"/>
  <c r="HN383" i="1"/>
  <c r="BY382" i="1"/>
  <c r="FC382" i="1"/>
  <c r="HN358" i="1"/>
  <c r="HN379" i="1"/>
  <c r="IG343" i="1" s="1"/>
  <c r="BY379" i="1"/>
  <c r="FC379" i="1"/>
  <c r="HN351" i="1"/>
  <c r="BY364" i="1"/>
  <c r="FC364" i="1"/>
  <c r="FA270" i="1" l="1"/>
  <c r="FA274" i="1"/>
  <c r="FA278" i="1"/>
  <c r="FA282" i="1"/>
  <c r="FA268" i="1"/>
  <c r="FA273" i="1"/>
  <c r="FA277" i="1"/>
  <c r="FA281" i="1"/>
  <c r="FA283" i="1"/>
  <c r="FA269" i="1"/>
  <c r="FA272" i="1"/>
  <c r="FA276" i="1"/>
  <c r="FA280" i="1"/>
  <c r="FA267" i="1"/>
  <c r="FA271" i="1"/>
  <c r="FA275" i="1"/>
  <c r="FA279" i="1"/>
  <c r="FA284" i="1" l="1"/>
  <c r="FA285" i="1" l="1"/>
  <c r="FA286" i="1" l="1"/>
  <c r="FA287" i="1" l="1"/>
  <c r="FA288" i="1" l="1"/>
  <c r="FA289" i="1" l="1"/>
  <c r="FA290" i="1" l="1"/>
  <c r="FA291" i="1" l="1"/>
  <c r="FA292" i="1" l="1"/>
  <c r="FA293" i="1" l="1"/>
  <c r="FA294" i="1" l="1"/>
  <c r="FA295" i="1" l="1"/>
  <c r="FA296" i="1" l="1"/>
  <c r="FA297" i="1" l="1"/>
  <c r="FA298" i="1" l="1"/>
  <c r="FA299" i="1" l="1"/>
  <c r="FA300" i="1" l="1"/>
  <c r="FA301" i="1" l="1"/>
  <c r="FA302" i="1" l="1"/>
  <c r="FA303" i="1" l="1"/>
  <c r="FA304" i="1" l="1"/>
  <c r="FA305" i="1" l="1"/>
  <c r="FA306" i="1" l="1"/>
  <c r="FA307" i="1"/>
  <c r="EQ281" i="1" l="1"/>
  <c r="EQ279" i="1"/>
  <c r="EQ277" i="1"/>
  <c r="EQ275" i="1"/>
  <c r="EQ273" i="1"/>
  <c r="EQ271" i="1"/>
  <c r="EQ269" i="1"/>
  <c r="EQ267" i="1"/>
  <c r="EQ282" i="1"/>
  <c r="GP246" i="1"/>
  <c r="EQ280" i="1"/>
  <c r="EQ278" i="1"/>
  <c r="EQ276" i="1"/>
  <c r="EQ274" i="1"/>
  <c r="EQ272" i="1"/>
  <c r="EQ270" i="1"/>
  <c r="EQ268" i="1"/>
  <c r="EQ283" i="1"/>
  <c r="GP247" i="1"/>
  <c r="FA308" i="1" l="1"/>
  <c r="EQ284" i="1"/>
  <c r="GP248" i="1"/>
  <c r="EQ285" i="1" l="1"/>
  <c r="GP249" i="1"/>
  <c r="GP250" i="1" l="1"/>
  <c r="EQ286" i="1"/>
  <c r="EQ287" i="1" l="1"/>
  <c r="GP251" i="1"/>
  <c r="GP252" i="1" l="1"/>
  <c r="EQ288" i="1"/>
  <c r="EQ289" i="1" l="1"/>
  <c r="GP253" i="1"/>
  <c r="V384" i="1" l="1"/>
  <c r="AK384" i="1"/>
  <c r="V364" i="1"/>
  <c r="AK364" i="1"/>
  <c r="V361" i="1"/>
  <c r="AK361" i="1"/>
  <c r="V387" i="1"/>
  <c r="GC328" i="1"/>
  <c r="AK387" i="1"/>
  <c r="V375" i="1"/>
  <c r="AK375" i="1"/>
  <c r="V358" i="1"/>
  <c r="AK358" i="1"/>
  <c r="V366" i="1"/>
  <c r="AK366" i="1"/>
  <c r="V373" i="1"/>
  <c r="AK373" i="1"/>
  <c r="V377" i="1"/>
  <c r="AK377" i="1"/>
  <c r="V378" i="1"/>
  <c r="AK378" i="1"/>
  <c r="V385" i="1"/>
  <c r="AK385" i="1"/>
  <c r="V347" i="1"/>
  <c r="AK347" i="1"/>
  <c r="V379" i="1"/>
  <c r="AK379" i="1"/>
  <c r="V372" i="1"/>
  <c r="AK372" i="1"/>
  <c r="V386" i="1"/>
  <c r="AK386" i="1"/>
  <c r="V355" i="1"/>
  <c r="AK355" i="1"/>
  <c r="V383" i="1"/>
  <c r="AK383" i="1"/>
  <c r="V376" i="1"/>
  <c r="AK376" i="1"/>
  <c r="V352" i="1"/>
  <c r="AK352" i="1"/>
  <c r="EQ290" i="1"/>
  <c r="GP254" i="1"/>
  <c r="V351" i="1"/>
  <c r="AK351" i="1"/>
  <c r="V360" i="1"/>
  <c r="AK360" i="1"/>
  <c r="V363" i="1"/>
  <c r="AK363" i="1"/>
  <c r="V380" i="1"/>
  <c r="AK380" i="1"/>
  <c r="V382" i="1"/>
  <c r="AK382" i="1"/>
  <c r="V370" i="1"/>
  <c r="AK370" i="1"/>
  <c r="V357" i="1"/>
  <c r="AK357" i="1"/>
  <c r="V369" i="1"/>
  <c r="AK369" i="1"/>
  <c r="V348" i="1"/>
  <c r="AK348" i="1"/>
  <c r="V381" i="1"/>
  <c r="AK381" i="1"/>
  <c r="V367" i="1"/>
  <c r="AK367" i="1"/>
  <c r="V374" i="1"/>
  <c r="AK374" i="1"/>
  <c r="V368" i="1"/>
  <c r="AK368" i="1"/>
  <c r="V365" i="1"/>
  <c r="AK365" i="1"/>
  <c r="V356" i="1"/>
  <c r="AK356" i="1"/>
  <c r="V362" i="1"/>
  <c r="N396" i="1"/>
  <c r="AK362" i="1"/>
  <c r="V349" i="1"/>
  <c r="AK349" i="1"/>
  <c r="V350" i="1"/>
  <c r="AK350" i="1"/>
  <c r="V353" i="1"/>
  <c r="AK353" i="1"/>
  <c r="V223" i="1" l="1"/>
  <c r="AK223" i="1"/>
  <c r="V445" i="1"/>
  <c r="AK445" i="1"/>
  <c r="N543" i="1"/>
  <c r="V126" i="1"/>
  <c r="AJ92" i="81" s="1"/>
  <c r="AK126" i="1"/>
  <c r="AK475" i="1"/>
  <c r="V475" i="1"/>
  <c r="V461" i="1"/>
  <c r="AK461" i="1"/>
  <c r="V219" i="1"/>
  <c r="AK219" i="1"/>
  <c r="V207" i="1"/>
  <c r="AK207" i="1"/>
  <c r="V470" i="1"/>
  <c r="AK470" i="1"/>
  <c r="V455" i="1"/>
  <c r="AK455" i="1"/>
  <c r="N532" i="1"/>
  <c r="V115" i="1"/>
  <c r="AJ81" i="81" s="1"/>
  <c r="AK115" i="1"/>
  <c r="V354" i="1"/>
  <c r="AK354" i="1"/>
  <c r="N545" i="1"/>
  <c r="V128" i="1"/>
  <c r="AJ94" i="81" s="1"/>
  <c r="AK128" i="1"/>
  <c r="N557" i="1"/>
  <c r="AK140" i="1"/>
  <c r="V140" i="1"/>
  <c r="AJ106" i="81" s="1"/>
  <c r="V441" i="1"/>
  <c r="V191" i="1"/>
  <c r="AK191" i="1"/>
  <c r="N551" i="1"/>
  <c r="V134" i="1"/>
  <c r="AJ100" i="81" s="1"/>
  <c r="AK134" i="1"/>
  <c r="V193" i="1"/>
  <c r="AK193" i="1"/>
  <c r="V439" i="1"/>
  <c r="N530" i="1"/>
  <c r="V113" i="1"/>
  <c r="AJ79" i="81" s="1"/>
  <c r="AK113" i="1"/>
  <c r="N547" i="1"/>
  <c r="V130" i="1"/>
  <c r="AJ96" i="81" s="1"/>
  <c r="AK130" i="1"/>
  <c r="N522" i="1"/>
  <c r="AK105" i="1"/>
  <c r="V105" i="1"/>
  <c r="AJ71" i="81" s="1"/>
  <c r="V436" i="1"/>
  <c r="V456" i="1"/>
  <c r="AK456" i="1"/>
  <c r="V225" i="1"/>
  <c r="AK225" i="1"/>
  <c r="N553" i="1"/>
  <c r="AK136" i="1"/>
  <c r="V136" i="1"/>
  <c r="AJ102" i="81" s="1"/>
  <c r="V437" i="1"/>
  <c r="AK217" i="1"/>
  <c r="V217" i="1"/>
  <c r="V458" i="1"/>
  <c r="AK458" i="1"/>
  <c r="V198" i="1"/>
  <c r="AK198" i="1"/>
  <c r="V464" i="1"/>
  <c r="AK464" i="1"/>
  <c r="V197" i="1"/>
  <c r="AK197" i="1"/>
  <c r="AK476" i="1"/>
  <c r="GC417" i="1"/>
  <c r="V476" i="1"/>
  <c r="V210" i="1"/>
  <c r="AK210" i="1"/>
  <c r="V450" i="1"/>
  <c r="AK450" i="1"/>
  <c r="V201" i="1"/>
  <c r="AK201" i="1"/>
  <c r="V453" i="1"/>
  <c r="AK453" i="1"/>
  <c r="V204" i="1"/>
  <c r="AK204" i="1"/>
  <c r="N555" i="1"/>
  <c r="AK138" i="1"/>
  <c r="V138" i="1"/>
  <c r="AJ104" i="81" s="1"/>
  <c r="N538" i="1"/>
  <c r="V121" i="1"/>
  <c r="AJ87" i="81" s="1"/>
  <c r="AK121" i="1"/>
  <c r="V192" i="1"/>
  <c r="AK192" i="1"/>
  <c r="V440" i="1"/>
  <c r="AK396" i="1"/>
  <c r="V465" i="1"/>
  <c r="AK465" i="1"/>
  <c r="AK108" i="1"/>
  <c r="N525" i="1"/>
  <c r="V108" i="1"/>
  <c r="AJ74" i="81" s="1"/>
  <c r="V438" i="1"/>
  <c r="EQ291" i="1"/>
  <c r="GP255" i="1"/>
  <c r="V442" i="1"/>
  <c r="V195" i="1"/>
  <c r="AK195" i="1"/>
  <c r="V359" i="1"/>
  <c r="AK359" i="1"/>
  <c r="V212" i="1"/>
  <c r="AK212" i="1"/>
  <c r="V187" i="1"/>
  <c r="AK187" i="1"/>
  <c r="N542" i="1"/>
  <c r="V125" i="1"/>
  <c r="AJ91" i="81" s="1"/>
  <c r="AK125" i="1"/>
  <c r="V371" i="1"/>
  <c r="AK371" i="1"/>
  <c r="V218" i="1"/>
  <c r="AK218" i="1"/>
  <c r="AK106" i="1"/>
  <c r="N523" i="1"/>
  <c r="V106" i="1"/>
  <c r="AJ72" i="81" s="1"/>
  <c r="N552" i="1"/>
  <c r="V135" i="1"/>
  <c r="AJ101" i="81" s="1"/>
  <c r="AK135" i="1"/>
  <c r="V209" i="1"/>
  <c r="AK209" i="1"/>
  <c r="V447" i="1"/>
  <c r="AK447" i="1"/>
  <c r="N562" i="1"/>
  <c r="N600" i="1"/>
  <c r="N610" i="1" s="1"/>
  <c r="AK145" i="1"/>
  <c r="GC86" i="1"/>
  <c r="V145" i="1"/>
  <c r="AJ111" i="81" s="1"/>
  <c r="IN145" i="1"/>
  <c r="V471" i="1"/>
  <c r="AK471" i="1"/>
  <c r="V224" i="1"/>
  <c r="AK224" i="1"/>
  <c r="N559" i="1"/>
  <c r="V142" i="1"/>
  <c r="AJ108" i="81" s="1"/>
  <c r="AK142" i="1"/>
  <c r="V200" i="1"/>
  <c r="AK200" i="1"/>
  <c r="N537" i="1"/>
  <c r="V120" i="1"/>
  <c r="AJ86" i="81" s="1"/>
  <c r="N154" i="1"/>
  <c r="IN115" i="1" s="1"/>
  <c r="AK120" i="1"/>
  <c r="V451" i="1"/>
  <c r="N486" i="1"/>
  <c r="AK451" i="1"/>
  <c r="V444" i="1"/>
  <c r="AK444" i="1"/>
  <c r="V196" i="1"/>
  <c r="AK196" i="1"/>
  <c r="N540" i="1"/>
  <c r="V123" i="1"/>
  <c r="AJ89" i="81" s="1"/>
  <c r="AK123" i="1"/>
  <c r="V208" i="1"/>
  <c r="AK208" i="1"/>
  <c r="N561" i="1"/>
  <c r="N599" i="1"/>
  <c r="N609" i="1" s="1"/>
  <c r="AK144" i="1"/>
  <c r="V144" i="1"/>
  <c r="AJ110" i="81" s="1"/>
  <c r="IN144" i="1"/>
  <c r="V463" i="1"/>
  <c r="AK463" i="1"/>
  <c r="V468" i="1"/>
  <c r="AK468" i="1"/>
  <c r="V221" i="1"/>
  <c r="AK221" i="1"/>
  <c r="N556" i="1"/>
  <c r="V139" i="1"/>
  <c r="AJ105" i="81" s="1"/>
  <c r="AK139" i="1"/>
  <c r="N560" i="1"/>
  <c r="N598" i="1"/>
  <c r="N608" i="1" s="1"/>
  <c r="V143" i="1"/>
  <c r="AJ109" i="81" s="1"/>
  <c r="AK143" i="1"/>
  <c r="V222" i="1"/>
  <c r="AK222" i="1"/>
  <c r="AK110" i="1"/>
  <c r="N527" i="1"/>
  <c r="V110" i="1"/>
  <c r="AJ76" i="81" s="1"/>
  <c r="V449" i="1"/>
  <c r="AK449" i="1"/>
  <c r="AT364" i="1" l="1"/>
  <c r="AT392" i="1"/>
  <c r="AT393" i="1"/>
  <c r="AT394" i="1"/>
  <c r="AT375" i="1"/>
  <c r="AT358" i="1"/>
  <c r="AT373" i="1"/>
  <c r="AT397" i="1" s="1"/>
  <c r="AT372" i="1"/>
  <c r="AT386" i="1"/>
  <c r="AT383" i="1"/>
  <c r="AT363" i="1"/>
  <c r="AT376" i="1"/>
  <c r="DV376" i="1" s="1"/>
  <c r="AT380" i="1"/>
  <c r="AT370" i="1"/>
  <c r="AT357" i="1"/>
  <c r="AT360" i="1"/>
  <c r="IN120" i="1"/>
  <c r="JB166" i="1" s="1"/>
  <c r="AT381" i="1"/>
  <c r="AT387" i="1"/>
  <c r="AT366" i="1"/>
  <c r="AT385" i="1"/>
  <c r="AT347" i="1"/>
  <c r="DV347" i="1" s="1"/>
  <c r="AT379" i="1"/>
  <c r="AT355" i="1"/>
  <c r="AT352" i="1"/>
  <c r="AT382" i="1"/>
  <c r="AT369" i="1"/>
  <c r="AT348" i="1"/>
  <c r="AT374" i="1"/>
  <c r="AT368" i="1"/>
  <c r="AT365" i="1"/>
  <c r="AT356" i="1"/>
  <c r="AT362" i="1"/>
  <c r="AT389" i="1"/>
  <c r="AT390" i="1"/>
  <c r="AT391" i="1"/>
  <c r="IN143" i="1"/>
  <c r="AT361" i="1"/>
  <c r="AT377" i="1"/>
  <c r="IN139" i="1"/>
  <c r="JB185" i="1" s="1"/>
  <c r="AT378" i="1"/>
  <c r="AT351" i="1"/>
  <c r="AT367" i="1"/>
  <c r="DV368" i="1" s="1"/>
  <c r="V199" i="1"/>
  <c r="AK199" i="1"/>
  <c r="IN110" i="1"/>
  <c r="AK527" i="1"/>
  <c r="V527" i="1"/>
  <c r="V473" i="1"/>
  <c r="BO487" i="1"/>
  <c r="AK473" i="1"/>
  <c r="V556" i="1"/>
  <c r="AK556" i="1"/>
  <c r="V561" i="1"/>
  <c r="AK561" i="1"/>
  <c r="IN123" i="1"/>
  <c r="JB169" i="1" s="1"/>
  <c r="AK154" i="1"/>
  <c r="V189" i="1"/>
  <c r="AK189" i="1"/>
  <c r="IN142" i="1"/>
  <c r="V559" i="1"/>
  <c r="AK559" i="1"/>
  <c r="V562" i="1"/>
  <c r="AK562" i="1"/>
  <c r="N550" i="1"/>
  <c r="AK133" i="1"/>
  <c r="V133" i="1"/>
  <c r="AJ99" i="81" s="1"/>
  <c r="IN133" i="1"/>
  <c r="JB179" i="1" s="1"/>
  <c r="V466" i="1"/>
  <c r="AK466" i="1"/>
  <c r="V552" i="1"/>
  <c r="AK552" i="1"/>
  <c r="IN106" i="1"/>
  <c r="AK523" i="1"/>
  <c r="V523" i="1"/>
  <c r="V474" i="1"/>
  <c r="AK474" i="1"/>
  <c r="AT371" i="1"/>
  <c r="IN125" i="1"/>
  <c r="JB171" i="1" s="1"/>
  <c r="N554" i="1"/>
  <c r="V137" i="1"/>
  <c r="AJ103" i="81" s="1"/>
  <c r="AK137" i="1"/>
  <c r="IN137" i="1"/>
  <c r="JB183" i="1" s="1"/>
  <c r="AT359" i="1"/>
  <c r="V216" i="1"/>
  <c r="AK216" i="1"/>
  <c r="AK226" i="1"/>
  <c r="V226" i="1"/>
  <c r="IN108" i="1"/>
  <c r="AK525" i="1"/>
  <c r="V525" i="1"/>
  <c r="AT384" i="1"/>
  <c r="IN121" i="1"/>
  <c r="JB167" i="1" s="1"/>
  <c r="IN138" i="1"/>
  <c r="JB184" i="1" s="1"/>
  <c r="V469" i="1"/>
  <c r="AK469" i="1"/>
  <c r="BO485" i="1"/>
  <c r="V227" i="1"/>
  <c r="AK227" i="1"/>
  <c r="GC168" i="1"/>
  <c r="V206" i="1"/>
  <c r="AK206" i="1"/>
  <c r="N541" i="1"/>
  <c r="V124" i="1"/>
  <c r="AJ90" i="81" s="1"/>
  <c r="IN124" i="1"/>
  <c r="JB170" i="1" s="1"/>
  <c r="AK124" i="1"/>
  <c r="V188" i="1"/>
  <c r="AK188" i="1"/>
  <c r="V553" i="1"/>
  <c r="AK553" i="1"/>
  <c r="IN105" i="1"/>
  <c r="V547" i="1"/>
  <c r="AK547" i="1"/>
  <c r="IN113" i="1"/>
  <c r="N558" i="1"/>
  <c r="V141" i="1"/>
  <c r="AJ107" i="81" s="1"/>
  <c r="AK141" i="1"/>
  <c r="IN141" i="1"/>
  <c r="N528" i="1"/>
  <c r="AK111" i="1"/>
  <c r="V111" i="1"/>
  <c r="AJ77" i="81" s="1"/>
  <c r="IN111" i="1"/>
  <c r="V551" i="1"/>
  <c r="AK551" i="1"/>
  <c r="IN140" i="1"/>
  <c r="JB186" i="1" s="1"/>
  <c r="N536" i="1"/>
  <c r="V119" i="1"/>
  <c r="AJ85" i="81" s="1"/>
  <c r="AK119" i="1"/>
  <c r="IN119" i="1"/>
  <c r="V545" i="1"/>
  <c r="AK545" i="1"/>
  <c r="V215" i="1"/>
  <c r="AK215" i="1"/>
  <c r="N533" i="1"/>
  <c r="V116" i="1"/>
  <c r="AJ82" i="81" s="1"/>
  <c r="AK116" i="1"/>
  <c r="IN116" i="1"/>
  <c r="V213" i="1"/>
  <c r="AK213" i="1"/>
  <c r="V214" i="1"/>
  <c r="AK214" i="1"/>
  <c r="V457" i="1"/>
  <c r="AK457" i="1"/>
  <c r="V543" i="1"/>
  <c r="AK543" i="1"/>
  <c r="EQ292" i="1"/>
  <c r="GP256" i="1"/>
  <c r="V460" i="1"/>
  <c r="AK460" i="1"/>
  <c r="N546" i="1"/>
  <c r="V129" i="1"/>
  <c r="AJ95" i="81" s="1"/>
  <c r="AK129" i="1"/>
  <c r="IN129" i="1"/>
  <c r="JB175" i="1" s="1"/>
  <c r="N534" i="1"/>
  <c r="V117" i="1"/>
  <c r="AJ83" i="81" s="1"/>
  <c r="AK117" i="1"/>
  <c r="IN117" i="1"/>
  <c r="V194" i="1"/>
  <c r="AK194" i="1"/>
  <c r="V211" i="1"/>
  <c r="AK211" i="1"/>
  <c r="N535" i="1"/>
  <c r="V118" i="1"/>
  <c r="AJ84" i="81" s="1"/>
  <c r="AK118" i="1"/>
  <c r="IN118" i="1"/>
  <c r="V462" i="1"/>
  <c r="AK462" i="1"/>
  <c r="V467" i="1"/>
  <c r="AK467" i="1"/>
  <c r="V560" i="1"/>
  <c r="AK560" i="1"/>
  <c r="N549" i="1"/>
  <c r="V132" i="1"/>
  <c r="AJ98" i="81" s="1"/>
  <c r="AK132" i="1"/>
  <c r="IN132" i="1"/>
  <c r="JB178" i="1" s="1"/>
  <c r="V454" i="1"/>
  <c r="AK454" i="1"/>
  <c r="V540" i="1"/>
  <c r="AK540" i="1"/>
  <c r="AK486" i="1"/>
  <c r="AT453" i="1" s="1"/>
  <c r="BO575" i="1"/>
  <c r="IN89" i="1"/>
  <c r="IN97" i="1"/>
  <c r="IN84" i="1"/>
  <c r="IN94" i="1"/>
  <c r="IN102" i="1"/>
  <c r="IN87" i="1"/>
  <c r="IN95" i="1"/>
  <c r="IN103" i="1"/>
  <c r="IN92" i="1"/>
  <c r="IN100" i="1"/>
  <c r="IN86" i="1"/>
  <c r="IN93" i="1"/>
  <c r="IN101" i="1"/>
  <c r="IN90" i="1"/>
  <c r="IN98" i="1"/>
  <c r="IN85" i="1"/>
  <c r="IN91" i="1"/>
  <c r="IN99" i="1"/>
  <c r="IN88" i="1"/>
  <c r="IN96" i="1"/>
  <c r="IN104" i="1"/>
  <c r="V537" i="1"/>
  <c r="N574" i="1"/>
  <c r="AK537" i="1"/>
  <c r="V220" i="1"/>
  <c r="AK220" i="1"/>
  <c r="N539" i="1"/>
  <c r="V122" i="1"/>
  <c r="AJ88" i="81" s="1"/>
  <c r="AK122" i="1"/>
  <c r="IN122" i="1"/>
  <c r="JB168" i="1" s="1"/>
  <c r="V459" i="1"/>
  <c r="AK459" i="1"/>
  <c r="N548" i="1"/>
  <c r="V131" i="1"/>
  <c r="AJ97" i="81" s="1"/>
  <c r="AK131" i="1"/>
  <c r="IN131" i="1"/>
  <c r="JB177" i="1" s="1"/>
  <c r="N544" i="1"/>
  <c r="V127" i="1"/>
  <c r="AJ93" i="81" s="1"/>
  <c r="AK127" i="1"/>
  <c r="IN127" i="1"/>
  <c r="JB173" i="1" s="1"/>
  <c r="IN135" i="1"/>
  <c r="JB181" i="1" s="1"/>
  <c r="V542" i="1"/>
  <c r="AK542" i="1"/>
  <c r="V472" i="1"/>
  <c r="AK472" i="1"/>
  <c r="N524" i="1"/>
  <c r="AK107" i="1"/>
  <c r="V107" i="1"/>
  <c r="AJ73" i="81" s="1"/>
  <c r="IN107" i="1"/>
  <c r="V190" i="1"/>
  <c r="AK190" i="1"/>
  <c r="AT388" i="1"/>
  <c r="AT349" i="1"/>
  <c r="AT350" i="1"/>
  <c r="AT353" i="1"/>
  <c r="N526" i="1"/>
  <c r="AK109" i="1"/>
  <c r="V109" i="1"/>
  <c r="AJ75" i="81" s="1"/>
  <c r="IN109" i="1"/>
  <c r="V452" i="1"/>
  <c r="AK452" i="1"/>
  <c r="V538" i="1"/>
  <c r="AK538" i="1"/>
  <c r="V555" i="1"/>
  <c r="AK555" i="1"/>
  <c r="BO573" i="1"/>
  <c r="V446" i="1"/>
  <c r="AK446" i="1"/>
  <c r="IN136" i="1"/>
  <c r="JB182" i="1" s="1"/>
  <c r="AK522" i="1"/>
  <c r="V522" i="1"/>
  <c r="IN130" i="1"/>
  <c r="JB176" i="1" s="1"/>
  <c r="N531" i="1"/>
  <c r="AK114" i="1"/>
  <c r="V114" i="1"/>
  <c r="AJ80" i="81" s="1"/>
  <c r="IN114" i="1"/>
  <c r="V530" i="1"/>
  <c r="AK530" i="1"/>
  <c r="IN134" i="1"/>
  <c r="JB180" i="1" s="1"/>
  <c r="V203" i="1"/>
  <c r="AK203" i="1"/>
  <c r="V557" i="1"/>
  <c r="AK557" i="1"/>
  <c r="IN128" i="1"/>
  <c r="JB174" i="1" s="1"/>
  <c r="AT354" i="1"/>
  <c r="V532" i="1"/>
  <c r="AK532" i="1"/>
  <c r="IN126" i="1"/>
  <c r="JB172" i="1" s="1"/>
  <c r="AK205" i="1"/>
  <c r="V205" i="1"/>
  <c r="V202" i="1"/>
  <c r="N236" i="1"/>
  <c r="AK202" i="1"/>
  <c r="DV381" i="1" l="1"/>
  <c r="DV364" i="1"/>
  <c r="DV387" i="1"/>
  <c r="DV366" i="1"/>
  <c r="DV373" i="1"/>
  <c r="DV365" i="1"/>
  <c r="HL372" i="1"/>
  <c r="IE336" i="1" s="1"/>
  <c r="AT567" i="1"/>
  <c r="AT568" i="1"/>
  <c r="AT569" i="1"/>
  <c r="DV394" i="1"/>
  <c r="DV393" i="1"/>
  <c r="AT141" i="1"/>
  <c r="DV392" i="1"/>
  <c r="AT140" i="1"/>
  <c r="AT150" i="1"/>
  <c r="AT151" i="1"/>
  <c r="AT152" i="1"/>
  <c r="DV363" i="1"/>
  <c r="DV348" i="1"/>
  <c r="AT115" i="1"/>
  <c r="DV358" i="1"/>
  <c r="AT121" i="1"/>
  <c r="HL381" i="1"/>
  <c r="IE345" i="1" s="1"/>
  <c r="AT106" i="1"/>
  <c r="DV362" i="1"/>
  <c r="AT122" i="1"/>
  <c r="AT131" i="1"/>
  <c r="AT113" i="1"/>
  <c r="HL357" i="1"/>
  <c r="DV374" i="1"/>
  <c r="DV357" i="1"/>
  <c r="DV361" i="1"/>
  <c r="AT532" i="1"/>
  <c r="DV360" i="1"/>
  <c r="AT125" i="1"/>
  <c r="AT123" i="1"/>
  <c r="AT110" i="1"/>
  <c r="DV356" i="1"/>
  <c r="AT132" i="1"/>
  <c r="DV382" i="1"/>
  <c r="AT118" i="1"/>
  <c r="DV383" i="1"/>
  <c r="HL355" i="1"/>
  <c r="AT130" i="1"/>
  <c r="DV380" i="1"/>
  <c r="DV375" i="1"/>
  <c r="AT145" i="1"/>
  <c r="AT137" i="1"/>
  <c r="AT472" i="1"/>
  <c r="DV352" i="1"/>
  <c r="HL365" i="1"/>
  <c r="IE329" i="1" s="1"/>
  <c r="HL374" i="1"/>
  <c r="IE338" i="1" s="1"/>
  <c r="DV369" i="1"/>
  <c r="HL385" i="1"/>
  <c r="HL380" i="1"/>
  <c r="IE344" i="1" s="1"/>
  <c r="AT475" i="1"/>
  <c r="AT557" i="1"/>
  <c r="AT114" i="1"/>
  <c r="DV114" i="1" s="1"/>
  <c r="AT136" i="1"/>
  <c r="AT464" i="1"/>
  <c r="AT109" i="1"/>
  <c r="AT396" i="1"/>
  <c r="AT108" i="1"/>
  <c r="AT107" i="1"/>
  <c r="AT127" i="1"/>
  <c r="DV370" i="1"/>
  <c r="DV386" i="1"/>
  <c r="AT117" i="1"/>
  <c r="AT129" i="1"/>
  <c r="AT124" i="1"/>
  <c r="DV379" i="1"/>
  <c r="DV391" i="1"/>
  <c r="DV389" i="1"/>
  <c r="DV390" i="1"/>
  <c r="AT452" i="1"/>
  <c r="DV453" i="1" s="1"/>
  <c r="AT564" i="1"/>
  <c r="AT565" i="1"/>
  <c r="AT566" i="1"/>
  <c r="AT120" i="1"/>
  <c r="AT148" i="1"/>
  <c r="AT149" i="1"/>
  <c r="AT147" i="1"/>
  <c r="DV377" i="1"/>
  <c r="HL347" i="1"/>
  <c r="HL366" i="1"/>
  <c r="IE330" i="1" s="1"/>
  <c r="HL367" i="1"/>
  <c r="IE331" i="1" s="1"/>
  <c r="HL378" i="1"/>
  <c r="IE342" i="1" s="1"/>
  <c r="HL361" i="1"/>
  <c r="HL370" i="1"/>
  <c r="IE334" i="1" s="1"/>
  <c r="HL352" i="1"/>
  <c r="HL386" i="1"/>
  <c r="HL358" i="1"/>
  <c r="HL368" i="1"/>
  <c r="IE332" i="1" s="1"/>
  <c r="AT476" i="1"/>
  <c r="AT459" i="1"/>
  <c r="AT538" i="1"/>
  <c r="AT126" i="1"/>
  <c r="AT116" i="1"/>
  <c r="AT128" i="1"/>
  <c r="AT119" i="1"/>
  <c r="AT134" i="1"/>
  <c r="AT111" i="1"/>
  <c r="AT105" i="1"/>
  <c r="AT138" i="1"/>
  <c r="AT135" i="1"/>
  <c r="AT133" i="1"/>
  <c r="HL379" i="1"/>
  <c r="IE343" i="1" s="1"/>
  <c r="AT530" i="1"/>
  <c r="AT522" i="1"/>
  <c r="DV522" i="1" s="1"/>
  <c r="AT555" i="1"/>
  <c r="DV367" i="1"/>
  <c r="HL360" i="1"/>
  <c r="HL351" i="1"/>
  <c r="DV378" i="1"/>
  <c r="HL377" i="1"/>
  <c r="IE341" i="1" s="1"/>
  <c r="HL364" i="1"/>
  <c r="IE328" i="1" s="1"/>
  <c r="AT542" i="1"/>
  <c r="HL356" i="1"/>
  <c r="HL348" i="1"/>
  <c r="HL376" i="1"/>
  <c r="IE340" i="1" s="1"/>
  <c r="HL387" i="1"/>
  <c r="HU328" i="1" s="1"/>
  <c r="HL369" i="1"/>
  <c r="IE333" i="1" s="1"/>
  <c r="HL382" i="1"/>
  <c r="IE346" i="1" s="1"/>
  <c r="HL363" i="1"/>
  <c r="IE327" i="1" s="1"/>
  <c r="HL383" i="1"/>
  <c r="AT540" i="1"/>
  <c r="AT543" i="1"/>
  <c r="AT551" i="1"/>
  <c r="AT553" i="1"/>
  <c r="AT523" i="1"/>
  <c r="AT552" i="1"/>
  <c r="AT559" i="1"/>
  <c r="AT561" i="1"/>
  <c r="AT537" i="1"/>
  <c r="AT563" i="1"/>
  <c r="AT560" i="1"/>
  <c r="AT545" i="1"/>
  <c r="AT547" i="1"/>
  <c r="AT525" i="1"/>
  <c r="AT562" i="1"/>
  <c r="AT556" i="1"/>
  <c r="AT527" i="1"/>
  <c r="AT477" i="1"/>
  <c r="AT438" i="1"/>
  <c r="AT440" i="1"/>
  <c r="AT442" i="1"/>
  <c r="AT444" i="1"/>
  <c r="AT446" i="1"/>
  <c r="AT450" i="1"/>
  <c r="AT437" i="1"/>
  <c r="AT439" i="1"/>
  <c r="AT441" i="1"/>
  <c r="AT445" i="1"/>
  <c r="AT447" i="1"/>
  <c r="AT449" i="1"/>
  <c r="AT436" i="1"/>
  <c r="GE328" i="1"/>
  <c r="AT142" i="1"/>
  <c r="EQ293" i="1"/>
  <c r="GP257" i="1"/>
  <c r="AK236" i="1"/>
  <c r="IN168" i="1"/>
  <c r="IN176" i="1"/>
  <c r="IN167" i="1"/>
  <c r="IN185" i="1"/>
  <c r="IN172" i="1"/>
  <c r="IN181" i="1"/>
  <c r="IN166" i="1"/>
  <c r="IN186" i="1"/>
  <c r="IN182" i="1"/>
  <c r="IN174" i="1"/>
  <c r="IN175" i="1"/>
  <c r="IN183" i="1"/>
  <c r="IN177" i="1"/>
  <c r="IN180" i="1"/>
  <c r="IN173" i="1"/>
  <c r="IN169" i="1"/>
  <c r="IN184" i="1"/>
  <c r="IN178" i="1"/>
  <c r="IN170" i="1"/>
  <c r="IN179" i="1"/>
  <c r="IN171" i="1"/>
  <c r="IN223" i="1"/>
  <c r="IN207" i="1"/>
  <c r="IN193" i="1"/>
  <c r="IN197" i="1"/>
  <c r="IN210" i="1"/>
  <c r="IN201" i="1"/>
  <c r="IN204" i="1"/>
  <c r="IN192" i="1"/>
  <c r="IN195" i="1"/>
  <c r="IN212" i="1"/>
  <c r="IN187" i="1"/>
  <c r="IN218" i="1"/>
  <c r="IN200" i="1"/>
  <c r="IN196" i="1"/>
  <c r="IN208" i="1"/>
  <c r="IN219" i="1"/>
  <c r="IN191" i="1"/>
  <c r="IN225" i="1"/>
  <c r="IN217" i="1"/>
  <c r="IN198" i="1"/>
  <c r="IN209" i="1"/>
  <c r="IN224" i="1"/>
  <c r="IN221" i="1"/>
  <c r="IN222" i="1"/>
  <c r="DV354" i="1"/>
  <c r="HL354" i="1"/>
  <c r="IN203" i="1"/>
  <c r="V531" i="1"/>
  <c r="AK531" i="1"/>
  <c r="AT531" i="1" s="1"/>
  <c r="AK526" i="1"/>
  <c r="AT526" i="1" s="1"/>
  <c r="V526" i="1"/>
  <c r="DV353" i="1"/>
  <c r="HL353" i="1"/>
  <c r="DV350" i="1"/>
  <c r="HL350" i="1"/>
  <c r="DV351" i="1"/>
  <c r="IN190" i="1"/>
  <c r="AK524" i="1"/>
  <c r="AT524" i="1" s="1"/>
  <c r="V524" i="1"/>
  <c r="AT155" i="1"/>
  <c r="V548" i="1"/>
  <c r="AK548" i="1"/>
  <c r="AT548" i="1" s="1"/>
  <c r="V539" i="1"/>
  <c r="AK539" i="1"/>
  <c r="AT539" i="1" s="1"/>
  <c r="IN220" i="1"/>
  <c r="AT486" i="1"/>
  <c r="DV123" i="1"/>
  <c r="AT467" i="1"/>
  <c r="AT462" i="1"/>
  <c r="V535" i="1"/>
  <c r="AK535" i="1"/>
  <c r="AT535" i="1" s="1"/>
  <c r="DV355" i="1"/>
  <c r="DV388" i="1"/>
  <c r="IN211" i="1"/>
  <c r="IN194" i="1"/>
  <c r="N529" i="1"/>
  <c r="V112" i="1"/>
  <c r="AJ78" i="81" s="1"/>
  <c r="AK112" i="1"/>
  <c r="AT112" i="1" s="1"/>
  <c r="DV113" i="1" s="1"/>
  <c r="IN112" i="1"/>
  <c r="V534" i="1"/>
  <c r="AK534" i="1"/>
  <c r="AT534" i="1" s="1"/>
  <c r="AT460" i="1"/>
  <c r="V443" i="1"/>
  <c r="AK443" i="1"/>
  <c r="AT443" i="1" s="1"/>
  <c r="AT457" i="1"/>
  <c r="IN214" i="1"/>
  <c r="AT461" i="1"/>
  <c r="AT470" i="1"/>
  <c r="IN213" i="1"/>
  <c r="AT455" i="1"/>
  <c r="IN215" i="1"/>
  <c r="V536" i="1"/>
  <c r="AK536" i="1"/>
  <c r="AT536" i="1" s="1"/>
  <c r="DV141" i="1"/>
  <c r="V558" i="1"/>
  <c r="AK558" i="1"/>
  <c r="AT558" i="1" s="1"/>
  <c r="IN188" i="1"/>
  <c r="V541" i="1"/>
  <c r="AK541" i="1"/>
  <c r="IN206" i="1"/>
  <c r="AT469" i="1"/>
  <c r="AT465" i="1"/>
  <c r="DV359" i="1"/>
  <c r="HL359" i="1"/>
  <c r="V554" i="1"/>
  <c r="AK554" i="1"/>
  <c r="HL371" i="1"/>
  <c r="IE335" i="1" s="1"/>
  <c r="DV371" i="1"/>
  <c r="AT466" i="1"/>
  <c r="AT471" i="1"/>
  <c r="AT146" i="1"/>
  <c r="AT154" i="1"/>
  <c r="AT316" i="1"/>
  <c r="AT468" i="1"/>
  <c r="AT143" i="1"/>
  <c r="AT473" i="1"/>
  <c r="HL345" i="1"/>
  <c r="HL339" i="1"/>
  <c r="HL327" i="1"/>
  <c r="HL333" i="1"/>
  <c r="HL340" i="1"/>
  <c r="HL331" i="1"/>
  <c r="HL335" i="1"/>
  <c r="HL342" i="1"/>
  <c r="HL346" i="1"/>
  <c r="HL330" i="1"/>
  <c r="HL326" i="1"/>
  <c r="HL334" i="1"/>
  <c r="HL328" i="1"/>
  <c r="HL336" i="1"/>
  <c r="HL341" i="1"/>
  <c r="HL332" i="1"/>
  <c r="HL329" i="1"/>
  <c r="HL338" i="1"/>
  <c r="HL337" i="1"/>
  <c r="HL344" i="1"/>
  <c r="HL343" i="1"/>
  <c r="HL375" i="1"/>
  <c r="IE339" i="1" s="1"/>
  <c r="HL362" i="1"/>
  <c r="IE326" i="1" s="1"/>
  <c r="IN202" i="1"/>
  <c r="IN205" i="1"/>
  <c r="GE417" i="1"/>
  <c r="DV349" i="1"/>
  <c r="HL349" i="1"/>
  <c r="V544" i="1"/>
  <c r="AK544" i="1"/>
  <c r="AT544" i="1" s="1"/>
  <c r="AK574" i="1"/>
  <c r="AT574" i="1" s="1"/>
  <c r="AT451" i="1"/>
  <c r="AT454" i="1"/>
  <c r="AT463" i="1"/>
  <c r="DV132" i="1"/>
  <c r="V549" i="1"/>
  <c r="AK549" i="1"/>
  <c r="AT549" i="1" s="1"/>
  <c r="V448" i="1"/>
  <c r="AK448" i="1"/>
  <c r="AT448" i="1" s="1"/>
  <c r="V546" i="1"/>
  <c r="AK546" i="1"/>
  <c r="AT546" i="1" s="1"/>
  <c r="V533" i="1"/>
  <c r="AK533" i="1"/>
  <c r="AT533" i="1" s="1"/>
  <c r="AK528" i="1"/>
  <c r="AT528" i="1" s="1"/>
  <c r="V528" i="1"/>
  <c r="AT456" i="1"/>
  <c r="AT458" i="1"/>
  <c r="IN227" i="1"/>
  <c r="HL384" i="1"/>
  <c r="DV384" i="1"/>
  <c r="IN226" i="1"/>
  <c r="IN216" i="1"/>
  <c r="AT474" i="1"/>
  <c r="V550" i="1"/>
  <c r="AK550" i="1"/>
  <c r="AT550" i="1" s="1"/>
  <c r="IN189" i="1"/>
  <c r="AT144" i="1"/>
  <c r="DV145" i="1" s="1"/>
  <c r="AT139" i="1"/>
  <c r="DV372" i="1"/>
  <c r="DV385" i="1"/>
  <c r="HL373" i="1"/>
  <c r="IE337" i="1" s="1"/>
  <c r="IN199" i="1"/>
  <c r="HL121" i="1" l="1"/>
  <c r="IE85" i="1" s="1"/>
  <c r="DV142" i="1"/>
  <c r="DV122" i="1"/>
  <c r="DV126" i="1"/>
  <c r="DV138" i="1"/>
  <c r="DV476" i="1"/>
  <c r="DV569" i="1"/>
  <c r="DV131" i="1"/>
  <c r="DV115" i="1"/>
  <c r="DV568" i="1"/>
  <c r="DV567" i="1"/>
  <c r="DV532" i="1"/>
  <c r="DV130" i="1"/>
  <c r="DV116" i="1"/>
  <c r="DV152" i="1"/>
  <c r="DV151" i="1"/>
  <c r="DV150" i="1"/>
  <c r="DV106" i="1"/>
  <c r="DV121" i="1"/>
  <c r="AT211" i="1"/>
  <c r="HL211" i="1" s="1"/>
  <c r="IE175" i="1" s="1"/>
  <c r="AT232" i="1"/>
  <c r="AT233" i="1"/>
  <c r="AT234" i="1"/>
  <c r="DV107" i="1"/>
  <c r="DV110" i="1"/>
  <c r="DV109" i="1"/>
  <c r="DV472" i="1"/>
  <c r="DV111" i="1"/>
  <c r="AT216" i="1"/>
  <c r="HL216" i="1" s="1"/>
  <c r="IE180" i="1" s="1"/>
  <c r="DV119" i="1"/>
  <c r="AT199" i="1"/>
  <c r="AT203" i="1"/>
  <c r="HL203" i="1" s="1"/>
  <c r="IE167" i="1" s="1"/>
  <c r="AT188" i="1"/>
  <c r="HL188" i="1" s="1"/>
  <c r="AT194" i="1"/>
  <c r="HL194" i="1" s="1"/>
  <c r="AT190" i="1"/>
  <c r="HL190" i="1" s="1"/>
  <c r="AT226" i="1"/>
  <c r="HL226" i="1" s="1"/>
  <c r="AT215" i="1"/>
  <c r="AT227" i="1"/>
  <c r="HL227" i="1" s="1"/>
  <c r="AT213" i="1"/>
  <c r="AT237" i="1" s="1"/>
  <c r="DV125" i="1"/>
  <c r="DV135" i="1"/>
  <c r="AT214" i="1"/>
  <c r="AT206" i="1"/>
  <c r="AT220" i="1"/>
  <c r="HL220" i="1" s="1"/>
  <c r="IE184" i="1" s="1"/>
  <c r="DV118" i="1"/>
  <c r="DV557" i="1"/>
  <c r="GE86" i="1"/>
  <c r="DV105" i="1"/>
  <c r="AT189" i="1"/>
  <c r="AT205" i="1"/>
  <c r="HL205" i="1" s="1"/>
  <c r="IE169" i="1" s="1"/>
  <c r="DV129" i="1"/>
  <c r="DV124" i="1"/>
  <c r="HL141" i="1"/>
  <c r="IE105" i="1" s="1"/>
  <c r="AQ26" i="40" s="1"/>
  <c r="DV137" i="1"/>
  <c r="HL120" i="1"/>
  <c r="IE84" i="1" s="1"/>
  <c r="AJ5" i="40" s="1"/>
  <c r="DV117" i="1"/>
  <c r="DV108" i="1"/>
  <c r="HL140" i="1"/>
  <c r="IE104" i="1" s="1"/>
  <c r="AJ25" i="40" s="1"/>
  <c r="HL132" i="1"/>
  <c r="IE96" i="1" s="1"/>
  <c r="AJ17" i="40" s="1"/>
  <c r="DV128" i="1"/>
  <c r="DV120" i="1"/>
  <c r="HL130" i="1"/>
  <c r="IE94" i="1" s="1"/>
  <c r="AJ15" i="40" s="1"/>
  <c r="HL116" i="1"/>
  <c r="HL129" i="1"/>
  <c r="IE93" i="1" s="1"/>
  <c r="AQ14" i="40" s="1"/>
  <c r="HL127" i="1"/>
  <c r="IE91" i="1" s="1"/>
  <c r="AJ12" i="40" s="1"/>
  <c r="HL109" i="1"/>
  <c r="HL113" i="1"/>
  <c r="DV133" i="1"/>
  <c r="HL111" i="1"/>
  <c r="AT229" i="1"/>
  <c r="AT230" i="1"/>
  <c r="AT231" i="1"/>
  <c r="DV565" i="1"/>
  <c r="DV566" i="1"/>
  <c r="DV564" i="1"/>
  <c r="DV147" i="1"/>
  <c r="DV148" i="1"/>
  <c r="DV149" i="1"/>
  <c r="DV134" i="1"/>
  <c r="HL122" i="1"/>
  <c r="IE86" i="1" s="1"/>
  <c r="AQ7" i="40" s="1"/>
  <c r="DV459" i="1"/>
  <c r="HL128" i="1"/>
  <c r="IE92" i="1" s="1"/>
  <c r="AQ13" i="40" s="1"/>
  <c r="DV127" i="1"/>
  <c r="DV477" i="1"/>
  <c r="HL135" i="1"/>
  <c r="IE99" i="1" s="1"/>
  <c r="AQ20" i="40" s="1"/>
  <c r="HL134" i="1"/>
  <c r="IE98" i="1" s="1"/>
  <c r="AQ19" i="40" s="1"/>
  <c r="DV136" i="1"/>
  <c r="HL105" i="1"/>
  <c r="HL137" i="1"/>
  <c r="IE101" i="1" s="1"/>
  <c r="AJ22" i="40" s="1"/>
  <c r="HL119" i="1"/>
  <c r="HL110" i="1"/>
  <c r="HL142" i="1"/>
  <c r="IE106" i="1" s="1"/>
  <c r="AQ27" i="40" s="1"/>
  <c r="AT554" i="1"/>
  <c r="DV555" i="1" s="1"/>
  <c r="AT541" i="1"/>
  <c r="DV542" i="1" s="1"/>
  <c r="DV436" i="1"/>
  <c r="DV447" i="1"/>
  <c r="DV443" i="1"/>
  <c r="DV439" i="1"/>
  <c r="DV450" i="1"/>
  <c r="DV446" i="1"/>
  <c r="DV442" i="1"/>
  <c r="DV438" i="1"/>
  <c r="DV449" i="1"/>
  <c r="DV445" i="1"/>
  <c r="DV441" i="1"/>
  <c r="DV437" i="1"/>
  <c r="DV448" i="1"/>
  <c r="DV444" i="1"/>
  <c r="DV440" i="1"/>
  <c r="HL126" i="1"/>
  <c r="IE90" i="1" s="1"/>
  <c r="AQ11" i="40" s="1"/>
  <c r="HL125" i="1"/>
  <c r="IE89" i="1" s="1"/>
  <c r="AQ10" i="40" s="1"/>
  <c r="HL107" i="1"/>
  <c r="HL108" i="1"/>
  <c r="HL136" i="1"/>
  <c r="IE100" i="1" s="1"/>
  <c r="AJ21" i="40" s="1"/>
  <c r="HL114" i="1"/>
  <c r="HL115" i="1"/>
  <c r="HL145" i="1"/>
  <c r="IE109" i="1" s="1"/>
  <c r="HL133" i="1"/>
  <c r="IE97" i="1" s="1"/>
  <c r="AJ18" i="40" s="1"/>
  <c r="HL138" i="1"/>
  <c r="IE102" i="1" s="1"/>
  <c r="AQ23" i="40" s="1"/>
  <c r="HL124" i="1"/>
  <c r="IE88" i="1" s="1"/>
  <c r="AQ9" i="40" s="1"/>
  <c r="HL117" i="1"/>
  <c r="HL118" i="1"/>
  <c r="HL123" i="1"/>
  <c r="IE87" i="1" s="1"/>
  <c r="AQ8" i="40" s="1"/>
  <c r="AQ6" i="40"/>
  <c r="AJ6" i="40"/>
  <c r="GP258" i="1"/>
  <c r="EQ294" i="1"/>
  <c r="HL139" i="1"/>
  <c r="IE103" i="1" s="1"/>
  <c r="DV139" i="1"/>
  <c r="DV561" i="1"/>
  <c r="DV523" i="1"/>
  <c r="DV553" i="1"/>
  <c r="DV456" i="1"/>
  <c r="DV551" i="1"/>
  <c r="HL214" i="1"/>
  <c r="IE178" i="1" s="1"/>
  <c r="DV546" i="1"/>
  <c r="DV549" i="1"/>
  <c r="DV463" i="1"/>
  <c r="DV451" i="1"/>
  <c r="DV544" i="1"/>
  <c r="DV452" i="1"/>
  <c r="DV464" i="1"/>
  <c r="DV473" i="1"/>
  <c r="HL143" i="1"/>
  <c r="IE107" i="1" s="1"/>
  <c r="DV143" i="1"/>
  <c r="DV469" i="1"/>
  <c r="DV468" i="1"/>
  <c r="DV471" i="1"/>
  <c r="DV466" i="1"/>
  <c r="DV465" i="1"/>
  <c r="DV558" i="1"/>
  <c r="DV461" i="1"/>
  <c r="DV457" i="1"/>
  <c r="DV460" i="1"/>
  <c r="HL112" i="1"/>
  <c r="DV112" i="1"/>
  <c r="V529" i="1"/>
  <c r="AK529" i="1"/>
  <c r="AT529" i="1" s="1"/>
  <c r="DV560" i="1"/>
  <c r="DV540" i="1"/>
  <c r="DV563" i="1"/>
  <c r="HL131" i="1"/>
  <c r="IE95" i="1" s="1"/>
  <c r="DV524" i="1"/>
  <c r="DV526" i="1"/>
  <c r="AT168" i="1"/>
  <c r="AT177" i="1"/>
  <c r="AT184" i="1"/>
  <c r="AT182" i="1"/>
  <c r="AT180" i="1"/>
  <c r="AT167" i="1"/>
  <c r="AT166" i="1"/>
  <c r="AT175" i="1"/>
  <c r="AT183" i="1"/>
  <c r="AT169" i="1"/>
  <c r="AT170" i="1"/>
  <c r="AT236" i="1"/>
  <c r="AT173" i="1"/>
  <c r="AT181" i="1"/>
  <c r="AT186" i="1"/>
  <c r="AT174" i="1"/>
  <c r="AT172" i="1"/>
  <c r="AT171" i="1"/>
  <c r="AT179" i="1"/>
  <c r="AT185" i="1"/>
  <c r="AT178" i="1"/>
  <c r="AT176" i="1"/>
  <c r="AT228" i="1"/>
  <c r="AT218" i="1"/>
  <c r="AT187" i="1"/>
  <c r="AT212" i="1"/>
  <c r="AT210" i="1"/>
  <c r="AT207" i="1"/>
  <c r="AT223" i="1"/>
  <c r="AT224" i="1"/>
  <c r="AT191" i="1"/>
  <c r="AT219" i="1"/>
  <c r="AT208" i="1"/>
  <c r="AT196" i="1"/>
  <c r="AT209" i="1"/>
  <c r="AT195" i="1"/>
  <c r="AT192" i="1"/>
  <c r="AT204" i="1"/>
  <c r="AT197" i="1"/>
  <c r="AT217" i="1"/>
  <c r="AT222" i="1"/>
  <c r="AT221" i="1"/>
  <c r="AT200" i="1"/>
  <c r="AT201" i="1"/>
  <c r="AT198" i="1"/>
  <c r="DV199" i="1" s="1"/>
  <c r="AT225" i="1"/>
  <c r="AT193" i="1"/>
  <c r="DV556" i="1"/>
  <c r="DV144" i="1"/>
  <c r="HL144" i="1"/>
  <c r="IE108" i="1" s="1"/>
  <c r="DV550" i="1"/>
  <c r="DV475" i="1"/>
  <c r="DV474" i="1"/>
  <c r="HL206" i="1"/>
  <c r="IE170" i="1" s="1"/>
  <c r="DV458" i="1"/>
  <c r="DV547" i="1"/>
  <c r="DV528" i="1"/>
  <c r="DV140" i="1"/>
  <c r="DV545" i="1"/>
  <c r="DV533" i="1"/>
  <c r="DV543" i="1"/>
  <c r="DV454" i="1"/>
  <c r="DV537" i="1"/>
  <c r="HL199" i="1"/>
  <c r="DV527" i="1"/>
  <c r="DV146" i="1"/>
  <c r="DV559" i="1"/>
  <c r="HU86" i="1"/>
  <c r="DV562" i="1"/>
  <c r="DV552" i="1"/>
  <c r="DV525" i="1"/>
  <c r="DV536" i="1"/>
  <c r="DV455" i="1"/>
  <c r="DV470" i="1"/>
  <c r="DV534" i="1"/>
  <c r="DV535" i="1"/>
  <c r="AT487" i="1"/>
  <c r="DV462" i="1"/>
  <c r="DV467" i="1"/>
  <c r="DV539" i="1"/>
  <c r="AT575" i="1"/>
  <c r="DV548" i="1"/>
  <c r="HL95" i="1"/>
  <c r="HL92" i="1"/>
  <c r="HL86" i="1"/>
  <c r="HL93" i="1"/>
  <c r="HL90" i="1"/>
  <c r="HL97" i="1"/>
  <c r="HL102" i="1"/>
  <c r="HL99" i="1"/>
  <c r="HL96" i="1"/>
  <c r="HL84" i="1"/>
  <c r="HL87" i="1"/>
  <c r="HL85" i="1"/>
  <c r="HL104" i="1"/>
  <c r="HL101" i="1"/>
  <c r="HL98" i="1"/>
  <c r="HL103" i="1"/>
  <c r="HL100" i="1"/>
  <c r="HL89" i="1"/>
  <c r="HL94" i="1"/>
  <c r="HL91" i="1"/>
  <c r="HL88" i="1"/>
  <c r="HL106" i="1"/>
  <c r="DV538" i="1"/>
  <c r="DV531" i="1"/>
  <c r="AT202" i="1"/>
  <c r="HL213" i="1" l="1"/>
  <c r="IE177" i="1" s="1"/>
  <c r="DV213" i="1"/>
  <c r="DV203" i="1"/>
  <c r="DV211" i="1"/>
  <c r="DV234" i="1"/>
  <c r="DV194" i="1"/>
  <c r="DV232" i="1"/>
  <c r="DV233" i="1"/>
  <c r="AJ26" i="40"/>
  <c r="DV190" i="1"/>
  <c r="DV215" i="1"/>
  <c r="DV189" i="1"/>
  <c r="HL189" i="1"/>
  <c r="DV216" i="1"/>
  <c r="GE168" i="1"/>
  <c r="DV214" i="1"/>
  <c r="AQ5" i="40"/>
  <c r="DV206" i="1"/>
  <c r="DV227" i="1"/>
  <c r="HL215" i="1"/>
  <c r="IE179" i="1" s="1"/>
  <c r="DV541" i="1"/>
  <c r="AJ14" i="40"/>
  <c r="AQ15" i="40"/>
  <c r="AQ25" i="40"/>
  <c r="AQ17" i="40"/>
  <c r="AQ12" i="40"/>
  <c r="DV230" i="1"/>
  <c r="DV231" i="1"/>
  <c r="DV229" i="1"/>
  <c r="GP354" i="1"/>
  <c r="GP274" i="1"/>
  <c r="GP194" i="1"/>
  <c r="GP355" i="1"/>
  <c r="GP195" i="1"/>
  <c r="GP275" i="1"/>
  <c r="GP353" i="1"/>
  <c r="GP193" i="1"/>
  <c r="GP273" i="1"/>
  <c r="AJ7" i="40"/>
  <c r="AJ13" i="40"/>
  <c r="AJ19" i="40"/>
  <c r="AJ20" i="40"/>
  <c r="DV554" i="1"/>
  <c r="AQ22" i="40"/>
  <c r="AJ9" i="40"/>
  <c r="HL166" i="1"/>
  <c r="AJ27" i="40"/>
  <c r="AQ18" i="40"/>
  <c r="GP192" i="1"/>
  <c r="GP352" i="1"/>
  <c r="GP272" i="1"/>
  <c r="AJ8" i="40"/>
  <c r="AQ21" i="40"/>
  <c r="AJ10" i="40"/>
  <c r="AJ23" i="40"/>
  <c r="AJ11" i="40"/>
  <c r="AQ29" i="40"/>
  <c r="AJ29" i="40"/>
  <c r="HL225" i="1"/>
  <c r="HL201" i="1"/>
  <c r="DV201" i="1"/>
  <c r="HL221" i="1"/>
  <c r="IE185" i="1" s="1"/>
  <c r="DV221" i="1"/>
  <c r="HL217" i="1"/>
  <c r="IE181" i="1" s="1"/>
  <c r="DV217" i="1"/>
  <c r="HL204" i="1"/>
  <c r="IE168" i="1" s="1"/>
  <c r="HL195" i="1"/>
  <c r="DV195" i="1"/>
  <c r="HL196" i="1"/>
  <c r="DV196" i="1"/>
  <c r="DV220" i="1"/>
  <c r="HL219" i="1"/>
  <c r="IE183" i="1" s="1"/>
  <c r="DV219" i="1"/>
  <c r="DV225" i="1"/>
  <c r="HL224" i="1"/>
  <c r="DV224" i="1"/>
  <c r="HL207" i="1"/>
  <c r="IE171" i="1" s="1"/>
  <c r="DV207" i="1"/>
  <c r="HL212" i="1"/>
  <c r="IE176" i="1" s="1"/>
  <c r="DV212" i="1"/>
  <c r="HL218" i="1"/>
  <c r="IE182" i="1" s="1"/>
  <c r="DV218" i="1"/>
  <c r="HL176" i="1"/>
  <c r="DV176" i="1"/>
  <c r="HL185" i="1"/>
  <c r="DV185" i="1"/>
  <c r="HL171" i="1"/>
  <c r="DV171" i="1"/>
  <c r="DV174" i="1"/>
  <c r="HL174" i="1"/>
  <c r="HL181" i="1"/>
  <c r="DV181" i="1"/>
  <c r="DV169" i="1"/>
  <c r="HL169" i="1"/>
  <c r="HL175" i="1"/>
  <c r="DV175" i="1"/>
  <c r="HL167" i="1"/>
  <c r="DV167" i="1"/>
  <c r="HL182" i="1"/>
  <c r="DV182" i="1"/>
  <c r="HL177" i="1"/>
  <c r="DV177" i="1"/>
  <c r="DV204" i="1"/>
  <c r="DV529" i="1"/>
  <c r="DV530" i="1"/>
  <c r="AQ28" i="40"/>
  <c r="AJ28" i="40"/>
  <c r="DV226" i="1"/>
  <c r="EQ295" i="1"/>
  <c r="GP259" i="1"/>
  <c r="HL202" i="1"/>
  <c r="IE166" i="1" s="1"/>
  <c r="DV202" i="1"/>
  <c r="AQ30" i="40"/>
  <c r="AJ30" i="40"/>
  <c r="HU168" i="1"/>
  <c r="IE271" i="1"/>
  <c r="IE191" i="1"/>
  <c r="IE351" i="1"/>
  <c r="HL193" i="1"/>
  <c r="DV193" i="1"/>
  <c r="DV198" i="1"/>
  <c r="HL198" i="1"/>
  <c r="HL200" i="1"/>
  <c r="DV200" i="1"/>
  <c r="DV222" i="1"/>
  <c r="HL222" i="1"/>
  <c r="IE186" i="1" s="1"/>
  <c r="HL197" i="1"/>
  <c r="DV197" i="1"/>
  <c r="DV192" i="1"/>
  <c r="HL192" i="1"/>
  <c r="HL209" i="1"/>
  <c r="IE173" i="1" s="1"/>
  <c r="DV209" i="1"/>
  <c r="HL208" i="1"/>
  <c r="IE172" i="1" s="1"/>
  <c r="DV208" i="1"/>
  <c r="DV191" i="1"/>
  <c r="HL191" i="1"/>
  <c r="DV223" i="1"/>
  <c r="HL223" i="1"/>
  <c r="HL210" i="1"/>
  <c r="IE174" i="1" s="1"/>
  <c r="DV210" i="1"/>
  <c r="HL187" i="1"/>
  <c r="DV187" i="1"/>
  <c r="DV228" i="1"/>
  <c r="HL178" i="1"/>
  <c r="DV178" i="1"/>
  <c r="HL179" i="1"/>
  <c r="DV179" i="1"/>
  <c r="HL172" i="1"/>
  <c r="DV172" i="1"/>
  <c r="HL186" i="1"/>
  <c r="DV186" i="1"/>
  <c r="HL173" i="1"/>
  <c r="DV173" i="1"/>
  <c r="DV170" i="1"/>
  <c r="HL170" i="1"/>
  <c r="DV183" i="1"/>
  <c r="HL183" i="1"/>
  <c r="HL180" i="1"/>
  <c r="DV180" i="1"/>
  <c r="HL184" i="1"/>
  <c r="DV184" i="1"/>
  <c r="HL168" i="1"/>
  <c r="DV168" i="1"/>
  <c r="AQ16" i="40"/>
  <c r="AJ16" i="40"/>
  <c r="DV205" i="1"/>
  <c r="DV188" i="1"/>
  <c r="IE270" i="1"/>
  <c r="IE190" i="1"/>
  <c r="IE350" i="1"/>
  <c r="AQ24" i="40"/>
  <c r="AJ24" i="40"/>
  <c r="IE268" i="1" l="1"/>
  <c r="IE188" i="1"/>
  <c r="IE348" i="1"/>
  <c r="EQ296" i="1"/>
  <c r="GP260" i="1"/>
  <c r="IE267" i="1"/>
  <c r="IE187" i="1"/>
  <c r="IE347" i="1"/>
  <c r="IE269" i="1"/>
  <c r="IE189" i="1"/>
  <c r="IE349" i="1"/>
  <c r="EQ297" i="1" l="1"/>
  <c r="GP261" i="1"/>
  <c r="BG297" i="1"/>
  <c r="HU170" i="1"/>
  <c r="EQ298" i="1" l="1"/>
  <c r="GP262" i="1"/>
  <c r="BG298" i="1"/>
  <c r="EQ299" i="1" l="1"/>
  <c r="GP263" i="1"/>
  <c r="BG299" i="1"/>
  <c r="BG300" i="1" l="1"/>
  <c r="EQ300" i="1"/>
  <c r="GP264" i="1"/>
  <c r="EQ301" i="1" l="1"/>
  <c r="BG301" i="1"/>
  <c r="GP265" i="1"/>
  <c r="BG302" i="1" l="1"/>
  <c r="EQ302" i="1"/>
  <c r="GP266" i="1"/>
  <c r="EQ303" i="1" l="1"/>
  <c r="BG303" i="1"/>
  <c r="GP267" i="1"/>
  <c r="BG304" i="1" l="1"/>
  <c r="EQ304" i="1"/>
  <c r="GP268" i="1"/>
  <c r="EQ305" i="1" l="1"/>
  <c r="BG305" i="1"/>
  <c r="GP269" i="1"/>
  <c r="BG306" i="1" l="1"/>
  <c r="EQ306" i="1"/>
  <c r="GP270" i="1"/>
  <c r="BG308" i="1" l="1"/>
  <c r="EQ308" i="1"/>
  <c r="BG307" i="1" l="1"/>
  <c r="EQ307" i="1"/>
  <c r="GP271" i="1"/>
  <c r="FP538" i="1" l="1"/>
  <c r="FP536" i="1"/>
  <c r="FP532" i="1"/>
  <c r="FP528" i="1"/>
  <c r="FP524" i="1"/>
  <c r="FP526" i="1" l="1"/>
  <c r="FP530" i="1"/>
  <c r="FP534" i="1"/>
  <c r="FP523" i="1"/>
  <c r="FP531" i="1"/>
  <c r="FP533" i="1"/>
  <c r="FP535" i="1"/>
  <c r="FP525" i="1"/>
  <c r="FP527" i="1"/>
  <c r="FP529" i="1"/>
  <c r="FP537" i="1"/>
  <c r="FP539" i="1"/>
  <c r="FP540" i="1" l="1"/>
  <c r="FP541" i="1" l="1"/>
  <c r="FP542" i="1" l="1"/>
  <c r="FP543" i="1" l="1"/>
  <c r="FP544" i="1" l="1"/>
  <c r="FP545" i="1" l="1"/>
  <c r="FP546" i="1" l="1"/>
  <c r="FP547" i="1" l="1"/>
  <c r="GP415" i="1" l="1"/>
  <c r="O135" i="23" s="1"/>
  <c r="FP548" i="1"/>
  <c r="EQ449" i="1" l="1"/>
  <c r="EQ447" i="1"/>
  <c r="EQ445" i="1"/>
  <c r="EQ443" i="1"/>
  <c r="EQ441" i="1"/>
  <c r="EQ439" i="1"/>
  <c r="EQ437" i="1"/>
  <c r="EQ450" i="1"/>
  <c r="EQ448" i="1"/>
  <c r="EQ446" i="1"/>
  <c r="EQ444" i="1"/>
  <c r="EQ442" i="1"/>
  <c r="EQ440" i="1"/>
  <c r="EQ438" i="1"/>
  <c r="EQ436" i="1"/>
  <c r="GP416" i="1"/>
  <c r="O136" i="23" s="1"/>
  <c r="EQ452" i="1"/>
  <c r="EQ451" i="1"/>
  <c r="FP549" i="1"/>
  <c r="EQ453" i="1" l="1"/>
  <c r="GP417" i="1"/>
  <c r="O137" i="23" s="1"/>
  <c r="FP550" i="1"/>
  <c r="GP418" i="1" l="1"/>
  <c r="O138" i="23" s="1"/>
  <c r="EQ454" i="1"/>
  <c r="FP551" i="1"/>
  <c r="FA347" i="1" l="1"/>
  <c r="FA350" i="1"/>
  <c r="FA355" i="1"/>
  <c r="FA359" i="1"/>
  <c r="FA348" i="1"/>
  <c r="FA352" i="1"/>
  <c r="FA356" i="1"/>
  <c r="FA360" i="1"/>
  <c r="FA362" i="1"/>
  <c r="FA351" i="1"/>
  <c r="FA353" i="1"/>
  <c r="FA357" i="1"/>
  <c r="FA361" i="1"/>
  <c r="FA363" i="1"/>
  <c r="FA349" i="1"/>
  <c r="FA354" i="1"/>
  <c r="FA358" i="1"/>
  <c r="EQ455" i="1"/>
  <c r="GP419" i="1"/>
  <c r="O139" i="23" s="1"/>
  <c r="FP552" i="1"/>
  <c r="FA188" i="1" l="1"/>
  <c r="FA192" i="1"/>
  <c r="FA196" i="1"/>
  <c r="FA200" i="1"/>
  <c r="EQ456" i="1"/>
  <c r="GP420" i="1"/>
  <c r="O140" i="23" s="1"/>
  <c r="FA202" i="1"/>
  <c r="FA187" i="1"/>
  <c r="FA190" i="1"/>
  <c r="FA195" i="1"/>
  <c r="FA199" i="1"/>
  <c r="FA203" i="1"/>
  <c r="FA364" i="1"/>
  <c r="FA191" i="1"/>
  <c r="FA194" i="1"/>
  <c r="FA198" i="1"/>
  <c r="FA189" i="1"/>
  <c r="FA193" i="1"/>
  <c r="FA197" i="1"/>
  <c r="FA201" i="1"/>
  <c r="FP553" i="1"/>
  <c r="EQ457" i="1" l="1"/>
  <c r="GP421" i="1"/>
  <c r="O141" i="23" s="1"/>
  <c r="FA365" i="1"/>
  <c r="FA204" i="1"/>
  <c r="FP554" i="1"/>
  <c r="FA439" i="1" l="1"/>
  <c r="FA441" i="1"/>
  <c r="FA445" i="1"/>
  <c r="FA447" i="1"/>
  <c r="EQ458" i="1"/>
  <c r="GP422" i="1"/>
  <c r="O142" i="23" s="1"/>
  <c r="FA366" i="1"/>
  <c r="FA440" i="1"/>
  <c r="FA437" i="1"/>
  <c r="FA443" i="1"/>
  <c r="FA449" i="1"/>
  <c r="FA205" i="1"/>
  <c r="FA436" i="1"/>
  <c r="FA438" i="1"/>
  <c r="FA442" i="1"/>
  <c r="FA444" i="1"/>
  <c r="FA446" i="1"/>
  <c r="FA448" i="1"/>
  <c r="FA450" i="1"/>
  <c r="FA120" i="1"/>
  <c r="FP555" i="1"/>
  <c r="EQ459" i="1" l="1"/>
  <c r="GP423" i="1"/>
  <c r="O143" i="23" s="1"/>
  <c r="FA108" i="1"/>
  <c r="FA112" i="1"/>
  <c r="FA116" i="1"/>
  <c r="FA367" i="1"/>
  <c r="FA109" i="1"/>
  <c r="FA113" i="1"/>
  <c r="FA117" i="1"/>
  <c r="FA453" i="1"/>
  <c r="FA106" i="1"/>
  <c r="FA110" i="1"/>
  <c r="FA114" i="1"/>
  <c r="FA118" i="1"/>
  <c r="FA206" i="1"/>
  <c r="FA121" i="1"/>
  <c r="FA105" i="1"/>
  <c r="FA107" i="1"/>
  <c r="FA111" i="1"/>
  <c r="FA115" i="1"/>
  <c r="FA119" i="1"/>
  <c r="FA451" i="1"/>
  <c r="FA452" i="1"/>
  <c r="FP556" i="1"/>
  <c r="FA454" i="1" l="1"/>
  <c r="FA122" i="1"/>
  <c r="FA207" i="1"/>
  <c r="EQ460" i="1"/>
  <c r="GP424" i="1"/>
  <c r="O144" i="23" s="1"/>
  <c r="FA368" i="1"/>
  <c r="FP557" i="1"/>
  <c r="EQ461" i="1" l="1"/>
  <c r="GP425" i="1"/>
  <c r="O145" i="23" s="1"/>
  <c r="FA369" i="1"/>
  <c r="FA208" i="1"/>
  <c r="FA123" i="1"/>
  <c r="FA455" i="1"/>
  <c r="FP558" i="1"/>
  <c r="FA456" i="1" l="1"/>
  <c r="FA124" i="1"/>
  <c r="FA209" i="1"/>
  <c r="FA370" i="1"/>
  <c r="GP426" i="1"/>
  <c r="O146" i="23" s="1"/>
  <c r="EQ462" i="1"/>
  <c r="FP559" i="1"/>
  <c r="FA457" i="1" l="1"/>
  <c r="FA371" i="1"/>
  <c r="FA210" i="1"/>
  <c r="FA125" i="1"/>
  <c r="EQ463" i="1"/>
  <c r="GP427" i="1"/>
  <c r="O147" i="23" s="1"/>
  <c r="FP560" i="1"/>
  <c r="FA126" i="1" l="1"/>
  <c r="FA211" i="1"/>
  <c r="FA372" i="1"/>
  <c r="FA458" i="1"/>
  <c r="EQ464" i="1"/>
  <c r="GP428" i="1"/>
  <c r="O148" i="23" s="1"/>
  <c r="FP561" i="1"/>
  <c r="FA212" i="1" l="1"/>
  <c r="FA127" i="1"/>
  <c r="FP562" i="1"/>
  <c r="FA373" i="1"/>
  <c r="EQ465" i="1"/>
  <c r="GP429" i="1"/>
  <c r="O149" i="23" s="1"/>
  <c r="FA459" i="1"/>
  <c r="FP563" i="1"/>
  <c r="FA128" i="1" l="1"/>
  <c r="FA374" i="1"/>
  <c r="FA460" i="1"/>
  <c r="FA213" i="1"/>
  <c r="EQ466" i="1"/>
  <c r="GP430" i="1"/>
  <c r="O150" i="23" s="1"/>
  <c r="FA461" i="1" l="1"/>
  <c r="FA214" i="1"/>
  <c r="FA375" i="1"/>
  <c r="FA129" i="1"/>
  <c r="EQ467" i="1"/>
  <c r="GP431" i="1"/>
  <c r="O151" i="23" s="1"/>
  <c r="EQ468" i="1" l="1"/>
  <c r="GP432" i="1"/>
  <c r="O152" i="23" s="1"/>
  <c r="FA130" i="1"/>
  <c r="FA215" i="1"/>
  <c r="FA462" i="1"/>
  <c r="FA376" i="1"/>
  <c r="FA463" i="1" l="1"/>
  <c r="FA216" i="1"/>
  <c r="FA377" i="1"/>
  <c r="FA131" i="1"/>
  <c r="EQ469" i="1"/>
  <c r="GP433" i="1"/>
  <c r="O153" i="23" s="1"/>
  <c r="FA217" i="1" l="1"/>
  <c r="FA535" i="1"/>
  <c r="FA533" i="1"/>
  <c r="FA531" i="1"/>
  <c r="FA132" i="1"/>
  <c r="FA538" i="1"/>
  <c r="FA378" i="1"/>
  <c r="FA536" i="1"/>
  <c r="FA534" i="1"/>
  <c r="FA532" i="1"/>
  <c r="FA530" i="1"/>
  <c r="FA537" i="1"/>
  <c r="FA464" i="1"/>
  <c r="EQ470" i="1"/>
  <c r="GP434" i="1"/>
  <c r="O154" i="23" s="1"/>
  <c r="EQ471" i="1" l="1"/>
  <c r="GP435" i="1"/>
  <c r="O155" i="23" s="1"/>
  <c r="FA218" i="1"/>
  <c r="FA522" i="1"/>
  <c r="FA524" i="1"/>
  <c r="FA525" i="1"/>
  <c r="FA527" i="1"/>
  <c r="FA529" i="1"/>
  <c r="FA539" i="1"/>
  <c r="FA379" i="1"/>
  <c r="FA465" i="1"/>
  <c r="FA133" i="1"/>
  <c r="FA523" i="1"/>
  <c r="FA526" i="1"/>
  <c r="FA528" i="1"/>
  <c r="FA540" i="1" l="1"/>
  <c r="GP326" i="1"/>
  <c r="BW362" i="1"/>
  <c r="FA219" i="1"/>
  <c r="FA466" i="1"/>
  <c r="BG466" i="1"/>
  <c r="FA380" i="1"/>
  <c r="EQ472" i="1"/>
  <c r="GP436" i="1"/>
  <c r="O156" i="23" s="1"/>
  <c r="FA134" i="1"/>
  <c r="FA135" i="1" l="1"/>
  <c r="EQ361" i="1"/>
  <c r="EQ359" i="1"/>
  <c r="EQ357" i="1"/>
  <c r="EQ355" i="1"/>
  <c r="EQ353" i="1"/>
  <c r="EQ351" i="1"/>
  <c r="EQ348" i="1"/>
  <c r="EQ347" i="1"/>
  <c r="EQ473" i="1"/>
  <c r="GP437" i="1"/>
  <c r="O157" i="23" s="1"/>
  <c r="FA220" i="1"/>
  <c r="FA467" i="1"/>
  <c r="EQ360" i="1"/>
  <c r="EQ358" i="1"/>
  <c r="EQ356" i="1"/>
  <c r="EQ354" i="1"/>
  <c r="EQ352" i="1"/>
  <c r="EQ350" i="1"/>
  <c r="EQ349" i="1"/>
  <c r="EQ363" i="1"/>
  <c r="GP327" i="1"/>
  <c r="BW363" i="1"/>
  <c r="FA541" i="1"/>
  <c r="FA381" i="1"/>
  <c r="EQ362" i="1"/>
  <c r="BL63" i="40" l="1"/>
  <c r="BL69" i="40" s="1"/>
  <c r="BL73" i="40" s="1"/>
  <c r="P202" i="23"/>
  <c r="EQ474" i="1"/>
  <c r="GP438" i="1"/>
  <c r="O158" i="23" s="1"/>
  <c r="O199" i="23" s="1"/>
  <c r="FA221" i="1"/>
  <c r="FA382" i="1"/>
  <c r="FA542" i="1"/>
  <c r="GP328" i="1"/>
  <c r="EQ364" i="1"/>
  <c r="BW364" i="1"/>
  <c r="FA136" i="1"/>
  <c r="FA468" i="1"/>
  <c r="FA469" i="1" l="1"/>
  <c r="FA383" i="1"/>
  <c r="FA222" i="1"/>
  <c r="FA543" i="1"/>
  <c r="EQ365" i="1"/>
  <c r="GP329" i="1"/>
  <c r="BW365" i="1"/>
  <c r="EQ475" i="1"/>
  <c r="GP439" i="1"/>
  <c r="O159" i="23" s="1"/>
  <c r="FA137" i="1"/>
  <c r="FA470" i="1" l="1"/>
  <c r="GP166" i="1"/>
  <c r="O104" i="23" s="1"/>
  <c r="BW202" i="1"/>
  <c r="FA544" i="1"/>
  <c r="FA223" i="1"/>
  <c r="FA138" i="1"/>
  <c r="FA384" i="1"/>
  <c r="EQ366" i="1"/>
  <c r="GP330" i="1"/>
  <c r="BW366" i="1"/>
  <c r="EQ476" i="1"/>
  <c r="GP440" i="1"/>
  <c r="O160" i="23" s="1"/>
  <c r="O211" i="23" s="1"/>
  <c r="EQ202" i="1"/>
  <c r="FA471" i="1" l="1"/>
  <c r="FA139" i="1"/>
  <c r="EQ200" i="1"/>
  <c r="EQ198" i="1"/>
  <c r="EQ196" i="1"/>
  <c r="EQ194" i="1"/>
  <c r="EQ192" i="1"/>
  <c r="EQ190" i="1"/>
  <c r="EQ188" i="1"/>
  <c r="GP167" i="1"/>
  <c r="O105" i="23" s="1"/>
  <c r="EQ203" i="1"/>
  <c r="BW203" i="1"/>
  <c r="EQ367" i="1"/>
  <c r="GP331" i="1"/>
  <c r="BW367" i="1"/>
  <c r="GP84" i="1"/>
  <c r="FA545" i="1"/>
  <c r="FA385" i="1"/>
  <c r="EQ201" i="1"/>
  <c r="EQ199" i="1"/>
  <c r="EQ197" i="1"/>
  <c r="EQ195" i="1"/>
  <c r="EQ193" i="1"/>
  <c r="EQ191" i="1"/>
  <c r="EQ189" i="1"/>
  <c r="EQ187" i="1"/>
  <c r="FA224" i="1"/>
  <c r="BK599" i="1"/>
  <c r="F9" i="84" s="1"/>
  <c r="F27" i="84" s="1"/>
  <c r="FA546" i="1" l="1"/>
  <c r="FA472" i="1"/>
  <c r="FA140" i="1"/>
  <c r="EQ118" i="1"/>
  <c r="EQ116" i="1"/>
  <c r="EQ114" i="1"/>
  <c r="EQ112" i="1"/>
  <c r="EQ110" i="1"/>
  <c r="EQ108" i="1"/>
  <c r="EQ107" i="1"/>
  <c r="GP332" i="1"/>
  <c r="EQ368" i="1"/>
  <c r="BW368" i="1"/>
  <c r="AW5" i="40"/>
  <c r="O68" i="23"/>
  <c r="AL38" i="40"/>
  <c r="EQ204" i="1"/>
  <c r="GP168" i="1"/>
  <c r="O106" i="23" s="1"/>
  <c r="BW204" i="1"/>
  <c r="FA386" i="1"/>
  <c r="EQ119" i="1"/>
  <c r="EQ117" i="1"/>
  <c r="EQ115" i="1"/>
  <c r="EQ113" i="1"/>
  <c r="EQ111" i="1"/>
  <c r="EQ109" i="1"/>
  <c r="EQ106" i="1"/>
  <c r="EQ105" i="1"/>
  <c r="EQ121" i="1"/>
  <c r="GP85" i="1"/>
  <c r="FA225" i="1"/>
  <c r="FA387" i="1"/>
  <c r="EQ120" i="1"/>
  <c r="BK600" i="1"/>
  <c r="F10" i="84" s="1"/>
  <c r="F28" i="84" s="1"/>
  <c r="GP86" i="1" l="1"/>
  <c r="EQ122" i="1"/>
  <c r="FA547" i="1"/>
  <c r="FA227" i="1"/>
  <c r="FA141" i="1"/>
  <c r="EQ369" i="1"/>
  <c r="GP333" i="1"/>
  <c r="BW369" i="1"/>
  <c r="FA226" i="1"/>
  <c r="FA473" i="1"/>
  <c r="BQ487" i="1"/>
  <c r="EQ205" i="1"/>
  <c r="GP169" i="1"/>
  <c r="O107" i="23" s="1"/>
  <c r="BW205" i="1"/>
  <c r="AW6" i="40"/>
  <c r="O69" i="23"/>
  <c r="AL39" i="40"/>
  <c r="EQ206" i="1" l="1"/>
  <c r="GP170" i="1"/>
  <c r="O108" i="23" s="1"/>
  <c r="BW206" i="1"/>
  <c r="EQ370" i="1"/>
  <c r="GP334" i="1"/>
  <c r="BW370" i="1"/>
  <c r="FA388" i="1"/>
  <c r="FA474" i="1"/>
  <c r="FA548" i="1"/>
  <c r="FA142" i="1"/>
  <c r="EQ123" i="1"/>
  <c r="GP87" i="1"/>
  <c r="FA228" i="1"/>
  <c r="EN206" i="1"/>
  <c r="AL40" i="40"/>
  <c r="AW7" i="40"/>
  <c r="O70" i="23"/>
  <c r="FA549" i="1" l="1"/>
  <c r="EQ371" i="1"/>
  <c r="GP335" i="1"/>
  <c r="BW371" i="1"/>
  <c r="EQ124" i="1"/>
  <c r="GP88" i="1"/>
  <c r="EQ207" i="1"/>
  <c r="GP171" i="1"/>
  <c r="O109" i="23" s="1"/>
  <c r="BW207" i="1"/>
  <c r="O71" i="23"/>
  <c r="AL41" i="40"/>
  <c r="AW8" i="40"/>
  <c r="FA475" i="1"/>
  <c r="FA476" i="1"/>
  <c r="FA144" i="1" l="1"/>
  <c r="FA143" i="1"/>
  <c r="EQ208" i="1"/>
  <c r="GP172" i="1"/>
  <c r="O110" i="23" s="1"/>
  <c r="BW208" i="1"/>
  <c r="EQ372" i="1"/>
  <c r="GP336" i="1"/>
  <c r="BW372" i="1"/>
  <c r="FA145" i="1"/>
  <c r="AW9" i="40"/>
  <c r="O72" i="23"/>
  <c r="AL42" i="40"/>
  <c r="EQ125" i="1"/>
  <c r="GP89" i="1"/>
  <c r="FA550" i="1"/>
  <c r="EQ126" i="1" l="1"/>
  <c r="GP90" i="1"/>
  <c r="EQ373" i="1"/>
  <c r="GP337" i="1"/>
  <c r="BW373" i="1"/>
  <c r="EQ209" i="1"/>
  <c r="GP173" i="1"/>
  <c r="O111" i="23" s="1"/>
  <c r="BW209" i="1"/>
  <c r="O73" i="23"/>
  <c r="AW10" i="40"/>
  <c r="AL43" i="40"/>
  <c r="FA551" i="1"/>
  <c r="FA146" i="1"/>
  <c r="EQ127" i="1" l="1"/>
  <c r="GP91" i="1"/>
  <c r="O74" i="23"/>
  <c r="AW11" i="40"/>
  <c r="AL44" i="40"/>
  <c r="EQ210" i="1"/>
  <c r="GP174" i="1"/>
  <c r="O112" i="23" s="1"/>
  <c r="BW210" i="1"/>
  <c r="GP338" i="1"/>
  <c r="EQ374" i="1"/>
  <c r="BW374" i="1"/>
  <c r="FA552" i="1"/>
  <c r="EQ211" i="1" l="1"/>
  <c r="GP175" i="1"/>
  <c r="O113" i="23" s="1"/>
  <c r="BW211" i="1"/>
  <c r="O75" i="23"/>
  <c r="AW12" i="40"/>
  <c r="AL45" i="40"/>
  <c r="FA553" i="1"/>
  <c r="EQ375" i="1"/>
  <c r="GP339" i="1"/>
  <c r="BW375" i="1"/>
  <c r="EQ128" i="1"/>
  <c r="GP92" i="1"/>
  <c r="EQ212" i="1" l="1"/>
  <c r="GP176" i="1"/>
  <c r="O114" i="23" s="1"/>
  <c r="BW212" i="1"/>
  <c r="EQ129" i="1"/>
  <c r="GP93" i="1"/>
  <c r="GP340" i="1"/>
  <c r="EQ376" i="1"/>
  <c r="BW376" i="1"/>
  <c r="AW13" i="40"/>
  <c r="O76" i="23"/>
  <c r="AL46" i="40"/>
  <c r="EQ130" i="1" l="1"/>
  <c r="GP94" i="1"/>
  <c r="FA554" i="1"/>
  <c r="AW14" i="40"/>
  <c r="AL47" i="40"/>
  <c r="O77" i="23"/>
  <c r="EQ213" i="1"/>
  <c r="GP177" i="1"/>
  <c r="O115" i="23" s="1"/>
  <c r="BW213" i="1"/>
  <c r="EQ377" i="1"/>
  <c r="GP341" i="1"/>
  <c r="BW377" i="1"/>
  <c r="FA555" i="1" l="1"/>
  <c r="AL48" i="40"/>
  <c r="O78" i="23"/>
  <c r="AW15" i="40"/>
  <c r="EQ131" i="1"/>
  <c r="GP95" i="1"/>
  <c r="EQ214" i="1"/>
  <c r="BW214" i="1"/>
  <c r="GP178" i="1"/>
  <c r="O116" i="23" s="1"/>
  <c r="EQ378" i="1"/>
  <c r="GP342" i="1"/>
  <c r="BW378" i="1"/>
  <c r="EQ379" i="1" l="1"/>
  <c r="GP343" i="1"/>
  <c r="BW379" i="1"/>
  <c r="FA556" i="1"/>
  <c r="O79" i="23"/>
  <c r="AL49" i="40"/>
  <c r="AW16" i="40"/>
  <c r="EQ132" i="1"/>
  <c r="GP96" i="1"/>
  <c r="EQ215" i="1"/>
  <c r="GP179" i="1"/>
  <c r="O117" i="23" s="1"/>
  <c r="BW215" i="1"/>
  <c r="AW17" i="40" l="1"/>
  <c r="AL50" i="40"/>
  <c r="O80" i="23"/>
  <c r="U80" i="23" s="1"/>
  <c r="U78" i="23"/>
  <c r="U79" i="23"/>
  <c r="U68" i="23"/>
  <c r="U69" i="23"/>
  <c r="U70" i="23"/>
  <c r="U71" i="23"/>
  <c r="U72" i="23"/>
  <c r="U73" i="23"/>
  <c r="U74" i="23"/>
  <c r="U75" i="23"/>
  <c r="U76" i="23"/>
  <c r="U77" i="23"/>
  <c r="EQ133" i="1"/>
  <c r="GP97" i="1"/>
  <c r="EQ216" i="1"/>
  <c r="BW216" i="1"/>
  <c r="GP180" i="1"/>
  <c r="O118" i="23" s="1"/>
  <c r="EQ380" i="1"/>
  <c r="GP344" i="1"/>
  <c r="BW380" i="1"/>
  <c r="O22" i="84"/>
  <c r="FA557" i="1"/>
  <c r="O23" i="84" l="1"/>
  <c r="EQ538" i="1"/>
  <c r="O7" i="84"/>
  <c r="EQ522" i="1"/>
  <c r="O10" i="84"/>
  <c r="EQ525" i="1"/>
  <c r="O12" i="84"/>
  <c r="EQ527" i="1"/>
  <c r="O14" i="84"/>
  <c r="EQ529" i="1"/>
  <c r="O16" i="84"/>
  <c r="EQ531" i="1"/>
  <c r="O18" i="84"/>
  <c r="EQ533" i="1"/>
  <c r="EQ134" i="1"/>
  <c r="GP98" i="1"/>
  <c r="O8" i="84"/>
  <c r="EQ523" i="1"/>
  <c r="BK601" i="1"/>
  <c r="F11" i="84" s="1"/>
  <c r="F29" i="84" s="1"/>
  <c r="F44" i="84" s="1"/>
  <c r="F50" i="84" s="1"/>
  <c r="FA558" i="1"/>
  <c r="EQ381" i="1"/>
  <c r="GP345" i="1"/>
  <c r="BW381" i="1"/>
  <c r="F14" i="84"/>
  <c r="F32" i="84" s="1"/>
  <c r="EQ217" i="1"/>
  <c r="GP181" i="1"/>
  <c r="O119" i="23" s="1"/>
  <c r="BW217" i="1"/>
  <c r="O9" i="84"/>
  <c r="EQ524" i="1"/>
  <c r="O20" i="84"/>
  <c r="EQ535" i="1"/>
  <c r="O11" i="84"/>
  <c r="EQ526" i="1"/>
  <c r="O15" i="84"/>
  <c r="EQ530" i="1"/>
  <c r="O19" i="84"/>
  <c r="EQ534" i="1"/>
  <c r="O21" i="84"/>
  <c r="EQ536" i="1"/>
  <c r="O13" i="84"/>
  <c r="EQ528" i="1"/>
  <c r="O17" i="84"/>
  <c r="EQ532" i="1"/>
  <c r="EQ537" i="1"/>
  <c r="O81" i="23"/>
  <c r="U81" i="23" s="1"/>
  <c r="AL51" i="40"/>
  <c r="AW18" i="40"/>
  <c r="F15" i="84" l="1"/>
  <c r="F33" i="84" s="1"/>
  <c r="EQ135" i="1"/>
  <c r="GP99" i="1"/>
  <c r="EQ218" i="1"/>
  <c r="BW218" i="1"/>
  <c r="GP182" i="1"/>
  <c r="O120" i="23" s="1"/>
  <c r="EQ382" i="1"/>
  <c r="GP346" i="1"/>
  <c r="BW382" i="1"/>
  <c r="O24" i="84"/>
  <c r="EQ539" i="1"/>
  <c r="FA559" i="1"/>
  <c r="AW19" i="40"/>
  <c r="AL52" i="40"/>
  <c r="O82" i="23"/>
  <c r="U82" i="23" s="1"/>
  <c r="AW20" i="40" l="1"/>
  <c r="O83" i="23"/>
  <c r="U83" i="23" s="1"/>
  <c r="AL53" i="40"/>
  <c r="O25" i="84"/>
  <c r="EQ540" i="1"/>
  <c r="EQ383" i="1"/>
  <c r="BW383" i="1"/>
  <c r="GP347" i="1"/>
  <c r="EQ219" i="1"/>
  <c r="BW219" i="1"/>
  <c r="GP183" i="1"/>
  <c r="O121" i="23" s="1"/>
  <c r="EQ136" i="1"/>
  <c r="GP100" i="1"/>
  <c r="FA560" i="1"/>
  <c r="EQ220" i="1" l="1"/>
  <c r="BW220" i="1"/>
  <c r="GP184" i="1"/>
  <c r="O122" i="23" s="1"/>
  <c r="O26" i="84"/>
  <c r="EQ541" i="1"/>
  <c r="EQ384" i="1"/>
  <c r="BW384" i="1"/>
  <c r="GP348" i="1"/>
  <c r="EQ137" i="1"/>
  <c r="GP101" i="1"/>
  <c r="O84" i="23"/>
  <c r="U84" i="23" s="1"/>
  <c r="AL54" i="40"/>
  <c r="AW21" i="40"/>
  <c r="FA561" i="1"/>
  <c r="O27" i="84" l="1"/>
  <c r="EQ542" i="1"/>
  <c r="FA562" i="1"/>
  <c r="FA563" i="1"/>
  <c r="EQ138" i="1"/>
  <c r="GP102" i="1"/>
  <c r="EQ385" i="1"/>
  <c r="GP349" i="1"/>
  <c r="BW385" i="1"/>
  <c r="EQ221" i="1"/>
  <c r="BW221" i="1"/>
  <c r="GP185" i="1"/>
  <c r="O123" i="23" s="1"/>
  <c r="O85" i="23"/>
  <c r="U85" i="23" s="1"/>
  <c r="AW22" i="40"/>
  <c r="AL55" i="40"/>
  <c r="O28" i="84" l="1"/>
  <c r="EQ543" i="1"/>
  <c r="EQ222" i="1"/>
  <c r="GP186" i="1"/>
  <c r="O124" i="23" s="1"/>
  <c r="BW222" i="1"/>
  <c r="EQ386" i="1"/>
  <c r="BW386" i="1"/>
  <c r="GP350" i="1"/>
  <c r="EQ139" i="1"/>
  <c r="GP103" i="1"/>
  <c r="O86" i="23"/>
  <c r="U86" i="23" s="1"/>
  <c r="AR23" i="23"/>
  <c r="AW23" i="40"/>
  <c r="EQ223" i="1" l="1"/>
  <c r="BW223" i="1"/>
  <c r="GP187" i="1"/>
  <c r="O125" i="23" s="1"/>
  <c r="O29" i="84"/>
  <c r="EQ544" i="1"/>
  <c r="EQ388" i="1"/>
  <c r="EQ140" i="1"/>
  <c r="GP104" i="1"/>
  <c r="BW388" i="1"/>
  <c r="O87" i="23"/>
  <c r="U87" i="23" s="1"/>
  <c r="AW24" i="40"/>
  <c r="EQ141" i="1" l="1"/>
  <c r="GP105" i="1"/>
  <c r="EQ224" i="1"/>
  <c r="BW224" i="1"/>
  <c r="GP188" i="1"/>
  <c r="O126" i="23" s="1"/>
  <c r="O30" i="84"/>
  <c r="EQ545" i="1"/>
  <c r="AW25" i="40"/>
  <c r="O88" i="23"/>
  <c r="EQ387" i="1"/>
  <c r="BW387" i="1"/>
  <c r="GP351" i="1"/>
  <c r="EQ225" i="1" l="1"/>
  <c r="BL62" i="40"/>
  <c r="BL67" i="40" s="1"/>
  <c r="BL71" i="40" s="1"/>
  <c r="BW225" i="1"/>
  <c r="GP189" i="1"/>
  <c r="O127" i="23" s="1"/>
  <c r="O197" i="23" s="1"/>
  <c r="O89" i="23"/>
  <c r="AW26" i="40"/>
  <c r="O31" i="84"/>
  <c r="EQ546" i="1"/>
  <c r="EQ142" i="1"/>
  <c r="BG142" i="1"/>
  <c r="GP106" i="1"/>
  <c r="O32" i="84" l="1"/>
  <c r="EQ547" i="1"/>
  <c r="O90" i="23"/>
  <c r="AW27" i="40"/>
  <c r="EQ226" i="1"/>
  <c r="BW226" i="1"/>
  <c r="GP190" i="1"/>
  <c r="O128" i="23" s="1"/>
  <c r="BG143" i="1" l="1"/>
  <c r="EQ143" i="1"/>
  <c r="BL61" i="40"/>
  <c r="BL68" i="40" s="1"/>
  <c r="BL72" i="40" s="1"/>
  <c r="GP107" i="1"/>
  <c r="O33" i="84"/>
  <c r="EQ548" i="1"/>
  <c r="F19" i="84"/>
  <c r="F37" i="84" s="1"/>
  <c r="BW228" i="1"/>
  <c r="BG228" i="1"/>
  <c r="BG144" i="1"/>
  <c r="EQ144" i="1"/>
  <c r="GP108" i="1"/>
  <c r="O92" i="23" s="1"/>
  <c r="O34" i="84" l="1"/>
  <c r="EQ549" i="1"/>
  <c r="AW28" i="40"/>
  <c r="O91" i="23"/>
  <c r="O198" i="23" s="1"/>
  <c r="F20" i="84"/>
  <c r="F38" i="84" s="1"/>
  <c r="EQ146" i="1"/>
  <c r="BG146" i="1"/>
  <c r="BG227" i="1"/>
  <c r="EQ227" i="1"/>
  <c r="BW227" i="1"/>
  <c r="GP191" i="1"/>
  <c r="O129" i="23" s="1"/>
  <c r="O209" i="23" s="1"/>
  <c r="EQ228" i="1"/>
  <c r="O35" i="84" l="1"/>
  <c r="EQ550" i="1"/>
  <c r="BK580" i="1"/>
  <c r="BG145" i="1"/>
  <c r="EQ145" i="1"/>
  <c r="GP109" i="1"/>
  <c r="O93" i="23" s="1"/>
  <c r="O210" i="23" s="1"/>
  <c r="O36" i="84" l="1"/>
  <c r="EQ551" i="1"/>
  <c r="F16" i="84" l="1"/>
  <c r="F34" i="84" s="1"/>
  <c r="F45" i="84" s="1"/>
  <c r="F51" i="84" s="1"/>
  <c r="O37" i="84"/>
  <c r="BG552" i="1"/>
  <c r="EQ552" i="1"/>
  <c r="O38" i="84" l="1"/>
  <c r="EQ553" i="1"/>
  <c r="O39" i="84" l="1"/>
  <c r="EQ554" i="1"/>
  <c r="O40" i="84" l="1"/>
  <c r="EQ555" i="1"/>
  <c r="O41" i="84" l="1"/>
  <c r="EQ556" i="1"/>
  <c r="O42" i="84" l="1"/>
  <c r="EQ557" i="1"/>
  <c r="O43" i="84" l="1"/>
  <c r="EQ558" i="1"/>
  <c r="O44" i="84" l="1"/>
  <c r="EQ559" i="1"/>
  <c r="BQ575" i="1"/>
  <c r="O45" i="84" l="1"/>
  <c r="EQ560" i="1"/>
  <c r="EQ561" i="1" l="1"/>
  <c r="O46" i="84"/>
  <c r="F21" i="84" l="1"/>
  <c r="F39" i="84" s="1"/>
  <c r="F46" i="84" s="1"/>
  <c r="F52" i="84" s="1"/>
  <c r="EQ563" i="1"/>
  <c r="O48" i="84"/>
  <c r="BG563" i="1"/>
  <c r="BG562" i="1" l="1"/>
  <c r="EQ562" i="1"/>
  <c r="O47" i="84"/>
  <c r="BK582" i="1"/>
  <c r="O528" i="1" l="1"/>
  <c r="Q528" i="1" s="1"/>
  <c r="O442" i="1"/>
  <c r="O193" i="1"/>
  <c r="O353" i="1"/>
  <c r="Q111" i="1"/>
  <c r="DA111" i="1" s="1"/>
  <c r="P193" i="1"/>
  <c r="AM193" i="1" s="1"/>
  <c r="O525" i="1"/>
  <c r="Q525" i="1" s="1"/>
  <c r="O439" i="1"/>
  <c r="O190" i="1"/>
  <c r="P190" i="1" s="1"/>
  <c r="AM190" i="1" s="1"/>
  <c r="O350" i="1"/>
  <c r="Q108" i="1"/>
  <c r="DA108" i="1" s="1"/>
  <c r="O537" i="1" l="1"/>
  <c r="Q537" i="1" s="1"/>
  <c r="O362" i="1"/>
  <c r="O451" i="1"/>
  <c r="O202" i="1"/>
  <c r="O154" i="1"/>
  <c r="Q120" i="1"/>
  <c r="DA120" i="1" s="1"/>
  <c r="P202" i="1"/>
  <c r="AM202" i="1" s="1"/>
  <c r="O524" i="1"/>
  <c r="Q524" i="1" s="1"/>
  <c r="O438" i="1"/>
  <c r="O189" i="1"/>
  <c r="P189" i="1" s="1"/>
  <c r="AM189" i="1" s="1"/>
  <c r="O349" i="1"/>
  <c r="Q107" i="1"/>
  <c r="DA107" i="1" s="1"/>
  <c r="DH108" i="1" s="1"/>
  <c r="O223" i="1"/>
  <c r="P223" i="1" s="1"/>
  <c r="AM223" i="1" s="1"/>
  <c r="O383" i="1"/>
  <c r="O558" i="1"/>
  <c r="Q558" i="1" s="1"/>
  <c r="O472" i="1"/>
  <c r="Q141" i="1"/>
  <c r="DA141" i="1" s="1"/>
  <c r="O526" i="1"/>
  <c r="Q526" i="1" s="1"/>
  <c r="O440" i="1"/>
  <c r="O191" i="1"/>
  <c r="P191" i="1" s="1"/>
  <c r="AM191" i="1" s="1"/>
  <c r="O351" i="1"/>
  <c r="Q109" i="1"/>
  <c r="DA109" i="1" s="1"/>
  <c r="DH109" i="1" s="1"/>
  <c r="O548" i="1"/>
  <c r="Q548" i="1" s="1"/>
  <c r="O213" i="1"/>
  <c r="P213" i="1" s="1"/>
  <c r="AM213" i="1" s="1"/>
  <c r="O462" i="1"/>
  <c r="O373" i="1"/>
  <c r="Q131" i="1"/>
  <c r="DA131" i="1" s="1"/>
  <c r="O541" i="1"/>
  <c r="Q541" i="1" s="1"/>
  <c r="O366" i="1"/>
  <c r="O206" i="1"/>
  <c r="P206" i="1" s="1"/>
  <c r="AM206" i="1" s="1"/>
  <c r="O455" i="1"/>
  <c r="Q124" i="1"/>
  <c r="DA124" i="1" s="1"/>
  <c r="O550" i="1"/>
  <c r="Q550" i="1" s="1"/>
  <c r="O215" i="1"/>
  <c r="P215" i="1" s="1"/>
  <c r="AM215" i="1" s="1"/>
  <c r="O464" i="1"/>
  <c r="O375" i="1"/>
  <c r="Q133" i="1"/>
  <c r="DA133" i="1" s="1"/>
  <c r="O531" i="1"/>
  <c r="Q531" i="1" s="1"/>
  <c r="O445" i="1"/>
  <c r="O196" i="1"/>
  <c r="P196" i="1" s="1"/>
  <c r="AM196" i="1" s="1"/>
  <c r="O356" i="1"/>
  <c r="Q114" i="1"/>
  <c r="DA114" i="1" s="1"/>
  <c r="Y108" i="1"/>
  <c r="AI74" i="81" s="1"/>
  <c r="AO108" i="1"/>
  <c r="CY108" i="1"/>
  <c r="CX108" i="1"/>
  <c r="CZ108" i="1"/>
  <c r="F15" i="81"/>
  <c r="H15" i="81" s="1"/>
  <c r="W350" i="1"/>
  <c r="Q350" i="1"/>
  <c r="DA350" i="1" s="1"/>
  <c r="W525" i="1"/>
  <c r="DA525" i="1"/>
  <c r="X193" i="1"/>
  <c r="W442" i="1"/>
  <c r="Q442" i="1"/>
  <c r="DA442" i="1" s="1"/>
  <c r="O559" i="1"/>
  <c r="Q559" i="1" s="1"/>
  <c r="O473" i="1"/>
  <c r="O224" i="1"/>
  <c r="P224" i="1" s="1"/>
  <c r="AM224" i="1" s="1"/>
  <c r="O384" i="1"/>
  <c r="Q142" i="1"/>
  <c r="DA142" i="1" s="1"/>
  <c r="O532" i="1"/>
  <c r="Q532" i="1" s="1"/>
  <c r="O357" i="1"/>
  <c r="O446" i="1"/>
  <c r="O197" i="1"/>
  <c r="P197" i="1" s="1"/>
  <c r="AM197" i="1" s="1"/>
  <c r="Q115" i="1"/>
  <c r="DA115" i="1" s="1"/>
  <c r="O533" i="1"/>
  <c r="Q533" i="1" s="1"/>
  <c r="O447" i="1"/>
  <c r="O198" i="1"/>
  <c r="P198" i="1" s="1"/>
  <c r="AM198" i="1" s="1"/>
  <c r="O358" i="1"/>
  <c r="Q116" i="1"/>
  <c r="DA116" i="1" s="1"/>
  <c r="O557" i="1"/>
  <c r="Q557" i="1" s="1"/>
  <c r="O382" i="1"/>
  <c r="O222" i="1"/>
  <c r="P222" i="1" s="1"/>
  <c r="AM222" i="1" s="1"/>
  <c r="O471" i="1"/>
  <c r="Q140" i="1"/>
  <c r="DA140" i="1" s="1"/>
  <c r="O529" i="1"/>
  <c r="Q529" i="1" s="1"/>
  <c r="O443" i="1"/>
  <c r="O194" i="1"/>
  <c r="P194" i="1" s="1"/>
  <c r="AM194" i="1" s="1"/>
  <c r="O354" i="1"/>
  <c r="Q112" i="1"/>
  <c r="DA112" i="1" s="1"/>
  <c r="DH112" i="1" s="1"/>
  <c r="O539" i="1"/>
  <c r="Q539" i="1" s="1"/>
  <c r="O204" i="1"/>
  <c r="P204" i="1" s="1"/>
  <c r="AM204" i="1" s="1"/>
  <c r="O453" i="1"/>
  <c r="O364" i="1"/>
  <c r="Q122" i="1"/>
  <c r="DA122" i="1" s="1"/>
  <c r="O535" i="1"/>
  <c r="Q535" i="1" s="1"/>
  <c r="O449" i="1"/>
  <c r="O200" i="1"/>
  <c r="P200" i="1" s="1"/>
  <c r="AM200" i="1" s="1"/>
  <c r="O360" i="1"/>
  <c r="Q118" i="1"/>
  <c r="DA118" i="1" s="1"/>
  <c r="O542" i="1"/>
  <c r="Q542" i="1" s="1"/>
  <c r="O207" i="1"/>
  <c r="P207" i="1" s="1"/>
  <c r="AM207" i="1" s="1"/>
  <c r="O456" i="1"/>
  <c r="O367" i="1"/>
  <c r="Q125" i="1"/>
  <c r="DA125" i="1" s="1"/>
  <c r="G12" i="92" s="1"/>
  <c r="X190" i="1"/>
  <c r="W190" i="1"/>
  <c r="Q190" i="1"/>
  <c r="DA190" i="1" s="1"/>
  <c r="W439" i="1"/>
  <c r="Q439" i="1"/>
  <c r="DA439" i="1" s="1"/>
  <c r="CZ111" i="1"/>
  <c r="CX111" i="1"/>
  <c r="Y111" i="1"/>
  <c r="AI77" i="81" s="1"/>
  <c r="AO111" i="1"/>
  <c r="F18" i="81"/>
  <c r="H18" i="81" s="1"/>
  <c r="CY111" i="1"/>
  <c r="W353" i="1"/>
  <c r="Q353" i="1"/>
  <c r="DA353" i="1" s="1"/>
  <c r="W193" i="1"/>
  <c r="Q193" i="1"/>
  <c r="DA193" i="1" s="1"/>
  <c r="W528" i="1"/>
  <c r="DA528" i="1"/>
  <c r="DH142" i="1" l="1"/>
  <c r="O523" i="1"/>
  <c r="Q523" i="1" s="1"/>
  <c r="O437" i="1"/>
  <c r="O188" i="1"/>
  <c r="O348" i="1"/>
  <c r="Q106" i="1"/>
  <c r="DA106" i="1" s="1"/>
  <c r="DH107" i="1" s="1"/>
  <c r="O522" i="1"/>
  <c r="O187" i="1"/>
  <c r="P177" i="1" s="1"/>
  <c r="O347" i="1"/>
  <c r="O436" i="1"/>
  <c r="W105" i="1"/>
  <c r="AH71" i="81" s="1"/>
  <c r="Q105" i="1"/>
  <c r="O555" i="1"/>
  <c r="Q555" i="1" s="1"/>
  <c r="O469" i="1"/>
  <c r="O220" i="1"/>
  <c r="O380" i="1"/>
  <c r="P220" i="1"/>
  <c r="AM220" i="1" s="1"/>
  <c r="Q138" i="1"/>
  <c r="DA138" i="1" s="1"/>
  <c r="O536" i="1"/>
  <c r="Q536" i="1" s="1"/>
  <c r="O450" i="1"/>
  <c r="O201" i="1"/>
  <c r="O361" i="1"/>
  <c r="Q119" i="1"/>
  <c r="O540" i="1"/>
  <c r="Q540" i="1" s="1"/>
  <c r="O205" i="1"/>
  <c r="P205" i="1" s="1"/>
  <c r="AM205" i="1" s="1"/>
  <c r="O454" i="1"/>
  <c r="O365" i="1"/>
  <c r="Q123" i="1"/>
  <c r="DA123" i="1" s="1"/>
  <c r="DH123" i="1" s="1"/>
  <c r="O553" i="1"/>
  <c r="Q553" i="1" s="1"/>
  <c r="O467" i="1"/>
  <c r="O218" i="1"/>
  <c r="P218" i="1" s="1"/>
  <c r="AM218" i="1" s="1"/>
  <c r="O378" i="1"/>
  <c r="Q136" i="1"/>
  <c r="DA136" i="1" s="1"/>
  <c r="O534" i="1"/>
  <c r="Q534" i="1" s="1"/>
  <c r="O359" i="1"/>
  <c r="O448" i="1"/>
  <c r="O199" i="1"/>
  <c r="P199" i="1" s="1"/>
  <c r="AM199" i="1" s="1"/>
  <c r="Q117" i="1"/>
  <c r="DA117" i="1" s="1"/>
  <c r="O551" i="1"/>
  <c r="Q551" i="1" s="1"/>
  <c r="O216" i="1"/>
  <c r="P216" i="1" s="1"/>
  <c r="AM216" i="1" s="1"/>
  <c r="O465" i="1"/>
  <c r="O376" i="1"/>
  <c r="Q134" i="1"/>
  <c r="DA134" i="1" s="1"/>
  <c r="DH134" i="1" s="1"/>
  <c r="O546" i="1"/>
  <c r="Q546" i="1" s="1"/>
  <c r="O211" i="1"/>
  <c r="P211" i="1" s="1"/>
  <c r="AM211" i="1" s="1"/>
  <c r="O460" i="1"/>
  <c r="O371" i="1"/>
  <c r="Q129" i="1"/>
  <c r="DA129" i="1" s="1"/>
  <c r="O527" i="1"/>
  <c r="Q527" i="1" s="1"/>
  <c r="O441" i="1"/>
  <c r="O352" i="1"/>
  <c r="O192" i="1"/>
  <c r="P192" i="1" s="1"/>
  <c r="AM192" i="1" s="1"/>
  <c r="Q110" i="1"/>
  <c r="DA110" i="1" s="1"/>
  <c r="O530" i="1"/>
  <c r="Q530" i="1" s="1"/>
  <c r="O355" i="1"/>
  <c r="O444" i="1"/>
  <c r="O195" i="1"/>
  <c r="Q113" i="1"/>
  <c r="DA113" i="1" s="1"/>
  <c r="O544" i="1"/>
  <c r="Q544" i="1" s="1"/>
  <c r="O209" i="1"/>
  <c r="P209" i="1" s="1"/>
  <c r="AM209" i="1" s="1"/>
  <c r="O458" i="1"/>
  <c r="O369" i="1"/>
  <c r="Q127" i="1"/>
  <c r="DA127" i="1" s="1"/>
  <c r="CZ439" i="1"/>
  <c r="CY439" i="1"/>
  <c r="AO439" i="1"/>
  <c r="CX439" i="1"/>
  <c r="Y439" i="1"/>
  <c r="DB190" i="1"/>
  <c r="CX190" i="1"/>
  <c r="CY190" i="1"/>
  <c r="Y190" i="1"/>
  <c r="AO190" i="1"/>
  <c r="CZ190" i="1"/>
  <c r="X207" i="1"/>
  <c r="W367" i="1"/>
  <c r="Q367" i="1"/>
  <c r="W207" i="1"/>
  <c r="Q207" i="1"/>
  <c r="CZ118" i="1"/>
  <c r="Y118" i="1"/>
  <c r="AI84" i="81" s="1"/>
  <c r="CX118" i="1"/>
  <c r="AO118" i="1"/>
  <c r="CY118" i="1"/>
  <c r="F25" i="81"/>
  <c r="H25" i="81" s="1"/>
  <c r="W360" i="1"/>
  <c r="Q360" i="1"/>
  <c r="W200" i="1"/>
  <c r="Q200" i="1"/>
  <c r="W535" i="1"/>
  <c r="CZ122" i="1"/>
  <c r="CY122" i="1"/>
  <c r="F29" i="81"/>
  <c r="H29" i="81" s="1"/>
  <c r="CX122" i="1"/>
  <c r="AO122" i="1"/>
  <c r="Y122" i="1"/>
  <c r="AI88" i="81" s="1"/>
  <c r="W364" i="1"/>
  <c r="Q364" i="1"/>
  <c r="DA364" i="1" s="1"/>
  <c r="W204" i="1"/>
  <c r="Q204" i="1"/>
  <c r="DA204" i="1" s="1"/>
  <c r="X194" i="1"/>
  <c r="W354" i="1"/>
  <c r="Q354" i="1"/>
  <c r="DA354" i="1" s="1"/>
  <c r="DH354" i="1" s="1"/>
  <c r="W194" i="1"/>
  <c r="Q194" i="1"/>
  <c r="DA194" i="1" s="1"/>
  <c r="DH194" i="1" s="1"/>
  <c r="W529" i="1"/>
  <c r="DA529" i="1"/>
  <c r="DH529" i="1" s="1"/>
  <c r="Q222" i="1"/>
  <c r="DB222" i="1" s="1"/>
  <c r="X222" i="1"/>
  <c r="W222" i="1"/>
  <c r="W382" i="1"/>
  <c r="Q382" i="1"/>
  <c r="DH116" i="1"/>
  <c r="CZ116" i="1"/>
  <c r="Y116" i="1"/>
  <c r="AI82" i="81" s="1"/>
  <c r="CX116" i="1"/>
  <c r="F23" i="81"/>
  <c r="H23" i="81" s="1"/>
  <c r="CY116" i="1"/>
  <c r="AO116" i="1"/>
  <c r="W358" i="1"/>
  <c r="Q358" i="1"/>
  <c r="W198" i="1"/>
  <c r="Q198" i="1"/>
  <c r="DB198" i="1" s="1"/>
  <c r="W533" i="1"/>
  <c r="F22" i="81"/>
  <c r="H22" i="81" s="1"/>
  <c r="CX115" i="1"/>
  <c r="AO115" i="1"/>
  <c r="CZ115" i="1"/>
  <c r="CY115" i="1"/>
  <c r="Y115" i="1"/>
  <c r="AI81" i="81" s="1"/>
  <c r="W446" i="1"/>
  <c r="Q446" i="1"/>
  <c r="DA446" i="1" s="1"/>
  <c r="O543" i="1"/>
  <c r="Q543" i="1" s="1"/>
  <c r="O208" i="1"/>
  <c r="P208" i="1" s="1"/>
  <c r="AM208" i="1" s="1"/>
  <c r="O457" i="1"/>
  <c r="O368" i="1"/>
  <c r="Q126" i="1"/>
  <c r="DA126" i="1" s="1"/>
  <c r="DH126" i="1" s="1"/>
  <c r="O547" i="1"/>
  <c r="Q547" i="1" s="1"/>
  <c r="O212" i="1"/>
  <c r="P212" i="1" s="1"/>
  <c r="AM212" i="1" s="1"/>
  <c r="O461" i="1"/>
  <c r="O372" i="1"/>
  <c r="Q130" i="1"/>
  <c r="DA130" i="1" s="1"/>
  <c r="CZ142" i="1"/>
  <c r="F49" i="81"/>
  <c r="H49" i="81" s="1"/>
  <c r="CY142" i="1"/>
  <c r="Y142" i="1"/>
  <c r="AI108" i="81" s="1"/>
  <c r="CX142" i="1"/>
  <c r="AO142" i="1"/>
  <c r="W384" i="1"/>
  <c r="Q384" i="1"/>
  <c r="DA384" i="1" s="1"/>
  <c r="W559" i="1"/>
  <c r="DA559" i="1"/>
  <c r="CZ442" i="1"/>
  <c r="AO442" i="1"/>
  <c r="CX442" i="1"/>
  <c r="CY442" i="1"/>
  <c r="Y442" i="1"/>
  <c r="CX525" i="1"/>
  <c r="AO525" i="1"/>
  <c r="CZ525" i="1"/>
  <c r="CY525" i="1"/>
  <c r="Y525" i="1"/>
  <c r="CX350" i="1"/>
  <c r="DB350" i="1"/>
  <c r="Y350" i="1"/>
  <c r="CY350" i="1"/>
  <c r="AO350" i="1"/>
  <c r="CZ350" i="1"/>
  <c r="DC108" i="1"/>
  <c r="X196" i="1"/>
  <c r="W196" i="1"/>
  <c r="Q196" i="1"/>
  <c r="W445" i="1"/>
  <c r="Q445" i="1"/>
  <c r="CZ133" i="1"/>
  <c r="F40" i="81"/>
  <c r="H40" i="81" s="1"/>
  <c r="Y133" i="1"/>
  <c r="AI99" i="81" s="1"/>
  <c r="CX133" i="1"/>
  <c r="CY133" i="1"/>
  <c r="AO133" i="1"/>
  <c r="W464" i="1"/>
  <c r="Q464" i="1"/>
  <c r="W550" i="1"/>
  <c r="CZ124" i="1"/>
  <c r="CX124" i="1"/>
  <c r="Y124" i="1"/>
  <c r="AI90" i="81" s="1"/>
  <c r="CY124" i="1"/>
  <c r="AO124" i="1"/>
  <c r="F31" i="81"/>
  <c r="H31" i="81" s="1"/>
  <c r="W455" i="1"/>
  <c r="Q455" i="1"/>
  <c r="DA455" i="1" s="1"/>
  <c r="W366" i="1"/>
  <c r="Q366" i="1"/>
  <c r="DA366" i="1" s="1"/>
  <c r="HT87" i="1"/>
  <c r="CZ131" i="1"/>
  <c r="CX131" i="1"/>
  <c r="Y131" i="1"/>
  <c r="AI97" i="81" s="1"/>
  <c r="F38" i="81"/>
  <c r="H38" i="81" s="1"/>
  <c r="AO131" i="1"/>
  <c r="CY131" i="1"/>
  <c r="W462" i="1"/>
  <c r="Q462" i="1"/>
  <c r="W548" i="1"/>
  <c r="X191" i="1"/>
  <c r="W191" i="1"/>
  <c r="Q191" i="1"/>
  <c r="DH141" i="1"/>
  <c r="CZ141" i="1"/>
  <c r="CX141" i="1"/>
  <c r="CY141" i="1"/>
  <c r="AO141" i="1"/>
  <c r="F48" i="81"/>
  <c r="H48" i="81" s="1"/>
  <c r="Y141" i="1"/>
  <c r="AI107" i="81" s="1"/>
  <c r="W558" i="1"/>
  <c r="BP574" i="1"/>
  <c r="DA558" i="1"/>
  <c r="W223" i="1"/>
  <c r="Q223" i="1"/>
  <c r="DA223" i="1" s="1"/>
  <c r="CZ107" i="1"/>
  <c r="CX107" i="1"/>
  <c r="DE108" i="1" s="1"/>
  <c r="AO107" i="1"/>
  <c r="CY107" i="1"/>
  <c r="DF108" i="1" s="1"/>
  <c r="F14" i="81"/>
  <c r="H14" i="81" s="1"/>
  <c r="Y107" i="1"/>
  <c r="AI73" i="81" s="1"/>
  <c r="W438" i="1"/>
  <c r="Q438" i="1"/>
  <c r="O560" i="1"/>
  <c r="Q560" i="1" s="1"/>
  <c r="O385" i="1"/>
  <c r="O225" i="1"/>
  <c r="O598" i="1" s="1"/>
  <c r="O608" i="1" s="1"/>
  <c r="O474" i="1"/>
  <c r="Q143" i="1"/>
  <c r="DA143" i="1" s="1"/>
  <c r="DH143" i="1" s="1"/>
  <c r="GD87" i="1"/>
  <c r="P63" i="84"/>
  <c r="CZ120" i="1"/>
  <c r="CY120" i="1"/>
  <c r="F27" i="81"/>
  <c r="H27" i="81" s="1"/>
  <c r="Q154" i="1"/>
  <c r="AO120" i="1"/>
  <c r="Y120" i="1"/>
  <c r="AI86" i="81" s="1"/>
  <c r="CX120" i="1"/>
  <c r="W202" i="1"/>
  <c r="O236" i="1"/>
  <c r="Q202" i="1"/>
  <c r="DA202" i="1" s="1"/>
  <c r="GD169" i="1" s="1"/>
  <c r="W362" i="1"/>
  <c r="O396" i="1"/>
  <c r="Q362" i="1"/>
  <c r="CX528" i="1"/>
  <c r="CZ528" i="1"/>
  <c r="CY528" i="1"/>
  <c r="AO528" i="1"/>
  <c r="Y528" i="1"/>
  <c r="DB193" i="1"/>
  <c r="AO193" i="1"/>
  <c r="CY193" i="1"/>
  <c r="CZ193" i="1"/>
  <c r="CX193" i="1"/>
  <c r="Y193" i="1"/>
  <c r="CX353" i="1"/>
  <c r="DB353" i="1"/>
  <c r="CZ353" i="1"/>
  <c r="CY353" i="1"/>
  <c r="Y353" i="1"/>
  <c r="AO353" i="1"/>
  <c r="DC111" i="1"/>
  <c r="CZ125" i="1"/>
  <c r="CY125" i="1"/>
  <c r="G10" i="92" s="1"/>
  <c r="AO125" i="1"/>
  <c r="CX125" i="1"/>
  <c r="F32" i="81"/>
  <c r="H32" i="81" s="1"/>
  <c r="Y125" i="1"/>
  <c r="AI91" i="81" s="1"/>
  <c r="W456" i="1"/>
  <c r="Q456" i="1"/>
  <c r="DA456" i="1" s="1"/>
  <c r="W542" i="1"/>
  <c r="DA542" i="1"/>
  <c r="X200" i="1"/>
  <c r="W449" i="1"/>
  <c r="Q449" i="1"/>
  <c r="DA449" i="1" s="1"/>
  <c r="O552" i="1"/>
  <c r="Q552" i="1" s="1"/>
  <c r="O377" i="1"/>
  <c r="O217" i="1"/>
  <c r="P217" i="1" s="1"/>
  <c r="AM217" i="1" s="1"/>
  <c r="O466" i="1"/>
  <c r="Q135" i="1"/>
  <c r="DA135" i="1" s="1"/>
  <c r="X204" i="1"/>
  <c r="W453" i="1"/>
  <c r="Q453" i="1"/>
  <c r="DA453" i="1" s="1"/>
  <c r="W539" i="1"/>
  <c r="DA539" i="1"/>
  <c r="CZ112" i="1"/>
  <c r="AO112" i="1"/>
  <c r="CX112" i="1"/>
  <c r="CY112" i="1"/>
  <c r="DF112" i="1" s="1"/>
  <c r="F19" i="81"/>
  <c r="H19" i="81" s="1"/>
  <c r="Y112" i="1"/>
  <c r="AI78" i="81" s="1"/>
  <c r="W443" i="1"/>
  <c r="Q443" i="1"/>
  <c r="CZ140" i="1"/>
  <c r="CX140" i="1"/>
  <c r="CY140" i="1"/>
  <c r="F47" i="81"/>
  <c r="H47" i="81" s="1"/>
  <c r="Y140" i="1"/>
  <c r="AI106" i="81" s="1"/>
  <c r="AO140" i="1"/>
  <c r="W471" i="1"/>
  <c r="Q471" i="1"/>
  <c r="W557" i="1"/>
  <c r="X198" i="1"/>
  <c r="W447" i="1"/>
  <c r="Q447" i="1"/>
  <c r="DA447" i="1" s="1"/>
  <c r="F12" i="92"/>
  <c r="L12" i="92" s="1"/>
  <c r="DH115" i="1"/>
  <c r="Q197" i="1"/>
  <c r="DB197" i="1" s="1"/>
  <c r="X197" i="1"/>
  <c r="W197" i="1"/>
  <c r="W357" i="1"/>
  <c r="Q357" i="1"/>
  <c r="W532" i="1"/>
  <c r="X224" i="1"/>
  <c r="W224" i="1"/>
  <c r="Q224" i="1"/>
  <c r="DB224" i="1" s="1"/>
  <c r="W473" i="1"/>
  <c r="Q473" i="1"/>
  <c r="DA473" i="1" s="1"/>
  <c r="CZ114" i="1"/>
  <c r="AO114" i="1"/>
  <c r="CX114" i="1"/>
  <c r="Y114" i="1"/>
  <c r="AI80" i="81" s="1"/>
  <c r="CY114" i="1"/>
  <c r="F21" i="81"/>
  <c r="H21" i="81" s="1"/>
  <c r="W356" i="1"/>
  <c r="Q356" i="1"/>
  <c r="W531" i="1"/>
  <c r="X215" i="1"/>
  <c r="W375" i="1"/>
  <c r="Q375" i="1"/>
  <c r="W215" i="1"/>
  <c r="Q215" i="1"/>
  <c r="DH125" i="1"/>
  <c r="X206" i="1"/>
  <c r="W206" i="1"/>
  <c r="Q206" i="1"/>
  <c r="W541" i="1"/>
  <c r="Q213" i="1"/>
  <c r="DA213" i="1" s="1"/>
  <c r="X213" i="1"/>
  <c r="W373" i="1"/>
  <c r="Q373" i="1"/>
  <c r="W213" i="1"/>
  <c r="CZ109" i="1"/>
  <c r="DG109" i="1" s="1"/>
  <c r="F16" i="81"/>
  <c r="H16" i="81" s="1"/>
  <c r="CX109" i="1"/>
  <c r="Y109" i="1"/>
  <c r="AI75" i="81" s="1"/>
  <c r="CY109" i="1"/>
  <c r="DF109" i="1" s="1"/>
  <c r="AO109" i="1"/>
  <c r="W351" i="1"/>
  <c r="Q351" i="1"/>
  <c r="DA351" i="1" s="1"/>
  <c r="DH351" i="1" s="1"/>
  <c r="W440" i="1"/>
  <c r="Q440" i="1"/>
  <c r="DA440" i="1" s="1"/>
  <c r="DH440" i="1" s="1"/>
  <c r="W526" i="1"/>
  <c r="DA526" i="1"/>
  <c r="DH526" i="1" s="1"/>
  <c r="X223" i="1"/>
  <c r="W472" i="1"/>
  <c r="BP486" i="1"/>
  <c r="Q472" i="1"/>
  <c r="W383" i="1"/>
  <c r="Q383" i="1"/>
  <c r="X189" i="1"/>
  <c r="W349" i="1"/>
  <c r="Q349" i="1"/>
  <c r="W189" i="1"/>
  <c r="Q189" i="1"/>
  <c r="W524" i="1"/>
  <c r="P236" i="1"/>
  <c r="X202" i="1"/>
  <c r="W451" i="1"/>
  <c r="O486" i="1"/>
  <c r="Q451" i="1"/>
  <c r="DA451" i="1" s="1"/>
  <c r="W537" i="1"/>
  <c r="O574" i="1"/>
  <c r="R177" i="1" l="1"/>
  <c r="P178" i="1"/>
  <c r="AM177" i="1"/>
  <c r="CH115" i="1"/>
  <c r="I32" i="81"/>
  <c r="L32" i="81" s="1"/>
  <c r="DH130" i="1"/>
  <c r="I19" i="81"/>
  <c r="L19" i="81" s="1"/>
  <c r="DH117" i="1"/>
  <c r="DH118" i="1"/>
  <c r="CH114" i="1"/>
  <c r="CH140" i="1"/>
  <c r="CH112" i="1"/>
  <c r="P225" i="1"/>
  <c r="Q225" i="1" s="1"/>
  <c r="DA225" i="1" s="1"/>
  <c r="CH120" i="1"/>
  <c r="Y64" i="40" s="1"/>
  <c r="CH109" i="1"/>
  <c r="CH125" i="1"/>
  <c r="Y69" i="40" s="1"/>
  <c r="DH456" i="1"/>
  <c r="DB202" i="1"/>
  <c r="GD170" i="1" s="1"/>
  <c r="I16" i="81"/>
  <c r="L16" i="81" s="1"/>
  <c r="DH447" i="1"/>
  <c r="I47" i="81"/>
  <c r="L47" i="81" s="1"/>
  <c r="DH131" i="1"/>
  <c r="DG116" i="1"/>
  <c r="DA222" i="1"/>
  <c r="DH223" i="1" s="1"/>
  <c r="DH113" i="1"/>
  <c r="DH114" i="1"/>
  <c r="DA224" i="1"/>
  <c r="DH224" i="1" s="1"/>
  <c r="DA197" i="1"/>
  <c r="F18" i="92" s="1"/>
  <c r="CH528" i="1"/>
  <c r="DF141" i="1"/>
  <c r="CH141" i="1"/>
  <c r="CH131" i="1"/>
  <c r="Y75" i="40" s="1"/>
  <c r="CH124" i="1"/>
  <c r="Y68" i="40" s="1"/>
  <c r="CH133" i="1"/>
  <c r="Y77" i="40" s="1"/>
  <c r="CH442" i="1"/>
  <c r="CH142" i="1"/>
  <c r="CH537" i="1"/>
  <c r="Y537" i="1"/>
  <c r="Q574" i="1"/>
  <c r="CZ537" i="1"/>
  <c r="AO537" i="1"/>
  <c r="CY537" i="1"/>
  <c r="CX537" i="1"/>
  <c r="GD418" i="1"/>
  <c r="AM236" i="1"/>
  <c r="AV222" i="1" s="1"/>
  <c r="CH524" i="1"/>
  <c r="CY524" i="1"/>
  <c r="Y524" i="1"/>
  <c r="AO524" i="1"/>
  <c r="CZ524" i="1"/>
  <c r="DG525" i="1" s="1"/>
  <c r="CX524" i="1"/>
  <c r="DE525" i="1" s="1"/>
  <c r="AO189" i="1"/>
  <c r="Y189" i="1"/>
  <c r="CX189" i="1"/>
  <c r="DE190" i="1" s="1"/>
  <c r="CY189" i="1"/>
  <c r="DF190" i="1" s="1"/>
  <c r="CZ189" i="1"/>
  <c r="DG190" i="1" s="1"/>
  <c r="CX349" i="1"/>
  <c r="DE350" i="1" s="1"/>
  <c r="Y349" i="1"/>
  <c r="DB349" i="1"/>
  <c r="CZ349" i="1"/>
  <c r="DG350" i="1" s="1"/>
  <c r="AO349" i="1"/>
  <c r="CY349" i="1"/>
  <c r="DF350" i="1" s="1"/>
  <c r="CX383" i="1"/>
  <c r="CY383" i="1"/>
  <c r="DB383" i="1"/>
  <c r="CZ383" i="1"/>
  <c r="Y383" i="1"/>
  <c r="AO383" i="1"/>
  <c r="Y472" i="1"/>
  <c r="CY472" i="1"/>
  <c r="CX472" i="1"/>
  <c r="CZ472" i="1"/>
  <c r="CH472" i="1"/>
  <c r="AO472" i="1"/>
  <c r="HT169" i="1"/>
  <c r="CX373" i="1"/>
  <c r="AO373" i="1"/>
  <c r="Y373" i="1"/>
  <c r="CZ373" i="1"/>
  <c r="CY373" i="1"/>
  <c r="DB373" i="1"/>
  <c r="CY213" i="1"/>
  <c r="AO213" i="1"/>
  <c r="Y213" i="1"/>
  <c r="CX213" i="1"/>
  <c r="CZ213" i="1"/>
  <c r="CH541" i="1"/>
  <c r="CY541" i="1"/>
  <c r="AO541" i="1"/>
  <c r="CZ541" i="1"/>
  <c r="Y541" i="1"/>
  <c r="CX541" i="1"/>
  <c r="DB206" i="1"/>
  <c r="AO206" i="1"/>
  <c r="CX206" i="1"/>
  <c r="CY206" i="1"/>
  <c r="Y206" i="1"/>
  <c r="CZ206" i="1"/>
  <c r="DB215" i="1"/>
  <c r="AO215" i="1"/>
  <c r="Y215" i="1"/>
  <c r="CX215" i="1"/>
  <c r="CY215" i="1"/>
  <c r="CZ215" i="1"/>
  <c r="CY375" i="1"/>
  <c r="DB375" i="1"/>
  <c r="AO375" i="1"/>
  <c r="Y375" i="1"/>
  <c r="CX375" i="1"/>
  <c r="CZ375" i="1"/>
  <c r="CH531" i="1"/>
  <c r="CX531" i="1"/>
  <c r="AO531" i="1"/>
  <c r="CZ531" i="1"/>
  <c r="CY531" i="1"/>
  <c r="Y531" i="1"/>
  <c r="CZ356" i="1"/>
  <c r="CX356" i="1"/>
  <c r="Y356" i="1"/>
  <c r="CY356" i="1"/>
  <c r="DB356" i="1"/>
  <c r="AO356" i="1"/>
  <c r="CH532" i="1"/>
  <c r="CY532" i="1"/>
  <c r="Y532" i="1"/>
  <c r="CX532" i="1"/>
  <c r="AO532" i="1"/>
  <c r="CZ532" i="1"/>
  <c r="CZ357" i="1"/>
  <c r="DG357" i="1" s="1"/>
  <c r="CX357" i="1"/>
  <c r="DB357" i="1"/>
  <c r="AO357" i="1"/>
  <c r="Y357" i="1"/>
  <c r="CY357" i="1"/>
  <c r="F19" i="92"/>
  <c r="DI198" i="1"/>
  <c r="CH557" i="1"/>
  <c r="CZ557" i="1"/>
  <c r="CY557" i="1"/>
  <c r="AO557" i="1"/>
  <c r="CX557" i="1"/>
  <c r="Y557" i="1"/>
  <c r="CZ471" i="1"/>
  <c r="CY471" i="1"/>
  <c r="AO471" i="1"/>
  <c r="CX471" i="1"/>
  <c r="Y471" i="1"/>
  <c r="CH471" i="1"/>
  <c r="DC140" i="1"/>
  <c r="CZ443" i="1"/>
  <c r="DG443" i="1" s="1"/>
  <c r="AO443" i="1"/>
  <c r="CX443" i="1"/>
  <c r="Y443" i="1"/>
  <c r="CY443" i="1"/>
  <c r="DF443" i="1" s="1"/>
  <c r="CH443" i="1"/>
  <c r="X217" i="1"/>
  <c r="W217" i="1"/>
  <c r="Q217" i="1"/>
  <c r="DA217" i="1" s="1"/>
  <c r="W377" i="1"/>
  <c r="Q377" i="1"/>
  <c r="DA377" i="1" s="1"/>
  <c r="G11" i="92"/>
  <c r="DG125" i="1"/>
  <c r="DC193" i="1"/>
  <c r="CY362" i="1"/>
  <c r="AO362" i="1"/>
  <c r="CX362" i="1"/>
  <c r="DB362" i="1"/>
  <c r="CZ362" i="1"/>
  <c r="Y362" i="1"/>
  <c r="Q396" i="1"/>
  <c r="CH367" i="1" s="1"/>
  <c r="DC120" i="1"/>
  <c r="GD84" i="1"/>
  <c r="M63" i="84"/>
  <c r="AO154" i="1"/>
  <c r="I27" i="81"/>
  <c r="L27" i="81" s="1"/>
  <c r="O63" i="84"/>
  <c r="GD86" i="1"/>
  <c r="W474" i="1"/>
  <c r="Q474" i="1"/>
  <c r="DA474" i="1" s="1"/>
  <c r="DH474" i="1" s="1"/>
  <c r="W560" i="1"/>
  <c r="DA560" i="1"/>
  <c r="DH560" i="1" s="1"/>
  <c r="CZ438" i="1"/>
  <c r="DG439" i="1" s="1"/>
  <c r="CX438" i="1"/>
  <c r="Y438" i="1"/>
  <c r="CY438" i="1"/>
  <c r="DF439" i="1" s="1"/>
  <c r="AO438" i="1"/>
  <c r="CH438" i="1"/>
  <c r="I14" i="81"/>
  <c r="L14" i="81" s="1"/>
  <c r="DG108" i="1"/>
  <c r="DJ108" i="1" s="1"/>
  <c r="I48" i="81"/>
  <c r="L48" i="81" s="1"/>
  <c r="DB191" i="1"/>
  <c r="DI191" i="1" s="1"/>
  <c r="Y191" i="1"/>
  <c r="CY191" i="1"/>
  <c r="DF191" i="1" s="1"/>
  <c r="CX191" i="1"/>
  <c r="AO191" i="1"/>
  <c r="CZ191" i="1"/>
  <c r="DG191" i="1" s="1"/>
  <c r="CH548" i="1"/>
  <c r="CH575" i="1" s="1"/>
  <c r="CY548" i="1"/>
  <c r="AO548" i="1"/>
  <c r="CX548" i="1"/>
  <c r="CZ548" i="1"/>
  <c r="Y548" i="1"/>
  <c r="CZ462" i="1"/>
  <c r="CX462" i="1"/>
  <c r="CH462" i="1"/>
  <c r="CH487" i="1" s="1"/>
  <c r="CY462" i="1"/>
  <c r="Y462" i="1"/>
  <c r="AO462" i="1"/>
  <c r="I31" i="81"/>
  <c r="L31" i="81" s="1"/>
  <c r="DF125" i="1"/>
  <c r="DE125" i="1"/>
  <c r="DC124" i="1"/>
  <c r="CH550" i="1"/>
  <c r="CY550" i="1"/>
  <c r="AO550" i="1"/>
  <c r="Y550" i="1"/>
  <c r="CX550" i="1"/>
  <c r="CZ550" i="1"/>
  <c r="CZ464" i="1"/>
  <c r="AO464" i="1"/>
  <c r="Y464" i="1"/>
  <c r="CY464" i="1"/>
  <c r="CX464" i="1"/>
  <c r="CH464" i="1"/>
  <c r="CZ445" i="1"/>
  <c r="Y445" i="1"/>
  <c r="CY445" i="1"/>
  <c r="AO445" i="1"/>
  <c r="CX445" i="1"/>
  <c r="CH445" i="1"/>
  <c r="DB196" i="1"/>
  <c r="DI197" i="1" s="1"/>
  <c r="CX196" i="1"/>
  <c r="AO196" i="1"/>
  <c r="Y196" i="1"/>
  <c r="CY196" i="1"/>
  <c r="CZ196" i="1"/>
  <c r="I15" i="81"/>
  <c r="L15" i="81" s="1"/>
  <c r="DI350" i="1"/>
  <c r="DC525" i="1"/>
  <c r="DH559" i="1"/>
  <c r="DC142" i="1"/>
  <c r="DE142" i="1"/>
  <c r="DF142" i="1"/>
  <c r="CZ130" i="1"/>
  <c r="AO130" i="1"/>
  <c r="F37" i="81"/>
  <c r="H37" i="81" s="1"/>
  <c r="I37" i="81" s="1"/>
  <c r="L37" i="81" s="1"/>
  <c r="Y130" i="1"/>
  <c r="AI96" i="81" s="1"/>
  <c r="CY130" i="1"/>
  <c r="CX130" i="1"/>
  <c r="DE131" i="1" s="1"/>
  <c r="CH130" i="1"/>
  <c r="W461" i="1"/>
  <c r="Q461" i="1"/>
  <c r="DA461" i="1" s="1"/>
  <c r="W547" i="1"/>
  <c r="DA547" i="1"/>
  <c r="Q208" i="1"/>
  <c r="DB208" i="1" s="1"/>
  <c r="X208" i="1"/>
  <c r="W368" i="1"/>
  <c r="Q368" i="1"/>
  <c r="DA368" i="1" s="1"/>
  <c r="W208" i="1"/>
  <c r="F10" i="92"/>
  <c r="L10" i="92" s="1"/>
  <c r="DF115" i="1"/>
  <c r="I22" i="81"/>
  <c r="L22" i="81" s="1"/>
  <c r="CH533" i="1"/>
  <c r="Y533" i="1"/>
  <c r="CX533" i="1"/>
  <c r="CZ533" i="1"/>
  <c r="AO533" i="1"/>
  <c r="CY533" i="1"/>
  <c r="AO198" i="1"/>
  <c r="CX198" i="1"/>
  <c r="CY198" i="1"/>
  <c r="Y198" i="1"/>
  <c r="CZ198" i="1"/>
  <c r="CZ358" i="1"/>
  <c r="DG358" i="1" s="1"/>
  <c r="CY358" i="1"/>
  <c r="AO358" i="1"/>
  <c r="CX358" i="1"/>
  <c r="Y358" i="1"/>
  <c r="DB358" i="1"/>
  <c r="DF116" i="1"/>
  <c r="DC116" i="1"/>
  <c r="DE116" i="1"/>
  <c r="CZ382" i="1"/>
  <c r="CX382" i="1"/>
  <c r="Y382" i="1"/>
  <c r="DB382" i="1"/>
  <c r="AO382" i="1"/>
  <c r="CY382" i="1"/>
  <c r="DC122" i="1"/>
  <c r="CH535" i="1"/>
  <c r="AO535" i="1"/>
  <c r="CY535" i="1"/>
  <c r="CZ535" i="1"/>
  <c r="CX535" i="1"/>
  <c r="Y535" i="1"/>
  <c r="DB200" i="1"/>
  <c r="CY200" i="1"/>
  <c r="CX200" i="1"/>
  <c r="CZ200" i="1"/>
  <c r="AO200" i="1"/>
  <c r="Y200" i="1"/>
  <c r="AO360" i="1"/>
  <c r="Y360" i="1"/>
  <c r="DB360" i="1"/>
  <c r="CX360" i="1"/>
  <c r="CY360" i="1"/>
  <c r="CZ360" i="1"/>
  <c r="DC118" i="1"/>
  <c r="Y207" i="1"/>
  <c r="AO207" i="1"/>
  <c r="CX207" i="1"/>
  <c r="CY207" i="1"/>
  <c r="CZ207" i="1"/>
  <c r="G17" i="92" s="1"/>
  <c r="CZ367" i="1"/>
  <c r="DB367" i="1"/>
  <c r="AO367" i="1"/>
  <c r="Y367" i="1"/>
  <c r="CX367" i="1"/>
  <c r="CY367" i="1"/>
  <c r="I18" i="81"/>
  <c r="L18" i="81" s="1"/>
  <c r="X209" i="1"/>
  <c r="W369" i="1"/>
  <c r="Q369" i="1"/>
  <c r="DA369" i="1" s="1"/>
  <c r="W209" i="1"/>
  <c r="Q209" i="1"/>
  <c r="DB209" i="1" s="1"/>
  <c r="CZ113" i="1"/>
  <c r="DG113" i="1" s="1"/>
  <c r="CY113" i="1"/>
  <c r="DF113" i="1" s="1"/>
  <c r="Y113" i="1"/>
  <c r="AI79" i="81" s="1"/>
  <c r="CX113" i="1"/>
  <c r="DE114" i="1" s="1"/>
  <c r="AO113" i="1"/>
  <c r="F20" i="81"/>
  <c r="H20" i="81" s="1"/>
  <c r="I20" i="81" s="1"/>
  <c r="L20" i="81" s="1"/>
  <c r="CH113" i="1"/>
  <c r="W195" i="1"/>
  <c r="W355" i="1"/>
  <c r="Q355" i="1"/>
  <c r="DA355" i="1" s="1"/>
  <c r="DH355" i="1" s="1"/>
  <c r="W530" i="1"/>
  <c r="DA530" i="1"/>
  <c r="DH530" i="1" s="1"/>
  <c r="X192" i="1"/>
  <c r="W192" i="1"/>
  <c r="Q192" i="1"/>
  <c r="DA192" i="1" s="1"/>
  <c r="W441" i="1"/>
  <c r="Q441" i="1"/>
  <c r="DA441" i="1" s="1"/>
  <c r="CH129" i="1"/>
  <c r="F36" i="81"/>
  <c r="H36" i="81" s="1"/>
  <c r="I36" i="81" s="1"/>
  <c r="L36" i="81" s="1"/>
  <c r="CX129" i="1"/>
  <c r="Y129" i="1"/>
  <c r="AI95" i="81" s="1"/>
  <c r="CY129" i="1"/>
  <c r="AO129" i="1"/>
  <c r="CZ129" i="1"/>
  <c r="W460" i="1"/>
  <c r="Q460" i="1"/>
  <c r="DA460" i="1" s="1"/>
  <c r="W546" i="1"/>
  <c r="DA546" i="1"/>
  <c r="X216" i="1"/>
  <c r="W376" i="1"/>
  <c r="Q376" i="1"/>
  <c r="DA376" i="1" s="1"/>
  <c r="W216" i="1"/>
  <c r="Q216" i="1"/>
  <c r="DB216" i="1" s="1"/>
  <c r="Q199" i="1"/>
  <c r="DB199" i="1" s="1"/>
  <c r="DI199" i="1" s="1"/>
  <c r="X199" i="1"/>
  <c r="W199" i="1"/>
  <c r="W359" i="1"/>
  <c r="Q359" i="1"/>
  <c r="DA359" i="1" s="1"/>
  <c r="W534" i="1"/>
  <c r="DA534" i="1"/>
  <c r="Q218" i="1"/>
  <c r="DA218" i="1" s="1"/>
  <c r="X218" i="1"/>
  <c r="W218" i="1"/>
  <c r="W467" i="1"/>
  <c r="Q467" i="1"/>
  <c r="DA467" i="1" s="1"/>
  <c r="X205" i="1"/>
  <c r="W454" i="1"/>
  <c r="Q454" i="1"/>
  <c r="DA454" i="1" s="1"/>
  <c r="DH454" i="1" s="1"/>
  <c r="W540" i="1"/>
  <c r="DA540" i="1"/>
  <c r="DH540" i="1" s="1"/>
  <c r="CH119" i="1"/>
  <c r="CZ119" i="1"/>
  <c r="DG119" i="1" s="1"/>
  <c r="CY119" i="1"/>
  <c r="DF119" i="1" s="1"/>
  <c r="CX119" i="1"/>
  <c r="AO119" i="1"/>
  <c r="Y119" i="1"/>
  <c r="AI85" i="81" s="1"/>
  <c r="F26" i="81"/>
  <c r="H26" i="81" s="1"/>
  <c r="I26" i="81" s="1"/>
  <c r="L26" i="81" s="1"/>
  <c r="W201" i="1"/>
  <c r="X220" i="1"/>
  <c r="W380" i="1"/>
  <c r="Q380" i="1"/>
  <c r="DA380" i="1" s="1"/>
  <c r="BP573" i="1"/>
  <c r="W555" i="1"/>
  <c r="DA555" i="1"/>
  <c r="CZ105" i="1"/>
  <c r="CY105" i="1"/>
  <c r="AO105" i="1"/>
  <c r="Y105" i="1"/>
  <c r="AI71" i="81" s="1"/>
  <c r="F12" i="81"/>
  <c r="H12" i="81" s="1"/>
  <c r="I12" i="81" s="1"/>
  <c r="L12" i="81" s="1"/>
  <c r="CX105" i="1"/>
  <c r="CH105" i="1"/>
  <c r="W436" i="1"/>
  <c r="Q436" i="1"/>
  <c r="DA436" i="1" s="1"/>
  <c r="DH436" i="1" s="1"/>
  <c r="W187" i="1"/>
  <c r="AO106" i="1"/>
  <c r="F13" i="81"/>
  <c r="H13" i="81" s="1"/>
  <c r="I13" i="81" s="1"/>
  <c r="L13" i="81" s="1"/>
  <c r="CZ106" i="1"/>
  <c r="CX106" i="1"/>
  <c r="DE107" i="1" s="1"/>
  <c r="Y106" i="1"/>
  <c r="AI72" i="81" s="1"/>
  <c r="CY106" i="1"/>
  <c r="CH106" i="1"/>
  <c r="W348" i="1"/>
  <c r="Q348" i="1"/>
  <c r="DA348" i="1" s="1"/>
  <c r="W188" i="1"/>
  <c r="W523" i="1"/>
  <c r="DA523" i="1"/>
  <c r="DA537" i="1"/>
  <c r="CZ451" i="1"/>
  <c r="CY451" i="1"/>
  <c r="Q486" i="1"/>
  <c r="CX451" i="1"/>
  <c r="Y451" i="1"/>
  <c r="AO451" i="1"/>
  <c r="CH451" i="1"/>
  <c r="DA524" i="1"/>
  <c r="DA189" i="1"/>
  <c r="DA349" i="1"/>
  <c r="DB189" i="1"/>
  <c r="DI190" i="1" s="1"/>
  <c r="DA383" i="1"/>
  <c r="DA472" i="1"/>
  <c r="CH526" i="1"/>
  <c r="CY526" i="1"/>
  <c r="DF526" i="1" s="1"/>
  <c r="CX526" i="1"/>
  <c r="AO526" i="1"/>
  <c r="CZ526" i="1"/>
  <c r="Y526" i="1"/>
  <c r="CZ440" i="1"/>
  <c r="DG440" i="1" s="1"/>
  <c r="CY440" i="1"/>
  <c r="DF440" i="1" s="1"/>
  <c r="Y440" i="1"/>
  <c r="AO440" i="1"/>
  <c r="CX440" i="1"/>
  <c r="CH440" i="1"/>
  <c r="Y351" i="1"/>
  <c r="CY351" i="1"/>
  <c r="DF351" i="1" s="1"/>
  <c r="DB351" i="1"/>
  <c r="DI351" i="1" s="1"/>
  <c r="CZ351" i="1"/>
  <c r="CX351" i="1"/>
  <c r="AO351" i="1"/>
  <c r="DE109" i="1"/>
  <c r="DC109" i="1"/>
  <c r="DA373" i="1"/>
  <c r="DB213" i="1"/>
  <c r="DA541" i="1"/>
  <c r="DA206" i="1"/>
  <c r="DH124" i="1"/>
  <c r="DA215" i="1"/>
  <c r="DA375" i="1"/>
  <c r="DA531" i="1"/>
  <c r="DA356" i="1"/>
  <c r="I21" i="81"/>
  <c r="L21" i="81" s="1"/>
  <c r="DC114" i="1"/>
  <c r="CZ473" i="1"/>
  <c r="CX473" i="1"/>
  <c r="CY473" i="1"/>
  <c r="DF473" i="1" s="1"/>
  <c r="AO473" i="1"/>
  <c r="CH473" i="1"/>
  <c r="Y473" i="1"/>
  <c r="CX224" i="1"/>
  <c r="CZ224" i="1"/>
  <c r="AO224" i="1"/>
  <c r="Y224" i="1"/>
  <c r="CY224" i="1"/>
  <c r="DA532" i="1"/>
  <c r="DA357" i="1"/>
  <c r="Y197" i="1"/>
  <c r="CZ197" i="1"/>
  <c r="CX197" i="1"/>
  <c r="CY197" i="1"/>
  <c r="AO197" i="1"/>
  <c r="CZ447" i="1"/>
  <c r="CX447" i="1"/>
  <c r="AO447" i="1"/>
  <c r="CH447" i="1"/>
  <c r="Y447" i="1"/>
  <c r="CY447" i="1"/>
  <c r="DA557" i="1"/>
  <c r="DA471" i="1"/>
  <c r="DA443" i="1"/>
  <c r="DH443" i="1" s="1"/>
  <c r="DC112" i="1"/>
  <c r="DE112" i="1"/>
  <c r="DG112" i="1"/>
  <c r="CH539" i="1"/>
  <c r="CX539" i="1"/>
  <c r="CZ539" i="1"/>
  <c r="CY539" i="1"/>
  <c r="Y539" i="1"/>
  <c r="AO539" i="1"/>
  <c r="CZ453" i="1"/>
  <c r="CY453" i="1"/>
  <c r="CX453" i="1"/>
  <c r="Y453" i="1"/>
  <c r="AO453" i="1"/>
  <c r="CH453" i="1"/>
  <c r="H12" i="92"/>
  <c r="DH135" i="1"/>
  <c r="CZ135" i="1"/>
  <c r="H11" i="92" s="1"/>
  <c r="Y135" i="1"/>
  <c r="AI101" i="81" s="1"/>
  <c r="F42" i="81"/>
  <c r="H42" i="81" s="1"/>
  <c r="I42" i="81" s="1"/>
  <c r="L42" i="81" s="1"/>
  <c r="CY135" i="1"/>
  <c r="AO135" i="1"/>
  <c r="CX135" i="1"/>
  <c r="CH135" i="1"/>
  <c r="W466" i="1"/>
  <c r="Q466" i="1"/>
  <c r="W552" i="1"/>
  <c r="CZ449" i="1"/>
  <c r="Y449" i="1"/>
  <c r="CY449" i="1"/>
  <c r="AO449" i="1"/>
  <c r="CX449" i="1"/>
  <c r="CH449" i="1"/>
  <c r="CH542" i="1"/>
  <c r="CX542" i="1"/>
  <c r="CY542" i="1"/>
  <c r="CZ542" i="1"/>
  <c r="Y542" i="1"/>
  <c r="AO542" i="1"/>
  <c r="CZ456" i="1"/>
  <c r="CY456" i="1"/>
  <c r="CX456" i="1"/>
  <c r="Y456" i="1"/>
  <c r="AO456" i="1"/>
  <c r="CH456" i="1"/>
  <c r="I9" i="92"/>
  <c r="DC125" i="1"/>
  <c r="DC353" i="1"/>
  <c r="DC528" i="1"/>
  <c r="O545" i="1"/>
  <c r="Q545" i="1" s="1"/>
  <c r="O210" i="1"/>
  <c r="P210" i="1" s="1"/>
  <c r="AM210" i="1" s="1"/>
  <c r="O459" i="1"/>
  <c r="O370" i="1"/>
  <c r="Q128" i="1"/>
  <c r="DA128" i="1" s="1"/>
  <c r="O219" i="1"/>
  <c r="P219" i="1" s="1"/>
  <c r="AM219" i="1" s="1"/>
  <c r="O379" i="1"/>
  <c r="O554" i="1"/>
  <c r="Q554" i="1" s="1"/>
  <c r="O468" i="1"/>
  <c r="Q137" i="1"/>
  <c r="O221" i="1"/>
  <c r="P221" i="1" s="1"/>
  <c r="AM221" i="1" s="1"/>
  <c r="O381" i="1"/>
  <c r="O556" i="1"/>
  <c r="Q556" i="1" s="1"/>
  <c r="O470" i="1"/>
  <c r="Q139" i="1"/>
  <c r="DA139" i="1" s="1"/>
  <c r="DA362" i="1"/>
  <c r="CZ202" i="1"/>
  <c r="CY202" i="1"/>
  <c r="GD167" i="1" s="1"/>
  <c r="CX202" i="1"/>
  <c r="AO202" i="1"/>
  <c r="Y202" i="1"/>
  <c r="Q236" i="1"/>
  <c r="CH108" i="1"/>
  <c r="CH111" i="1"/>
  <c r="GD85" i="1"/>
  <c r="N63" i="84"/>
  <c r="CZ143" i="1"/>
  <c r="DG143" i="1" s="1"/>
  <c r="F50" i="81"/>
  <c r="H50" i="81" s="1"/>
  <c r="I50" i="81" s="1"/>
  <c r="L50" i="81" s="1"/>
  <c r="Y143" i="1"/>
  <c r="AI109" i="81" s="1"/>
  <c r="AO143" i="1"/>
  <c r="CX143" i="1"/>
  <c r="CY143" i="1"/>
  <c r="DF143" i="1" s="1"/>
  <c r="CH143" i="1"/>
  <c r="W225" i="1"/>
  <c r="W385" i="1"/>
  <c r="Q385" i="1"/>
  <c r="DA385" i="1" s="1"/>
  <c r="DH385" i="1" s="1"/>
  <c r="DA438" i="1"/>
  <c r="DC107" i="1"/>
  <c r="CH107" i="1"/>
  <c r="DB223" i="1"/>
  <c r="DI223" i="1" s="1"/>
  <c r="CY223" i="1"/>
  <c r="Y223" i="1"/>
  <c r="CX223" i="1"/>
  <c r="AO223" i="1"/>
  <c r="CZ223" i="1"/>
  <c r="CH558" i="1"/>
  <c r="AO558" i="1"/>
  <c r="CX558" i="1"/>
  <c r="CZ558" i="1"/>
  <c r="Y558" i="1"/>
  <c r="CY558" i="1"/>
  <c r="DE141" i="1"/>
  <c r="DC141" i="1"/>
  <c r="DG142" i="1"/>
  <c r="DG141" i="1"/>
  <c r="DA191" i="1"/>
  <c r="DH191" i="1" s="1"/>
  <c r="DA548" i="1"/>
  <c r="DA462" i="1"/>
  <c r="DF131" i="1"/>
  <c r="HT85" i="1"/>
  <c r="I38" i="81"/>
  <c r="L38" i="81" s="1"/>
  <c r="DC131" i="1"/>
  <c r="HT84" i="1"/>
  <c r="DG131" i="1"/>
  <c r="HT86" i="1"/>
  <c r="CZ366" i="1"/>
  <c r="CX366" i="1"/>
  <c r="Y366" i="1"/>
  <c r="CY366" i="1"/>
  <c r="AO366" i="1"/>
  <c r="DB366" i="1"/>
  <c r="CZ455" i="1"/>
  <c r="Y455" i="1"/>
  <c r="CX455" i="1"/>
  <c r="CY455" i="1"/>
  <c r="AO455" i="1"/>
  <c r="CH455" i="1"/>
  <c r="DA550" i="1"/>
  <c r="DA464" i="1"/>
  <c r="DC133" i="1"/>
  <c r="I40" i="81"/>
  <c r="L40" i="81" s="1"/>
  <c r="DA445" i="1"/>
  <c r="DA196" i="1"/>
  <c r="DC350" i="1"/>
  <c r="DF525" i="1"/>
  <c r="CH525" i="1"/>
  <c r="DC442" i="1"/>
  <c r="CZ559" i="1"/>
  <c r="CH559" i="1"/>
  <c r="Y559" i="1"/>
  <c r="AO559" i="1"/>
  <c r="CY559" i="1"/>
  <c r="CX559" i="1"/>
  <c r="CZ384" i="1"/>
  <c r="AO384" i="1"/>
  <c r="CX384" i="1"/>
  <c r="Y384" i="1"/>
  <c r="DB384" i="1"/>
  <c r="CY384" i="1"/>
  <c r="I49" i="81"/>
  <c r="L49" i="81" s="1"/>
  <c r="Q212" i="1"/>
  <c r="DB212" i="1" s="1"/>
  <c r="X212" i="1"/>
  <c r="W372" i="1"/>
  <c r="Q372" i="1"/>
  <c r="DA372" i="1" s="1"/>
  <c r="W212" i="1"/>
  <c r="CZ126" i="1"/>
  <c r="DG126" i="1" s="1"/>
  <c r="CY126" i="1"/>
  <c r="DF126" i="1" s="1"/>
  <c r="AO126" i="1"/>
  <c r="CX126" i="1"/>
  <c r="Y126" i="1"/>
  <c r="AI92" i="81" s="1"/>
  <c r="F33" i="81"/>
  <c r="H33" i="81" s="1"/>
  <c r="I33" i="81" s="1"/>
  <c r="L33" i="81" s="1"/>
  <c r="CH126" i="1"/>
  <c r="W457" i="1"/>
  <c r="Q457" i="1"/>
  <c r="DA457" i="1" s="1"/>
  <c r="DH457" i="1" s="1"/>
  <c r="W543" i="1"/>
  <c r="DA543" i="1"/>
  <c r="DH543" i="1" s="1"/>
  <c r="CY446" i="1"/>
  <c r="CX446" i="1"/>
  <c r="AO446" i="1"/>
  <c r="CH446" i="1"/>
  <c r="Y446" i="1"/>
  <c r="CZ446" i="1"/>
  <c r="DG446" i="1" s="1"/>
  <c r="F11" i="92"/>
  <c r="L11" i="92" s="1"/>
  <c r="DG115" i="1"/>
  <c r="F9" i="92"/>
  <c r="L9" i="92" s="1"/>
  <c r="DE115" i="1"/>
  <c r="DC115" i="1"/>
  <c r="DA533" i="1"/>
  <c r="DA198" i="1"/>
  <c r="DA358" i="1"/>
  <c r="I23" i="81"/>
  <c r="L23" i="81" s="1"/>
  <c r="CH116" i="1"/>
  <c r="DA382" i="1"/>
  <c r="CZ222" i="1"/>
  <c r="Y222" i="1"/>
  <c r="CX222" i="1"/>
  <c r="AO222" i="1"/>
  <c r="CY222" i="1"/>
  <c r="CZ529" i="1"/>
  <c r="CX529" i="1"/>
  <c r="CY529" i="1"/>
  <c r="DF529" i="1" s="1"/>
  <c r="CH529" i="1"/>
  <c r="AO529" i="1"/>
  <c r="Y529" i="1"/>
  <c r="DB194" i="1"/>
  <c r="DI194" i="1" s="1"/>
  <c r="AO194" i="1"/>
  <c r="Y194" i="1"/>
  <c r="CY194" i="1"/>
  <c r="DF194" i="1" s="1"/>
  <c r="CX194" i="1"/>
  <c r="CZ194" i="1"/>
  <c r="DG194" i="1" s="1"/>
  <c r="CZ354" i="1"/>
  <c r="DG354" i="1" s="1"/>
  <c r="DB354" i="1"/>
  <c r="DI354" i="1" s="1"/>
  <c r="Y354" i="1"/>
  <c r="AO354" i="1"/>
  <c r="CX354" i="1"/>
  <c r="CY354" i="1"/>
  <c r="DF354" i="1" s="1"/>
  <c r="DB204" i="1"/>
  <c r="Y204" i="1"/>
  <c r="CY204" i="1"/>
  <c r="CZ204" i="1"/>
  <c r="CX204" i="1"/>
  <c r="AO204" i="1"/>
  <c r="AO364" i="1"/>
  <c r="CY364" i="1"/>
  <c r="DB364" i="1"/>
  <c r="CX364" i="1"/>
  <c r="Y364" i="1"/>
  <c r="CZ364" i="1"/>
  <c r="CH364" i="1"/>
  <c r="I29" i="81"/>
  <c r="L29" i="81" s="1"/>
  <c r="CH122" i="1"/>
  <c r="DA535" i="1"/>
  <c r="DA200" i="1"/>
  <c r="DA360" i="1"/>
  <c r="I25" i="81"/>
  <c r="L25" i="81" s="1"/>
  <c r="CH118" i="1"/>
  <c r="DA207" i="1"/>
  <c r="DA367" i="1"/>
  <c r="DH367" i="1" s="1"/>
  <c r="DB207" i="1"/>
  <c r="DC190" i="1"/>
  <c r="CH439" i="1"/>
  <c r="DC439" i="1"/>
  <c r="DE439" i="1"/>
  <c r="O538" i="1"/>
  <c r="Q538" i="1" s="1"/>
  <c r="O203" i="1"/>
  <c r="P203" i="1" s="1"/>
  <c r="AM203" i="1" s="1"/>
  <c r="O363" i="1"/>
  <c r="O452" i="1"/>
  <c r="Q121" i="1"/>
  <c r="DA121" i="1" s="1"/>
  <c r="O549" i="1"/>
  <c r="Q549" i="1" s="1"/>
  <c r="O214" i="1"/>
  <c r="P214" i="1" s="1"/>
  <c r="AM214" i="1" s="1"/>
  <c r="O463" i="1"/>
  <c r="O374" i="1"/>
  <c r="Q132" i="1"/>
  <c r="DA132" i="1" s="1"/>
  <c r="DH127" i="1"/>
  <c r="CH127" i="1"/>
  <c r="CY127" i="1"/>
  <c r="AO127" i="1"/>
  <c r="CZ127" i="1"/>
  <c r="F34" i="81"/>
  <c r="H34" i="81" s="1"/>
  <c r="I34" i="81" s="1"/>
  <c r="L34" i="81" s="1"/>
  <c r="CX127" i="1"/>
  <c r="Y127" i="1"/>
  <c r="AI93" i="81" s="1"/>
  <c r="W458" i="1"/>
  <c r="Q458" i="1"/>
  <c r="DA458" i="1" s="1"/>
  <c r="W544" i="1"/>
  <c r="DA544" i="1"/>
  <c r="P195" i="1"/>
  <c r="W444" i="1"/>
  <c r="Q444" i="1"/>
  <c r="DA444" i="1" s="1"/>
  <c r="DH110" i="1"/>
  <c r="DH111" i="1"/>
  <c r="CZ110" i="1"/>
  <c r="CX110" i="1"/>
  <c r="AO110" i="1"/>
  <c r="F17" i="81"/>
  <c r="H17" i="81" s="1"/>
  <c r="I17" i="81" s="1"/>
  <c r="L17" i="81" s="1"/>
  <c r="CY110" i="1"/>
  <c r="Y110" i="1"/>
  <c r="AI76" i="81" s="1"/>
  <c r="CH110" i="1"/>
  <c r="W352" i="1"/>
  <c r="Q352" i="1"/>
  <c r="W527" i="1"/>
  <c r="DA527" i="1"/>
  <c r="X211" i="1"/>
  <c r="W371" i="1"/>
  <c r="Q371" i="1"/>
  <c r="DA371" i="1" s="1"/>
  <c r="W211" i="1"/>
  <c r="Q211" i="1"/>
  <c r="CZ134" i="1"/>
  <c r="CX134" i="1"/>
  <c r="F41" i="81"/>
  <c r="H41" i="81" s="1"/>
  <c r="I41" i="81" s="1"/>
  <c r="L41" i="81" s="1"/>
  <c r="CY134" i="1"/>
  <c r="DF134" i="1" s="1"/>
  <c r="Y134" i="1"/>
  <c r="AI100" i="81" s="1"/>
  <c r="AO134" i="1"/>
  <c r="CH134" i="1"/>
  <c r="W465" i="1"/>
  <c r="Q465" i="1"/>
  <c r="W551" i="1"/>
  <c r="DA551" i="1"/>
  <c r="CZ117" i="1"/>
  <c r="DG117" i="1" s="1"/>
  <c r="CH117" i="1"/>
  <c r="CY117" i="1"/>
  <c r="DF117" i="1" s="1"/>
  <c r="Y117" i="1"/>
  <c r="AI83" i="81" s="1"/>
  <c r="CX117" i="1"/>
  <c r="F24" i="81"/>
  <c r="H24" i="81" s="1"/>
  <c r="I24" i="81" s="1"/>
  <c r="L24" i="81" s="1"/>
  <c r="AO117" i="1"/>
  <c r="W448" i="1"/>
  <c r="Q448" i="1"/>
  <c r="DA448" i="1" s="1"/>
  <c r="DH448" i="1" s="1"/>
  <c r="DH136" i="1"/>
  <c r="CZ136" i="1"/>
  <c r="CX136" i="1"/>
  <c r="Y136" i="1"/>
  <c r="AI102" i="81" s="1"/>
  <c r="CY136" i="1"/>
  <c r="F43" i="81"/>
  <c r="H43" i="81" s="1"/>
  <c r="I43" i="81" s="1"/>
  <c r="L43" i="81" s="1"/>
  <c r="AO136" i="1"/>
  <c r="CH136" i="1"/>
  <c r="W378" i="1"/>
  <c r="Q378" i="1"/>
  <c r="DA378" i="1" s="1"/>
  <c r="W553" i="1"/>
  <c r="DA553" i="1"/>
  <c r="CZ123" i="1"/>
  <c r="DG123" i="1" s="1"/>
  <c r="CY123" i="1"/>
  <c r="DF123" i="1" s="1"/>
  <c r="Y123" i="1"/>
  <c r="AI89" i="81" s="1"/>
  <c r="AO123" i="1"/>
  <c r="F30" i="81"/>
  <c r="H30" i="81" s="1"/>
  <c r="I30" i="81" s="1"/>
  <c r="L30" i="81" s="1"/>
  <c r="CX123" i="1"/>
  <c r="CH123" i="1"/>
  <c r="W365" i="1"/>
  <c r="Q365" i="1"/>
  <c r="DA365" i="1" s="1"/>
  <c r="W205" i="1"/>
  <c r="Q205" i="1"/>
  <c r="DA205" i="1" s="1"/>
  <c r="DH205" i="1" s="1"/>
  <c r="DA119" i="1"/>
  <c r="P201" i="1"/>
  <c r="W361" i="1"/>
  <c r="Q361" i="1"/>
  <c r="DA361" i="1" s="1"/>
  <c r="W450" i="1"/>
  <c r="Q450" i="1"/>
  <c r="DA450" i="1" s="1"/>
  <c r="W536" i="1"/>
  <c r="CZ138" i="1"/>
  <c r="F45" i="81"/>
  <c r="H45" i="81" s="1"/>
  <c r="I45" i="81" s="1"/>
  <c r="L45" i="81" s="1"/>
  <c r="AO138" i="1"/>
  <c r="CX138" i="1"/>
  <c r="CY138" i="1"/>
  <c r="Y138" i="1"/>
  <c r="AI104" i="81" s="1"/>
  <c r="CH138" i="1"/>
  <c r="W220" i="1"/>
  <c r="Q220" i="1"/>
  <c r="DA220" i="1" s="1"/>
  <c r="BP485" i="1"/>
  <c r="W469" i="1"/>
  <c r="Q469" i="1"/>
  <c r="DA105" i="1"/>
  <c r="P187" i="1"/>
  <c r="W347" i="1"/>
  <c r="Q347" i="1"/>
  <c r="W522" i="1"/>
  <c r="Q522" i="1"/>
  <c r="DA522" i="1" s="1"/>
  <c r="DH522" i="1" s="1"/>
  <c r="P188" i="1"/>
  <c r="AM188" i="1" s="1"/>
  <c r="W437" i="1"/>
  <c r="Q437" i="1"/>
  <c r="DA437" i="1" s="1"/>
  <c r="DF558" i="1" l="1"/>
  <c r="R178" i="1"/>
  <c r="AM178" i="1"/>
  <c r="CH177" i="1"/>
  <c r="CH178" i="1"/>
  <c r="CH175" i="1"/>
  <c r="CH176" i="1"/>
  <c r="CH173" i="1"/>
  <c r="CH174" i="1"/>
  <c r="P598" i="1"/>
  <c r="AM225" i="1"/>
  <c r="AV225" i="1" s="1"/>
  <c r="Q187" i="1"/>
  <c r="CH187" i="1" s="1"/>
  <c r="AM187" i="1"/>
  <c r="Q195" i="1"/>
  <c r="AM195" i="1"/>
  <c r="Q201" i="1"/>
  <c r="DA201" i="1" s="1"/>
  <c r="AM201" i="1"/>
  <c r="CH351" i="1"/>
  <c r="DG473" i="1"/>
  <c r="DH225" i="1"/>
  <c r="CH384" i="1"/>
  <c r="CH354" i="1"/>
  <c r="CH366" i="1"/>
  <c r="DF446" i="1"/>
  <c r="DH378" i="1"/>
  <c r="CC133" i="1"/>
  <c r="DF533" i="1"/>
  <c r="DG542" i="1"/>
  <c r="AW525" i="1"/>
  <c r="DH358" i="1"/>
  <c r="AV196" i="1"/>
  <c r="AV212" i="1"/>
  <c r="AV220" i="1"/>
  <c r="AV207" i="1"/>
  <c r="AV205" i="1"/>
  <c r="JA169" i="1" s="1"/>
  <c r="AV199" i="1"/>
  <c r="AV200" i="1"/>
  <c r="AV192" i="1"/>
  <c r="AV194" i="1"/>
  <c r="AV191" i="1"/>
  <c r="AV223" i="1"/>
  <c r="AV198" i="1"/>
  <c r="AV213" i="1"/>
  <c r="AV218" i="1"/>
  <c r="AV211" i="1"/>
  <c r="AV224" i="1"/>
  <c r="AV189" i="1"/>
  <c r="AV208" i="1"/>
  <c r="AV216" i="1"/>
  <c r="AV209" i="1"/>
  <c r="CC439" i="1"/>
  <c r="CC122" i="1"/>
  <c r="GJ100" i="1" s="1"/>
  <c r="AW124" i="1"/>
  <c r="AW122" i="1"/>
  <c r="CC124" i="1"/>
  <c r="T68" i="40" s="1"/>
  <c r="CC118" i="1"/>
  <c r="AW118" i="1"/>
  <c r="CC142" i="1"/>
  <c r="GJ120" i="1" s="1"/>
  <c r="GI120" i="1" s="1"/>
  <c r="CC525" i="1"/>
  <c r="AW142" i="1"/>
  <c r="AW141" i="1"/>
  <c r="AW116" i="1"/>
  <c r="CC141" i="1"/>
  <c r="GJ119" i="1" s="1"/>
  <c r="GI119" i="1" s="1"/>
  <c r="CC116" i="1"/>
  <c r="AW133" i="1"/>
  <c r="AV202" i="1"/>
  <c r="CH200" i="1"/>
  <c r="DG135" i="1"/>
  <c r="AV217" i="1"/>
  <c r="AV215" i="1"/>
  <c r="AV206" i="1"/>
  <c r="DG136" i="1"/>
  <c r="AV204" i="1"/>
  <c r="CI155" i="1"/>
  <c r="HF124" i="1" s="1"/>
  <c r="AF9" i="40" s="1"/>
  <c r="CC109" i="1"/>
  <c r="CH349" i="1"/>
  <c r="DG114" i="1"/>
  <c r="DH197" i="1"/>
  <c r="DF384" i="1"/>
  <c r="CH222" i="1"/>
  <c r="DH198" i="1"/>
  <c r="DI358" i="1"/>
  <c r="CH358" i="1"/>
  <c r="X225" i="1"/>
  <c r="DH533" i="1"/>
  <c r="CH194" i="1"/>
  <c r="CH204" i="1"/>
  <c r="BG7" i="40" s="1"/>
  <c r="AV197" i="1"/>
  <c r="CC115" i="1"/>
  <c r="DH444" i="1"/>
  <c r="DA208" i="1"/>
  <c r="DH208" i="1" s="1"/>
  <c r="DI357" i="1"/>
  <c r="DC123" i="1"/>
  <c r="DH472" i="1"/>
  <c r="DI209" i="1"/>
  <c r="DB218" i="1"/>
  <c r="CH197" i="1"/>
  <c r="CH223" i="1"/>
  <c r="CC442" i="1"/>
  <c r="DF106" i="1"/>
  <c r="DA212" i="1"/>
  <c r="DH213" i="1" s="1"/>
  <c r="DF542" i="1"/>
  <c r="DI384" i="1"/>
  <c r="CC120" i="1"/>
  <c r="T64" i="40" s="1"/>
  <c r="AW528" i="1"/>
  <c r="DF127" i="1"/>
  <c r="DI216" i="1"/>
  <c r="CC107" i="1"/>
  <c r="DF120" i="1"/>
  <c r="DG384" i="1"/>
  <c r="CH202" i="1"/>
  <c r="BG5" i="40" s="1"/>
  <c r="DH369" i="1"/>
  <c r="CC131" i="1"/>
  <c r="T75" i="40" s="1"/>
  <c r="AW131" i="1"/>
  <c r="AX155" i="1" s="1"/>
  <c r="DF559" i="1"/>
  <c r="AW115" i="1"/>
  <c r="DJ116" i="1"/>
  <c r="DN116" i="1" s="1"/>
  <c r="DH361" i="1"/>
  <c r="DH544" i="1"/>
  <c r="AW107" i="1"/>
  <c r="AW120" i="1"/>
  <c r="CC528" i="1"/>
  <c r="CC112" i="1"/>
  <c r="CC140" i="1"/>
  <c r="GJ118" i="1" s="1"/>
  <c r="GI118" i="1" s="1"/>
  <c r="DF532" i="1"/>
  <c r="DF447" i="1"/>
  <c r="DG127" i="1"/>
  <c r="DC559" i="1"/>
  <c r="DF223" i="1"/>
  <c r="M9" i="92"/>
  <c r="DH357" i="1"/>
  <c r="DH531" i="1"/>
  <c r="DG106" i="1"/>
  <c r="DH534" i="1"/>
  <c r="DH359" i="1"/>
  <c r="DA199" i="1"/>
  <c r="DH200" i="1" s="1"/>
  <c r="DH376" i="1"/>
  <c r="CH198" i="1"/>
  <c r="DH547" i="1"/>
  <c r="DH461" i="1"/>
  <c r="AW114" i="1"/>
  <c r="DG472" i="1"/>
  <c r="DH458" i="1"/>
  <c r="DH523" i="1"/>
  <c r="DF358" i="1"/>
  <c r="DG533" i="1"/>
  <c r="DH368" i="1"/>
  <c r="DC130" i="1"/>
  <c r="CC125" i="1"/>
  <c r="T69" i="40" s="1"/>
  <c r="DH450" i="1"/>
  <c r="DH451" i="1"/>
  <c r="DH365" i="1"/>
  <c r="DH366" i="1"/>
  <c r="DH527" i="1"/>
  <c r="DH528" i="1"/>
  <c r="CZ195" i="1"/>
  <c r="DG195" i="1" s="1"/>
  <c r="CY195" i="1"/>
  <c r="DF195" i="1" s="1"/>
  <c r="CX195" i="1"/>
  <c r="DE196" i="1" s="1"/>
  <c r="Y195" i="1"/>
  <c r="AO195" i="1"/>
  <c r="CH195" i="1"/>
  <c r="DA195" i="1"/>
  <c r="DH195" i="1" s="1"/>
  <c r="DH372" i="1"/>
  <c r="DH128" i="1"/>
  <c r="DH129" i="1"/>
  <c r="DH202" i="1"/>
  <c r="DH201" i="1"/>
  <c r="DL108" i="1"/>
  <c r="DO108" i="1"/>
  <c r="DM108" i="1"/>
  <c r="X188" i="1"/>
  <c r="AV188" i="1"/>
  <c r="CZ347" i="1"/>
  <c r="DG347" i="1" s="1"/>
  <c r="CX347" i="1"/>
  <c r="AO347" i="1"/>
  <c r="DB347" i="1"/>
  <c r="DI347" i="1" s="1"/>
  <c r="Y347" i="1"/>
  <c r="CY347" i="1"/>
  <c r="DF347" i="1" s="1"/>
  <c r="CH347" i="1"/>
  <c r="Y469" i="1"/>
  <c r="CH469" i="1"/>
  <c r="CZ469" i="1"/>
  <c r="CY469" i="1"/>
  <c r="AO469" i="1"/>
  <c r="CX469" i="1"/>
  <c r="CH536" i="1"/>
  <c r="CX536" i="1"/>
  <c r="Y536" i="1"/>
  <c r="CZ536" i="1"/>
  <c r="CY536" i="1"/>
  <c r="AO536" i="1"/>
  <c r="DH119" i="1"/>
  <c r="DH120" i="1"/>
  <c r="CC123" i="1"/>
  <c r="AW123" i="1"/>
  <c r="Y80" i="40"/>
  <c r="AW117" i="1"/>
  <c r="CC117" i="1"/>
  <c r="CZ465" i="1"/>
  <c r="DG465" i="1" s="1"/>
  <c r="CX465" i="1"/>
  <c r="AO465" i="1"/>
  <c r="CY465" i="1"/>
  <c r="DF465" i="1" s="1"/>
  <c r="Y465" i="1"/>
  <c r="CH465" i="1"/>
  <c r="CC134" i="1"/>
  <c r="AW134" i="1"/>
  <c r="DB211" i="1"/>
  <c r="Y211" i="1"/>
  <c r="CY211" i="1"/>
  <c r="AO211" i="1"/>
  <c r="CZ211" i="1"/>
  <c r="CX211" i="1"/>
  <c r="CH211" i="1"/>
  <c r="CZ352" i="1"/>
  <c r="DG353" i="1" s="1"/>
  <c r="CY352" i="1"/>
  <c r="Y352" i="1"/>
  <c r="CX352" i="1"/>
  <c r="AO352" i="1"/>
  <c r="DB352" i="1"/>
  <c r="CH352" i="1"/>
  <c r="AV214" i="1"/>
  <c r="X214" i="1"/>
  <c r="AV203" i="1"/>
  <c r="X203" i="1"/>
  <c r="W363" i="1"/>
  <c r="Q363" i="1"/>
  <c r="DA363" i="1" s="1"/>
  <c r="W538" i="1"/>
  <c r="DA538" i="1"/>
  <c r="DC364" i="1"/>
  <c r="DC204" i="1"/>
  <c r="DC354" i="1"/>
  <c r="DE354" i="1"/>
  <c r="DJ354" i="1" s="1"/>
  <c r="DM354" i="1" s="1"/>
  <c r="DC194" i="1"/>
  <c r="DE194" i="1"/>
  <c r="DE529" i="1"/>
  <c r="DC529" i="1"/>
  <c r="DJ115" i="1"/>
  <c r="DL115" i="1" s="1"/>
  <c r="DE446" i="1"/>
  <c r="DC446" i="1"/>
  <c r="AW559" i="1"/>
  <c r="CC559" i="1"/>
  <c r="DH551" i="1"/>
  <c r="DJ141" i="1"/>
  <c r="DL141" i="1" s="1"/>
  <c r="DC202" i="1"/>
  <c r="GD166" i="1"/>
  <c r="GD168" i="1"/>
  <c r="DH139" i="1"/>
  <c r="DH140" i="1"/>
  <c r="Q221" i="1"/>
  <c r="DA221" i="1" s="1"/>
  <c r="DH222" i="1" s="1"/>
  <c r="AV221" i="1"/>
  <c r="X221" i="1"/>
  <c r="W221" i="1"/>
  <c r="CZ137" i="1"/>
  <c r="DG137" i="1" s="1"/>
  <c r="CH137" i="1"/>
  <c r="F44" i="81"/>
  <c r="H44" i="81" s="1"/>
  <c r="I44" i="81" s="1"/>
  <c r="L44" i="81" s="1"/>
  <c r="Y137" i="1"/>
  <c r="AI103" i="81" s="1"/>
  <c r="CX137" i="1"/>
  <c r="AO137" i="1"/>
  <c r="CY137" i="1"/>
  <c r="DF137" i="1" s="1"/>
  <c r="W554" i="1"/>
  <c r="DA554" i="1"/>
  <c r="W379" i="1"/>
  <c r="Q379" i="1"/>
  <c r="DA379" i="1" s="1"/>
  <c r="W459" i="1"/>
  <c r="Q459" i="1"/>
  <c r="DA459" i="1" s="1"/>
  <c r="DF456" i="1"/>
  <c r="DC542" i="1"/>
  <c r="CH552" i="1"/>
  <c r="CZ552" i="1"/>
  <c r="CY552" i="1"/>
  <c r="Y552" i="1"/>
  <c r="AO552" i="1"/>
  <c r="CX552" i="1"/>
  <c r="CZ466" i="1"/>
  <c r="CY466" i="1"/>
  <c r="Y466" i="1"/>
  <c r="CX466" i="1"/>
  <c r="AO466" i="1"/>
  <c r="CH466" i="1"/>
  <c r="DE135" i="1"/>
  <c r="G9" i="92"/>
  <c r="DC135" i="1"/>
  <c r="AW539" i="1"/>
  <c r="CC539" i="1"/>
  <c r="DC539" i="1"/>
  <c r="DJ112" i="1"/>
  <c r="DL112" i="1" s="1"/>
  <c r="CZ437" i="1"/>
  <c r="DG438" i="1" s="1"/>
  <c r="CX437" i="1"/>
  <c r="DE438" i="1" s="1"/>
  <c r="AO437" i="1"/>
  <c r="CY437" i="1"/>
  <c r="DF438" i="1" s="1"/>
  <c r="Y437" i="1"/>
  <c r="CH437" i="1"/>
  <c r="DA347" i="1"/>
  <c r="DH347" i="1" s="1"/>
  <c r="AV187" i="1"/>
  <c r="BF188" i="1" s="1"/>
  <c r="X187" i="1"/>
  <c r="DA469" i="1"/>
  <c r="AO220" i="1"/>
  <c r="Y220" i="1"/>
  <c r="CZ220" i="1"/>
  <c r="CX220" i="1"/>
  <c r="CY220" i="1"/>
  <c r="CH220" i="1"/>
  <c r="DC138" i="1"/>
  <c r="DA536" i="1"/>
  <c r="X201" i="1"/>
  <c r="AV201" i="1"/>
  <c r="Y67" i="40"/>
  <c r="CH553" i="1"/>
  <c r="Y553" i="1"/>
  <c r="AO553" i="1"/>
  <c r="CZ553" i="1"/>
  <c r="CX553" i="1"/>
  <c r="CY553" i="1"/>
  <c r="CZ378" i="1"/>
  <c r="CX378" i="1"/>
  <c r="DB378" i="1"/>
  <c r="AO378" i="1"/>
  <c r="Y378" i="1"/>
  <c r="CY378" i="1"/>
  <c r="CH378" i="1"/>
  <c r="AW136" i="1"/>
  <c r="CC136" i="1"/>
  <c r="DF136" i="1"/>
  <c r="DE136" i="1"/>
  <c r="DC136" i="1"/>
  <c r="CZ448" i="1"/>
  <c r="DG448" i="1" s="1"/>
  <c r="Y448" i="1"/>
  <c r="CH448" i="1"/>
  <c r="AO448" i="1"/>
  <c r="CX448" i="1"/>
  <c r="DE449" i="1" s="1"/>
  <c r="CY448" i="1"/>
  <c r="DF448" i="1" s="1"/>
  <c r="DA465" i="1"/>
  <c r="DH465" i="1" s="1"/>
  <c r="Y78" i="40"/>
  <c r="DA211" i="1"/>
  <c r="DA352" i="1"/>
  <c r="DF110" i="1"/>
  <c r="DF111" i="1"/>
  <c r="AW110" i="1"/>
  <c r="CC110" i="1"/>
  <c r="DG110" i="1"/>
  <c r="DG111" i="1"/>
  <c r="CZ444" i="1"/>
  <c r="DG444" i="1" s="1"/>
  <c r="CX444" i="1"/>
  <c r="AO444" i="1"/>
  <c r="CY444" i="1"/>
  <c r="DF444" i="1" s="1"/>
  <c r="Y444" i="1"/>
  <c r="CH444" i="1"/>
  <c r="AW127" i="1"/>
  <c r="CC127" i="1"/>
  <c r="Y71" i="40"/>
  <c r="DH132" i="1"/>
  <c r="DH133" i="1"/>
  <c r="CH132" i="1"/>
  <c r="CX132" i="1"/>
  <c r="AO132" i="1"/>
  <c r="F39" i="81"/>
  <c r="H39" i="81" s="1"/>
  <c r="I39" i="81" s="1"/>
  <c r="L39" i="81" s="1"/>
  <c r="CY132" i="1"/>
  <c r="Y132" i="1"/>
  <c r="AI98" i="81" s="1"/>
  <c r="CZ132" i="1"/>
  <c r="W463" i="1"/>
  <c r="Q463" i="1"/>
  <c r="DA463" i="1" s="1"/>
  <c r="W549" i="1"/>
  <c r="DA549" i="1"/>
  <c r="CY121" i="1"/>
  <c r="F28" i="81"/>
  <c r="H28" i="81" s="1"/>
  <c r="I28" i="81" s="1"/>
  <c r="L28" i="81" s="1"/>
  <c r="AO121" i="1"/>
  <c r="CZ121" i="1"/>
  <c r="Y121" i="1"/>
  <c r="AI87" i="81" s="1"/>
  <c r="CX121" i="1"/>
  <c r="CH121" i="1"/>
  <c r="W203" i="1"/>
  <c r="Q203" i="1"/>
  <c r="DA203" i="1" s="1"/>
  <c r="DI208" i="1"/>
  <c r="DI207" i="1"/>
  <c r="G19" i="92"/>
  <c r="G18" i="92"/>
  <c r="Y66" i="40"/>
  <c r="AW529" i="1"/>
  <c r="CC529" i="1"/>
  <c r="DG529" i="1"/>
  <c r="DC222" i="1"/>
  <c r="CC446" i="1"/>
  <c r="CZ543" i="1"/>
  <c r="DG543" i="1" s="1"/>
  <c r="CH543" i="1"/>
  <c r="CY543" i="1"/>
  <c r="DF543" i="1" s="1"/>
  <c r="Y543" i="1"/>
  <c r="CX543" i="1"/>
  <c r="AO543" i="1"/>
  <c r="CZ457" i="1"/>
  <c r="DG457" i="1" s="1"/>
  <c r="CY457" i="1"/>
  <c r="DF457" i="1" s="1"/>
  <c r="Y457" i="1"/>
  <c r="CX457" i="1"/>
  <c r="CH457" i="1"/>
  <c r="AO457" i="1"/>
  <c r="DC126" i="1"/>
  <c r="DE126" i="1"/>
  <c r="DE384" i="1"/>
  <c r="DC384" i="1"/>
  <c r="DH445" i="1"/>
  <c r="DG134" i="1"/>
  <c r="DG124" i="1"/>
  <c r="CC455" i="1"/>
  <c r="DC455" i="1"/>
  <c r="DC366" i="1"/>
  <c r="DH462" i="1"/>
  <c r="DG559" i="1"/>
  <c r="DG558" i="1"/>
  <c r="AW558" i="1"/>
  <c r="CC558" i="1"/>
  <c r="DG223" i="1"/>
  <c r="DC223" i="1"/>
  <c r="DE223" i="1"/>
  <c r="DF107" i="1"/>
  <c r="DE143" i="1"/>
  <c r="DC143" i="1"/>
  <c r="CH190" i="1"/>
  <c r="CH193" i="1"/>
  <c r="AO236" i="1"/>
  <c r="AW206" i="1" s="1"/>
  <c r="GD329" i="1"/>
  <c r="DH362" i="1"/>
  <c r="CZ139" i="1"/>
  <c r="CX139" i="1"/>
  <c r="AO139" i="1"/>
  <c r="F46" i="81"/>
  <c r="H46" i="81" s="1"/>
  <c r="I46" i="81" s="1"/>
  <c r="L46" i="81" s="1"/>
  <c r="CY139" i="1"/>
  <c r="Y139" i="1"/>
  <c r="AI105" i="81" s="1"/>
  <c r="CH139" i="1"/>
  <c r="W470" i="1"/>
  <c r="Q470" i="1"/>
  <c r="DA470" i="1" s="1"/>
  <c r="W381" i="1"/>
  <c r="Q381" i="1"/>
  <c r="DA381" i="1" s="1"/>
  <c r="DA137" i="1"/>
  <c r="X219" i="1"/>
  <c r="AV219" i="1"/>
  <c r="W468" i="1"/>
  <c r="Q468" i="1"/>
  <c r="DA468" i="1" s="1"/>
  <c r="DH468" i="1" s="1"/>
  <c r="W219" i="1"/>
  <c r="Q219" i="1"/>
  <c r="DA219" i="1" s="1"/>
  <c r="DH219" i="1" s="1"/>
  <c r="Q210" i="1"/>
  <c r="DB210" i="1" s="1"/>
  <c r="DI210" i="1" s="1"/>
  <c r="AV210" i="1"/>
  <c r="X210" i="1"/>
  <c r="W370" i="1"/>
  <c r="Q370" i="1"/>
  <c r="DA370" i="1" s="1"/>
  <c r="DH370" i="1" s="1"/>
  <c r="W210" i="1"/>
  <c r="CC456" i="1"/>
  <c r="DC456" i="1"/>
  <c r="DE456" i="1"/>
  <c r="DG456" i="1"/>
  <c r="CC449" i="1"/>
  <c r="DA552" i="1"/>
  <c r="DH552" i="1" s="1"/>
  <c r="DA466" i="1"/>
  <c r="DH466" i="1" s="1"/>
  <c r="Y79" i="40"/>
  <c r="AW135" i="1"/>
  <c r="CC135" i="1"/>
  <c r="CC453" i="1"/>
  <c r="DC453" i="1"/>
  <c r="CC447" i="1"/>
  <c r="DG447" i="1"/>
  <c r="DC197" i="1"/>
  <c r="F15" i="92"/>
  <c r="DE197" i="1"/>
  <c r="DH532" i="1"/>
  <c r="CH224" i="1"/>
  <c r="DG224" i="1"/>
  <c r="CC473" i="1"/>
  <c r="DC473" i="1"/>
  <c r="DE473" i="1"/>
  <c r="DH356" i="1"/>
  <c r="DH541" i="1"/>
  <c r="DJ109" i="1"/>
  <c r="DL109" i="1" s="1"/>
  <c r="DG351" i="1"/>
  <c r="CC440" i="1"/>
  <c r="AW526" i="1"/>
  <c r="CC526" i="1"/>
  <c r="DH383" i="1"/>
  <c r="DH190" i="1"/>
  <c r="DJ190" i="1" s="1"/>
  <c r="AO486" i="1"/>
  <c r="AW446" i="1" s="1"/>
  <c r="CC451" i="1"/>
  <c r="GD415" i="1"/>
  <c r="DC451" i="1"/>
  <c r="GD416" i="1"/>
  <c r="AW106" i="1"/>
  <c r="CC106" i="1"/>
  <c r="AW105" i="1"/>
  <c r="CC105" i="1"/>
  <c r="DG105" i="1"/>
  <c r="E11" i="92"/>
  <c r="O62" i="84"/>
  <c r="CH555" i="1"/>
  <c r="Y555" i="1"/>
  <c r="AO555" i="1"/>
  <c r="CX555" i="1"/>
  <c r="CY555" i="1"/>
  <c r="CZ555" i="1"/>
  <c r="DB220" i="1"/>
  <c r="AW119" i="1"/>
  <c r="CC119" i="1"/>
  <c r="CH540" i="1"/>
  <c r="CZ540" i="1"/>
  <c r="DG540" i="1" s="1"/>
  <c r="CY540" i="1"/>
  <c r="DF540" i="1" s="1"/>
  <c r="CX540" i="1"/>
  <c r="DE541" i="1" s="1"/>
  <c r="Y540" i="1"/>
  <c r="AO540" i="1"/>
  <c r="CZ454" i="1"/>
  <c r="DG454" i="1" s="1"/>
  <c r="CY454" i="1"/>
  <c r="DF454" i="1" s="1"/>
  <c r="AO454" i="1"/>
  <c r="Y454" i="1"/>
  <c r="CX454" i="1"/>
  <c r="CH454" i="1"/>
  <c r="CZ467" i="1"/>
  <c r="CX467" i="1"/>
  <c r="CY467" i="1"/>
  <c r="AO467" i="1"/>
  <c r="CH467" i="1"/>
  <c r="Y467" i="1"/>
  <c r="JA182" i="1"/>
  <c r="CY199" i="1"/>
  <c r="DF199" i="1" s="1"/>
  <c r="CX199" i="1"/>
  <c r="DE200" i="1" s="1"/>
  <c r="Y199" i="1"/>
  <c r="AO199" i="1"/>
  <c r="CZ199" i="1"/>
  <c r="DG199" i="1" s="1"/>
  <c r="CH199" i="1"/>
  <c r="DA216" i="1"/>
  <c r="DH216" i="1" s="1"/>
  <c r="CH546" i="1"/>
  <c r="AO546" i="1"/>
  <c r="CZ546" i="1"/>
  <c r="CY546" i="1"/>
  <c r="CX546" i="1"/>
  <c r="Y546" i="1"/>
  <c r="CZ460" i="1"/>
  <c r="AO460" i="1"/>
  <c r="CH460" i="1"/>
  <c r="CY460" i="1"/>
  <c r="Y460" i="1"/>
  <c r="CX460" i="1"/>
  <c r="CC129" i="1"/>
  <c r="AW129" i="1"/>
  <c r="CZ441" i="1"/>
  <c r="CY441" i="1"/>
  <c r="CX441" i="1"/>
  <c r="Y441" i="1"/>
  <c r="AO441" i="1"/>
  <c r="CH441" i="1"/>
  <c r="DB192" i="1"/>
  <c r="AO192" i="1"/>
  <c r="CX192" i="1"/>
  <c r="DE192" i="1" s="1"/>
  <c r="CZ192" i="1"/>
  <c r="CY192" i="1"/>
  <c r="Y192" i="1"/>
  <c r="CH192" i="1"/>
  <c r="CH530" i="1"/>
  <c r="CZ530" i="1"/>
  <c r="DG530" i="1" s="1"/>
  <c r="Y530" i="1"/>
  <c r="CX530" i="1"/>
  <c r="DE531" i="1" s="1"/>
  <c r="CY530" i="1"/>
  <c r="DF530" i="1" s="1"/>
  <c r="AO530" i="1"/>
  <c r="CZ355" i="1"/>
  <c r="DG355" i="1" s="1"/>
  <c r="CX355" i="1"/>
  <c r="DE356" i="1" s="1"/>
  <c r="Y355" i="1"/>
  <c r="DB355" i="1"/>
  <c r="DI355" i="1" s="1"/>
  <c r="AO355" i="1"/>
  <c r="CY355" i="1"/>
  <c r="DF355" i="1" s="1"/>
  <c r="CH355" i="1"/>
  <c r="DC113" i="1"/>
  <c r="DE113" i="1"/>
  <c r="DA209" i="1"/>
  <c r="DF367" i="1"/>
  <c r="DI367" i="1"/>
  <c r="CH207" i="1"/>
  <c r="G16" i="92"/>
  <c r="DF207" i="1"/>
  <c r="DG118" i="1"/>
  <c r="CH360" i="1"/>
  <c r="AW535" i="1"/>
  <c r="CC535" i="1"/>
  <c r="DE123" i="1"/>
  <c r="CH382" i="1"/>
  <c r="DC382" i="1"/>
  <c r="DE358" i="1"/>
  <c r="DC358" i="1"/>
  <c r="DG198" i="1"/>
  <c r="DE198" i="1"/>
  <c r="DC198" i="1"/>
  <c r="DH446" i="1"/>
  <c r="Y74" i="40"/>
  <c r="DF130" i="1"/>
  <c r="DG130" i="1"/>
  <c r="DH384" i="1"/>
  <c r="CH196" i="1"/>
  <c r="DC196" i="1"/>
  <c r="CC445" i="1"/>
  <c r="CC464" i="1"/>
  <c r="DJ125" i="1"/>
  <c r="DM125" i="1" s="1"/>
  <c r="DH455" i="1"/>
  <c r="HF95" i="1"/>
  <c r="HF94" i="1"/>
  <c r="HF100" i="1"/>
  <c r="CC462" i="1"/>
  <c r="DC462" i="1"/>
  <c r="DC548" i="1"/>
  <c r="DE191" i="1"/>
  <c r="DC191" i="1"/>
  <c r="CH191" i="1"/>
  <c r="DG107" i="1"/>
  <c r="CC438" i="1"/>
  <c r="CH560" i="1"/>
  <c r="CZ560" i="1"/>
  <c r="DG560" i="1" s="1"/>
  <c r="CX560" i="1"/>
  <c r="CY560" i="1"/>
  <c r="DF560" i="1" s="1"/>
  <c r="AO560" i="1"/>
  <c r="Y560" i="1"/>
  <c r="CZ474" i="1"/>
  <c r="DG474" i="1" s="1"/>
  <c r="AO474" i="1"/>
  <c r="CX474" i="1"/>
  <c r="CH474" i="1"/>
  <c r="CY474" i="1"/>
  <c r="Y474" i="1"/>
  <c r="AW93" i="1"/>
  <c r="AW91" i="1"/>
  <c r="AW104" i="1"/>
  <c r="AW90" i="1"/>
  <c r="AW84" i="1"/>
  <c r="AW89" i="1"/>
  <c r="AW85" i="1"/>
  <c r="AW100" i="1"/>
  <c r="AW87" i="1"/>
  <c r="AW103" i="1"/>
  <c r="AW98" i="1"/>
  <c r="AW316" i="1"/>
  <c r="AW102" i="1"/>
  <c r="AW96" i="1"/>
  <c r="AW101" i="1"/>
  <c r="AW99" i="1"/>
  <c r="AW94" i="1"/>
  <c r="AW88" i="1"/>
  <c r="AW92" i="1"/>
  <c r="AW97" i="1"/>
  <c r="AW95" i="1"/>
  <c r="AX154" i="1"/>
  <c r="AW86" i="1"/>
  <c r="AW108" i="1"/>
  <c r="CC111" i="1"/>
  <c r="CC108" i="1"/>
  <c r="AW111" i="1"/>
  <c r="CH362" i="1"/>
  <c r="GD330" i="1"/>
  <c r="AO396" i="1"/>
  <c r="AW125" i="1"/>
  <c r="DH449" i="1"/>
  <c r="AO377" i="1"/>
  <c r="Y377" i="1"/>
  <c r="DB377" i="1"/>
  <c r="CZ377" i="1"/>
  <c r="CX377" i="1"/>
  <c r="CY377" i="1"/>
  <c r="CH377" i="1"/>
  <c r="DB217" i="1"/>
  <c r="CX217" i="1"/>
  <c r="AO217" i="1"/>
  <c r="CZ217" i="1"/>
  <c r="CY217" i="1"/>
  <c r="Y217" i="1"/>
  <c r="CH217" i="1"/>
  <c r="AW112" i="1"/>
  <c r="DE443" i="1"/>
  <c r="DJ443" i="1" s="1"/>
  <c r="DL443" i="1" s="1"/>
  <c r="DC443" i="1"/>
  <c r="AW140" i="1"/>
  <c r="CC471" i="1"/>
  <c r="DC557" i="1"/>
  <c r="DF357" i="1"/>
  <c r="DC357" i="1"/>
  <c r="DE357" i="1"/>
  <c r="DG532" i="1"/>
  <c r="DC532" i="1"/>
  <c r="DI224" i="1"/>
  <c r="CC114" i="1"/>
  <c r="CH356" i="1"/>
  <c r="AW531" i="1"/>
  <c r="CC531" i="1"/>
  <c r="CH375" i="1"/>
  <c r="DC375" i="1"/>
  <c r="CH215" i="1"/>
  <c r="DE542" i="1"/>
  <c r="DC541" i="1"/>
  <c r="CH213" i="1"/>
  <c r="HT166" i="1"/>
  <c r="DC213" i="1"/>
  <c r="CH373" i="1"/>
  <c r="HT327" i="1"/>
  <c r="HT326" i="1"/>
  <c r="DC373" i="1"/>
  <c r="AW109" i="1"/>
  <c r="DC472" i="1"/>
  <c r="DE472" i="1"/>
  <c r="DI383" i="1"/>
  <c r="DC383" i="1"/>
  <c r="DE383" i="1"/>
  <c r="DC349" i="1"/>
  <c r="CH189" i="1"/>
  <c r="DC189" i="1"/>
  <c r="AV174" i="1"/>
  <c r="AV180" i="1"/>
  <c r="AV168" i="1"/>
  <c r="AV182" i="1"/>
  <c r="AV175" i="1"/>
  <c r="AV179" i="1"/>
  <c r="AV167" i="1"/>
  <c r="AV177" i="1"/>
  <c r="AV186" i="1"/>
  <c r="AV166" i="1"/>
  <c r="AV171" i="1"/>
  <c r="AV184" i="1"/>
  <c r="AV178" i="1"/>
  <c r="AV183" i="1"/>
  <c r="AV169" i="1"/>
  <c r="AV181" i="1"/>
  <c r="AV172" i="1"/>
  <c r="AV170" i="1"/>
  <c r="AV185" i="1"/>
  <c r="AV176" i="1"/>
  <c r="AV173" i="1"/>
  <c r="AV190" i="1"/>
  <c r="AV193" i="1"/>
  <c r="DH437" i="1"/>
  <c r="CH522" i="1"/>
  <c r="CY522" i="1"/>
  <c r="DF522" i="1" s="1"/>
  <c r="Y522" i="1"/>
  <c r="CX522" i="1"/>
  <c r="AO522" i="1"/>
  <c r="CZ522" i="1"/>
  <c r="DG522" i="1" s="1"/>
  <c r="P62" i="84"/>
  <c r="E12" i="92"/>
  <c r="DH105" i="1"/>
  <c r="Y82" i="40"/>
  <c r="CC138" i="1"/>
  <c r="AW138" i="1"/>
  <c r="CZ450" i="1"/>
  <c r="DG450" i="1" s="1"/>
  <c r="AO450" i="1"/>
  <c r="CY450" i="1"/>
  <c r="DF450" i="1" s="1"/>
  <c r="Y450" i="1"/>
  <c r="CX450" i="1"/>
  <c r="CH450" i="1"/>
  <c r="CY361" i="1"/>
  <c r="DF361" i="1" s="1"/>
  <c r="AO361" i="1"/>
  <c r="DB361" i="1"/>
  <c r="DI361" i="1" s="1"/>
  <c r="CZ361" i="1"/>
  <c r="DG361" i="1" s="1"/>
  <c r="CX361" i="1"/>
  <c r="DE362" i="1" s="1"/>
  <c r="Y361" i="1"/>
  <c r="CH361" i="1"/>
  <c r="CY205" i="1"/>
  <c r="DF205" i="1" s="1"/>
  <c r="AO205" i="1"/>
  <c r="CX205" i="1"/>
  <c r="DE206" i="1" s="1"/>
  <c r="Y205" i="1"/>
  <c r="CZ205" i="1"/>
  <c r="DG205" i="1" s="1"/>
  <c r="CH205" i="1"/>
  <c r="CX365" i="1"/>
  <c r="DE366" i="1" s="1"/>
  <c r="AO365" i="1"/>
  <c r="DB365" i="1"/>
  <c r="DI365" i="1" s="1"/>
  <c r="CZ365" i="1"/>
  <c r="CY365" i="1"/>
  <c r="DF365" i="1" s="1"/>
  <c r="Y365" i="1"/>
  <c r="CH365" i="1"/>
  <c r="DC117" i="1"/>
  <c r="DE117" i="1"/>
  <c r="CH551" i="1"/>
  <c r="CZ551" i="1"/>
  <c r="DG551" i="1" s="1"/>
  <c r="AO551" i="1"/>
  <c r="CY551" i="1"/>
  <c r="DF551" i="1" s="1"/>
  <c r="CX551" i="1"/>
  <c r="Y551" i="1"/>
  <c r="DC134" i="1"/>
  <c r="DE134" i="1"/>
  <c r="CZ371" i="1"/>
  <c r="CX371" i="1"/>
  <c r="Y371" i="1"/>
  <c r="CY371" i="1"/>
  <c r="CH371" i="1"/>
  <c r="DB371" i="1"/>
  <c r="AO371" i="1"/>
  <c r="CH527" i="1"/>
  <c r="CX527" i="1"/>
  <c r="DE527" i="1" s="1"/>
  <c r="CY527" i="1"/>
  <c r="AO527" i="1"/>
  <c r="Y527" i="1"/>
  <c r="CZ527" i="1"/>
  <c r="DG528" i="1" s="1"/>
  <c r="DE110" i="1"/>
  <c r="DC110" i="1"/>
  <c r="DE111" i="1"/>
  <c r="AV195" i="1"/>
  <c r="DB195" i="1"/>
  <c r="DI195" i="1" s="1"/>
  <c r="X195" i="1"/>
  <c r="CH544" i="1"/>
  <c r="CY544" i="1"/>
  <c r="Y544" i="1"/>
  <c r="AO544" i="1"/>
  <c r="CZ544" i="1"/>
  <c r="CX544" i="1"/>
  <c r="CZ458" i="1"/>
  <c r="CX458" i="1"/>
  <c r="Y458" i="1"/>
  <c r="CY458" i="1"/>
  <c r="AO458" i="1"/>
  <c r="CH458" i="1"/>
  <c r="DE127" i="1"/>
  <c r="DC127" i="1"/>
  <c r="W374" i="1"/>
  <c r="Q374" i="1"/>
  <c r="DA374" i="1" s="1"/>
  <c r="DH374" i="1" s="1"/>
  <c r="W214" i="1"/>
  <c r="Q214" i="1"/>
  <c r="DA214" i="1" s="1"/>
  <c r="DH214" i="1" s="1"/>
  <c r="DH121" i="1"/>
  <c r="DH122" i="1"/>
  <c r="W452" i="1"/>
  <c r="Q452" i="1"/>
  <c r="DA452" i="1" s="1"/>
  <c r="DH360" i="1"/>
  <c r="DH535" i="1"/>
  <c r="Y70" i="40"/>
  <c r="AW126" i="1"/>
  <c r="CC126" i="1"/>
  <c r="CZ372" i="1"/>
  <c r="CX372" i="1"/>
  <c r="Y372" i="1"/>
  <c r="DB372" i="1"/>
  <c r="DI373" i="1" s="1"/>
  <c r="AO372" i="1"/>
  <c r="CY372" i="1"/>
  <c r="CH372" i="1"/>
  <c r="CZ212" i="1"/>
  <c r="DG213" i="1" s="1"/>
  <c r="CX212" i="1"/>
  <c r="AO212" i="1"/>
  <c r="CY212" i="1"/>
  <c r="DF213" i="1" s="1"/>
  <c r="Y212" i="1"/>
  <c r="CH212" i="1"/>
  <c r="T77" i="40"/>
  <c r="GJ111" i="1"/>
  <c r="DJ131" i="1"/>
  <c r="DO131" i="1" s="1"/>
  <c r="DH548" i="1"/>
  <c r="DE559" i="1"/>
  <c r="DC558" i="1"/>
  <c r="DE558" i="1"/>
  <c r="DH438" i="1"/>
  <c r="DH439" i="1"/>
  <c r="DJ439" i="1" s="1"/>
  <c r="DB385" i="1"/>
  <c r="DI385" i="1" s="1"/>
  <c r="Y385" i="1"/>
  <c r="CZ385" i="1"/>
  <c r="DG385" i="1" s="1"/>
  <c r="Q398" i="1"/>
  <c r="CX385" i="1"/>
  <c r="AO385" i="1"/>
  <c r="CY385" i="1"/>
  <c r="DF385" i="1" s="1"/>
  <c r="CH385" i="1"/>
  <c r="Y225" i="1"/>
  <c r="CY225" i="1"/>
  <c r="DF225" i="1" s="1"/>
  <c r="AO225" i="1"/>
  <c r="CX225" i="1"/>
  <c r="CZ225" i="1"/>
  <c r="DG225" i="1" s="1"/>
  <c r="CH225" i="1"/>
  <c r="CC143" i="1"/>
  <c r="GJ121" i="1" s="1"/>
  <c r="GI121" i="1" s="1"/>
  <c r="AW143" i="1"/>
  <c r="W556" i="1"/>
  <c r="DA556" i="1"/>
  <c r="CZ128" i="1"/>
  <c r="DG128" i="1" s="1"/>
  <c r="CY128" i="1"/>
  <c r="DF128" i="1" s="1"/>
  <c r="AO128" i="1"/>
  <c r="Y128" i="1"/>
  <c r="AI94" i="81" s="1"/>
  <c r="CX128" i="1"/>
  <c r="F35" i="81"/>
  <c r="H35" i="81" s="1"/>
  <c r="I35" i="81" s="1"/>
  <c r="L35" i="81" s="1"/>
  <c r="CH128" i="1"/>
  <c r="W545" i="1"/>
  <c r="DA545" i="1"/>
  <c r="DH545" i="1" s="1"/>
  <c r="AW542" i="1"/>
  <c r="CC542" i="1"/>
  <c r="DC449" i="1"/>
  <c r="H10" i="92"/>
  <c r="DF135" i="1"/>
  <c r="DE447" i="1"/>
  <c r="DC447" i="1"/>
  <c r="F16" i="92"/>
  <c r="DF197" i="1"/>
  <c r="F17" i="92"/>
  <c r="DG197" i="1"/>
  <c r="DF224" i="1"/>
  <c r="DC224" i="1"/>
  <c r="DE224" i="1"/>
  <c r="DH207" i="1"/>
  <c r="DH206" i="1"/>
  <c r="DI213" i="1"/>
  <c r="HT170" i="1"/>
  <c r="HT329" i="1"/>
  <c r="DH373" i="1"/>
  <c r="DC351" i="1"/>
  <c r="DE351" i="1"/>
  <c r="DC440" i="1"/>
  <c r="DE440" i="1"/>
  <c r="DG526" i="1"/>
  <c r="DC526" i="1"/>
  <c r="DE526" i="1"/>
  <c r="DH349" i="1"/>
  <c r="DH350" i="1"/>
  <c r="DJ350" i="1" s="1"/>
  <c r="DH524" i="1"/>
  <c r="DH525" i="1"/>
  <c r="DJ525" i="1" s="1"/>
  <c r="GD417" i="1"/>
  <c r="CZ523" i="1"/>
  <c r="CH523" i="1"/>
  <c r="CX523" i="1"/>
  <c r="DE524" i="1" s="1"/>
  <c r="Y523" i="1"/>
  <c r="CY523" i="1"/>
  <c r="AO523" i="1"/>
  <c r="Q188" i="1"/>
  <c r="CZ348" i="1"/>
  <c r="CX348" i="1"/>
  <c r="DE349" i="1" s="1"/>
  <c r="AO348" i="1"/>
  <c r="CY348" i="1"/>
  <c r="DB348" i="1"/>
  <c r="Y348" i="1"/>
  <c r="CH348" i="1"/>
  <c r="DC106" i="1"/>
  <c r="DE106" i="1"/>
  <c r="DH106" i="1"/>
  <c r="CZ187" i="1"/>
  <c r="CZ436" i="1"/>
  <c r="DG436" i="1" s="1"/>
  <c r="CX436" i="1"/>
  <c r="CY436" i="1"/>
  <c r="DF436" i="1" s="1"/>
  <c r="Y436" i="1"/>
  <c r="AO436" i="1"/>
  <c r="CC436" i="1" s="1"/>
  <c r="CH436" i="1"/>
  <c r="DE105" i="1"/>
  <c r="DJ105" i="1" s="1"/>
  <c r="DL105" i="1" s="1"/>
  <c r="DC105" i="1"/>
  <c r="E9" i="92"/>
  <c r="M62" i="84"/>
  <c r="DF105" i="1"/>
  <c r="E10" i="92"/>
  <c r="N62" i="84"/>
  <c r="CY380" i="1"/>
  <c r="CX380" i="1"/>
  <c r="AO380" i="1"/>
  <c r="DB380" i="1"/>
  <c r="Y380" i="1"/>
  <c r="CZ380" i="1"/>
  <c r="CH380" i="1"/>
  <c r="DB201" i="1"/>
  <c r="Y201" i="1"/>
  <c r="AO201" i="1"/>
  <c r="CZ201" i="1"/>
  <c r="DG201" i="1" s="1"/>
  <c r="CX201" i="1"/>
  <c r="CY201" i="1"/>
  <c r="CH201" i="1"/>
  <c r="DE120" i="1"/>
  <c r="DC119" i="1"/>
  <c r="DE119" i="1"/>
  <c r="DB205" i="1"/>
  <c r="DI205" i="1" s="1"/>
  <c r="CZ218" i="1"/>
  <c r="Y218" i="1"/>
  <c r="AO218" i="1"/>
  <c r="CY218" i="1"/>
  <c r="CX218" i="1"/>
  <c r="CH218" i="1"/>
  <c r="CH534" i="1"/>
  <c r="CY534" i="1"/>
  <c r="DF534" i="1" s="1"/>
  <c r="AO534" i="1"/>
  <c r="CZ534" i="1"/>
  <c r="DG534" i="1" s="1"/>
  <c r="CX534" i="1"/>
  <c r="DE535" i="1" s="1"/>
  <c r="Y534" i="1"/>
  <c r="CZ359" i="1"/>
  <c r="DG359" i="1" s="1"/>
  <c r="Y359" i="1"/>
  <c r="CY359" i="1"/>
  <c r="DF359" i="1" s="1"/>
  <c r="CX359" i="1"/>
  <c r="DB359" i="1"/>
  <c r="DI359" i="1" s="1"/>
  <c r="AO359" i="1"/>
  <c r="CH359" i="1"/>
  <c r="AO216" i="1"/>
  <c r="CY216" i="1"/>
  <c r="DF216" i="1" s="1"/>
  <c r="CZ216" i="1"/>
  <c r="DG216" i="1" s="1"/>
  <c r="Y216" i="1"/>
  <c r="CX216" i="1"/>
  <c r="CH216" i="1"/>
  <c r="CZ376" i="1"/>
  <c r="DG376" i="1" s="1"/>
  <c r="CX376" i="1"/>
  <c r="DB376" i="1"/>
  <c r="DI376" i="1" s="1"/>
  <c r="AO376" i="1"/>
  <c r="CY376" i="1"/>
  <c r="DF376" i="1" s="1"/>
  <c r="Y376" i="1"/>
  <c r="CH376" i="1"/>
  <c r="DE130" i="1"/>
  <c r="DC129" i="1"/>
  <c r="Y73" i="40"/>
  <c r="DH441" i="1"/>
  <c r="DH442" i="1"/>
  <c r="DH192" i="1"/>
  <c r="DH193" i="1"/>
  <c r="CC113" i="1"/>
  <c r="AW113" i="1"/>
  <c r="Y209" i="1"/>
  <c r="CH209" i="1"/>
  <c r="AO209" i="1"/>
  <c r="CX209" i="1"/>
  <c r="CY209" i="1"/>
  <c r="CZ209" i="1"/>
  <c r="Y369" i="1"/>
  <c r="AO369" i="1"/>
  <c r="CZ369" i="1"/>
  <c r="CX369" i="1"/>
  <c r="CY369" i="1"/>
  <c r="DB369" i="1"/>
  <c r="CH369" i="1"/>
  <c r="DC367" i="1"/>
  <c r="DE367" i="1"/>
  <c r="DG367" i="1"/>
  <c r="DC207" i="1"/>
  <c r="G15" i="92"/>
  <c r="DE118" i="1"/>
  <c r="DF118" i="1"/>
  <c r="DC360" i="1"/>
  <c r="DC200" i="1"/>
  <c r="DI200" i="1"/>
  <c r="DC535" i="1"/>
  <c r="JA186" i="1"/>
  <c r="DF198" i="1"/>
  <c r="AW533" i="1"/>
  <c r="CC533" i="1"/>
  <c r="DC533" i="1"/>
  <c r="DE533" i="1"/>
  <c r="CX368" i="1"/>
  <c r="AO368" i="1"/>
  <c r="Y368" i="1"/>
  <c r="CZ368" i="1"/>
  <c r="DG368" i="1" s="1"/>
  <c r="CY368" i="1"/>
  <c r="DF368" i="1" s="1"/>
  <c r="DB368" i="1"/>
  <c r="DI368" i="1" s="1"/>
  <c r="CH368" i="1"/>
  <c r="CZ208" i="1"/>
  <c r="DG208" i="1" s="1"/>
  <c r="Y208" i="1"/>
  <c r="CY208" i="1"/>
  <c r="DF208" i="1" s="1"/>
  <c r="CX208" i="1"/>
  <c r="AO208" i="1"/>
  <c r="CH208" i="1"/>
  <c r="CH547" i="1"/>
  <c r="CZ547" i="1"/>
  <c r="DG548" i="1" s="1"/>
  <c r="CX547" i="1"/>
  <c r="Y547" i="1"/>
  <c r="CY547" i="1"/>
  <c r="AO547" i="1"/>
  <c r="CZ461" i="1"/>
  <c r="CY461" i="1"/>
  <c r="CX461" i="1"/>
  <c r="DE462" i="1" s="1"/>
  <c r="AO461" i="1"/>
  <c r="Y461" i="1"/>
  <c r="CH461" i="1"/>
  <c r="AW130" i="1"/>
  <c r="CC130" i="1"/>
  <c r="DJ142" i="1"/>
  <c r="DN142" i="1" s="1"/>
  <c r="DC445" i="1"/>
  <c r="DE445" i="1"/>
  <c r="DC464" i="1"/>
  <c r="DC550" i="1"/>
  <c r="AW550" i="1"/>
  <c r="CC550" i="1"/>
  <c r="DE124" i="1"/>
  <c r="DF124" i="1"/>
  <c r="AW548" i="1"/>
  <c r="AW575" i="1" s="1"/>
  <c r="CC548" i="1"/>
  <c r="DH558" i="1"/>
  <c r="DN108" i="1"/>
  <c r="DC438" i="1"/>
  <c r="DB225" i="1"/>
  <c r="DI225" i="1" s="1"/>
  <c r="DG120" i="1"/>
  <c r="Q63" i="84"/>
  <c r="CH327" i="1"/>
  <c r="CH339" i="1"/>
  <c r="CH337" i="1"/>
  <c r="CH344" i="1"/>
  <c r="CH334" i="1"/>
  <c r="CH346" i="1"/>
  <c r="CH343" i="1"/>
  <c r="CH333" i="1"/>
  <c r="CH331" i="1"/>
  <c r="CH328" i="1"/>
  <c r="CH341" i="1"/>
  <c r="CH336" i="1"/>
  <c r="CH345" i="1"/>
  <c r="CH332" i="1"/>
  <c r="CH330" i="1"/>
  <c r="CH342" i="1"/>
  <c r="CH326" i="1"/>
  <c r="CH338" i="1"/>
  <c r="CH335" i="1"/>
  <c r="CH340" i="1"/>
  <c r="CH329" i="1"/>
  <c r="CH350" i="1"/>
  <c r="CH353" i="1"/>
  <c r="GD328" i="1"/>
  <c r="DC362" i="1"/>
  <c r="GD326" i="1"/>
  <c r="GD327" i="1"/>
  <c r="DH542" i="1"/>
  <c r="DH377" i="1"/>
  <c r="DH218" i="1"/>
  <c r="H18" i="92"/>
  <c r="JA181" i="1"/>
  <c r="CC443" i="1"/>
  <c r="DC471" i="1"/>
  <c r="AW557" i="1"/>
  <c r="CC557" i="1"/>
  <c r="CH357" i="1"/>
  <c r="CC532" i="1"/>
  <c r="AW532" i="1"/>
  <c r="DH473" i="1"/>
  <c r="DF114" i="1"/>
  <c r="DC356" i="1"/>
  <c r="DE532" i="1"/>
  <c r="DC531" i="1"/>
  <c r="DC215" i="1"/>
  <c r="AN206" i="1"/>
  <c r="DG207" i="1"/>
  <c r="CH206" i="1"/>
  <c r="DE207" i="1"/>
  <c r="DC206" i="1"/>
  <c r="AW541" i="1"/>
  <c r="CC541" i="1"/>
  <c r="HT168" i="1"/>
  <c r="HT167" i="1"/>
  <c r="HT330" i="1"/>
  <c r="HT328" i="1"/>
  <c r="CC472" i="1"/>
  <c r="DF472" i="1"/>
  <c r="CH383" i="1"/>
  <c r="DG383" i="1"/>
  <c r="DF383" i="1"/>
  <c r="DC524" i="1"/>
  <c r="AW524" i="1"/>
  <c r="CC524" i="1"/>
  <c r="DC537" i="1"/>
  <c r="AO574" i="1"/>
  <c r="AW574" i="1" s="1"/>
  <c r="AW537" i="1"/>
  <c r="CC537" i="1"/>
  <c r="DX208" i="1" l="1"/>
  <c r="DG352" i="1"/>
  <c r="Y187" i="1"/>
  <c r="CX187" i="1"/>
  <c r="CY187" i="1"/>
  <c r="AO187" i="1"/>
  <c r="DB187" i="1"/>
  <c r="DA187" i="1"/>
  <c r="R187" i="1"/>
  <c r="JA173" i="1"/>
  <c r="DX222" i="1"/>
  <c r="JA175" i="1"/>
  <c r="JA176" i="1"/>
  <c r="DX189" i="1"/>
  <c r="JA177" i="1"/>
  <c r="HF90" i="1"/>
  <c r="HF96" i="1"/>
  <c r="HF103" i="1"/>
  <c r="HF126" i="1"/>
  <c r="AF11" i="40" s="1"/>
  <c r="HF129" i="1"/>
  <c r="AF14" i="40" s="1"/>
  <c r="HF125" i="1"/>
  <c r="AF10" i="40" s="1"/>
  <c r="HF109" i="1"/>
  <c r="HG155" i="1"/>
  <c r="HF85" i="1"/>
  <c r="HF130" i="1"/>
  <c r="AF15" i="40" s="1"/>
  <c r="HF84" i="1"/>
  <c r="HF89" i="1"/>
  <c r="HF104" i="1"/>
  <c r="HF116" i="1"/>
  <c r="HF91" i="1"/>
  <c r="HF102" i="1"/>
  <c r="HF101" i="1"/>
  <c r="HF138" i="1"/>
  <c r="AF23" i="40" s="1"/>
  <c r="HF112" i="1"/>
  <c r="HF93" i="1"/>
  <c r="HF88" i="1"/>
  <c r="HF97" i="1"/>
  <c r="HF86" i="1"/>
  <c r="HF98" i="1"/>
  <c r="HF92" i="1"/>
  <c r="DH209" i="1"/>
  <c r="HF122" i="1"/>
  <c r="AF7" i="40" s="1"/>
  <c r="HF141" i="1"/>
  <c r="AF26" i="40" s="1"/>
  <c r="HF99" i="1"/>
  <c r="HF87" i="1"/>
  <c r="DX218" i="1"/>
  <c r="DX210" i="1"/>
  <c r="DF348" i="1"/>
  <c r="DF445" i="1"/>
  <c r="DX209" i="1"/>
  <c r="DJ119" i="1"/>
  <c r="DL119" i="1" s="1"/>
  <c r="JA172" i="1"/>
  <c r="DF544" i="1"/>
  <c r="JA184" i="1"/>
  <c r="DX212" i="1"/>
  <c r="DN354" i="1"/>
  <c r="DH196" i="1"/>
  <c r="JA171" i="1"/>
  <c r="DX220" i="1"/>
  <c r="DX217" i="1"/>
  <c r="DX200" i="1"/>
  <c r="DM116" i="1"/>
  <c r="DG445" i="1"/>
  <c r="JA180" i="1"/>
  <c r="HF136" i="1"/>
  <c r="AF21" i="40" s="1"/>
  <c r="HF134" i="1"/>
  <c r="AF19" i="40" s="1"/>
  <c r="DF523" i="1"/>
  <c r="HF123" i="1"/>
  <c r="AF8" i="40" s="1"/>
  <c r="HF135" i="1"/>
  <c r="AF20" i="40" s="1"/>
  <c r="HF119" i="1"/>
  <c r="DX206" i="1"/>
  <c r="DX224" i="1"/>
  <c r="DX216" i="1"/>
  <c r="DJ358" i="1"/>
  <c r="DL358" i="1" s="1"/>
  <c r="HF127" i="1"/>
  <c r="AF12" i="40" s="1"/>
  <c r="DX225" i="1"/>
  <c r="HF131" i="1"/>
  <c r="AF16" i="40" s="1"/>
  <c r="HF113" i="1"/>
  <c r="HF142" i="1"/>
  <c r="AF27" i="40" s="1"/>
  <c r="HF107" i="1"/>
  <c r="HF117" i="1"/>
  <c r="DX223" i="1"/>
  <c r="JA170" i="1"/>
  <c r="DX207" i="1"/>
  <c r="HF118" i="1"/>
  <c r="GJ109" i="1"/>
  <c r="AF49" i="40" s="1"/>
  <c r="HF110" i="1"/>
  <c r="HF143" i="1"/>
  <c r="AF28" i="40" s="1"/>
  <c r="DX191" i="1"/>
  <c r="DX192" i="1"/>
  <c r="T66" i="40"/>
  <c r="HF133" i="1"/>
  <c r="AF18" i="40" s="1"/>
  <c r="HF106" i="1"/>
  <c r="HF108" i="1"/>
  <c r="HF111" i="1"/>
  <c r="DX202" i="1"/>
  <c r="DX199" i="1"/>
  <c r="DG206" i="1"/>
  <c r="DG196" i="1"/>
  <c r="JA166" i="1"/>
  <c r="DX198" i="1"/>
  <c r="DX197" i="1"/>
  <c r="HF105" i="1"/>
  <c r="GJ102" i="1"/>
  <c r="GI102" i="1" s="1"/>
  <c r="AE42" i="40" s="1"/>
  <c r="DX204" i="1"/>
  <c r="DG218" i="1"/>
  <c r="DX205" i="1"/>
  <c r="JA168" i="1"/>
  <c r="DX213" i="1"/>
  <c r="AV237" i="1"/>
  <c r="HN205" i="1" s="1"/>
  <c r="IG169" i="1" s="1"/>
  <c r="HF115" i="1"/>
  <c r="HF140" i="1"/>
  <c r="AF25" i="40" s="1"/>
  <c r="DG138" i="1"/>
  <c r="JA179" i="1"/>
  <c r="GJ103" i="1"/>
  <c r="AF43" i="40" s="1"/>
  <c r="DX215" i="1"/>
  <c r="HF114" i="1"/>
  <c r="DF129" i="1"/>
  <c r="AW194" i="1"/>
  <c r="HF120" i="1"/>
  <c r="AF5" i="40" s="1"/>
  <c r="AW200" i="1"/>
  <c r="CC198" i="1"/>
  <c r="DG362" i="1"/>
  <c r="AW366" i="1"/>
  <c r="DG458" i="1"/>
  <c r="DN125" i="1"/>
  <c r="DF541" i="1"/>
  <c r="DF461" i="1"/>
  <c r="DF212" i="1"/>
  <c r="DF535" i="1"/>
  <c r="DG544" i="1"/>
  <c r="DM115" i="1"/>
  <c r="DG553" i="1"/>
  <c r="DF196" i="1"/>
  <c r="DF466" i="1"/>
  <c r="DI356" i="1"/>
  <c r="DL190" i="1"/>
  <c r="DP190" i="1"/>
  <c r="AW471" i="1"/>
  <c r="DG467" i="1"/>
  <c r="DH467" i="1"/>
  <c r="AW462" i="1"/>
  <c r="AW487" i="1" s="1"/>
  <c r="AW443" i="1"/>
  <c r="AW472" i="1"/>
  <c r="DF356" i="1"/>
  <c r="DJ559" i="1"/>
  <c r="DL559" i="1" s="1"/>
  <c r="DH199" i="1"/>
  <c r="DF547" i="1"/>
  <c r="DI218" i="1"/>
  <c r="GJ98" i="1"/>
  <c r="AF38" i="40" s="1"/>
  <c r="CC213" i="1"/>
  <c r="BB16" i="40" s="1"/>
  <c r="CC382" i="1"/>
  <c r="AW222" i="1"/>
  <c r="AW213" i="1"/>
  <c r="AW237" i="1" s="1"/>
  <c r="DG531" i="1"/>
  <c r="CC200" i="1"/>
  <c r="DG348" i="1"/>
  <c r="CC222" i="1"/>
  <c r="CC215" i="1"/>
  <c r="BB18" i="40" s="1"/>
  <c r="DJ134" i="1"/>
  <c r="DM134" i="1" s="1"/>
  <c r="AW215" i="1"/>
  <c r="AW191" i="1"/>
  <c r="CC191" i="1"/>
  <c r="DG461" i="1"/>
  <c r="CC196" i="1"/>
  <c r="DG523" i="1"/>
  <c r="DG527" i="1"/>
  <c r="AW196" i="1"/>
  <c r="CC224" i="1"/>
  <c r="CC223" i="1"/>
  <c r="AW224" i="1"/>
  <c r="AW223" i="1"/>
  <c r="AW189" i="1"/>
  <c r="AW207" i="1"/>
  <c r="AW198" i="1"/>
  <c r="CC189" i="1"/>
  <c r="CC206" i="1"/>
  <c r="BB9" i="40" s="1"/>
  <c r="DF553" i="1"/>
  <c r="AW464" i="1"/>
  <c r="DI372" i="1"/>
  <c r="DF372" i="1"/>
  <c r="DB221" i="1"/>
  <c r="DI222" i="1" s="1"/>
  <c r="AW373" i="1"/>
  <c r="AW397" i="1" s="1"/>
  <c r="CC373" i="1"/>
  <c r="AW367" i="1"/>
  <c r="CC367" i="1"/>
  <c r="AW384" i="1"/>
  <c r="DG349" i="1"/>
  <c r="CC383" i="1"/>
  <c r="CC356" i="1"/>
  <c r="AW383" i="1"/>
  <c r="AW356" i="1"/>
  <c r="CC358" i="1"/>
  <c r="AW358" i="1"/>
  <c r="DJ351" i="1"/>
  <c r="DM351" i="1" s="1"/>
  <c r="AW382" i="1"/>
  <c r="DM105" i="1"/>
  <c r="DF200" i="1"/>
  <c r="DF458" i="1"/>
  <c r="AW197" i="1"/>
  <c r="DG372" i="1"/>
  <c r="DC218" i="1"/>
  <c r="CC349" i="1"/>
  <c r="CC384" i="1"/>
  <c r="CC375" i="1"/>
  <c r="DI348" i="1"/>
  <c r="CC357" i="1"/>
  <c r="DM443" i="1"/>
  <c r="DI196" i="1"/>
  <c r="DG212" i="1"/>
  <c r="DL116" i="1"/>
  <c r="DO116" i="1"/>
  <c r="DA210" i="1"/>
  <c r="DH211" i="1" s="1"/>
  <c r="DJ526" i="1"/>
  <c r="DM526" i="1" s="1"/>
  <c r="AW451" i="1"/>
  <c r="DH217" i="1"/>
  <c r="CC362" i="1"/>
  <c r="DG200" i="1"/>
  <c r="DN443" i="1"/>
  <c r="DP354" i="1"/>
  <c r="DJ438" i="1"/>
  <c r="DL438" i="1" s="1"/>
  <c r="DC128" i="1"/>
  <c r="DC551" i="1"/>
  <c r="CC202" i="1"/>
  <c r="BB5" i="40" s="1"/>
  <c r="DG455" i="1"/>
  <c r="AW449" i="1"/>
  <c r="AW456" i="1"/>
  <c r="DF449" i="1"/>
  <c r="DC547" i="1"/>
  <c r="DF524" i="1"/>
  <c r="DF349" i="1"/>
  <c r="DG373" i="1"/>
  <c r="DI206" i="1"/>
  <c r="DF362" i="1"/>
  <c r="DG462" i="1"/>
  <c r="DE551" i="1"/>
  <c r="DJ551" i="1" s="1"/>
  <c r="DG360" i="1"/>
  <c r="DN190" i="1"/>
  <c r="DF369" i="1"/>
  <c r="DN119" i="1"/>
  <c r="DG451" i="1"/>
  <c r="DF455" i="1"/>
  <c r="DX211" i="1"/>
  <c r="DG541" i="1"/>
  <c r="DG356" i="1"/>
  <c r="AW438" i="1"/>
  <c r="AW445" i="1"/>
  <c r="AW447" i="1"/>
  <c r="DN141" i="1"/>
  <c r="AW455" i="1"/>
  <c r="DG466" i="1"/>
  <c r="DN439" i="1"/>
  <c r="DL439" i="1"/>
  <c r="DM439" i="1"/>
  <c r="DL525" i="1"/>
  <c r="DM525" i="1"/>
  <c r="DN525" i="1"/>
  <c r="DP350" i="1"/>
  <c r="DL350" i="1"/>
  <c r="DN350" i="1"/>
  <c r="DM350" i="1"/>
  <c r="DH556" i="1"/>
  <c r="DH557" i="1"/>
  <c r="DH381" i="1"/>
  <c r="DH382" i="1"/>
  <c r="DH470" i="1"/>
  <c r="DH471" i="1"/>
  <c r="DH459" i="1"/>
  <c r="DH460" i="1"/>
  <c r="DH379" i="1"/>
  <c r="DH380" i="1"/>
  <c r="DH554" i="1"/>
  <c r="DH555" i="1"/>
  <c r="DH538" i="1"/>
  <c r="DH539" i="1"/>
  <c r="DH363" i="1"/>
  <c r="DH364" i="1"/>
  <c r="DH549" i="1"/>
  <c r="DH550" i="1"/>
  <c r="DH463" i="1"/>
  <c r="DH464" i="1"/>
  <c r="DJ124" i="1"/>
  <c r="DL124" i="1" s="1"/>
  <c r="CC208" i="1"/>
  <c r="BB11" i="40" s="1"/>
  <c r="AW208" i="1"/>
  <c r="CC368" i="1"/>
  <c r="AW368" i="1"/>
  <c r="BG9" i="40"/>
  <c r="DJ532" i="1"/>
  <c r="DL532" i="1" s="1"/>
  <c r="GD331" i="1"/>
  <c r="DL142" i="1"/>
  <c r="T74" i="40"/>
  <c r="GJ108" i="1"/>
  <c r="AW461" i="1"/>
  <c r="CC461" i="1"/>
  <c r="AW547" i="1"/>
  <c r="CC547" i="1"/>
  <c r="BG11" i="40"/>
  <c r="DC208" i="1"/>
  <c r="DE368" i="1"/>
  <c r="DC368" i="1"/>
  <c r="DJ533" i="1"/>
  <c r="DL533" i="1" s="1"/>
  <c r="DE208" i="1"/>
  <c r="DJ367" i="1"/>
  <c r="DL367" i="1" s="1"/>
  <c r="DI369" i="1"/>
  <c r="DE369" i="1"/>
  <c r="DC369" i="1"/>
  <c r="CC369" i="1"/>
  <c r="AW369" i="1"/>
  <c r="DG209" i="1"/>
  <c r="DE209" i="1"/>
  <c r="DC209" i="1"/>
  <c r="BG12" i="40"/>
  <c r="DE129" i="1"/>
  <c r="DJ130" i="1"/>
  <c r="DL130" i="1" s="1"/>
  <c r="DG129" i="1"/>
  <c r="DH546" i="1"/>
  <c r="CC376" i="1"/>
  <c r="AW376" i="1"/>
  <c r="DC376" i="1"/>
  <c r="DE376" i="1"/>
  <c r="DJ376" i="1" s="1"/>
  <c r="DP376" i="1" s="1"/>
  <c r="BG19" i="40"/>
  <c r="AW359" i="1"/>
  <c r="CC359" i="1"/>
  <c r="DE360" i="1"/>
  <c r="DC359" i="1"/>
  <c r="DE359" i="1"/>
  <c r="BG21" i="40"/>
  <c r="DJ120" i="1"/>
  <c r="DN120" i="1" s="1"/>
  <c r="DF202" i="1"/>
  <c r="DF201" i="1"/>
  <c r="DC380" i="1"/>
  <c r="Q62" i="84"/>
  <c r="DE436" i="1"/>
  <c r="DJ436" i="1" s="1"/>
  <c r="DN436" i="1" s="1"/>
  <c r="DC436" i="1"/>
  <c r="DF187" i="1"/>
  <c r="E16" i="92"/>
  <c r="DI187" i="1"/>
  <c r="E19" i="92"/>
  <c r="DJ106" i="1"/>
  <c r="DL106" i="1" s="1"/>
  <c r="AW348" i="1"/>
  <c r="CC348" i="1"/>
  <c r="AW523" i="1"/>
  <c r="CC523" i="1"/>
  <c r="DJ440" i="1"/>
  <c r="DL440" i="1" s="1"/>
  <c r="DH215" i="1"/>
  <c r="CH545" i="1"/>
  <c r="CY545" i="1"/>
  <c r="DF545" i="1" s="1"/>
  <c r="CX545" i="1"/>
  <c r="DE546" i="1" s="1"/>
  <c r="Y545" i="1"/>
  <c r="AO545" i="1"/>
  <c r="CZ545" i="1"/>
  <c r="DG545" i="1" s="1"/>
  <c r="DE225" i="1"/>
  <c r="DC225" i="1"/>
  <c r="AW385" i="1"/>
  <c r="CC385" i="1"/>
  <c r="DJ558" i="1"/>
  <c r="DO558" i="1" s="1"/>
  <c r="DL131" i="1"/>
  <c r="GI111" i="1"/>
  <c r="AE51" i="40" s="1"/>
  <c r="AF51" i="40"/>
  <c r="BG15" i="40"/>
  <c r="DC212" i="1"/>
  <c r="DE212" i="1"/>
  <c r="DC372" i="1"/>
  <c r="DE372" i="1"/>
  <c r="T70" i="40"/>
  <c r="GJ104" i="1"/>
  <c r="AO452" i="1"/>
  <c r="CX452" i="1"/>
  <c r="Y452" i="1"/>
  <c r="CY452" i="1"/>
  <c r="CH452" i="1"/>
  <c r="CZ452" i="1"/>
  <c r="CY214" i="1"/>
  <c r="CX214" i="1"/>
  <c r="AO214" i="1"/>
  <c r="CZ214" i="1"/>
  <c r="Y214" i="1"/>
  <c r="CH214" i="1"/>
  <c r="CX374" i="1"/>
  <c r="AO374" i="1"/>
  <c r="DB374" i="1"/>
  <c r="CZ374" i="1"/>
  <c r="CY374" i="1"/>
  <c r="Y374" i="1"/>
  <c r="CH374" i="1"/>
  <c r="DJ127" i="1"/>
  <c r="DL127" i="1" s="1"/>
  <c r="DC458" i="1"/>
  <c r="DE458" i="1"/>
  <c r="DE544" i="1"/>
  <c r="DC544" i="1"/>
  <c r="AW544" i="1"/>
  <c r="CC544" i="1"/>
  <c r="DX195" i="1"/>
  <c r="DJ111" i="1"/>
  <c r="DO111" i="1" s="1"/>
  <c r="DJ110" i="1"/>
  <c r="DL110" i="1" s="1"/>
  <c r="DF527" i="1"/>
  <c r="DF528" i="1"/>
  <c r="DC371" i="1"/>
  <c r="DL134" i="1"/>
  <c r="DG366" i="1"/>
  <c r="DG365" i="1"/>
  <c r="CC365" i="1"/>
  <c r="AW365" i="1"/>
  <c r="BG8" i="40"/>
  <c r="CC205" i="1"/>
  <c r="BB8" i="40" s="1"/>
  <c r="AW205" i="1"/>
  <c r="DC361" i="1"/>
  <c r="DE361" i="1"/>
  <c r="DJ361" i="1" s="1"/>
  <c r="DP361" i="1" s="1"/>
  <c r="DE450" i="1"/>
  <c r="DJ450" i="1" s="1"/>
  <c r="DL450" i="1" s="1"/>
  <c r="DC450" i="1"/>
  <c r="DO105" i="1"/>
  <c r="AW522" i="1"/>
  <c r="CC522" i="1"/>
  <c r="DX193" i="1"/>
  <c r="DX176" i="1"/>
  <c r="DX170" i="1"/>
  <c r="DX181" i="1"/>
  <c r="DX183" i="1"/>
  <c r="DX184" i="1"/>
  <c r="DX177" i="1"/>
  <c r="DX179" i="1"/>
  <c r="DX182" i="1"/>
  <c r="DX180" i="1"/>
  <c r="DG524" i="1"/>
  <c r="DI349" i="1"/>
  <c r="AW349" i="1"/>
  <c r="DJ472" i="1"/>
  <c r="DM472" i="1" s="1"/>
  <c r="DE373" i="1"/>
  <c r="HT331" i="1"/>
  <c r="DE213" i="1"/>
  <c r="HT171" i="1"/>
  <c r="DJ542" i="1"/>
  <c r="DL542" i="1" s="1"/>
  <c r="BG18" i="40"/>
  <c r="AW375" i="1"/>
  <c r="DF531" i="1"/>
  <c r="AW357" i="1"/>
  <c r="BG20" i="40"/>
  <c r="DF218" i="1"/>
  <c r="H16" i="92"/>
  <c r="DF217" i="1"/>
  <c r="AW217" i="1"/>
  <c r="CC217" i="1"/>
  <c r="BB20" i="40" s="1"/>
  <c r="H19" i="92"/>
  <c r="DI217" i="1"/>
  <c r="DF377" i="1"/>
  <c r="DG377" i="1"/>
  <c r="AW362" i="1"/>
  <c r="DI362" i="1"/>
  <c r="AW474" i="1"/>
  <c r="CC474" i="1"/>
  <c r="DJ191" i="1"/>
  <c r="DL191" i="1" s="1"/>
  <c r="DF548" i="1"/>
  <c r="DJ123" i="1"/>
  <c r="CC360" i="1"/>
  <c r="DI360" i="1"/>
  <c r="CC207" i="1"/>
  <c r="BB10" i="40" s="1"/>
  <c r="DJ207" i="1"/>
  <c r="DL207" i="1" s="1"/>
  <c r="DM190" i="1"/>
  <c r="DC355" i="1"/>
  <c r="DE355" i="1"/>
  <c r="AW530" i="1"/>
  <c r="CC530" i="1"/>
  <c r="DC530" i="1"/>
  <c r="DE530" i="1"/>
  <c r="DG192" i="1"/>
  <c r="DG193" i="1"/>
  <c r="AW192" i="1"/>
  <c r="CC192" i="1"/>
  <c r="DF441" i="1"/>
  <c r="DF442" i="1"/>
  <c r="DC460" i="1"/>
  <c r="AW460" i="1"/>
  <c r="CC460" i="1"/>
  <c r="AW546" i="1"/>
  <c r="CC546" i="1"/>
  <c r="DF467" i="1"/>
  <c r="DC454" i="1"/>
  <c r="DE454" i="1"/>
  <c r="AW454" i="1"/>
  <c r="CC454" i="1"/>
  <c r="CC555" i="1"/>
  <c r="AW555" i="1"/>
  <c r="AW436" i="1"/>
  <c r="AW417" i="1"/>
  <c r="AW421" i="1"/>
  <c r="AW425" i="1"/>
  <c r="AW429" i="1"/>
  <c r="AW433" i="1"/>
  <c r="AW416" i="1"/>
  <c r="AW420" i="1"/>
  <c r="AW424" i="1"/>
  <c r="AW428" i="1"/>
  <c r="AW432" i="1"/>
  <c r="AW415" i="1"/>
  <c r="AW486" i="1"/>
  <c r="AW419" i="1"/>
  <c r="AW423" i="1"/>
  <c r="AW427" i="1"/>
  <c r="AW431" i="1"/>
  <c r="AW435" i="1"/>
  <c r="AW418" i="1"/>
  <c r="AW422" i="1"/>
  <c r="AW426" i="1"/>
  <c r="AW430" i="1"/>
  <c r="AW434" i="1"/>
  <c r="AW442" i="1"/>
  <c r="AW439" i="1"/>
  <c r="AW440" i="1"/>
  <c r="AW351" i="1"/>
  <c r="DM109" i="1"/>
  <c r="DO109" i="1"/>
  <c r="DN109" i="1"/>
  <c r="DH375" i="1"/>
  <c r="DJ473" i="1"/>
  <c r="AW473" i="1"/>
  <c r="CC197" i="1"/>
  <c r="DJ447" i="1"/>
  <c r="AW453" i="1"/>
  <c r="DJ456" i="1"/>
  <c r="DN456" i="1" s="1"/>
  <c r="CX370" i="1"/>
  <c r="Y370" i="1"/>
  <c r="CZ370" i="1"/>
  <c r="DG370" i="1" s="1"/>
  <c r="CY370" i="1"/>
  <c r="DF370" i="1" s="1"/>
  <c r="DB370" i="1"/>
  <c r="DI370" i="1" s="1"/>
  <c r="AO370" i="1"/>
  <c r="CH370" i="1"/>
  <c r="CZ210" i="1"/>
  <c r="DG210" i="1" s="1"/>
  <c r="Y210" i="1"/>
  <c r="CY210" i="1"/>
  <c r="DF210" i="1" s="1"/>
  <c r="CX210" i="1"/>
  <c r="DE211" i="1" s="1"/>
  <c r="AO210" i="1"/>
  <c r="CH210" i="1"/>
  <c r="DB219" i="1"/>
  <c r="DI219" i="1" s="1"/>
  <c r="CX219" i="1"/>
  <c r="CH219" i="1"/>
  <c r="CY219" i="1"/>
  <c r="DF219" i="1" s="1"/>
  <c r="AO219" i="1"/>
  <c r="Y219" i="1"/>
  <c r="CZ219" i="1"/>
  <c r="DG219" i="1" s="1"/>
  <c r="CZ468" i="1"/>
  <c r="DG468" i="1" s="1"/>
  <c r="CY468" i="1"/>
  <c r="DF468" i="1" s="1"/>
  <c r="AO468" i="1"/>
  <c r="CX468" i="1"/>
  <c r="DE469" i="1" s="1"/>
  <c r="Y468" i="1"/>
  <c r="CH468" i="1"/>
  <c r="Y83" i="40"/>
  <c r="HF139" i="1"/>
  <c r="AF24" i="40" s="1"/>
  <c r="DF139" i="1"/>
  <c r="DF140" i="1"/>
  <c r="CC139" i="1"/>
  <c r="AW139" i="1"/>
  <c r="DG139" i="1"/>
  <c r="DG140" i="1"/>
  <c r="AW202" i="1"/>
  <c r="DJ223" i="1"/>
  <c r="DL223" i="1" s="1"/>
  <c r="DI366" i="1"/>
  <c r="DE455" i="1"/>
  <c r="DX196" i="1"/>
  <c r="DJ384" i="1"/>
  <c r="DO384" i="1" s="1"/>
  <c r="DC543" i="1"/>
  <c r="DE543" i="1"/>
  <c r="DJ543" i="1" s="1"/>
  <c r="DM543" i="1" s="1"/>
  <c r="CC354" i="1"/>
  <c r="DX194" i="1"/>
  <c r="AW204" i="1"/>
  <c r="AW364" i="1"/>
  <c r="CZ203" i="1"/>
  <c r="CX203" i="1"/>
  <c r="Y203" i="1"/>
  <c r="CH203" i="1"/>
  <c r="BG6" i="40" s="1"/>
  <c r="CY203" i="1"/>
  <c r="AO203" i="1"/>
  <c r="DC121" i="1"/>
  <c r="DE121" i="1"/>
  <c r="DE122" i="1"/>
  <c r="DG121" i="1"/>
  <c r="DG122" i="1"/>
  <c r="DG132" i="1"/>
  <c r="DG133" i="1"/>
  <c r="DF132" i="1"/>
  <c r="DF133" i="1"/>
  <c r="AW132" i="1"/>
  <c r="CC132" i="1"/>
  <c r="Y76" i="40"/>
  <c r="HF132" i="1"/>
  <c r="AF17" i="40" s="1"/>
  <c r="AW444" i="1"/>
  <c r="CC444" i="1"/>
  <c r="DH352" i="1"/>
  <c r="DH353" i="1"/>
  <c r="AW448" i="1"/>
  <c r="CC448" i="1"/>
  <c r="DJ136" i="1"/>
  <c r="DM136" i="1" s="1"/>
  <c r="GJ114" i="1"/>
  <c r="T80" i="40"/>
  <c r="DI378" i="1"/>
  <c r="DG378" i="1"/>
  <c r="DC553" i="1"/>
  <c r="DE553" i="1"/>
  <c r="AW553" i="1"/>
  <c r="CC553" i="1"/>
  <c r="DX201" i="1"/>
  <c r="DH537" i="1"/>
  <c r="DH536" i="1"/>
  <c r="BG23" i="40"/>
  <c r="DC220" i="1"/>
  <c r="DH469" i="1"/>
  <c r="DX187" i="1"/>
  <c r="DF437" i="1"/>
  <c r="DE437" i="1"/>
  <c r="DC437" i="1"/>
  <c r="DN112" i="1"/>
  <c r="DO112" i="1"/>
  <c r="DM112" i="1"/>
  <c r="DE466" i="1"/>
  <c r="DC466" i="1"/>
  <c r="DC552" i="1"/>
  <c r="DE552" i="1"/>
  <c r="DG552" i="1"/>
  <c r="DG449" i="1"/>
  <c r="DE138" i="1"/>
  <c r="DC137" i="1"/>
  <c r="DE137" i="1"/>
  <c r="DX221" i="1"/>
  <c r="JA185" i="1"/>
  <c r="DG202" i="1"/>
  <c r="GD171" i="1"/>
  <c r="DM131" i="1"/>
  <c r="DH212" i="1"/>
  <c r="DJ446" i="1"/>
  <c r="DO446" i="1" s="1"/>
  <c r="DN115" i="1"/>
  <c r="DO115" i="1"/>
  <c r="DJ194" i="1"/>
  <c r="DL194" i="1" s="1"/>
  <c r="DL354" i="1"/>
  <c r="DO354" i="1"/>
  <c r="DB203" i="1"/>
  <c r="JA167" i="1"/>
  <c r="DX203" i="1"/>
  <c r="DX214" i="1"/>
  <c r="JA178" i="1"/>
  <c r="DI352" i="1"/>
  <c r="DI353" i="1"/>
  <c r="DC352" i="1"/>
  <c r="DE352" i="1"/>
  <c r="DE353" i="1"/>
  <c r="DF352" i="1"/>
  <c r="DF353" i="1"/>
  <c r="BG14" i="40"/>
  <c r="DI211" i="1"/>
  <c r="GJ112" i="1"/>
  <c r="T78" i="40"/>
  <c r="AW465" i="1"/>
  <c r="CC465" i="1"/>
  <c r="DH553" i="1"/>
  <c r="GJ101" i="1"/>
  <c r="T67" i="40"/>
  <c r="DO119" i="1"/>
  <c r="DF537" i="1"/>
  <c r="DF536" i="1"/>
  <c r="DH220" i="1"/>
  <c r="DC469" i="1"/>
  <c r="AW347" i="1"/>
  <c r="CC347" i="1"/>
  <c r="DX188" i="1"/>
  <c r="DJ107" i="1"/>
  <c r="DN107" i="1" s="1"/>
  <c r="DQ108" i="1"/>
  <c r="DH371" i="1"/>
  <c r="DM142" i="1"/>
  <c r="DO142" i="1"/>
  <c r="DC461" i="1"/>
  <c r="DE461" i="1"/>
  <c r="DJ118" i="1"/>
  <c r="DO118" i="1" s="1"/>
  <c r="DG369" i="1"/>
  <c r="DF209" i="1"/>
  <c r="AW209" i="1"/>
  <c r="CC209" i="1"/>
  <c r="BB12" i="40" s="1"/>
  <c r="DC216" i="1"/>
  <c r="DE216" i="1"/>
  <c r="CC216" i="1"/>
  <c r="BB19" i="40" s="1"/>
  <c r="AW216" i="1"/>
  <c r="DC534" i="1"/>
  <c r="DE534" i="1"/>
  <c r="DJ534" i="1" s="1"/>
  <c r="DN534" i="1" s="1"/>
  <c r="AW534" i="1"/>
  <c r="CC534" i="1"/>
  <c r="AW218" i="1"/>
  <c r="CC218" i="1"/>
  <c r="BB21" i="40" s="1"/>
  <c r="DE202" i="1"/>
  <c r="DC201" i="1"/>
  <c r="DE201" i="1"/>
  <c r="CC201" i="1"/>
  <c r="AW201" i="1"/>
  <c r="DI201" i="1"/>
  <c r="DI202" i="1"/>
  <c r="AW380" i="1"/>
  <c r="CC380" i="1"/>
  <c r="DQ105" i="1"/>
  <c r="EU105" i="1"/>
  <c r="EV105" i="1" s="1"/>
  <c r="DZ105" i="1"/>
  <c r="EA105" i="1" s="1"/>
  <c r="FE105" i="1"/>
  <c r="FF105" i="1" s="1"/>
  <c r="EJ105" i="1"/>
  <c r="EK105" i="1" s="1"/>
  <c r="DG187" i="1"/>
  <c r="E17" i="92"/>
  <c r="DC187" i="1"/>
  <c r="DE187" i="1"/>
  <c r="DJ187" i="1" s="1"/>
  <c r="DL187" i="1" s="1"/>
  <c r="E15" i="92"/>
  <c r="CC187" i="1"/>
  <c r="AW187" i="1"/>
  <c r="DC348" i="1"/>
  <c r="DE348" i="1"/>
  <c r="CZ188" i="1"/>
  <c r="DG189" i="1" s="1"/>
  <c r="CY188" i="1"/>
  <c r="CX188" i="1"/>
  <c r="AO188" i="1"/>
  <c r="Y188" i="1"/>
  <c r="CH188" i="1"/>
  <c r="DA188" i="1"/>
  <c r="DC523" i="1"/>
  <c r="DE523" i="1"/>
  <c r="DO525" i="1"/>
  <c r="DO350" i="1"/>
  <c r="DJ114" i="1"/>
  <c r="DM114" i="1" s="1"/>
  <c r="DJ224" i="1"/>
  <c r="DO224" i="1" s="1"/>
  <c r="Y72" i="40"/>
  <c r="HF128" i="1"/>
  <c r="AF13" i="40" s="1"/>
  <c r="CC128" i="1"/>
  <c r="AW128" i="1"/>
  <c r="CH556" i="1"/>
  <c r="CZ556" i="1"/>
  <c r="CY556" i="1"/>
  <c r="CX556" i="1"/>
  <c r="AO556" i="1"/>
  <c r="Y556" i="1"/>
  <c r="AW225" i="1"/>
  <c r="CC225" i="1"/>
  <c r="DE385" i="1"/>
  <c r="DJ385" i="1" s="1"/>
  <c r="DM385" i="1" s="1"/>
  <c r="DC385" i="1"/>
  <c r="DO439" i="1"/>
  <c r="AW212" i="1"/>
  <c r="CC212" i="1"/>
  <c r="BB15" i="40" s="1"/>
  <c r="CC372" i="1"/>
  <c r="AW372" i="1"/>
  <c r="DH452" i="1"/>
  <c r="DH453" i="1"/>
  <c r="DE128" i="1"/>
  <c r="CC458" i="1"/>
  <c r="AW458" i="1"/>
  <c r="AW527" i="1"/>
  <c r="CC527" i="1"/>
  <c r="DC527" i="1"/>
  <c r="DE528" i="1"/>
  <c r="CC371" i="1"/>
  <c r="AW371" i="1"/>
  <c r="AW551" i="1"/>
  <c r="CC551" i="1"/>
  <c r="DJ117" i="1"/>
  <c r="DL117" i="1" s="1"/>
  <c r="DE365" i="1"/>
  <c r="DC365" i="1"/>
  <c r="DC205" i="1"/>
  <c r="AW361" i="1"/>
  <c r="CC361" i="1"/>
  <c r="AW450" i="1"/>
  <c r="CC450" i="1"/>
  <c r="T82" i="40"/>
  <c r="GJ116" i="1"/>
  <c r="GI116" i="1" s="1"/>
  <c r="DC522" i="1"/>
  <c r="DE522" i="1"/>
  <c r="DJ522" i="1" s="1"/>
  <c r="DM522" i="1" s="1"/>
  <c r="DX190" i="1"/>
  <c r="DX173" i="1"/>
  <c r="DX185" i="1"/>
  <c r="DX172" i="1"/>
  <c r="DX169" i="1"/>
  <c r="DX178" i="1"/>
  <c r="DX171" i="1"/>
  <c r="DX186" i="1"/>
  <c r="DX167" i="1"/>
  <c r="DX175" i="1"/>
  <c r="DX168" i="1"/>
  <c r="DX174" i="1"/>
  <c r="DJ383" i="1"/>
  <c r="DN383" i="1" s="1"/>
  <c r="DF373" i="1"/>
  <c r="CH397" i="1"/>
  <c r="HF353" i="1" s="1"/>
  <c r="CH237" i="1"/>
  <c r="HF208" i="1" s="1"/>
  <c r="BG16" i="40"/>
  <c r="DF206" i="1"/>
  <c r="DJ357" i="1"/>
  <c r="DL357" i="1" s="1"/>
  <c r="H17" i="92"/>
  <c r="DG217" i="1"/>
  <c r="DE218" i="1"/>
  <c r="DC217" i="1"/>
  <c r="I15" i="92"/>
  <c r="DE217" i="1"/>
  <c r="DC377" i="1"/>
  <c r="DE377" i="1"/>
  <c r="DI377" i="1"/>
  <c r="CC377" i="1"/>
  <c r="AW377" i="1"/>
  <c r="AW378" i="1"/>
  <c r="AW396" i="1"/>
  <c r="AW353" i="1"/>
  <c r="CC353" i="1"/>
  <c r="AW350" i="1"/>
  <c r="CC350" i="1"/>
  <c r="DF474" i="1"/>
  <c r="DE474" i="1"/>
  <c r="DC474" i="1"/>
  <c r="AW560" i="1"/>
  <c r="CC560" i="1"/>
  <c r="DE560" i="1"/>
  <c r="DC560" i="1"/>
  <c r="DE548" i="1"/>
  <c r="DJ548" i="1" s="1"/>
  <c r="DL548" i="1" s="1"/>
  <c r="DF462" i="1"/>
  <c r="DL125" i="1"/>
  <c r="DO125" i="1"/>
  <c r="DJ198" i="1"/>
  <c r="DG535" i="1"/>
  <c r="AW360" i="1"/>
  <c r="DF360" i="1"/>
  <c r="BG10" i="40"/>
  <c r="DJ113" i="1"/>
  <c r="DL113" i="1" s="1"/>
  <c r="AW355" i="1"/>
  <c r="CC355" i="1"/>
  <c r="DF192" i="1"/>
  <c r="DF193" i="1"/>
  <c r="DC192" i="1"/>
  <c r="DE193" i="1"/>
  <c r="DI192" i="1"/>
  <c r="DI193" i="1"/>
  <c r="CC441" i="1"/>
  <c r="AW441" i="1"/>
  <c r="DE441" i="1"/>
  <c r="DC441" i="1"/>
  <c r="DE442" i="1"/>
  <c r="DG441" i="1"/>
  <c r="DG442" i="1"/>
  <c r="GJ107" i="1"/>
  <c r="T73" i="40"/>
  <c r="DE547" i="1"/>
  <c r="DC546" i="1"/>
  <c r="DG547" i="1"/>
  <c r="CC199" i="1"/>
  <c r="AW199" i="1"/>
  <c r="DC199" i="1"/>
  <c r="DE199" i="1"/>
  <c r="AW467" i="1"/>
  <c r="CC467" i="1"/>
  <c r="DC467" i="1"/>
  <c r="DE467" i="1"/>
  <c r="AW540" i="1"/>
  <c r="CC540" i="1"/>
  <c r="DC540" i="1"/>
  <c r="DE540" i="1"/>
  <c r="DJ540" i="1" s="1"/>
  <c r="DN540" i="1" s="1"/>
  <c r="DM119" i="1"/>
  <c r="DC555" i="1"/>
  <c r="DN105" i="1"/>
  <c r="DF451" i="1"/>
  <c r="DE451" i="1"/>
  <c r="GD420" i="1"/>
  <c r="DO190" i="1"/>
  <c r="CC351" i="1"/>
  <c r="DJ197" i="1"/>
  <c r="DL197" i="1" s="1"/>
  <c r="DO443" i="1"/>
  <c r="GJ113" i="1"/>
  <c r="T79" i="40"/>
  <c r="JA174" i="1"/>
  <c r="JA183" i="1"/>
  <c r="DX219" i="1"/>
  <c r="DH137" i="1"/>
  <c r="DH138" i="1"/>
  <c r="CZ381" i="1"/>
  <c r="AO381" i="1"/>
  <c r="CX381" i="1"/>
  <c r="CY381" i="1"/>
  <c r="Y381" i="1"/>
  <c r="DB381" i="1"/>
  <c r="CH381" i="1"/>
  <c r="CZ470" i="1"/>
  <c r="CY470" i="1"/>
  <c r="Y470" i="1"/>
  <c r="AO470" i="1"/>
  <c r="CX470" i="1"/>
  <c r="DE470" i="1" s="1"/>
  <c r="CH470" i="1"/>
  <c r="DC139" i="1"/>
  <c r="DE139" i="1"/>
  <c r="DE140" i="1"/>
  <c r="AW179" i="1"/>
  <c r="AW184" i="1"/>
  <c r="AW176" i="1"/>
  <c r="AW166" i="1"/>
  <c r="AW177" i="1"/>
  <c r="AW169" i="1"/>
  <c r="AW174" i="1"/>
  <c r="AW182" i="1"/>
  <c r="AW175" i="1"/>
  <c r="AW183" i="1"/>
  <c r="AW186" i="1"/>
  <c r="AW172" i="1"/>
  <c r="AW180" i="1"/>
  <c r="AW173" i="1"/>
  <c r="AW167" i="1"/>
  <c r="AW185" i="1"/>
  <c r="AW236" i="1"/>
  <c r="AW171" i="1"/>
  <c r="AW181" i="1"/>
  <c r="AW170" i="1"/>
  <c r="AW178" i="1"/>
  <c r="AW168" i="1"/>
  <c r="AW190" i="1"/>
  <c r="AW193" i="1"/>
  <c r="CC190" i="1"/>
  <c r="CC193" i="1"/>
  <c r="DJ143" i="1"/>
  <c r="DL143" i="1" s="1"/>
  <c r="DF366" i="1"/>
  <c r="DJ126" i="1"/>
  <c r="DL126" i="1" s="1"/>
  <c r="AW457" i="1"/>
  <c r="CC457" i="1"/>
  <c r="DC457" i="1"/>
  <c r="DE457" i="1"/>
  <c r="DJ457" i="1" s="1"/>
  <c r="DM457" i="1" s="1"/>
  <c r="AW543" i="1"/>
  <c r="CC543" i="1"/>
  <c r="AW354" i="1"/>
  <c r="CC204" i="1"/>
  <c r="BB7" i="40" s="1"/>
  <c r="CC364" i="1"/>
  <c r="GI100" i="1"/>
  <c r="AE40" i="40" s="1"/>
  <c r="AF40" i="40"/>
  <c r="DH203" i="1"/>
  <c r="DH204" i="1"/>
  <c r="Y65" i="40"/>
  <c r="HF121" i="1"/>
  <c r="AF6" i="40" s="1"/>
  <c r="AW121" i="1"/>
  <c r="CC121" i="1"/>
  <c r="DF121" i="1"/>
  <c r="DF122" i="1"/>
  <c r="CH549" i="1"/>
  <c r="CX549" i="1"/>
  <c r="CZ549" i="1"/>
  <c r="CY549" i="1"/>
  <c r="Y549" i="1"/>
  <c r="AO549" i="1"/>
  <c r="CZ463" i="1"/>
  <c r="AO463" i="1"/>
  <c r="CX463" i="1"/>
  <c r="CY463" i="1"/>
  <c r="Y463" i="1"/>
  <c r="CH463" i="1"/>
  <c r="DC132" i="1"/>
  <c r="DE132" i="1"/>
  <c r="DE133" i="1"/>
  <c r="T71" i="40"/>
  <c r="GJ105" i="1"/>
  <c r="DC444" i="1"/>
  <c r="DE444" i="1"/>
  <c r="DE448" i="1"/>
  <c r="DJ448" i="1" s="1"/>
  <c r="DN448" i="1" s="1"/>
  <c r="DC448" i="1"/>
  <c r="DF378" i="1"/>
  <c r="CC378" i="1"/>
  <c r="DE378" i="1"/>
  <c r="DC378" i="1"/>
  <c r="CC220" i="1"/>
  <c r="BB23" i="40" s="1"/>
  <c r="AW220" i="1"/>
  <c r="AW437" i="1"/>
  <c r="CC437" i="1"/>
  <c r="DG437" i="1"/>
  <c r="DJ135" i="1"/>
  <c r="AW466" i="1"/>
  <c r="CC466" i="1"/>
  <c r="AW552" i="1"/>
  <c r="CC552" i="1"/>
  <c r="DF552" i="1"/>
  <c r="CZ459" i="1"/>
  <c r="DG459" i="1" s="1"/>
  <c r="CY459" i="1"/>
  <c r="DF459" i="1" s="1"/>
  <c r="AO459" i="1"/>
  <c r="CX459" i="1"/>
  <c r="CH459" i="1"/>
  <c r="Y459" i="1"/>
  <c r="CZ379" i="1"/>
  <c r="DG379" i="1" s="1"/>
  <c r="Y379" i="1"/>
  <c r="AO379" i="1"/>
  <c r="CY379" i="1"/>
  <c r="DF379" i="1" s="1"/>
  <c r="DB379" i="1"/>
  <c r="DI379" i="1" s="1"/>
  <c r="CX379" i="1"/>
  <c r="DE380" i="1" s="1"/>
  <c r="CH379" i="1"/>
  <c r="CH554" i="1"/>
  <c r="CY554" i="1"/>
  <c r="DF554" i="1" s="1"/>
  <c r="AO554" i="1"/>
  <c r="Y554" i="1"/>
  <c r="CZ554" i="1"/>
  <c r="DG554" i="1" s="1"/>
  <c r="CX554" i="1"/>
  <c r="AW137" i="1"/>
  <c r="CC137" i="1"/>
  <c r="Y81" i="40"/>
  <c r="HF137" i="1"/>
  <c r="AF22" i="40" s="1"/>
  <c r="Y221" i="1"/>
  <c r="CX221" i="1"/>
  <c r="CY221" i="1"/>
  <c r="DF222" i="1" s="1"/>
  <c r="AO221" i="1"/>
  <c r="CZ221" i="1"/>
  <c r="CH221" i="1"/>
  <c r="DM141" i="1"/>
  <c r="DO141" i="1"/>
  <c r="DN131" i="1"/>
  <c r="CC366" i="1"/>
  <c r="DJ529" i="1"/>
  <c r="CC194" i="1"/>
  <c r="DE205" i="1"/>
  <c r="CZ538" i="1"/>
  <c r="CH538" i="1"/>
  <c r="CX538" i="1"/>
  <c r="CY538" i="1"/>
  <c r="AO538" i="1"/>
  <c r="Y538" i="1"/>
  <c r="CX363" i="1"/>
  <c r="AO363" i="1"/>
  <c r="Y363" i="1"/>
  <c r="DB363" i="1"/>
  <c r="CY363" i="1"/>
  <c r="CZ363" i="1"/>
  <c r="CH363" i="1"/>
  <c r="DB214" i="1"/>
  <c r="CC352" i="1"/>
  <c r="AW352" i="1"/>
  <c r="DC211" i="1"/>
  <c r="AW211" i="1"/>
  <c r="CC211" i="1"/>
  <c r="BB14" i="40" s="1"/>
  <c r="DE465" i="1"/>
  <c r="DC465" i="1"/>
  <c r="AW536" i="1"/>
  <c r="CC536" i="1"/>
  <c r="DG537" i="1"/>
  <c r="DG536" i="1"/>
  <c r="DE537" i="1"/>
  <c r="DC536" i="1"/>
  <c r="DE536" i="1"/>
  <c r="DF138" i="1"/>
  <c r="DH221" i="1"/>
  <c r="AW469" i="1"/>
  <c r="CC469" i="1"/>
  <c r="DE347" i="1"/>
  <c r="DC347" i="1"/>
  <c r="DB188" i="1"/>
  <c r="DH348" i="1"/>
  <c r="DI212" i="1"/>
  <c r="CC195" i="1"/>
  <c r="AW195" i="1"/>
  <c r="DC195" i="1"/>
  <c r="DE195" i="1"/>
  <c r="E18" i="92" l="1"/>
  <c r="DH187" i="1"/>
  <c r="DM436" i="1"/>
  <c r="DN376" i="1"/>
  <c r="DI221" i="1"/>
  <c r="DN558" i="1"/>
  <c r="DM376" i="1"/>
  <c r="DJ199" i="1"/>
  <c r="DN199" i="1" s="1"/>
  <c r="DJ445" i="1"/>
  <c r="DL445" i="1" s="1"/>
  <c r="HN221" i="1"/>
  <c r="IG185" i="1" s="1"/>
  <c r="DJ196" i="1"/>
  <c r="DP196" i="1" s="1"/>
  <c r="DN111" i="1"/>
  <c r="DJ462" i="1"/>
  <c r="DN462" i="1" s="1"/>
  <c r="DQ443" i="1"/>
  <c r="DG371" i="1"/>
  <c r="DF546" i="1"/>
  <c r="GI103" i="1"/>
  <c r="AE43" i="40" s="1"/>
  <c r="DG546" i="1"/>
  <c r="DJ535" i="1"/>
  <c r="DL535" i="1" s="1"/>
  <c r="DN130" i="1"/>
  <c r="DM456" i="1"/>
  <c r="DJ455" i="1"/>
  <c r="DH210" i="1"/>
  <c r="AF42" i="40"/>
  <c r="DM367" i="1"/>
  <c r="DP358" i="1"/>
  <c r="DO106" i="1"/>
  <c r="DN358" i="1"/>
  <c r="DJ362" i="1"/>
  <c r="DO362" i="1" s="1"/>
  <c r="DM358" i="1"/>
  <c r="DO358" i="1"/>
  <c r="DN367" i="1"/>
  <c r="GI109" i="1"/>
  <c r="AE49" i="40" s="1"/>
  <c r="HN167" i="1"/>
  <c r="HN185" i="1"/>
  <c r="HN199" i="1"/>
  <c r="HN224" i="1"/>
  <c r="IG348" i="1" s="1"/>
  <c r="HN222" i="1"/>
  <c r="IG186" i="1" s="1"/>
  <c r="HN210" i="1"/>
  <c r="IG174" i="1" s="1"/>
  <c r="HN186" i="1"/>
  <c r="HN173" i="1"/>
  <c r="HN193" i="1"/>
  <c r="HN208" i="1"/>
  <c r="IG172" i="1" s="1"/>
  <c r="HN195" i="1"/>
  <c r="HN179" i="1"/>
  <c r="HN176" i="1"/>
  <c r="HN206" i="1"/>
  <c r="IG170" i="1" s="1"/>
  <c r="HN171" i="1"/>
  <c r="HN188" i="1"/>
  <c r="HN196" i="1"/>
  <c r="HN198" i="1"/>
  <c r="HN201" i="1"/>
  <c r="HN177" i="1"/>
  <c r="HN182" i="1"/>
  <c r="HN191" i="1"/>
  <c r="HN174" i="1"/>
  <c r="HN178" i="1"/>
  <c r="HN213" i="1"/>
  <c r="IG177" i="1" s="1"/>
  <c r="HN217" i="1"/>
  <c r="IG181" i="1" s="1"/>
  <c r="HN218" i="1"/>
  <c r="IG182" i="1" s="1"/>
  <c r="HN184" i="1"/>
  <c r="HN223" i="1"/>
  <c r="IG267" i="1" s="1"/>
  <c r="HN189" i="1"/>
  <c r="HN168" i="1"/>
  <c r="HN169" i="1"/>
  <c r="HN214" i="1"/>
  <c r="IG178" i="1" s="1"/>
  <c r="HN200" i="1"/>
  <c r="HN216" i="1"/>
  <c r="IG180" i="1" s="1"/>
  <c r="HN170" i="1"/>
  <c r="HN187" i="1"/>
  <c r="HN194" i="1"/>
  <c r="HN183" i="1"/>
  <c r="HN192" i="1"/>
  <c r="HN219" i="1"/>
  <c r="IG183" i="1" s="1"/>
  <c r="HN175" i="1"/>
  <c r="HN172" i="1"/>
  <c r="HN190" i="1"/>
  <c r="HN203" i="1"/>
  <c r="IG167" i="1" s="1"/>
  <c r="HN209" i="1"/>
  <c r="IG173" i="1" s="1"/>
  <c r="HN180" i="1"/>
  <c r="HN181" i="1"/>
  <c r="HN207" i="1"/>
  <c r="IG171" i="1" s="1"/>
  <c r="HN215" i="1"/>
  <c r="IG179" i="1" s="1"/>
  <c r="DN559" i="1"/>
  <c r="DM559" i="1"/>
  <c r="DO559" i="1"/>
  <c r="HN212" i="1"/>
  <c r="IG176" i="1" s="1"/>
  <c r="HN202" i="1"/>
  <c r="IG166" i="1" s="1"/>
  <c r="HN197" i="1"/>
  <c r="HN166" i="1"/>
  <c r="HN204" i="1"/>
  <c r="IG168" i="1" s="1"/>
  <c r="HN211" i="1"/>
  <c r="IG175" i="1" s="1"/>
  <c r="HN220" i="1"/>
  <c r="IG184" i="1" s="1"/>
  <c r="HN225" i="1"/>
  <c r="DJ366" i="1"/>
  <c r="DL366" i="1" s="1"/>
  <c r="DN118" i="1"/>
  <c r="DJ458" i="1"/>
  <c r="DN458" i="1" s="1"/>
  <c r="DJ372" i="1"/>
  <c r="DL372" i="1" s="1"/>
  <c r="DQ119" i="1"/>
  <c r="DJ461" i="1"/>
  <c r="DN461" i="1" s="1"/>
  <c r="DN438" i="1"/>
  <c r="DO120" i="1"/>
  <c r="DG220" i="1"/>
  <c r="DO438" i="1"/>
  <c r="DQ109" i="1"/>
  <c r="DO532" i="1"/>
  <c r="DJ356" i="1"/>
  <c r="DN356" i="1" s="1"/>
  <c r="HF352" i="1"/>
  <c r="HF363" i="1"/>
  <c r="HF379" i="1"/>
  <c r="DP224" i="1"/>
  <c r="DJ200" i="1"/>
  <c r="DO200" i="1" s="1"/>
  <c r="DO207" i="1"/>
  <c r="GI98" i="1"/>
  <c r="AE38" i="40" s="1"/>
  <c r="DM110" i="1"/>
  <c r="DQ112" i="1"/>
  <c r="DJ527" i="1"/>
  <c r="DN527" i="1" s="1"/>
  <c r="DG211" i="1"/>
  <c r="DM111" i="1"/>
  <c r="HF190" i="1"/>
  <c r="DJ531" i="1"/>
  <c r="DL531" i="1" s="1"/>
  <c r="DO134" i="1"/>
  <c r="DP351" i="1"/>
  <c r="DF469" i="1"/>
  <c r="DN134" i="1"/>
  <c r="DG469" i="1"/>
  <c r="DF211" i="1"/>
  <c r="DO450" i="1"/>
  <c r="DO351" i="1"/>
  <c r="DN351" i="1"/>
  <c r="DL351" i="1"/>
  <c r="HF224" i="1"/>
  <c r="DQ115" i="1"/>
  <c r="DJ541" i="1"/>
  <c r="DO541" i="1" s="1"/>
  <c r="DN526" i="1"/>
  <c r="DO526" i="1"/>
  <c r="DL526" i="1"/>
  <c r="DM450" i="1"/>
  <c r="DJ449" i="1"/>
  <c r="DL449" i="1" s="1"/>
  <c r="DF220" i="1"/>
  <c r="DM124" i="1"/>
  <c r="DN223" i="1"/>
  <c r="HF381" i="1"/>
  <c r="DJ133" i="1"/>
  <c r="DL133" i="1" s="1"/>
  <c r="DN361" i="1"/>
  <c r="DJ528" i="1"/>
  <c r="DL528" i="1" s="1"/>
  <c r="DJ140" i="1"/>
  <c r="DL140" i="1" s="1"/>
  <c r="DQ116" i="1"/>
  <c r="DN187" i="1"/>
  <c r="DN385" i="1"/>
  <c r="DP207" i="1"/>
  <c r="DP383" i="1"/>
  <c r="DL383" i="1"/>
  <c r="HF199" i="1"/>
  <c r="DM551" i="1"/>
  <c r="DO551" i="1"/>
  <c r="DN551" i="1"/>
  <c r="DM357" i="1"/>
  <c r="HF377" i="1"/>
  <c r="HF213" i="1"/>
  <c r="DN543" i="1"/>
  <c r="DM438" i="1"/>
  <c r="DM224" i="1"/>
  <c r="DJ129" i="1"/>
  <c r="DN129" i="1" s="1"/>
  <c r="DJ192" i="1"/>
  <c r="DL192" i="1" s="1"/>
  <c r="DQ190" i="1"/>
  <c r="DQ141" i="1"/>
  <c r="HF192" i="1"/>
  <c r="HF207" i="1"/>
  <c r="DL224" i="1"/>
  <c r="DM207" i="1"/>
  <c r="DN450" i="1"/>
  <c r="DM361" i="1"/>
  <c r="DL111" i="1"/>
  <c r="DJ347" i="1"/>
  <c r="DG363" i="1"/>
  <c r="DG364" i="1"/>
  <c r="DI363" i="1"/>
  <c r="DI364" i="1"/>
  <c r="CC363" i="1"/>
  <c r="AW363" i="1"/>
  <c r="DF538" i="1"/>
  <c r="DF539" i="1"/>
  <c r="DL529" i="1"/>
  <c r="DO529" i="1"/>
  <c r="DM529" i="1"/>
  <c r="DO135" i="1"/>
  <c r="DN135" i="1"/>
  <c r="DJ195" i="1"/>
  <c r="DL195" i="1" s="1"/>
  <c r="DJ536" i="1"/>
  <c r="DN536" i="1" s="1"/>
  <c r="DJ537" i="1"/>
  <c r="DM537" i="1" s="1"/>
  <c r="DF363" i="1"/>
  <c r="DF364" i="1"/>
  <c r="DC363" i="1"/>
  <c r="DE363" i="1"/>
  <c r="DE364" i="1"/>
  <c r="CC538" i="1"/>
  <c r="AW538" i="1"/>
  <c r="DC538" i="1"/>
  <c r="DE538" i="1"/>
  <c r="DE539" i="1"/>
  <c r="DG538" i="1"/>
  <c r="DG539" i="1"/>
  <c r="BG24" i="40"/>
  <c r="HF221" i="1"/>
  <c r="AW221" i="1"/>
  <c r="CC221" i="1"/>
  <c r="BB24" i="40" s="1"/>
  <c r="DC221" i="1"/>
  <c r="DE222" i="1"/>
  <c r="GJ115" i="1"/>
  <c r="T81" i="40"/>
  <c r="DE555" i="1"/>
  <c r="DE554" i="1"/>
  <c r="DJ554" i="1" s="1"/>
  <c r="DL554" i="1" s="1"/>
  <c r="DC554" i="1"/>
  <c r="CC379" i="1"/>
  <c r="AW379" i="1"/>
  <c r="DE459" i="1"/>
  <c r="DC459" i="1"/>
  <c r="DL135" i="1"/>
  <c r="DJ378" i="1"/>
  <c r="DO378" i="1" s="1"/>
  <c r="DL448" i="1"/>
  <c r="DO448" i="1"/>
  <c r="DJ444" i="1"/>
  <c r="DL444" i="1" s="1"/>
  <c r="DC463" i="1"/>
  <c r="DE463" i="1"/>
  <c r="DE464" i="1"/>
  <c r="DG463" i="1"/>
  <c r="DG464" i="1"/>
  <c r="DG549" i="1"/>
  <c r="DG550" i="1"/>
  <c r="DL457" i="1"/>
  <c r="DO457" i="1"/>
  <c r="DN143" i="1"/>
  <c r="DN574" i="1" s="1"/>
  <c r="DO143" i="1"/>
  <c r="DO574" i="1" s="1"/>
  <c r="DM143" i="1"/>
  <c r="DM574" i="1" s="1"/>
  <c r="DJ139" i="1"/>
  <c r="DM139" i="1" s="1"/>
  <c r="CC470" i="1"/>
  <c r="AW470" i="1"/>
  <c r="DF470" i="1"/>
  <c r="DF471" i="1"/>
  <c r="AW381" i="1"/>
  <c r="CC381" i="1"/>
  <c r="DN197" i="1"/>
  <c r="DP197" i="1"/>
  <c r="DO197" i="1"/>
  <c r="DL540" i="1"/>
  <c r="DO540" i="1"/>
  <c r="DJ547" i="1"/>
  <c r="DN547" i="1" s="1"/>
  <c r="DJ442" i="1"/>
  <c r="DN442" i="1" s="1"/>
  <c r="DJ441" i="1"/>
  <c r="DL441" i="1" s="1"/>
  <c r="HF355" i="1"/>
  <c r="DO113" i="1"/>
  <c r="DN113" i="1"/>
  <c r="DM113" i="1"/>
  <c r="HF382" i="1"/>
  <c r="DJ560" i="1"/>
  <c r="DJ217" i="1"/>
  <c r="DO217" i="1" s="1"/>
  <c r="DP357" i="1"/>
  <c r="DO357" i="1"/>
  <c r="DN357" i="1"/>
  <c r="HF356" i="1"/>
  <c r="HF375" i="1"/>
  <c r="HF373" i="1"/>
  <c r="DJ365" i="1"/>
  <c r="DL365" i="1" s="1"/>
  <c r="DO548" i="1"/>
  <c r="DL385" i="1"/>
  <c r="DO385" i="1"/>
  <c r="CC556" i="1"/>
  <c r="AW556" i="1"/>
  <c r="DF556" i="1"/>
  <c r="DF557" i="1"/>
  <c r="DJ523" i="1"/>
  <c r="DL523" i="1" s="1"/>
  <c r="HF188" i="1"/>
  <c r="AW188" i="1"/>
  <c r="CC188" i="1"/>
  <c r="DF188" i="1"/>
  <c r="DF189" i="1"/>
  <c r="DJ348" i="1"/>
  <c r="DZ187" i="1"/>
  <c r="EA187" i="1" s="1"/>
  <c r="EJ187" i="1"/>
  <c r="EK187" i="1" s="1"/>
  <c r="FE187" i="1"/>
  <c r="FF187" i="1" s="1"/>
  <c r="DQ187" i="1"/>
  <c r="EU187" i="1"/>
  <c r="EV187" i="1" s="1"/>
  <c r="DG188" i="1"/>
  <c r="DF380" i="1"/>
  <c r="DG380" i="1"/>
  <c r="HF201" i="1"/>
  <c r="HF359" i="1"/>
  <c r="DJ216" i="1"/>
  <c r="HF369" i="1"/>
  <c r="DL118" i="1"/>
  <c r="HF328" i="1"/>
  <c r="HF340" i="1"/>
  <c r="DL107" i="1"/>
  <c r="DO107" i="1"/>
  <c r="HF347" i="1"/>
  <c r="GI101" i="1"/>
  <c r="AE41" i="40" s="1"/>
  <c r="AF41" i="40"/>
  <c r="AF52" i="40"/>
  <c r="GI112" i="1"/>
  <c r="AE52" i="40" s="1"/>
  <c r="HF211" i="1"/>
  <c r="DJ353" i="1"/>
  <c r="DM353" i="1" s="1"/>
  <c r="DL446" i="1"/>
  <c r="DJ137" i="1"/>
  <c r="DL137" i="1" s="1"/>
  <c r="DJ138" i="1"/>
  <c r="DO138" i="1" s="1"/>
  <c r="DJ552" i="1"/>
  <c r="DN552" i="1" s="1"/>
  <c r="DJ437" i="1"/>
  <c r="DL437" i="1" s="1"/>
  <c r="DL136" i="1"/>
  <c r="DN136" i="1"/>
  <c r="DO136" i="1"/>
  <c r="T76" i="40"/>
  <c r="GJ110" i="1"/>
  <c r="DJ122" i="1"/>
  <c r="DN122" i="1" s="1"/>
  <c r="DF203" i="1"/>
  <c r="DF204" i="1"/>
  <c r="DG203" i="1"/>
  <c r="DG204" i="1"/>
  <c r="DL543" i="1"/>
  <c r="DO543" i="1"/>
  <c r="DN457" i="1"/>
  <c r="DM107" i="1"/>
  <c r="GJ117" i="1"/>
  <c r="GI117" i="1" s="1"/>
  <c r="T83" i="40"/>
  <c r="AW468" i="1"/>
  <c r="CC468" i="1"/>
  <c r="DE220" i="1"/>
  <c r="DC219" i="1"/>
  <c r="DE219" i="1"/>
  <c r="DJ219" i="1" s="1"/>
  <c r="DM219" i="1" s="1"/>
  <c r="HF210" i="1"/>
  <c r="BG13" i="40"/>
  <c r="DC210" i="1"/>
  <c r="DE210" i="1"/>
  <c r="HF370" i="1"/>
  <c r="DE370" i="1"/>
  <c r="DJ370" i="1" s="1"/>
  <c r="DN370" i="1" s="1"/>
  <c r="DC370" i="1"/>
  <c r="DL456" i="1"/>
  <c r="DO456" i="1"/>
  <c r="DO447" i="1"/>
  <c r="DM447" i="1"/>
  <c r="DN473" i="1"/>
  <c r="DM473" i="1"/>
  <c r="DO383" i="1"/>
  <c r="DF555" i="1"/>
  <c r="DO199" i="1"/>
  <c r="DE460" i="1"/>
  <c r="DJ530" i="1"/>
  <c r="DL530" i="1" s="1"/>
  <c r="DJ355" i="1"/>
  <c r="DL355" i="1" s="1"/>
  <c r="DM123" i="1"/>
  <c r="DO123" i="1"/>
  <c r="DN123" i="1"/>
  <c r="HF196" i="1"/>
  <c r="HF191" i="1"/>
  <c r="HF362" i="1"/>
  <c r="HF217" i="1"/>
  <c r="HF215" i="1"/>
  <c r="DJ213" i="1"/>
  <c r="DL213" i="1" s="1"/>
  <c r="DJ373" i="1"/>
  <c r="DI371" i="1"/>
  <c r="DN110" i="1"/>
  <c r="DO110" i="1"/>
  <c r="DJ544" i="1"/>
  <c r="DL544" i="1" s="1"/>
  <c r="HF374" i="1"/>
  <c r="DF374" i="1"/>
  <c r="DF375" i="1"/>
  <c r="DI374" i="1"/>
  <c r="DI375" i="1"/>
  <c r="DE374" i="1"/>
  <c r="DC374" i="1"/>
  <c r="DE375" i="1"/>
  <c r="AW214" i="1"/>
  <c r="CC214" i="1"/>
  <c r="BB17" i="40" s="1"/>
  <c r="DF214" i="1"/>
  <c r="DF215" i="1"/>
  <c r="AW452" i="1"/>
  <c r="CC452" i="1"/>
  <c r="AF44" i="40"/>
  <c r="GI104" i="1"/>
  <c r="AE44" i="40" s="1"/>
  <c r="DJ212" i="1"/>
  <c r="HF212" i="1"/>
  <c r="DQ131" i="1"/>
  <c r="HF385" i="1"/>
  <c r="DJ225" i="1"/>
  <c r="DL447" i="1"/>
  <c r="HF348" i="1"/>
  <c r="DM106" i="1"/>
  <c r="DN106" i="1"/>
  <c r="DP187" i="1"/>
  <c r="DM187" i="1"/>
  <c r="HF216" i="1"/>
  <c r="DM130" i="1"/>
  <c r="DO130" i="1"/>
  <c r="HF209" i="1"/>
  <c r="DJ369" i="1"/>
  <c r="DJ208" i="1"/>
  <c r="AF48" i="40"/>
  <c r="GI108" i="1"/>
  <c r="AE48" i="40" s="1"/>
  <c r="DQ142" i="1"/>
  <c r="DL551" i="1"/>
  <c r="HF337" i="1"/>
  <c r="HF343" i="1"/>
  <c r="HF341" i="1"/>
  <c r="HF330" i="1"/>
  <c r="HF335" i="1"/>
  <c r="HF350" i="1"/>
  <c r="DO473" i="1"/>
  <c r="DN207" i="1"/>
  <c r="DM383" i="1"/>
  <c r="DM445" i="1"/>
  <c r="DN124" i="1"/>
  <c r="DO124" i="1"/>
  <c r="HF339" i="1"/>
  <c r="HF333" i="1"/>
  <c r="HF332" i="1"/>
  <c r="DQ350" i="1"/>
  <c r="DQ525" i="1"/>
  <c r="FS525" i="1"/>
  <c r="DQ439" i="1"/>
  <c r="DI188" i="1"/>
  <c r="DI189" i="1"/>
  <c r="DJ465" i="1"/>
  <c r="DI214" i="1"/>
  <c r="DI215" i="1"/>
  <c r="DJ205" i="1"/>
  <c r="DG221" i="1"/>
  <c r="DG222" i="1"/>
  <c r="AW554" i="1"/>
  <c r="CC554" i="1"/>
  <c r="DC379" i="1"/>
  <c r="DE379" i="1"/>
  <c r="AW459" i="1"/>
  <c r="CC459" i="1"/>
  <c r="DF221" i="1"/>
  <c r="GI105" i="1"/>
  <c r="AE45" i="40" s="1"/>
  <c r="AF45" i="40"/>
  <c r="DJ132" i="1"/>
  <c r="DO132" i="1" s="1"/>
  <c r="DF463" i="1"/>
  <c r="DF464" i="1"/>
  <c r="AW463" i="1"/>
  <c r="CC463" i="1"/>
  <c r="AW549" i="1"/>
  <c r="CC549" i="1"/>
  <c r="DF549" i="1"/>
  <c r="DF550" i="1"/>
  <c r="DE549" i="1"/>
  <c r="DC549" i="1"/>
  <c r="DE550" i="1"/>
  <c r="GJ99" i="1"/>
  <c r="T65" i="40"/>
  <c r="DO126" i="1"/>
  <c r="DN126" i="1"/>
  <c r="DM126" i="1"/>
  <c r="DL574" i="1"/>
  <c r="DC470" i="1"/>
  <c r="DE471" i="1"/>
  <c r="DG470" i="1"/>
  <c r="DG471" i="1"/>
  <c r="DI381" i="1"/>
  <c r="DI382" i="1"/>
  <c r="DF381" i="1"/>
  <c r="DF382" i="1"/>
  <c r="DE381" i="1"/>
  <c r="DC381" i="1"/>
  <c r="DE382" i="1"/>
  <c r="DG381" i="1"/>
  <c r="DG382" i="1"/>
  <c r="GI113" i="1"/>
  <c r="AE53" i="40" s="1"/>
  <c r="AF53" i="40"/>
  <c r="DJ451" i="1"/>
  <c r="DG555" i="1"/>
  <c r="DJ467" i="1"/>
  <c r="DM467" i="1" s="1"/>
  <c r="DL199" i="1"/>
  <c r="DP199" i="1"/>
  <c r="DG460" i="1"/>
  <c r="GI107" i="1"/>
  <c r="AE47" i="40" s="1"/>
  <c r="AF47" i="40"/>
  <c r="DJ193" i="1"/>
  <c r="DN193" i="1" s="1"/>
  <c r="DL198" i="1"/>
  <c r="DP198" i="1"/>
  <c r="DO198" i="1"/>
  <c r="DQ125" i="1"/>
  <c r="DJ474" i="1"/>
  <c r="DM474" i="1" s="1"/>
  <c r="DJ377" i="1"/>
  <c r="DL377" i="1" s="1"/>
  <c r="DJ218" i="1"/>
  <c r="DL218" i="1" s="1"/>
  <c r="HF203" i="1"/>
  <c r="HF167" i="1"/>
  <c r="HF168" i="1"/>
  <c r="HF237" i="1"/>
  <c r="HF171" i="1"/>
  <c r="HF182" i="1"/>
  <c r="HF184" i="1"/>
  <c r="HF178" i="1"/>
  <c r="HF174" i="1"/>
  <c r="HF185" i="1"/>
  <c r="HF170" i="1"/>
  <c r="HF177" i="1"/>
  <c r="HF183" i="1"/>
  <c r="HF179" i="1"/>
  <c r="HF176" i="1"/>
  <c r="HF175" i="1"/>
  <c r="HF169" i="1"/>
  <c r="HF180" i="1"/>
  <c r="HF166" i="1"/>
  <c r="HF186" i="1"/>
  <c r="HF172" i="1"/>
  <c r="HF173" i="1"/>
  <c r="HF181" i="1"/>
  <c r="HF204" i="1"/>
  <c r="HF194" i="1"/>
  <c r="HF222" i="1"/>
  <c r="HF223" i="1"/>
  <c r="HF200" i="1"/>
  <c r="HF202" i="1"/>
  <c r="HF197" i="1"/>
  <c r="HF198" i="1"/>
  <c r="HF397" i="1"/>
  <c r="HF384" i="1"/>
  <c r="HF364" i="1"/>
  <c r="HF354" i="1"/>
  <c r="HF351" i="1"/>
  <c r="HF349" i="1"/>
  <c r="HF366" i="1"/>
  <c r="HF367" i="1"/>
  <c r="HF358" i="1"/>
  <c r="HF189" i="1"/>
  <c r="DL522" i="1"/>
  <c r="DO522" i="1"/>
  <c r="DN522" i="1"/>
  <c r="HF365" i="1"/>
  <c r="DN117" i="1"/>
  <c r="DO117" i="1"/>
  <c r="DM117" i="1"/>
  <c r="HF371" i="1"/>
  <c r="DJ128" i="1"/>
  <c r="DL128" i="1" s="1"/>
  <c r="HF372" i="1"/>
  <c r="DC556" i="1"/>
  <c r="DE556" i="1"/>
  <c r="DE557" i="1"/>
  <c r="DG556" i="1"/>
  <c r="DG557" i="1"/>
  <c r="T72" i="40"/>
  <c r="GJ106" i="1"/>
  <c r="DM135" i="1"/>
  <c r="DO114" i="1"/>
  <c r="DN114" i="1"/>
  <c r="DL114" i="1"/>
  <c r="DH188" i="1"/>
  <c r="DH189" i="1"/>
  <c r="DC188" i="1"/>
  <c r="DE188" i="1"/>
  <c r="DE189" i="1"/>
  <c r="DI380" i="1"/>
  <c r="DJ201" i="1"/>
  <c r="DL201" i="1" s="1"/>
  <c r="DJ202" i="1"/>
  <c r="DM202" i="1" s="1"/>
  <c r="DL534" i="1"/>
  <c r="DO534" i="1"/>
  <c r="HF376" i="1"/>
  <c r="HF344" i="1"/>
  <c r="HF342" i="1"/>
  <c r="HF195" i="1"/>
  <c r="DO187" i="1"/>
  <c r="DJ352" i="1"/>
  <c r="DI203" i="1"/>
  <c r="DI204" i="1"/>
  <c r="DQ354" i="1"/>
  <c r="DP194" i="1"/>
  <c r="DO194" i="1"/>
  <c r="DN194" i="1"/>
  <c r="DM194" i="1"/>
  <c r="DN446" i="1"/>
  <c r="DM446" i="1"/>
  <c r="DJ466" i="1"/>
  <c r="DE221" i="1"/>
  <c r="HF220" i="1"/>
  <c r="DJ553" i="1"/>
  <c r="DO553" i="1" s="1"/>
  <c r="HF378" i="1"/>
  <c r="AF54" i="40"/>
  <c r="GI114" i="1"/>
  <c r="AE54" i="40" s="1"/>
  <c r="DM448" i="1"/>
  <c r="DJ121" i="1"/>
  <c r="DO121" i="1" s="1"/>
  <c r="AW203" i="1"/>
  <c r="CC203" i="1"/>
  <c r="BB6" i="40" s="1"/>
  <c r="DE203" i="1"/>
  <c r="DC203" i="1"/>
  <c r="DE204" i="1"/>
  <c r="DN529" i="1"/>
  <c r="DL384" i="1"/>
  <c r="DP384" i="1"/>
  <c r="DM384" i="1"/>
  <c r="DN384" i="1"/>
  <c r="DO223" i="1"/>
  <c r="DM223" i="1"/>
  <c r="DP223" i="1"/>
  <c r="HF193" i="1"/>
  <c r="DC468" i="1"/>
  <c r="DE468" i="1"/>
  <c r="DJ468" i="1" s="1"/>
  <c r="DM468" i="1" s="1"/>
  <c r="AW219" i="1"/>
  <c r="CC219" i="1"/>
  <c r="BB22" i="40" s="1"/>
  <c r="HF219" i="1"/>
  <c r="BG22" i="40"/>
  <c r="CC210" i="1"/>
  <c r="BB13" i="40" s="1"/>
  <c r="AW210" i="1"/>
  <c r="AW370" i="1"/>
  <c r="CC370" i="1"/>
  <c r="DN447" i="1"/>
  <c r="DN224" i="1"/>
  <c r="DL473" i="1"/>
  <c r="DI220" i="1"/>
  <c r="DM540" i="1"/>
  <c r="DJ454" i="1"/>
  <c r="DL454" i="1" s="1"/>
  <c r="DM199" i="1"/>
  <c r="DF460" i="1"/>
  <c r="HF360" i="1"/>
  <c r="DL123" i="1"/>
  <c r="DN198" i="1"/>
  <c r="DM548" i="1"/>
  <c r="DN191" i="1"/>
  <c r="DO191" i="1"/>
  <c r="DP191" i="1"/>
  <c r="DM191" i="1"/>
  <c r="DP217" i="1"/>
  <c r="DM542" i="1"/>
  <c r="DN542" i="1"/>
  <c r="DL472" i="1"/>
  <c r="DO472" i="1"/>
  <c r="DN472" i="1"/>
  <c r="DL361" i="1"/>
  <c r="DO361" i="1"/>
  <c r="HF361" i="1"/>
  <c r="HF205" i="1"/>
  <c r="DE371" i="1"/>
  <c r="DF371" i="1"/>
  <c r="DN127" i="1"/>
  <c r="DO127" i="1"/>
  <c r="DM127" i="1"/>
  <c r="DG374" i="1"/>
  <c r="DG375" i="1"/>
  <c r="CC374" i="1"/>
  <c r="AW374" i="1"/>
  <c r="HF214" i="1"/>
  <c r="BG17" i="40"/>
  <c r="DG214" i="1"/>
  <c r="DG215" i="1"/>
  <c r="DE214" i="1"/>
  <c r="DC214" i="1"/>
  <c r="DE215" i="1"/>
  <c r="DG452" i="1"/>
  <c r="DG453" i="1"/>
  <c r="DF452" i="1"/>
  <c r="DF453" i="1"/>
  <c r="DE453" i="1"/>
  <c r="DE452" i="1"/>
  <c r="DC452" i="1"/>
  <c r="DL558" i="1"/>
  <c r="DM558" i="1"/>
  <c r="DP385" i="1"/>
  <c r="HF225" i="1"/>
  <c r="AW545" i="1"/>
  <c r="CC545" i="1"/>
  <c r="DC545" i="1"/>
  <c r="DE545" i="1"/>
  <c r="DJ545" i="1" s="1"/>
  <c r="DN545" i="1" s="1"/>
  <c r="DM197" i="1"/>
  <c r="DN440" i="1"/>
  <c r="DO440" i="1"/>
  <c r="DM440" i="1"/>
  <c r="HF187" i="1"/>
  <c r="DL436" i="1"/>
  <c r="DO436" i="1"/>
  <c r="HF380" i="1"/>
  <c r="DL120" i="1"/>
  <c r="DM120" i="1"/>
  <c r="HF218" i="1"/>
  <c r="DM534" i="1"/>
  <c r="DJ359" i="1"/>
  <c r="DL359" i="1" s="1"/>
  <c r="DJ360" i="1"/>
  <c r="DL376" i="1"/>
  <c r="DO376" i="1"/>
  <c r="DJ209" i="1"/>
  <c r="DM209" i="1" s="1"/>
  <c r="DP367" i="1"/>
  <c r="DO367" i="1"/>
  <c r="DM118" i="1"/>
  <c r="DM198" i="1"/>
  <c r="DM533" i="1"/>
  <c r="DN533" i="1"/>
  <c r="DO533" i="1"/>
  <c r="DJ368" i="1"/>
  <c r="DL368" i="1" s="1"/>
  <c r="HF368" i="1"/>
  <c r="DN548" i="1"/>
  <c r="HF327" i="1"/>
  <c r="HF334" i="1"/>
  <c r="HF331" i="1"/>
  <c r="HF345" i="1"/>
  <c r="HF326" i="1"/>
  <c r="HF329" i="1"/>
  <c r="DO542" i="1"/>
  <c r="HF357" i="1"/>
  <c r="DN532" i="1"/>
  <c r="DM532" i="1"/>
  <c r="HF206" i="1"/>
  <c r="HF383" i="1"/>
  <c r="HF346" i="1"/>
  <c r="HF336" i="1"/>
  <c r="HF338" i="1"/>
  <c r="DJ206" i="1"/>
  <c r="DM206" i="1" s="1"/>
  <c r="DJ524" i="1"/>
  <c r="DJ349" i="1"/>
  <c r="DM528" i="1" l="1"/>
  <c r="DO528" i="1"/>
  <c r="DJ469" i="1"/>
  <c r="DN469" i="1" s="1"/>
  <c r="DO196" i="1"/>
  <c r="DN535" i="1"/>
  <c r="DO445" i="1"/>
  <c r="DL196" i="1"/>
  <c r="DM535" i="1"/>
  <c r="DO535" i="1"/>
  <c r="DN445" i="1"/>
  <c r="DQ445" i="1" s="1"/>
  <c r="DO537" i="1"/>
  <c r="DM196" i="1"/>
  <c r="DN196" i="1"/>
  <c r="DJ546" i="1"/>
  <c r="DN546" i="1" s="1"/>
  <c r="DQ111" i="1"/>
  <c r="DP372" i="1"/>
  <c r="DO372" i="1"/>
  <c r="IG187" i="1"/>
  <c r="IG347" i="1"/>
  <c r="DQ358" i="1"/>
  <c r="DN441" i="1"/>
  <c r="DM458" i="1"/>
  <c r="DO458" i="1"/>
  <c r="DM362" i="1"/>
  <c r="DN362" i="1"/>
  <c r="DN449" i="1"/>
  <c r="DL462" i="1"/>
  <c r="DO462" i="1"/>
  <c r="DM462" i="1"/>
  <c r="DL362" i="1"/>
  <c r="DP362" i="1"/>
  <c r="DJ210" i="1"/>
  <c r="DL210" i="1" s="1"/>
  <c r="DN192" i="1"/>
  <c r="DP192" i="1"/>
  <c r="DN372" i="1"/>
  <c r="DM372" i="1"/>
  <c r="DL458" i="1"/>
  <c r="DN132" i="1"/>
  <c r="DJ211" i="1"/>
  <c r="DN211" i="1" s="1"/>
  <c r="DO137" i="1"/>
  <c r="DN378" i="1"/>
  <c r="FS559" i="1"/>
  <c r="DN366" i="1"/>
  <c r="DQ559" i="1"/>
  <c r="DM366" i="1"/>
  <c r="DL455" i="1"/>
  <c r="DO455" i="1"/>
  <c r="DM455" i="1"/>
  <c r="DP366" i="1"/>
  <c r="DO366" i="1"/>
  <c r="IG188" i="1"/>
  <c r="IG268" i="1"/>
  <c r="DN455" i="1"/>
  <c r="DM218" i="1"/>
  <c r="DM122" i="1"/>
  <c r="DM531" i="1"/>
  <c r="DM356" i="1"/>
  <c r="DM527" i="1"/>
  <c r="DL527" i="1"/>
  <c r="DO527" i="1"/>
  <c r="DM461" i="1"/>
  <c r="DL356" i="1"/>
  <c r="IG269" i="1"/>
  <c r="IG349" i="1"/>
  <c r="IG189" i="1"/>
  <c r="DO461" i="1"/>
  <c r="DL461" i="1"/>
  <c r="DQ438" i="1"/>
  <c r="DO133" i="1"/>
  <c r="DN133" i="1"/>
  <c r="DM133" i="1"/>
  <c r="DP356" i="1"/>
  <c r="DO356" i="1"/>
  <c r="DQ130" i="1"/>
  <c r="FS526" i="1"/>
  <c r="DN531" i="1"/>
  <c r="DO531" i="1"/>
  <c r="DN200" i="1"/>
  <c r="DP378" i="1"/>
  <c r="DM200" i="1"/>
  <c r="DL200" i="1"/>
  <c r="DP200" i="1"/>
  <c r="DQ351" i="1"/>
  <c r="DQ526" i="1"/>
  <c r="DM140" i="1"/>
  <c r="DN140" i="1"/>
  <c r="DO140" i="1"/>
  <c r="DM541" i="1"/>
  <c r="DL541" i="1"/>
  <c r="DO192" i="1"/>
  <c r="DQ134" i="1"/>
  <c r="DN528" i="1"/>
  <c r="DQ383" i="1"/>
  <c r="DO449" i="1"/>
  <c r="DQ113" i="1"/>
  <c r="DL442" i="1"/>
  <c r="DN541" i="1"/>
  <c r="DQ450" i="1"/>
  <c r="DM449" i="1"/>
  <c r="DO554" i="1"/>
  <c r="DJ363" i="1"/>
  <c r="DL363" i="1" s="1"/>
  <c r="DN437" i="1"/>
  <c r="DM554" i="1"/>
  <c r="DQ110" i="1"/>
  <c r="DQ143" i="1"/>
  <c r="DM201" i="1"/>
  <c r="DM192" i="1"/>
  <c r="DN537" i="1"/>
  <c r="DJ204" i="1"/>
  <c r="DL204" i="1" s="1"/>
  <c r="DL202" i="1"/>
  <c r="DP219" i="1"/>
  <c r="DQ224" i="1"/>
  <c r="DP202" i="1"/>
  <c r="DQ124" i="1"/>
  <c r="DQ357" i="1"/>
  <c r="DN219" i="1"/>
  <c r="DQ106" i="1"/>
  <c r="DM217" i="1"/>
  <c r="DQ191" i="1"/>
  <c r="DM370" i="1"/>
  <c r="DL121" i="1"/>
  <c r="DN121" i="1"/>
  <c r="DM132" i="1"/>
  <c r="DO469" i="1"/>
  <c r="DP353" i="1"/>
  <c r="DM469" i="1"/>
  <c r="DQ126" i="1"/>
  <c r="DQ207" i="1"/>
  <c r="DN365" i="1"/>
  <c r="DO536" i="1"/>
  <c r="DL353" i="1"/>
  <c r="DM536" i="1"/>
  <c r="DL129" i="1"/>
  <c r="DO129" i="1"/>
  <c r="DM129" i="1"/>
  <c r="DQ440" i="1"/>
  <c r="DJ371" i="1"/>
  <c r="DL371" i="1" s="1"/>
  <c r="DQ223" i="1"/>
  <c r="DQ194" i="1"/>
  <c r="DJ188" i="1"/>
  <c r="DL188" i="1" s="1"/>
  <c r="DQ117" i="1"/>
  <c r="DL474" i="1"/>
  <c r="DM193" i="1"/>
  <c r="DP193" i="1"/>
  <c r="DL467" i="1"/>
  <c r="DL132" i="1"/>
  <c r="DL138" i="1"/>
  <c r="DQ548" i="1"/>
  <c r="DN217" i="1"/>
  <c r="DJ470" i="1"/>
  <c r="DM470" i="1" s="1"/>
  <c r="DM378" i="1"/>
  <c r="DM349" i="1"/>
  <c r="DN349" i="1"/>
  <c r="DO349" i="1"/>
  <c r="DL349" i="1"/>
  <c r="DL524" i="1"/>
  <c r="DM524" i="1"/>
  <c r="DO524" i="1"/>
  <c r="DQ376" i="1"/>
  <c r="FE436" i="1"/>
  <c r="FF436" i="1" s="1"/>
  <c r="DZ436" i="1"/>
  <c r="EA436" i="1" s="1"/>
  <c r="DQ436" i="1"/>
  <c r="EJ436" i="1"/>
  <c r="EK436" i="1" s="1"/>
  <c r="EU436" i="1"/>
  <c r="EV436" i="1" s="1"/>
  <c r="DQ473" i="1"/>
  <c r="DM466" i="1"/>
  <c r="DO466" i="1"/>
  <c r="DN466" i="1"/>
  <c r="DJ556" i="1"/>
  <c r="DN556" i="1" s="1"/>
  <c r="DQ198" i="1"/>
  <c r="DO451" i="1"/>
  <c r="DN451" i="1"/>
  <c r="DJ471" i="1"/>
  <c r="DL471" i="1" s="1"/>
  <c r="DP205" i="1"/>
  <c r="DO205" i="1"/>
  <c r="DN205" i="1"/>
  <c r="DM205" i="1"/>
  <c r="DO465" i="1"/>
  <c r="DN465" i="1"/>
  <c r="DM465" i="1"/>
  <c r="DQ551" i="1"/>
  <c r="FS551" i="1"/>
  <c r="DM208" i="1"/>
  <c r="DN208" i="1"/>
  <c r="DP208" i="1"/>
  <c r="DO208" i="1"/>
  <c r="DP369" i="1"/>
  <c r="DO369" i="1"/>
  <c r="DM369" i="1"/>
  <c r="DQ447" i="1"/>
  <c r="DM225" i="1"/>
  <c r="DO225" i="1"/>
  <c r="DP225" i="1"/>
  <c r="DN225" i="1"/>
  <c r="DM212" i="1"/>
  <c r="DN212" i="1"/>
  <c r="DJ375" i="1"/>
  <c r="DO375" i="1" s="1"/>
  <c r="DJ374" i="1"/>
  <c r="DL374" i="1" s="1"/>
  <c r="DN524" i="1"/>
  <c r="FS542" i="1"/>
  <c r="DQ542" i="1"/>
  <c r="DQ543" i="1"/>
  <c r="FS543" i="1"/>
  <c r="DL552" i="1"/>
  <c r="DO552" i="1"/>
  <c r="DQ446" i="1"/>
  <c r="DP216" i="1"/>
  <c r="DO216" i="1"/>
  <c r="DN216" i="1"/>
  <c r="DM216" i="1"/>
  <c r="DM348" i="1"/>
  <c r="DP348" i="1"/>
  <c r="DN348" i="1"/>
  <c r="DO560" i="1"/>
  <c r="DM560" i="1"/>
  <c r="DN560" i="1"/>
  <c r="DO547" i="1"/>
  <c r="DM547" i="1"/>
  <c r="DM451" i="1"/>
  <c r="DN139" i="1"/>
  <c r="DO139" i="1"/>
  <c r="DJ464" i="1"/>
  <c r="DN464" i="1" s="1"/>
  <c r="DQ135" i="1"/>
  <c r="DJ459" i="1"/>
  <c r="DL459" i="1" s="1"/>
  <c r="DJ222" i="1"/>
  <c r="DN222" i="1" s="1"/>
  <c r="DJ539" i="1"/>
  <c r="DL539" i="1" s="1"/>
  <c r="DN554" i="1"/>
  <c r="DQ529" i="1"/>
  <c r="FS529" i="1"/>
  <c r="DM347" i="1"/>
  <c r="DN347" i="1"/>
  <c r="DO347" i="1"/>
  <c r="DP347" i="1"/>
  <c r="FS532" i="1"/>
  <c r="DQ532" i="1"/>
  <c r="DQ367" i="1"/>
  <c r="DQ127" i="1"/>
  <c r="DQ535" i="1"/>
  <c r="FS535" i="1"/>
  <c r="FS533" i="1"/>
  <c r="DQ533" i="1"/>
  <c r="DQ120" i="1"/>
  <c r="DQ558" i="1"/>
  <c r="FS558" i="1"/>
  <c r="DJ453" i="1"/>
  <c r="DL453" i="1" s="1"/>
  <c r="DP349" i="1"/>
  <c r="DQ123" i="1"/>
  <c r="DM553" i="1"/>
  <c r="DN553" i="1"/>
  <c r="DL352" i="1"/>
  <c r="DN352" i="1"/>
  <c r="DO206" i="1"/>
  <c r="DP206" i="1"/>
  <c r="DL206" i="1"/>
  <c r="DN206" i="1"/>
  <c r="DN368" i="1"/>
  <c r="DO368" i="1"/>
  <c r="DP368" i="1"/>
  <c r="DM368" i="1"/>
  <c r="DL209" i="1"/>
  <c r="DP209" i="1"/>
  <c r="DO209" i="1"/>
  <c r="DL360" i="1"/>
  <c r="DO360" i="1"/>
  <c r="DN360" i="1"/>
  <c r="DO359" i="1"/>
  <c r="DP359" i="1"/>
  <c r="DN359" i="1"/>
  <c r="DM359" i="1"/>
  <c r="DL545" i="1"/>
  <c r="DO545" i="1"/>
  <c r="DJ452" i="1"/>
  <c r="DN452" i="1" s="1"/>
  <c r="DJ215" i="1"/>
  <c r="DO215" i="1" s="1"/>
  <c r="DJ214" i="1"/>
  <c r="DL214" i="1" s="1"/>
  <c r="DQ361" i="1"/>
  <c r="DQ472" i="1"/>
  <c r="DO454" i="1"/>
  <c r="DN454" i="1"/>
  <c r="DM454" i="1"/>
  <c r="DL468" i="1"/>
  <c r="DO468" i="1"/>
  <c r="DQ384" i="1"/>
  <c r="DJ203" i="1"/>
  <c r="DN203" i="1" s="1"/>
  <c r="DO352" i="1"/>
  <c r="DL553" i="1"/>
  <c r="DJ221" i="1"/>
  <c r="DL221" i="1" s="1"/>
  <c r="DL466" i="1"/>
  <c r="DM352" i="1"/>
  <c r="DQ534" i="1"/>
  <c r="FS534" i="1"/>
  <c r="DN202" i="1"/>
  <c r="DO202" i="1"/>
  <c r="DP201" i="1"/>
  <c r="DN201" i="1"/>
  <c r="DO201" i="1"/>
  <c r="DJ189" i="1"/>
  <c r="DN189" i="1" s="1"/>
  <c r="DQ114" i="1"/>
  <c r="AF46" i="40"/>
  <c r="GI106" i="1"/>
  <c r="AE46" i="40" s="1"/>
  <c r="DJ557" i="1"/>
  <c r="DN557" i="1" s="1"/>
  <c r="DM128" i="1"/>
  <c r="DN128" i="1"/>
  <c r="DO128" i="1"/>
  <c r="DZ522" i="1"/>
  <c r="EA522" i="1" s="1"/>
  <c r="FE522" i="1"/>
  <c r="FF522" i="1" s="1"/>
  <c r="EU522" i="1"/>
  <c r="EV522" i="1" s="1"/>
  <c r="EJ522" i="1"/>
  <c r="EK522" i="1" s="1"/>
  <c r="FS522" i="1"/>
  <c r="FT522" i="1" s="1"/>
  <c r="DQ522" i="1"/>
  <c r="DO218" i="1"/>
  <c r="DP218" i="1"/>
  <c r="DN218" i="1"/>
  <c r="DN377" i="1"/>
  <c r="DO377" i="1"/>
  <c r="DO474" i="1"/>
  <c r="DN474" i="1"/>
  <c r="DL193" i="1"/>
  <c r="DO193" i="1"/>
  <c r="DQ199" i="1"/>
  <c r="DN467" i="1"/>
  <c r="DO467" i="1"/>
  <c r="DL451" i="1"/>
  <c r="DQ197" i="1"/>
  <c r="DJ382" i="1"/>
  <c r="DN382" i="1" s="1"/>
  <c r="DJ381" i="1"/>
  <c r="DL381" i="1" s="1"/>
  <c r="GI99" i="1"/>
  <c r="AE39" i="40" s="1"/>
  <c r="AF39" i="40"/>
  <c r="DJ550" i="1"/>
  <c r="DJ549" i="1"/>
  <c r="DL549" i="1" s="1"/>
  <c r="DJ379" i="1"/>
  <c r="DL379" i="1" s="1"/>
  <c r="DL205" i="1"/>
  <c r="DL465" i="1"/>
  <c r="DP212" i="1"/>
  <c r="DL208" i="1"/>
  <c r="DL369" i="1"/>
  <c r="DN209" i="1"/>
  <c r="DM545" i="1"/>
  <c r="DL225" i="1"/>
  <c r="DL212" i="1"/>
  <c r="DO544" i="1"/>
  <c r="DN544" i="1"/>
  <c r="DM544" i="1"/>
  <c r="DL373" i="1"/>
  <c r="DP373" i="1"/>
  <c r="DN373" i="1"/>
  <c r="DO373" i="1"/>
  <c r="DM213" i="1"/>
  <c r="DP213" i="1"/>
  <c r="DO213" i="1"/>
  <c r="DN213" i="1"/>
  <c r="DM377" i="1"/>
  <c r="DP360" i="1"/>
  <c r="DM355" i="1"/>
  <c r="DO355" i="1"/>
  <c r="DN355" i="1"/>
  <c r="DP355" i="1"/>
  <c r="DN530" i="1"/>
  <c r="DO530" i="1"/>
  <c r="DM530" i="1"/>
  <c r="DJ460" i="1"/>
  <c r="DQ456" i="1"/>
  <c r="DL370" i="1"/>
  <c r="DO370" i="1"/>
  <c r="DP370" i="1"/>
  <c r="DL219" i="1"/>
  <c r="DO219" i="1"/>
  <c r="DJ220" i="1"/>
  <c r="DL220" i="1" s="1"/>
  <c r="DN468" i="1"/>
  <c r="DL122" i="1"/>
  <c r="DO122" i="1"/>
  <c r="AF50" i="40"/>
  <c r="GI110" i="1"/>
  <c r="AE50" i="40" s="1"/>
  <c r="DQ136" i="1"/>
  <c r="DM437" i="1"/>
  <c r="DO437" i="1"/>
  <c r="DM138" i="1"/>
  <c r="DN138" i="1"/>
  <c r="DM137" i="1"/>
  <c r="DN137" i="1"/>
  <c r="DO212" i="1"/>
  <c r="DP352" i="1"/>
  <c r="DO353" i="1"/>
  <c r="DN353" i="1"/>
  <c r="DL469" i="1"/>
  <c r="DQ107" i="1"/>
  <c r="DQ118" i="1"/>
  <c r="DN369" i="1"/>
  <c r="DL216" i="1"/>
  <c r="DL348" i="1"/>
  <c r="DO523" i="1"/>
  <c r="DN523" i="1"/>
  <c r="DM523" i="1"/>
  <c r="DQ385" i="1"/>
  <c r="DO365" i="1"/>
  <c r="DP365" i="1"/>
  <c r="DM365" i="1"/>
  <c r="DM373" i="1"/>
  <c r="DL217" i="1"/>
  <c r="DP377" i="1"/>
  <c r="DL560" i="1"/>
  <c r="FS548" i="1"/>
  <c r="DM360" i="1"/>
  <c r="DM441" i="1"/>
  <c r="DO441" i="1"/>
  <c r="DM442" i="1"/>
  <c r="DO442" i="1"/>
  <c r="DL547" i="1"/>
  <c r="DQ540" i="1"/>
  <c r="FS540" i="1"/>
  <c r="DL139" i="1"/>
  <c r="DQ457" i="1"/>
  <c r="DM121" i="1"/>
  <c r="DJ463" i="1"/>
  <c r="DO463" i="1" s="1"/>
  <c r="DO444" i="1"/>
  <c r="DN444" i="1"/>
  <c r="DM444" i="1"/>
  <c r="DQ448" i="1"/>
  <c r="DL378" i="1"/>
  <c r="DM552" i="1"/>
  <c r="DJ555" i="1"/>
  <c r="DM555" i="1" s="1"/>
  <c r="AF55" i="40"/>
  <c r="GI115" i="1"/>
  <c r="AE55" i="40" s="1"/>
  <c r="DJ538" i="1"/>
  <c r="DN538" i="1" s="1"/>
  <c r="DJ364" i="1"/>
  <c r="DP364" i="1" s="1"/>
  <c r="DL537" i="1"/>
  <c r="DL536" i="1"/>
  <c r="DP195" i="1"/>
  <c r="DM195" i="1"/>
  <c r="DO195" i="1"/>
  <c r="DN195" i="1"/>
  <c r="DL347" i="1"/>
  <c r="DO348" i="1"/>
  <c r="DJ380" i="1"/>
  <c r="FS528" i="1" l="1"/>
  <c r="DL546" i="1"/>
  <c r="DQ196" i="1"/>
  <c r="DM546" i="1"/>
  <c r="DO546" i="1"/>
  <c r="DQ458" i="1"/>
  <c r="DQ462" i="1"/>
  <c r="DL211" i="1"/>
  <c r="DO211" i="1"/>
  <c r="DM211" i="1"/>
  <c r="DQ362" i="1"/>
  <c r="DP210" i="1"/>
  <c r="DQ372" i="1"/>
  <c r="DM210" i="1"/>
  <c r="DN210" i="1"/>
  <c r="DO210" i="1"/>
  <c r="DP211" i="1"/>
  <c r="DQ366" i="1"/>
  <c r="FS527" i="1"/>
  <c r="DQ527" i="1"/>
  <c r="DQ461" i="1"/>
  <c r="DQ455" i="1"/>
  <c r="FS531" i="1"/>
  <c r="DQ356" i="1"/>
  <c r="DQ531" i="1"/>
  <c r="DM556" i="1"/>
  <c r="DQ133" i="1"/>
  <c r="DQ528" i="1"/>
  <c r="DN371" i="1"/>
  <c r="DP371" i="1"/>
  <c r="DN470" i="1"/>
  <c r="DQ449" i="1"/>
  <c r="DQ140" i="1"/>
  <c r="DQ200" i="1"/>
  <c r="DM375" i="1"/>
  <c r="DP375" i="1"/>
  <c r="DN363" i="1"/>
  <c r="DP363" i="1"/>
  <c r="DM363" i="1"/>
  <c r="DQ192" i="1"/>
  <c r="FS541" i="1"/>
  <c r="DM471" i="1"/>
  <c r="DM539" i="1"/>
  <c r="DQ554" i="1"/>
  <c r="DO363" i="1"/>
  <c r="DQ132" i="1"/>
  <c r="DQ541" i="1"/>
  <c r="DP204" i="1"/>
  <c r="DP188" i="1"/>
  <c r="DM188" i="1"/>
  <c r="DO188" i="1"/>
  <c r="DN204" i="1"/>
  <c r="DM204" i="1"/>
  <c r="DN453" i="1"/>
  <c r="DN188" i="1"/>
  <c r="DO204" i="1"/>
  <c r="DQ544" i="1"/>
  <c r="DP215" i="1"/>
  <c r="DO371" i="1"/>
  <c r="DM214" i="1"/>
  <c r="DM189" i="1"/>
  <c r="DM371" i="1"/>
  <c r="DN375" i="1"/>
  <c r="DL470" i="1"/>
  <c r="DO470" i="1"/>
  <c r="DQ195" i="1"/>
  <c r="DQ444" i="1"/>
  <c r="DQ441" i="1"/>
  <c r="DQ523" i="1"/>
  <c r="DQ137" i="1"/>
  <c r="DQ437" i="1"/>
  <c r="DM381" i="1"/>
  <c r="DP374" i="1"/>
  <c r="DQ129" i="1"/>
  <c r="DQ353" i="1"/>
  <c r="DM549" i="1"/>
  <c r="DQ467" i="1"/>
  <c r="DQ202" i="1"/>
  <c r="FS554" i="1"/>
  <c r="DQ355" i="1"/>
  <c r="DQ536" i="1"/>
  <c r="FS536" i="1"/>
  <c r="DN364" i="1"/>
  <c r="DO364" i="1"/>
  <c r="DQ139" i="1"/>
  <c r="DQ469" i="1"/>
  <c r="DQ370" i="1"/>
  <c r="DN380" i="1"/>
  <c r="DL380" i="1"/>
  <c r="DO380" i="1"/>
  <c r="DQ347" i="1"/>
  <c r="EJ347" i="1"/>
  <c r="EK347" i="1" s="1"/>
  <c r="DZ347" i="1"/>
  <c r="EA347" i="1" s="1"/>
  <c r="FE347" i="1"/>
  <c r="FF347" i="1" s="1"/>
  <c r="EU347" i="1"/>
  <c r="EV347" i="1" s="1"/>
  <c r="DQ537" i="1"/>
  <c r="FS537" i="1"/>
  <c r="FS574" i="1" s="1"/>
  <c r="DL364" i="1"/>
  <c r="DL538" i="1"/>
  <c r="DO538" i="1"/>
  <c r="DL555" i="1"/>
  <c r="DL463" i="1"/>
  <c r="DN463" i="1"/>
  <c r="DQ547" i="1"/>
  <c r="FS547" i="1"/>
  <c r="DQ560" i="1"/>
  <c r="FS560" i="1"/>
  <c r="DQ217" i="1"/>
  <c r="DQ348" i="1"/>
  <c r="DQ122" i="1"/>
  <c r="DN220" i="1"/>
  <c r="DM220" i="1"/>
  <c r="DO220" i="1"/>
  <c r="DQ219" i="1"/>
  <c r="DQ212" i="1"/>
  <c r="DQ369" i="1"/>
  <c r="DP189" i="1"/>
  <c r="DQ205" i="1"/>
  <c r="DM463" i="1"/>
  <c r="DL550" i="1"/>
  <c r="DO550" i="1"/>
  <c r="DP381" i="1"/>
  <c r="DL382" i="1"/>
  <c r="DO382" i="1"/>
  <c r="DQ451" i="1"/>
  <c r="DL189" i="1"/>
  <c r="DP380" i="1"/>
  <c r="DQ466" i="1"/>
  <c r="DO221" i="1"/>
  <c r="DP221" i="1"/>
  <c r="DP220" i="1"/>
  <c r="DL215" i="1"/>
  <c r="DQ545" i="1"/>
  <c r="FS545" i="1"/>
  <c r="DQ209" i="1"/>
  <c r="DQ206" i="1"/>
  <c r="DQ352" i="1"/>
  <c r="DQ454" i="1"/>
  <c r="DM453" i="1"/>
  <c r="DO453" i="1"/>
  <c r="DQ359" i="1"/>
  <c r="DM364" i="1"/>
  <c r="DL222" i="1"/>
  <c r="DP222" i="1"/>
  <c r="DO222" i="1"/>
  <c r="DM222" i="1"/>
  <c r="DN459" i="1"/>
  <c r="DM459" i="1"/>
  <c r="DO459" i="1"/>
  <c r="DQ365" i="1"/>
  <c r="FS523" i="1"/>
  <c r="FT523" i="1" s="1"/>
  <c r="DQ530" i="1"/>
  <c r="DQ213" i="1"/>
  <c r="FS544" i="1"/>
  <c r="DM374" i="1"/>
  <c r="DL375" i="1"/>
  <c r="DM215" i="1"/>
  <c r="DN221" i="1"/>
  <c r="DM550" i="1"/>
  <c r="DP382" i="1"/>
  <c r="DQ474" i="1"/>
  <c r="DQ377" i="1"/>
  <c r="DQ218" i="1"/>
  <c r="DL556" i="1"/>
  <c r="DO556" i="1"/>
  <c r="DQ201" i="1"/>
  <c r="DQ121" i="1"/>
  <c r="DN215" i="1"/>
  <c r="DQ524" i="1"/>
  <c r="FS524" i="1"/>
  <c r="DN555" i="1"/>
  <c r="DO555" i="1"/>
  <c r="DQ378" i="1"/>
  <c r="DQ546" i="1"/>
  <c r="FS546" i="1"/>
  <c r="DQ216" i="1"/>
  <c r="DL460" i="1"/>
  <c r="DO460" i="1"/>
  <c r="DQ373" i="1"/>
  <c r="DQ225" i="1"/>
  <c r="DQ208" i="1"/>
  <c r="DQ465" i="1"/>
  <c r="DM379" i="1"/>
  <c r="DP379" i="1"/>
  <c r="DO379" i="1"/>
  <c r="DN379" i="1"/>
  <c r="DN549" i="1"/>
  <c r="DO549" i="1"/>
  <c r="DN381" i="1"/>
  <c r="DO381" i="1"/>
  <c r="DQ193" i="1"/>
  <c r="DL557" i="1"/>
  <c r="DO557" i="1"/>
  <c r="DQ553" i="1"/>
  <c r="FS553" i="1"/>
  <c r="DL203" i="1"/>
  <c r="DO203" i="1"/>
  <c r="DQ468" i="1"/>
  <c r="DN214" i="1"/>
  <c r="DO214" i="1"/>
  <c r="DL452" i="1"/>
  <c r="DO452" i="1"/>
  <c r="DQ360" i="1"/>
  <c r="DP203" i="1"/>
  <c r="DM460" i="1"/>
  <c r="DQ368" i="1"/>
  <c r="DM538" i="1"/>
  <c r="DN539" i="1"/>
  <c r="DO539" i="1"/>
  <c r="DL464" i="1"/>
  <c r="DO464" i="1"/>
  <c r="DN550" i="1"/>
  <c r="DQ442" i="1"/>
  <c r="DM557" i="1"/>
  <c r="DM380" i="1"/>
  <c r="DQ138" i="1"/>
  <c r="DQ552" i="1"/>
  <c r="FS552" i="1"/>
  <c r="DM203" i="1"/>
  <c r="FS530" i="1"/>
  <c r="DN374" i="1"/>
  <c r="DO374" i="1"/>
  <c r="DP214" i="1"/>
  <c r="DM221" i="1"/>
  <c r="DM464" i="1"/>
  <c r="DN471" i="1"/>
  <c r="DO471" i="1"/>
  <c r="DM382" i="1"/>
  <c r="DN460" i="1"/>
  <c r="DQ128" i="1"/>
  <c r="DO189" i="1"/>
  <c r="DM452" i="1"/>
  <c r="DQ349" i="1"/>
  <c r="DQ211" i="1" l="1"/>
  <c r="DQ210" i="1"/>
  <c r="DQ363" i="1"/>
  <c r="DQ220" i="1"/>
  <c r="DQ470" i="1"/>
  <c r="DQ188" i="1"/>
  <c r="DQ204" i="1"/>
  <c r="DQ371" i="1"/>
  <c r="DQ459" i="1"/>
  <c r="DQ453" i="1"/>
  <c r="DQ539" i="1"/>
  <c r="DQ549" i="1"/>
  <c r="DQ471" i="1"/>
  <c r="DQ214" i="1"/>
  <c r="DQ379" i="1"/>
  <c r="DQ374" i="1"/>
  <c r="DQ464" i="1"/>
  <c r="DQ203" i="1"/>
  <c r="DQ221" i="1"/>
  <c r="DQ460" i="1"/>
  <c r="FT524" i="1"/>
  <c r="DQ222" i="1"/>
  <c r="DQ382" i="1"/>
  <c r="DQ463" i="1"/>
  <c r="DQ364" i="1"/>
  <c r="FS539" i="1"/>
  <c r="DQ381" i="1"/>
  <c r="DQ452" i="1"/>
  <c r="DQ557" i="1"/>
  <c r="FS557" i="1"/>
  <c r="DQ556" i="1"/>
  <c r="FS556" i="1"/>
  <c r="DQ375" i="1"/>
  <c r="DQ215" i="1"/>
  <c r="DQ189" i="1"/>
  <c r="DQ550" i="1"/>
  <c r="FS550" i="1"/>
  <c r="DQ555" i="1"/>
  <c r="FS555" i="1"/>
  <c r="DQ538" i="1"/>
  <c r="FS538" i="1"/>
  <c r="DQ380" i="1"/>
  <c r="FS549" i="1"/>
  <c r="FT525" i="1" l="1"/>
  <c r="FT526" i="1" l="1"/>
  <c r="FT527" i="1" l="1"/>
  <c r="FT528" i="1" l="1"/>
  <c r="FT529" i="1" l="1"/>
  <c r="FT530" i="1" l="1"/>
  <c r="FT531" i="1" l="1"/>
  <c r="FT532" i="1" l="1"/>
  <c r="FT533" i="1" l="1"/>
  <c r="FT534" i="1" l="1"/>
  <c r="FT535" i="1" l="1"/>
  <c r="FT536" i="1" s="1"/>
  <c r="FT537" i="1" l="1"/>
  <c r="FU536" i="1" s="1"/>
  <c r="N26" i="81" s="1"/>
  <c r="FU535" i="1" l="1"/>
  <c r="N25" i="81" s="1"/>
  <c r="FT574" i="1"/>
  <c r="FU506" i="1"/>
  <c r="FU518" i="1"/>
  <c r="FU520" i="1"/>
  <c r="FU501" i="1"/>
  <c r="FU502" i="1"/>
  <c r="FU521" i="1"/>
  <c r="FU512" i="1"/>
  <c r="FU516" i="1"/>
  <c r="FU503" i="1"/>
  <c r="FU504" i="1"/>
  <c r="FU509" i="1"/>
  <c r="FU510" i="1"/>
  <c r="FU515" i="1"/>
  <c r="FU514" i="1"/>
  <c r="FU505" i="1"/>
  <c r="FU519" i="1"/>
  <c r="FU507" i="1"/>
  <c r="FU517" i="1"/>
  <c r="FU537" i="1"/>
  <c r="N27" i="81" s="1"/>
  <c r="FU508" i="1"/>
  <c r="FU511" i="1"/>
  <c r="FU513" i="1"/>
  <c r="FU522" i="1"/>
  <c r="N12" i="81" s="1"/>
  <c r="FU523" i="1"/>
  <c r="N13" i="81" s="1"/>
  <c r="FT538" i="1"/>
  <c r="FU524" i="1"/>
  <c r="N14" i="81" s="1"/>
  <c r="FU525" i="1"/>
  <c r="N15" i="81" s="1"/>
  <c r="FU526" i="1"/>
  <c r="N16" i="81" s="1"/>
  <c r="FU527" i="1"/>
  <c r="N17" i="81" s="1"/>
  <c r="FU528" i="1"/>
  <c r="N18" i="81" s="1"/>
  <c r="FU529" i="1"/>
  <c r="N19" i="81" s="1"/>
  <c r="FU530" i="1"/>
  <c r="N20" i="81" s="1"/>
  <c r="FU531" i="1"/>
  <c r="N21" i="81" s="1"/>
  <c r="FU532" i="1"/>
  <c r="N22" i="81" s="1"/>
  <c r="FU533" i="1"/>
  <c r="N23" i="81" s="1"/>
  <c r="FU534" i="1"/>
  <c r="N24" i="81" s="1"/>
  <c r="FU538" i="1" l="1"/>
  <c r="N28" i="81" s="1"/>
  <c r="FT539" i="1"/>
  <c r="AD202" i="1"/>
  <c r="AD154" i="1"/>
  <c r="AD537" i="1"/>
  <c r="AD362" i="1"/>
  <c r="AD282" i="1"/>
  <c r="AD451" i="1"/>
  <c r="BC120" i="1"/>
  <c r="AL120" i="1"/>
  <c r="CM120" i="1" l="1"/>
  <c r="CO120" i="1" s="1"/>
  <c r="BC282" i="1"/>
  <c r="AL282" i="1"/>
  <c r="AD574" i="1"/>
  <c r="BC537" i="1"/>
  <c r="AL537" i="1"/>
  <c r="AD236" i="1"/>
  <c r="BC202" i="1"/>
  <c r="AL202" i="1"/>
  <c r="AD198" i="1"/>
  <c r="BC116" i="1"/>
  <c r="AD278" i="1"/>
  <c r="AD447" i="1"/>
  <c r="AD358" i="1"/>
  <c r="AD533" i="1"/>
  <c r="AL116" i="1"/>
  <c r="AD356" i="1"/>
  <c r="AD531" i="1"/>
  <c r="AD196" i="1"/>
  <c r="BC114" i="1"/>
  <c r="AD276" i="1"/>
  <c r="AD445" i="1"/>
  <c r="AL114" i="1"/>
  <c r="AD354" i="1"/>
  <c r="BC112" i="1"/>
  <c r="AD443" i="1"/>
  <c r="AD274" i="1"/>
  <c r="AD194" i="1"/>
  <c r="AD529" i="1"/>
  <c r="AL112" i="1"/>
  <c r="AD350" i="1"/>
  <c r="AD525" i="1"/>
  <c r="AD190" i="1"/>
  <c r="BC108" i="1"/>
  <c r="AD270" i="1"/>
  <c r="AD439" i="1"/>
  <c r="AL108" i="1"/>
  <c r="AD348" i="1"/>
  <c r="AD523" i="1"/>
  <c r="AD188" i="1"/>
  <c r="BC106" i="1"/>
  <c r="AD268" i="1"/>
  <c r="AD437" i="1"/>
  <c r="AL106" i="1"/>
  <c r="AD536" i="1"/>
  <c r="AD281" i="1"/>
  <c r="AD201" i="1"/>
  <c r="AD361" i="1"/>
  <c r="AD450" i="1"/>
  <c r="BC119" i="1"/>
  <c r="AL119" i="1"/>
  <c r="AD353" i="1"/>
  <c r="AD528" i="1"/>
  <c r="AD193" i="1"/>
  <c r="BC111" i="1"/>
  <c r="AD273" i="1"/>
  <c r="AD442" i="1"/>
  <c r="AL111" i="1"/>
  <c r="AL154" i="1"/>
  <c r="BC451" i="1"/>
  <c r="AD486" i="1"/>
  <c r="AL451" i="1"/>
  <c r="AD396" i="1"/>
  <c r="BC362" i="1"/>
  <c r="AL362" i="1"/>
  <c r="FU539" i="1"/>
  <c r="N29" i="81" s="1"/>
  <c r="FT540" i="1"/>
  <c r="AD277" i="1"/>
  <c r="BC115" i="1"/>
  <c r="AD532" i="1"/>
  <c r="AD197" i="1"/>
  <c r="AD357" i="1"/>
  <c r="AD446" i="1"/>
  <c r="AL115" i="1"/>
  <c r="AD349" i="1"/>
  <c r="BC107" i="1"/>
  <c r="AD438" i="1"/>
  <c r="AD269" i="1"/>
  <c r="AD189" i="1"/>
  <c r="AD524" i="1"/>
  <c r="AL107" i="1"/>
  <c r="AD279" i="1"/>
  <c r="AD199" i="1"/>
  <c r="AD534" i="1"/>
  <c r="AD359" i="1"/>
  <c r="BC117" i="1"/>
  <c r="AD448" i="1"/>
  <c r="AL117" i="1"/>
  <c r="AD530" i="1"/>
  <c r="BC113" i="1"/>
  <c r="AD444" i="1"/>
  <c r="AD195" i="1"/>
  <c r="AD355" i="1"/>
  <c r="AD275" i="1"/>
  <c r="AL113" i="1"/>
  <c r="AD191" i="1"/>
  <c r="AD351" i="1"/>
  <c r="AD440" i="1"/>
  <c r="AD271" i="1"/>
  <c r="BC109" i="1"/>
  <c r="AD526" i="1"/>
  <c r="AL109" i="1"/>
  <c r="AD267" i="1"/>
  <c r="BC105" i="1"/>
  <c r="AD522" i="1"/>
  <c r="AD187" i="1"/>
  <c r="AD347" i="1"/>
  <c r="AD436" i="1"/>
  <c r="AL105" i="1"/>
  <c r="AD280" i="1"/>
  <c r="AD360" i="1"/>
  <c r="AD535" i="1"/>
  <c r="AD200" i="1"/>
  <c r="BC118" i="1"/>
  <c r="AD449" i="1"/>
  <c r="AL118" i="1"/>
  <c r="AD527" i="1"/>
  <c r="BC110" i="1"/>
  <c r="AD441" i="1"/>
  <c r="AD192" i="1"/>
  <c r="AD272" i="1"/>
  <c r="AD352" i="1"/>
  <c r="AL110" i="1"/>
  <c r="AD538" i="1"/>
  <c r="AD203" i="1"/>
  <c r="AD283" i="1"/>
  <c r="AD363" i="1"/>
  <c r="AD452" i="1"/>
  <c r="BC121" i="1"/>
  <c r="AL121" i="1"/>
  <c r="AU113" i="1" l="1"/>
  <c r="AU118" i="1"/>
  <c r="AU105" i="1"/>
  <c r="AU110" i="1"/>
  <c r="AU107" i="1"/>
  <c r="AU154" i="1"/>
  <c r="AU121" i="1"/>
  <c r="CL121" i="1" s="1"/>
  <c r="CN121" i="1" s="1"/>
  <c r="AU115" i="1"/>
  <c r="CL115" i="1" s="1"/>
  <c r="CN115" i="1" s="1"/>
  <c r="AU109" i="1"/>
  <c r="CL109" i="1" s="1"/>
  <c r="CN109" i="1" s="1"/>
  <c r="AU117" i="1"/>
  <c r="CL117" i="1" s="1"/>
  <c r="CN117" i="1" s="1"/>
  <c r="BC452" i="1"/>
  <c r="AL452" i="1"/>
  <c r="AL283" i="1"/>
  <c r="BC283" i="1"/>
  <c r="BC538" i="1"/>
  <c r="AL538" i="1"/>
  <c r="AU538" i="1" s="1"/>
  <c r="BC352" i="1"/>
  <c r="AL352" i="1"/>
  <c r="BC192" i="1"/>
  <c r="AL192" i="1"/>
  <c r="CL118" i="1"/>
  <c r="CN118" i="1" s="1"/>
  <c r="EG118" i="1"/>
  <c r="EJ118" i="1" s="1"/>
  <c r="CM118" i="1"/>
  <c r="CO118" i="1" s="1"/>
  <c r="BC535" i="1"/>
  <c r="AL535" i="1"/>
  <c r="AU535" i="1" s="1"/>
  <c r="AL280" i="1"/>
  <c r="BC280" i="1"/>
  <c r="EG121" i="1"/>
  <c r="EJ121" i="1" s="1"/>
  <c r="CM121" i="1"/>
  <c r="CO121" i="1" s="1"/>
  <c r="BC363" i="1"/>
  <c r="AL363" i="1"/>
  <c r="BC203" i="1"/>
  <c r="AL203" i="1"/>
  <c r="CL110" i="1"/>
  <c r="CN110" i="1" s="1"/>
  <c r="BC272" i="1"/>
  <c r="AL272" i="1"/>
  <c r="BC441" i="1"/>
  <c r="AL441" i="1"/>
  <c r="BC527" i="1"/>
  <c r="AL527" i="1"/>
  <c r="AU527" i="1" s="1"/>
  <c r="BC449" i="1"/>
  <c r="AL449" i="1"/>
  <c r="BC200" i="1"/>
  <c r="AL200" i="1"/>
  <c r="BC360" i="1"/>
  <c r="AL360" i="1"/>
  <c r="BC436" i="1"/>
  <c r="AL436" i="1"/>
  <c r="BC187" i="1"/>
  <c r="AL187" i="1"/>
  <c r="EG105" i="1"/>
  <c r="CM105" i="1"/>
  <c r="CO105" i="1" s="1"/>
  <c r="EG109" i="1"/>
  <c r="EJ109" i="1" s="1"/>
  <c r="CM109" i="1"/>
  <c r="CO109" i="1" s="1"/>
  <c r="BC440" i="1"/>
  <c r="AL440" i="1"/>
  <c r="BC191" i="1"/>
  <c r="AL191" i="1"/>
  <c r="BC275" i="1"/>
  <c r="AL275" i="1"/>
  <c r="BC195" i="1"/>
  <c r="AL195" i="1"/>
  <c r="EG113" i="1"/>
  <c r="EJ113" i="1" s="1"/>
  <c r="CM113" i="1"/>
  <c r="CO113" i="1" s="1"/>
  <c r="EG117" i="1"/>
  <c r="EJ117" i="1" s="1"/>
  <c r="CM117" i="1"/>
  <c r="CO117" i="1" s="1"/>
  <c r="BC534" i="1"/>
  <c r="AL534" i="1"/>
  <c r="AU534" i="1" s="1"/>
  <c r="CL534" i="1" s="1"/>
  <c r="CN534" i="1" s="1"/>
  <c r="BC279" i="1"/>
  <c r="AL279" i="1"/>
  <c r="BC524" i="1"/>
  <c r="AL524" i="1"/>
  <c r="AU524" i="1" s="1"/>
  <c r="AL269" i="1"/>
  <c r="BC269" i="1"/>
  <c r="EG107" i="1"/>
  <c r="EJ107" i="1" s="1"/>
  <c r="CM107" i="1"/>
  <c r="CO107" i="1" s="1"/>
  <c r="BC446" i="1"/>
  <c r="AL446" i="1"/>
  <c r="BC197" i="1"/>
  <c r="AL197" i="1"/>
  <c r="EG115" i="1"/>
  <c r="EJ115" i="1" s="1"/>
  <c r="CM115" i="1"/>
  <c r="CO115" i="1" s="1"/>
  <c r="FU540" i="1"/>
  <c r="N30" i="81" s="1"/>
  <c r="FT541" i="1"/>
  <c r="AL396" i="1"/>
  <c r="AU120" i="1"/>
  <c r="AU111" i="1"/>
  <c r="AL273" i="1"/>
  <c r="BC273" i="1"/>
  <c r="BC193" i="1"/>
  <c r="AL193" i="1"/>
  <c r="BC353" i="1"/>
  <c r="AL353" i="1"/>
  <c r="EG119" i="1"/>
  <c r="EJ119" i="1" s="1"/>
  <c r="CM119" i="1"/>
  <c r="CO119" i="1" s="1"/>
  <c r="BC361" i="1"/>
  <c r="EG362" i="1" s="1"/>
  <c r="EJ362" i="1" s="1"/>
  <c r="AL361" i="1"/>
  <c r="AL281" i="1"/>
  <c r="BC281" i="1"/>
  <c r="AU106" i="1"/>
  <c r="AL268" i="1"/>
  <c r="BC268" i="1"/>
  <c r="BC188" i="1"/>
  <c r="AL188" i="1"/>
  <c r="BC348" i="1"/>
  <c r="AL348" i="1"/>
  <c r="AU108" i="1"/>
  <c r="BC270" i="1"/>
  <c r="AL270" i="1"/>
  <c r="BC190" i="1"/>
  <c r="AL190" i="1"/>
  <c r="BC350" i="1"/>
  <c r="AL350" i="1"/>
  <c r="BC529" i="1"/>
  <c r="AL529" i="1"/>
  <c r="AU529" i="1" s="1"/>
  <c r="AL274" i="1"/>
  <c r="BC274" i="1"/>
  <c r="EG112" i="1"/>
  <c r="EJ112" i="1" s="1"/>
  <c r="CM112" i="1"/>
  <c r="CO112" i="1" s="1"/>
  <c r="AU114" i="1"/>
  <c r="BC276" i="1"/>
  <c r="AL276" i="1"/>
  <c r="BC196" i="1"/>
  <c r="AL196" i="1"/>
  <c r="BC356" i="1"/>
  <c r="AL356" i="1"/>
  <c r="BC533" i="1"/>
  <c r="CM533" i="1" s="1"/>
  <c r="CO533" i="1" s="1"/>
  <c r="AL533" i="1"/>
  <c r="AU533" i="1" s="1"/>
  <c r="BC447" i="1"/>
  <c r="AL447" i="1"/>
  <c r="EG116" i="1"/>
  <c r="EJ116" i="1" s="1"/>
  <c r="CM116" i="1"/>
  <c r="CO116" i="1" s="1"/>
  <c r="CM202" i="1"/>
  <c r="CO202" i="1" s="1"/>
  <c r="AU537" i="1"/>
  <c r="AL574" i="1"/>
  <c r="AU574" i="1" s="1"/>
  <c r="AL316" i="1"/>
  <c r="EG110" i="1"/>
  <c r="EJ110" i="1" s="1"/>
  <c r="CM110" i="1"/>
  <c r="CO110" i="1" s="1"/>
  <c r="DW105" i="1"/>
  <c r="CL105" i="1"/>
  <c r="CN105" i="1" s="1"/>
  <c r="BC347" i="1"/>
  <c r="AL347" i="1"/>
  <c r="BC522" i="1"/>
  <c r="AL522" i="1"/>
  <c r="AU522" i="1" s="1"/>
  <c r="AL267" i="1"/>
  <c r="BC267" i="1"/>
  <c r="BC526" i="1"/>
  <c r="AL526" i="1"/>
  <c r="AU526" i="1" s="1"/>
  <c r="AL271" i="1"/>
  <c r="BC271" i="1"/>
  <c r="BC351" i="1"/>
  <c r="AL351" i="1"/>
  <c r="CL113" i="1"/>
  <c r="CN113" i="1" s="1"/>
  <c r="BC355" i="1"/>
  <c r="AL355" i="1"/>
  <c r="BC444" i="1"/>
  <c r="AL444" i="1"/>
  <c r="BC530" i="1"/>
  <c r="AL530" i="1"/>
  <c r="AU530" i="1" s="1"/>
  <c r="BC448" i="1"/>
  <c r="AL448" i="1"/>
  <c r="BC359" i="1"/>
  <c r="AL359" i="1"/>
  <c r="BC199" i="1"/>
  <c r="AL199" i="1"/>
  <c r="CL107" i="1"/>
  <c r="CN107" i="1" s="1"/>
  <c r="BC189" i="1"/>
  <c r="AL189" i="1"/>
  <c r="BC438" i="1"/>
  <c r="AL438" i="1"/>
  <c r="BC349" i="1"/>
  <c r="AL349" i="1"/>
  <c r="BC357" i="1"/>
  <c r="AL357" i="1"/>
  <c r="BC532" i="1"/>
  <c r="AL532" i="1"/>
  <c r="AU532" i="1" s="1"/>
  <c r="BC277" i="1"/>
  <c r="AL277" i="1"/>
  <c r="CM362" i="1"/>
  <c r="CO362" i="1" s="1"/>
  <c r="AL486" i="1"/>
  <c r="AU486" i="1" s="1"/>
  <c r="CM451" i="1"/>
  <c r="CO451" i="1" s="1"/>
  <c r="BC442" i="1"/>
  <c r="AL442" i="1"/>
  <c r="EG111" i="1"/>
  <c r="EJ111" i="1" s="1"/>
  <c r="CM111" i="1"/>
  <c r="CO111" i="1" s="1"/>
  <c r="BC528" i="1"/>
  <c r="AL528" i="1"/>
  <c r="AU528" i="1" s="1"/>
  <c r="AU119" i="1"/>
  <c r="BC450" i="1"/>
  <c r="AL450" i="1"/>
  <c r="BC201" i="1"/>
  <c r="AL201" i="1"/>
  <c r="BC536" i="1"/>
  <c r="AL536" i="1"/>
  <c r="AU536" i="1" s="1"/>
  <c r="BC437" i="1"/>
  <c r="AL437" i="1"/>
  <c r="EG106" i="1"/>
  <c r="EJ106" i="1" s="1"/>
  <c r="EK106" i="1" s="1"/>
  <c r="CM106" i="1"/>
  <c r="CO106" i="1" s="1"/>
  <c r="BC523" i="1"/>
  <c r="AL523" i="1"/>
  <c r="AU523" i="1" s="1"/>
  <c r="BC439" i="1"/>
  <c r="AL439" i="1"/>
  <c r="EG108" i="1"/>
  <c r="EJ108" i="1" s="1"/>
  <c r="CM108" i="1"/>
  <c r="CO108" i="1" s="1"/>
  <c r="BC525" i="1"/>
  <c r="AL525" i="1"/>
  <c r="AU525" i="1" s="1"/>
  <c r="AU112" i="1"/>
  <c r="BC194" i="1"/>
  <c r="AL194" i="1"/>
  <c r="BC443" i="1"/>
  <c r="AL443" i="1"/>
  <c r="BC354" i="1"/>
  <c r="AL354" i="1"/>
  <c r="BC445" i="1"/>
  <c r="AL445" i="1"/>
  <c r="EG114" i="1"/>
  <c r="EJ114" i="1" s="1"/>
  <c r="CM114" i="1"/>
  <c r="CO114" i="1" s="1"/>
  <c r="BC531" i="1"/>
  <c r="AL531" i="1"/>
  <c r="AU531" i="1" s="1"/>
  <c r="AU116" i="1"/>
  <c r="BC358" i="1"/>
  <c r="AL358" i="1"/>
  <c r="AL278" i="1"/>
  <c r="BC278" i="1"/>
  <c r="BC198" i="1"/>
  <c r="AL198" i="1"/>
  <c r="AL236" i="1"/>
  <c r="EG537" i="1"/>
  <c r="EJ537" i="1" s="1"/>
  <c r="EJ574" i="1" s="1"/>
  <c r="CM537" i="1"/>
  <c r="CO537" i="1" s="1"/>
  <c r="CM282" i="1"/>
  <c r="CO282" i="1" s="1"/>
  <c r="EG120" i="1"/>
  <c r="EJ120" i="1" s="1"/>
  <c r="AD539" i="1"/>
  <c r="AD204" i="1"/>
  <c r="AD453" i="1"/>
  <c r="BC122" i="1"/>
  <c r="AD284" i="1"/>
  <c r="AD364" i="1"/>
  <c r="AL122" i="1"/>
  <c r="AU122" i="1" s="1"/>
  <c r="DW107" i="1" l="1"/>
  <c r="DZ107" i="1" s="1"/>
  <c r="AU282" i="1"/>
  <c r="AU313" i="1"/>
  <c r="AU314" i="1"/>
  <c r="AU312" i="1"/>
  <c r="AU202" i="1"/>
  <c r="HM202" i="1" s="1"/>
  <c r="IF166" i="1" s="1"/>
  <c r="DW115" i="1"/>
  <c r="DZ115" i="1" s="1"/>
  <c r="DW118" i="1"/>
  <c r="DZ118" i="1" s="1"/>
  <c r="DW121" i="1"/>
  <c r="DZ121" i="1" s="1"/>
  <c r="AU396" i="1"/>
  <c r="DW110" i="1"/>
  <c r="DZ110" i="1" s="1"/>
  <c r="AU357" i="1"/>
  <c r="AU270" i="1"/>
  <c r="BL270" i="1" s="1"/>
  <c r="AU348" i="1"/>
  <c r="CL348" i="1" s="1"/>
  <c r="CN348" i="1" s="1"/>
  <c r="AU361" i="1"/>
  <c r="CL361" i="1" s="1"/>
  <c r="CN361" i="1" s="1"/>
  <c r="AU271" i="1"/>
  <c r="AU438" i="1"/>
  <c r="AU437" i="1"/>
  <c r="AU442" i="1"/>
  <c r="CL442" i="1" s="1"/>
  <c r="CN442" i="1" s="1"/>
  <c r="AU445" i="1"/>
  <c r="CL445" i="1" s="1"/>
  <c r="CN445" i="1" s="1"/>
  <c r="AU198" i="1"/>
  <c r="HM198" i="1" s="1"/>
  <c r="AU439" i="1"/>
  <c r="AU267" i="1"/>
  <c r="BL267" i="1" s="1"/>
  <c r="AU278" i="1"/>
  <c r="BL278" i="1" s="1"/>
  <c r="AU443" i="1"/>
  <c r="CL443" i="1" s="1"/>
  <c r="CN443" i="1" s="1"/>
  <c r="AU450" i="1"/>
  <c r="AU190" i="1"/>
  <c r="HM190" i="1" s="1"/>
  <c r="AU279" i="1"/>
  <c r="CL279" i="1" s="1"/>
  <c r="CN279" i="1" s="1"/>
  <c r="AU436" i="1"/>
  <c r="AU358" i="1"/>
  <c r="CL358" i="1" s="1"/>
  <c r="CN358" i="1" s="1"/>
  <c r="AU277" i="1"/>
  <c r="BL277" i="1" s="1"/>
  <c r="AU351" i="1"/>
  <c r="CL351" i="1" s="1"/>
  <c r="CN351" i="1" s="1"/>
  <c r="AU441" i="1"/>
  <c r="AU349" i="1"/>
  <c r="AU272" i="1"/>
  <c r="BL272" i="1" s="1"/>
  <c r="AU188" i="1"/>
  <c r="HM188" i="1" s="1"/>
  <c r="AU353" i="1"/>
  <c r="AU189" i="1"/>
  <c r="AU200" i="1"/>
  <c r="HM200" i="1" s="1"/>
  <c r="AU201" i="1"/>
  <c r="HM201" i="1" s="1"/>
  <c r="AU451" i="1"/>
  <c r="CL451" i="1" s="1"/>
  <c r="CN451" i="1" s="1"/>
  <c r="AU193" i="1"/>
  <c r="HM193" i="1" s="1"/>
  <c r="AU449" i="1"/>
  <c r="CL449" i="1" s="1"/>
  <c r="CN449" i="1" s="1"/>
  <c r="AU350" i="1"/>
  <c r="AU187" i="1"/>
  <c r="CL187" i="1" s="1"/>
  <c r="CN187" i="1" s="1"/>
  <c r="AD454" i="1"/>
  <c r="BC123" i="1"/>
  <c r="AD540" i="1"/>
  <c r="AD365" i="1"/>
  <c r="AD285" i="1"/>
  <c r="AD205" i="1"/>
  <c r="AL123" i="1"/>
  <c r="AU123" i="1" s="1"/>
  <c r="AU280" i="1"/>
  <c r="EG535" i="1"/>
  <c r="EJ535" i="1" s="1"/>
  <c r="CM535" i="1"/>
  <c r="CO535" i="1" s="1"/>
  <c r="AU192" i="1"/>
  <c r="AU352" i="1"/>
  <c r="DW538" i="1"/>
  <c r="DZ538" i="1" s="1"/>
  <c r="CL538" i="1"/>
  <c r="CN538" i="1" s="1"/>
  <c r="EG283" i="1"/>
  <c r="EJ283" i="1" s="1"/>
  <c r="CM283" i="1"/>
  <c r="CO283" i="1" s="1"/>
  <c r="AU452" i="1"/>
  <c r="DW122" i="1"/>
  <c r="DZ122" i="1" s="1"/>
  <c r="CL122" i="1"/>
  <c r="CN122" i="1" s="1"/>
  <c r="AL284" i="1"/>
  <c r="AU284" i="1" s="1"/>
  <c r="BC284" i="1"/>
  <c r="BC453" i="1"/>
  <c r="AL453" i="1"/>
  <c r="AU453" i="1" s="1"/>
  <c r="BC539" i="1"/>
  <c r="AL539" i="1"/>
  <c r="AU539" i="1" s="1"/>
  <c r="CL202" i="1"/>
  <c r="CN202" i="1" s="1"/>
  <c r="EG278" i="1"/>
  <c r="EJ278" i="1" s="1"/>
  <c r="CM278" i="1"/>
  <c r="CO278" i="1" s="1"/>
  <c r="DW116" i="1"/>
  <c r="DZ116" i="1" s="1"/>
  <c r="CL116" i="1"/>
  <c r="CN116" i="1" s="1"/>
  <c r="EG531" i="1"/>
  <c r="EJ531" i="1" s="1"/>
  <c r="CM531" i="1"/>
  <c r="CO531" i="1" s="1"/>
  <c r="EG445" i="1"/>
  <c r="EJ445" i="1" s="1"/>
  <c r="CM445" i="1"/>
  <c r="CO445" i="1" s="1"/>
  <c r="EG354" i="1"/>
  <c r="EJ354" i="1" s="1"/>
  <c r="CM354" i="1"/>
  <c r="CO354" i="1" s="1"/>
  <c r="EG443" i="1"/>
  <c r="EJ443" i="1" s="1"/>
  <c r="CM443" i="1"/>
  <c r="CO443" i="1" s="1"/>
  <c r="EG194" i="1"/>
  <c r="EJ194" i="1" s="1"/>
  <c r="CM194" i="1"/>
  <c r="CO194" i="1" s="1"/>
  <c r="DW525" i="1"/>
  <c r="DZ525" i="1" s="1"/>
  <c r="CL525" i="1"/>
  <c r="CN525" i="1" s="1"/>
  <c r="DW523" i="1"/>
  <c r="DZ523" i="1" s="1"/>
  <c r="EA523" i="1" s="1"/>
  <c r="CL523" i="1"/>
  <c r="CN523" i="1" s="1"/>
  <c r="DW536" i="1"/>
  <c r="DZ536" i="1" s="1"/>
  <c r="CL536" i="1"/>
  <c r="CN536" i="1" s="1"/>
  <c r="DW119" i="1"/>
  <c r="DZ119" i="1" s="1"/>
  <c r="CL119" i="1"/>
  <c r="CN119" i="1" s="1"/>
  <c r="EG528" i="1"/>
  <c r="EJ528" i="1" s="1"/>
  <c r="CM528" i="1"/>
  <c r="CO528" i="1" s="1"/>
  <c r="EG442" i="1"/>
  <c r="EJ442" i="1" s="1"/>
  <c r="CM442" i="1"/>
  <c r="CO442" i="1" s="1"/>
  <c r="DW532" i="1"/>
  <c r="DZ532" i="1" s="1"/>
  <c r="CL532" i="1"/>
  <c r="CN532" i="1" s="1"/>
  <c r="EG199" i="1"/>
  <c r="EJ199" i="1" s="1"/>
  <c r="CM199" i="1"/>
  <c r="CO199" i="1" s="1"/>
  <c r="EG359" i="1"/>
  <c r="EJ359" i="1" s="1"/>
  <c r="CM359" i="1"/>
  <c r="CO359" i="1" s="1"/>
  <c r="EG448" i="1"/>
  <c r="EJ448" i="1" s="1"/>
  <c r="CM448" i="1"/>
  <c r="CO448" i="1" s="1"/>
  <c r="EG530" i="1"/>
  <c r="EJ530" i="1" s="1"/>
  <c r="CM530" i="1"/>
  <c r="CO530" i="1" s="1"/>
  <c r="EG444" i="1"/>
  <c r="EJ444" i="1" s="1"/>
  <c r="CM444" i="1"/>
  <c r="CO444" i="1" s="1"/>
  <c r="EG355" i="1"/>
  <c r="EJ355" i="1" s="1"/>
  <c r="CM355" i="1"/>
  <c r="CO355" i="1" s="1"/>
  <c r="EG271" i="1"/>
  <c r="EJ271" i="1" s="1"/>
  <c r="CM271" i="1"/>
  <c r="CO271" i="1" s="1"/>
  <c r="DW526" i="1"/>
  <c r="DZ526" i="1" s="1"/>
  <c r="CL526" i="1"/>
  <c r="CN526" i="1" s="1"/>
  <c r="EG522" i="1"/>
  <c r="CM522" i="1"/>
  <c r="CO522" i="1" s="1"/>
  <c r="EG347" i="1"/>
  <c r="CM347" i="1"/>
  <c r="CO347" i="1" s="1"/>
  <c r="BL282" i="1"/>
  <c r="CL282" i="1"/>
  <c r="CN282" i="1" s="1"/>
  <c r="EG447" i="1"/>
  <c r="EJ447" i="1" s="1"/>
  <c r="CM447" i="1"/>
  <c r="CO447" i="1" s="1"/>
  <c r="EG356" i="1"/>
  <c r="EJ356" i="1" s="1"/>
  <c r="CM356" i="1"/>
  <c r="CO356" i="1" s="1"/>
  <c r="EG196" i="1"/>
  <c r="EJ196" i="1" s="1"/>
  <c r="CM196" i="1"/>
  <c r="CO196" i="1" s="1"/>
  <c r="EG276" i="1"/>
  <c r="EJ276" i="1" s="1"/>
  <c r="CM276" i="1"/>
  <c r="CO276" i="1" s="1"/>
  <c r="EG274" i="1"/>
  <c r="EJ274" i="1" s="1"/>
  <c r="CM274" i="1"/>
  <c r="CO274" i="1" s="1"/>
  <c r="DW529" i="1"/>
  <c r="DZ529" i="1" s="1"/>
  <c r="CL529" i="1"/>
  <c r="CN529" i="1" s="1"/>
  <c r="DW108" i="1"/>
  <c r="DZ108" i="1" s="1"/>
  <c r="CL108" i="1"/>
  <c r="CN108" i="1" s="1"/>
  <c r="EG268" i="1"/>
  <c r="EJ268" i="1" s="1"/>
  <c r="EK268" i="1" s="1"/>
  <c r="CM268" i="1"/>
  <c r="CO268" i="1" s="1"/>
  <c r="DW106" i="1"/>
  <c r="DZ106" i="1" s="1"/>
  <c r="EA106" i="1" s="1"/>
  <c r="CL106" i="1"/>
  <c r="CN106" i="1" s="1"/>
  <c r="EG281" i="1"/>
  <c r="EJ281" i="1" s="1"/>
  <c r="CM281" i="1"/>
  <c r="CO281" i="1" s="1"/>
  <c r="EG273" i="1"/>
  <c r="EJ273" i="1" s="1"/>
  <c r="CM273" i="1"/>
  <c r="CO273" i="1" s="1"/>
  <c r="DW111" i="1"/>
  <c r="DZ111" i="1" s="1"/>
  <c r="CL111" i="1"/>
  <c r="CN111" i="1" s="1"/>
  <c r="DW120" i="1"/>
  <c r="DZ120" i="1" s="1"/>
  <c r="CL120" i="1"/>
  <c r="CN120" i="1" s="1"/>
  <c r="EG197" i="1"/>
  <c r="EJ197" i="1" s="1"/>
  <c r="CM197" i="1"/>
  <c r="CO197" i="1" s="1"/>
  <c r="EG446" i="1"/>
  <c r="EJ446" i="1" s="1"/>
  <c r="CM446" i="1"/>
  <c r="CO446" i="1" s="1"/>
  <c r="EG269" i="1"/>
  <c r="EJ269" i="1" s="1"/>
  <c r="CM269" i="1"/>
  <c r="CO269" i="1" s="1"/>
  <c r="DW524" i="1"/>
  <c r="DZ524" i="1" s="1"/>
  <c r="CL524" i="1"/>
  <c r="CN524" i="1" s="1"/>
  <c r="BL279" i="1"/>
  <c r="DW117" i="1"/>
  <c r="DZ117" i="1" s="1"/>
  <c r="EG195" i="1"/>
  <c r="EJ195" i="1" s="1"/>
  <c r="CM195" i="1"/>
  <c r="CO195" i="1" s="1"/>
  <c r="EG275" i="1"/>
  <c r="EJ275" i="1" s="1"/>
  <c r="CM275" i="1"/>
  <c r="CO275" i="1" s="1"/>
  <c r="EG191" i="1"/>
  <c r="EJ191" i="1" s="1"/>
  <c r="CM191" i="1"/>
  <c r="CO191" i="1" s="1"/>
  <c r="EG440" i="1"/>
  <c r="EJ440" i="1" s="1"/>
  <c r="CM440" i="1"/>
  <c r="CO440" i="1" s="1"/>
  <c r="DW436" i="1"/>
  <c r="CL436" i="1"/>
  <c r="CN436" i="1" s="1"/>
  <c r="AU360" i="1"/>
  <c r="DW527" i="1"/>
  <c r="DZ527" i="1" s="1"/>
  <c r="CL527" i="1"/>
  <c r="CN527" i="1" s="1"/>
  <c r="EG203" i="1"/>
  <c r="EJ203" i="1" s="1"/>
  <c r="CM203" i="1"/>
  <c r="CO203" i="1" s="1"/>
  <c r="EG363" i="1"/>
  <c r="EJ363" i="1" s="1"/>
  <c r="CM363" i="1"/>
  <c r="CO363" i="1" s="1"/>
  <c r="BC364" i="1"/>
  <c r="AL364" i="1"/>
  <c r="AU364" i="1" s="1"/>
  <c r="EG122" i="1"/>
  <c r="EJ122" i="1" s="1"/>
  <c r="CM122" i="1"/>
  <c r="CO122" i="1" s="1"/>
  <c r="BC204" i="1"/>
  <c r="AL204" i="1"/>
  <c r="AU204" i="1" s="1"/>
  <c r="EJ154" i="1"/>
  <c r="EG282" i="1"/>
  <c r="EJ282" i="1" s="1"/>
  <c r="AU168" i="1"/>
  <c r="AU176" i="1"/>
  <c r="AU184" i="1"/>
  <c r="AU172" i="1"/>
  <c r="AU180" i="1"/>
  <c r="AU167" i="1"/>
  <c r="AU175" i="1"/>
  <c r="AU183" i="1"/>
  <c r="AU166" i="1"/>
  <c r="CL166" i="1" s="1"/>
  <c r="CN166" i="1" s="1"/>
  <c r="CD166" i="1" s="1"/>
  <c r="AU174" i="1"/>
  <c r="AU182" i="1"/>
  <c r="AU169" i="1"/>
  <c r="AU177" i="1"/>
  <c r="AU185" i="1"/>
  <c r="AU171" i="1"/>
  <c r="AU236" i="1"/>
  <c r="AU178" i="1"/>
  <c r="AU173" i="1"/>
  <c r="AU179" i="1"/>
  <c r="AU170" i="1"/>
  <c r="AU186" i="1"/>
  <c r="AU181" i="1"/>
  <c r="EG198" i="1"/>
  <c r="EJ198" i="1" s="1"/>
  <c r="CM198" i="1"/>
  <c r="CO198" i="1" s="1"/>
  <c r="EG358" i="1"/>
  <c r="EJ358" i="1" s="1"/>
  <c r="CM358" i="1"/>
  <c r="CO358" i="1" s="1"/>
  <c r="DW531" i="1"/>
  <c r="DZ531" i="1" s="1"/>
  <c r="CL531" i="1"/>
  <c r="CN531" i="1" s="1"/>
  <c r="AU354" i="1"/>
  <c r="AU194" i="1"/>
  <c r="DW112" i="1"/>
  <c r="DZ112" i="1" s="1"/>
  <c r="CL112" i="1"/>
  <c r="CN112" i="1" s="1"/>
  <c r="EG525" i="1"/>
  <c r="EJ525" i="1" s="1"/>
  <c r="CM525" i="1"/>
  <c r="CO525" i="1" s="1"/>
  <c r="EG439" i="1"/>
  <c r="EJ439" i="1" s="1"/>
  <c r="CM439" i="1"/>
  <c r="CO439" i="1" s="1"/>
  <c r="EG523" i="1"/>
  <c r="EJ523" i="1" s="1"/>
  <c r="EK523" i="1" s="1"/>
  <c r="CM523" i="1"/>
  <c r="CO523" i="1" s="1"/>
  <c r="EG437" i="1"/>
  <c r="EJ437" i="1" s="1"/>
  <c r="EK437" i="1" s="1"/>
  <c r="CM437" i="1"/>
  <c r="CO437" i="1" s="1"/>
  <c r="EG536" i="1"/>
  <c r="EJ536" i="1" s="1"/>
  <c r="CM536" i="1"/>
  <c r="CO536" i="1" s="1"/>
  <c r="EG201" i="1"/>
  <c r="EJ201" i="1" s="1"/>
  <c r="CM201" i="1"/>
  <c r="CO201" i="1" s="1"/>
  <c r="EG450" i="1"/>
  <c r="EJ450" i="1" s="1"/>
  <c r="CM450" i="1"/>
  <c r="CO450" i="1" s="1"/>
  <c r="DW528" i="1"/>
  <c r="DZ528" i="1" s="1"/>
  <c r="CL528" i="1"/>
  <c r="CN528" i="1" s="1"/>
  <c r="EG451" i="1"/>
  <c r="EJ451" i="1" s="1"/>
  <c r="EJ396" i="1"/>
  <c r="EG277" i="1"/>
  <c r="EJ277" i="1" s="1"/>
  <c r="CM277" i="1"/>
  <c r="CO277" i="1" s="1"/>
  <c r="EG533" i="1"/>
  <c r="EJ533" i="1" s="1"/>
  <c r="EG532" i="1"/>
  <c r="EJ532" i="1" s="1"/>
  <c r="CM532" i="1"/>
  <c r="CO532" i="1" s="1"/>
  <c r="EG357" i="1"/>
  <c r="EJ357" i="1" s="1"/>
  <c r="CM357" i="1"/>
  <c r="CO357" i="1" s="1"/>
  <c r="EG349" i="1"/>
  <c r="EJ349" i="1" s="1"/>
  <c r="CM349" i="1"/>
  <c r="CO349" i="1" s="1"/>
  <c r="EG438" i="1"/>
  <c r="EJ438" i="1" s="1"/>
  <c r="CM438" i="1"/>
  <c r="CO438" i="1" s="1"/>
  <c r="EG189" i="1"/>
  <c r="EJ189" i="1" s="1"/>
  <c r="CM189" i="1"/>
  <c r="CO189" i="1" s="1"/>
  <c r="AU199" i="1"/>
  <c r="AU359" i="1"/>
  <c r="AU448" i="1"/>
  <c r="DW530" i="1"/>
  <c r="DZ530" i="1" s="1"/>
  <c r="CL530" i="1"/>
  <c r="CN530" i="1" s="1"/>
  <c r="AU444" i="1"/>
  <c r="AU355" i="1"/>
  <c r="DW113" i="1"/>
  <c r="DZ113" i="1" s="1"/>
  <c r="EG351" i="1"/>
  <c r="EJ351" i="1" s="1"/>
  <c r="CM351" i="1"/>
  <c r="CO351" i="1" s="1"/>
  <c r="BL271" i="1"/>
  <c r="CL271" i="1"/>
  <c r="CN271" i="1" s="1"/>
  <c r="EG526" i="1"/>
  <c r="EJ526" i="1" s="1"/>
  <c r="CM526" i="1"/>
  <c r="CO526" i="1" s="1"/>
  <c r="EG267" i="1"/>
  <c r="CM267" i="1"/>
  <c r="CO267" i="1" s="1"/>
  <c r="DW522" i="1"/>
  <c r="CL522" i="1"/>
  <c r="CN522" i="1" s="1"/>
  <c r="AU347" i="1"/>
  <c r="AU246" i="1"/>
  <c r="AU263" i="1"/>
  <c r="AU252" i="1"/>
  <c r="AU247" i="1"/>
  <c r="AU258" i="1"/>
  <c r="AU250" i="1"/>
  <c r="AU259" i="1"/>
  <c r="AU257" i="1"/>
  <c r="AU248" i="1"/>
  <c r="AU261" i="1"/>
  <c r="AU266" i="1"/>
  <c r="AU254" i="1"/>
  <c r="AU253" i="1"/>
  <c r="AU264" i="1"/>
  <c r="AU255" i="1"/>
  <c r="AU316" i="1"/>
  <c r="AU265" i="1"/>
  <c r="AU249" i="1"/>
  <c r="AU262" i="1"/>
  <c r="AU256" i="1"/>
  <c r="AU251" i="1"/>
  <c r="AU260" i="1"/>
  <c r="DW537" i="1"/>
  <c r="DZ537" i="1" s="1"/>
  <c r="CL537" i="1"/>
  <c r="CN537" i="1" s="1"/>
  <c r="EG202" i="1"/>
  <c r="EJ202" i="1" s="1"/>
  <c r="AU447" i="1"/>
  <c r="DW534" i="1"/>
  <c r="DZ534" i="1" s="1"/>
  <c r="DW533" i="1"/>
  <c r="DZ533" i="1" s="1"/>
  <c r="CL533" i="1"/>
  <c r="CN533" i="1" s="1"/>
  <c r="AU356" i="1"/>
  <c r="AU196" i="1"/>
  <c r="AU276" i="1"/>
  <c r="DW114" i="1"/>
  <c r="DZ114" i="1" s="1"/>
  <c r="CL114" i="1"/>
  <c r="CN114" i="1" s="1"/>
  <c r="AU274" i="1"/>
  <c r="EG529" i="1"/>
  <c r="EJ529" i="1" s="1"/>
  <c r="CM529" i="1"/>
  <c r="CO529" i="1" s="1"/>
  <c r="EG350" i="1"/>
  <c r="EJ350" i="1" s="1"/>
  <c r="CM350" i="1"/>
  <c r="CO350" i="1" s="1"/>
  <c r="EG190" i="1"/>
  <c r="EJ190" i="1" s="1"/>
  <c r="CM190" i="1"/>
  <c r="CO190" i="1" s="1"/>
  <c r="EG270" i="1"/>
  <c r="EJ270" i="1" s="1"/>
  <c r="CM270" i="1"/>
  <c r="CO270" i="1" s="1"/>
  <c r="EG348" i="1"/>
  <c r="EJ348" i="1" s="1"/>
  <c r="EK348" i="1" s="1"/>
  <c r="CM348" i="1"/>
  <c r="CO348" i="1" s="1"/>
  <c r="EG188" i="1"/>
  <c r="EJ188" i="1" s="1"/>
  <c r="EK188" i="1" s="1"/>
  <c r="CM188" i="1"/>
  <c r="CO188" i="1" s="1"/>
  <c r="AU268" i="1"/>
  <c r="AU281" i="1"/>
  <c r="EG361" i="1"/>
  <c r="EJ361" i="1" s="1"/>
  <c r="CM361" i="1"/>
  <c r="CO361" i="1" s="1"/>
  <c r="EG353" i="1"/>
  <c r="EJ353" i="1" s="1"/>
  <c r="CM353" i="1"/>
  <c r="CO353" i="1" s="1"/>
  <c r="EG193" i="1"/>
  <c r="EJ193" i="1" s="1"/>
  <c r="CM193" i="1"/>
  <c r="CO193" i="1" s="1"/>
  <c r="AU273" i="1"/>
  <c r="AU362" i="1"/>
  <c r="FU541" i="1"/>
  <c r="N31" i="81" s="1"/>
  <c r="FT542" i="1"/>
  <c r="AU197" i="1"/>
  <c r="AU446" i="1"/>
  <c r="EK107" i="1"/>
  <c r="AU269" i="1"/>
  <c r="EG524" i="1"/>
  <c r="EJ524" i="1" s="1"/>
  <c r="CM524" i="1"/>
  <c r="CO524" i="1" s="1"/>
  <c r="EG279" i="1"/>
  <c r="EJ279" i="1" s="1"/>
  <c r="CM279" i="1"/>
  <c r="CO279" i="1" s="1"/>
  <c r="EG534" i="1"/>
  <c r="EJ534" i="1" s="1"/>
  <c r="CM534" i="1"/>
  <c r="CO534" i="1" s="1"/>
  <c r="AU195" i="1"/>
  <c r="AU275" i="1"/>
  <c r="AU191" i="1"/>
  <c r="AU440" i="1"/>
  <c r="DW109" i="1"/>
  <c r="DZ109" i="1" s="1"/>
  <c r="EG187" i="1"/>
  <c r="CM187" i="1"/>
  <c r="CO187" i="1" s="1"/>
  <c r="EG436" i="1"/>
  <c r="CM436" i="1"/>
  <c r="CO436" i="1" s="1"/>
  <c r="EG360" i="1"/>
  <c r="EJ360" i="1" s="1"/>
  <c r="CM360" i="1"/>
  <c r="CO360" i="1" s="1"/>
  <c r="EG200" i="1"/>
  <c r="EJ200" i="1" s="1"/>
  <c r="CM200" i="1"/>
  <c r="CO200" i="1" s="1"/>
  <c r="EG449" i="1"/>
  <c r="EJ449" i="1" s="1"/>
  <c r="CM449" i="1"/>
  <c r="CO449" i="1" s="1"/>
  <c r="EG527" i="1"/>
  <c r="EJ527" i="1" s="1"/>
  <c r="CM527" i="1"/>
  <c r="CO527" i="1" s="1"/>
  <c r="EG441" i="1"/>
  <c r="EJ441" i="1" s="1"/>
  <c r="CM441" i="1"/>
  <c r="CO441" i="1" s="1"/>
  <c r="EG272" i="1"/>
  <c r="EJ272" i="1" s="1"/>
  <c r="CM272" i="1"/>
  <c r="CO272" i="1" s="1"/>
  <c r="AU203" i="1"/>
  <c r="AU363" i="1"/>
  <c r="EG280" i="1"/>
  <c r="EJ280" i="1" s="1"/>
  <c r="CM280" i="1"/>
  <c r="CO280" i="1" s="1"/>
  <c r="DW535" i="1"/>
  <c r="DZ535" i="1" s="1"/>
  <c r="CL535" i="1"/>
  <c r="CN535" i="1" s="1"/>
  <c r="EG192" i="1"/>
  <c r="EJ192" i="1" s="1"/>
  <c r="CM192" i="1"/>
  <c r="CO192" i="1" s="1"/>
  <c r="EG352" i="1"/>
  <c r="EJ352" i="1" s="1"/>
  <c r="CM352" i="1"/>
  <c r="CO352" i="1" s="1"/>
  <c r="EG538" i="1"/>
  <c r="EJ538" i="1" s="1"/>
  <c r="CM538" i="1"/>
  <c r="CO538" i="1" s="1"/>
  <c r="AU283" i="1"/>
  <c r="EG452" i="1"/>
  <c r="EJ452" i="1" s="1"/>
  <c r="CM452" i="1"/>
  <c r="CO452" i="1" s="1"/>
  <c r="EA107" i="1" l="1"/>
  <c r="EA108" i="1" s="1"/>
  <c r="DW190" i="1"/>
  <c r="DZ190" i="1" s="1"/>
  <c r="DW438" i="1"/>
  <c r="DZ438" i="1" s="1"/>
  <c r="CL200" i="1"/>
  <c r="CN200" i="1" s="1"/>
  <c r="CL438" i="1"/>
  <c r="CN438" i="1" s="1"/>
  <c r="DW358" i="1"/>
  <c r="DZ358" i="1" s="1"/>
  <c r="DW193" i="1"/>
  <c r="DZ193" i="1" s="1"/>
  <c r="DW442" i="1"/>
  <c r="DZ442" i="1" s="1"/>
  <c r="DW439" i="1"/>
  <c r="DZ439" i="1" s="1"/>
  <c r="CL188" i="1"/>
  <c r="CN188" i="1" s="1"/>
  <c r="DW271" i="1"/>
  <c r="DZ271" i="1" s="1"/>
  <c r="CL357" i="1"/>
  <c r="CN357" i="1" s="1"/>
  <c r="CL272" i="1"/>
  <c r="CN272" i="1" s="1"/>
  <c r="BL312" i="1"/>
  <c r="CL312" i="1"/>
  <c r="CN312" i="1" s="1"/>
  <c r="BL314" i="1"/>
  <c r="DW314" i="1"/>
  <c r="DZ314" i="1" s="1"/>
  <c r="CL314" i="1"/>
  <c r="CN314" i="1" s="1"/>
  <c r="BL313" i="1"/>
  <c r="DW313" i="1"/>
  <c r="DZ313" i="1" s="1"/>
  <c r="CL313" i="1"/>
  <c r="CN313" i="1" s="1"/>
  <c r="DW353" i="1"/>
  <c r="DZ353" i="1" s="1"/>
  <c r="DW451" i="1"/>
  <c r="DZ451" i="1" s="1"/>
  <c r="CL278" i="1"/>
  <c r="CN278" i="1" s="1"/>
  <c r="DW278" i="1"/>
  <c r="DZ278" i="1" s="1"/>
  <c r="CL450" i="1"/>
  <c r="CN450" i="1" s="1"/>
  <c r="DW349" i="1"/>
  <c r="DZ349" i="1" s="1"/>
  <c r="CL353" i="1"/>
  <c r="CN353" i="1" s="1"/>
  <c r="CL270" i="1"/>
  <c r="CN270" i="1" s="1"/>
  <c r="CL190" i="1"/>
  <c r="CN190" i="1" s="1"/>
  <c r="CL189" i="1"/>
  <c r="CN189" i="1" s="1"/>
  <c r="DW450" i="1"/>
  <c r="DZ450" i="1" s="1"/>
  <c r="HM189" i="1"/>
  <c r="DW443" i="1"/>
  <c r="DZ443" i="1" s="1"/>
  <c r="DW189" i="1"/>
  <c r="DZ189" i="1" s="1"/>
  <c r="EK438" i="1"/>
  <c r="EK439" i="1" s="1"/>
  <c r="EK440" i="1" s="1"/>
  <c r="CL193" i="1"/>
  <c r="CN193" i="1" s="1"/>
  <c r="CL201" i="1"/>
  <c r="CN201" i="1" s="1"/>
  <c r="DW351" i="1"/>
  <c r="DZ351" i="1" s="1"/>
  <c r="EK524" i="1"/>
  <c r="EK525" i="1" s="1"/>
  <c r="DW437" i="1"/>
  <c r="DZ437" i="1" s="1"/>
  <c r="EA437" i="1" s="1"/>
  <c r="EA438" i="1" s="1"/>
  <c r="EA524" i="1"/>
  <c r="EA525" i="1" s="1"/>
  <c r="EA526" i="1" s="1"/>
  <c r="CL277" i="1"/>
  <c r="CN277" i="1" s="1"/>
  <c r="HM187" i="1"/>
  <c r="DW201" i="1"/>
  <c r="DZ201" i="1" s="1"/>
  <c r="CL437" i="1"/>
  <c r="CN437" i="1" s="1"/>
  <c r="CL441" i="1"/>
  <c r="CN441" i="1" s="1"/>
  <c r="CL198" i="1"/>
  <c r="CN198" i="1" s="1"/>
  <c r="DW188" i="1"/>
  <c r="DZ188" i="1" s="1"/>
  <c r="EA188" i="1" s="1"/>
  <c r="DW272" i="1"/>
  <c r="DZ272" i="1" s="1"/>
  <c r="DW279" i="1"/>
  <c r="DZ279" i="1" s="1"/>
  <c r="CL267" i="1"/>
  <c r="CN267" i="1" s="1"/>
  <c r="CL349" i="1"/>
  <c r="CN349" i="1" s="1"/>
  <c r="DW202" i="1"/>
  <c r="DZ202" i="1" s="1"/>
  <c r="CL439" i="1"/>
  <c r="CN439" i="1" s="1"/>
  <c r="CL350" i="1"/>
  <c r="CN350" i="1" s="1"/>
  <c r="DW350" i="1"/>
  <c r="DZ350" i="1" s="1"/>
  <c r="DW363" i="1"/>
  <c r="DZ363" i="1" s="1"/>
  <c r="CL363" i="1"/>
  <c r="CN363" i="1" s="1"/>
  <c r="DW191" i="1"/>
  <c r="DZ191" i="1" s="1"/>
  <c r="HM191" i="1"/>
  <c r="CL191" i="1"/>
  <c r="CN191" i="1" s="1"/>
  <c r="BL269" i="1"/>
  <c r="DW269" i="1"/>
  <c r="DZ269" i="1" s="1"/>
  <c r="CL269" i="1"/>
  <c r="CN269" i="1" s="1"/>
  <c r="FU542" i="1"/>
  <c r="N32" i="81" s="1"/>
  <c r="FT543" i="1"/>
  <c r="DW362" i="1"/>
  <c r="DZ362" i="1" s="1"/>
  <c r="CL362" i="1"/>
  <c r="CN362" i="1" s="1"/>
  <c r="BL268" i="1"/>
  <c r="DW268" i="1"/>
  <c r="DZ268" i="1" s="1"/>
  <c r="EA268" i="1" s="1"/>
  <c r="CL268" i="1"/>
  <c r="CN268" i="1" s="1"/>
  <c r="HM196" i="1"/>
  <c r="DW196" i="1"/>
  <c r="DZ196" i="1" s="1"/>
  <c r="CL196" i="1"/>
  <c r="CN196" i="1" s="1"/>
  <c r="EJ236" i="1"/>
  <c r="DW283" i="1"/>
  <c r="DZ283" i="1" s="1"/>
  <c r="BL283" i="1"/>
  <c r="CL283" i="1"/>
  <c r="CN283" i="1" s="1"/>
  <c r="HM203" i="1"/>
  <c r="IF167" i="1" s="1"/>
  <c r="DW203" i="1"/>
  <c r="DZ203" i="1" s="1"/>
  <c r="CL203" i="1"/>
  <c r="CN203" i="1" s="1"/>
  <c r="DW440" i="1"/>
  <c r="DZ440" i="1" s="1"/>
  <c r="CL440" i="1"/>
  <c r="CN440" i="1" s="1"/>
  <c r="DW275" i="1"/>
  <c r="DZ275" i="1" s="1"/>
  <c r="BL275" i="1"/>
  <c r="CL275" i="1"/>
  <c r="CN275" i="1" s="1"/>
  <c r="DW197" i="1"/>
  <c r="DZ197" i="1" s="1"/>
  <c r="HM197" i="1"/>
  <c r="CL197" i="1"/>
  <c r="CN197" i="1" s="1"/>
  <c r="DW273" i="1"/>
  <c r="DZ273" i="1" s="1"/>
  <c r="BL273" i="1"/>
  <c r="CL273" i="1"/>
  <c r="CN273" i="1" s="1"/>
  <c r="BL281" i="1"/>
  <c r="ER282" i="1" s="1"/>
  <c r="DW281" i="1"/>
  <c r="DZ281" i="1" s="1"/>
  <c r="CL281" i="1"/>
  <c r="CN281" i="1" s="1"/>
  <c r="BL276" i="1"/>
  <c r="ER277" i="1" s="1"/>
  <c r="DW276" i="1"/>
  <c r="DZ276" i="1" s="1"/>
  <c r="CL276" i="1"/>
  <c r="CN276" i="1" s="1"/>
  <c r="DW356" i="1"/>
  <c r="DZ356" i="1" s="1"/>
  <c r="CL356" i="1"/>
  <c r="CN356" i="1" s="1"/>
  <c r="DW447" i="1"/>
  <c r="DZ447" i="1" s="1"/>
  <c r="CL447" i="1"/>
  <c r="CN447" i="1" s="1"/>
  <c r="DW260" i="1"/>
  <c r="CL260" i="1"/>
  <c r="CN260" i="1" s="1"/>
  <c r="CD260" i="1" s="1"/>
  <c r="DW256" i="1"/>
  <c r="CL256" i="1"/>
  <c r="CN256" i="1" s="1"/>
  <c r="CD256" i="1" s="1"/>
  <c r="DW249" i="1"/>
  <c r="CL249" i="1"/>
  <c r="CN249" i="1" s="1"/>
  <c r="CD249" i="1" s="1"/>
  <c r="DW264" i="1"/>
  <c r="CL264" i="1"/>
  <c r="CN264" i="1" s="1"/>
  <c r="CD264" i="1" s="1"/>
  <c r="DW254" i="1"/>
  <c r="CL254" i="1"/>
  <c r="CN254" i="1" s="1"/>
  <c r="CD254" i="1" s="1"/>
  <c r="DW261" i="1"/>
  <c r="CL261" i="1"/>
  <c r="CN261" i="1" s="1"/>
  <c r="CD261" i="1" s="1"/>
  <c r="DW257" i="1"/>
  <c r="CL257" i="1"/>
  <c r="CN257" i="1" s="1"/>
  <c r="CD257" i="1" s="1"/>
  <c r="DW250" i="1"/>
  <c r="CL250" i="1"/>
  <c r="CN250" i="1" s="1"/>
  <c r="CD250" i="1" s="1"/>
  <c r="DW247" i="1"/>
  <c r="CL247" i="1"/>
  <c r="CN247" i="1" s="1"/>
  <c r="CD247" i="1" s="1"/>
  <c r="DW263" i="1"/>
  <c r="CL263" i="1"/>
  <c r="CN263" i="1" s="1"/>
  <c r="CD263" i="1" s="1"/>
  <c r="DW355" i="1"/>
  <c r="DZ355" i="1" s="1"/>
  <c r="CL355" i="1"/>
  <c r="CN355" i="1" s="1"/>
  <c r="DW448" i="1"/>
  <c r="DZ448" i="1" s="1"/>
  <c r="CL448" i="1"/>
  <c r="CN448" i="1" s="1"/>
  <c r="DW199" i="1"/>
  <c r="DZ199" i="1" s="1"/>
  <c r="HM199" i="1"/>
  <c r="CL199" i="1"/>
  <c r="CN199" i="1" s="1"/>
  <c r="EK189" i="1"/>
  <c r="EK349" i="1"/>
  <c r="EJ486" i="1"/>
  <c r="EK108" i="1"/>
  <c r="DW194" i="1"/>
  <c r="DZ194" i="1" s="1"/>
  <c r="HM194" i="1"/>
  <c r="CL194" i="1"/>
  <c r="CN194" i="1" s="1"/>
  <c r="HM181" i="1"/>
  <c r="DW181" i="1"/>
  <c r="CL181" i="1"/>
  <c r="CN181" i="1" s="1"/>
  <c r="CD181" i="1" s="1"/>
  <c r="DW170" i="1"/>
  <c r="HM170" i="1"/>
  <c r="CL170" i="1"/>
  <c r="CN170" i="1" s="1"/>
  <c r="CD170" i="1" s="1"/>
  <c r="HM173" i="1"/>
  <c r="DW173" i="1"/>
  <c r="CL173" i="1"/>
  <c r="CN173" i="1" s="1"/>
  <c r="CD173" i="1" s="1"/>
  <c r="DW185" i="1"/>
  <c r="HM185" i="1"/>
  <c r="CL185" i="1"/>
  <c r="CN185" i="1" s="1"/>
  <c r="CD185" i="1" s="1"/>
  <c r="DW169" i="1"/>
  <c r="HM169" i="1"/>
  <c r="CL169" i="1"/>
  <c r="CN169" i="1" s="1"/>
  <c r="CD169" i="1" s="1"/>
  <c r="HM174" i="1"/>
  <c r="DW174" i="1"/>
  <c r="CL174" i="1"/>
  <c r="CN174" i="1" s="1"/>
  <c r="CD174" i="1" s="1"/>
  <c r="DW183" i="1"/>
  <c r="HM183" i="1"/>
  <c r="CL183" i="1"/>
  <c r="CN183" i="1" s="1"/>
  <c r="CD183" i="1" s="1"/>
  <c r="DW167" i="1"/>
  <c r="HM167" i="1"/>
  <c r="CL167" i="1"/>
  <c r="CN167" i="1" s="1"/>
  <c r="CD167" i="1" s="1"/>
  <c r="DW172" i="1"/>
  <c r="HM172" i="1"/>
  <c r="CL172" i="1"/>
  <c r="CN172" i="1" s="1"/>
  <c r="CD172" i="1" s="1"/>
  <c r="HM176" i="1"/>
  <c r="DW176" i="1"/>
  <c r="CL176" i="1"/>
  <c r="CN176" i="1" s="1"/>
  <c r="CD176" i="1" s="1"/>
  <c r="EJ316" i="1"/>
  <c r="EG204" i="1"/>
  <c r="EJ204" i="1" s="1"/>
  <c r="CM204" i="1"/>
  <c r="CO204" i="1" s="1"/>
  <c r="EG364" i="1"/>
  <c r="EJ364" i="1" s="1"/>
  <c r="CM364" i="1"/>
  <c r="CO364" i="1" s="1"/>
  <c r="ER272" i="1"/>
  <c r="DW441" i="1"/>
  <c r="DZ441" i="1" s="1"/>
  <c r="DW449" i="1"/>
  <c r="DZ449" i="1" s="1"/>
  <c r="DW360" i="1"/>
  <c r="DZ360" i="1" s="1"/>
  <c r="CL360" i="1"/>
  <c r="CN360" i="1" s="1"/>
  <c r="ER279" i="1"/>
  <c r="EK269" i="1"/>
  <c r="DW361" i="1"/>
  <c r="DZ361" i="1" s="1"/>
  <c r="DW270" i="1"/>
  <c r="DZ270" i="1" s="1"/>
  <c r="GQ246" i="1"/>
  <c r="ER267" i="1"/>
  <c r="DW357" i="1"/>
  <c r="DZ357" i="1" s="1"/>
  <c r="DW277" i="1"/>
  <c r="DZ277" i="1" s="1"/>
  <c r="DW539" i="1"/>
  <c r="DZ539" i="1" s="1"/>
  <c r="CL539" i="1"/>
  <c r="CN539" i="1" s="1"/>
  <c r="DW453" i="1"/>
  <c r="DZ453" i="1" s="1"/>
  <c r="CL453" i="1"/>
  <c r="CN453" i="1" s="1"/>
  <c r="EG284" i="1"/>
  <c r="EJ284" i="1" s="1"/>
  <c r="CM284" i="1"/>
  <c r="CO284" i="1" s="1"/>
  <c r="DW352" i="1"/>
  <c r="DZ352" i="1" s="1"/>
  <c r="CL352" i="1"/>
  <c r="CN352" i="1" s="1"/>
  <c r="DW123" i="1"/>
  <c r="DZ123" i="1" s="1"/>
  <c r="CL123" i="1"/>
  <c r="CN123" i="1" s="1"/>
  <c r="BC285" i="1"/>
  <c r="AL285" i="1"/>
  <c r="AU285" i="1" s="1"/>
  <c r="BC540" i="1"/>
  <c r="AL540" i="1"/>
  <c r="AU540" i="1" s="1"/>
  <c r="BC454" i="1"/>
  <c r="AL454" i="1"/>
  <c r="AU454" i="1" s="1"/>
  <c r="HM195" i="1"/>
  <c r="DW195" i="1"/>
  <c r="DZ195" i="1" s="1"/>
  <c r="CL195" i="1"/>
  <c r="CN195" i="1" s="1"/>
  <c r="DW446" i="1"/>
  <c r="DZ446" i="1" s="1"/>
  <c r="CL446" i="1"/>
  <c r="CN446" i="1" s="1"/>
  <c r="DW274" i="1"/>
  <c r="DZ274" i="1" s="1"/>
  <c r="BL274" i="1"/>
  <c r="CL274" i="1"/>
  <c r="CN274" i="1" s="1"/>
  <c r="DW251" i="1"/>
  <c r="CL251" i="1"/>
  <c r="CN251" i="1" s="1"/>
  <c r="CD251" i="1" s="1"/>
  <c r="DW262" i="1"/>
  <c r="CL262" i="1"/>
  <c r="CN262" i="1" s="1"/>
  <c r="CD262" i="1" s="1"/>
  <c r="DW265" i="1"/>
  <c r="CL265" i="1"/>
  <c r="CN265" i="1" s="1"/>
  <c r="CD265" i="1" s="1"/>
  <c r="DW255" i="1"/>
  <c r="CL255" i="1"/>
  <c r="CN255" i="1" s="1"/>
  <c r="CD255" i="1" s="1"/>
  <c r="DW253" i="1"/>
  <c r="CL253" i="1"/>
  <c r="CN253" i="1" s="1"/>
  <c r="CD253" i="1" s="1"/>
  <c r="DW266" i="1"/>
  <c r="CL266" i="1"/>
  <c r="CN266" i="1" s="1"/>
  <c r="CD266" i="1" s="1"/>
  <c r="DW248" i="1"/>
  <c r="CL248" i="1"/>
  <c r="CN248" i="1" s="1"/>
  <c r="CD248" i="1" s="1"/>
  <c r="DW259" i="1"/>
  <c r="CL259" i="1"/>
  <c r="CN259" i="1" s="1"/>
  <c r="CD259" i="1" s="1"/>
  <c r="DW258" i="1"/>
  <c r="CL258" i="1"/>
  <c r="CN258" i="1" s="1"/>
  <c r="CD258" i="1" s="1"/>
  <c r="DW252" i="1"/>
  <c r="CL252" i="1"/>
  <c r="CN252" i="1" s="1"/>
  <c r="CD252" i="1" s="1"/>
  <c r="CL246" i="1"/>
  <c r="CN246" i="1" s="1"/>
  <c r="CD246" i="1" s="1"/>
  <c r="DW347" i="1"/>
  <c r="CL347" i="1"/>
  <c r="CN347" i="1" s="1"/>
  <c r="ER271" i="1"/>
  <c r="DW444" i="1"/>
  <c r="DZ444" i="1" s="1"/>
  <c r="CL444" i="1"/>
  <c r="CN444" i="1" s="1"/>
  <c r="DW359" i="1"/>
  <c r="DZ359" i="1" s="1"/>
  <c r="CL359" i="1"/>
  <c r="CN359" i="1" s="1"/>
  <c r="DW354" i="1"/>
  <c r="DZ354" i="1" s="1"/>
  <c r="CL354" i="1"/>
  <c r="CN354" i="1" s="1"/>
  <c r="DW445" i="1"/>
  <c r="DZ445" i="1" s="1"/>
  <c r="ER278" i="1"/>
  <c r="DW186" i="1"/>
  <c r="HM186" i="1"/>
  <c r="CL186" i="1"/>
  <c r="CN186" i="1" s="1"/>
  <c r="CD186" i="1" s="1"/>
  <c r="HM179" i="1"/>
  <c r="DW179" i="1"/>
  <c r="CL179" i="1"/>
  <c r="CN179" i="1" s="1"/>
  <c r="CD179" i="1" s="1"/>
  <c r="DW178" i="1"/>
  <c r="HM178" i="1"/>
  <c r="CL178" i="1"/>
  <c r="CN178" i="1" s="1"/>
  <c r="CD178" i="1" s="1"/>
  <c r="HM171" i="1"/>
  <c r="DW171" i="1"/>
  <c r="CL171" i="1"/>
  <c r="CN171" i="1" s="1"/>
  <c r="CD171" i="1" s="1"/>
  <c r="DW177" i="1"/>
  <c r="HM177" i="1"/>
  <c r="CL177" i="1"/>
  <c r="CN177" i="1" s="1"/>
  <c r="CD177" i="1" s="1"/>
  <c r="HM182" i="1"/>
  <c r="DW182" i="1"/>
  <c r="CL182" i="1"/>
  <c r="CN182" i="1" s="1"/>
  <c r="CD182" i="1" s="1"/>
  <c r="DW175" i="1"/>
  <c r="HM175" i="1"/>
  <c r="CL175" i="1"/>
  <c r="CN175" i="1" s="1"/>
  <c r="CD175" i="1" s="1"/>
  <c r="DW180" i="1"/>
  <c r="HM180" i="1"/>
  <c r="CL180" i="1"/>
  <c r="CN180" i="1" s="1"/>
  <c r="CD180" i="1" s="1"/>
  <c r="HM184" i="1"/>
  <c r="DW184" i="1"/>
  <c r="CL184" i="1"/>
  <c r="CN184" i="1" s="1"/>
  <c r="CD184" i="1" s="1"/>
  <c r="HM168" i="1"/>
  <c r="DW168" i="1"/>
  <c r="CL168" i="1"/>
  <c r="CN168" i="1" s="1"/>
  <c r="CD168" i="1" s="1"/>
  <c r="HM204" i="1"/>
  <c r="IF168" i="1" s="1"/>
  <c r="DW204" i="1"/>
  <c r="DZ204" i="1" s="1"/>
  <c r="CL204" i="1"/>
  <c r="CN204" i="1" s="1"/>
  <c r="DW364" i="1"/>
  <c r="DZ364" i="1" s="1"/>
  <c r="CL364" i="1"/>
  <c r="CN364" i="1" s="1"/>
  <c r="DW200" i="1"/>
  <c r="DZ200" i="1" s="1"/>
  <c r="DW187" i="1"/>
  <c r="DW348" i="1"/>
  <c r="DZ348" i="1" s="1"/>
  <c r="EA348" i="1" s="1"/>
  <c r="ER270" i="1"/>
  <c r="DW282" i="1"/>
  <c r="DZ282" i="1" s="1"/>
  <c r="DW267" i="1"/>
  <c r="DW198" i="1"/>
  <c r="DZ198" i="1" s="1"/>
  <c r="EG539" i="1"/>
  <c r="EJ539" i="1" s="1"/>
  <c r="CM539" i="1"/>
  <c r="CO539" i="1" s="1"/>
  <c r="EG453" i="1"/>
  <c r="EJ453" i="1" s="1"/>
  <c r="CM453" i="1"/>
  <c r="CO453" i="1" s="1"/>
  <c r="DW284" i="1"/>
  <c r="DZ284" i="1" s="1"/>
  <c r="BL284" i="1"/>
  <c r="CL284" i="1"/>
  <c r="CN284" i="1" s="1"/>
  <c r="DW452" i="1"/>
  <c r="DZ452" i="1" s="1"/>
  <c r="CL452" i="1"/>
  <c r="CN452" i="1" s="1"/>
  <c r="DW192" i="1"/>
  <c r="DZ192" i="1" s="1"/>
  <c r="HM192" i="1"/>
  <c r="CL192" i="1"/>
  <c r="CN192" i="1" s="1"/>
  <c r="DW280" i="1"/>
  <c r="DZ280" i="1" s="1"/>
  <c r="BL280" i="1"/>
  <c r="CL280" i="1"/>
  <c r="CN280" i="1" s="1"/>
  <c r="BC205" i="1"/>
  <c r="AL205" i="1"/>
  <c r="AU205" i="1" s="1"/>
  <c r="BC365" i="1"/>
  <c r="AL365" i="1"/>
  <c r="AU365" i="1" s="1"/>
  <c r="EG123" i="1"/>
  <c r="EJ123" i="1" s="1"/>
  <c r="CM123" i="1"/>
  <c r="CO123" i="1" s="1"/>
  <c r="EA439" i="1" l="1"/>
  <c r="ER313" i="1"/>
  <c r="ER314" i="1"/>
  <c r="EA189" i="1"/>
  <c r="EA190" i="1" s="1"/>
  <c r="EA191" i="1" s="1"/>
  <c r="EA192" i="1" s="1"/>
  <c r="DW365" i="1"/>
  <c r="DZ365" i="1" s="1"/>
  <c r="CL365" i="1"/>
  <c r="CN365" i="1" s="1"/>
  <c r="DW205" i="1"/>
  <c r="DZ205" i="1" s="1"/>
  <c r="HM205" i="1"/>
  <c r="IF169" i="1" s="1"/>
  <c r="CL205" i="1"/>
  <c r="CN205" i="1" s="1"/>
  <c r="ER280" i="1"/>
  <c r="ER274" i="1"/>
  <c r="DW454" i="1"/>
  <c r="DZ454" i="1" s="1"/>
  <c r="CL454" i="1"/>
  <c r="CN454" i="1" s="1"/>
  <c r="DW540" i="1"/>
  <c r="DZ540" i="1" s="1"/>
  <c r="CL540" i="1"/>
  <c r="CN540" i="1" s="1"/>
  <c r="BL285" i="1"/>
  <c r="DW285" i="1"/>
  <c r="DZ285" i="1" s="1"/>
  <c r="CL285" i="1"/>
  <c r="CN285" i="1" s="1"/>
  <c r="EK109" i="1"/>
  <c r="EK190" i="1"/>
  <c r="EA440" i="1"/>
  <c r="EA441" i="1" s="1"/>
  <c r="FU543" i="1"/>
  <c r="N33" i="81" s="1"/>
  <c r="FT544" i="1"/>
  <c r="EA269" i="1"/>
  <c r="EA270" i="1" s="1"/>
  <c r="EG365" i="1"/>
  <c r="EJ365" i="1" s="1"/>
  <c r="CM365" i="1"/>
  <c r="CO365" i="1" s="1"/>
  <c r="EG205" i="1"/>
  <c r="EJ205" i="1" s="1"/>
  <c r="CM205" i="1"/>
  <c r="CO205" i="1" s="1"/>
  <c r="ER284" i="1"/>
  <c r="GQ248" i="1"/>
  <c r="EA109" i="1"/>
  <c r="EG454" i="1"/>
  <c r="EJ454" i="1" s="1"/>
  <c r="CM454" i="1"/>
  <c r="CO454" i="1" s="1"/>
  <c r="EG540" i="1"/>
  <c r="EJ540" i="1" s="1"/>
  <c r="CM540" i="1"/>
  <c r="CO540" i="1" s="1"/>
  <c r="EG285" i="1"/>
  <c r="EJ285" i="1" s="1"/>
  <c r="CM285" i="1"/>
  <c r="CO285" i="1" s="1"/>
  <c r="EA349" i="1"/>
  <c r="EA527" i="1"/>
  <c r="EK350" i="1"/>
  <c r="EK526" i="1"/>
  <c r="ER276" i="1"/>
  <c r="EK270" i="1"/>
  <c r="ER281" i="1"/>
  <c r="ER273" i="1"/>
  <c r="ER275" i="1"/>
  <c r="EK441" i="1"/>
  <c r="ER283" i="1"/>
  <c r="GQ247" i="1"/>
  <c r="ER268" i="1"/>
  <c r="ER269" i="1"/>
  <c r="EA193" i="1" l="1"/>
  <c r="EA442" i="1"/>
  <c r="EK351" i="1"/>
  <c r="FU544" i="1"/>
  <c r="N34" i="81" s="1"/>
  <c r="FT545" i="1"/>
  <c r="EK191" i="1"/>
  <c r="EK110" i="1"/>
  <c r="EK442" i="1"/>
  <c r="EK271" i="1"/>
  <c r="EK527" i="1"/>
  <c r="EA528" i="1"/>
  <c r="EA271" i="1"/>
  <c r="EA350" i="1"/>
  <c r="EA110" i="1"/>
  <c r="ER285" i="1"/>
  <c r="GQ249" i="1"/>
  <c r="EA272" i="1" l="1"/>
  <c r="EA529" i="1"/>
  <c r="EK272" i="1"/>
  <c r="EK443" i="1"/>
  <c r="EK111" i="1"/>
  <c r="EK192" i="1"/>
  <c r="FU545" i="1"/>
  <c r="N35" i="81" s="1"/>
  <c r="FT546" i="1"/>
  <c r="EK352" i="1"/>
  <c r="EA443" i="1"/>
  <c r="EA194" i="1"/>
  <c r="EA111" i="1"/>
  <c r="EA351" i="1"/>
  <c r="EK528" i="1"/>
  <c r="EK529" i="1" l="1"/>
  <c r="EA352" i="1"/>
  <c r="EA112" i="1"/>
  <c r="EA195" i="1"/>
  <c r="EA444" i="1"/>
  <c r="EK353" i="1"/>
  <c r="FU546" i="1"/>
  <c r="N36" i="81" s="1"/>
  <c r="FT547" i="1"/>
  <c r="EK193" i="1"/>
  <c r="EK112" i="1"/>
  <c r="EK444" i="1"/>
  <c r="EK273" i="1"/>
  <c r="EA530" i="1"/>
  <c r="EA273" i="1"/>
  <c r="EA274" i="1" l="1"/>
  <c r="EK274" i="1"/>
  <c r="EK445" i="1"/>
  <c r="EK113" i="1"/>
  <c r="FU547" i="1"/>
  <c r="N37" i="81" s="1"/>
  <c r="FT548" i="1"/>
  <c r="EK354" i="1"/>
  <c r="EA445" i="1"/>
  <c r="EA196" i="1"/>
  <c r="EA113" i="1"/>
  <c r="EA353" i="1"/>
  <c r="EK530" i="1"/>
  <c r="EA531" i="1"/>
  <c r="EK194" i="1"/>
  <c r="EA354" i="1" l="1"/>
  <c r="EA197" i="1"/>
  <c r="EA446" i="1"/>
  <c r="EK355" i="1"/>
  <c r="FU548" i="1"/>
  <c r="N38" i="81" s="1"/>
  <c r="FT549" i="1"/>
  <c r="EK114" i="1"/>
  <c r="EK446" i="1"/>
  <c r="EK275" i="1"/>
  <c r="EA275" i="1"/>
  <c r="EK195" i="1"/>
  <c r="EA532" i="1"/>
  <c r="EK531" i="1"/>
  <c r="EA114" i="1"/>
  <c r="EK532" i="1" l="1"/>
  <c r="EA276" i="1"/>
  <c r="EK276" i="1"/>
  <c r="EK447" i="1"/>
  <c r="EK115" i="1"/>
  <c r="FU549" i="1"/>
  <c r="N39" i="81" s="1"/>
  <c r="FT550" i="1"/>
  <c r="EK356" i="1"/>
  <c r="EA447" i="1"/>
  <c r="EA198" i="1"/>
  <c r="EA355" i="1"/>
  <c r="EA115" i="1"/>
  <c r="EA533" i="1"/>
  <c r="EK196" i="1"/>
  <c r="EK197" i="1" l="1"/>
  <c r="EA534" i="1"/>
  <c r="EA116" i="1"/>
  <c r="EA356" i="1"/>
  <c r="EA199" i="1"/>
  <c r="EA448" i="1"/>
  <c r="EK357" i="1"/>
  <c r="FU550" i="1"/>
  <c r="N40" i="81" s="1"/>
  <c r="FT551" i="1"/>
  <c r="EK116" i="1"/>
  <c r="EK448" i="1"/>
  <c r="EK277" i="1"/>
  <c r="EA277" i="1"/>
  <c r="EK533" i="1"/>
  <c r="EK534" i="1" l="1"/>
  <c r="EA278" i="1"/>
  <c r="EK278" i="1"/>
  <c r="EK449" i="1"/>
  <c r="EK117" i="1"/>
  <c r="FU551" i="1"/>
  <c r="N41" i="81" s="1"/>
  <c r="FT552" i="1"/>
  <c r="EK358" i="1"/>
  <c r="EA449" i="1"/>
  <c r="EA200" i="1"/>
  <c r="EA357" i="1"/>
  <c r="EA117" i="1"/>
  <c r="EA535" i="1"/>
  <c r="EK198" i="1"/>
  <c r="EA536" i="1" l="1"/>
  <c r="EA358" i="1"/>
  <c r="EA201" i="1"/>
  <c r="EA450" i="1"/>
  <c r="EK359" i="1"/>
  <c r="FU552" i="1"/>
  <c r="FT553" i="1"/>
  <c r="EK118" i="1"/>
  <c r="EK450" i="1"/>
  <c r="EK279" i="1"/>
  <c r="EA279" i="1"/>
  <c r="EK535" i="1"/>
  <c r="EK199" i="1"/>
  <c r="EA118" i="1"/>
  <c r="EA119" i="1" l="1"/>
  <c r="EK536" i="1"/>
  <c r="EA280" i="1"/>
  <c r="EK280" i="1"/>
  <c r="EK451" i="1"/>
  <c r="EK119" i="1"/>
  <c r="FU553" i="1"/>
  <c r="FT554" i="1"/>
  <c r="EK360" i="1"/>
  <c r="EA451" i="1"/>
  <c r="EA202" i="1"/>
  <c r="EA359" i="1"/>
  <c r="EA537" i="1"/>
  <c r="EK200" i="1"/>
  <c r="CV577" i="1"/>
  <c r="N42" i="81"/>
  <c r="EK201" i="1" l="1"/>
  <c r="EA574" i="1"/>
  <c r="EA538" i="1"/>
  <c r="EA360" i="1"/>
  <c r="EA236" i="1"/>
  <c r="EA203" i="1"/>
  <c r="EA486" i="1"/>
  <c r="EA452" i="1"/>
  <c r="EK361" i="1"/>
  <c r="FU554" i="1"/>
  <c r="FT555" i="1"/>
  <c r="EK120" i="1"/>
  <c r="EK486" i="1"/>
  <c r="EK452" i="1"/>
  <c r="EK281" i="1"/>
  <c r="EA281" i="1"/>
  <c r="EK537" i="1"/>
  <c r="EA120" i="1"/>
  <c r="N43" i="81"/>
  <c r="CV578" i="1"/>
  <c r="EB154" i="1" l="1"/>
  <c r="EB120" i="1" s="1"/>
  <c r="CT120" i="1" s="1"/>
  <c r="EA121" i="1"/>
  <c r="EA282" i="1"/>
  <c r="EK282" i="1"/>
  <c r="EL452" i="1"/>
  <c r="CD452" i="1" s="1"/>
  <c r="EK453" i="1"/>
  <c r="EL416" i="1"/>
  <c r="EL418" i="1"/>
  <c r="EL420" i="1"/>
  <c r="EL422" i="1"/>
  <c r="EL424" i="1"/>
  <c r="EL426" i="1"/>
  <c r="EL428" i="1"/>
  <c r="EL430" i="1"/>
  <c r="EL432" i="1"/>
  <c r="EL434" i="1"/>
  <c r="EL415" i="1"/>
  <c r="EL417" i="1"/>
  <c r="EL419" i="1"/>
  <c r="EL421" i="1"/>
  <c r="EL423" i="1"/>
  <c r="EL425" i="1"/>
  <c r="EL427" i="1"/>
  <c r="EL429" i="1"/>
  <c r="EL431" i="1"/>
  <c r="EL433" i="1"/>
  <c r="EL435" i="1"/>
  <c r="EL436" i="1"/>
  <c r="CD436" i="1" s="1"/>
  <c r="EL437" i="1"/>
  <c r="CD437" i="1" s="1"/>
  <c r="EL438" i="1"/>
  <c r="CD438" i="1" s="1"/>
  <c r="EL440" i="1"/>
  <c r="CD440" i="1" s="1"/>
  <c r="EL439" i="1"/>
  <c r="CD439" i="1" s="1"/>
  <c r="EL441" i="1"/>
  <c r="CD441" i="1" s="1"/>
  <c r="EL442" i="1"/>
  <c r="CD442" i="1" s="1"/>
  <c r="EL443" i="1"/>
  <c r="CD443" i="1" s="1"/>
  <c r="EL444" i="1"/>
  <c r="CD444" i="1" s="1"/>
  <c r="EL445" i="1"/>
  <c r="CD445" i="1" s="1"/>
  <c r="EL446" i="1"/>
  <c r="CD446" i="1" s="1"/>
  <c r="EL447" i="1"/>
  <c r="CD447" i="1" s="1"/>
  <c r="EL448" i="1"/>
  <c r="CD448" i="1" s="1"/>
  <c r="EL449" i="1"/>
  <c r="CD449" i="1" s="1"/>
  <c r="EL450" i="1"/>
  <c r="CD450" i="1" s="1"/>
  <c r="CV579" i="1"/>
  <c r="N44" i="81"/>
  <c r="EB203" i="1"/>
  <c r="CT203" i="1" s="1"/>
  <c r="EA204" i="1"/>
  <c r="EB172" i="1"/>
  <c r="EB168" i="1"/>
  <c r="EB183" i="1"/>
  <c r="EB174" i="1"/>
  <c r="EB169" i="1"/>
  <c r="EB185" i="1"/>
  <c r="EB176" i="1"/>
  <c r="EB171" i="1"/>
  <c r="EB170" i="1"/>
  <c r="EB186" i="1"/>
  <c r="EB181" i="1"/>
  <c r="EB180" i="1"/>
  <c r="EB175" i="1"/>
  <c r="EB166" i="1"/>
  <c r="EB182" i="1"/>
  <c r="EB177" i="1"/>
  <c r="EB167" i="1"/>
  <c r="EB184" i="1"/>
  <c r="EB179" i="1"/>
  <c r="EB178" i="1"/>
  <c r="EB173" i="1"/>
  <c r="EB187" i="1"/>
  <c r="CT187" i="1" s="1"/>
  <c r="EB188" i="1"/>
  <c r="CT188" i="1" s="1"/>
  <c r="EB190" i="1"/>
  <c r="CT190" i="1" s="1"/>
  <c r="EB189" i="1"/>
  <c r="CT189" i="1" s="1"/>
  <c r="EB192" i="1"/>
  <c r="CT192" i="1" s="1"/>
  <c r="EB191" i="1"/>
  <c r="CT191" i="1" s="1"/>
  <c r="EB193" i="1"/>
  <c r="CT193" i="1" s="1"/>
  <c r="EB194" i="1"/>
  <c r="CT194" i="1" s="1"/>
  <c r="EB195" i="1"/>
  <c r="CT195" i="1" s="1"/>
  <c r="EB196" i="1"/>
  <c r="CT196" i="1" s="1"/>
  <c r="EB197" i="1"/>
  <c r="CT197" i="1" s="1"/>
  <c r="EB198" i="1"/>
  <c r="CT198" i="1" s="1"/>
  <c r="EB199" i="1"/>
  <c r="CT199" i="1" s="1"/>
  <c r="EB200" i="1"/>
  <c r="CT200" i="1" s="1"/>
  <c r="EB201" i="1"/>
  <c r="CT201" i="1" s="1"/>
  <c r="EK202" i="1"/>
  <c r="EK574" i="1"/>
  <c r="EK538" i="1"/>
  <c r="EL451" i="1"/>
  <c r="CD451" i="1" s="1"/>
  <c r="EK154" i="1"/>
  <c r="EL537" i="1" s="1"/>
  <c r="CD537" i="1" s="1"/>
  <c r="EK121" i="1"/>
  <c r="FU555" i="1"/>
  <c r="FT556" i="1"/>
  <c r="EK362" i="1"/>
  <c r="EA453" i="1"/>
  <c r="EB202" i="1"/>
  <c r="CT202" i="1" s="1"/>
  <c r="EA361" i="1"/>
  <c r="EA539" i="1"/>
  <c r="EB452" i="1" l="1"/>
  <c r="CT452" i="1" s="1"/>
  <c r="EB538" i="1"/>
  <c r="CT538" i="1" s="1"/>
  <c r="EL120" i="1"/>
  <c r="CD120" i="1" s="1"/>
  <c r="U64" i="40" s="1"/>
  <c r="EB453" i="1"/>
  <c r="CT453" i="1" s="1"/>
  <c r="EA454" i="1"/>
  <c r="EB454" i="1" s="1"/>
  <c r="CT454" i="1" s="1"/>
  <c r="EK396" i="1"/>
  <c r="EL362" i="1" s="1"/>
  <c r="CD362" i="1" s="1"/>
  <c r="EK363" i="1"/>
  <c r="FU556" i="1"/>
  <c r="FT557" i="1"/>
  <c r="EL121" i="1"/>
  <c r="CD121" i="1" s="1"/>
  <c r="EK122" i="1"/>
  <c r="EL501" i="1"/>
  <c r="EL513" i="1"/>
  <c r="EL87" i="1"/>
  <c r="EL505" i="1"/>
  <c r="EL99" i="1"/>
  <c r="EL96" i="1"/>
  <c r="EL103" i="1"/>
  <c r="EL511" i="1"/>
  <c r="EL98" i="1"/>
  <c r="EL515" i="1"/>
  <c r="EL507" i="1"/>
  <c r="EL502" i="1"/>
  <c r="EL506" i="1"/>
  <c r="EL518" i="1"/>
  <c r="EL92" i="1"/>
  <c r="EL94" i="1"/>
  <c r="EL85" i="1"/>
  <c r="EL504" i="1"/>
  <c r="EL89" i="1"/>
  <c r="EL508" i="1"/>
  <c r="EL520" i="1"/>
  <c r="EL104" i="1"/>
  <c r="EL100" i="1"/>
  <c r="EL91" i="1"/>
  <c r="EL517" i="1"/>
  <c r="EL509" i="1"/>
  <c r="EL521" i="1"/>
  <c r="EL95" i="1"/>
  <c r="EL86" i="1"/>
  <c r="EL503" i="1"/>
  <c r="EL90" i="1"/>
  <c r="EL519" i="1"/>
  <c r="EL514" i="1"/>
  <c r="EL88" i="1"/>
  <c r="EL510" i="1"/>
  <c r="EL84" i="1"/>
  <c r="EL512" i="1"/>
  <c r="EL97" i="1"/>
  <c r="EL516" i="1"/>
  <c r="EL101" i="1"/>
  <c r="EL102" i="1"/>
  <c r="EL93" i="1"/>
  <c r="EL105" i="1"/>
  <c r="CD105" i="1" s="1"/>
  <c r="EL522" i="1"/>
  <c r="CD522" i="1" s="1"/>
  <c r="EL106" i="1"/>
  <c r="CD106" i="1" s="1"/>
  <c r="EL107" i="1"/>
  <c r="CD107" i="1" s="1"/>
  <c r="EL523" i="1"/>
  <c r="CD523" i="1" s="1"/>
  <c r="EL524" i="1"/>
  <c r="CD524" i="1" s="1"/>
  <c r="EL108" i="1"/>
  <c r="CD108" i="1" s="1"/>
  <c r="EL525" i="1"/>
  <c r="CD525" i="1" s="1"/>
  <c r="EL109" i="1"/>
  <c r="CD109" i="1" s="1"/>
  <c r="EL526" i="1"/>
  <c r="CD526" i="1" s="1"/>
  <c r="EL110" i="1"/>
  <c r="CD110" i="1" s="1"/>
  <c r="EL527" i="1"/>
  <c r="CD527" i="1" s="1"/>
  <c r="EL528" i="1"/>
  <c r="CD528" i="1" s="1"/>
  <c r="EL111" i="1"/>
  <c r="CD111" i="1" s="1"/>
  <c r="EL112" i="1"/>
  <c r="CD112" i="1" s="1"/>
  <c r="EL529" i="1"/>
  <c r="CD529" i="1" s="1"/>
  <c r="EL113" i="1"/>
  <c r="CD113" i="1" s="1"/>
  <c r="EL530" i="1"/>
  <c r="CD530" i="1" s="1"/>
  <c r="EL531" i="1"/>
  <c r="CD531" i="1" s="1"/>
  <c r="EL114" i="1"/>
  <c r="CD114" i="1" s="1"/>
  <c r="EL115" i="1"/>
  <c r="CD115" i="1" s="1"/>
  <c r="EL532" i="1"/>
  <c r="CD532" i="1" s="1"/>
  <c r="EL533" i="1"/>
  <c r="CD533" i="1" s="1"/>
  <c r="EL116" i="1"/>
  <c r="CD116" i="1" s="1"/>
  <c r="EL117" i="1"/>
  <c r="CD117" i="1" s="1"/>
  <c r="EL534" i="1"/>
  <c r="CD534" i="1" s="1"/>
  <c r="EL535" i="1"/>
  <c r="CD535" i="1" s="1"/>
  <c r="EL118" i="1"/>
  <c r="CD118" i="1" s="1"/>
  <c r="EL119" i="1"/>
  <c r="CD119" i="1" s="1"/>
  <c r="EL536" i="1"/>
  <c r="CD536" i="1" s="1"/>
  <c r="EL538" i="1"/>
  <c r="CD538" i="1" s="1"/>
  <c r="EK539" i="1"/>
  <c r="EB539" i="1"/>
  <c r="CT539" i="1" s="1"/>
  <c r="EA540" i="1"/>
  <c r="EB540" i="1" s="1"/>
  <c r="CT540" i="1" s="1"/>
  <c r="EA362" i="1"/>
  <c r="N45" i="81"/>
  <c r="CV580" i="1"/>
  <c r="EK236" i="1"/>
  <c r="EL202" i="1" s="1"/>
  <c r="CD202" i="1" s="1"/>
  <c r="EK203" i="1"/>
  <c r="EB204" i="1"/>
  <c r="CT204" i="1" s="1"/>
  <c r="EA205" i="1"/>
  <c r="EB205" i="1" s="1"/>
  <c r="CT205" i="1" s="1"/>
  <c r="EL453" i="1"/>
  <c r="CD453" i="1" s="1"/>
  <c r="EK454" i="1"/>
  <c r="EL454" i="1" s="1"/>
  <c r="CD454" i="1" s="1"/>
  <c r="EK316" i="1"/>
  <c r="EK283" i="1"/>
  <c r="EA316" i="1"/>
  <c r="EB282" i="1" s="1"/>
  <c r="CT282" i="1" s="1"/>
  <c r="EA283" i="1"/>
  <c r="EB121" i="1"/>
  <c r="CT121" i="1" s="1"/>
  <c r="EA122" i="1"/>
  <c r="EB508" i="1"/>
  <c r="EB520" i="1"/>
  <c r="EB426" i="1"/>
  <c r="EB98" i="1"/>
  <c r="EB428" i="1"/>
  <c r="EB96" i="1"/>
  <c r="EB84" i="1"/>
  <c r="EB104" i="1"/>
  <c r="EB99" i="1"/>
  <c r="EB89" i="1"/>
  <c r="EB435" i="1"/>
  <c r="EB422" i="1"/>
  <c r="EB418" i="1"/>
  <c r="EB503" i="1"/>
  <c r="EB516" i="1"/>
  <c r="EB512" i="1"/>
  <c r="EB507" i="1"/>
  <c r="EB519" i="1"/>
  <c r="EB91" i="1"/>
  <c r="EB431" i="1"/>
  <c r="EB427" i="1"/>
  <c r="EB95" i="1"/>
  <c r="EB420" i="1"/>
  <c r="EB103" i="1"/>
  <c r="EB100" i="1"/>
  <c r="EB90" i="1"/>
  <c r="EB517" i="1"/>
  <c r="EB423" i="1"/>
  <c r="EB415" i="1"/>
  <c r="EB505" i="1"/>
  <c r="EB501" i="1"/>
  <c r="EB513" i="1"/>
  <c r="EB510" i="1"/>
  <c r="EB416" i="1"/>
  <c r="EB88" i="1"/>
  <c r="EB434" i="1"/>
  <c r="EB430" i="1"/>
  <c r="EB432" i="1"/>
  <c r="EB94" i="1"/>
  <c r="EB417" i="1"/>
  <c r="EB101" i="1"/>
  <c r="EB425" i="1"/>
  <c r="EB518" i="1"/>
  <c r="EB424" i="1"/>
  <c r="EB419" i="1"/>
  <c r="EB506" i="1"/>
  <c r="EB502" i="1"/>
  <c r="EB514" i="1"/>
  <c r="EB509" i="1"/>
  <c r="EB521" i="1"/>
  <c r="EB421" i="1"/>
  <c r="EB433" i="1"/>
  <c r="EB429" i="1"/>
  <c r="EB97" i="1"/>
  <c r="EB93" i="1"/>
  <c r="EB85" i="1"/>
  <c r="EB102" i="1"/>
  <c r="EB92" i="1"/>
  <c r="EB87" i="1"/>
  <c r="EB86" i="1"/>
  <c r="EB504" i="1"/>
  <c r="EB515" i="1"/>
  <c r="EB511" i="1"/>
  <c r="EB105" i="1"/>
  <c r="CT105" i="1" s="1"/>
  <c r="EB522" i="1"/>
  <c r="CT522" i="1" s="1"/>
  <c r="EB436" i="1"/>
  <c r="CT436" i="1" s="1"/>
  <c r="EB107" i="1"/>
  <c r="CT107" i="1" s="1"/>
  <c r="EB106" i="1"/>
  <c r="CT106" i="1" s="1"/>
  <c r="EB438" i="1"/>
  <c r="CT438" i="1" s="1"/>
  <c r="EB523" i="1"/>
  <c r="CT523" i="1" s="1"/>
  <c r="EB524" i="1"/>
  <c r="CT524" i="1" s="1"/>
  <c r="EB437" i="1"/>
  <c r="CT437" i="1" s="1"/>
  <c r="EB439" i="1"/>
  <c r="CT439" i="1" s="1"/>
  <c r="EB108" i="1"/>
  <c r="CT108" i="1" s="1"/>
  <c r="EB526" i="1"/>
  <c r="CT526" i="1" s="1"/>
  <c r="EB525" i="1"/>
  <c r="CT525" i="1" s="1"/>
  <c r="EB441" i="1"/>
  <c r="CT441" i="1" s="1"/>
  <c r="EB440" i="1"/>
  <c r="CT440" i="1" s="1"/>
  <c r="EB527" i="1"/>
  <c r="CT527" i="1" s="1"/>
  <c r="EB109" i="1"/>
  <c r="CT109" i="1" s="1"/>
  <c r="EB528" i="1"/>
  <c r="CT528" i="1" s="1"/>
  <c r="EB442" i="1"/>
  <c r="CT442" i="1" s="1"/>
  <c r="EB110" i="1"/>
  <c r="CT110" i="1" s="1"/>
  <c r="EB111" i="1"/>
  <c r="CT111" i="1" s="1"/>
  <c r="EB443" i="1"/>
  <c r="CT443" i="1" s="1"/>
  <c r="EB529" i="1"/>
  <c r="CT529" i="1" s="1"/>
  <c r="EB444" i="1"/>
  <c r="CT444" i="1" s="1"/>
  <c r="EB112" i="1"/>
  <c r="CT112" i="1" s="1"/>
  <c r="EB530" i="1"/>
  <c r="CT530" i="1" s="1"/>
  <c r="EB445" i="1"/>
  <c r="CT445" i="1" s="1"/>
  <c r="EB531" i="1"/>
  <c r="CT531" i="1" s="1"/>
  <c r="EB113" i="1"/>
  <c r="CT113" i="1" s="1"/>
  <c r="EB446" i="1"/>
  <c r="CT446" i="1" s="1"/>
  <c r="EB114" i="1"/>
  <c r="CT114" i="1" s="1"/>
  <c r="EB532" i="1"/>
  <c r="CT532" i="1" s="1"/>
  <c r="EB447" i="1"/>
  <c r="CT447" i="1" s="1"/>
  <c r="EB533" i="1"/>
  <c r="CT533" i="1" s="1"/>
  <c r="EB115" i="1"/>
  <c r="CT115" i="1" s="1"/>
  <c r="EB448" i="1"/>
  <c r="CT448" i="1" s="1"/>
  <c r="EB116" i="1"/>
  <c r="CT116" i="1" s="1"/>
  <c r="EB534" i="1"/>
  <c r="CT534" i="1" s="1"/>
  <c r="EB535" i="1"/>
  <c r="CT535" i="1" s="1"/>
  <c r="EB449" i="1"/>
  <c r="CT449" i="1" s="1"/>
  <c r="EB117" i="1"/>
  <c r="CT117" i="1" s="1"/>
  <c r="EB118" i="1"/>
  <c r="CT118" i="1" s="1"/>
  <c r="EB450" i="1"/>
  <c r="CT450" i="1" s="1"/>
  <c r="EB536" i="1"/>
  <c r="CT536" i="1" s="1"/>
  <c r="EB451" i="1"/>
  <c r="CT451" i="1" s="1"/>
  <c r="EB119" i="1"/>
  <c r="CT119" i="1" s="1"/>
  <c r="EB537" i="1"/>
  <c r="CT537" i="1" s="1"/>
  <c r="BC5" i="40" l="1"/>
  <c r="EB122" i="1"/>
  <c r="CT122" i="1" s="1"/>
  <c r="EA123" i="1"/>
  <c r="EB123" i="1" s="1"/>
  <c r="CT123" i="1" s="1"/>
  <c r="EB283" i="1"/>
  <c r="CT283" i="1" s="1"/>
  <c r="EA284" i="1"/>
  <c r="EB249" i="1"/>
  <c r="EB257" i="1"/>
  <c r="EB265" i="1"/>
  <c r="EB251" i="1"/>
  <c r="EB258" i="1"/>
  <c r="EB266" i="1"/>
  <c r="EB250" i="1"/>
  <c r="EB259" i="1"/>
  <c r="EB248" i="1"/>
  <c r="EB256" i="1"/>
  <c r="EB264" i="1"/>
  <c r="EB253" i="1"/>
  <c r="EB261" i="1"/>
  <c r="EB246" i="1"/>
  <c r="EB254" i="1"/>
  <c r="EB262" i="1"/>
  <c r="EB247" i="1"/>
  <c r="EB255" i="1"/>
  <c r="EB263" i="1"/>
  <c r="EB252" i="1"/>
  <c r="EB260" i="1"/>
  <c r="EB267" i="1"/>
  <c r="CT267" i="1" s="1"/>
  <c r="EB268" i="1"/>
  <c r="CT268" i="1" s="1"/>
  <c r="EB270" i="1"/>
  <c r="CT270" i="1" s="1"/>
  <c r="EB269" i="1"/>
  <c r="CT269" i="1" s="1"/>
  <c r="EB271" i="1"/>
  <c r="CT271" i="1" s="1"/>
  <c r="EB272" i="1"/>
  <c r="CT272" i="1" s="1"/>
  <c r="EB273" i="1"/>
  <c r="CT273" i="1" s="1"/>
  <c r="EB274" i="1"/>
  <c r="CT274" i="1" s="1"/>
  <c r="EB275" i="1"/>
  <c r="CT275" i="1" s="1"/>
  <c r="EB276" i="1"/>
  <c r="CT276" i="1" s="1"/>
  <c r="EB277" i="1"/>
  <c r="CT277" i="1" s="1"/>
  <c r="EB278" i="1"/>
  <c r="CT278" i="1" s="1"/>
  <c r="EB279" i="1"/>
  <c r="CT279" i="1" s="1"/>
  <c r="EB280" i="1"/>
  <c r="CT280" i="1" s="1"/>
  <c r="EB281" i="1"/>
  <c r="CT281" i="1" s="1"/>
  <c r="EL282" i="1"/>
  <c r="CD282" i="1" s="1"/>
  <c r="EL249" i="1"/>
  <c r="EL257" i="1"/>
  <c r="EL265" i="1"/>
  <c r="EL250" i="1"/>
  <c r="EL258" i="1"/>
  <c r="EL266" i="1"/>
  <c r="EL251" i="1"/>
  <c r="EL259" i="1"/>
  <c r="EL248" i="1"/>
  <c r="EL256" i="1"/>
  <c r="EL264" i="1"/>
  <c r="EL253" i="1"/>
  <c r="EL261" i="1"/>
  <c r="EL246" i="1"/>
  <c r="EL254" i="1"/>
  <c r="EL262" i="1"/>
  <c r="EL247" i="1"/>
  <c r="EL255" i="1"/>
  <c r="EL263" i="1"/>
  <c r="EL252" i="1"/>
  <c r="EL260" i="1"/>
  <c r="EL267" i="1"/>
  <c r="CD267" i="1" s="1"/>
  <c r="EL268" i="1"/>
  <c r="CD268" i="1" s="1"/>
  <c r="EL269" i="1"/>
  <c r="CD269" i="1" s="1"/>
  <c r="EL270" i="1"/>
  <c r="CD270" i="1" s="1"/>
  <c r="EL271" i="1"/>
  <c r="CD271" i="1" s="1"/>
  <c r="EL272" i="1"/>
  <c r="CD272" i="1" s="1"/>
  <c r="EL273" i="1"/>
  <c r="CD273" i="1" s="1"/>
  <c r="EL274" i="1"/>
  <c r="CD274" i="1" s="1"/>
  <c r="EL275" i="1"/>
  <c r="CD275" i="1" s="1"/>
  <c r="EL276" i="1"/>
  <c r="CD276" i="1" s="1"/>
  <c r="EL277" i="1"/>
  <c r="CD277" i="1" s="1"/>
  <c r="EL278" i="1"/>
  <c r="CD278" i="1" s="1"/>
  <c r="EL279" i="1"/>
  <c r="CD279" i="1" s="1"/>
  <c r="EL280" i="1"/>
  <c r="CD280" i="1" s="1"/>
  <c r="EL281" i="1"/>
  <c r="CD281" i="1" s="1"/>
  <c r="EA396" i="1"/>
  <c r="EB362" i="1" s="1"/>
  <c r="CT362" i="1" s="1"/>
  <c r="EA363" i="1"/>
  <c r="U65" i="40"/>
  <c r="CV581" i="1"/>
  <c r="N46" i="81"/>
  <c r="EL283" i="1"/>
  <c r="CD283" i="1" s="1"/>
  <c r="EK284" i="1"/>
  <c r="EL203" i="1"/>
  <c r="CD203" i="1" s="1"/>
  <c r="EK204" i="1"/>
  <c r="EL184" i="1"/>
  <c r="EL186" i="1"/>
  <c r="EL179" i="1"/>
  <c r="EL183" i="1"/>
  <c r="EL167" i="1"/>
  <c r="EL182" i="1"/>
  <c r="EL170" i="1"/>
  <c r="EL169" i="1"/>
  <c r="EL175" i="1"/>
  <c r="EL180" i="1"/>
  <c r="EL168" i="1"/>
  <c r="EL172" i="1"/>
  <c r="EL174" i="1"/>
  <c r="EL166" i="1"/>
  <c r="EL178" i="1"/>
  <c r="EL177" i="1"/>
  <c r="EL176" i="1"/>
  <c r="EL181" i="1"/>
  <c r="EL185" i="1"/>
  <c r="EL173" i="1"/>
  <c r="EL171" i="1"/>
  <c r="EL187" i="1"/>
  <c r="CD187" i="1" s="1"/>
  <c r="EL188" i="1"/>
  <c r="CD188" i="1" s="1"/>
  <c r="EL189" i="1"/>
  <c r="CD189" i="1" s="1"/>
  <c r="EL190" i="1"/>
  <c r="CD190" i="1" s="1"/>
  <c r="EL191" i="1"/>
  <c r="CD191" i="1" s="1"/>
  <c r="EL192" i="1"/>
  <c r="CD192" i="1" s="1"/>
  <c r="EL193" i="1"/>
  <c r="CD193" i="1" s="1"/>
  <c r="EL194" i="1"/>
  <c r="CD194" i="1" s="1"/>
  <c r="EL195" i="1"/>
  <c r="CD195" i="1" s="1"/>
  <c r="EL196" i="1"/>
  <c r="CD196" i="1" s="1"/>
  <c r="EL197" i="1"/>
  <c r="CD197" i="1" s="1"/>
  <c r="EL198" i="1"/>
  <c r="CD198" i="1" s="1"/>
  <c r="EL199" i="1"/>
  <c r="CD199" i="1" s="1"/>
  <c r="EL200" i="1"/>
  <c r="CD200" i="1" s="1"/>
  <c r="EL201" i="1"/>
  <c r="CD201" i="1" s="1"/>
  <c r="EL539" i="1"/>
  <c r="CD539" i="1" s="1"/>
  <c r="EK540" i="1"/>
  <c r="EL540" i="1" s="1"/>
  <c r="CD540" i="1" s="1"/>
  <c r="EL122" i="1"/>
  <c r="CD122" i="1" s="1"/>
  <c r="EK123" i="1"/>
  <c r="EL123" i="1" s="1"/>
  <c r="CD123" i="1" s="1"/>
  <c r="FU557" i="1"/>
  <c r="FT558" i="1"/>
  <c r="EL363" i="1"/>
  <c r="CD363" i="1" s="1"/>
  <c r="EK364" i="1"/>
  <c r="EL335" i="1"/>
  <c r="EL327" i="1"/>
  <c r="EL340" i="1"/>
  <c r="EL341" i="1"/>
  <c r="EL338" i="1"/>
  <c r="EL330" i="1"/>
  <c r="EL339" i="1"/>
  <c r="EL336" i="1"/>
  <c r="EL337" i="1"/>
  <c r="EL329" i="1"/>
  <c r="EL342" i="1"/>
  <c r="EL334" i="1"/>
  <c r="EL326" i="1"/>
  <c r="EL346" i="1"/>
  <c r="EL332" i="1"/>
  <c r="EL333" i="1"/>
  <c r="EL344" i="1"/>
  <c r="EL345" i="1"/>
  <c r="EL331" i="1"/>
  <c r="EL328" i="1"/>
  <c r="EL343" i="1"/>
  <c r="EL347" i="1"/>
  <c r="CD347" i="1" s="1"/>
  <c r="EL348" i="1"/>
  <c r="CD348" i="1" s="1"/>
  <c r="EL349" i="1"/>
  <c r="CD349" i="1" s="1"/>
  <c r="EL350" i="1"/>
  <c r="CD350" i="1" s="1"/>
  <c r="EL351" i="1"/>
  <c r="CD351" i="1" s="1"/>
  <c r="EL352" i="1"/>
  <c r="CD352" i="1" s="1"/>
  <c r="EL353" i="1"/>
  <c r="CD353" i="1" s="1"/>
  <c r="EL354" i="1"/>
  <c r="CD354" i="1" s="1"/>
  <c r="EL355" i="1"/>
  <c r="CD355" i="1" s="1"/>
  <c r="EL356" i="1"/>
  <c r="CD356" i="1" s="1"/>
  <c r="EL357" i="1"/>
  <c r="CD357" i="1" s="1"/>
  <c r="EL358" i="1"/>
  <c r="CD358" i="1" s="1"/>
  <c r="EL359" i="1"/>
  <c r="CD359" i="1" s="1"/>
  <c r="EL360" i="1"/>
  <c r="CD360" i="1" s="1"/>
  <c r="EL361" i="1"/>
  <c r="CD361" i="1" s="1"/>
  <c r="CV582" i="1" l="1"/>
  <c r="N47" i="81"/>
  <c r="U66" i="40"/>
  <c r="BC6" i="40"/>
  <c r="EL364" i="1"/>
  <c r="CD364" i="1" s="1"/>
  <c r="EK365" i="1"/>
  <c r="EL365" i="1" s="1"/>
  <c r="CD365" i="1" s="1"/>
  <c r="FU558" i="1"/>
  <c r="FT559" i="1"/>
  <c r="U67" i="40"/>
  <c r="EL204" i="1"/>
  <c r="CD204" i="1" s="1"/>
  <c r="EK205" i="1"/>
  <c r="EL205" i="1" s="1"/>
  <c r="CD205" i="1" s="1"/>
  <c r="EL284" i="1"/>
  <c r="CD284" i="1" s="1"/>
  <c r="EK285" i="1"/>
  <c r="EL285" i="1" s="1"/>
  <c r="CD285" i="1" s="1"/>
  <c r="EB363" i="1"/>
  <c r="CT363" i="1" s="1"/>
  <c r="EA364" i="1"/>
  <c r="EB346" i="1"/>
  <c r="EB333" i="1"/>
  <c r="EB330" i="1"/>
  <c r="EB337" i="1"/>
  <c r="EB339" i="1"/>
  <c r="EB335" i="1"/>
  <c r="EB342" i="1"/>
  <c r="EB344" i="1"/>
  <c r="EB341" i="1"/>
  <c r="EB327" i="1"/>
  <c r="EB345" i="1"/>
  <c r="EB332" i="1"/>
  <c r="EB329" i="1"/>
  <c r="EB331" i="1"/>
  <c r="EB338" i="1"/>
  <c r="EB334" i="1"/>
  <c r="EB336" i="1"/>
  <c r="EB343" i="1"/>
  <c r="EB340" i="1"/>
  <c r="EB326" i="1"/>
  <c r="EB328" i="1"/>
  <c r="EB347" i="1"/>
  <c r="CT347" i="1" s="1"/>
  <c r="EB348" i="1"/>
  <c r="CT348" i="1" s="1"/>
  <c r="EB349" i="1"/>
  <c r="CT349" i="1" s="1"/>
  <c r="EB350" i="1"/>
  <c r="CT350" i="1" s="1"/>
  <c r="EB351" i="1"/>
  <c r="CT351" i="1" s="1"/>
  <c r="EB352" i="1"/>
  <c r="CT352" i="1" s="1"/>
  <c r="EB353" i="1"/>
  <c r="CT353" i="1" s="1"/>
  <c r="EB354" i="1"/>
  <c r="CT354" i="1" s="1"/>
  <c r="EB355" i="1"/>
  <c r="CT355" i="1" s="1"/>
  <c r="EB356" i="1"/>
  <c r="CT356" i="1" s="1"/>
  <c r="EB357" i="1"/>
  <c r="CT357" i="1" s="1"/>
  <c r="EB358" i="1"/>
  <c r="CT358" i="1" s="1"/>
  <c r="EB359" i="1"/>
  <c r="CT359" i="1" s="1"/>
  <c r="EB360" i="1"/>
  <c r="CT360" i="1" s="1"/>
  <c r="EB361" i="1"/>
  <c r="CT361" i="1" s="1"/>
  <c r="EB284" i="1"/>
  <c r="CT284" i="1" s="1"/>
  <c r="EA285" i="1"/>
  <c r="EB285" i="1" s="1"/>
  <c r="CT285" i="1" s="1"/>
  <c r="BC8" i="40" l="1"/>
  <c r="N48" i="81"/>
  <c r="CV583" i="1"/>
  <c r="EB364" i="1"/>
  <c r="CT364" i="1" s="1"/>
  <c r="EA365" i="1"/>
  <c r="EB365" i="1" s="1"/>
  <c r="CT365" i="1" s="1"/>
  <c r="BC7" i="40"/>
  <c r="FU559" i="1"/>
  <c r="FT560" i="1"/>
  <c r="FU560" i="1" s="1"/>
  <c r="N50" i="81" l="1"/>
  <c r="CV585" i="1"/>
  <c r="CV584" i="1"/>
  <c r="N49" i="81"/>
  <c r="AD206" i="1" l="1"/>
  <c r="AD286" i="1"/>
  <c r="AD455" i="1"/>
  <c r="BC124" i="1"/>
  <c r="AD541" i="1"/>
  <c r="AD366" i="1"/>
  <c r="AL124" i="1"/>
  <c r="AU124" i="1" s="1"/>
  <c r="DW124" i="1" l="1"/>
  <c r="DZ124" i="1" s="1"/>
  <c r="EA124" i="1" s="1"/>
  <c r="EB124" i="1" s="1"/>
  <c r="CL124" i="1"/>
  <c r="CN124" i="1" s="1"/>
  <c r="BC541" i="1"/>
  <c r="AL541" i="1"/>
  <c r="AU541" i="1" s="1"/>
  <c r="BC455" i="1"/>
  <c r="AL455" i="1"/>
  <c r="AU455" i="1" s="1"/>
  <c r="BC206" i="1"/>
  <c r="AL206" i="1"/>
  <c r="AU206" i="1" s="1"/>
  <c r="BC366" i="1"/>
  <c r="AL366" i="1"/>
  <c r="AU366" i="1" s="1"/>
  <c r="EG124" i="1"/>
  <c r="EJ124" i="1" s="1"/>
  <c r="EK124" i="1" s="1"/>
  <c r="EL124" i="1" s="1"/>
  <c r="CM124" i="1"/>
  <c r="CO124" i="1" s="1"/>
  <c r="AL286" i="1"/>
  <c r="AU286" i="1" s="1"/>
  <c r="BC286" i="1"/>
  <c r="AD207" i="1"/>
  <c r="AD542" i="1"/>
  <c r="AD287" i="1"/>
  <c r="AD367" i="1"/>
  <c r="BC125" i="1"/>
  <c r="AD456" i="1"/>
  <c r="AL125" i="1"/>
  <c r="AU125" i="1" s="1"/>
  <c r="CD124" i="1" l="1"/>
  <c r="HM206" i="1"/>
  <c r="IF170" i="1" s="1"/>
  <c r="DW206" i="1"/>
  <c r="DZ206" i="1" s="1"/>
  <c r="EA206" i="1" s="1"/>
  <c r="EB206" i="1" s="1"/>
  <c r="CL206" i="1"/>
  <c r="CN206" i="1" s="1"/>
  <c r="DW455" i="1"/>
  <c r="DZ455" i="1" s="1"/>
  <c r="EA455" i="1" s="1"/>
  <c r="EB455" i="1" s="1"/>
  <c r="CL455" i="1"/>
  <c r="CN455" i="1" s="1"/>
  <c r="DW541" i="1"/>
  <c r="DZ541" i="1" s="1"/>
  <c r="EA541" i="1" s="1"/>
  <c r="EB541" i="1" s="1"/>
  <c r="CL541" i="1"/>
  <c r="CN541" i="1" s="1"/>
  <c r="CT124" i="1"/>
  <c r="DW125" i="1"/>
  <c r="DZ125" i="1" s="1"/>
  <c r="EA125" i="1" s="1"/>
  <c r="EB125" i="1" s="1"/>
  <c r="CL125" i="1"/>
  <c r="CN125" i="1" s="1"/>
  <c r="EG125" i="1"/>
  <c r="EJ125" i="1" s="1"/>
  <c r="EK125" i="1" s="1"/>
  <c r="EL125" i="1" s="1"/>
  <c r="CM125" i="1"/>
  <c r="CO125" i="1" s="1"/>
  <c r="AL287" i="1"/>
  <c r="AU287" i="1" s="1"/>
  <c r="BC287" i="1"/>
  <c r="BC207" i="1"/>
  <c r="AL207" i="1"/>
  <c r="AU207" i="1" s="1"/>
  <c r="EG286" i="1"/>
  <c r="EJ286" i="1" s="1"/>
  <c r="EK286" i="1" s="1"/>
  <c r="EL286" i="1" s="1"/>
  <c r="CM286" i="1"/>
  <c r="CO286" i="1" s="1"/>
  <c r="DW366" i="1"/>
  <c r="DZ366" i="1" s="1"/>
  <c r="EA366" i="1" s="1"/>
  <c r="EB366" i="1" s="1"/>
  <c r="CL366" i="1"/>
  <c r="CN366" i="1" s="1"/>
  <c r="BC456" i="1"/>
  <c r="AL456" i="1"/>
  <c r="AU456" i="1" s="1"/>
  <c r="BC367" i="1"/>
  <c r="AL367" i="1"/>
  <c r="AU367" i="1" s="1"/>
  <c r="BC542" i="1"/>
  <c r="AL542" i="1"/>
  <c r="AU542" i="1" s="1"/>
  <c r="BL286" i="1"/>
  <c r="DW286" i="1"/>
  <c r="DZ286" i="1" s="1"/>
  <c r="EA286" i="1" s="1"/>
  <c r="EB286" i="1" s="1"/>
  <c r="CL286" i="1"/>
  <c r="CN286" i="1" s="1"/>
  <c r="U68" i="40"/>
  <c r="EG366" i="1"/>
  <c r="EJ366" i="1" s="1"/>
  <c r="EK366" i="1" s="1"/>
  <c r="EL366" i="1" s="1"/>
  <c r="CM366" i="1"/>
  <c r="CO366" i="1" s="1"/>
  <c r="EG206" i="1"/>
  <c r="EJ206" i="1" s="1"/>
  <c r="EK206" i="1" s="1"/>
  <c r="EL206" i="1" s="1"/>
  <c r="CM206" i="1"/>
  <c r="CO206" i="1" s="1"/>
  <c r="EG455" i="1"/>
  <c r="EJ455" i="1" s="1"/>
  <c r="EK455" i="1" s="1"/>
  <c r="EL455" i="1" s="1"/>
  <c r="CM455" i="1"/>
  <c r="CO455" i="1" s="1"/>
  <c r="EG541" i="1"/>
  <c r="EJ541" i="1" s="1"/>
  <c r="EK541" i="1" s="1"/>
  <c r="EL541" i="1" s="1"/>
  <c r="CM541" i="1"/>
  <c r="CO541" i="1" s="1"/>
  <c r="BC126" i="1"/>
  <c r="AD288" i="1"/>
  <c r="AD208" i="1"/>
  <c r="AD457" i="1"/>
  <c r="AD543" i="1"/>
  <c r="AD368" i="1"/>
  <c r="AL126" i="1"/>
  <c r="AU126" i="1" s="1"/>
  <c r="CT286" i="1" l="1"/>
  <c r="CD541" i="1"/>
  <c r="CD206" i="1"/>
  <c r="BC9" i="40" s="1"/>
  <c r="BC543" i="1"/>
  <c r="AL543" i="1"/>
  <c r="AU543" i="1" s="1"/>
  <c r="BC208" i="1"/>
  <c r="AL208" i="1"/>
  <c r="AU208" i="1" s="1"/>
  <c r="BC368" i="1"/>
  <c r="AL368" i="1"/>
  <c r="AU368" i="1" s="1"/>
  <c r="BC457" i="1"/>
  <c r="AL457" i="1"/>
  <c r="AU457" i="1" s="1"/>
  <c r="AL288" i="1"/>
  <c r="AU288" i="1" s="1"/>
  <c r="BC288" i="1"/>
  <c r="CD366" i="1"/>
  <c r="ER286" i="1"/>
  <c r="GQ250" i="1"/>
  <c r="EG542" i="1"/>
  <c r="EJ542" i="1" s="1"/>
  <c r="EK542" i="1" s="1"/>
  <c r="EL542" i="1" s="1"/>
  <c r="CM542" i="1"/>
  <c r="CO542" i="1" s="1"/>
  <c r="EG367" i="1"/>
  <c r="EJ367" i="1" s="1"/>
  <c r="EK367" i="1" s="1"/>
  <c r="EL367" i="1" s="1"/>
  <c r="CM367" i="1"/>
  <c r="CO367" i="1" s="1"/>
  <c r="EG456" i="1"/>
  <c r="EJ456" i="1" s="1"/>
  <c r="EK456" i="1" s="1"/>
  <c r="EL456" i="1" s="1"/>
  <c r="CM456" i="1"/>
  <c r="CO456" i="1" s="1"/>
  <c r="EG207" i="1"/>
  <c r="EJ207" i="1" s="1"/>
  <c r="EK207" i="1" s="1"/>
  <c r="EL207" i="1" s="1"/>
  <c r="CM207" i="1"/>
  <c r="CO207" i="1" s="1"/>
  <c r="BL287" i="1"/>
  <c r="DW287" i="1"/>
  <c r="DZ287" i="1" s="1"/>
  <c r="EA287" i="1" s="1"/>
  <c r="EB287" i="1" s="1"/>
  <c r="CL287" i="1"/>
  <c r="CN287" i="1" s="1"/>
  <c r="CD125" i="1"/>
  <c r="CT541" i="1"/>
  <c r="CT455" i="1"/>
  <c r="CT206" i="1"/>
  <c r="DW126" i="1"/>
  <c r="DZ126" i="1" s="1"/>
  <c r="EA126" i="1" s="1"/>
  <c r="EB126" i="1" s="1"/>
  <c r="CL126" i="1"/>
  <c r="CN126" i="1" s="1"/>
  <c r="EG126" i="1"/>
  <c r="EJ126" i="1" s="1"/>
  <c r="EK126" i="1" s="1"/>
  <c r="EL126" i="1" s="1"/>
  <c r="CM126" i="1"/>
  <c r="CO126" i="1" s="1"/>
  <c r="DW542" i="1"/>
  <c r="DZ542" i="1" s="1"/>
  <c r="EA542" i="1" s="1"/>
  <c r="EB542" i="1" s="1"/>
  <c r="CT542" i="1" s="1"/>
  <c r="CL542" i="1"/>
  <c r="CN542" i="1" s="1"/>
  <c r="DW367" i="1"/>
  <c r="DZ367" i="1" s="1"/>
  <c r="EA367" i="1" s="1"/>
  <c r="EB367" i="1" s="1"/>
  <c r="CL367" i="1"/>
  <c r="CN367" i="1" s="1"/>
  <c r="DW456" i="1"/>
  <c r="DZ456" i="1" s="1"/>
  <c r="EA456" i="1" s="1"/>
  <c r="EB456" i="1" s="1"/>
  <c r="CL456" i="1"/>
  <c r="CN456" i="1" s="1"/>
  <c r="AD289" i="1"/>
  <c r="AD458" i="1"/>
  <c r="AD544" i="1"/>
  <c r="BC127" i="1"/>
  <c r="AD209" i="1"/>
  <c r="AD369" i="1"/>
  <c r="AL127" i="1"/>
  <c r="AU127" i="1" s="1"/>
  <c r="CT366" i="1"/>
  <c r="CD286" i="1"/>
  <c r="DW207" i="1"/>
  <c r="DZ207" i="1" s="1"/>
  <c r="EA207" i="1" s="1"/>
  <c r="EB207" i="1" s="1"/>
  <c r="HM207" i="1"/>
  <c r="IF171" i="1" s="1"/>
  <c r="CL207" i="1"/>
  <c r="CN207" i="1" s="1"/>
  <c r="EG287" i="1"/>
  <c r="EJ287" i="1" s="1"/>
  <c r="EK287" i="1" s="1"/>
  <c r="EL287" i="1" s="1"/>
  <c r="CM287" i="1"/>
  <c r="CO287" i="1" s="1"/>
  <c r="CT125" i="1"/>
  <c r="CD455" i="1"/>
  <c r="CT367" i="1" l="1"/>
  <c r="CT456" i="1"/>
  <c r="CD287" i="1"/>
  <c r="CD456" i="1"/>
  <c r="CT207" i="1"/>
  <c r="CD126" i="1"/>
  <c r="U70" i="40" s="1"/>
  <c r="BC369" i="1"/>
  <c r="AL369" i="1"/>
  <c r="AU369" i="1" s="1"/>
  <c r="EG127" i="1"/>
  <c r="EJ127" i="1" s="1"/>
  <c r="EK127" i="1" s="1"/>
  <c r="EL127" i="1" s="1"/>
  <c r="CM127" i="1"/>
  <c r="CO127" i="1" s="1"/>
  <c r="BC458" i="1"/>
  <c r="AL458" i="1"/>
  <c r="AU458" i="1" s="1"/>
  <c r="DW127" i="1"/>
  <c r="DZ127" i="1" s="1"/>
  <c r="EA127" i="1" s="1"/>
  <c r="EB127" i="1" s="1"/>
  <c r="CL127" i="1"/>
  <c r="CN127" i="1" s="1"/>
  <c r="BC209" i="1"/>
  <c r="AL209" i="1"/>
  <c r="AU209" i="1" s="1"/>
  <c r="BC544" i="1"/>
  <c r="AL544" i="1"/>
  <c r="AU544" i="1" s="1"/>
  <c r="BC289" i="1"/>
  <c r="AL289" i="1"/>
  <c r="AU289" i="1" s="1"/>
  <c r="CT126" i="1"/>
  <c r="U69" i="40"/>
  <c r="ER287" i="1"/>
  <c r="GQ251" i="1"/>
  <c r="CD207" i="1"/>
  <c r="EG288" i="1"/>
  <c r="EJ288" i="1" s="1"/>
  <c r="EK288" i="1" s="1"/>
  <c r="EL288" i="1" s="1"/>
  <c r="CM288" i="1"/>
  <c r="CO288" i="1" s="1"/>
  <c r="DW457" i="1"/>
  <c r="DZ457" i="1" s="1"/>
  <c r="EA457" i="1" s="1"/>
  <c r="EB457" i="1" s="1"/>
  <c r="CL457" i="1"/>
  <c r="CN457" i="1" s="1"/>
  <c r="DW368" i="1"/>
  <c r="DZ368" i="1" s="1"/>
  <c r="EA368" i="1" s="1"/>
  <c r="EB368" i="1" s="1"/>
  <c r="CL368" i="1"/>
  <c r="CN368" i="1" s="1"/>
  <c r="HM208" i="1"/>
  <c r="IF172" i="1" s="1"/>
  <c r="DW208" i="1"/>
  <c r="DZ208" i="1" s="1"/>
  <c r="EA208" i="1" s="1"/>
  <c r="EB208" i="1" s="1"/>
  <c r="CL208" i="1"/>
  <c r="CN208" i="1" s="1"/>
  <c r="DW543" i="1"/>
  <c r="DZ543" i="1" s="1"/>
  <c r="EA543" i="1" s="1"/>
  <c r="EB543" i="1" s="1"/>
  <c r="CL543" i="1"/>
  <c r="CN543" i="1" s="1"/>
  <c r="CT287" i="1"/>
  <c r="CD367" i="1"/>
  <c r="CD542" i="1"/>
  <c r="DW288" i="1"/>
  <c r="DZ288" i="1" s="1"/>
  <c r="EA288" i="1" s="1"/>
  <c r="EB288" i="1" s="1"/>
  <c r="BL288" i="1"/>
  <c r="CL288" i="1"/>
  <c r="CN288" i="1" s="1"/>
  <c r="EG457" i="1"/>
  <c r="EJ457" i="1" s="1"/>
  <c r="EK457" i="1" s="1"/>
  <c r="EL457" i="1" s="1"/>
  <c r="CM457" i="1"/>
  <c r="CO457" i="1" s="1"/>
  <c r="EG368" i="1"/>
  <c r="EJ368" i="1" s="1"/>
  <c r="EK368" i="1" s="1"/>
  <c r="EL368" i="1" s="1"/>
  <c r="CM368" i="1"/>
  <c r="CO368" i="1" s="1"/>
  <c r="EG208" i="1"/>
  <c r="EJ208" i="1" s="1"/>
  <c r="EK208" i="1" s="1"/>
  <c r="EL208" i="1" s="1"/>
  <c r="CM208" i="1"/>
  <c r="CO208" i="1" s="1"/>
  <c r="EG543" i="1"/>
  <c r="EJ543" i="1" s="1"/>
  <c r="EK543" i="1" s="1"/>
  <c r="EL543" i="1" s="1"/>
  <c r="CM543" i="1"/>
  <c r="CO543" i="1" s="1"/>
  <c r="BC128" i="1"/>
  <c r="AD290" i="1"/>
  <c r="AD370" i="1"/>
  <c r="AD459" i="1"/>
  <c r="AD545" i="1"/>
  <c r="AD210" i="1"/>
  <c r="AL128" i="1"/>
  <c r="AU128" i="1" s="1"/>
  <c r="CT288" i="1" l="1"/>
  <c r="CD543" i="1"/>
  <c r="CD368" i="1"/>
  <c r="CD208" i="1"/>
  <c r="BC11" i="40" s="1"/>
  <c r="BC545" i="1"/>
  <c r="AL545" i="1"/>
  <c r="AU545" i="1" s="1"/>
  <c r="BC370" i="1"/>
  <c r="AL370" i="1"/>
  <c r="AU370" i="1" s="1"/>
  <c r="ER288" i="1"/>
  <c r="GQ252" i="1"/>
  <c r="BC210" i="1"/>
  <c r="AL210" i="1"/>
  <c r="AU210" i="1" s="1"/>
  <c r="BC459" i="1"/>
  <c r="AL459" i="1"/>
  <c r="AU459" i="1" s="1"/>
  <c r="AL290" i="1"/>
  <c r="AU290" i="1" s="1"/>
  <c r="BC290" i="1"/>
  <c r="CT368" i="1"/>
  <c r="CT457" i="1"/>
  <c r="CD288" i="1"/>
  <c r="DW289" i="1"/>
  <c r="DZ289" i="1" s="1"/>
  <c r="EA289" i="1" s="1"/>
  <c r="EB289" i="1" s="1"/>
  <c r="BL289" i="1"/>
  <c r="CL289" i="1"/>
  <c r="CN289" i="1" s="1"/>
  <c r="DW544" i="1"/>
  <c r="DZ544" i="1" s="1"/>
  <c r="EA544" i="1" s="1"/>
  <c r="EB544" i="1" s="1"/>
  <c r="CL544" i="1"/>
  <c r="CN544" i="1" s="1"/>
  <c r="HM209" i="1"/>
  <c r="IF173" i="1" s="1"/>
  <c r="DW209" i="1"/>
  <c r="DZ209" i="1" s="1"/>
  <c r="EA209" i="1" s="1"/>
  <c r="EB209" i="1" s="1"/>
  <c r="CL209" i="1"/>
  <c r="CN209" i="1" s="1"/>
  <c r="CT127" i="1"/>
  <c r="AD546" i="1"/>
  <c r="BC129" i="1"/>
  <c r="AD460" i="1"/>
  <c r="AD371" i="1"/>
  <c r="AD211" i="1"/>
  <c r="AD291" i="1"/>
  <c r="AL129" i="1"/>
  <c r="AU129" i="1" s="1"/>
  <c r="EG458" i="1"/>
  <c r="EJ458" i="1" s="1"/>
  <c r="EK458" i="1" s="1"/>
  <c r="EL458" i="1" s="1"/>
  <c r="CM458" i="1"/>
  <c r="CO458" i="1" s="1"/>
  <c r="CD127" i="1"/>
  <c r="EG369" i="1"/>
  <c r="EJ369" i="1" s="1"/>
  <c r="EK369" i="1" s="1"/>
  <c r="EL369" i="1" s="1"/>
  <c r="CM369" i="1"/>
  <c r="CO369" i="1" s="1"/>
  <c r="DW128" i="1"/>
  <c r="DZ128" i="1" s="1"/>
  <c r="EA128" i="1" s="1"/>
  <c r="EB128" i="1" s="1"/>
  <c r="CL128" i="1"/>
  <c r="CN128" i="1" s="1"/>
  <c r="EG128" i="1"/>
  <c r="EJ128" i="1" s="1"/>
  <c r="EK128" i="1" s="1"/>
  <c r="EL128" i="1" s="1"/>
  <c r="CM128" i="1"/>
  <c r="CO128" i="1" s="1"/>
  <c r="CT543" i="1"/>
  <c r="CT208" i="1"/>
  <c r="CD457" i="1"/>
  <c r="BC10" i="40"/>
  <c r="EG289" i="1"/>
  <c r="EJ289" i="1" s="1"/>
  <c r="EK289" i="1" s="1"/>
  <c r="EL289" i="1" s="1"/>
  <c r="CM289" i="1"/>
  <c r="CO289" i="1" s="1"/>
  <c r="EG544" i="1"/>
  <c r="EJ544" i="1" s="1"/>
  <c r="EK544" i="1" s="1"/>
  <c r="EL544" i="1" s="1"/>
  <c r="CM544" i="1"/>
  <c r="CO544" i="1" s="1"/>
  <c r="EG209" i="1"/>
  <c r="EJ209" i="1" s="1"/>
  <c r="EK209" i="1" s="1"/>
  <c r="EL209" i="1" s="1"/>
  <c r="CM209" i="1"/>
  <c r="CO209" i="1" s="1"/>
  <c r="DW458" i="1"/>
  <c r="DZ458" i="1" s="1"/>
  <c r="EA458" i="1" s="1"/>
  <c r="EB458" i="1" s="1"/>
  <c r="CL458" i="1"/>
  <c r="CN458" i="1" s="1"/>
  <c r="DW369" i="1"/>
  <c r="DZ369" i="1" s="1"/>
  <c r="EA369" i="1" s="1"/>
  <c r="EB369" i="1" s="1"/>
  <c r="CL369" i="1"/>
  <c r="CN369" i="1" s="1"/>
  <c r="CT369" i="1" l="1"/>
  <c r="CD289" i="1"/>
  <c r="CD544" i="1"/>
  <c r="CD209" i="1"/>
  <c r="BC12" i="40" s="1"/>
  <c r="CD458" i="1"/>
  <c r="CT458" i="1"/>
  <c r="CD128" i="1"/>
  <c r="CD369" i="1"/>
  <c r="DW129" i="1"/>
  <c r="DZ129" i="1" s="1"/>
  <c r="EA129" i="1" s="1"/>
  <c r="EB129" i="1" s="1"/>
  <c r="CL129" i="1"/>
  <c r="CN129" i="1" s="1"/>
  <c r="BC211" i="1"/>
  <c r="AL211" i="1"/>
  <c r="AU211" i="1" s="1"/>
  <c r="BC460" i="1"/>
  <c r="AL460" i="1"/>
  <c r="AU460" i="1" s="1"/>
  <c r="BC546" i="1"/>
  <c r="AL546" i="1"/>
  <c r="AU546" i="1" s="1"/>
  <c r="CT544" i="1"/>
  <c r="CT289" i="1"/>
  <c r="BL290" i="1"/>
  <c r="DW290" i="1"/>
  <c r="DZ290" i="1" s="1"/>
  <c r="EA290" i="1" s="1"/>
  <c r="EB290" i="1" s="1"/>
  <c r="CL290" i="1"/>
  <c r="CN290" i="1" s="1"/>
  <c r="EG459" i="1"/>
  <c r="EJ459" i="1" s="1"/>
  <c r="EK459" i="1" s="1"/>
  <c r="EL459" i="1" s="1"/>
  <c r="CM459" i="1"/>
  <c r="CO459" i="1" s="1"/>
  <c r="EG210" i="1"/>
  <c r="EJ210" i="1" s="1"/>
  <c r="EK210" i="1" s="1"/>
  <c r="EL210" i="1" s="1"/>
  <c r="CM210" i="1"/>
  <c r="CO210" i="1" s="1"/>
  <c r="DW370" i="1"/>
  <c r="DZ370" i="1" s="1"/>
  <c r="EA370" i="1" s="1"/>
  <c r="EB370" i="1" s="1"/>
  <c r="CL370" i="1"/>
  <c r="CN370" i="1" s="1"/>
  <c r="DW545" i="1"/>
  <c r="DZ545" i="1" s="1"/>
  <c r="EA545" i="1" s="1"/>
  <c r="EB545" i="1" s="1"/>
  <c r="CL545" i="1"/>
  <c r="CN545" i="1" s="1"/>
  <c r="CT128" i="1"/>
  <c r="U71" i="40"/>
  <c r="BC291" i="1"/>
  <c r="AL291" i="1"/>
  <c r="AU291" i="1" s="1"/>
  <c r="BC371" i="1"/>
  <c r="AL371" i="1"/>
  <c r="AU371" i="1" s="1"/>
  <c r="EG129" i="1"/>
  <c r="EJ129" i="1" s="1"/>
  <c r="EK129" i="1" s="1"/>
  <c r="EL129" i="1" s="1"/>
  <c r="CM129" i="1"/>
  <c r="CO129" i="1" s="1"/>
  <c r="CT209" i="1"/>
  <c r="GQ253" i="1"/>
  <c r="ER289" i="1"/>
  <c r="EG290" i="1"/>
  <c r="EJ290" i="1" s="1"/>
  <c r="EK290" i="1" s="1"/>
  <c r="EL290" i="1" s="1"/>
  <c r="CM290" i="1"/>
  <c r="CO290" i="1" s="1"/>
  <c r="DW459" i="1"/>
  <c r="DZ459" i="1" s="1"/>
  <c r="EA459" i="1" s="1"/>
  <c r="EB459" i="1" s="1"/>
  <c r="CL459" i="1"/>
  <c r="CN459" i="1" s="1"/>
  <c r="DW210" i="1"/>
  <c r="DZ210" i="1" s="1"/>
  <c r="EA210" i="1" s="1"/>
  <c r="EB210" i="1" s="1"/>
  <c r="HM210" i="1"/>
  <c r="IF174" i="1" s="1"/>
  <c r="CL210" i="1"/>
  <c r="CN210" i="1" s="1"/>
  <c r="AD547" i="1"/>
  <c r="AD292" i="1"/>
  <c r="BC130" i="1"/>
  <c r="AD461" i="1"/>
  <c r="AD212" i="1"/>
  <c r="AD372" i="1"/>
  <c r="AL130" i="1"/>
  <c r="AU130" i="1" s="1"/>
  <c r="EG370" i="1"/>
  <c r="EJ370" i="1" s="1"/>
  <c r="EK370" i="1" s="1"/>
  <c r="EL370" i="1" s="1"/>
  <c r="CM370" i="1"/>
  <c r="CO370" i="1" s="1"/>
  <c r="EG545" i="1"/>
  <c r="EJ545" i="1" s="1"/>
  <c r="EK545" i="1" s="1"/>
  <c r="EL545" i="1" s="1"/>
  <c r="CM545" i="1"/>
  <c r="CO545" i="1" s="1"/>
  <c r="CD545" i="1" l="1"/>
  <c r="CD129" i="1"/>
  <c r="U73" i="40" s="1"/>
  <c r="CT459" i="1"/>
  <c r="CT210" i="1"/>
  <c r="CD459" i="1"/>
  <c r="CD290" i="1"/>
  <c r="CD370" i="1"/>
  <c r="DW130" i="1"/>
  <c r="DZ130" i="1" s="1"/>
  <c r="EA130" i="1" s="1"/>
  <c r="EB130" i="1" s="1"/>
  <c r="CL130" i="1"/>
  <c r="CN130" i="1" s="1"/>
  <c r="BC212" i="1"/>
  <c r="AL212" i="1"/>
  <c r="AU212" i="1" s="1"/>
  <c r="EG130" i="1"/>
  <c r="EJ130" i="1" s="1"/>
  <c r="EK130" i="1" s="1"/>
  <c r="EL130" i="1" s="1"/>
  <c r="CM130" i="1"/>
  <c r="CO130" i="1" s="1"/>
  <c r="BC547" i="1"/>
  <c r="AL547" i="1"/>
  <c r="AU547" i="1" s="1"/>
  <c r="EG371" i="1"/>
  <c r="EJ371" i="1" s="1"/>
  <c r="EK371" i="1" s="1"/>
  <c r="EL371" i="1" s="1"/>
  <c r="CM371" i="1"/>
  <c r="CO371" i="1" s="1"/>
  <c r="EG291" i="1"/>
  <c r="EJ291" i="1" s="1"/>
  <c r="EK291" i="1" s="1"/>
  <c r="EL291" i="1" s="1"/>
  <c r="CM291" i="1"/>
  <c r="CO291" i="1" s="1"/>
  <c r="CT545" i="1"/>
  <c r="CT290" i="1"/>
  <c r="DW546" i="1"/>
  <c r="DZ546" i="1" s="1"/>
  <c r="EA546" i="1" s="1"/>
  <c r="EB546" i="1" s="1"/>
  <c r="CL546" i="1"/>
  <c r="CN546" i="1" s="1"/>
  <c r="DW460" i="1"/>
  <c r="DZ460" i="1" s="1"/>
  <c r="EA460" i="1" s="1"/>
  <c r="EB460" i="1" s="1"/>
  <c r="CL460" i="1"/>
  <c r="CN460" i="1" s="1"/>
  <c r="DW211" i="1"/>
  <c r="DZ211" i="1" s="1"/>
  <c r="EA211" i="1" s="1"/>
  <c r="EB211" i="1" s="1"/>
  <c r="HM211" i="1"/>
  <c r="IF175" i="1" s="1"/>
  <c r="CL211" i="1"/>
  <c r="CN211" i="1" s="1"/>
  <c r="CT129" i="1"/>
  <c r="U72" i="40"/>
  <c r="BC372" i="1"/>
  <c r="AL372" i="1"/>
  <c r="AU372" i="1" s="1"/>
  <c r="BC461" i="1"/>
  <c r="AL461" i="1"/>
  <c r="AU461" i="1" s="1"/>
  <c r="AL292" i="1"/>
  <c r="AU292" i="1" s="1"/>
  <c r="BC292" i="1"/>
  <c r="DW371" i="1"/>
  <c r="DZ371" i="1" s="1"/>
  <c r="EA371" i="1" s="1"/>
  <c r="EB371" i="1" s="1"/>
  <c r="CL371" i="1"/>
  <c r="CN371" i="1" s="1"/>
  <c r="BL291" i="1"/>
  <c r="DW291" i="1"/>
  <c r="DZ291" i="1" s="1"/>
  <c r="EA291" i="1" s="1"/>
  <c r="EB291" i="1" s="1"/>
  <c r="CL291" i="1"/>
  <c r="CN291" i="1" s="1"/>
  <c r="CT370" i="1"/>
  <c r="CD210" i="1"/>
  <c r="ER290" i="1"/>
  <c r="GQ254" i="1"/>
  <c r="EG546" i="1"/>
  <c r="EJ546" i="1" s="1"/>
  <c r="EK546" i="1" s="1"/>
  <c r="EL546" i="1" s="1"/>
  <c r="CM546" i="1"/>
  <c r="CO546" i="1" s="1"/>
  <c r="EG460" i="1"/>
  <c r="EJ460" i="1" s="1"/>
  <c r="EK460" i="1" s="1"/>
  <c r="EL460" i="1" s="1"/>
  <c r="CM460" i="1"/>
  <c r="CO460" i="1" s="1"/>
  <c r="EG211" i="1"/>
  <c r="EJ211" i="1" s="1"/>
  <c r="EK211" i="1" s="1"/>
  <c r="EL211" i="1" s="1"/>
  <c r="CM211" i="1"/>
  <c r="CO211" i="1" s="1"/>
  <c r="AD293" i="1"/>
  <c r="AD548" i="1"/>
  <c r="AD213" i="1"/>
  <c r="AD462" i="1"/>
  <c r="AD373" i="1"/>
  <c r="BC131" i="1"/>
  <c r="AL131" i="1"/>
  <c r="AU131" i="1" s="1"/>
  <c r="CD546" i="1" l="1"/>
  <c r="CD211" i="1"/>
  <c r="BC14" i="40" s="1"/>
  <c r="CT371" i="1"/>
  <c r="CT291" i="1"/>
  <c r="CD130" i="1"/>
  <c r="EG131" i="1"/>
  <c r="EJ131" i="1" s="1"/>
  <c r="EK131" i="1" s="1"/>
  <c r="EL131" i="1" s="1"/>
  <c r="CM131" i="1"/>
  <c r="CO131" i="1" s="1"/>
  <c r="BC462" i="1"/>
  <c r="AL462" i="1"/>
  <c r="AU462" i="1" s="1"/>
  <c r="BC548" i="1"/>
  <c r="AL548" i="1"/>
  <c r="AU548" i="1" s="1"/>
  <c r="AU155" i="1"/>
  <c r="DW131" i="1"/>
  <c r="DZ131" i="1" s="1"/>
  <c r="EA131" i="1" s="1"/>
  <c r="EB131" i="1" s="1"/>
  <c r="CL131" i="1"/>
  <c r="CN131" i="1" s="1"/>
  <c r="BC373" i="1"/>
  <c r="AL373" i="1"/>
  <c r="AU373" i="1" s="1"/>
  <c r="BC213" i="1"/>
  <c r="AL213" i="1"/>
  <c r="AU213" i="1" s="1"/>
  <c r="AL293" i="1"/>
  <c r="AU293" i="1" s="1"/>
  <c r="BC293" i="1"/>
  <c r="BC13" i="40"/>
  <c r="GQ255" i="1"/>
  <c r="ER291" i="1"/>
  <c r="EG292" i="1"/>
  <c r="EJ292" i="1" s="1"/>
  <c r="EK292" i="1" s="1"/>
  <c r="EL292" i="1" s="1"/>
  <c r="CM292" i="1"/>
  <c r="CO292" i="1" s="1"/>
  <c r="DW461" i="1"/>
  <c r="DZ461" i="1" s="1"/>
  <c r="EA461" i="1" s="1"/>
  <c r="EB461" i="1" s="1"/>
  <c r="CL461" i="1"/>
  <c r="CN461" i="1" s="1"/>
  <c r="DW372" i="1"/>
  <c r="DZ372" i="1" s="1"/>
  <c r="EA372" i="1" s="1"/>
  <c r="EB372" i="1" s="1"/>
  <c r="CL372" i="1"/>
  <c r="CN372" i="1" s="1"/>
  <c r="CT211" i="1"/>
  <c r="CT460" i="1"/>
  <c r="CT546" i="1"/>
  <c r="EG547" i="1"/>
  <c r="EJ547" i="1" s="1"/>
  <c r="EK547" i="1" s="1"/>
  <c r="EL547" i="1" s="1"/>
  <c r="CM547" i="1"/>
  <c r="CO547" i="1" s="1"/>
  <c r="U74" i="40"/>
  <c r="EG212" i="1"/>
  <c r="EJ212" i="1" s="1"/>
  <c r="EK212" i="1" s="1"/>
  <c r="EL212" i="1" s="1"/>
  <c r="CM212" i="1"/>
  <c r="CO212" i="1" s="1"/>
  <c r="BL292" i="1"/>
  <c r="DW292" i="1"/>
  <c r="DZ292" i="1" s="1"/>
  <c r="EA292" i="1" s="1"/>
  <c r="EB292" i="1" s="1"/>
  <c r="CL292" i="1"/>
  <c r="CN292" i="1" s="1"/>
  <c r="EG461" i="1"/>
  <c r="EJ461" i="1" s="1"/>
  <c r="EK461" i="1" s="1"/>
  <c r="EL461" i="1" s="1"/>
  <c r="CM461" i="1"/>
  <c r="CO461" i="1" s="1"/>
  <c r="EG372" i="1"/>
  <c r="EJ372" i="1" s="1"/>
  <c r="EK372" i="1" s="1"/>
  <c r="EL372" i="1" s="1"/>
  <c r="CM372" i="1"/>
  <c r="CO372" i="1" s="1"/>
  <c r="CD460" i="1"/>
  <c r="CD291" i="1"/>
  <c r="CD371" i="1"/>
  <c r="DW547" i="1"/>
  <c r="DZ547" i="1" s="1"/>
  <c r="EA547" i="1" s="1"/>
  <c r="EB547" i="1" s="1"/>
  <c r="CL547" i="1"/>
  <c r="CN547" i="1" s="1"/>
  <c r="DW212" i="1"/>
  <c r="DZ212" i="1" s="1"/>
  <c r="EA212" i="1" s="1"/>
  <c r="EB212" i="1" s="1"/>
  <c r="HM212" i="1"/>
  <c r="IF176" i="1" s="1"/>
  <c r="CL212" i="1"/>
  <c r="CN212" i="1" s="1"/>
  <c r="CT130" i="1"/>
  <c r="BC132" i="1"/>
  <c r="AD549" i="1"/>
  <c r="AD463" i="1"/>
  <c r="AD294" i="1"/>
  <c r="AD214" i="1"/>
  <c r="AD374" i="1"/>
  <c r="AL132" i="1"/>
  <c r="AU132" i="1" s="1"/>
  <c r="CT292" i="1" l="1"/>
  <c r="CT212" i="1"/>
  <c r="CT131" i="1"/>
  <c r="CD372" i="1"/>
  <c r="CT547" i="1"/>
  <c r="BC374" i="1"/>
  <c r="AL374" i="1"/>
  <c r="AU374" i="1" s="1"/>
  <c r="AL294" i="1"/>
  <c r="AU294" i="1" s="1"/>
  <c r="BC294" i="1"/>
  <c r="BC549" i="1"/>
  <c r="AL549" i="1"/>
  <c r="AU549" i="1" s="1"/>
  <c r="DW132" i="1"/>
  <c r="DZ132" i="1" s="1"/>
  <c r="EA132" i="1" s="1"/>
  <c r="EB132" i="1" s="1"/>
  <c r="HM132" i="1"/>
  <c r="IF96" i="1" s="1"/>
  <c r="CL132" i="1"/>
  <c r="CN132" i="1" s="1"/>
  <c r="BC214" i="1"/>
  <c r="AL214" i="1"/>
  <c r="AU214" i="1" s="1"/>
  <c r="BC463" i="1"/>
  <c r="AL463" i="1"/>
  <c r="AU463" i="1" s="1"/>
  <c r="EG132" i="1"/>
  <c r="EJ132" i="1" s="1"/>
  <c r="EK132" i="1" s="1"/>
  <c r="EL132" i="1" s="1"/>
  <c r="CM132" i="1"/>
  <c r="CO132" i="1" s="1"/>
  <c r="CD212" i="1"/>
  <c r="CD547" i="1"/>
  <c r="CD461" i="1"/>
  <c r="EG293" i="1"/>
  <c r="EJ293" i="1" s="1"/>
  <c r="EK293" i="1" s="1"/>
  <c r="EL293" i="1" s="1"/>
  <c r="CM293" i="1"/>
  <c r="CO293" i="1" s="1"/>
  <c r="HM213" i="1"/>
  <c r="IF177" i="1" s="1"/>
  <c r="DW213" i="1"/>
  <c r="DZ213" i="1" s="1"/>
  <c r="EA213" i="1" s="1"/>
  <c r="EB213" i="1" s="1"/>
  <c r="AU237" i="1"/>
  <c r="HM166" i="1" s="1"/>
  <c r="CL213" i="1"/>
  <c r="CN213" i="1" s="1"/>
  <c r="AU397" i="1"/>
  <c r="DW373" i="1"/>
  <c r="DZ373" i="1" s="1"/>
  <c r="EA373" i="1" s="1"/>
  <c r="EB373" i="1" s="1"/>
  <c r="CL373" i="1"/>
  <c r="CN373" i="1" s="1"/>
  <c r="HM131" i="1"/>
  <c r="IF95" i="1" s="1"/>
  <c r="HM93" i="1"/>
  <c r="HM92" i="1"/>
  <c r="HM96" i="1"/>
  <c r="HM95" i="1"/>
  <c r="HM94" i="1"/>
  <c r="HM88" i="1"/>
  <c r="HM87" i="1"/>
  <c r="HM86" i="1"/>
  <c r="HM101" i="1"/>
  <c r="HM100" i="1"/>
  <c r="HM104" i="1"/>
  <c r="HM103" i="1"/>
  <c r="HM102" i="1"/>
  <c r="HM85" i="1"/>
  <c r="HM84" i="1"/>
  <c r="HM99" i="1"/>
  <c r="HM98" i="1"/>
  <c r="HM97" i="1"/>
  <c r="HM91" i="1"/>
  <c r="HM90" i="1"/>
  <c r="HM89" i="1"/>
  <c r="HM110" i="1"/>
  <c r="HM117" i="1"/>
  <c r="HM121" i="1"/>
  <c r="IF85" i="1" s="1"/>
  <c r="HM107" i="1"/>
  <c r="HM115" i="1"/>
  <c r="HM109" i="1"/>
  <c r="HM105" i="1"/>
  <c r="HM113" i="1"/>
  <c r="HM118" i="1"/>
  <c r="HM122" i="1"/>
  <c r="IF86" i="1" s="1"/>
  <c r="HM116" i="1"/>
  <c r="HM119" i="1"/>
  <c r="HM120" i="1"/>
  <c r="IF84" i="1" s="1"/>
  <c r="HM108" i="1"/>
  <c r="HM106" i="1"/>
  <c r="HM111" i="1"/>
  <c r="HM112" i="1"/>
  <c r="HM114" i="1"/>
  <c r="HM123" i="1"/>
  <c r="IF87" i="1" s="1"/>
  <c r="HM124" i="1"/>
  <c r="IF88" i="1" s="1"/>
  <c r="HM125" i="1"/>
  <c r="IF89" i="1" s="1"/>
  <c r="HM126" i="1"/>
  <c r="IF90" i="1" s="1"/>
  <c r="HM127" i="1"/>
  <c r="IF91" i="1" s="1"/>
  <c r="HM128" i="1"/>
  <c r="IF92" i="1" s="1"/>
  <c r="HM129" i="1"/>
  <c r="IF93" i="1" s="1"/>
  <c r="HM130" i="1"/>
  <c r="IF94" i="1" s="1"/>
  <c r="DW548" i="1"/>
  <c r="DZ548" i="1" s="1"/>
  <c r="EA548" i="1" s="1"/>
  <c r="EB548" i="1" s="1"/>
  <c r="AU575" i="1"/>
  <c r="CL548" i="1"/>
  <c r="CN548" i="1" s="1"/>
  <c r="DW462" i="1"/>
  <c r="DZ462" i="1" s="1"/>
  <c r="EA462" i="1" s="1"/>
  <c r="EB462" i="1" s="1"/>
  <c r="AU487" i="1"/>
  <c r="CL462" i="1"/>
  <c r="CN462" i="1" s="1"/>
  <c r="AD550" i="1"/>
  <c r="AD215" i="1"/>
  <c r="AD375" i="1"/>
  <c r="AD295" i="1"/>
  <c r="BC133" i="1"/>
  <c r="AD464" i="1"/>
  <c r="AL133" i="1"/>
  <c r="AU133" i="1" s="1"/>
  <c r="GQ256" i="1"/>
  <c r="ER292" i="1"/>
  <c r="CT372" i="1"/>
  <c r="CT461" i="1"/>
  <c r="CD292" i="1"/>
  <c r="AU317" i="1"/>
  <c r="HM293" i="1" s="1"/>
  <c r="IF257" i="1" s="1"/>
  <c r="DW293" i="1"/>
  <c r="DZ293" i="1" s="1"/>
  <c r="EA293" i="1" s="1"/>
  <c r="EB293" i="1" s="1"/>
  <c r="BL293" i="1"/>
  <c r="CL293" i="1"/>
  <c r="CN293" i="1" s="1"/>
  <c r="EG213" i="1"/>
  <c r="EJ213" i="1" s="1"/>
  <c r="EK213" i="1" s="1"/>
  <c r="EL213" i="1" s="1"/>
  <c r="CM213" i="1"/>
  <c r="CO213" i="1" s="1"/>
  <c r="EG373" i="1"/>
  <c r="EJ373" i="1" s="1"/>
  <c r="EK373" i="1" s="1"/>
  <c r="EL373" i="1" s="1"/>
  <c r="CM373" i="1"/>
  <c r="CO373" i="1" s="1"/>
  <c r="EG548" i="1"/>
  <c r="EJ548" i="1" s="1"/>
  <c r="EK548" i="1" s="1"/>
  <c r="EL548" i="1" s="1"/>
  <c r="CM548" i="1"/>
  <c r="CO548" i="1" s="1"/>
  <c r="EG462" i="1"/>
  <c r="EJ462" i="1" s="1"/>
  <c r="EK462" i="1" s="1"/>
  <c r="EL462" i="1" s="1"/>
  <c r="CM462" i="1"/>
  <c r="CO462" i="1" s="1"/>
  <c r="CD131" i="1"/>
  <c r="CD373" i="1" l="1"/>
  <c r="CD397" i="1" s="1"/>
  <c r="CT293" i="1"/>
  <c r="CD548" i="1"/>
  <c r="CD213" i="1"/>
  <c r="BC16" i="40" s="1"/>
  <c r="BC135" i="1"/>
  <c r="AD297" i="1"/>
  <c r="AD466" i="1"/>
  <c r="AD552" i="1"/>
  <c r="AD217" i="1"/>
  <c r="AD377" i="1"/>
  <c r="AL135" i="1"/>
  <c r="AU135" i="1" s="1"/>
  <c r="U75" i="40"/>
  <c r="CE155" i="1"/>
  <c r="HB131" i="1" s="1"/>
  <c r="GQ257" i="1"/>
  <c r="ER293" i="1"/>
  <c r="HM282" i="1"/>
  <c r="IF246" i="1" s="1"/>
  <c r="HM270" i="1"/>
  <c r="HM278" i="1"/>
  <c r="HM277" i="1"/>
  <c r="HM267" i="1"/>
  <c r="HM279" i="1"/>
  <c r="HM272" i="1"/>
  <c r="HM271" i="1"/>
  <c r="HM269" i="1"/>
  <c r="HM268" i="1"/>
  <c r="HM281" i="1"/>
  <c r="HM276" i="1"/>
  <c r="HM256" i="1"/>
  <c r="HM264" i="1"/>
  <c r="HM261" i="1"/>
  <c r="HM250" i="1"/>
  <c r="HM263" i="1"/>
  <c r="HM274" i="1"/>
  <c r="HM262" i="1"/>
  <c r="HM255" i="1"/>
  <c r="HM266" i="1"/>
  <c r="HM259" i="1"/>
  <c r="HM252" i="1"/>
  <c r="HM246" i="1"/>
  <c r="HM280" i="1"/>
  <c r="HM283" i="1"/>
  <c r="IF247" i="1" s="1"/>
  <c r="HM275" i="1"/>
  <c r="HM273" i="1"/>
  <c r="HM260" i="1"/>
  <c r="HM249" i="1"/>
  <c r="HM254" i="1"/>
  <c r="HM257" i="1"/>
  <c r="HM247" i="1"/>
  <c r="HM251" i="1"/>
  <c r="HM265" i="1"/>
  <c r="HM253" i="1"/>
  <c r="HM248" i="1"/>
  <c r="HM258" i="1"/>
  <c r="HM284" i="1"/>
  <c r="IF248" i="1" s="1"/>
  <c r="HM285" i="1"/>
  <c r="IF249" i="1" s="1"/>
  <c r="HM286" i="1"/>
  <c r="IF250" i="1" s="1"/>
  <c r="HM287" i="1"/>
  <c r="IF251" i="1" s="1"/>
  <c r="HM288" i="1"/>
  <c r="IF252" i="1" s="1"/>
  <c r="HM289" i="1"/>
  <c r="IF253" i="1" s="1"/>
  <c r="HM290" i="1"/>
  <c r="IF254" i="1" s="1"/>
  <c r="HM291" i="1"/>
  <c r="IF255" i="1" s="1"/>
  <c r="HM292" i="1"/>
  <c r="IF256" i="1" s="1"/>
  <c r="DW133" i="1"/>
  <c r="DZ133" i="1" s="1"/>
  <c r="EA133" i="1" s="1"/>
  <c r="EB133" i="1" s="1"/>
  <c r="HM133" i="1"/>
  <c r="IF97" i="1" s="1"/>
  <c r="CL133" i="1"/>
  <c r="CN133" i="1" s="1"/>
  <c r="EG133" i="1"/>
  <c r="EJ133" i="1" s="1"/>
  <c r="EK133" i="1" s="1"/>
  <c r="EL133" i="1" s="1"/>
  <c r="CM133" i="1"/>
  <c r="CO133" i="1" s="1"/>
  <c r="BC375" i="1"/>
  <c r="AL375" i="1"/>
  <c r="AU375" i="1" s="1"/>
  <c r="BC550" i="1"/>
  <c r="AL550" i="1"/>
  <c r="AU550" i="1" s="1"/>
  <c r="CT548" i="1"/>
  <c r="AR15" i="40"/>
  <c r="AK15" i="40"/>
  <c r="AR13" i="40"/>
  <c r="AK13" i="40"/>
  <c r="AK11" i="40"/>
  <c r="AR11" i="40"/>
  <c r="AK9" i="40"/>
  <c r="AR9" i="40"/>
  <c r="AR7" i="40"/>
  <c r="AK7" i="40"/>
  <c r="HM373" i="1"/>
  <c r="IF337" i="1" s="1"/>
  <c r="HM345" i="1"/>
  <c r="HM330" i="1"/>
  <c r="HM328" i="1"/>
  <c r="HM335" i="1"/>
  <c r="HM342" i="1"/>
  <c r="HM329" i="1"/>
  <c r="HM333" i="1"/>
  <c r="HM336" i="1"/>
  <c r="HM344" i="1"/>
  <c r="HM343" i="1"/>
  <c r="HM326" i="1"/>
  <c r="HM337" i="1"/>
  <c r="HM346" i="1"/>
  <c r="HM340" i="1"/>
  <c r="HM327" i="1"/>
  <c r="HM331" i="1"/>
  <c r="HM338" i="1"/>
  <c r="HM332" i="1"/>
  <c r="HM339" i="1"/>
  <c r="HM334" i="1"/>
  <c r="HM341" i="1"/>
  <c r="HM357" i="1"/>
  <c r="HM349" i="1"/>
  <c r="HM361" i="1"/>
  <c r="HM358" i="1"/>
  <c r="HM351" i="1"/>
  <c r="HM350" i="1"/>
  <c r="HM348" i="1"/>
  <c r="HM353" i="1"/>
  <c r="HM355" i="1"/>
  <c r="HM352" i="1"/>
  <c r="HM359" i="1"/>
  <c r="HM364" i="1"/>
  <c r="IF328" i="1" s="1"/>
  <c r="HM363" i="1"/>
  <c r="IF327" i="1" s="1"/>
  <c r="HM362" i="1"/>
  <c r="IF326" i="1" s="1"/>
  <c r="HM356" i="1"/>
  <c r="HM360" i="1"/>
  <c r="HM347" i="1"/>
  <c r="HM354" i="1"/>
  <c r="HM365" i="1"/>
  <c r="IF329" i="1" s="1"/>
  <c r="HM366" i="1"/>
  <c r="IF330" i="1" s="1"/>
  <c r="HM367" i="1"/>
  <c r="IF331" i="1" s="1"/>
  <c r="HM368" i="1"/>
  <c r="IF332" i="1" s="1"/>
  <c r="HM369" i="1"/>
  <c r="IF333" i="1" s="1"/>
  <c r="HM370" i="1"/>
  <c r="IF334" i="1" s="1"/>
  <c r="HM371" i="1"/>
  <c r="IF335" i="1" s="1"/>
  <c r="HM372" i="1"/>
  <c r="IF336" i="1" s="1"/>
  <c r="CD293" i="1"/>
  <c r="BC15" i="40"/>
  <c r="DW463" i="1"/>
  <c r="DZ463" i="1" s="1"/>
  <c r="EA463" i="1" s="1"/>
  <c r="EB463" i="1" s="1"/>
  <c r="CL463" i="1"/>
  <c r="CN463" i="1" s="1"/>
  <c r="DW214" i="1"/>
  <c r="DZ214" i="1" s="1"/>
  <c r="EA214" i="1" s="1"/>
  <c r="EB214" i="1" s="1"/>
  <c r="HM214" i="1"/>
  <c r="IF178" i="1" s="1"/>
  <c r="CL214" i="1"/>
  <c r="CN214" i="1" s="1"/>
  <c r="CT132" i="1"/>
  <c r="DW549" i="1"/>
  <c r="DZ549" i="1" s="1"/>
  <c r="EA549" i="1" s="1"/>
  <c r="EB549" i="1" s="1"/>
  <c r="CL549" i="1"/>
  <c r="CN549" i="1" s="1"/>
  <c r="EG294" i="1"/>
  <c r="EJ294" i="1" s="1"/>
  <c r="EK294" i="1" s="1"/>
  <c r="EL294" i="1" s="1"/>
  <c r="CM294" i="1"/>
  <c r="CO294" i="1" s="1"/>
  <c r="HM374" i="1"/>
  <c r="IF338" i="1" s="1"/>
  <c r="DW374" i="1"/>
  <c r="DZ374" i="1" s="1"/>
  <c r="EA374" i="1" s="1"/>
  <c r="EB374" i="1" s="1"/>
  <c r="CL374" i="1"/>
  <c r="CN374" i="1" s="1"/>
  <c r="BC464" i="1"/>
  <c r="AL464" i="1"/>
  <c r="AU464" i="1" s="1"/>
  <c r="BC295" i="1"/>
  <c r="AL295" i="1"/>
  <c r="AU295" i="1" s="1"/>
  <c r="BC215" i="1"/>
  <c r="AL215" i="1"/>
  <c r="AU215" i="1" s="1"/>
  <c r="CD462" i="1"/>
  <c r="CT462" i="1"/>
  <c r="AK14" i="40"/>
  <c r="AR14" i="40"/>
  <c r="AR12" i="40"/>
  <c r="AK12" i="40"/>
  <c r="AR10" i="40"/>
  <c r="AK10" i="40"/>
  <c r="AK8" i="40"/>
  <c r="AR8" i="40"/>
  <c r="AK5" i="40"/>
  <c r="AR5" i="40"/>
  <c r="AR6" i="40"/>
  <c r="AK6" i="40"/>
  <c r="AR16" i="40"/>
  <c r="AK16" i="40"/>
  <c r="CT373" i="1"/>
  <c r="CT213" i="1"/>
  <c r="CD132" i="1"/>
  <c r="EG463" i="1"/>
  <c r="EJ463" i="1" s="1"/>
  <c r="EK463" i="1" s="1"/>
  <c r="EL463" i="1" s="1"/>
  <c r="CM463" i="1"/>
  <c r="CO463" i="1" s="1"/>
  <c r="EG214" i="1"/>
  <c r="EJ214" i="1" s="1"/>
  <c r="EK214" i="1" s="1"/>
  <c r="EL214" i="1" s="1"/>
  <c r="CM214" i="1"/>
  <c r="CO214" i="1" s="1"/>
  <c r="AR17" i="40"/>
  <c r="AK17" i="40"/>
  <c r="EG549" i="1"/>
  <c r="EJ549" i="1" s="1"/>
  <c r="EK549" i="1" s="1"/>
  <c r="EL549" i="1" s="1"/>
  <c r="CM549" i="1"/>
  <c r="CO549" i="1" s="1"/>
  <c r="DW294" i="1"/>
  <c r="DZ294" i="1" s="1"/>
  <c r="EA294" i="1" s="1"/>
  <c r="EB294" i="1" s="1"/>
  <c r="HM294" i="1"/>
  <c r="IF258" i="1" s="1"/>
  <c r="BL294" i="1"/>
  <c r="CL294" i="1"/>
  <c r="CN294" i="1" s="1"/>
  <c r="EG374" i="1"/>
  <c r="EJ374" i="1" s="1"/>
  <c r="EK374" i="1" s="1"/>
  <c r="EL374" i="1" s="1"/>
  <c r="CM374" i="1"/>
  <c r="CO374" i="1" s="1"/>
  <c r="AD376" i="1"/>
  <c r="AD296" i="1"/>
  <c r="BC134" i="1"/>
  <c r="AD551" i="1"/>
  <c r="AD465" i="1"/>
  <c r="AD216" i="1"/>
  <c r="AL134" i="1"/>
  <c r="AU134" i="1" s="1"/>
  <c r="CD549" i="1" l="1"/>
  <c r="CD214" i="1"/>
  <c r="BC17" i="40" s="1"/>
  <c r="CD237" i="1"/>
  <c r="HB212" i="1" s="1"/>
  <c r="CT294" i="1"/>
  <c r="CD374" i="1"/>
  <c r="HB374" i="1" s="1"/>
  <c r="CD133" i="1"/>
  <c r="AD553" i="1"/>
  <c r="BC136" i="1"/>
  <c r="AD298" i="1"/>
  <c r="AD218" i="1"/>
  <c r="AD467" i="1"/>
  <c r="AD378" i="1"/>
  <c r="AL136" i="1"/>
  <c r="AU136" i="1" s="1"/>
  <c r="BC216" i="1"/>
  <c r="AL216" i="1"/>
  <c r="AU216" i="1" s="1"/>
  <c r="HM134" i="1"/>
  <c r="IF98" i="1" s="1"/>
  <c r="DW134" i="1"/>
  <c r="DZ134" i="1" s="1"/>
  <c r="EA134" i="1" s="1"/>
  <c r="EB134" i="1" s="1"/>
  <c r="CL134" i="1"/>
  <c r="CN134" i="1" s="1"/>
  <c r="BC465" i="1"/>
  <c r="AL465" i="1"/>
  <c r="AU465" i="1" s="1"/>
  <c r="EG134" i="1"/>
  <c r="EJ134" i="1" s="1"/>
  <c r="EK134" i="1" s="1"/>
  <c r="EL134" i="1" s="1"/>
  <c r="CM134" i="1"/>
  <c r="CO134" i="1" s="1"/>
  <c r="BC376" i="1"/>
  <c r="AL376" i="1"/>
  <c r="AU376" i="1" s="1"/>
  <c r="GQ258" i="1"/>
  <c r="ER294" i="1"/>
  <c r="CD487" i="1"/>
  <c r="EG215" i="1"/>
  <c r="EJ215" i="1" s="1"/>
  <c r="EK215" i="1" s="1"/>
  <c r="EL215" i="1" s="1"/>
  <c r="CM215" i="1"/>
  <c r="CO215" i="1" s="1"/>
  <c r="EG295" i="1"/>
  <c r="EJ295" i="1" s="1"/>
  <c r="EK295" i="1" s="1"/>
  <c r="EL295" i="1" s="1"/>
  <c r="CM295" i="1"/>
  <c r="CO295" i="1" s="1"/>
  <c r="EG464" i="1"/>
  <c r="EJ464" i="1" s="1"/>
  <c r="EK464" i="1" s="1"/>
  <c r="EL464" i="1" s="1"/>
  <c r="CM464" i="1"/>
  <c r="CO464" i="1" s="1"/>
  <c r="HB373" i="1"/>
  <c r="HB329" i="1"/>
  <c r="HB344" i="1"/>
  <c r="HB339" i="1"/>
  <c r="HB328" i="1"/>
  <c r="HB341" i="1"/>
  <c r="HB343" i="1"/>
  <c r="HB346" i="1"/>
  <c r="HB330" i="1"/>
  <c r="HB335" i="1"/>
  <c r="HB332" i="1"/>
  <c r="HB326" i="1"/>
  <c r="HB345" i="1"/>
  <c r="HB336" i="1"/>
  <c r="HB340" i="1"/>
  <c r="HB337" i="1"/>
  <c r="HB333" i="1"/>
  <c r="HB331" i="1"/>
  <c r="HB334" i="1"/>
  <c r="HB327" i="1"/>
  <c r="HB338" i="1"/>
  <c r="HB397" i="1"/>
  <c r="HB342" i="1"/>
  <c r="HB362" i="1"/>
  <c r="HB360" i="1"/>
  <c r="HB356" i="1"/>
  <c r="HB352" i="1"/>
  <c r="HB348" i="1"/>
  <c r="HB361" i="1"/>
  <c r="HB357" i="1"/>
  <c r="HB353" i="1"/>
  <c r="HB349" i="1"/>
  <c r="HB358" i="1"/>
  <c r="HB354" i="1"/>
  <c r="HB350" i="1"/>
  <c r="HB363" i="1"/>
  <c r="HB359" i="1"/>
  <c r="HB355" i="1"/>
  <c r="HB351" i="1"/>
  <c r="HB347" i="1"/>
  <c r="HB365" i="1"/>
  <c r="HB364" i="1"/>
  <c r="HB366" i="1"/>
  <c r="HB368" i="1"/>
  <c r="HB367" i="1"/>
  <c r="HB370" i="1"/>
  <c r="HB369" i="1"/>
  <c r="HB371" i="1"/>
  <c r="HB372" i="1"/>
  <c r="CT374" i="1"/>
  <c r="CT214" i="1"/>
  <c r="CT463" i="1"/>
  <c r="DW550" i="1"/>
  <c r="DZ550" i="1" s="1"/>
  <c r="EA550" i="1" s="1"/>
  <c r="EB550" i="1" s="1"/>
  <c r="CL550" i="1"/>
  <c r="CN550" i="1" s="1"/>
  <c r="DW375" i="1"/>
  <c r="DZ375" i="1" s="1"/>
  <c r="EA375" i="1" s="1"/>
  <c r="EB375" i="1" s="1"/>
  <c r="HM375" i="1"/>
  <c r="IF339" i="1" s="1"/>
  <c r="CL375" i="1"/>
  <c r="CN375" i="1" s="1"/>
  <c r="CT133" i="1"/>
  <c r="HB100" i="1"/>
  <c r="HB103" i="1"/>
  <c r="HC155" i="1"/>
  <c r="HB97" i="1"/>
  <c r="HB92" i="1"/>
  <c r="HB89" i="1"/>
  <c r="HB87" i="1"/>
  <c r="HB85" i="1"/>
  <c r="HB104" i="1"/>
  <c r="HB99" i="1"/>
  <c r="HB88" i="1"/>
  <c r="HB94" i="1"/>
  <c r="HB102" i="1"/>
  <c r="HB84" i="1"/>
  <c r="HB95" i="1"/>
  <c r="HB96" i="1"/>
  <c r="HB93" i="1"/>
  <c r="HB91" i="1"/>
  <c r="HB90" i="1"/>
  <c r="HB101" i="1"/>
  <c r="HB98" i="1"/>
  <c r="HB86" i="1"/>
  <c r="HB120" i="1"/>
  <c r="HB119" i="1"/>
  <c r="HB117" i="1"/>
  <c r="HB115" i="1"/>
  <c r="HB113" i="1"/>
  <c r="HB112" i="1"/>
  <c r="HB121" i="1"/>
  <c r="HB118" i="1"/>
  <c r="HB116" i="1"/>
  <c r="HB110" i="1"/>
  <c r="HB109" i="1"/>
  <c r="HB108" i="1"/>
  <c r="HB106" i="1"/>
  <c r="HB105" i="1"/>
  <c r="HB114" i="1"/>
  <c r="HB111" i="1"/>
  <c r="HB107" i="1"/>
  <c r="HB123" i="1"/>
  <c r="HB122" i="1"/>
  <c r="HB124" i="1"/>
  <c r="HB125" i="1"/>
  <c r="HB126" i="1"/>
  <c r="HB127" i="1"/>
  <c r="HB128" i="1"/>
  <c r="HB129" i="1"/>
  <c r="HB130" i="1"/>
  <c r="DW135" i="1"/>
  <c r="DZ135" i="1" s="1"/>
  <c r="EA135" i="1" s="1"/>
  <c r="EB135" i="1" s="1"/>
  <c r="HM135" i="1"/>
  <c r="IF99" i="1" s="1"/>
  <c r="CL135" i="1"/>
  <c r="CN135" i="1" s="1"/>
  <c r="BC217" i="1"/>
  <c r="AL217" i="1"/>
  <c r="AU217" i="1" s="1"/>
  <c r="BC466" i="1"/>
  <c r="AL466" i="1"/>
  <c r="AU466" i="1" s="1"/>
  <c r="EG135" i="1"/>
  <c r="EJ135" i="1" s="1"/>
  <c r="EK135" i="1" s="1"/>
  <c r="EL135" i="1" s="1"/>
  <c r="CM135" i="1"/>
  <c r="CO135" i="1" s="1"/>
  <c r="BC551" i="1"/>
  <c r="AL551" i="1"/>
  <c r="AU551" i="1" s="1"/>
  <c r="BC296" i="1"/>
  <c r="AL296" i="1"/>
  <c r="AU296" i="1" s="1"/>
  <c r="HB132" i="1"/>
  <c r="U76" i="40"/>
  <c r="HM215" i="1"/>
  <c r="IF179" i="1" s="1"/>
  <c r="DW215" i="1"/>
  <c r="DZ215" i="1" s="1"/>
  <c r="EA215" i="1" s="1"/>
  <c r="EB215" i="1" s="1"/>
  <c r="CT215" i="1" s="1"/>
  <c r="CL215" i="1"/>
  <c r="CN215" i="1" s="1"/>
  <c r="DW295" i="1"/>
  <c r="DZ295" i="1" s="1"/>
  <c r="EA295" i="1" s="1"/>
  <c r="EB295" i="1" s="1"/>
  <c r="BL295" i="1"/>
  <c r="HM295" i="1"/>
  <c r="IF259" i="1" s="1"/>
  <c r="CL295" i="1"/>
  <c r="CN295" i="1" s="1"/>
  <c r="DW464" i="1"/>
  <c r="DZ464" i="1" s="1"/>
  <c r="EA464" i="1" s="1"/>
  <c r="EB464" i="1" s="1"/>
  <c r="CL464" i="1"/>
  <c r="CN464" i="1" s="1"/>
  <c r="CD294" i="1"/>
  <c r="CT549" i="1"/>
  <c r="CD463" i="1"/>
  <c r="CD317" i="1"/>
  <c r="EG550" i="1"/>
  <c r="EJ550" i="1" s="1"/>
  <c r="EK550" i="1" s="1"/>
  <c r="EL550" i="1" s="1"/>
  <c r="CM550" i="1"/>
  <c r="CO550" i="1" s="1"/>
  <c r="EG375" i="1"/>
  <c r="EJ375" i="1" s="1"/>
  <c r="EK375" i="1" s="1"/>
  <c r="EL375" i="1" s="1"/>
  <c r="CM375" i="1"/>
  <c r="CO375" i="1" s="1"/>
  <c r="U77" i="40"/>
  <c r="HB133" i="1"/>
  <c r="AK18" i="40"/>
  <c r="AR18" i="40"/>
  <c r="BC377" i="1"/>
  <c r="AL377" i="1"/>
  <c r="AU377" i="1" s="1"/>
  <c r="BC552" i="1"/>
  <c r="AL552" i="1"/>
  <c r="AU552" i="1" s="1"/>
  <c r="AL297" i="1"/>
  <c r="AU297" i="1" s="1"/>
  <c r="BC297" i="1"/>
  <c r="HB213" i="1"/>
  <c r="HB237" i="1"/>
  <c r="HB166" i="1"/>
  <c r="HB168" i="1"/>
  <c r="HB178" i="1"/>
  <c r="HB167" i="1"/>
  <c r="HB185" i="1"/>
  <c r="HB184" i="1"/>
  <c r="HB171" i="1"/>
  <c r="HB183" i="1"/>
  <c r="HB173" i="1"/>
  <c r="HB182" i="1"/>
  <c r="HB179" i="1"/>
  <c r="HB172" i="1"/>
  <c r="HB169" i="1"/>
  <c r="HB181" i="1"/>
  <c r="HB180" i="1"/>
  <c r="HB177" i="1"/>
  <c r="HB186" i="1"/>
  <c r="HB176" i="1"/>
  <c r="HB174" i="1"/>
  <c r="HB202" i="1"/>
  <c r="HB196" i="1"/>
  <c r="HB194" i="1"/>
  <c r="HB188" i="1"/>
  <c r="HB191" i="1"/>
  <c r="HB189" i="1"/>
  <c r="HB187" i="1"/>
  <c r="HB200" i="1"/>
  <c r="HB198" i="1"/>
  <c r="HB192" i="1"/>
  <c r="HB190" i="1"/>
  <c r="HB203" i="1"/>
  <c r="HB201" i="1"/>
  <c r="HB199" i="1"/>
  <c r="HB197" i="1"/>
  <c r="HB195" i="1"/>
  <c r="HB193" i="1"/>
  <c r="HB204" i="1"/>
  <c r="HB205" i="1"/>
  <c r="HB206" i="1"/>
  <c r="HB208" i="1"/>
  <c r="HB207" i="1"/>
  <c r="HB209" i="1"/>
  <c r="HB211" i="1"/>
  <c r="HB210" i="1"/>
  <c r="HB175" i="1" l="1"/>
  <c r="HB170" i="1"/>
  <c r="CD375" i="1"/>
  <c r="HB375" i="1" s="1"/>
  <c r="HB214" i="1"/>
  <c r="CD550" i="1"/>
  <c r="CT295" i="1"/>
  <c r="CD464" i="1"/>
  <c r="CT464" i="1"/>
  <c r="CD135" i="1"/>
  <c r="HB135" i="1" s="1"/>
  <c r="AD219" i="1"/>
  <c r="AD299" i="1"/>
  <c r="AD379" i="1"/>
  <c r="BC137" i="1"/>
  <c r="AD554" i="1"/>
  <c r="AD468" i="1"/>
  <c r="AL137" i="1"/>
  <c r="AU137" i="1" s="1"/>
  <c r="DW297" i="1"/>
  <c r="DZ297" i="1" s="1"/>
  <c r="BL297" i="1"/>
  <c r="HM297" i="1"/>
  <c r="IF261" i="1" s="1"/>
  <c r="CL297" i="1"/>
  <c r="CN297" i="1" s="1"/>
  <c r="EG552" i="1"/>
  <c r="EJ552" i="1" s="1"/>
  <c r="CM552" i="1"/>
  <c r="CO552" i="1" s="1"/>
  <c r="EG377" i="1"/>
  <c r="EJ377" i="1" s="1"/>
  <c r="CM377" i="1"/>
  <c r="CO377" i="1" s="1"/>
  <c r="HB294" i="1"/>
  <c r="EG296" i="1"/>
  <c r="EJ296" i="1" s="1"/>
  <c r="EK296" i="1" s="1"/>
  <c r="EL296" i="1" s="1"/>
  <c r="CM296" i="1"/>
  <c r="CO296" i="1" s="1"/>
  <c r="EG551" i="1"/>
  <c r="EJ551" i="1" s="1"/>
  <c r="EK551" i="1" s="1"/>
  <c r="EL551" i="1" s="1"/>
  <c r="CM551" i="1"/>
  <c r="CO551" i="1" s="1"/>
  <c r="DW466" i="1"/>
  <c r="DZ466" i="1" s="1"/>
  <c r="CL466" i="1"/>
  <c r="CN466" i="1" s="1"/>
  <c r="DW217" i="1"/>
  <c r="DZ217" i="1" s="1"/>
  <c r="HM217" i="1"/>
  <c r="IF181" i="1" s="1"/>
  <c r="CL217" i="1"/>
  <c r="CN217" i="1" s="1"/>
  <c r="CT135" i="1"/>
  <c r="CD295" i="1"/>
  <c r="CD215" i="1"/>
  <c r="EG376" i="1"/>
  <c r="EJ376" i="1" s="1"/>
  <c r="EK376" i="1" s="1"/>
  <c r="EL376" i="1" s="1"/>
  <c r="CM376" i="1"/>
  <c r="CO376" i="1" s="1"/>
  <c r="CD134" i="1"/>
  <c r="EG465" i="1"/>
  <c r="EJ465" i="1" s="1"/>
  <c r="EK465" i="1" s="1"/>
  <c r="EL465" i="1" s="1"/>
  <c r="CM465" i="1"/>
  <c r="CO465" i="1" s="1"/>
  <c r="CT134" i="1"/>
  <c r="EG216" i="1"/>
  <c r="EJ216" i="1" s="1"/>
  <c r="EK216" i="1" s="1"/>
  <c r="EL216" i="1" s="1"/>
  <c r="CM216" i="1"/>
  <c r="CO216" i="1" s="1"/>
  <c r="BC378" i="1"/>
  <c r="AL378" i="1"/>
  <c r="AU378" i="1" s="1"/>
  <c r="BC218" i="1"/>
  <c r="AL218" i="1"/>
  <c r="AU218" i="1" s="1"/>
  <c r="EG136" i="1"/>
  <c r="EJ136" i="1" s="1"/>
  <c r="EK136" i="1" s="1"/>
  <c r="EL136" i="1" s="1"/>
  <c r="CM136" i="1"/>
  <c r="CO136" i="1" s="1"/>
  <c r="EG297" i="1"/>
  <c r="EJ297" i="1" s="1"/>
  <c r="CM297" i="1"/>
  <c r="CO297" i="1" s="1"/>
  <c r="DW552" i="1"/>
  <c r="DZ552" i="1" s="1"/>
  <c r="CL552" i="1"/>
  <c r="CN552" i="1" s="1"/>
  <c r="HM377" i="1"/>
  <c r="IF341" i="1" s="1"/>
  <c r="DW377" i="1"/>
  <c r="DZ377" i="1" s="1"/>
  <c r="CL377" i="1"/>
  <c r="CN377" i="1" s="1"/>
  <c r="HB293" i="1"/>
  <c r="HB317" i="1"/>
  <c r="HB246" i="1"/>
  <c r="HB259" i="1"/>
  <c r="HB255" i="1"/>
  <c r="HB263" i="1"/>
  <c r="HB261" i="1"/>
  <c r="HB256" i="1"/>
  <c r="HB248" i="1"/>
  <c r="HB265" i="1"/>
  <c r="HB257" i="1"/>
  <c r="HB249" i="1"/>
  <c r="HB250" i="1"/>
  <c r="HB264" i="1"/>
  <c r="HB258" i="1"/>
  <c r="HB253" i="1"/>
  <c r="HB251" i="1"/>
  <c r="HB254" i="1"/>
  <c r="HB260" i="1"/>
  <c r="HB252" i="1"/>
  <c r="HB266" i="1"/>
  <c r="HB262" i="1"/>
  <c r="HB247" i="1"/>
  <c r="HB281" i="1"/>
  <c r="HB277" i="1"/>
  <c r="HB273" i="1"/>
  <c r="HB269" i="1"/>
  <c r="HB282" i="1"/>
  <c r="HB278" i="1"/>
  <c r="HB270" i="1"/>
  <c r="HB283" i="1"/>
  <c r="HB279" i="1"/>
  <c r="HB275" i="1"/>
  <c r="HB271" i="1"/>
  <c r="HB267" i="1"/>
  <c r="HB280" i="1"/>
  <c r="HB276" i="1"/>
  <c r="HB272" i="1"/>
  <c r="HB268" i="1"/>
  <c r="HB274" i="1"/>
  <c r="HB284" i="1"/>
  <c r="HB285" i="1"/>
  <c r="HB286" i="1"/>
  <c r="HB287" i="1"/>
  <c r="HB289" i="1"/>
  <c r="HB288" i="1"/>
  <c r="HB290" i="1"/>
  <c r="HB291" i="1"/>
  <c r="HB292" i="1"/>
  <c r="GQ259" i="1"/>
  <c r="ER295" i="1"/>
  <c r="BL296" i="1"/>
  <c r="HM296" i="1"/>
  <c r="IF260" i="1" s="1"/>
  <c r="DW296" i="1"/>
  <c r="DZ296" i="1" s="1"/>
  <c r="EA296" i="1" s="1"/>
  <c r="EB296" i="1" s="1"/>
  <c r="CL296" i="1"/>
  <c r="CN296" i="1" s="1"/>
  <c r="DW551" i="1"/>
  <c r="DZ551" i="1" s="1"/>
  <c r="EA551" i="1" s="1"/>
  <c r="EB551" i="1" s="1"/>
  <c r="CL551" i="1"/>
  <c r="CN551" i="1" s="1"/>
  <c r="U79" i="40"/>
  <c r="EG466" i="1"/>
  <c r="EJ466" i="1" s="1"/>
  <c r="CM466" i="1"/>
  <c r="CO466" i="1" s="1"/>
  <c r="EG217" i="1"/>
  <c r="EJ217" i="1" s="1"/>
  <c r="CM217" i="1"/>
  <c r="CO217" i="1" s="1"/>
  <c r="AK20" i="40"/>
  <c r="AR20" i="40"/>
  <c r="CT375" i="1"/>
  <c r="CT550" i="1"/>
  <c r="DW376" i="1"/>
  <c r="DZ376" i="1" s="1"/>
  <c r="EA376" i="1" s="1"/>
  <c r="EB376" i="1" s="1"/>
  <c r="HM376" i="1"/>
  <c r="IF340" i="1" s="1"/>
  <c r="CL376" i="1"/>
  <c r="CN376" i="1" s="1"/>
  <c r="DW465" i="1"/>
  <c r="DZ465" i="1" s="1"/>
  <c r="EA465" i="1" s="1"/>
  <c r="EB465" i="1" s="1"/>
  <c r="CL465" i="1"/>
  <c r="CN465" i="1" s="1"/>
  <c r="AR19" i="40"/>
  <c r="AK19" i="40"/>
  <c r="HM216" i="1"/>
  <c r="IF180" i="1" s="1"/>
  <c r="DW216" i="1"/>
  <c r="DZ216" i="1" s="1"/>
  <c r="EA216" i="1" s="1"/>
  <c r="EB216" i="1" s="1"/>
  <c r="CL216" i="1"/>
  <c r="CN216" i="1" s="1"/>
  <c r="HM136" i="1"/>
  <c r="IF100" i="1" s="1"/>
  <c r="DW136" i="1"/>
  <c r="DZ136" i="1" s="1"/>
  <c r="EA136" i="1" s="1"/>
  <c r="EB136" i="1" s="1"/>
  <c r="CL136" i="1"/>
  <c r="CN136" i="1" s="1"/>
  <c r="BC467" i="1"/>
  <c r="AL467" i="1"/>
  <c r="AU467" i="1" s="1"/>
  <c r="BC298" i="1"/>
  <c r="AL298" i="1"/>
  <c r="AU298" i="1" s="1"/>
  <c r="BC553" i="1"/>
  <c r="AL553" i="1"/>
  <c r="AU553" i="1" s="1"/>
  <c r="CT296" i="1" l="1"/>
  <c r="CD465" i="1"/>
  <c r="EK466" i="1"/>
  <c r="EL466" i="1" s="1"/>
  <c r="CT551" i="1"/>
  <c r="CT136" i="1"/>
  <c r="EK297" i="1"/>
  <c r="EL297" i="1" s="1"/>
  <c r="EK217" i="1"/>
  <c r="EL217" i="1" s="1"/>
  <c r="CD217" i="1" s="1"/>
  <c r="CT216" i="1"/>
  <c r="CT376" i="1"/>
  <c r="CD297" i="1"/>
  <c r="HB297" i="1" s="1"/>
  <c r="CT465" i="1"/>
  <c r="AD555" i="1"/>
  <c r="AD469" i="1"/>
  <c r="AD380" i="1"/>
  <c r="BC138" i="1"/>
  <c r="AD220" i="1"/>
  <c r="AD300" i="1"/>
  <c r="AL138" i="1"/>
  <c r="AU138" i="1" s="1"/>
  <c r="DW553" i="1"/>
  <c r="DZ553" i="1" s="1"/>
  <c r="CL553" i="1"/>
  <c r="CN553" i="1" s="1"/>
  <c r="DW298" i="1"/>
  <c r="DZ298" i="1" s="1"/>
  <c r="BL298" i="1"/>
  <c r="HM298" i="1"/>
  <c r="IF262" i="1" s="1"/>
  <c r="CL298" i="1"/>
  <c r="CN298" i="1" s="1"/>
  <c r="DW467" i="1"/>
  <c r="DZ467" i="1" s="1"/>
  <c r="CL467" i="1"/>
  <c r="CN467" i="1" s="1"/>
  <c r="AK21" i="40"/>
  <c r="AR21" i="40"/>
  <c r="EA552" i="1"/>
  <c r="EB552" i="1" s="1"/>
  <c r="CT552" i="1" s="1"/>
  <c r="CD136" i="1"/>
  <c r="EG218" i="1"/>
  <c r="EJ218" i="1" s="1"/>
  <c r="CM218" i="1"/>
  <c r="CO218" i="1" s="1"/>
  <c r="EG378" i="1"/>
  <c r="EJ378" i="1" s="1"/>
  <c r="CM378" i="1"/>
  <c r="CO378" i="1" s="1"/>
  <c r="CD216" i="1"/>
  <c r="BC18" i="40"/>
  <c r="HB215" i="1"/>
  <c r="EA217" i="1"/>
  <c r="EB217" i="1" s="1"/>
  <c r="CT217" i="1" s="1"/>
  <c r="EA466" i="1"/>
  <c r="EB466" i="1" s="1"/>
  <c r="CT466" i="1" s="1"/>
  <c r="CD551" i="1"/>
  <c r="CD296" i="1"/>
  <c r="EK377" i="1"/>
  <c r="EL377" i="1" s="1"/>
  <c r="CD377" i="1" s="1"/>
  <c r="EK552" i="1"/>
  <c r="EL552" i="1" s="1"/>
  <c r="CD552" i="1" s="1"/>
  <c r="EA297" i="1"/>
  <c r="EB297" i="1" s="1"/>
  <c r="CT297" i="1" s="1"/>
  <c r="DW137" i="1"/>
  <c r="DZ137" i="1" s="1"/>
  <c r="EA137" i="1" s="1"/>
  <c r="EB137" i="1" s="1"/>
  <c r="HM137" i="1"/>
  <c r="IF101" i="1" s="1"/>
  <c r="CL137" i="1"/>
  <c r="CN137" i="1" s="1"/>
  <c r="BC554" i="1"/>
  <c r="AL554" i="1"/>
  <c r="AU554" i="1" s="1"/>
  <c r="BC379" i="1"/>
  <c r="AL379" i="1"/>
  <c r="AU379" i="1" s="1"/>
  <c r="BC219" i="1"/>
  <c r="AL219" i="1"/>
  <c r="AU219" i="1" s="1"/>
  <c r="EG553" i="1"/>
  <c r="EJ553" i="1" s="1"/>
  <c r="CM553" i="1"/>
  <c r="CO553" i="1" s="1"/>
  <c r="EG298" i="1"/>
  <c r="EJ298" i="1" s="1"/>
  <c r="EK298" i="1" s="1"/>
  <c r="EL298" i="1" s="1"/>
  <c r="CM298" i="1"/>
  <c r="CO298" i="1" s="1"/>
  <c r="EG467" i="1"/>
  <c r="EJ467" i="1" s="1"/>
  <c r="EK467" i="1" s="1"/>
  <c r="EL467" i="1" s="1"/>
  <c r="CM467" i="1"/>
  <c r="CO467" i="1" s="1"/>
  <c r="ER296" i="1"/>
  <c r="GQ260" i="1"/>
  <c r="EA377" i="1"/>
  <c r="EB377" i="1" s="1"/>
  <c r="CT377" i="1" s="1"/>
  <c r="DW218" i="1"/>
  <c r="DZ218" i="1" s="1"/>
  <c r="HM218" i="1"/>
  <c r="IF182" i="1" s="1"/>
  <c r="CL218" i="1"/>
  <c r="CN218" i="1" s="1"/>
  <c r="DW378" i="1"/>
  <c r="DZ378" i="1" s="1"/>
  <c r="HM378" i="1"/>
  <c r="IF342" i="1" s="1"/>
  <c r="CL378" i="1"/>
  <c r="CN378" i="1" s="1"/>
  <c r="HB134" i="1"/>
  <c r="U78" i="40"/>
  <c r="CD376" i="1"/>
  <c r="HB295" i="1"/>
  <c r="CD466" i="1"/>
  <c r="GQ261" i="1"/>
  <c r="BH297" i="1"/>
  <c r="ER297" i="1"/>
  <c r="BC468" i="1"/>
  <c r="AL468" i="1"/>
  <c r="AU468" i="1" s="1"/>
  <c r="EG137" i="1"/>
  <c r="EJ137" i="1" s="1"/>
  <c r="EK137" i="1" s="1"/>
  <c r="EL137" i="1" s="1"/>
  <c r="CM137" i="1"/>
  <c r="CO137" i="1" s="1"/>
  <c r="AL299" i="1"/>
  <c r="AU299" i="1" s="1"/>
  <c r="BC299" i="1"/>
  <c r="CD137" i="1" l="1"/>
  <c r="HB137" i="1" s="1"/>
  <c r="CD298" i="1"/>
  <c r="EK218" i="1"/>
  <c r="EL218" i="1" s="1"/>
  <c r="CD218" i="1" s="1"/>
  <c r="EA218" i="1"/>
  <c r="EB218" i="1" s="1"/>
  <c r="CT218" i="1" s="1"/>
  <c r="HB217" i="1"/>
  <c r="BC20" i="40"/>
  <c r="EA378" i="1"/>
  <c r="EB378" i="1" s="1"/>
  <c r="CT378" i="1" s="1"/>
  <c r="EK553" i="1"/>
  <c r="EL553" i="1" s="1"/>
  <c r="CD553" i="1" s="1"/>
  <c r="EG299" i="1"/>
  <c r="EJ299" i="1" s="1"/>
  <c r="EK299" i="1" s="1"/>
  <c r="EL299" i="1" s="1"/>
  <c r="CM299" i="1"/>
  <c r="CO299" i="1" s="1"/>
  <c r="DW468" i="1"/>
  <c r="DZ468" i="1" s="1"/>
  <c r="CL468" i="1"/>
  <c r="CN468" i="1" s="1"/>
  <c r="DW299" i="1"/>
  <c r="DZ299" i="1" s="1"/>
  <c r="BL299" i="1"/>
  <c r="HM299" i="1"/>
  <c r="IF263" i="1" s="1"/>
  <c r="CL299" i="1"/>
  <c r="CN299" i="1" s="1"/>
  <c r="EG468" i="1"/>
  <c r="EJ468" i="1" s="1"/>
  <c r="EK468" i="1" s="1"/>
  <c r="EL468" i="1" s="1"/>
  <c r="CM468" i="1"/>
  <c r="CO468" i="1" s="1"/>
  <c r="HB376" i="1"/>
  <c r="DW219" i="1"/>
  <c r="DZ219" i="1" s="1"/>
  <c r="EA219" i="1" s="1"/>
  <c r="EB219" i="1" s="1"/>
  <c r="HM219" i="1"/>
  <c r="IF183" i="1" s="1"/>
  <c r="CL219" i="1"/>
  <c r="CN219" i="1" s="1"/>
  <c r="DW379" i="1"/>
  <c r="DZ379" i="1" s="1"/>
  <c r="HM379" i="1"/>
  <c r="IF343" i="1" s="1"/>
  <c r="CL379" i="1"/>
  <c r="CN379" i="1" s="1"/>
  <c r="DW554" i="1"/>
  <c r="DZ554" i="1" s="1"/>
  <c r="CL554" i="1"/>
  <c r="CN554" i="1" s="1"/>
  <c r="CT137" i="1"/>
  <c r="U80" i="40"/>
  <c r="HB136" i="1"/>
  <c r="CD467" i="1"/>
  <c r="ER298" i="1"/>
  <c r="BH298" i="1"/>
  <c r="GQ262" i="1"/>
  <c r="DW138" i="1"/>
  <c r="DZ138" i="1" s="1"/>
  <c r="EA138" i="1" s="1"/>
  <c r="EB138" i="1" s="1"/>
  <c r="HM138" i="1"/>
  <c r="IF102" i="1" s="1"/>
  <c r="CL138" i="1"/>
  <c r="CN138" i="1" s="1"/>
  <c r="BC220" i="1"/>
  <c r="AL220" i="1"/>
  <c r="AU220" i="1" s="1"/>
  <c r="BC380" i="1"/>
  <c r="AL380" i="1"/>
  <c r="AU380" i="1" s="1"/>
  <c r="BQ573" i="1"/>
  <c r="BC555" i="1"/>
  <c r="AL555" i="1"/>
  <c r="AU555" i="1" s="1"/>
  <c r="BC139" i="1"/>
  <c r="AD301" i="1"/>
  <c r="AD221" i="1"/>
  <c r="AD556" i="1"/>
  <c r="AD381" i="1"/>
  <c r="AD470" i="1"/>
  <c r="AL139" i="1"/>
  <c r="AU139" i="1" s="1"/>
  <c r="HB298" i="1"/>
  <c r="EG219" i="1"/>
  <c r="EJ219" i="1" s="1"/>
  <c r="CM219" i="1"/>
  <c r="CO219" i="1" s="1"/>
  <c r="EG379" i="1"/>
  <c r="EJ379" i="1" s="1"/>
  <c r="CM379" i="1"/>
  <c r="CO379" i="1" s="1"/>
  <c r="EG554" i="1"/>
  <c r="EJ554" i="1" s="1"/>
  <c r="CM554" i="1"/>
  <c r="CO554" i="1" s="1"/>
  <c r="AK22" i="40"/>
  <c r="AR22" i="40"/>
  <c r="HB377" i="1"/>
  <c r="HB296" i="1"/>
  <c r="BC19" i="40"/>
  <c r="HB216" i="1"/>
  <c r="EK378" i="1"/>
  <c r="EL378" i="1" s="1"/>
  <c r="CD378" i="1" s="1"/>
  <c r="EA467" i="1"/>
  <c r="EB467" i="1" s="1"/>
  <c r="CT467" i="1" s="1"/>
  <c r="EA298" i="1"/>
  <c r="EB298" i="1" s="1"/>
  <c r="CT298" i="1" s="1"/>
  <c r="EA553" i="1"/>
  <c r="EB553" i="1" s="1"/>
  <c r="CT553" i="1" s="1"/>
  <c r="AL300" i="1"/>
  <c r="AU300" i="1" s="1"/>
  <c r="BC300" i="1"/>
  <c r="EG138" i="1"/>
  <c r="EJ138" i="1" s="1"/>
  <c r="EK138" i="1" s="1"/>
  <c r="EL138" i="1" s="1"/>
  <c r="CM138" i="1"/>
  <c r="CO138" i="1" s="1"/>
  <c r="BC469" i="1"/>
  <c r="BQ485" i="1"/>
  <c r="AL469" i="1"/>
  <c r="AU469" i="1" s="1"/>
  <c r="U81" i="40" l="1"/>
  <c r="EK219" i="1"/>
  <c r="EL219" i="1" s="1"/>
  <c r="EK554" i="1"/>
  <c r="EL554" i="1" s="1"/>
  <c r="CD138" i="1"/>
  <c r="HB138" i="1" s="1"/>
  <c r="EA379" i="1"/>
  <c r="EB379" i="1" s="1"/>
  <c r="CT379" i="1" s="1"/>
  <c r="CD554" i="1"/>
  <c r="CD219" i="1"/>
  <c r="BC22" i="40" s="1"/>
  <c r="EG300" i="1"/>
  <c r="EJ300" i="1" s="1"/>
  <c r="EK300" i="1" s="1"/>
  <c r="EL300" i="1" s="1"/>
  <c r="CM300" i="1"/>
  <c r="CO300" i="1" s="1"/>
  <c r="AD557" i="1"/>
  <c r="AD471" i="1"/>
  <c r="AD382" i="1"/>
  <c r="BC140" i="1"/>
  <c r="AD222" i="1"/>
  <c r="AD302" i="1"/>
  <c r="AL140" i="1"/>
  <c r="AU140" i="1" s="1"/>
  <c r="DW469" i="1"/>
  <c r="DZ469" i="1" s="1"/>
  <c r="CL469" i="1"/>
  <c r="CN469" i="1" s="1"/>
  <c r="EG469" i="1"/>
  <c r="EJ469" i="1" s="1"/>
  <c r="EK469" i="1" s="1"/>
  <c r="EL469" i="1" s="1"/>
  <c r="CM469" i="1"/>
  <c r="CO469" i="1" s="1"/>
  <c r="DW300" i="1"/>
  <c r="DZ300" i="1" s="1"/>
  <c r="BL300" i="1"/>
  <c r="HM300" i="1"/>
  <c r="IF264" i="1" s="1"/>
  <c r="CL300" i="1"/>
  <c r="CN300" i="1" s="1"/>
  <c r="HB378" i="1"/>
  <c r="EK379" i="1"/>
  <c r="EL379" i="1" s="1"/>
  <c r="CD379" i="1" s="1"/>
  <c r="DW139" i="1"/>
  <c r="DZ139" i="1" s="1"/>
  <c r="EA139" i="1" s="1"/>
  <c r="EB139" i="1" s="1"/>
  <c r="HM139" i="1"/>
  <c r="IF103" i="1" s="1"/>
  <c r="CL139" i="1"/>
  <c r="CN139" i="1" s="1"/>
  <c r="BC381" i="1"/>
  <c r="AL381" i="1"/>
  <c r="AU381" i="1" s="1"/>
  <c r="BC221" i="1"/>
  <c r="AL221" i="1"/>
  <c r="AU221" i="1" s="1"/>
  <c r="EG139" i="1"/>
  <c r="EJ139" i="1" s="1"/>
  <c r="EK139" i="1" s="1"/>
  <c r="EL139" i="1" s="1"/>
  <c r="CM139" i="1"/>
  <c r="CO139" i="1" s="1"/>
  <c r="EG555" i="1"/>
  <c r="EJ555" i="1" s="1"/>
  <c r="EK555" i="1" s="1"/>
  <c r="EL555" i="1" s="1"/>
  <c r="CM555" i="1"/>
  <c r="CO555" i="1" s="1"/>
  <c r="HM380" i="1"/>
  <c r="IF344" i="1" s="1"/>
  <c r="DW380" i="1"/>
  <c r="DZ380" i="1" s="1"/>
  <c r="CL380" i="1"/>
  <c r="CN380" i="1" s="1"/>
  <c r="DW220" i="1"/>
  <c r="DZ220" i="1" s="1"/>
  <c r="EA220" i="1" s="1"/>
  <c r="EB220" i="1" s="1"/>
  <c r="HM220" i="1"/>
  <c r="IF184" i="1" s="1"/>
  <c r="CL220" i="1"/>
  <c r="CN220" i="1" s="1"/>
  <c r="CT138" i="1"/>
  <c r="EA299" i="1"/>
  <c r="EB299" i="1" s="1"/>
  <c r="CT299" i="1" s="1"/>
  <c r="EA468" i="1"/>
  <c r="EB468" i="1" s="1"/>
  <c r="CT468" i="1" s="1"/>
  <c r="CD299" i="1"/>
  <c r="BC21" i="40"/>
  <c r="HB218" i="1"/>
  <c r="BC470" i="1"/>
  <c r="AL470" i="1"/>
  <c r="AU470" i="1" s="1"/>
  <c r="BC556" i="1"/>
  <c r="AL556" i="1"/>
  <c r="AU556" i="1" s="1"/>
  <c r="BC301" i="1"/>
  <c r="AL301" i="1"/>
  <c r="AU301" i="1" s="1"/>
  <c r="DW555" i="1"/>
  <c r="DZ555" i="1" s="1"/>
  <c r="CL555" i="1"/>
  <c r="CN555" i="1" s="1"/>
  <c r="EG380" i="1"/>
  <c r="EJ380" i="1" s="1"/>
  <c r="CM380" i="1"/>
  <c r="CO380" i="1" s="1"/>
  <c r="EG220" i="1"/>
  <c r="EJ220" i="1" s="1"/>
  <c r="EK220" i="1" s="1"/>
  <c r="EL220" i="1" s="1"/>
  <c r="CM220" i="1"/>
  <c r="CO220" i="1" s="1"/>
  <c r="AK23" i="40"/>
  <c r="AR23" i="40"/>
  <c r="EA554" i="1"/>
  <c r="EB554" i="1" s="1"/>
  <c r="CT554" i="1" s="1"/>
  <c r="CT219" i="1"/>
  <c r="GQ263" i="1"/>
  <c r="ER299" i="1"/>
  <c r="BH299" i="1"/>
  <c r="CD468" i="1"/>
  <c r="EA380" i="1" l="1"/>
  <c r="EB380" i="1" s="1"/>
  <c r="CT380" i="1" s="1"/>
  <c r="CD220" i="1"/>
  <c r="HB220" i="1" s="1"/>
  <c r="U82" i="40"/>
  <c r="EK380" i="1"/>
  <c r="EL380" i="1" s="1"/>
  <c r="CD380" i="1" s="1"/>
  <c r="HB380" i="1" s="1"/>
  <c r="HB219" i="1"/>
  <c r="CD139" i="1"/>
  <c r="HB139" i="1" s="1"/>
  <c r="EA555" i="1"/>
  <c r="EB555" i="1" s="1"/>
  <c r="CT555" i="1" s="1"/>
  <c r="CD469" i="1"/>
  <c r="AD558" i="1"/>
  <c r="AD223" i="1"/>
  <c r="AD303" i="1"/>
  <c r="AD383" i="1"/>
  <c r="BC141" i="1"/>
  <c r="AD472" i="1"/>
  <c r="AL141" i="1"/>
  <c r="AU141" i="1" s="1"/>
  <c r="BL301" i="1"/>
  <c r="HM301" i="1"/>
  <c r="IF265" i="1" s="1"/>
  <c r="DW301" i="1"/>
  <c r="DZ301" i="1" s="1"/>
  <c r="CL301" i="1"/>
  <c r="CN301" i="1" s="1"/>
  <c r="DW556" i="1"/>
  <c r="DZ556" i="1" s="1"/>
  <c r="CL556" i="1"/>
  <c r="CN556" i="1" s="1"/>
  <c r="DW470" i="1"/>
  <c r="DZ470" i="1" s="1"/>
  <c r="CL470" i="1"/>
  <c r="CN470" i="1" s="1"/>
  <c r="HB299" i="1"/>
  <c r="HM221" i="1"/>
  <c r="IF185" i="1" s="1"/>
  <c r="DW221" i="1"/>
  <c r="DZ221" i="1" s="1"/>
  <c r="EA221" i="1" s="1"/>
  <c r="EB221" i="1" s="1"/>
  <c r="CL221" i="1"/>
  <c r="CN221" i="1" s="1"/>
  <c r="HM381" i="1"/>
  <c r="IF345" i="1" s="1"/>
  <c r="DW381" i="1"/>
  <c r="DZ381" i="1" s="1"/>
  <c r="CL381" i="1"/>
  <c r="CN381" i="1" s="1"/>
  <c r="CT139" i="1"/>
  <c r="HB379" i="1"/>
  <c r="ER300" i="1"/>
  <c r="GQ264" i="1"/>
  <c r="BH300" i="1"/>
  <c r="EA469" i="1"/>
  <c r="EB469" i="1" s="1"/>
  <c r="CT469" i="1" s="1"/>
  <c r="DW140" i="1"/>
  <c r="DZ140" i="1" s="1"/>
  <c r="EA140" i="1" s="1"/>
  <c r="EB140" i="1" s="1"/>
  <c r="HM140" i="1"/>
  <c r="IF104" i="1" s="1"/>
  <c r="CL140" i="1"/>
  <c r="CN140" i="1" s="1"/>
  <c r="BC222" i="1"/>
  <c r="AL222" i="1"/>
  <c r="AU222" i="1" s="1"/>
  <c r="BC382" i="1"/>
  <c r="AL382" i="1"/>
  <c r="AU382" i="1" s="1"/>
  <c r="BC557" i="1"/>
  <c r="AL557" i="1"/>
  <c r="AU557" i="1" s="1"/>
  <c r="EG301" i="1"/>
  <c r="EJ301" i="1" s="1"/>
  <c r="EK301" i="1" s="1"/>
  <c r="EL301" i="1" s="1"/>
  <c r="CM301" i="1"/>
  <c r="CO301" i="1" s="1"/>
  <c r="EG556" i="1"/>
  <c r="EJ556" i="1" s="1"/>
  <c r="EK556" i="1" s="1"/>
  <c r="EL556" i="1" s="1"/>
  <c r="CM556" i="1"/>
  <c r="CO556" i="1" s="1"/>
  <c r="EG470" i="1"/>
  <c r="EJ470" i="1" s="1"/>
  <c r="EK470" i="1" s="1"/>
  <c r="EL470" i="1" s="1"/>
  <c r="CM470" i="1"/>
  <c r="CO470" i="1" s="1"/>
  <c r="CT220" i="1"/>
  <c r="CD555" i="1"/>
  <c r="EG221" i="1"/>
  <c r="EJ221" i="1" s="1"/>
  <c r="EK221" i="1" s="1"/>
  <c r="EL221" i="1" s="1"/>
  <c r="CM221" i="1"/>
  <c r="CO221" i="1" s="1"/>
  <c r="EG381" i="1"/>
  <c r="EJ381" i="1" s="1"/>
  <c r="CM381" i="1"/>
  <c r="CO381" i="1" s="1"/>
  <c r="AK24" i="40"/>
  <c r="AR24" i="40"/>
  <c r="EA300" i="1"/>
  <c r="EB300" i="1" s="1"/>
  <c r="CT300" i="1" s="1"/>
  <c r="BC302" i="1"/>
  <c r="AL302" i="1"/>
  <c r="AU302" i="1" s="1"/>
  <c r="EG140" i="1"/>
  <c r="EJ140" i="1" s="1"/>
  <c r="EK140" i="1" s="1"/>
  <c r="EL140" i="1" s="1"/>
  <c r="CM140" i="1"/>
  <c r="CO140" i="1" s="1"/>
  <c r="BC471" i="1"/>
  <c r="AL471" i="1"/>
  <c r="AU471" i="1" s="1"/>
  <c r="CD300" i="1"/>
  <c r="EA381" i="1" l="1"/>
  <c r="EB381" i="1" s="1"/>
  <c r="BC23" i="40"/>
  <c r="EK381" i="1"/>
  <c r="EL381" i="1" s="1"/>
  <c r="CD381" i="1" s="1"/>
  <c r="U83" i="40"/>
  <c r="CD140" i="1"/>
  <c r="HB140" i="1" s="1"/>
  <c r="EA556" i="1"/>
  <c r="EB556" i="1" s="1"/>
  <c r="CT556" i="1" s="1"/>
  <c r="CD470" i="1"/>
  <c r="EG471" i="1"/>
  <c r="EJ471" i="1" s="1"/>
  <c r="EK471" i="1" s="1"/>
  <c r="EL471" i="1" s="1"/>
  <c r="CM471" i="1"/>
  <c r="CO471" i="1" s="1"/>
  <c r="EG382" i="1"/>
  <c r="EJ382" i="1" s="1"/>
  <c r="CM382" i="1"/>
  <c r="CO382" i="1" s="1"/>
  <c r="EG222" i="1"/>
  <c r="EJ222" i="1" s="1"/>
  <c r="EK222" i="1" s="1"/>
  <c r="EL222" i="1" s="1"/>
  <c r="CM222" i="1"/>
  <c r="CO222" i="1" s="1"/>
  <c r="HM141" i="1"/>
  <c r="IF105" i="1" s="1"/>
  <c r="DW141" i="1"/>
  <c r="DZ141" i="1" s="1"/>
  <c r="EA141" i="1" s="1"/>
  <c r="EB141" i="1" s="1"/>
  <c r="CL141" i="1"/>
  <c r="CN141" i="1" s="1"/>
  <c r="EG141" i="1"/>
  <c r="EJ141" i="1" s="1"/>
  <c r="EK141" i="1" s="1"/>
  <c r="EL141" i="1" s="1"/>
  <c r="CM141" i="1"/>
  <c r="CO141" i="1" s="1"/>
  <c r="AL303" i="1"/>
  <c r="AU303" i="1" s="1"/>
  <c r="BC303" i="1"/>
  <c r="BQ574" i="1"/>
  <c r="BC558" i="1"/>
  <c r="AL558" i="1"/>
  <c r="AU558" i="1" s="1"/>
  <c r="HB300" i="1"/>
  <c r="EG302" i="1"/>
  <c r="EJ302" i="1" s="1"/>
  <c r="EK302" i="1" s="1"/>
  <c r="EL302" i="1" s="1"/>
  <c r="CM302" i="1"/>
  <c r="CO302" i="1" s="1"/>
  <c r="EG557" i="1"/>
  <c r="EJ557" i="1" s="1"/>
  <c r="EK557" i="1" s="1"/>
  <c r="EL557" i="1" s="1"/>
  <c r="CM557" i="1"/>
  <c r="CO557" i="1" s="1"/>
  <c r="AR25" i="40"/>
  <c r="AK25" i="40"/>
  <c r="AD559" i="1"/>
  <c r="BC142" i="1"/>
  <c r="AD304" i="1"/>
  <c r="AD224" i="1"/>
  <c r="AD473" i="1"/>
  <c r="AD384" i="1"/>
  <c r="AL142" i="1"/>
  <c r="AU142" i="1" s="1"/>
  <c r="DW471" i="1"/>
  <c r="DZ471" i="1" s="1"/>
  <c r="CL471" i="1"/>
  <c r="CN471" i="1" s="1"/>
  <c r="BL302" i="1"/>
  <c r="DW302" i="1"/>
  <c r="DZ302" i="1" s="1"/>
  <c r="HM302" i="1"/>
  <c r="IF266" i="1" s="1"/>
  <c r="CL302" i="1"/>
  <c r="CN302" i="1" s="1"/>
  <c r="CD221" i="1"/>
  <c r="CD556" i="1"/>
  <c r="CD301" i="1"/>
  <c r="DW557" i="1"/>
  <c r="DZ557" i="1" s="1"/>
  <c r="CL557" i="1"/>
  <c r="CN557" i="1" s="1"/>
  <c r="HM382" i="1"/>
  <c r="IF346" i="1" s="1"/>
  <c r="DW382" i="1"/>
  <c r="DZ382" i="1" s="1"/>
  <c r="EA382" i="1" s="1"/>
  <c r="EB382" i="1" s="1"/>
  <c r="CL382" i="1"/>
  <c r="CN382" i="1" s="1"/>
  <c r="DW222" i="1"/>
  <c r="DZ222" i="1" s="1"/>
  <c r="EA222" i="1" s="1"/>
  <c r="EB222" i="1" s="1"/>
  <c r="HM222" i="1"/>
  <c r="IF186" i="1" s="1"/>
  <c r="CL222" i="1"/>
  <c r="CN222" i="1" s="1"/>
  <c r="CT140" i="1"/>
  <c r="CT381" i="1"/>
  <c r="CT221" i="1"/>
  <c r="EA470" i="1"/>
  <c r="EB470" i="1" s="1"/>
  <c r="CT470" i="1" s="1"/>
  <c r="EA301" i="1"/>
  <c r="EB301" i="1" s="1"/>
  <c r="CT301" i="1" s="1"/>
  <c r="ER301" i="1"/>
  <c r="BH301" i="1"/>
  <c r="GQ265" i="1"/>
  <c r="BC472" i="1"/>
  <c r="BQ486" i="1"/>
  <c r="AL472" i="1"/>
  <c r="AU472" i="1" s="1"/>
  <c r="BC383" i="1"/>
  <c r="AL383" i="1"/>
  <c r="AU383" i="1" s="1"/>
  <c r="BC223" i="1"/>
  <c r="AL223" i="1"/>
  <c r="AU223" i="1" s="1"/>
  <c r="CT222" i="1" l="1"/>
  <c r="EA557" i="1"/>
  <c r="EB557" i="1" s="1"/>
  <c r="CT557" i="1" s="1"/>
  <c r="CT382" i="1"/>
  <c r="EK382" i="1"/>
  <c r="EL382" i="1" s="1"/>
  <c r="CD382" i="1" s="1"/>
  <c r="CD471" i="1"/>
  <c r="CD141" i="1"/>
  <c r="HB141" i="1" s="1"/>
  <c r="CT141" i="1"/>
  <c r="DW223" i="1"/>
  <c r="DZ223" i="1" s="1"/>
  <c r="EA223" i="1" s="1"/>
  <c r="EB223" i="1" s="1"/>
  <c r="HM223" i="1"/>
  <c r="CL223" i="1"/>
  <c r="CN223" i="1" s="1"/>
  <c r="DW472" i="1"/>
  <c r="DZ472" i="1" s="1"/>
  <c r="CL472" i="1"/>
  <c r="CN472" i="1" s="1"/>
  <c r="AD560" i="1"/>
  <c r="BC143" i="1"/>
  <c r="AD474" i="1"/>
  <c r="AD385" i="1"/>
  <c r="AD305" i="1"/>
  <c r="AD225" i="1"/>
  <c r="AL143" i="1"/>
  <c r="AU143" i="1" s="1"/>
  <c r="EG223" i="1"/>
  <c r="EJ223" i="1" s="1"/>
  <c r="EK223" i="1" s="1"/>
  <c r="EL223" i="1" s="1"/>
  <c r="CM223" i="1"/>
  <c r="CO223" i="1" s="1"/>
  <c r="EG383" i="1"/>
  <c r="EJ383" i="1" s="1"/>
  <c r="CM383" i="1"/>
  <c r="CO383" i="1" s="1"/>
  <c r="HB301" i="1"/>
  <c r="BC24" i="40"/>
  <c r="HB221" i="1"/>
  <c r="GQ266" i="1"/>
  <c r="BH302" i="1"/>
  <c r="ER302" i="1"/>
  <c r="EA471" i="1"/>
  <c r="EB471" i="1" s="1"/>
  <c r="CT471" i="1" s="1"/>
  <c r="DW142" i="1"/>
  <c r="DZ142" i="1" s="1"/>
  <c r="EA142" i="1" s="1"/>
  <c r="EB142" i="1" s="1"/>
  <c r="HM142" i="1"/>
  <c r="IF106" i="1" s="1"/>
  <c r="CL142" i="1"/>
  <c r="CN142" i="1" s="1"/>
  <c r="BC473" i="1"/>
  <c r="AL473" i="1"/>
  <c r="AU473" i="1" s="1"/>
  <c r="BC304" i="1"/>
  <c r="AL304" i="1"/>
  <c r="AU304" i="1" s="1"/>
  <c r="BC559" i="1"/>
  <c r="AL559" i="1"/>
  <c r="AU559" i="1" s="1"/>
  <c r="CD557" i="1"/>
  <c r="CD302" i="1"/>
  <c r="EG558" i="1"/>
  <c r="EJ558" i="1" s="1"/>
  <c r="EK558" i="1" s="1"/>
  <c r="EL558" i="1" s="1"/>
  <c r="CM558" i="1"/>
  <c r="CO558" i="1" s="1"/>
  <c r="EG303" i="1"/>
  <c r="EJ303" i="1" s="1"/>
  <c r="EK303" i="1" s="1"/>
  <c r="EL303" i="1" s="1"/>
  <c r="CM303" i="1"/>
  <c r="CO303" i="1" s="1"/>
  <c r="AK26" i="40"/>
  <c r="AR26" i="40"/>
  <c r="DW383" i="1"/>
  <c r="DZ383" i="1" s="1"/>
  <c r="EA383" i="1" s="1"/>
  <c r="EB383" i="1" s="1"/>
  <c r="HM383" i="1"/>
  <c r="CL383" i="1"/>
  <c r="CN383" i="1" s="1"/>
  <c r="EG472" i="1"/>
  <c r="EJ472" i="1" s="1"/>
  <c r="EK472" i="1" s="1"/>
  <c r="EL472" i="1" s="1"/>
  <c r="CM472" i="1"/>
  <c r="CO472" i="1" s="1"/>
  <c r="HB381" i="1"/>
  <c r="EA302" i="1"/>
  <c r="EB302" i="1" s="1"/>
  <c r="CT302" i="1" s="1"/>
  <c r="BC384" i="1"/>
  <c r="AL384" i="1"/>
  <c r="AU384" i="1" s="1"/>
  <c r="BC224" i="1"/>
  <c r="AL224" i="1"/>
  <c r="AU224" i="1" s="1"/>
  <c r="EG142" i="1"/>
  <c r="EJ142" i="1" s="1"/>
  <c r="EK142" i="1" s="1"/>
  <c r="EL142" i="1" s="1"/>
  <c r="CD142" i="1" s="1"/>
  <c r="CM142" i="1"/>
  <c r="CO142" i="1" s="1"/>
  <c r="DW558" i="1"/>
  <c r="DZ558" i="1" s="1"/>
  <c r="EA558" i="1" s="1"/>
  <c r="EB558" i="1" s="1"/>
  <c r="CL558" i="1"/>
  <c r="CN558" i="1" s="1"/>
  <c r="BL303" i="1"/>
  <c r="HM303" i="1"/>
  <c r="DW303" i="1"/>
  <c r="DZ303" i="1" s="1"/>
  <c r="CL303" i="1"/>
  <c r="CN303" i="1" s="1"/>
  <c r="CD222" i="1"/>
  <c r="CT383" i="1" l="1"/>
  <c r="EK383" i="1"/>
  <c r="EL383" i="1" s="1"/>
  <c r="CD223" i="1"/>
  <c r="HB223" i="1" s="1"/>
  <c r="EA303" i="1"/>
  <c r="EB303" i="1" s="1"/>
  <c r="CT303" i="1" s="1"/>
  <c r="CT558" i="1"/>
  <c r="DW384" i="1"/>
  <c r="DZ384" i="1" s="1"/>
  <c r="EA384" i="1" s="1"/>
  <c r="EB384" i="1" s="1"/>
  <c r="HM384" i="1"/>
  <c r="CL384" i="1"/>
  <c r="CN384" i="1" s="1"/>
  <c r="HB382" i="1"/>
  <c r="HB142" i="1"/>
  <c r="EG224" i="1"/>
  <c r="EJ224" i="1" s="1"/>
  <c r="EK224" i="1" s="1"/>
  <c r="EL224" i="1" s="1"/>
  <c r="CM224" i="1"/>
  <c r="CO224" i="1" s="1"/>
  <c r="EG384" i="1"/>
  <c r="EJ384" i="1" s="1"/>
  <c r="CM384" i="1"/>
  <c r="CO384" i="1" s="1"/>
  <c r="HB302" i="1"/>
  <c r="EG559" i="1"/>
  <c r="EJ559" i="1" s="1"/>
  <c r="EK559" i="1" s="1"/>
  <c r="EL559" i="1" s="1"/>
  <c r="CM559" i="1"/>
  <c r="CO559" i="1" s="1"/>
  <c r="EG304" i="1"/>
  <c r="EJ304" i="1" s="1"/>
  <c r="EK304" i="1" s="1"/>
  <c r="EL304" i="1" s="1"/>
  <c r="CM304" i="1"/>
  <c r="CO304" i="1" s="1"/>
  <c r="EG473" i="1"/>
  <c r="EJ473" i="1" s="1"/>
  <c r="EK473" i="1" s="1"/>
  <c r="EL473" i="1" s="1"/>
  <c r="CM473" i="1"/>
  <c r="CO473" i="1" s="1"/>
  <c r="AR27" i="40"/>
  <c r="AK27" i="40"/>
  <c r="CD383" i="1"/>
  <c r="BC225" i="1"/>
  <c r="AL225" i="1"/>
  <c r="AU225" i="1" s="1"/>
  <c r="BC385" i="1"/>
  <c r="AL385" i="1"/>
  <c r="AU385" i="1" s="1"/>
  <c r="EG143" i="1"/>
  <c r="EJ143" i="1" s="1"/>
  <c r="EK143" i="1" s="1"/>
  <c r="EL143" i="1" s="1"/>
  <c r="CM143" i="1"/>
  <c r="CO143" i="1" s="1"/>
  <c r="EA472" i="1"/>
  <c r="EB472" i="1" s="1"/>
  <c r="CT472" i="1" s="1"/>
  <c r="IF347" i="1"/>
  <c r="IF187" i="1"/>
  <c r="IF267" i="1"/>
  <c r="HB222" i="1"/>
  <c r="GQ267" i="1"/>
  <c r="BH303" i="1"/>
  <c r="ER303" i="1"/>
  <c r="HM224" i="1"/>
  <c r="DW224" i="1"/>
  <c r="DZ224" i="1" s="1"/>
  <c r="EA224" i="1" s="1"/>
  <c r="EB224" i="1" s="1"/>
  <c r="CL224" i="1"/>
  <c r="CN224" i="1" s="1"/>
  <c r="CD303" i="1"/>
  <c r="CD558" i="1"/>
  <c r="DW559" i="1"/>
  <c r="DZ559" i="1" s="1"/>
  <c r="EA559" i="1" s="1"/>
  <c r="EB559" i="1" s="1"/>
  <c r="CL559" i="1"/>
  <c r="CN559" i="1" s="1"/>
  <c r="DW304" i="1"/>
  <c r="DZ304" i="1" s="1"/>
  <c r="HM304" i="1"/>
  <c r="BL304" i="1"/>
  <c r="CL304" i="1"/>
  <c r="CN304" i="1" s="1"/>
  <c r="DW473" i="1"/>
  <c r="DZ473" i="1" s="1"/>
  <c r="CL473" i="1"/>
  <c r="CN473" i="1" s="1"/>
  <c r="CT142" i="1"/>
  <c r="DW143" i="1"/>
  <c r="DZ143" i="1" s="1"/>
  <c r="EA143" i="1" s="1"/>
  <c r="EB143" i="1" s="1"/>
  <c r="HM143" i="1"/>
  <c r="IF107" i="1" s="1"/>
  <c r="CL143" i="1"/>
  <c r="CN143" i="1" s="1"/>
  <c r="AL305" i="1"/>
  <c r="AU305" i="1" s="1"/>
  <c r="BC305" i="1"/>
  <c r="BC474" i="1"/>
  <c r="AL474" i="1"/>
  <c r="AU474" i="1" s="1"/>
  <c r="BC560" i="1"/>
  <c r="AL560" i="1"/>
  <c r="AU560" i="1" s="1"/>
  <c r="CD472" i="1"/>
  <c r="CT223" i="1"/>
  <c r="EA473" i="1" l="1"/>
  <c r="EB473" i="1" s="1"/>
  <c r="CT473" i="1" s="1"/>
  <c r="EK384" i="1"/>
  <c r="EL384" i="1" s="1"/>
  <c r="CD384" i="1" s="1"/>
  <c r="HB384" i="1" s="1"/>
  <c r="CT224" i="1"/>
  <c r="EA304" i="1"/>
  <c r="EB304" i="1" s="1"/>
  <c r="CT559" i="1"/>
  <c r="CD473" i="1"/>
  <c r="CT304" i="1"/>
  <c r="CT143" i="1"/>
  <c r="EG474" i="1"/>
  <c r="EJ474" i="1" s="1"/>
  <c r="EK474" i="1" s="1"/>
  <c r="EL474" i="1" s="1"/>
  <c r="CM474" i="1"/>
  <c r="CO474" i="1" s="1"/>
  <c r="AK28" i="40"/>
  <c r="AR28" i="40"/>
  <c r="DW560" i="1"/>
  <c r="DZ560" i="1" s="1"/>
  <c r="EA560" i="1" s="1"/>
  <c r="EB560" i="1" s="1"/>
  <c r="CL560" i="1"/>
  <c r="CN560" i="1" s="1"/>
  <c r="DW474" i="1"/>
  <c r="DZ474" i="1" s="1"/>
  <c r="EA474" i="1" s="1"/>
  <c r="EB474" i="1" s="1"/>
  <c r="CL474" i="1"/>
  <c r="CN474" i="1" s="1"/>
  <c r="EG305" i="1"/>
  <c r="EJ305" i="1" s="1"/>
  <c r="EK305" i="1" s="1"/>
  <c r="EL305" i="1" s="1"/>
  <c r="CM305" i="1"/>
  <c r="CO305" i="1" s="1"/>
  <c r="IF188" i="1"/>
  <c r="IF268" i="1"/>
  <c r="IF348" i="1"/>
  <c r="CD143" i="1"/>
  <c r="EG385" i="1"/>
  <c r="EJ385" i="1" s="1"/>
  <c r="EK385" i="1" s="1"/>
  <c r="EL385" i="1" s="1"/>
  <c r="CM385" i="1"/>
  <c r="CO385" i="1" s="1"/>
  <c r="EG225" i="1"/>
  <c r="EJ225" i="1" s="1"/>
  <c r="EK225" i="1" s="1"/>
  <c r="EL225" i="1" s="1"/>
  <c r="CM225" i="1"/>
  <c r="CO225" i="1" s="1"/>
  <c r="HB383" i="1"/>
  <c r="EG560" i="1"/>
  <c r="EJ560" i="1" s="1"/>
  <c r="EK560" i="1" s="1"/>
  <c r="EL560" i="1" s="1"/>
  <c r="CM560" i="1"/>
  <c r="CO560" i="1" s="1"/>
  <c r="BL305" i="1"/>
  <c r="DW305" i="1"/>
  <c r="DZ305" i="1" s="1"/>
  <c r="EA305" i="1" s="1"/>
  <c r="EB305" i="1" s="1"/>
  <c r="HM305" i="1"/>
  <c r="CL305" i="1"/>
  <c r="CN305" i="1" s="1"/>
  <c r="BH304" i="1"/>
  <c r="ER304" i="1"/>
  <c r="GQ268" i="1"/>
  <c r="HB303" i="1"/>
  <c r="DW385" i="1"/>
  <c r="DZ385" i="1" s="1"/>
  <c r="EA385" i="1" s="1"/>
  <c r="EB385" i="1" s="1"/>
  <c r="HM385" i="1"/>
  <c r="CL385" i="1"/>
  <c r="CN385" i="1" s="1"/>
  <c r="DW225" i="1"/>
  <c r="DZ225" i="1" s="1"/>
  <c r="EA225" i="1" s="1"/>
  <c r="EB225" i="1" s="1"/>
  <c r="HM225" i="1"/>
  <c r="CL225" i="1"/>
  <c r="CN225" i="1" s="1"/>
  <c r="CD304" i="1"/>
  <c r="CD559" i="1"/>
  <c r="CD224" i="1"/>
  <c r="CT384" i="1"/>
  <c r="CD560" i="1" l="1"/>
  <c r="CT225" i="1"/>
  <c r="CT305" i="1"/>
  <c r="CT385" i="1"/>
  <c r="CD474" i="1"/>
  <c r="CT474" i="1"/>
  <c r="HB224" i="1"/>
  <c r="IF269" i="1"/>
  <c r="IF349" i="1"/>
  <c r="IF189" i="1"/>
  <c r="HB143" i="1"/>
  <c r="HB304" i="1"/>
  <c r="ER305" i="1"/>
  <c r="BH305" i="1"/>
  <c r="GQ269" i="1"/>
  <c r="CD225" i="1"/>
  <c r="CD385" i="1"/>
  <c r="CD305" i="1"/>
  <c r="CT560" i="1"/>
  <c r="HB385" i="1" l="1"/>
  <c r="HB305" i="1"/>
  <c r="HB225" i="1"/>
  <c r="O561" i="1" l="1"/>
  <c r="Q561" i="1" s="1"/>
  <c r="O475" i="1"/>
  <c r="O386" i="1"/>
  <c r="O226" i="1"/>
  <c r="P226" i="1" s="1"/>
  <c r="AM226" i="1" s="1"/>
  <c r="Q144" i="1"/>
  <c r="DA144" i="1" s="1"/>
  <c r="IO144" i="1"/>
  <c r="O599" i="1" l="1"/>
  <c r="O609" i="1" s="1"/>
  <c r="DH144" i="1"/>
  <c r="DA574" i="1"/>
  <c r="X226" i="1"/>
  <c r="P599" i="1"/>
  <c r="AV226" i="1"/>
  <c r="W475" i="1"/>
  <c r="Q475" i="1"/>
  <c r="DA475" i="1" s="1"/>
  <c r="DH475" i="1" s="1"/>
  <c r="CZ144" i="1"/>
  <c r="CY144" i="1"/>
  <c r="CX144" i="1"/>
  <c r="F51" i="81"/>
  <c r="H51" i="81" s="1"/>
  <c r="I51" i="81" s="1"/>
  <c r="L51" i="81" s="1"/>
  <c r="AO144" i="1"/>
  <c r="Y144" i="1"/>
  <c r="AI110" i="81" s="1"/>
  <c r="CH144" i="1"/>
  <c r="W226" i="1"/>
  <c r="Q226" i="1"/>
  <c r="DA226" i="1" s="1"/>
  <c r="DH226" i="1" s="1"/>
  <c r="W386" i="1"/>
  <c r="Q386" i="1"/>
  <c r="DA386" i="1" s="1"/>
  <c r="DH386" i="1" s="1"/>
  <c r="W561" i="1"/>
  <c r="DA561" i="1"/>
  <c r="DH561" i="1" s="1"/>
  <c r="CZ561" i="1" l="1"/>
  <c r="DG561" i="1" s="1"/>
  <c r="CH561" i="1"/>
  <c r="CX561" i="1"/>
  <c r="Y561" i="1"/>
  <c r="AO561" i="1"/>
  <c r="CY561" i="1"/>
  <c r="DF561" i="1" s="1"/>
  <c r="CZ386" i="1"/>
  <c r="DG386" i="1" s="1"/>
  <c r="AO386" i="1"/>
  <c r="CY386" i="1"/>
  <c r="DF386" i="1" s="1"/>
  <c r="CX386" i="1"/>
  <c r="Y386" i="1"/>
  <c r="DB386" i="1"/>
  <c r="DI386" i="1" s="1"/>
  <c r="CH386" i="1"/>
  <c r="HF386" i="1" s="1"/>
  <c r="Y226" i="1"/>
  <c r="CY226" i="1"/>
  <c r="DF226" i="1" s="1"/>
  <c r="CX226" i="1"/>
  <c r="AO226" i="1"/>
  <c r="CZ226" i="1"/>
  <c r="DG226" i="1" s="1"/>
  <c r="CH226" i="1"/>
  <c r="HF226" i="1" s="1"/>
  <c r="CY574" i="1"/>
  <c r="DF144" i="1"/>
  <c r="DB226" i="1"/>
  <c r="DI226" i="1" s="1"/>
  <c r="CC144" i="1"/>
  <c r="AW144" i="1"/>
  <c r="DC144" i="1"/>
  <c r="DC574" i="1" s="1"/>
  <c r="DE144" i="1"/>
  <c r="CX574" i="1"/>
  <c r="DG144" i="1"/>
  <c r="CZ574" i="1"/>
  <c r="CZ475" i="1"/>
  <c r="DG475" i="1" s="1"/>
  <c r="AO475" i="1"/>
  <c r="CX475" i="1"/>
  <c r="CY475" i="1"/>
  <c r="DF475" i="1" s="1"/>
  <c r="Y475" i="1"/>
  <c r="CH475" i="1"/>
  <c r="DX226" i="1"/>
  <c r="HN226" i="1"/>
  <c r="IG270" i="1" l="1"/>
  <c r="IG350" i="1"/>
  <c r="IG190" i="1"/>
  <c r="DC475" i="1"/>
  <c r="DE475" i="1"/>
  <c r="DJ475" i="1" s="1"/>
  <c r="DN475" i="1" s="1"/>
  <c r="DJ144" i="1"/>
  <c r="DL144" i="1" s="1"/>
  <c r="CC226" i="1"/>
  <c r="AW226" i="1"/>
  <c r="AW386" i="1"/>
  <c r="CC386" i="1"/>
  <c r="CC475" i="1"/>
  <c r="AW475" i="1"/>
  <c r="CC575" i="1"/>
  <c r="GJ122" i="1"/>
  <c r="GI122" i="1" s="1"/>
  <c r="DE226" i="1"/>
  <c r="DJ226" i="1" s="1"/>
  <c r="DM226" i="1" s="1"/>
  <c r="DC226" i="1"/>
  <c r="DC386" i="1"/>
  <c r="DE386" i="1"/>
  <c r="DJ386" i="1" s="1"/>
  <c r="DN386" i="1" s="1"/>
  <c r="AW561" i="1"/>
  <c r="CC561" i="1"/>
  <c r="DE561" i="1"/>
  <c r="DC561" i="1"/>
  <c r="DM144" i="1" l="1"/>
  <c r="DM575" i="1" s="1"/>
  <c r="DM475" i="1"/>
  <c r="DL575" i="1"/>
  <c r="DN226" i="1"/>
  <c r="DP226" i="1"/>
  <c r="AD561" i="1"/>
  <c r="AD386" i="1"/>
  <c r="BC144" i="1"/>
  <c r="AD475" i="1"/>
  <c r="AD306" i="1"/>
  <c r="AD226" i="1"/>
  <c r="AL144" i="1"/>
  <c r="AU144" i="1" s="1"/>
  <c r="DJ561" i="1"/>
  <c r="DL561" i="1" s="1"/>
  <c r="DL386" i="1"/>
  <c r="DO386" i="1"/>
  <c r="DP386" i="1"/>
  <c r="DL226" i="1"/>
  <c r="DO226" i="1"/>
  <c r="DM386" i="1"/>
  <c r="DN144" i="1"/>
  <c r="DN575" i="1" s="1"/>
  <c r="DO144" i="1"/>
  <c r="DO575" i="1" s="1"/>
  <c r="DL475" i="1"/>
  <c r="DO475" i="1"/>
  <c r="AD562" i="1" l="1"/>
  <c r="AD476" i="1"/>
  <c r="AD227" i="1"/>
  <c r="AD307" i="1"/>
  <c r="AD387" i="1"/>
  <c r="BC145" i="1"/>
  <c r="DQ475" i="1"/>
  <c r="DQ226" i="1"/>
  <c r="BC226" i="1"/>
  <c r="AL226" i="1"/>
  <c r="AU226" i="1" s="1"/>
  <c r="BC475" i="1"/>
  <c r="AL475" i="1"/>
  <c r="AU475" i="1" s="1"/>
  <c r="BC386" i="1"/>
  <c r="AL386" i="1"/>
  <c r="AU386" i="1" s="1"/>
  <c r="DQ386" i="1"/>
  <c r="DN561" i="1"/>
  <c r="DO561" i="1"/>
  <c r="DM561" i="1"/>
  <c r="HM144" i="1"/>
  <c r="IF108" i="1" s="1"/>
  <c r="DW144" i="1"/>
  <c r="DZ144" i="1" s="1"/>
  <c r="EA144" i="1" s="1"/>
  <c r="EB144" i="1" s="1"/>
  <c r="CL144" i="1"/>
  <c r="CN144" i="1" s="1"/>
  <c r="AL306" i="1"/>
  <c r="AU306" i="1" s="1"/>
  <c r="BC306" i="1"/>
  <c r="EG144" i="1"/>
  <c r="EJ144" i="1" s="1"/>
  <c r="EK144" i="1" s="1"/>
  <c r="EL144" i="1" s="1"/>
  <c r="CM144" i="1"/>
  <c r="CO144" i="1" s="1"/>
  <c r="BC561" i="1"/>
  <c r="AL561" i="1"/>
  <c r="AU561" i="1" s="1"/>
  <c r="DQ144" i="1"/>
  <c r="CD144" i="1" l="1"/>
  <c r="CD575" i="1" s="1"/>
  <c r="CT144" i="1"/>
  <c r="EG561" i="1"/>
  <c r="EJ561" i="1" s="1"/>
  <c r="EK561" i="1" s="1"/>
  <c r="EL561" i="1" s="1"/>
  <c r="CM561" i="1"/>
  <c r="CO561" i="1" s="1"/>
  <c r="BL306" i="1"/>
  <c r="DW306" i="1"/>
  <c r="DZ306" i="1" s="1"/>
  <c r="EA306" i="1" s="1"/>
  <c r="EB306" i="1" s="1"/>
  <c r="HM306" i="1"/>
  <c r="CL306" i="1"/>
  <c r="CN306" i="1" s="1"/>
  <c r="HM386" i="1"/>
  <c r="DW386" i="1"/>
  <c r="DZ386" i="1" s="1"/>
  <c r="EA386" i="1" s="1"/>
  <c r="EB386" i="1" s="1"/>
  <c r="CL386" i="1"/>
  <c r="CN386" i="1" s="1"/>
  <c r="DW475" i="1"/>
  <c r="DZ475" i="1" s="1"/>
  <c r="EA475" i="1" s="1"/>
  <c r="EB475" i="1" s="1"/>
  <c r="CL475" i="1"/>
  <c r="CN475" i="1" s="1"/>
  <c r="HM226" i="1"/>
  <c r="DW226" i="1"/>
  <c r="DZ226" i="1" s="1"/>
  <c r="EA226" i="1" s="1"/>
  <c r="EB226" i="1" s="1"/>
  <c r="CL226" i="1"/>
  <c r="CN226" i="1" s="1"/>
  <c r="EG145" i="1"/>
  <c r="CM145" i="1"/>
  <c r="CO145" i="1" s="1"/>
  <c r="AL307" i="1"/>
  <c r="AU307" i="1" s="1"/>
  <c r="BC307" i="1"/>
  <c r="BC476" i="1"/>
  <c r="DQ561" i="1"/>
  <c r="DW561" i="1"/>
  <c r="DZ561" i="1" s="1"/>
  <c r="EA561" i="1" s="1"/>
  <c r="EB561" i="1" s="1"/>
  <c r="CL561" i="1"/>
  <c r="CN561" i="1" s="1"/>
  <c r="EG306" i="1"/>
  <c r="EJ306" i="1" s="1"/>
  <c r="EK306" i="1" s="1"/>
  <c r="EL306" i="1" s="1"/>
  <c r="CM306" i="1"/>
  <c r="CO306" i="1" s="1"/>
  <c r="AK29" i="40"/>
  <c r="AR29" i="40"/>
  <c r="EG386" i="1"/>
  <c r="EJ386" i="1" s="1"/>
  <c r="EK386" i="1" s="1"/>
  <c r="EL386" i="1" s="1"/>
  <c r="CM386" i="1"/>
  <c r="CO386" i="1" s="1"/>
  <c r="EG475" i="1"/>
  <c r="EJ475" i="1" s="1"/>
  <c r="EK475" i="1" s="1"/>
  <c r="EL475" i="1" s="1"/>
  <c r="CM475" i="1"/>
  <c r="CO475" i="1" s="1"/>
  <c r="EG226" i="1"/>
  <c r="EJ226" i="1" s="1"/>
  <c r="EK226" i="1" s="1"/>
  <c r="EL226" i="1" s="1"/>
  <c r="CM226" i="1"/>
  <c r="CO226" i="1" s="1"/>
  <c r="BC387" i="1"/>
  <c r="BC227" i="1"/>
  <c r="BC562" i="1"/>
  <c r="FS561" i="1"/>
  <c r="FT561" i="1" s="1"/>
  <c r="FU561" i="1" s="1"/>
  <c r="CD226" i="1" l="1"/>
  <c r="HB226" i="1" s="1"/>
  <c r="CT561" i="1"/>
  <c r="CD306" i="1"/>
  <c r="CD386" i="1"/>
  <c r="HB386" i="1" s="1"/>
  <c r="CD561" i="1"/>
  <c r="EG562" i="1"/>
  <c r="CM562" i="1"/>
  <c r="CO562" i="1" s="1"/>
  <c r="EG227" i="1"/>
  <c r="CM227" i="1"/>
  <c r="CO227" i="1" s="1"/>
  <c r="EG387" i="1"/>
  <c r="CM387" i="1"/>
  <c r="CO387" i="1" s="1"/>
  <c r="EG476" i="1"/>
  <c r="CM476" i="1"/>
  <c r="CO476" i="1" s="1"/>
  <c r="BL307" i="1"/>
  <c r="HM307" i="1"/>
  <c r="HU249" i="1" s="1"/>
  <c r="DW307" i="1"/>
  <c r="DZ307" i="1" s="1"/>
  <c r="EA307" i="1" s="1"/>
  <c r="EB307" i="1" s="1"/>
  <c r="CL307" i="1"/>
  <c r="CN307" i="1" s="1"/>
  <c r="CT226" i="1"/>
  <c r="CD475" i="1"/>
  <c r="ER306" i="1"/>
  <c r="GQ270" i="1"/>
  <c r="BH306" i="1"/>
  <c r="CV586" i="1"/>
  <c r="N51" i="81"/>
  <c r="EG307" i="1"/>
  <c r="EJ307" i="1" s="1"/>
  <c r="EK307" i="1" s="1"/>
  <c r="EL307" i="1" s="1"/>
  <c r="CM307" i="1"/>
  <c r="CO307" i="1" s="1"/>
  <c r="IF270" i="1"/>
  <c r="IF350" i="1"/>
  <c r="IF190" i="1"/>
  <c r="CT475" i="1"/>
  <c r="CT386" i="1"/>
  <c r="CT306" i="1"/>
  <c r="HB306" i="1" l="1"/>
  <c r="CD307" i="1"/>
  <c r="BC147" i="1"/>
  <c r="CM147" i="1" s="1"/>
  <c r="CO147" i="1" s="1"/>
  <c r="AD309" i="1"/>
  <c r="AD564" i="1"/>
  <c r="AD389" i="1"/>
  <c r="AD478" i="1"/>
  <c r="AD229" i="1"/>
  <c r="AD477" i="1"/>
  <c r="BC146" i="1"/>
  <c r="AD388" i="1"/>
  <c r="AD563" i="1"/>
  <c r="AD308" i="1"/>
  <c r="AD228" i="1"/>
  <c r="CT307" i="1"/>
  <c r="BH307" i="1"/>
  <c r="GQ271" i="1"/>
  <c r="ER307" i="1"/>
  <c r="HB307" i="1" l="1"/>
  <c r="BC228" i="1"/>
  <c r="BC563" i="1"/>
  <c r="EG147" i="1"/>
  <c r="EG146" i="1"/>
  <c r="CM146" i="1"/>
  <c r="CO146" i="1" s="1"/>
  <c r="BC564" i="1"/>
  <c r="CM564" i="1" s="1"/>
  <c r="CO564" i="1" s="1"/>
  <c r="BC149" i="1"/>
  <c r="EG150" i="1" s="1"/>
  <c r="AD311" i="1"/>
  <c r="AD480" i="1"/>
  <c r="AD231" i="1"/>
  <c r="AD566" i="1"/>
  <c r="AD391" i="1"/>
  <c r="BC148" i="1"/>
  <c r="AD565" i="1"/>
  <c r="AD310" i="1"/>
  <c r="AD230" i="1"/>
  <c r="AD479" i="1"/>
  <c r="AD390" i="1"/>
  <c r="AL308" i="1"/>
  <c r="AU308" i="1" s="1"/>
  <c r="BC308" i="1"/>
  <c r="BC388" i="1"/>
  <c r="BC477" i="1"/>
  <c r="BC229" i="1"/>
  <c r="CM229" i="1" s="1"/>
  <c r="CO229" i="1" s="1"/>
  <c r="BC389" i="1"/>
  <c r="CM389" i="1" s="1"/>
  <c r="CO389" i="1" s="1"/>
  <c r="BC309" i="1"/>
  <c r="CM309" i="1" s="1"/>
  <c r="CO309" i="1" s="1"/>
  <c r="AL309" i="1"/>
  <c r="AU309" i="1" s="1"/>
  <c r="BL309" i="1" l="1"/>
  <c r="DW309" i="1"/>
  <c r="DZ309" i="1" s="1"/>
  <c r="CL309" i="1"/>
  <c r="CN309" i="1" s="1"/>
  <c r="EG309" i="1"/>
  <c r="EJ309" i="1" s="1"/>
  <c r="EG308" i="1"/>
  <c r="EJ308" i="1" s="1"/>
  <c r="EK308" i="1" s="1"/>
  <c r="EL308" i="1" s="1"/>
  <c r="CM308" i="1"/>
  <c r="CO308" i="1" s="1"/>
  <c r="BC390" i="1"/>
  <c r="BC230" i="1"/>
  <c r="BC565" i="1"/>
  <c r="BC566" i="1"/>
  <c r="EG567" i="1" s="1"/>
  <c r="EG149" i="1"/>
  <c r="CM149" i="1"/>
  <c r="CO149" i="1" s="1"/>
  <c r="EG477" i="1"/>
  <c r="CM477" i="1"/>
  <c r="CO477" i="1" s="1"/>
  <c r="EG389" i="1"/>
  <c r="EG388" i="1"/>
  <c r="CM388" i="1"/>
  <c r="CO388" i="1" s="1"/>
  <c r="DW308" i="1"/>
  <c r="DZ308" i="1" s="1"/>
  <c r="EA308" i="1" s="1"/>
  <c r="EB308" i="1" s="1"/>
  <c r="BL308" i="1"/>
  <c r="CL308" i="1"/>
  <c r="CN308" i="1" s="1"/>
  <c r="AL310" i="1"/>
  <c r="AU310" i="1" s="1"/>
  <c r="BC310" i="1"/>
  <c r="EG148" i="1"/>
  <c r="CM148" i="1"/>
  <c r="CO148" i="1" s="1"/>
  <c r="BC391" i="1"/>
  <c r="EG392" i="1" s="1"/>
  <c r="BC231" i="1"/>
  <c r="EG232" i="1" s="1"/>
  <c r="BC311" i="1"/>
  <c r="EG312" i="1" s="1"/>
  <c r="EJ312" i="1" s="1"/>
  <c r="AL311" i="1"/>
  <c r="AU311" i="1" s="1"/>
  <c r="DW312" i="1" s="1"/>
  <c r="DZ312" i="1" s="1"/>
  <c r="EG564" i="1"/>
  <c r="EG563" i="1"/>
  <c r="CM563" i="1"/>
  <c r="CO563" i="1" s="1"/>
  <c r="EG229" i="1"/>
  <c r="EG228" i="1"/>
  <c r="CM228" i="1"/>
  <c r="CO228" i="1" s="1"/>
  <c r="CT308" i="1" l="1"/>
  <c r="EK309" i="1"/>
  <c r="EL309" i="1" s="1"/>
  <c r="CD309" i="1" s="1"/>
  <c r="BL311" i="1"/>
  <c r="ER312" i="1" s="1"/>
  <c r="DW311" i="1"/>
  <c r="DZ311" i="1" s="1"/>
  <c r="GE249" i="1"/>
  <c r="CL311" i="1"/>
  <c r="CN311" i="1" s="1"/>
  <c r="EG310" i="1"/>
  <c r="EJ310" i="1" s="1"/>
  <c r="EK310" i="1" s="1"/>
  <c r="EL310" i="1" s="1"/>
  <c r="CM310" i="1"/>
  <c r="CO310" i="1" s="1"/>
  <c r="ER309" i="1"/>
  <c r="BH308" i="1"/>
  <c r="ER308" i="1"/>
  <c r="EG565" i="1"/>
  <c r="CM565" i="1"/>
  <c r="CO565" i="1" s="1"/>
  <c r="EG230" i="1"/>
  <c r="CM230" i="1"/>
  <c r="CO230" i="1" s="1"/>
  <c r="EG390" i="1"/>
  <c r="CM390" i="1"/>
  <c r="CO390" i="1" s="1"/>
  <c r="EA309" i="1"/>
  <c r="EB309" i="1" s="1"/>
  <c r="CT309" i="1" s="1"/>
  <c r="EG311" i="1"/>
  <c r="EJ311" i="1" s="1"/>
  <c r="CM311" i="1"/>
  <c r="CO311" i="1" s="1"/>
  <c r="EG231" i="1"/>
  <c r="CM231" i="1"/>
  <c r="CO231" i="1" s="1"/>
  <c r="EG391" i="1"/>
  <c r="CM391" i="1"/>
  <c r="CO391" i="1" s="1"/>
  <c r="BL310" i="1"/>
  <c r="DW310" i="1"/>
  <c r="DZ310" i="1" s="1"/>
  <c r="CL310" i="1"/>
  <c r="CN310" i="1" s="1"/>
  <c r="EG566" i="1"/>
  <c r="CM566" i="1"/>
  <c r="CO566" i="1" s="1"/>
  <c r="CD308" i="1"/>
  <c r="EK311" i="1" l="1"/>
  <c r="EA310" i="1"/>
  <c r="EB310" i="1" s="1"/>
  <c r="CT310" i="1" s="1"/>
  <c r="ER310" i="1"/>
  <c r="ER311" i="1"/>
  <c r="CD310" i="1"/>
  <c r="EL311" i="1" l="1"/>
  <c r="CD311" i="1" s="1"/>
  <c r="EK312" i="1"/>
  <c r="EA311" i="1"/>
  <c r="EL312" i="1" l="1"/>
  <c r="CD312" i="1" s="1"/>
  <c r="EK313" i="1"/>
  <c r="EB311" i="1"/>
  <c r="CT311" i="1" s="1"/>
  <c r="EA312" i="1"/>
  <c r="EL313" i="1" l="1"/>
  <c r="CD313" i="1" s="1"/>
  <c r="EK314" i="1"/>
  <c r="EL314" i="1" s="1"/>
  <c r="CD314" i="1" s="1"/>
  <c r="EB312" i="1"/>
  <c r="CT312" i="1" s="1"/>
  <c r="EA313" i="1"/>
  <c r="EB313" i="1" l="1"/>
  <c r="CT313" i="1" s="1"/>
  <c r="EA314" i="1"/>
  <c r="EB314" i="1" s="1"/>
  <c r="CT314" i="1" s="1"/>
  <c r="AD46" i="1" l="1"/>
  <c r="BC46" i="1" s="1"/>
  <c r="AD41" i="1" l="1"/>
  <c r="BC41" i="1" s="1"/>
  <c r="AD37" i="1"/>
  <c r="AD40" i="1"/>
  <c r="AD33" i="1"/>
  <c r="AD31" i="1"/>
  <c r="AD45" i="1"/>
  <c r="BC45" i="1" s="1"/>
  <c r="AD47" i="1"/>
  <c r="BC47" i="1" s="1"/>
  <c r="EG47" i="1" s="1"/>
  <c r="EJ47" i="1" s="1"/>
  <c r="AD36" i="1"/>
  <c r="AD43" i="1"/>
  <c r="BC43" i="1" s="1"/>
  <c r="AD42" i="1"/>
  <c r="BC42" i="1" s="1"/>
  <c r="EG42" i="1" s="1"/>
  <c r="EJ42" i="1" s="1"/>
  <c r="AD44" i="1"/>
  <c r="BC44" i="1" s="1"/>
  <c r="AD38" i="1"/>
  <c r="AD34" i="1"/>
  <c r="AD35" i="1"/>
  <c r="AD32" i="1"/>
  <c r="AD39" i="1"/>
  <c r="EG44" i="1" l="1"/>
  <c r="EJ44" i="1" s="1"/>
  <c r="BC31" i="1"/>
  <c r="EG31" i="1" s="1"/>
  <c r="AL31" i="1"/>
  <c r="AU31" i="1" s="1"/>
  <c r="AL38" i="1"/>
  <c r="AU38" i="1" s="1"/>
  <c r="BC38" i="1"/>
  <c r="AD48" i="1"/>
  <c r="BC48" i="1" s="1"/>
  <c r="EG48" i="1" s="1"/>
  <c r="EJ48" i="1" s="1"/>
  <c r="BC33" i="1"/>
  <c r="AL33" i="1"/>
  <c r="AU33" i="1" s="1"/>
  <c r="BC32" i="1"/>
  <c r="EG32" i="1" s="1"/>
  <c r="AL32" i="1"/>
  <c r="AU32" i="1" s="1"/>
  <c r="BC40" i="1"/>
  <c r="AL40" i="1"/>
  <c r="AU40" i="1" s="1"/>
  <c r="BC39" i="1"/>
  <c r="AL39" i="1"/>
  <c r="AU39" i="1" s="1"/>
  <c r="BC37" i="1"/>
  <c r="AL37" i="1"/>
  <c r="AU37" i="1" s="1"/>
  <c r="EG43" i="1"/>
  <c r="EJ43" i="1" s="1"/>
  <c r="BC35" i="1"/>
  <c r="AL35" i="1"/>
  <c r="AU35" i="1" s="1"/>
  <c r="AL36" i="1"/>
  <c r="AU36" i="1" s="1"/>
  <c r="BC36" i="1"/>
  <c r="EG36" i="1" s="1"/>
  <c r="EG46" i="1"/>
  <c r="EJ46" i="1" s="1"/>
  <c r="EG45" i="1"/>
  <c r="EJ45" i="1" s="1"/>
  <c r="BC34" i="1"/>
  <c r="AL34" i="1"/>
  <c r="AU34" i="1" s="1"/>
  <c r="EG38" i="1" l="1"/>
  <c r="EG40" i="1"/>
  <c r="EJ40" i="1" s="1"/>
  <c r="EG35" i="1"/>
  <c r="DW35" i="1"/>
  <c r="BR35" i="1"/>
  <c r="HM35" i="1"/>
  <c r="BR34" i="1"/>
  <c r="HM34" i="1"/>
  <c r="DW34" i="1"/>
  <c r="DW41" i="1"/>
  <c r="DZ41" i="1" s="1"/>
  <c r="DW40" i="1"/>
  <c r="DZ40" i="1" s="1"/>
  <c r="HM40" i="1"/>
  <c r="BR40" i="1"/>
  <c r="DW36" i="1"/>
  <c r="BR36" i="1"/>
  <c r="HM36" i="1"/>
  <c r="HM32" i="1"/>
  <c r="DW32" i="1"/>
  <c r="BR32" i="1"/>
  <c r="DW33" i="1"/>
  <c r="BR33" i="1"/>
  <c r="FB33" i="1" s="1"/>
  <c r="HM33" i="1"/>
  <c r="EG37" i="1"/>
  <c r="HM38" i="1"/>
  <c r="BR38" i="1"/>
  <c r="DW38" i="1"/>
  <c r="EG33" i="1"/>
  <c r="EJ75" i="1"/>
  <c r="HM39" i="1"/>
  <c r="DW39" i="1"/>
  <c r="DZ39" i="1" s="1"/>
  <c r="EA39" i="1" s="1"/>
  <c r="BR39" i="1"/>
  <c r="HM31" i="1"/>
  <c r="DW31" i="1"/>
  <c r="BR31" i="1"/>
  <c r="FB31" i="1" s="1"/>
  <c r="EG34" i="1"/>
  <c r="DW37" i="1"/>
  <c r="BR37" i="1"/>
  <c r="HM37" i="1"/>
  <c r="AD49" i="1"/>
  <c r="BC49" i="1" s="1"/>
  <c r="EG49" i="1" s="1"/>
  <c r="EJ49" i="1" s="1"/>
  <c r="EG41" i="1"/>
  <c r="EJ41" i="1" s="1"/>
  <c r="EG39" i="1"/>
  <c r="EJ39" i="1" s="1"/>
  <c r="EK39" i="1" s="1"/>
  <c r="EA40" i="1" l="1"/>
  <c r="FB37" i="1"/>
  <c r="FB39" i="1"/>
  <c r="FB40" i="1"/>
  <c r="FB41" i="1"/>
  <c r="AD50" i="1"/>
  <c r="BC50" i="1" s="1"/>
  <c r="EG50" i="1" s="1"/>
  <c r="EJ50" i="1" s="1"/>
  <c r="FB32" i="1"/>
  <c r="EA41" i="1"/>
  <c r="FB34" i="1"/>
  <c r="EK40" i="1"/>
  <c r="FB35" i="1"/>
  <c r="FB38" i="1"/>
  <c r="FB36" i="1"/>
  <c r="EK41" i="1" l="1"/>
  <c r="EA42" i="1"/>
  <c r="AD51" i="1"/>
  <c r="BC51" i="1" s="1"/>
  <c r="EG51" i="1" s="1"/>
  <c r="EJ51" i="1" s="1"/>
  <c r="AD52" i="1" l="1"/>
  <c r="BC52" i="1" s="1"/>
  <c r="EG52" i="1" s="1"/>
  <c r="EJ52" i="1" s="1"/>
  <c r="EA43" i="1"/>
  <c r="EK42" i="1"/>
  <c r="EK43" i="1" l="1"/>
  <c r="AD53" i="1"/>
  <c r="BC53" i="1" s="1"/>
  <c r="EG53" i="1" s="1"/>
  <c r="EJ53" i="1" s="1"/>
  <c r="EA44" i="1"/>
  <c r="AD54" i="1" l="1"/>
  <c r="BC54" i="1" s="1"/>
  <c r="EG54" i="1" s="1"/>
  <c r="EJ54" i="1" s="1"/>
  <c r="EK44" i="1"/>
  <c r="EA45" i="1"/>
  <c r="EK45" i="1" l="1"/>
  <c r="AD55" i="1"/>
  <c r="BC55" i="1" s="1"/>
  <c r="EG55" i="1" s="1"/>
  <c r="EJ55" i="1" s="1"/>
  <c r="EA46" i="1"/>
  <c r="EA47" i="1" l="1"/>
  <c r="EA75" i="1"/>
  <c r="EK46" i="1"/>
  <c r="AD56" i="1"/>
  <c r="BC56" i="1" s="1"/>
  <c r="EG56" i="1" s="1"/>
  <c r="EJ56" i="1" s="1"/>
  <c r="AD57" i="1"/>
  <c r="BC57" i="1" s="1"/>
  <c r="EG57" i="1" l="1"/>
  <c r="EJ57" i="1" s="1"/>
  <c r="EK75" i="1"/>
  <c r="EL46" i="1" s="1"/>
  <c r="CE46" i="1" s="1"/>
  <c r="EK47" i="1"/>
  <c r="EB46" i="1"/>
  <c r="CF46" i="1" s="1"/>
  <c r="EB31" i="1"/>
  <c r="CF31" i="1" s="1"/>
  <c r="EB21" i="1"/>
  <c r="CF21" i="1" s="1"/>
  <c r="EB33" i="1"/>
  <c r="CF33" i="1" s="1"/>
  <c r="EB26" i="1"/>
  <c r="CF26" i="1" s="1"/>
  <c r="EB13" i="1"/>
  <c r="CF13" i="1" s="1"/>
  <c r="EB23" i="1"/>
  <c r="CF23" i="1" s="1"/>
  <c r="EB35" i="1"/>
  <c r="CF35" i="1" s="1"/>
  <c r="EB25" i="1"/>
  <c r="CF25" i="1" s="1"/>
  <c r="EB37" i="1"/>
  <c r="CF37" i="1" s="1"/>
  <c r="EB22" i="1"/>
  <c r="CF22" i="1" s="1"/>
  <c r="EB16" i="1"/>
  <c r="CF16" i="1" s="1"/>
  <c r="EB30" i="1"/>
  <c r="CF30" i="1" s="1"/>
  <c r="EB27" i="1"/>
  <c r="CF27" i="1" s="1"/>
  <c r="EB11" i="1"/>
  <c r="CF11" i="1" s="1"/>
  <c r="EB29" i="1"/>
  <c r="CF29" i="1" s="1"/>
  <c r="EB18" i="1"/>
  <c r="CF18" i="1" s="1"/>
  <c r="EB12" i="1"/>
  <c r="CF12" i="1" s="1"/>
  <c r="EB19" i="1"/>
  <c r="CF19" i="1" s="1"/>
  <c r="EB32" i="1"/>
  <c r="CF32" i="1" s="1"/>
  <c r="EB15" i="1"/>
  <c r="CF15" i="1" s="1"/>
  <c r="EB20" i="1"/>
  <c r="CF20" i="1" s="1"/>
  <c r="EB34" i="1"/>
  <c r="CF34" i="1" s="1"/>
  <c r="EB14" i="1"/>
  <c r="CF14" i="1" s="1"/>
  <c r="EB36" i="1"/>
  <c r="CF36" i="1" s="1"/>
  <c r="EB10" i="1"/>
  <c r="CF10" i="1" s="1"/>
  <c r="EB24" i="1"/>
  <c r="CF24" i="1" s="1"/>
  <c r="EB28" i="1"/>
  <c r="CF28" i="1" s="1"/>
  <c r="EB38" i="1"/>
  <c r="CF38" i="1" s="1"/>
  <c r="EB17" i="1"/>
  <c r="CF17" i="1" s="1"/>
  <c r="EB39" i="1"/>
  <c r="CF39" i="1" s="1"/>
  <c r="EB40" i="1"/>
  <c r="CF40" i="1" s="1"/>
  <c r="EB41" i="1"/>
  <c r="CF41" i="1" s="1"/>
  <c r="EB42" i="1"/>
  <c r="CF42" i="1" s="1"/>
  <c r="EB43" i="1"/>
  <c r="CF43" i="1" s="1"/>
  <c r="EB44" i="1"/>
  <c r="CF44" i="1" s="1"/>
  <c r="EB45" i="1"/>
  <c r="CF45" i="1" s="1"/>
  <c r="EA48" i="1"/>
  <c r="EB47" i="1"/>
  <c r="CF47" i="1" s="1"/>
  <c r="CG46" i="1" l="1"/>
  <c r="CJ46" i="1"/>
  <c r="EA49" i="1"/>
  <c r="EB48" i="1"/>
  <c r="CF48" i="1" s="1"/>
  <c r="GJ10" i="1"/>
  <c r="AD58" i="1"/>
  <c r="BC58" i="1" s="1"/>
  <c r="EG58" i="1" s="1"/>
  <c r="EJ58" i="1" s="1"/>
  <c r="EL47" i="1"/>
  <c r="CE47" i="1" s="1"/>
  <c r="EK48" i="1"/>
  <c r="GJ396" i="1"/>
  <c r="GJ316" i="1"/>
  <c r="GJ11" i="1"/>
  <c r="GJ236" i="1"/>
  <c r="EL15" i="1"/>
  <c r="CE15" i="1" s="1"/>
  <c r="EL17" i="1"/>
  <c r="CE17" i="1" s="1"/>
  <c r="EL33" i="1"/>
  <c r="CE33" i="1" s="1"/>
  <c r="EL27" i="1"/>
  <c r="CE27" i="1" s="1"/>
  <c r="EL32" i="1"/>
  <c r="CE32" i="1" s="1"/>
  <c r="EL23" i="1"/>
  <c r="CE23" i="1" s="1"/>
  <c r="EL25" i="1"/>
  <c r="CE25" i="1" s="1"/>
  <c r="EL31" i="1"/>
  <c r="CE31" i="1" s="1"/>
  <c r="EL22" i="1"/>
  <c r="CE22" i="1" s="1"/>
  <c r="EL10" i="1"/>
  <c r="CE10" i="1" s="1"/>
  <c r="EL26" i="1"/>
  <c r="CE26" i="1" s="1"/>
  <c r="EL37" i="1"/>
  <c r="CE37" i="1" s="1"/>
  <c r="EL18" i="1"/>
  <c r="CE18" i="1" s="1"/>
  <c r="EL36" i="1"/>
  <c r="CE36" i="1" s="1"/>
  <c r="EL16" i="1"/>
  <c r="CE16" i="1" s="1"/>
  <c r="EL21" i="1"/>
  <c r="CE21" i="1" s="1"/>
  <c r="EL29" i="1"/>
  <c r="CE29" i="1" s="1"/>
  <c r="EL28" i="1"/>
  <c r="CE28" i="1" s="1"/>
  <c r="EL30" i="1"/>
  <c r="CE30" i="1" s="1"/>
  <c r="EL34" i="1"/>
  <c r="CE34" i="1" s="1"/>
  <c r="EL13" i="1"/>
  <c r="CE13" i="1" s="1"/>
  <c r="EL24" i="1"/>
  <c r="CE24" i="1" s="1"/>
  <c r="EL20" i="1"/>
  <c r="CE20" i="1" s="1"/>
  <c r="EL38" i="1"/>
  <c r="CE38" i="1" s="1"/>
  <c r="EL14" i="1"/>
  <c r="CE14" i="1" s="1"/>
  <c r="EL19" i="1"/>
  <c r="CE19" i="1" s="1"/>
  <c r="EL11" i="1"/>
  <c r="CE11" i="1" s="1"/>
  <c r="EL35" i="1"/>
  <c r="CE35" i="1" s="1"/>
  <c r="EL12" i="1"/>
  <c r="CE12" i="1" s="1"/>
  <c r="EL39" i="1"/>
  <c r="CE39" i="1" s="1"/>
  <c r="EL40" i="1"/>
  <c r="CE40" i="1" s="1"/>
  <c r="EL41" i="1"/>
  <c r="CE41" i="1" s="1"/>
  <c r="EL42" i="1"/>
  <c r="CE42" i="1" s="1"/>
  <c r="EL43" i="1"/>
  <c r="CE43" i="1" s="1"/>
  <c r="EL44" i="1"/>
  <c r="CE44" i="1" s="1"/>
  <c r="EL45" i="1"/>
  <c r="CE45" i="1" s="1"/>
  <c r="CG34" i="1" l="1"/>
  <c r="CJ34" i="1"/>
  <c r="CG39" i="1"/>
  <c r="CJ39" i="1"/>
  <c r="CJ23" i="1"/>
  <c r="CG23" i="1"/>
  <c r="CG32" i="1"/>
  <c r="CJ32" i="1"/>
  <c r="CJ35" i="1"/>
  <c r="CG35" i="1"/>
  <c r="CG11" i="1"/>
  <c r="CJ11" i="1"/>
  <c r="CJ21" i="1"/>
  <c r="CG21" i="1"/>
  <c r="CG16" i="1"/>
  <c r="CJ16" i="1"/>
  <c r="CG19" i="1"/>
  <c r="CJ19" i="1"/>
  <c r="CG36" i="1"/>
  <c r="CJ36" i="1"/>
  <c r="CJ17" i="1"/>
  <c r="CG17" i="1"/>
  <c r="CJ41" i="1"/>
  <c r="CG41" i="1"/>
  <c r="CJ25" i="1"/>
  <c r="CG25" i="1"/>
  <c r="CJ15" i="1"/>
  <c r="CG15" i="1"/>
  <c r="CJ31" i="1"/>
  <c r="CG31" i="1"/>
  <c r="CJ30" i="1"/>
  <c r="CG30" i="1"/>
  <c r="CG45" i="1"/>
  <c r="CJ45" i="1"/>
  <c r="CG40" i="1"/>
  <c r="CJ40" i="1"/>
  <c r="CJ28" i="1"/>
  <c r="CG28" i="1"/>
  <c r="CG29" i="1"/>
  <c r="CJ29" i="1"/>
  <c r="CG27" i="1"/>
  <c r="CJ27" i="1"/>
  <c r="CG14" i="1"/>
  <c r="CJ14" i="1"/>
  <c r="CG44" i="1"/>
  <c r="CJ44" i="1"/>
  <c r="CG20" i="1"/>
  <c r="CJ20" i="1"/>
  <c r="CJ26" i="1"/>
  <c r="CG26" i="1"/>
  <c r="CJ38" i="1"/>
  <c r="CG38" i="1"/>
  <c r="CJ37" i="1"/>
  <c r="CG37" i="1"/>
  <c r="CG43" i="1"/>
  <c r="CJ43" i="1"/>
  <c r="CG10" i="1"/>
  <c r="CJ10" i="1"/>
  <c r="EL48" i="1"/>
  <c r="CE48" i="1" s="1"/>
  <c r="EK49" i="1"/>
  <c r="GJ12" i="1"/>
  <c r="GI10" i="1"/>
  <c r="CG12" i="1"/>
  <c r="CJ12" i="1"/>
  <c r="CJ33" i="1"/>
  <c r="CG33" i="1"/>
  <c r="AD59" i="1"/>
  <c r="BC59" i="1" s="1"/>
  <c r="EG59" i="1" s="1"/>
  <c r="EJ59" i="1" s="1"/>
  <c r="CG18" i="1"/>
  <c r="CJ18" i="1"/>
  <c r="CG24" i="1"/>
  <c r="CJ24" i="1"/>
  <c r="CG42" i="1"/>
  <c r="CJ42" i="1"/>
  <c r="CJ13" i="1"/>
  <c r="CG13" i="1"/>
  <c r="CG22" i="1"/>
  <c r="CJ22" i="1"/>
  <c r="CJ47" i="1"/>
  <c r="CG47" i="1"/>
  <c r="EA50" i="1"/>
  <c r="EB49" i="1"/>
  <c r="CF49" i="1" s="1"/>
  <c r="GI316" i="1" l="1"/>
  <c r="GI236" i="1"/>
  <c r="GI396" i="1"/>
  <c r="GI11" i="1"/>
  <c r="EL49" i="1"/>
  <c r="CE49" i="1" s="1"/>
  <c r="EK50" i="1"/>
  <c r="CG48" i="1"/>
  <c r="CJ48" i="1"/>
  <c r="AD60" i="1"/>
  <c r="BC60" i="1" s="1"/>
  <c r="GJ13" i="1"/>
  <c r="EA51" i="1"/>
  <c r="EB50" i="1"/>
  <c r="CF50" i="1" s="1"/>
  <c r="EG61" i="1" l="1"/>
  <c r="EG60" i="1"/>
  <c r="EJ60" i="1" s="1"/>
  <c r="EL50" i="1"/>
  <c r="CE50" i="1" s="1"/>
  <c r="EK51" i="1"/>
  <c r="GI12" i="1"/>
  <c r="EB51" i="1"/>
  <c r="CF51" i="1" s="1"/>
  <c r="EA52" i="1"/>
  <c r="CJ49" i="1"/>
  <c r="CG49" i="1"/>
  <c r="GJ14" i="1"/>
  <c r="GJ15" i="1" l="1"/>
  <c r="EL51" i="1"/>
  <c r="CE51" i="1" s="1"/>
  <c r="EK52" i="1"/>
  <c r="GI13" i="1"/>
  <c r="CG50" i="1"/>
  <c r="CJ50" i="1"/>
  <c r="EA53" i="1"/>
  <c r="EB52" i="1"/>
  <c r="CF52" i="1" s="1"/>
  <c r="CJ51" i="1" l="1"/>
  <c r="CG51" i="1"/>
  <c r="EB53" i="1"/>
  <c r="CF53" i="1" s="1"/>
  <c r="EA54" i="1"/>
  <c r="GI14" i="1"/>
  <c r="EL52" i="1"/>
  <c r="CE52" i="1" s="1"/>
  <c r="EK53" i="1"/>
  <c r="GJ16" i="1"/>
  <c r="GJ17" i="1" l="1"/>
  <c r="EL53" i="1"/>
  <c r="CE53" i="1" s="1"/>
  <c r="EK54" i="1"/>
  <c r="EB54" i="1"/>
  <c r="CF54" i="1" s="1"/>
  <c r="EA55" i="1"/>
  <c r="CJ52" i="1"/>
  <c r="CG52" i="1"/>
  <c r="GI15" i="1"/>
  <c r="GI16" i="1" l="1"/>
  <c r="EA56" i="1"/>
  <c r="EB55" i="1"/>
  <c r="CF55" i="1" s="1"/>
  <c r="EL54" i="1"/>
  <c r="CE54" i="1" s="1"/>
  <c r="EK55" i="1"/>
  <c r="GJ18" i="1"/>
  <c r="CJ53" i="1"/>
  <c r="CG53" i="1"/>
  <c r="GI17" i="1" l="1"/>
  <c r="GJ19" i="1"/>
  <c r="EL55" i="1"/>
  <c r="CE55" i="1" s="1"/>
  <c r="EK56" i="1"/>
  <c r="EB56" i="1"/>
  <c r="CF56" i="1" s="1"/>
  <c r="EA57" i="1"/>
  <c r="CJ54" i="1"/>
  <c r="CG54" i="1"/>
  <c r="EA58" i="1" l="1"/>
  <c r="EB57" i="1"/>
  <c r="CF57" i="1" s="1"/>
  <c r="CG55" i="1"/>
  <c r="CJ55" i="1"/>
  <c r="GI18" i="1"/>
  <c r="GJ20" i="1"/>
  <c r="EL56" i="1"/>
  <c r="CE56" i="1" s="1"/>
  <c r="EK57" i="1"/>
  <c r="EL57" i="1" l="1"/>
  <c r="CE57" i="1" s="1"/>
  <c r="EK58" i="1"/>
  <c r="BL363" i="1"/>
  <c r="BL452" i="1"/>
  <c r="ER121" i="1"/>
  <c r="GQ85" i="1"/>
  <c r="BL538" i="1"/>
  <c r="BL203" i="1"/>
  <c r="CJ56" i="1"/>
  <c r="CG56" i="1"/>
  <c r="GI19" i="1"/>
  <c r="BL600" i="1"/>
  <c r="G10" i="84" s="1"/>
  <c r="G28" i="84" s="1"/>
  <c r="BL202" i="1"/>
  <c r="BL451" i="1"/>
  <c r="BL537" i="1"/>
  <c r="GQ84" i="1"/>
  <c r="BL362" i="1"/>
  <c r="ER120" i="1"/>
  <c r="CF76" i="1"/>
  <c r="GJ21" i="1"/>
  <c r="EA59" i="1"/>
  <c r="EB58" i="1"/>
  <c r="CF58" i="1" s="1"/>
  <c r="GQ167" i="1" l="1"/>
  <c r="N105" i="23" s="1"/>
  <c r="ER203" i="1"/>
  <c r="GJ22" i="1"/>
  <c r="HD58" i="1"/>
  <c r="HZ22" i="1" s="1"/>
  <c r="N69" i="23"/>
  <c r="AX6" i="40"/>
  <c r="AM39" i="40"/>
  <c r="AX5" i="40"/>
  <c r="N68" i="23"/>
  <c r="AM38" i="40"/>
  <c r="GQ415" i="1"/>
  <c r="N135" i="23" s="1"/>
  <c r="GI20" i="1"/>
  <c r="GQ416" i="1"/>
  <c r="N136" i="23" s="1"/>
  <c r="ER452" i="1"/>
  <c r="P22" i="84"/>
  <c r="BL356" i="1"/>
  <c r="BL445" i="1"/>
  <c r="ER114" i="1"/>
  <c r="BL531" i="1"/>
  <c r="BL196" i="1"/>
  <c r="BL359" i="1"/>
  <c r="BL448" i="1"/>
  <c r="ER117" i="1"/>
  <c r="BL534" i="1"/>
  <c r="BL199" i="1"/>
  <c r="GQ327" i="1"/>
  <c r="ER363" i="1"/>
  <c r="ER115" i="1"/>
  <c r="BL357" i="1"/>
  <c r="BL446" i="1"/>
  <c r="BL532" i="1"/>
  <c r="BL197" i="1"/>
  <c r="ER109" i="1"/>
  <c r="BL526" i="1"/>
  <c r="BL191" i="1"/>
  <c r="BL351" i="1"/>
  <c r="BL440" i="1"/>
  <c r="BL539" i="1"/>
  <c r="BL204" i="1"/>
  <c r="GQ86" i="1"/>
  <c r="BL364" i="1"/>
  <c r="BL453" i="1"/>
  <c r="ER122" i="1"/>
  <c r="EB59" i="1"/>
  <c r="CF59" i="1" s="1"/>
  <c r="EA60" i="1"/>
  <c r="ER538" i="1"/>
  <c r="P23" i="84"/>
  <c r="GQ166" i="1"/>
  <c r="N104" i="23" s="1"/>
  <c r="BL352" i="1"/>
  <c r="BL441" i="1"/>
  <c r="ER110" i="1"/>
  <c r="BL527" i="1"/>
  <c r="BL192" i="1"/>
  <c r="BL444" i="1"/>
  <c r="ER113" i="1"/>
  <c r="BL530" i="1"/>
  <c r="BL355" i="1"/>
  <c r="BL195" i="1"/>
  <c r="BL353" i="1"/>
  <c r="BL442" i="1"/>
  <c r="ER111" i="1"/>
  <c r="BL528" i="1"/>
  <c r="BL193" i="1"/>
  <c r="BL437" i="1"/>
  <c r="BL523" i="1"/>
  <c r="ER106" i="1"/>
  <c r="BL348" i="1"/>
  <c r="BL188" i="1"/>
  <c r="HD76" i="1"/>
  <c r="HD44" i="1"/>
  <c r="HD47" i="1"/>
  <c r="HZ11" i="1" s="1"/>
  <c r="HD14" i="1"/>
  <c r="HD40" i="1"/>
  <c r="HD25" i="1"/>
  <c r="HD10" i="1"/>
  <c r="HD16" i="1"/>
  <c r="HD24" i="1"/>
  <c r="HD32" i="1"/>
  <c r="HD12" i="1"/>
  <c r="HD27" i="1"/>
  <c r="HD17" i="1"/>
  <c r="HD43" i="1"/>
  <c r="HD35" i="1"/>
  <c r="HD13" i="1"/>
  <c r="HD31" i="1"/>
  <c r="HD34" i="1"/>
  <c r="HD41" i="1"/>
  <c r="HD26" i="1"/>
  <c r="HD19" i="1"/>
  <c r="HD22" i="1"/>
  <c r="HD15" i="1"/>
  <c r="HD36" i="1"/>
  <c r="HD38" i="1"/>
  <c r="HD28" i="1"/>
  <c r="HD45" i="1"/>
  <c r="HD18" i="1"/>
  <c r="HD33" i="1"/>
  <c r="HD39" i="1"/>
  <c r="HD29" i="1"/>
  <c r="HD11" i="1"/>
  <c r="HD30" i="1"/>
  <c r="HD21" i="1"/>
  <c r="HD42" i="1"/>
  <c r="HD37" i="1"/>
  <c r="HD23" i="1"/>
  <c r="HD46" i="1"/>
  <c r="HZ10" i="1" s="1"/>
  <c r="HD20" i="1"/>
  <c r="HD48" i="1"/>
  <c r="HZ12" i="1" s="1"/>
  <c r="HD49" i="1"/>
  <c r="HZ13" i="1" s="1"/>
  <c r="HD50" i="1"/>
  <c r="HZ14" i="1" s="1"/>
  <c r="HD51" i="1"/>
  <c r="HZ15" i="1" s="1"/>
  <c r="HD52" i="1"/>
  <c r="HZ16" i="1" s="1"/>
  <c r="HD53" i="1"/>
  <c r="HZ17" i="1" s="1"/>
  <c r="HD54" i="1"/>
  <c r="HZ18" i="1" s="1"/>
  <c r="HD55" i="1"/>
  <c r="HZ19" i="1" s="1"/>
  <c r="HD56" i="1"/>
  <c r="HZ20" i="1" s="1"/>
  <c r="BL438" i="1"/>
  <c r="ER107" i="1"/>
  <c r="BL349" i="1"/>
  <c r="BL524" i="1"/>
  <c r="BL189" i="1"/>
  <c r="BL350" i="1"/>
  <c r="BL439" i="1"/>
  <c r="ER108" i="1"/>
  <c r="BL525" i="1"/>
  <c r="BL190" i="1"/>
  <c r="BL361" i="1"/>
  <c r="BL450" i="1"/>
  <c r="ER119" i="1"/>
  <c r="BL536" i="1"/>
  <c r="BL201" i="1"/>
  <c r="ER202" i="1" s="1"/>
  <c r="HD57" i="1"/>
  <c r="HZ21" i="1" s="1"/>
  <c r="BL436" i="1"/>
  <c r="BL187" i="1"/>
  <c r="BL599" i="1" s="1"/>
  <c r="G9" i="84" s="1"/>
  <c r="G27" i="84" s="1"/>
  <c r="BL347" i="1"/>
  <c r="BL522" i="1"/>
  <c r="BL601" i="1" s="1"/>
  <c r="G11" i="84" s="1"/>
  <c r="G29" i="84" s="1"/>
  <c r="G44" i="84" s="1"/>
  <c r="G50" i="84" s="1"/>
  <c r="ER105" i="1"/>
  <c r="EL58" i="1"/>
  <c r="CE58" i="1" s="1"/>
  <c r="EK59" i="1"/>
  <c r="BL443" i="1"/>
  <c r="BL354" i="1"/>
  <c r="ER112" i="1"/>
  <c r="BL529" i="1"/>
  <c r="BL194" i="1"/>
  <c r="BL360" i="1"/>
  <c r="BL449" i="1"/>
  <c r="ER118" i="1"/>
  <c r="BL535" i="1"/>
  <c r="BL200" i="1"/>
  <c r="GQ326" i="1"/>
  <c r="ER362" i="1"/>
  <c r="BL447" i="1"/>
  <c r="ER116" i="1"/>
  <c r="BL358" i="1"/>
  <c r="BL533" i="1"/>
  <c r="BL198" i="1"/>
  <c r="CE76" i="1"/>
  <c r="HC57" i="1" s="1"/>
  <c r="CG57" i="1"/>
  <c r="CJ57" i="1"/>
  <c r="ER204" i="1" l="1"/>
  <c r="GQ168" i="1"/>
  <c r="N106" i="23" s="1"/>
  <c r="ER448" i="1"/>
  <c r="ER348" i="1"/>
  <c r="ER539" i="1"/>
  <c r="P24" i="84"/>
  <c r="ER359" i="1"/>
  <c r="ER347" i="1"/>
  <c r="AM40" i="40"/>
  <c r="N70" i="23"/>
  <c r="AX7" i="40"/>
  <c r="ER447" i="1"/>
  <c r="ER350" i="1"/>
  <c r="ER437" i="1"/>
  <c r="ER444" i="1"/>
  <c r="ER440" i="1"/>
  <c r="ER354" i="1"/>
  <c r="BR189" i="1"/>
  <c r="ER189" i="1"/>
  <c r="ER351" i="1"/>
  <c r="ER196" i="1"/>
  <c r="BR196" i="1"/>
  <c r="ER357" i="1"/>
  <c r="ER443" i="1"/>
  <c r="BR201" i="1"/>
  <c r="ER201" i="1"/>
  <c r="P9" i="84"/>
  <c r="ER524" i="1"/>
  <c r="ER193" i="1"/>
  <c r="BR193" i="1"/>
  <c r="BR192" i="1"/>
  <c r="ER192" i="1"/>
  <c r="BR191" i="1"/>
  <c r="ER191" i="1"/>
  <c r="ER531" i="1"/>
  <c r="P16" i="84"/>
  <c r="ER525" i="1"/>
  <c r="P10" i="84"/>
  <c r="ER530" i="1"/>
  <c r="P15" i="84"/>
  <c r="CG76" i="1"/>
  <c r="HE57" i="1" s="1"/>
  <c r="EL59" i="1"/>
  <c r="CE59" i="1" s="1"/>
  <c r="EK60" i="1"/>
  <c r="ER536" i="1"/>
  <c r="P21" i="84"/>
  <c r="ER349" i="1"/>
  <c r="P13" i="84"/>
  <c r="ER528" i="1"/>
  <c r="ER527" i="1"/>
  <c r="P12" i="84"/>
  <c r="EB60" i="1"/>
  <c r="CF60" i="1" s="1"/>
  <c r="EA61" i="1"/>
  <c r="ER526" i="1"/>
  <c r="P11" i="84"/>
  <c r="BL540" i="1"/>
  <c r="GQ87" i="1"/>
  <c r="BL205" i="1"/>
  <c r="BL365" i="1"/>
  <c r="BL454" i="1"/>
  <c r="ER123" i="1"/>
  <c r="ER436" i="1"/>
  <c r="ER523" i="1"/>
  <c r="P8" i="84"/>
  <c r="GJ23" i="1"/>
  <c r="HD59" i="1"/>
  <c r="HZ23" i="1" s="1"/>
  <c r="ER445" i="1"/>
  <c r="ER194" i="1"/>
  <c r="BR194" i="1"/>
  <c r="CJ76" i="1"/>
  <c r="GI21" i="1"/>
  <c r="BR200" i="1"/>
  <c r="ER200" i="1"/>
  <c r="ER442" i="1"/>
  <c r="ER441" i="1"/>
  <c r="ER356" i="1"/>
  <c r="ER361" i="1"/>
  <c r="ER438" i="1"/>
  <c r="ER353" i="1"/>
  <c r="ER352" i="1"/>
  <c r="BR197" i="1"/>
  <c r="ER197" i="1"/>
  <c r="BR187" i="1"/>
  <c r="ER187" i="1"/>
  <c r="HC76" i="1"/>
  <c r="HC46" i="1"/>
  <c r="HC32" i="1"/>
  <c r="HC16" i="1"/>
  <c r="HC41" i="1"/>
  <c r="HC30" i="1"/>
  <c r="HC29" i="1"/>
  <c r="HC20" i="1"/>
  <c r="HC43" i="1"/>
  <c r="HC12" i="1"/>
  <c r="HC42" i="1"/>
  <c r="HC13" i="1"/>
  <c r="HC34" i="1"/>
  <c r="HC35" i="1"/>
  <c r="HC19" i="1"/>
  <c r="HC25" i="1"/>
  <c r="HC45" i="1"/>
  <c r="HC27" i="1"/>
  <c r="HC26" i="1"/>
  <c r="HC10" i="1"/>
  <c r="HC33" i="1"/>
  <c r="HC22" i="1"/>
  <c r="HC18" i="1"/>
  <c r="HC39" i="1"/>
  <c r="HC11" i="1"/>
  <c r="HC36" i="1"/>
  <c r="HC15" i="1"/>
  <c r="HC40" i="1"/>
  <c r="HC14" i="1"/>
  <c r="HC38" i="1"/>
  <c r="HC47" i="1"/>
  <c r="HC23" i="1"/>
  <c r="HC21" i="1"/>
  <c r="HC17" i="1"/>
  <c r="HC31" i="1"/>
  <c r="HC28" i="1"/>
  <c r="HC44" i="1"/>
  <c r="HC37" i="1"/>
  <c r="HC24" i="1"/>
  <c r="HC48" i="1"/>
  <c r="HC49" i="1"/>
  <c r="HC50" i="1"/>
  <c r="HC51" i="1"/>
  <c r="HC52" i="1"/>
  <c r="HC53" i="1"/>
  <c r="HC54" i="1"/>
  <c r="HC55" i="1"/>
  <c r="HC56" i="1"/>
  <c r="CG58" i="1"/>
  <c r="HC58" i="1"/>
  <c r="CJ58" i="1"/>
  <c r="BR198" i="1"/>
  <c r="ER198" i="1"/>
  <c r="P20" i="84"/>
  <c r="ER535" i="1"/>
  <c r="ER450" i="1"/>
  <c r="ER449" i="1"/>
  <c r="BR195" i="1"/>
  <c r="ER195" i="1"/>
  <c r="GQ417" i="1"/>
  <c r="N137" i="23" s="1"/>
  <c r="ER453" i="1"/>
  <c r="P17" i="84"/>
  <c r="ER532" i="1"/>
  <c r="ER199" i="1"/>
  <c r="BR199" i="1"/>
  <c r="ER451" i="1"/>
  <c r="ER529" i="1"/>
  <c r="P14" i="84"/>
  <c r="ER439" i="1"/>
  <c r="P18" i="84"/>
  <c r="ER533" i="1"/>
  <c r="ER358" i="1"/>
  <c r="ER360" i="1"/>
  <c r="ER522" i="1"/>
  <c r="P7" i="84"/>
  <c r="BR190" i="1"/>
  <c r="ER190" i="1"/>
  <c r="BR188" i="1"/>
  <c r="ER188" i="1"/>
  <c r="ER355" i="1"/>
  <c r="GQ328" i="1"/>
  <c r="ER364" i="1"/>
  <c r="ER446" i="1"/>
  <c r="ER534" i="1"/>
  <c r="P19" i="84"/>
  <c r="ER537" i="1"/>
  <c r="HE58" i="1" l="1"/>
  <c r="FB195" i="1"/>
  <c r="GQ169" i="1"/>
  <c r="N107" i="23" s="1"/>
  <c r="ER205" i="1"/>
  <c r="HE56" i="1"/>
  <c r="HE76" i="1"/>
  <c r="HE46" i="1"/>
  <c r="HE12" i="1"/>
  <c r="HE41" i="1"/>
  <c r="HE25" i="1"/>
  <c r="HE45" i="1"/>
  <c r="HE38" i="1"/>
  <c r="HE18" i="1"/>
  <c r="HE33" i="1"/>
  <c r="HE43" i="1"/>
  <c r="HE36" i="1"/>
  <c r="HE26" i="1"/>
  <c r="HE11" i="1"/>
  <c r="HE39" i="1"/>
  <c r="HE10" i="1"/>
  <c r="HE13" i="1"/>
  <c r="HE34" i="1"/>
  <c r="HE19" i="1"/>
  <c r="HE29" i="1"/>
  <c r="HE16" i="1"/>
  <c r="HE47" i="1"/>
  <c r="HE32" i="1"/>
  <c r="HE42" i="1"/>
  <c r="HE35" i="1"/>
  <c r="HE14" i="1"/>
  <c r="HE20" i="1"/>
  <c r="HE22" i="1"/>
  <c r="HE27" i="1"/>
  <c r="HE30" i="1"/>
  <c r="HE44" i="1"/>
  <c r="HE37" i="1"/>
  <c r="HE23" i="1"/>
  <c r="HE28" i="1"/>
  <c r="HE24" i="1"/>
  <c r="HE15" i="1"/>
  <c r="HE31" i="1"/>
  <c r="HE17" i="1"/>
  <c r="HE40" i="1"/>
  <c r="HE21" i="1"/>
  <c r="HE48" i="1"/>
  <c r="HE49" i="1"/>
  <c r="HE50" i="1"/>
  <c r="HE51" i="1"/>
  <c r="HE52" i="1"/>
  <c r="HE53" i="1"/>
  <c r="HE54" i="1"/>
  <c r="HE55" i="1"/>
  <c r="N71" i="23"/>
  <c r="AX8" i="40"/>
  <c r="AM41" i="40"/>
  <c r="FB191" i="1"/>
  <c r="FB188" i="1"/>
  <c r="FB200" i="1"/>
  <c r="P25" i="84"/>
  <c r="ER540" i="1"/>
  <c r="FB201" i="1"/>
  <c r="FB187" i="1"/>
  <c r="FB190" i="1"/>
  <c r="FB189" i="1"/>
  <c r="ER365" i="1"/>
  <c r="GQ329" i="1"/>
  <c r="BL366" i="1"/>
  <c r="ER124" i="1"/>
  <c r="BL541" i="1"/>
  <c r="BL206" i="1"/>
  <c r="GQ88" i="1"/>
  <c r="BL455" i="1"/>
  <c r="HH57" i="1"/>
  <c r="HY21" i="1" s="1"/>
  <c r="HH76" i="1"/>
  <c r="HH46" i="1"/>
  <c r="HY10" i="1" s="1"/>
  <c r="HH20" i="1"/>
  <c r="HH17" i="1"/>
  <c r="HH36" i="1"/>
  <c r="HH15" i="1"/>
  <c r="HH10" i="1"/>
  <c r="HH32" i="1"/>
  <c r="HH45" i="1"/>
  <c r="HH38" i="1"/>
  <c r="HH30" i="1"/>
  <c r="HH21" i="1"/>
  <c r="HH11" i="1"/>
  <c r="HH22" i="1"/>
  <c r="HH42" i="1"/>
  <c r="HH24" i="1"/>
  <c r="HH29" i="1"/>
  <c r="HH34" i="1"/>
  <c r="HH41" i="1"/>
  <c r="HH23" i="1"/>
  <c r="HH39" i="1"/>
  <c r="HH27" i="1"/>
  <c r="HH43" i="1"/>
  <c r="HH33" i="1"/>
  <c r="HH12" i="1"/>
  <c r="HH26" i="1"/>
  <c r="HH19" i="1"/>
  <c r="HH44" i="1"/>
  <c r="HH16" i="1"/>
  <c r="HH13" i="1"/>
  <c r="HH31" i="1"/>
  <c r="HH47" i="1"/>
  <c r="HY11" i="1" s="1"/>
  <c r="HH25" i="1"/>
  <c r="HH14" i="1"/>
  <c r="HH18" i="1"/>
  <c r="HH35" i="1"/>
  <c r="HH37" i="1"/>
  <c r="HH40" i="1"/>
  <c r="HH28" i="1"/>
  <c r="HH48" i="1"/>
  <c r="HY12" i="1" s="1"/>
  <c r="HH49" i="1"/>
  <c r="HY13" i="1" s="1"/>
  <c r="HH50" i="1"/>
  <c r="HY14" i="1" s="1"/>
  <c r="HH51" i="1"/>
  <c r="HY15" i="1" s="1"/>
  <c r="HH52" i="1"/>
  <c r="HY16" i="1" s="1"/>
  <c r="HH53" i="1"/>
  <c r="HY17" i="1" s="1"/>
  <c r="HH54" i="1"/>
  <c r="HY18" i="1" s="1"/>
  <c r="HH55" i="1"/>
  <c r="HY19" i="1" s="1"/>
  <c r="HH56" i="1"/>
  <c r="HY20" i="1" s="1"/>
  <c r="FB192" i="1"/>
  <c r="FB197" i="1"/>
  <c r="FB194" i="1"/>
  <c r="FB193" i="1"/>
  <c r="FB199" i="1"/>
  <c r="EA62" i="1"/>
  <c r="EB61" i="1"/>
  <c r="CF61" i="1" s="1"/>
  <c r="FB198" i="1"/>
  <c r="GJ24" i="1"/>
  <c r="HD60" i="1"/>
  <c r="HZ24" i="1" s="1"/>
  <c r="EK61" i="1"/>
  <c r="EL60" i="1"/>
  <c r="CE60" i="1" s="1"/>
  <c r="FB196" i="1"/>
  <c r="GI22" i="1"/>
  <c r="HH58" i="1"/>
  <c r="HY22" i="1" s="1"/>
  <c r="GQ418" i="1"/>
  <c r="N138" i="23" s="1"/>
  <c r="ER454" i="1"/>
  <c r="CJ59" i="1"/>
  <c r="HC59" i="1"/>
  <c r="CG59" i="1"/>
  <c r="HE59" i="1" s="1"/>
  <c r="GQ330" i="1" l="1"/>
  <c r="ER366" i="1"/>
  <c r="BR202" i="1"/>
  <c r="BR451" i="1"/>
  <c r="BR362" i="1"/>
  <c r="BR537" i="1"/>
  <c r="BR203" i="1"/>
  <c r="BR363" i="1"/>
  <c r="FB121" i="1"/>
  <c r="BR538" i="1"/>
  <c r="BR452" i="1"/>
  <c r="EA63" i="1"/>
  <c r="EB62" i="1"/>
  <c r="CF62" i="1" s="1"/>
  <c r="ER455" i="1"/>
  <c r="GQ419" i="1"/>
  <c r="N139" i="23" s="1"/>
  <c r="HH59" i="1"/>
  <c r="HY23" i="1" s="1"/>
  <c r="GI23" i="1"/>
  <c r="AM42" i="40"/>
  <c r="AX9" i="40"/>
  <c r="N72" i="23"/>
  <c r="GQ89" i="1"/>
  <c r="ER125" i="1"/>
  <c r="BL456" i="1"/>
  <c r="BL542" i="1"/>
  <c r="BL367" i="1"/>
  <c r="BL207" i="1"/>
  <c r="CJ60" i="1"/>
  <c r="CG60" i="1"/>
  <c r="HE60" i="1" s="1"/>
  <c r="HC60" i="1"/>
  <c r="EL61" i="1"/>
  <c r="CE61" i="1" s="1"/>
  <c r="EK62" i="1"/>
  <c r="GQ170" i="1"/>
  <c r="N108" i="23" s="1"/>
  <c r="ER206" i="1"/>
  <c r="HD61" i="1"/>
  <c r="HZ25" i="1" s="1"/>
  <c r="GJ25" i="1"/>
  <c r="P26" i="84"/>
  <c r="ER541" i="1"/>
  <c r="BR528" i="1" l="1"/>
  <c r="FB111" i="1"/>
  <c r="BR442" i="1"/>
  <c r="BR353" i="1"/>
  <c r="HD62" i="1"/>
  <c r="HZ26" i="1" s="1"/>
  <c r="GJ26" i="1"/>
  <c r="BR361" i="1"/>
  <c r="FB362" i="1" s="1"/>
  <c r="BR536" i="1"/>
  <c r="BR450" i="1"/>
  <c r="FB451" i="1" s="1"/>
  <c r="FB119" i="1"/>
  <c r="FB202" i="1"/>
  <c r="BX202" i="1"/>
  <c r="EA64" i="1"/>
  <c r="EB63" i="1"/>
  <c r="CF63" i="1" s="1"/>
  <c r="FB452" i="1"/>
  <c r="FB538" i="1"/>
  <c r="BR525" i="1"/>
  <c r="FB108" i="1"/>
  <c r="BR439" i="1"/>
  <c r="BR350" i="1"/>
  <c r="FB363" i="1"/>
  <c r="BX363" i="1"/>
  <c r="N73" i="23"/>
  <c r="AM43" i="40"/>
  <c r="AX10" i="40"/>
  <c r="FB115" i="1"/>
  <c r="BR446" i="1"/>
  <c r="BR357" i="1"/>
  <c r="BR532" i="1"/>
  <c r="HH60" i="1"/>
  <c r="HY24" i="1" s="1"/>
  <c r="GI24" i="1"/>
  <c r="FB113" i="1"/>
  <c r="BR444" i="1"/>
  <c r="BR355" i="1"/>
  <c r="BR530" i="1"/>
  <c r="FB105" i="1"/>
  <c r="BR436" i="1"/>
  <c r="BR522" i="1"/>
  <c r="BR347" i="1"/>
  <c r="BH105" i="1"/>
  <c r="GQ171" i="1"/>
  <c r="N109" i="23" s="1"/>
  <c r="ER207" i="1"/>
  <c r="FB203" i="1"/>
  <c r="BX203" i="1"/>
  <c r="BR524" i="1"/>
  <c r="BR438" i="1"/>
  <c r="BR349" i="1"/>
  <c r="FB107" i="1"/>
  <c r="BL543" i="1"/>
  <c r="BL208" i="1"/>
  <c r="GQ90" i="1"/>
  <c r="ER126" i="1"/>
  <c r="BL368" i="1"/>
  <c r="BL457" i="1"/>
  <c r="BR449" i="1"/>
  <c r="FB118" i="1"/>
  <c r="BR535" i="1"/>
  <c r="BR360" i="1"/>
  <c r="GQ331" i="1"/>
  <c r="ER367" i="1"/>
  <c r="BR359" i="1"/>
  <c r="BR534" i="1"/>
  <c r="FB117" i="1"/>
  <c r="BR448" i="1"/>
  <c r="BR364" i="1"/>
  <c r="BR539" i="1"/>
  <c r="BR204" i="1"/>
  <c r="BR453" i="1"/>
  <c r="FB122" i="1"/>
  <c r="BR348" i="1"/>
  <c r="BR437" i="1"/>
  <c r="BR523" i="1"/>
  <c r="FB106" i="1"/>
  <c r="P27" i="84"/>
  <c r="ER542" i="1"/>
  <c r="BR526" i="1"/>
  <c r="BR440" i="1"/>
  <c r="BR351" i="1"/>
  <c r="FB109" i="1"/>
  <c r="FB537" i="1"/>
  <c r="BR447" i="1"/>
  <c r="BR533" i="1"/>
  <c r="FB116" i="1"/>
  <c r="BR358" i="1"/>
  <c r="BR445" i="1"/>
  <c r="BR356" i="1"/>
  <c r="FB114" i="1"/>
  <c r="BR531" i="1"/>
  <c r="EK63" i="1"/>
  <c r="EL62" i="1"/>
  <c r="CE62" i="1" s="1"/>
  <c r="ER456" i="1"/>
  <c r="GQ420" i="1"/>
  <c r="N140" i="23" s="1"/>
  <c r="BR354" i="1"/>
  <c r="FB112" i="1"/>
  <c r="BR529" i="1"/>
  <c r="BR443" i="1"/>
  <c r="BX362" i="1"/>
  <c r="HC61" i="1"/>
  <c r="CJ61" i="1"/>
  <c r="CG61" i="1"/>
  <c r="HE61" i="1" s="1"/>
  <c r="FB110" i="1"/>
  <c r="BR441" i="1"/>
  <c r="BR527" i="1"/>
  <c r="BR352" i="1"/>
  <c r="FB120" i="1"/>
  <c r="FB523" i="1" l="1"/>
  <c r="FB448" i="1"/>
  <c r="FB535" i="1"/>
  <c r="FB444" i="1"/>
  <c r="FB450" i="1"/>
  <c r="FB349" i="1"/>
  <c r="FB536" i="1"/>
  <c r="FB525" i="1"/>
  <c r="FB441" i="1"/>
  <c r="FB438" i="1"/>
  <c r="FB531" i="1"/>
  <c r="FB445" i="1"/>
  <c r="FB351" i="1"/>
  <c r="FB449" i="1"/>
  <c r="FB524" i="1"/>
  <c r="FB347" i="1"/>
  <c r="FB361" i="1"/>
  <c r="FB352" i="1"/>
  <c r="FB348" i="1"/>
  <c r="FB440" i="1"/>
  <c r="FB359" i="1"/>
  <c r="GQ421" i="1"/>
  <c r="N141" i="23" s="1"/>
  <c r="ER457" i="1"/>
  <c r="FB522" i="1"/>
  <c r="FB532" i="1"/>
  <c r="FB534" i="1"/>
  <c r="FB354" i="1"/>
  <c r="FB358" i="1"/>
  <c r="FB453" i="1"/>
  <c r="ER368" i="1"/>
  <c r="GQ332" i="1"/>
  <c r="FB436" i="1"/>
  <c r="FB357" i="1"/>
  <c r="FB526" i="1"/>
  <c r="FB204" i="1"/>
  <c r="BX204" i="1"/>
  <c r="FB446" i="1"/>
  <c r="GJ27" i="1"/>
  <c r="HD63" i="1"/>
  <c r="HZ27" i="1" s="1"/>
  <c r="FB360" i="1"/>
  <c r="BR454" i="1"/>
  <c r="BR365" i="1"/>
  <c r="BR205" i="1"/>
  <c r="FB123" i="1"/>
  <c r="BR540" i="1"/>
  <c r="FB533" i="1"/>
  <c r="FB539" i="1"/>
  <c r="EA65" i="1"/>
  <c r="EB64" i="1"/>
  <c r="CF64" i="1" s="1"/>
  <c r="FB353" i="1"/>
  <c r="FB437" i="1"/>
  <c r="FB529" i="1"/>
  <c r="HH61" i="1"/>
  <c r="HY25" i="1" s="1"/>
  <c r="GI25" i="1"/>
  <c r="FB447" i="1"/>
  <c r="FB364" i="1"/>
  <c r="BX364" i="1"/>
  <c r="AM44" i="40"/>
  <c r="N74" i="23"/>
  <c r="AX11" i="40"/>
  <c r="FB350" i="1"/>
  <c r="FB442" i="1"/>
  <c r="FB527" i="1"/>
  <c r="FB443" i="1"/>
  <c r="ER127" i="1"/>
  <c r="BL458" i="1"/>
  <c r="BL544" i="1"/>
  <c r="BL209" i="1"/>
  <c r="GQ91" i="1"/>
  <c r="BL369" i="1"/>
  <c r="HC62" i="1"/>
  <c r="CJ62" i="1"/>
  <c r="CG62" i="1"/>
  <c r="HE62" i="1" s="1"/>
  <c r="GQ172" i="1"/>
  <c r="N110" i="23" s="1"/>
  <c r="ER208" i="1"/>
  <c r="FB530" i="1"/>
  <c r="FB439" i="1"/>
  <c r="FB355" i="1"/>
  <c r="FB356" i="1"/>
  <c r="EL63" i="1"/>
  <c r="CE63" i="1" s="1"/>
  <c r="EK64" i="1"/>
  <c r="P28" i="84"/>
  <c r="ER543" i="1"/>
  <c r="FB528" i="1"/>
  <c r="GQ422" i="1" l="1"/>
  <c r="N142" i="23" s="1"/>
  <c r="ER458" i="1"/>
  <c r="FB540" i="1"/>
  <c r="BL370" i="1"/>
  <c r="BL459" i="1"/>
  <c r="ER128" i="1"/>
  <c r="BL545" i="1"/>
  <c r="BL210" i="1"/>
  <c r="GQ92" i="1"/>
  <c r="EL64" i="1"/>
  <c r="CE64" i="1" s="1"/>
  <c r="EK65" i="1"/>
  <c r="HH62" i="1"/>
  <c r="HY26" i="1" s="1"/>
  <c r="GI26" i="1"/>
  <c r="GJ28" i="1"/>
  <c r="HD64" i="1"/>
  <c r="HZ28" i="1" s="1"/>
  <c r="FB205" i="1"/>
  <c r="BX205" i="1"/>
  <c r="HC63" i="1"/>
  <c r="CG63" i="1"/>
  <c r="HE63" i="1" s="1"/>
  <c r="CJ63" i="1"/>
  <c r="EB65" i="1"/>
  <c r="CF65" i="1" s="1"/>
  <c r="EA66" i="1"/>
  <c r="FB365" i="1"/>
  <c r="BX365" i="1"/>
  <c r="ER369" i="1"/>
  <c r="GQ333" i="1"/>
  <c r="FB454" i="1"/>
  <c r="N75" i="23"/>
  <c r="AX12" i="40"/>
  <c r="AM45" i="40"/>
  <c r="P29" i="84"/>
  <c r="ER544" i="1"/>
  <c r="BR541" i="1"/>
  <c r="BR455" i="1"/>
  <c r="BR206" i="1"/>
  <c r="BR366" i="1"/>
  <c r="FB124" i="1"/>
  <c r="ER209" i="1"/>
  <c r="GQ173" i="1"/>
  <c r="N111" i="23" s="1"/>
  <c r="AM46" i="40" l="1"/>
  <c r="AX13" i="40"/>
  <c r="N76" i="23"/>
  <c r="FB206" i="1"/>
  <c r="BX206" i="1"/>
  <c r="GQ174" i="1"/>
  <c r="N112" i="23" s="1"/>
  <c r="ER210" i="1"/>
  <c r="ER545" i="1"/>
  <c r="P30" i="84"/>
  <c r="GQ93" i="1"/>
  <c r="BL371" i="1"/>
  <c r="BL460" i="1"/>
  <c r="ER129" i="1"/>
  <c r="BL546" i="1"/>
  <c r="BL211" i="1"/>
  <c r="GJ29" i="1"/>
  <c r="HD65" i="1"/>
  <c r="HZ29" i="1" s="1"/>
  <c r="ER459" i="1"/>
  <c r="GQ423" i="1"/>
  <c r="N143" i="23" s="1"/>
  <c r="FB541" i="1"/>
  <c r="ER370" i="1"/>
  <c r="GQ334" i="1"/>
  <c r="GI27" i="1"/>
  <c r="HH63" i="1"/>
  <c r="HY27" i="1" s="1"/>
  <c r="CJ64" i="1"/>
  <c r="HC64" i="1"/>
  <c r="CG64" i="1"/>
  <c r="HE64" i="1" s="1"/>
  <c r="FB366" i="1"/>
  <c r="BX366" i="1"/>
  <c r="FB455" i="1"/>
  <c r="BR542" i="1"/>
  <c r="BR456" i="1"/>
  <c r="BR207" i="1"/>
  <c r="BR367" i="1"/>
  <c r="FB125" i="1"/>
  <c r="EB66" i="1"/>
  <c r="CF66" i="1" s="1"/>
  <c r="EA67" i="1"/>
  <c r="EK66" i="1"/>
  <c r="EL65" i="1"/>
  <c r="CE65" i="1" s="1"/>
  <c r="BL372" i="1" l="1"/>
  <c r="BL461" i="1"/>
  <c r="GQ94" i="1"/>
  <c r="ER130" i="1"/>
  <c r="BL547" i="1"/>
  <c r="BL212" i="1"/>
  <c r="AX14" i="40"/>
  <c r="N77" i="23"/>
  <c r="AM47" i="40"/>
  <c r="BR457" i="1"/>
  <c r="FB126" i="1"/>
  <c r="BR543" i="1"/>
  <c r="BR208" i="1"/>
  <c r="BR368" i="1"/>
  <c r="FB207" i="1"/>
  <c r="BX207" i="1"/>
  <c r="GQ175" i="1"/>
  <c r="N113" i="23" s="1"/>
  <c r="ER211" i="1"/>
  <c r="EK67" i="1"/>
  <c r="EL66" i="1"/>
  <c r="CE66" i="1" s="1"/>
  <c r="GI28" i="1"/>
  <c r="HH64" i="1"/>
  <c r="HY28" i="1" s="1"/>
  <c r="ER546" i="1"/>
  <c r="P31" i="84"/>
  <c r="EB67" i="1"/>
  <c r="CF67" i="1" s="1"/>
  <c r="EA68" i="1"/>
  <c r="FB542" i="1"/>
  <c r="FB367" i="1"/>
  <c r="BX367" i="1"/>
  <c r="HC65" i="1"/>
  <c r="CJ65" i="1"/>
  <c r="CG65" i="1"/>
  <c r="HE65" i="1" s="1"/>
  <c r="HD66" i="1"/>
  <c r="GJ30" i="1"/>
  <c r="ER460" i="1"/>
  <c r="GQ424" i="1"/>
  <c r="N144" i="23" s="1"/>
  <c r="FB456" i="1"/>
  <c r="GQ335" i="1"/>
  <c r="ER371" i="1"/>
  <c r="ER372" i="1" l="1"/>
  <c r="GQ336" i="1"/>
  <c r="FB457" i="1"/>
  <c r="GQ95" i="1"/>
  <c r="BL548" i="1"/>
  <c r="BL373" i="1"/>
  <c r="BL462" i="1"/>
  <c r="ER131" i="1"/>
  <c r="BL213" i="1"/>
  <c r="CJ66" i="1"/>
  <c r="CG66" i="1"/>
  <c r="HE66" i="1" s="1"/>
  <c r="HC66" i="1"/>
  <c r="EL67" i="1"/>
  <c r="CE67" i="1" s="1"/>
  <c r="EK68" i="1"/>
  <c r="EB68" i="1"/>
  <c r="CF68" i="1" s="1"/>
  <c r="EA69" i="1"/>
  <c r="FB368" i="1"/>
  <c r="BX368" i="1"/>
  <c r="ER461" i="1"/>
  <c r="GQ425" i="1"/>
  <c r="N145" i="23" s="1"/>
  <c r="GI29" i="1"/>
  <c r="HH65" i="1"/>
  <c r="HY29" i="1" s="1"/>
  <c r="FB208" i="1"/>
  <c r="BX208" i="1"/>
  <c r="GQ176" i="1"/>
  <c r="N114" i="23" s="1"/>
  <c r="ER212" i="1"/>
  <c r="GJ31" i="1"/>
  <c r="HD67" i="1"/>
  <c r="FB543" i="1"/>
  <c r="ER547" i="1"/>
  <c r="P32" i="84"/>
  <c r="BR458" i="1"/>
  <c r="FB127" i="1"/>
  <c r="BR209" i="1"/>
  <c r="BR544" i="1"/>
  <c r="BR369" i="1"/>
  <c r="AM48" i="40"/>
  <c r="AX15" i="40"/>
  <c r="N78" i="23"/>
  <c r="FB458" i="1" l="1"/>
  <c r="EB69" i="1"/>
  <c r="CF69" i="1" s="1"/>
  <c r="EA70" i="1"/>
  <c r="GJ32" i="1"/>
  <c r="HD68" i="1"/>
  <c r="GI30" i="1"/>
  <c r="HH66" i="1"/>
  <c r="BR370" i="1"/>
  <c r="BR210" i="1"/>
  <c r="FB128" i="1"/>
  <c r="BR545" i="1"/>
  <c r="BR459" i="1"/>
  <c r="ER213" i="1"/>
  <c r="GQ177" i="1"/>
  <c r="N115" i="23" s="1"/>
  <c r="EK69" i="1"/>
  <c r="EL68" i="1"/>
  <c r="CE68" i="1" s="1"/>
  <c r="CG67" i="1"/>
  <c r="HE67" i="1" s="1"/>
  <c r="CJ67" i="1"/>
  <c r="HC67" i="1"/>
  <c r="BL214" i="1"/>
  <c r="BL374" i="1"/>
  <c r="GQ96" i="1"/>
  <c r="BL549" i="1"/>
  <c r="BL463" i="1"/>
  <c r="ER132" i="1"/>
  <c r="FB369" i="1"/>
  <c r="BX369" i="1"/>
  <c r="GQ337" i="1"/>
  <c r="ER373" i="1"/>
  <c r="GQ426" i="1"/>
  <c r="N146" i="23" s="1"/>
  <c r="ER462" i="1"/>
  <c r="FB544" i="1"/>
  <c r="P33" i="84"/>
  <c r="ER548" i="1"/>
  <c r="FB209" i="1"/>
  <c r="BX209" i="1"/>
  <c r="AM49" i="40"/>
  <c r="AX16" i="40"/>
  <c r="N79" i="23"/>
  <c r="T78" i="23" s="1"/>
  <c r="HH67" i="1" l="1"/>
  <c r="GI31" i="1"/>
  <c r="T79" i="23"/>
  <c r="T68" i="23"/>
  <c r="T69" i="23"/>
  <c r="T70" i="23"/>
  <c r="T71" i="23"/>
  <c r="T72" i="23"/>
  <c r="T73" i="23"/>
  <c r="T74" i="23"/>
  <c r="T75" i="23"/>
  <c r="T76" i="23"/>
  <c r="T77" i="23"/>
  <c r="FB459" i="1"/>
  <c r="BR546" i="1"/>
  <c r="BR371" i="1"/>
  <c r="FB129" i="1"/>
  <c r="BR211" i="1"/>
  <c r="BR460" i="1"/>
  <c r="FB545" i="1"/>
  <c r="ER214" i="1"/>
  <c r="GQ178" i="1"/>
  <c r="N116" i="23" s="1"/>
  <c r="ER463" i="1"/>
  <c r="GQ427" i="1"/>
  <c r="N147" i="23" s="1"/>
  <c r="HC68" i="1"/>
  <c r="CG68" i="1"/>
  <c r="HE68" i="1" s="1"/>
  <c r="CJ68" i="1"/>
  <c r="EB70" i="1"/>
  <c r="CF70" i="1" s="1"/>
  <c r="EA71" i="1"/>
  <c r="EB71" i="1" s="1"/>
  <c r="CF71" i="1" s="1"/>
  <c r="ER549" i="1"/>
  <c r="P34" i="84"/>
  <c r="EL69" i="1"/>
  <c r="CE69" i="1" s="1"/>
  <c r="EK70" i="1"/>
  <c r="FB210" i="1"/>
  <c r="BX210" i="1"/>
  <c r="GJ33" i="1"/>
  <c r="HD69" i="1"/>
  <c r="N80" i="23"/>
  <c r="T80" i="23" s="1"/>
  <c r="AX17" i="40"/>
  <c r="AM50" i="40"/>
  <c r="FB370" i="1"/>
  <c r="BX370" i="1"/>
  <c r="ER133" i="1"/>
  <c r="BL375" i="1"/>
  <c r="GQ97" i="1"/>
  <c r="BL464" i="1"/>
  <c r="BL550" i="1"/>
  <c r="BL215" i="1"/>
  <c r="ER374" i="1"/>
  <c r="GQ338" i="1"/>
  <c r="ER215" i="1" l="1"/>
  <c r="GQ179" i="1"/>
  <c r="N117" i="23" s="1"/>
  <c r="P35" i="84"/>
  <c r="ER550" i="1"/>
  <c r="GJ35" i="1"/>
  <c r="HD71" i="1"/>
  <c r="FB460" i="1"/>
  <c r="HD70" i="1"/>
  <c r="GJ34" i="1"/>
  <c r="FB211" i="1"/>
  <c r="BX211" i="1"/>
  <c r="FB130" i="1"/>
  <c r="BR372" i="1"/>
  <c r="BR212" i="1"/>
  <c r="BR547" i="1"/>
  <c r="BR461" i="1"/>
  <c r="BL551" i="1"/>
  <c r="BL216" i="1"/>
  <c r="GQ98" i="1"/>
  <c r="ER134" i="1"/>
  <c r="BL376" i="1"/>
  <c r="BL465" i="1"/>
  <c r="GI32" i="1"/>
  <c r="HH68" i="1"/>
  <c r="FB371" i="1"/>
  <c r="BX371" i="1"/>
  <c r="AX18" i="40"/>
  <c r="N81" i="23"/>
  <c r="T81" i="23" s="1"/>
  <c r="AM51" i="40"/>
  <c r="GQ339" i="1"/>
  <c r="ER375" i="1"/>
  <c r="FB546" i="1"/>
  <c r="ER464" i="1"/>
  <c r="GQ428" i="1"/>
  <c r="N148" i="23" s="1"/>
  <c r="EK71" i="1"/>
  <c r="EL71" i="1" s="1"/>
  <c r="CE71" i="1" s="1"/>
  <c r="EL70" i="1"/>
  <c r="CE70" i="1" s="1"/>
  <c r="HC69" i="1"/>
  <c r="CJ69" i="1"/>
  <c r="CG69" i="1"/>
  <c r="HE69" i="1" s="1"/>
  <c r="ER216" i="1" l="1"/>
  <c r="GQ180" i="1"/>
  <c r="N118" i="23" s="1"/>
  <c r="P36" i="84"/>
  <c r="ER551" i="1"/>
  <c r="FB461" i="1"/>
  <c r="CG71" i="1"/>
  <c r="HE71" i="1" s="1"/>
  <c r="HC71" i="1"/>
  <c r="CJ71" i="1"/>
  <c r="BL217" i="1"/>
  <c r="GQ99" i="1"/>
  <c r="BL605" i="1"/>
  <c r="G15" i="84" s="1"/>
  <c r="G33" i="84" s="1"/>
  <c r="BL377" i="1"/>
  <c r="BL552" i="1"/>
  <c r="BL466" i="1"/>
  <c r="ER135" i="1"/>
  <c r="GI33" i="1"/>
  <c r="HH69" i="1"/>
  <c r="ER465" i="1"/>
  <c r="GQ429" i="1"/>
  <c r="N149" i="23" s="1"/>
  <c r="FB547" i="1"/>
  <c r="GQ340" i="1"/>
  <c r="ER376" i="1"/>
  <c r="FB212" i="1"/>
  <c r="BX212" i="1"/>
  <c r="AM52" i="40"/>
  <c r="AX19" i="40"/>
  <c r="N82" i="23"/>
  <c r="T82" i="23" s="1"/>
  <c r="FB372" i="1"/>
  <c r="BX372" i="1"/>
  <c r="BR213" i="1"/>
  <c r="BR373" i="1"/>
  <c r="BR462" i="1"/>
  <c r="FB131" i="1"/>
  <c r="BR548" i="1"/>
  <c r="HC70" i="1"/>
  <c r="CJ70" i="1"/>
  <c r="CG70" i="1"/>
  <c r="HE70" i="1" s="1"/>
  <c r="AM53" i="40" l="1"/>
  <c r="N83" i="23"/>
  <c r="T83" i="23" s="1"/>
  <c r="AX20" i="40"/>
  <c r="BL604" i="1"/>
  <c r="G14" i="84" s="1"/>
  <c r="G32" i="84" s="1"/>
  <c r="ER217" i="1"/>
  <c r="GQ181" i="1"/>
  <c r="N119" i="23" s="1"/>
  <c r="FB548" i="1"/>
  <c r="FB462" i="1"/>
  <c r="FB373" i="1"/>
  <c r="BX373" i="1"/>
  <c r="HH71" i="1"/>
  <c r="GI35" i="1"/>
  <c r="BR549" i="1"/>
  <c r="BR463" i="1"/>
  <c r="BR214" i="1"/>
  <c r="BR374" i="1"/>
  <c r="FB132" i="1"/>
  <c r="BL553" i="1"/>
  <c r="BL218" i="1"/>
  <c r="GQ100" i="1"/>
  <c r="BL378" i="1"/>
  <c r="BL467" i="1"/>
  <c r="ER136" i="1"/>
  <c r="ER552" i="1"/>
  <c r="BL606" i="1"/>
  <c r="G16" i="84" s="1"/>
  <c r="G34" i="84" s="1"/>
  <c r="G45" i="84" s="1"/>
  <c r="G51" i="84" s="1"/>
  <c r="P37" i="84"/>
  <c r="FB213" i="1"/>
  <c r="BX213" i="1"/>
  <c r="HH70" i="1"/>
  <c r="GI34" i="1"/>
  <c r="ER377" i="1"/>
  <c r="GQ341" i="1"/>
  <c r="ER466" i="1"/>
  <c r="GQ430" i="1"/>
  <c r="N150" i="23" s="1"/>
  <c r="ER553" i="1" l="1"/>
  <c r="P38" i="84"/>
  <c r="FB549" i="1"/>
  <c r="BL379" i="1"/>
  <c r="BL468" i="1"/>
  <c r="ER137" i="1"/>
  <c r="BL554" i="1"/>
  <c r="BL219" i="1"/>
  <c r="GQ101" i="1"/>
  <c r="ER218" i="1"/>
  <c r="GQ182" i="1"/>
  <c r="N120" i="23" s="1"/>
  <c r="ER467" i="1"/>
  <c r="GQ431" i="1"/>
  <c r="N151" i="23" s="1"/>
  <c r="FB374" i="1"/>
  <c r="BX374" i="1"/>
  <c r="ER378" i="1"/>
  <c r="GQ342" i="1"/>
  <c r="FB214" i="1"/>
  <c r="BX214" i="1"/>
  <c r="BR464" i="1"/>
  <c r="BR375" i="1"/>
  <c r="FB133" i="1"/>
  <c r="BR550" i="1"/>
  <c r="BR215" i="1"/>
  <c r="N84" i="23"/>
  <c r="T84" i="23" s="1"/>
  <c r="AM54" i="40"/>
  <c r="AX21" i="40"/>
  <c r="FB463" i="1"/>
  <c r="FB215" i="1" l="1"/>
  <c r="BX215" i="1"/>
  <c r="BL555" i="1"/>
  <c r="BL220" i="1"/>
  <c r="GQ102" i="1"/>
  <c r="BL380" i="1"/>
  <c r="BL469" i="1"/>
  <c r="ER138" i="1"/>
  <c r="FB550" i="1"/>
  <c r="FB464" i="1"/>
  <c r="GQ183" i="1"/>
  <c r="N121" i="23" s="1"/>
  <c r="ER219" i="1"/>
  <c r="ER554" i="1"/>
  <c r="P39" i="84"/>
  <c r="FB375" i="1"/>
  <c r="BX375" i="1"/>
  <c r="ER379" i="1"/>
  <c r="GQ343" i="1"/>
  <c r="AM55" i="40"/>
  <c r="N85" i="23"/>
  <c r="T85" i="23" s="1"/>
  <c r="AX22" i="40"/>
  <c r="BR216" i="1"/>
  <c r="FB134" i="1"/>
  <c r="BR551" i="1"/>
  <c r="BR376" i="1"/>
  <c r="BR465" i="1"/>
  <c r="GQ432" i="1"/>
  <c r="N152" i="23" s="1"/>
  <c r="ER468" i="1"/>
  <c r="BR377" i="1" l="1"/>
  <c r="FB135" i="1"/>
  <c r="BR552" i="1"/>
  <c r="BR466" i="1"/>
  <c r="BR217" i="1"/>
  <c r="FB465" i="1"/>
  <c r="FB376" i="1"/>
  <c r="BX376" i="1"/>
  <c r="ER469" i="1"/>
  <c r="GQ433" i="1"/>
  <c r="N153" i="23" s="1"/>
  <c r="FB551" i="1"/>
  <c r="GQ344" i="1"/>
  <c r="ER380" i="1"/>
  <c r="AX23" i="40"/>
  <c r="AS23" i="23"/>
  <c r="N86" i="23"/>
  <c r="T86" i="23" s="1"/>
  <c r="FB216" i="1"/>
  <c r="BX216" i="1"/>
  <c r="ER220" i="1"/>
  <c r="GQ184" i="1"/>
  <c r="N122" i="23" s="1"/>
  <c r="ER555" i="1"/>
  <c r="P40" i="84"/>
  <c r="BL221" i="1"/>
  <c r="GQ103" i="1"/>
  <c r="BL381" i="1"/>
  <c r="BL470" i="1"/>
  <c r="ER139" i="1"/>
  <c r="BL556" i="1"/>
  <c r="FB377" i="1" l="1"/>
  <c r="BX377" i="1"/>
  <c r="ER381" i="1"/>
  <c r="GQ345" i="1"/>
  <c r="GQ434" i="1"/>
  <c r="N154" i="23" s="1"/>
  <c r="ER470" i="1"/>
  <c r="ER221" i="1"/>
  <c r="GQ185" i="1"/>
  <c r="N123" i="23" s="1"/>
  <c r="BL382" i="1"/>
  <c r="BL471" i="1"/>
  <c r="ER140" i="1"/>
  <c r="BL557" i="1"/>
  <c r="BL222" i="1"/>
  <c r="GQ104" i="1"/>
  <c r="FB217" i="1"/>
  <c r="BX217" i="1"/>
  <c r="ER556" i="1"/>
  <c r="P41" i="84"/>
  <c r="FB466" i="1"/>
  <c r="BH466" i="1"/>
  <c r="AX24" i="40"/>
  <c r="N87" i="23"/>
  <c r="T87" i="23" s="1"/>
  <c r="FB552" i="1"/>
  <c r="BH552" i="1"/>
  <c r="BR467" i="1"/>
  <c r="BR378" i="1"/>
  <c r="BR218" i="1"/>
  <c r="FB136" i="1"/>
  <c r="BR553" i="1"/>
  <c r="ER557" i="1" l="1"/>
  <c r="P42" i="84"/>
  <c r="GQ435" i="1"/>
  <c r="N155" i="23" s="1"/>
  <c r="ER471" i="1"/>
  <c r="BL558" i="1"/>
  <c r="BL223" i="1"/>
  <c r="GQ105" i="1"/>
  <c r="BL383" i="1"/>
  <c r="BL472" i="1"/>
  <c r="ER141" i="1"/>
  <c r="GQ346" i="1"/>
  <c r="ER382" i="1"/>
  <c r="FB467" i="1"/>
  <c r="BR554" i="1"/>
  <c r="BR468" i="1"/>
  <c r="BR219" i="1"/>
  <c r="BR379" i="1"/>
  <c r="FB137" i="1"/>
  <c r="ER222" i="1"/>
  <c r="GQ186" i="1"/>
  <c r="N124" i="23" s="1"/>
  <c r="FB553" i="1"/>
  <c r="FB218" i="1"/>
  <c r="BX218" i="1"/>
  <c r="FB378" i="1"/>
  <c r="BX378" i="1"/>
  <c r="N88" i="23"/>
  <c r="AX25" i="40"/>
  <c r="FB554" i="1" l="1"/>
  <c r="ER472" i="1"/>
  <c r="GQ436" i="1"/>
  <c r="N156" i="23" s="1"/>
  <c r="GQ347" i="1"/>
  <c r="ER383" i="1"/>
  <c r="N89" i="23"/>
  <c r="AX26" i="40"/>
  <c r="ER223" i="1"/>
  <c r="GQ187" i="1"/>
  <c r="N125" i="23" s="1"/>
  <c r="FB468" i="1"/>
  <c r="P43" i="84"/>
  <c r="ER558" i="1"/>
  <c r="BR555" i="1"/>
  <c r="BR469" i="1"/>
  <c r="BR220" i="1"/>
  <c r="BR380" i="1"/>
  <c r="FB138" i="1"/>
  <c r="GQ106" i="1"/>
  <c r="BL384" i="1"/>
  <c r="BL473" i="1"/>
  <c r="ER142" i="1"/>
  <c r="BL559" i="1"/>
  <c r="BL224" i="1"/>
  <c r="FB379" i="1"/>
  <c r="BX379" i="1"/>
  <c r="FB219" i="1"/>
  <c r="BX219" i="1"/>
  <c r="GQ188" i="1" l="1"/>
  <c r="N126" i="23" s="1"/>
  <c r="ER224" i="1"/>
  <c r="BR556" i="1"/>
  <c r="FB139" i="1"/>
  <c r="BR470" i="1"/>
  <c r="BR381" i="1"/>
  <c r="BR221" i="1"/>
  <c r="GQ437" i="1"/>
  <c r="N157" i="23" s="1"/>
  <c r="ER473" i="1"/>
  <c r="AX27" i="40"/>
  <c r="N90" i="23"/>
  <c r="FB380" i="1"/>
  <c r="BX380" i="1"/>
  <c r="P44" i="84"/>
  <c r="ER559" i="1"/>
  <c r="FB469" i="1"/>
  <c r="BR485" i="1"/>
  <c r="FB555" i="1"/>
  <c r="BR573" i="1"/>
  <c r="GQ348" i="1"/>
  <c r="ER384" i="1"/>
  <c r="FB220" i="1"/>
  <c r="BX220" i="1"/>
  <c r="BL385" i="1"/>
  <c r="BL474" i="1"/>
  <c r="BK61" i="40"/>
  <c r="BK68" i="40" s="1"/>
  <c r="BK72" i="40" s="1"/>
  <c r="GQ107" i="1"/>
  <c r="BL560" i="1"/>
  <c r="BL225" i="1"/>
  <c r="ER143" i="1"/>
  <c r="FB221" i="1" l="1"/>
  <c r="BX221" i="1"/>
  <c r="BL475" i="1"/>
  <c r="BL561" i="1"/>
  <c r="GQ108" i="1"/>
  <c r="N92" i="23" s="1"/>
  <c r="ER144" i="1"/>
  <c r="BL226" i="1"/>
  <c r="BL386" i="1"/>
  <c r="FB381" i="1"/>
  <c r="BX381" i="1"/>
  <c r="FB470" i="1"/>
  <c r="FB556" i="1"/>
  <c r="ER474" i="1"/>
  <c r="Q202" i="23"/>
  <c r="GQ438" i="1"/>
  <c r="N158" i="23" s="1"/>
  <c r="N199" i="23" s="1"/>
  <c r="ER225" i="1"/>
  <c r="BK62" i="40"/>
  <c r="BK67" i="40" s="1"/>
  <c r="BK71" i="40" s="1"/>
  <c r="BK63" i="40"/>
  <c r="BK69" i="40" s="1"/>
  <c r="BK73" i="40" s="1"/>
  <c r="GQ189" i="1"/>
  <c r="N127" i="23" s="1"/>
  <c r="N197" i="23" s="1"/>
  <c r="ER385" i="1"/>
  <c r="GQ349" i="1"/>
  <c r="BR557" i="1"/>
  <c r="FB140" i="1"/>
  <c r="BR471" i="1"/>
  <c r="BR382" i="1"/>
  <c r="BR222" i="1"/>
  <c r="P45" i="84"/>
  <c r="ER560" i="1"/>
  <c r="AX28" i="40"/>
  <c r="N91" i="23"/>
  <c r="N198" i="23" s="1"/>
  <c r="ER475" i="1" l="1"/>
  <c r="GQ439" i="1"/>
  <c r="N159" i="23" s="1"/>
  <c r="BR223" i="1"/>
  <c r="BR472" i="1"/>
  <c r="FB141" i="1"/>
  <c r="BR383" i="1"/>
  <c r="BR558" i="1"/>
  <c r="FB222" i="1"/>
  <c r="BX222" i="1"/>
  <c r="FB471" i="1"/>
  <c r="FB557" i="1"/>
  <c r="P46" i="84"/>
  <c r="ER561" i="1"/>
  <c r="FB382" i="1"/>
  <c r="BX382" i="1"/>
  <c r="ER386" i="1"/>
  <c r="GQ350" i="1"/>
  <c r="GQ190" i="1"/>
  <c r="N128" i="23" s="1"/>
  <c r="ER226" i="1"/>
  <c r="FB558" i="1" l="1"/>
  <c r="BR574" i="1"/>
  <c r="BR559" i="1"/>
  <c r="BR473" i="1"/>
  <c r="FB142" i="1"/>
  <c r="BR384" i="1"/>
  <c r="BR224" i="1"/>
  <c r="BH142" i="1"/>
  <c r="FB383" i="1"/>
  <c r="BX383" i="1"/>
  <c r="FB472" i="1"/>
  <c r="BR486" i="1"/>
  <c r="FB223" i="1"/>
  <c r="BX223" i="1"/>
  <c r="FB224" i="1" l="1"/>
  <c r="BX224" i="1"/>
  <c r="FB384" i="1"/>
  <c r="BX384" i="1"/>
  <c r="FB473" i="1"/>
  <c r="BR487" i="1"/>
  <c r="BR385" i="1"/>
  <c r="BR225" i="1"/>
  <c r="BR474" i="1"/>
  <c r="FB143" i="1"/>
  <c r="BR560" i="1"/>
  <c r="BH143" i="1"/>
  <c r="FB559" i="1"/>
  <c r="BR575" i="1"/>
  <c r="FB225" i="1" l="1"/>
  <c r="BX225" i="1"/>
  <c r="FB385" i="1"/>
  <c r="BX385" i="1"/>
  <c r="BR475" i="1"/>
  <c r="BR561" i="1"/>
  <c r="BR226" i="1"/>
  <c r="BR386" i="1"/>
  <c r="FB144" i="1"/>
  <c r="BH144" i="1"/>
  <c r="FB474" i="1"/>
  <c r="FB560" i="1"/>
  <c r="FB226" i="1" l="1"/>
  <c r="BX226" i="1"/>
  <c r="FB561" i="1"/>
  <c r="FB475" i="1"/>
  <c r="BX386" i="1"/>
  <c r="FB386" i="1"/>
  <c r="O389" i="1" l="1"/>
  <c r="O229" i="1"/>
  <c r="P229" i="1" s="1"/>
  <c r="AM229" i="1" s="1"/>
  <c r="Q147" i="1"/>
  <c r="O564" i="1"/>
  <c r="AL147" i="1"/>
  <c r="AU147" i="1" s="1"/>
  <c r="O568" i="1"/>
  <c r="O233" i="1"/>
  <c r="O393" i="1"/>
  <c r="AL151" i="1"/>
  <c r="AU151" i="1" s="1"/>
  <c r="P233" i="1"/>
  <c r="AM233" i="1" s="1"/>
  <c r="Q151" i="1"/>
  <c r="DA151" i="1" s="1"/>
  <c r="Y151" i="1" l="1"/>
  <c r="AI117" i="81" s="1"/>
  <c r="CX151" i="1"/>
  <c r="CZ151" i="1"/>
  <c r="F58" i="81"/>
  <c r="H58" i="81" s="1"/>
  <c r="I58" i="81" s="1"/>
  <c r="L58" i="81" s="1"/>
  <c r="CY151" i="1"/>
  <c r="AO151" i="1"/>
  <c r="CH151" i="1"/>
  <c r="O567" i="1"/>
  <c r="AL150" i="1"/>
  <c r="AU150" i="1" s="1"/>
  <c r="CL150" i="1" s="1"/>
  <c r="CN150" i="1" s="1"/>
  <c r="O232" i="1"/>
  <c r="O392" i="1"/>
  <c r="Q150" i="1"/>
  <c r="DA150" i="1" s="1"/>
  <c r="DH151" i="1" s="1"/>
  <c r="AV233" i="1"/>
  <c r="X233" i="1"/>
  <c r="CL151" i="1"/>
  <c r="CN151" i="1" s="1"/>
  <c r="CL147" i="1"/>
  <c r="CN147" i="1" s="1"/>
  <c r="Q564" i="1"/>
  <c r="DA564" i="1" s="1"/>
  <c r="W564" i="1"/>
  <c r="AL564" i="1"/>
  <c r="AU564" i="1" s="1"/>
  <c r="O391" i="1"/>
  <c r="Q149" i="1"/>
  <c r="O566" i="1"/>
  <c r="GC87" i="1"/>
  <c r="O231" i="1"/>
  <c r="AL149" i="1"/>
  <c r="AU149" i="1" s="1"/>
  <c r="DA147" i="1"/>
  <c r="CY147" i="1"/>
  <c r="CX147" i="1"/>
  <c r="F54" i="81"/>
  <c r="H54" i="81" s="1"/>
  <c r="I54" i="81" s="1"/>
  <c r="L54" i="81" s="1"/>
  <c r="CZ147" i="1"/>
  <c r="AO147" i="1"/>
  <c r="Y147" i="1"/>
  <c r="AI113" i="81" s="1"/>
  <c r="CH147" i="1"/>
  <c r="AL233" i="1"/>
  <c r="AU233" i="1" s="1"/>
  <c r="W233" i="1"/>
  <c r="Q233" i="1"/>
  <c r="DA233" i="1" s="1"/>
  <c r="W568" i="1"/>
  <c r="AL568" i="1"/>
  <c r="AU568" i="1" s="1"/>
  <c r="Q568" i="1"/>
  <c r="DA568" i="1" s="1"/>
  <c r="AV229" i="1"/>
  <c r="X229" i="1"/>
  <c r="W229" i="1"/>
  <c r="Q229" i="1"/>
  <c r="AL229" i="1"/>
  <c r="AU229" i="1" s="1"/>
  <c r="O569" i="1"/>
  <c r="AL152" i="1"/>
  <c r="AU152" i="1" s="1"/>
  <c r="O234" i="1"/>
  <c r="P234" i="1" s="1"/>
  <c r="AM234" i="1" s="1"/>
  <c r="O394" i="1"/>
  <c r="Q152" i="1"/>
  <c r="DA152" i="1" s="1"/>
  <c r="W389" i="1"/>
  <c r="Q389" i="1"/>
  <c r="DA389" i="1" s="1"/>
  <c r="AL389" i="1"/>
  <c r="AU389" i="1" s="1"/>
  <c r="AL393" i="1"/>
  <c r="AU393" i="1" s="1"/>
  <c r="W393" i="1"/>
  <c r="Q393" i="1"/>
  <c r="DA393" i="1" s="1"/>
  <c r="O477" i="1"/>
  <c r="O228" i="1"/>
  <c r="P228" i="1" s="1"/>
  <c r="AM228" i="1" s="1"/>
  <c r="O388" i="1"/>
  <c r="Q146" i="1"/>
  <c r="DA146" i="1" s="1"/>
  <c r="O563" i="1"/>
  <c r="AL146" i="1"/>
  <c r="AU146" i="1" s="1"/>
  <c r="CL146" i="1" s="1"/>
  <c r="CN146" i="1" s="1"/>
  <c r="O390" i="1"/>
  <c r="O230" i="1"/>
  <c r="Q148" i="1"/>
  <c r="O565" i="1"/>
  <c r="AL148" i="1"/>
  <c r="AU148" i="1" s="1"/>
  <c r="DH152" i="1" l="1"/>
  <c r="P64" i="84"/>
  <c r="DH147" i="1"/>
  <c r="DA576" i="1"/>
  <c r="CL393" i="1"/>
  <c r="CN393" i="1" s="1"/>
  <c r="W569" i="1"/>
  <c r="AL569" i="1"/>
  <c r="AU569" i="1" s="1"/>
  <c r="Q569" i="1"/>
  <c r="DA569" i="1" s="1"/>
  <c r="DH569" i="1" s="1"/>
  <c r="CZ564" i="1"/>
  <c r="AO564" i="1"/>
  <c r="Y564" i="1"/>
  <c r="CX564" i="1"/>
  <c r="CY564" i="1"/>
  <c r="CH564" i="1"/>
  <c r="AL232" i="1"/>
  <c r="AU232" i="1" s="1"/>
  <c r="CL232" i="1" s="1"/>
  <c r="CN232" i="1" s="1"/>
  <c r="W232" i="1"/>
  <c r="AV228" i="1"/>
  <c r="X228" i="1"/>
  <c r="GQ273" i="1"/>
  <c r="GQ353" i="1"/>
  <c r="GQ193" i="1"/>
  <c r="CL229" i="1"/>
  <c r="CN229" i="1" s="1"/>
  <c r="CX233" i="1"/>
  <c r="CZ233" i="1"/>
  <c r="AO233" i="1"/>
  <c r="Y233" i="1"/>
  <c r="CY233" i="1"/>
  <c r="CH233" i="1"/>
  <c r="DW150" i="1"/>
  <c r="CL149" i="1"/>
  <c r="CN149" i="1" s="1"/>
  <c r="DW149" i="1"/>
  <c r="GE87" i="1"/>
  <c r="DW147" i="1"/>
  <c r="Q563" i="1"/>
  <c r="DA563" i="1" s="1"/>
  <c r="DH564" i="1" s="1"/>
  <c r="W563" i="1"/>
  <c r="AL563" i="1"/>
  <c r="AU563" i="1" s="1"/>
  <c r="CL563" i="1" s="1"/>
  <c r="CN563" i="1" s="1"/>
  <c r="DA229" i="1"/>
  <c r="CY229" i="1"/>
  <c r="AO229" i="1"/>
  <c r="CX229" i="1"/>
  <c r="CZ229" i="1"/>
  <c r="Y229" i="1"/>
  <c r="CH229" i="1"/>
  <c r="W231" i="1"/>
  <c r="Q231" i="1"/>
  <c r="DA231" i="1" s="1"/>
  <c r="GC169" i="1"/>
  <c r="O319" i="1"/>
  <c r="AL231" i="1"/>
  <c r="AU231" i="1" s="1"/>
  <c r="CY389" i="1"/>
  <c r="CX389" i="1"/>
  <c r="AO389" i="1"/>
  <c r="DB389" i="1"/>
  <c r="Y389" i="1"/>
  <c r="CZ389" i="1"/>
  <c r="CH389" i="1"/>
  <c r="DW233" i="1"/>
  <c r="CL233" i="1"/>
  <c r="CN233" i="1" s="1"/>
  <c r="AL567" i="1"/>
  <c r="AU567" i="1" s="1"/>
  <c r="CL567" i="1" s="1"/>
  <c r="CN567" i="1" s="1"/>
  <c r="W567" i="1"/>
  <c r="Q567" i="1"/>
  <c r="DA567" i="1" s="1"/>
  <c r="DH568" i="1" s="1"/>
  <c r="P231" i="1"/>
  <c r="AM231" i="1" s="1"/>
  <c r="DW151" i="1"/>
  <c r="AL392" i="1"/>
  <c r="AU392" i="1" s="1"/>
  <c r="CL392" i="1" s="1"/>
  <c r="CN392" i="1" s="1"/>
  <c r="W392" i="1"/>
  <c r="Q392" i="1"/>
  <c r="DA392" i="1" s="1"/>
  <c r="DH393" i="1" s="1"/>
  <c r="Q388" i="1"/>
  <c r="W388" i="1"/>
  <c r="AL388" i="1"/>
  <c r="AU388" i="1" s="1"/>
  <c r="CL388" i="1" s="1"/>
  <c r="CN388" i="1" s="1"/>
  <c r="DW148" i="1"/>
  <c r="CL148" i="1"/>
  <c r="CN148" i="1" s="1"/>
  <c r="DB229" i="1"/>
  <c r="Q566" i="1"/>
  <c r="DA566" i="1" s="1"/>
  <c r="W566" i="1"/>
  <c r="AL566" i="1"/>
  <c r="AU566" i="1" s="1"/>
  <c r="DB233" i="1"/>
  <c r="AW151" i="1"/>
  <c r="CC151" i="1"/>
  <c r="AO146" i="1"/>
  <c r="R146" i="1"/>
  <c r="S146" i="1" s="1"/>
  <c r="Y146" i="1"/>
  <c r="AI112" i="81" s="1"/>
  <c r="CX146" i="1"/>
  <c r="DE147" i="1" s="1"/>
  <c r="CY146" i="1"/>
  <c r="DF147" i="1" s="1"/>
  <c r="CH146" i="1"/>
  <c r="CZ146" i="1"/>
  <c r="DG147" i="1" s="1"/>
  <c r="F53" i="81"/>
  <c r="H53" i="81" s="1"/>
  <c r="I53" i="81" s="1"/>
  <c r="L53" i="81" s="1"/>
  <c r="Q565" i="1"/>
  <c r="DA565" i="1" s="1"/>
  <c r="DH565" i="1" s="1"/>
  <c r="W565" i="1"/>
  <c r="AL565" i="1"/>
  <c r="AU565" i="1" s="1"/>
  <c r="W228" i="1"/>
  <c r="Q228" i="1"/>
  <c r="DA228" i="1" s="1"/>
  <c r="AL228" i="1"/>
  <c r="AU228" i="1" s="1"/>
  <c r="F59" i="81"/>
  <c r="H59" i="81" s="1"/>
  <c r="I59" i="81" s="1"/>
  <c r="L59" i="81" s="1"/>
  <c r="CY152" i="1"/>
  <c r="CX152" i="1"/>
  <c r="M64" i="84" s="1"/>
  <c r="CZ152" i="1"/>
  <c r="AO152" i="1"/>
  <c r="Y152" i="1"/>
  <c r="AI118" i="81" s="1"/>
  <c r="CH152" i="1"/>
  <c r="AW147" i="1"/>
  <c r="CC147" i="1"/>
  <c r="GJ125" i="1" s="1"/>
  <c r="GI125" i="1" s="1"/>
  <c r="DA148" i="1"/>
  <c r="DH148" i="1" s="1"/>
  <c r="CZ148" i="1"/>
  <c r="DG148" i="1" s="1"/>
  <c r="CX148" i="1"/>
  <c r="Y148" i="1"/>
  <c r="AI114" i="81" s="1"/>
  <c r="AO148" i="1"/>
  <c r="CY148" i="1"/>
  <c r="DF148" i="1" s="1"/>
  <c r="F55" i="81"/>
  <c r="H55" i="81" s="1"/>
  <c r="I55" i="81" s="1"/>
  <c r="L55" i="81" s="1"/>
  <c r="CH148" i="1"/>
  <c r="W477" i="1"/>
  <c r="Q477" i="1"/>
  <c r="AL477" i="1"/>
  <c r="AU477" i="1" s="1"/>
  <c r="CL477" i="1" s="1"/>
  <c r="CN477" i="1" s="1"/>
  <c r="AV234" i="1"/>
  <c r="X234" i="1"/>
  <c r="GR273" i="1"/>
  <c r="GR353" i="1"/>
  <c r="GR193" i="1"/>
  <c r="DA149" i="1"/>
  <c r="Y149" i="1"/>
  <c r="AI115" i="81" s="1"/>
  <c r="AO149" i="1"/>
  <c r="CZ149" i="1"/>
  <c r="CY149" i="1"/>
  <c r="CX149" i="1"/>
  <c r="F56" i="81"/>
  <c r="H56" i="81" s="1"/>
  <c r="I56" i="81" s="1"/>
  <c r="L56" i="81" s="1"/>
  <c r="R149" i="1"/>
  <c r="S149" i="1" s="1"/>
  <c r="CH149" i="1"/>
  <c r="P230" i="1"/>
  <c r="W230" i="1"/>
  <c r="AL230" i="1"/>
  <c r="AU230" i="1" s="1"/>
  <c r="AL394" i="1"/>
  <c r="AU394" i="1" s="1"/>
  <c r="W394" i="1"/>
  <c r="Q394" i="1"/>
  <c r="DA394" i="1" s="1"/>
  <c r="DH394" i="1" s="1"/>
  <c r="W391" i="1"/>
  <c r="Q391" i="1"/>
  <c r="GC329" i="1"/>
  <c r="AL391" i="1"/>
  <c r="AU391" i="1" s="1"/>
  <c r="W234" i="1"/>
  <c r="AL234" i="1"/>
  <c r="AU234" i="1" s="1"/>
  <c r="Q234" i="1"/>
  <c r="DA234" i="1" s="1"/>
  <c r="DH234" i="1" s="1"/>
  <c r="CY568" i="1"/>
  <c r="AO568" i="1"/>
  <c r="CZ568" i="1"/>
  <c r="CX568" i="1"/>
  <c r="Y568" i="1"/>
  <c r="CH568" i="1"/>
  <c r="DC147" i="1"/>
  <c r="CL564" i="1"/>
  <c r="CN564" i="1" s="1"/>
  <c r="P232" i="1"/>
  <c r="AM232" i="1" s="1"/>
  <c r="DC151" i="1"/>
  <c r="CL389" i="1"/>
  <c r="CN389" i="1" s="1"/>
  <c r="Q390" i="1"/>
  <c r="W390" i="1"/>
  <c r="AL390" i="1"/>
  <c r="AU390" i="1" s="1"/>
  <c r="Y393" i="1"/>
  <c r="CY393" i="1"/>
  <c r="CZ393" i="1"/>
  <c r="AO393" i="1"/>
  <c r="DB393" i="1"/>
  <c r="CX393" i="1"/>
  <c r="CH393" i="1"/>
  <c r="CL152" i="1"/>
  <c r="CN152" i="1" s="1"/>
  <c r="DW152" i="1"/>
  <c r="CL568" i="1"/>
  <c r="CN568" i="1" s="1"/>
  <c r="AO150" i="1"/>
  <c r="CY150" i="1"/>
  <c r="DF151" i="1" s="1"/>
  <c r="CZ150" i="1"/>
  <c r="DG151" i="1" s="1"/>
  <c r="CX150" i="1"/>
  <c r="DE151" i="1" s="1"/>
  <c r="F57" i="81"/>
  <c r="H57" i="81" s="1"/>
  <c r="I57" i="81" s="1"/>
  <c r="L57" i="81" s="1"/>
  <c r="Y150" i="1"/>
  <c r="AI116" i="81" s="1"/>
  <c r="CH150" i="1"/>
  <c r="Q230" i="1" l="1"/>
  <c r="AM230" i="1"/>
  <c r="DF152" i="1"/>
  <c r="N64" i="84"/>
  <c r="DX229" i="1"/>
  <c r="DG152" i="1"/>
  <c r="O64" i="84"/>
  <c r="DH229" i="1"/>
  <c r="DW564" i="1"/>
  <c r="DW568" i="1"/>
  <c r="DJ147" i="1"/>
  <c r="DL147" i="1" s="1"/>
  <c r="DF150" i="1"/>
  <c r="DF149" i="1"/>
  <c r="AW229" i="1"/>
  <c r="CC229" i="1"/>
  <c r="CX569" i="1"/>
  <c r="CZ569" i="1"/>
  <c r="DG569" i="1" s="1"/>
  <c r="CY569" i="1"/>
  <c r="DF569" i="1" s="1"/>
  <c r="Y569" i="1"/>
  <c r="AO569" i="1"/>
  <c r="CH569" i="1"/>
  <c r="DC150" i="1"/>
  <c r="AV232" i="1"/>
  <c r="X232" i="1"/>
  <c r="CZ234" i="1"/>
  <c r="DG234" i="1" s="1"/>
  <c r="AO234" i="1"/>
  <c r="CY234" i="1"/>
  <c r="DF234" i="1" s="1"/>
  <c r="Y234" i="1"/>
  <c r="CX234" i="1"/>
  <c r="CH234" i="1"/>
  <c r="GQ354" i="1"/>
  <c r="GQ274" i="1"/>
  <c r="DW230" i="1"/>
  <c r="GQ194" i="1"/>
  <c r="CL230" i="1"/>
  <c r="CN230" i="1" s="1"/>
  <c r="CC149" i="1"/>
  <c r="GJ127" i="1" s="1"/>
  <c r="GI127" i="1" s="1"/>
  <c r="AW149" i="1"/>
  <c r="DB228" i="1"/>
  <c r="CZ228" i="1"/>
  <c r="DG229" i="1" s="1"/>
  <c r="AO228" i="1"/>
  <c r="CY228" i="1"/>
  <c r="DF229" i="1" s="1"/>
  <c r="CX228" i="1"/>
  <c r="DE229" i="1" s="1"/>
  <c r="Y228" i="1"/>
  <c r="CH228" i="1"/>
  <c r="DW232" i="1"/>
  <c r="GQ275" i="1"/>
  <c r="GQ195" i="1"/>
  <c r="DW231" i="1"/>
  <c r="GQ355" i="1"/>
  <c r="GE169" i="1"/>
  <c r="CL231" i="1"/>
  <c r="CN231" i="1" s="1"/>
  <c r="DW569" i="1"/>
  <c r="CL569" i="1"/>
  <c r="CN569" i="1" s="1"/>
  <c r="CL234" i="1"/>
  <c r="CN234" i="1" s="1"/>
  <c r="DW234" i="1"/>
  <c r="DA230" i="1"/>
  <c r="DH230" i="1" s="1"/>
  <c r="AO230" i="1"/>
  <c r="Y230" i="1"/>
  <c r="CZ230" i="1"/>
  <c r="DG230" i="1" s="1"/>
  <c r="CX230" i="1"/>
  <c r="CY230" i="1"/>
  <c r="DF230" i="1" s="1"/>
  <c r="CH230" i="1"/>
  <c r="DA477" i="1"/>
  <c r="CY477" i="1"/>
  <c r="Y477" i="1"/>
  <c r="CZ477" i="1"/>
  <c r="CH477" i="1"/>
  <c r="AO477" i="1"/>
  <c r="CX477" i="1"/>
  <c r="Q489" i="1"/>
  <c r="CC146" i="1"/>
  <c r="AW146" i="1"/>
  <c r="Q232" i="1"/>
  <c r="DJ151" i="1"/>
  <c r="DL151" i="1" s="1"/>
  <c r="CC393" i="1"/>
  <c r="AW393" i="1"/>
  <c r="DH150" i="1"/>
  <c r="DH149" i="1"/>
  <c r="DW565" i="1"/>
  <c r="CL565" i="1"/>
  <c r="CN565" i="1" s="1"/>
  <c r="DA388" i="1"/>
  <c r="DH389" i="1" s="1"/>
  <c r="CX388" i="1"/>
  <c r="DE389" i="1" s="1"/>
  <c r="CY388" i="1"/>
  <c r="DF389" i="1" s="1"/>
  <c r="DB388" i="1"/>
  <c r="DI389" i="1" s="1"/>
  <c r="CH388" i="1"/>
  <c r="AO388" i="1"/>
  <c r="Y388" i="1"/>
  <c r="CZ388" i="1"/>
  <c r="DG389" i="1" s="1"/>
  <c r="AW233" i="1"/>
  <c r="CC233" i="1"/>
  <c r="CY567" i="1"/>
  <c r="DF568" i="1" s="1"/>
  <c r="CZ567" i="1"/>
  <c r="Y567" i="1"/>
  <c r="AO567" i="1"/>
  <c r="CX567" i="1"/>
  <c r="DE568" i="1" s="1"/>
  <c r="CH567" i="1"/>
  <c r="AW150" i="1"/>
  <c r="CC150" i="1"/>
  <c r="X230" i="1"/>
  <c r="AV230" i="1"/>
  <c r="DB230" i="1"/>
  <c r="DI230" i="1" s="1"/>
  <c r="DW393" i="1"/>
  <c r="DW394" i="1"/>
  <c r="CL394" i="1"/>
  <c r="CN394" i="1" s="1"/>
  <c r="AO563" i="1"/>
  <c r="Y563" i="1"/>
  <c r="CX563" i="1"/>
  <c r="CH563" i="1"/>
  <c r="CY563" i="1"/>
  <c r="DF564" i="1" s="1"/>
  <c r="CZ563" i="1"/>
  <c r="DG564" i="1" s="1"/>
  <c r="CL390" i="1"/>
  <c r="CN390" i="1" s="1"/>
  <c r="DW390" i="1"/>
  <c r="CC152" i="1"/>
  <c r="AW152" i="1"/>
  <c r="CY565" i="1"/>
  <c r="DF565" i="1" s="1"/>
  <c r="CX565" i="1"/>
  <c r="CZ565" i="1"/>
  <c r="DG565" i="1" s="1"/>
  <c r="Y565" i="1"/>
  <c r="AO565" i="1"/>
  <c r="CH565" i="1"/>
  <c r="DW567" i="1"/>
  <c r="DW566" i="1"/>
  <c r="CL566" i="1"/>
  <c r="CN566" i="1" s="1"/>
  <c r="GR352" i="1"/>
  <c r="GR192" i="1"/>
  <c r="GR272" i="1"/>
  <c r="DA391" i="1"/>
  <c r="DB391" i="1"/>
  <c r="AO391" i="1"/>
  <c r="CX391" i="1"/>
  <c r="Y391" i="1"/>
  <c r="CZ391" i="1"/>
  <c r="CY391" i="1"/>
  <c r="CH391" i="1"/>
  <c r="CC148" i="1"/>
  <c r="GJ126" i="1" s="1"/>
  <c r="GI126" i="1" s="1"/>
  <c r="AW148" i="1"/>
  <c r="DH567" i="1"/>
  <c r="DH566" i="1"/>
  <c r="DC564" i="1"/>
  <c r="DC146" i="1"/>
  <c r="DC576" i="1" s="1"/>
  <c r="CX576" i="1"/>
  <c r="DW392" i="1"/>
  <c r="DW391" i="1"/>
  <c r="GE329" i="1"/>
  <c r="CL391" i="1"/>
  <c r="CN391" i="1" s="1"/>
  <c r="Y231" i="1"/>
  <c r="CY231" i="1"/>
  <c r="AO231" i="1"/>
  <c r="CX231" i="1"/>
  <c r="CZ231" i="1"/>
  <c r="CH231" i="1"/>
  <c r="DA390" i="1"/>
  <c r="DH390" i="1" s="1"/>
  <c r="Y390" i="1"/>
  <c r="AO390" i="1"/>
  <c r="CY390" i="1"/>
  <c r="DF390" i="1" s="1"/>
  <c r="DB390" i="1"/>
  <c r="DI390" i="1" s="1"/>
  <c r="CX390" i="1"/>
  <c r="CZ390" i="1"/>
  <c r="DG390" i="1" s="1"/>
  <c r="CH390" i="1"/>
  <c r="DC568" i="1"/>
  <c r="DC152" i="1"/>
  <c r="DE152" i="1"/>
  <c r="CZ576" i="1"/>
  <c r="CL228" i="1"/>
  <c r="CN228" i="1" s="1"/>
  <c r="GQ192" i="1"/>
  <c r="GQ272" i="1"/>
  <c r="GQ352" i="1"/>
  <c r="DG150" i="1"/>
  <c r="DG149" i="1"/>
  <c r="DC233" i="1"/>
  <c r="DG568" i="1"/>
  <c r="DE148" i="1"/>
  <c r="DJ148" i="1" s="1"/>
  <c r="DL148" i="1" s="1"/>
  <c r="DC148" i="1"/>
  <c r="CZ566" i="1"/>
  <c r="CY566" i="1"/>
  <c r="AO566" i="1"/>
  <c r="CX566" i="1"/>
  <c r="Y566" i="1"/>
  <c r="CH566" i="1"/>
  <c r="X231" i="1"/>
  <c r="AV231" i="1"/>
  <c r="GC170" i="1"/>
  <c r="DB231" i="1"/>
  <c r="CC564" i="1"/>
  <c r="AW564" i="1"/>
  <c r="DC393" i="1"/>
  <c r="DC389" i="1"/>
  <c r="DX234" i="1"/>
  <c r="DM147" i="1"/>
  <c r="CZ392" i="1"/>
  <c r="DG393" i="1" s="1"/>
  <c r="CX392" i="1"/>
  <c r="DE393" i="1" s="1"/>
  <c r="DB392" i="1"/>
  <c r="DI393" i="1" s="1"/>
  <c r="AO392" i="1"/>
  <c r="CY392" i="1"/>
  <c r="DF393" i="1" s="1"/>
  <c r="Y392" i="1"/>
  <c r="CH392" i="1"/>
  <c r="DW389" i="1"/>
  <c r="AW568" i="1"/>
  <c r="CC568" i="1"/>
  <c r="CZ394" i="1"/>
  <c r="DG394" i="1" s="1"/>
  <c r="Y394" i="1"/>
  <c r="CX394" i="1"/>
  <c r="AO394" i="1"/>
  <c r="DB394" i="1"/>
  <c r="DI394" i="1" s="1"/>
  <c r="CY394" i="1"/>
  <c r="DF394" i="1" s="1"/>
  <c r="CH394" i="1"/>
  <c r="DE150" i="1"/>
  <c r="DC149" i="1"/>
  <c r="DE149" i="1"/>
  <c r="DB234" i="1"/>
  <c r="DI234" i="1" s="1"/>
  <c r="CY576" i="1"/>
  <c r="DI229" i="1"/>
  <c r="CC389" i="1"/>
  <c r="AW389" i="1"/>
  <c r="DC229" i="1"/>
  <c r="DW229" i="1"/>
  <c r="DO148" i="1" l="1"/>
  <c r="DJ150" i="1"/>
  <c r="DL150" i="1" s="1"/>
  <c r="DJ389" i="1"/>
  <c r="DL389" i="1" s="1"/>
  <c r="DC477" i="1"/>
  <c r="DJ149" i="1"/>
  <c r="DM149" i="1" s="1"/>
  <c r="GE170" i="1"/>
  <c r="GR275" i="1"/>
  <c r="DX231" i="1"/>
  <c r="GR355" i="1"/>
  <c r="GR195" i="1"/>
  <c r="DH392" i="1"/>
  <c r="DH391" i="1"/>
  <c r="CC565" i="1"/>
  <c r="AW565" i="1"/>
  <c r="DX230" i="1"/>
  <c r="GR274" i="1"/>
  <c r="GR354" i="1"/>
  <c r="GR194" i="1"/>
  <c r="GJ124" i="1"/>
  <c r="GI124" i="1" s="1"/>
  <c r="CC577" i="1"/>
  <c r="CC234" i="1"/>
  <c r="AW234" i="1"/>
  <c r="DJ152" i="1"/>
  <c r="DL152" i="1" s="1"/>
  <c r="DC563" i="1"/>
  <c r="CC390" i="1"/>
  <c r="AW390" i="1"/>
  <c r="DC569" i="1"/>
  <c r="DE569" i="1"/>
  <c r="DJ569" i="1" s="1"/>
  <c r="DM569" i="1" s="1"/>
  <c r="DO150" i="1"/>
  <c r="CC230" i="1"/>
  <c r="AW230" i="1"/>
  <c r="DI392" i="1"/>
  <c r="DI391" i="1"/>
  <c r="DJ393" i="1"/>
  <c r="DO393" i="1" s="1"/>
  <c r="DC565" i="1"/>
  <c r="DE565" i="1"/>
  <c r="AW563" i="1"/>
  <c r="CC563" i="1"/>
  <c r="CC477" i="1"/>
  <c r="AW477" i="1"/>
  <c r="DX232" i="1"/>
  <c r="DX233" i="1"/>
  <c r="DM150" i="1"/>
  <c r="DE230" i="1"/>
  <c r="DC230" i="1"/>
  <c r="DJ568" i="1"/>
  <c r="DN568" i="1" s="1"/>
  <c r="DG231" i="1"/>
  <c r="Q64" i="84"/>
  <c r="AW388" i="1"/>
  <c r="CC388" i="1"/>
  <c r="DN151" i="1"/>
  <c r="CC392" i="1"/>
  <c r="AW392" i="1"/>
  <c r="CC394" i="1"/>
  <c r="AW394" i="1"/>
  <c r="AW566" i="1"/>
  <c r="CC566" i="1"/>
  <c r="DN150" i="1"/>
  <c r="DC231" i="1"/>
  <c r="DE231" i="1"/>
  <c r="DF392" i="1"/>
  <c r="DF391" i="1"/>
  <c r="DH231" i="1"/>
  <c r="DF567" i="1"/>
  <c r="DF566" i="1"/>
  <c r="AW231" i="1"/>
  <c r="CC231" i="1"/>
  <c r="DG392" i="1"/>
  <c r="DG391" i="1"/>
  <c r="DC567" i="1"/>
  <c r="DE394" i="1"/>
  <c r="DC394" i="1"/>
  <c r="DC392" i="1"/>
  <c r="DG567" i="1"/>
  <c r="DG566" i="1"/>
  <c r="DF231" i="1"/>
  <c r="DE564" i="1"/>
  <c r="DJ564" i="1" s="1"/>
  <c r="DN564" i="1" s="1"/>
  <c r="DM148" i="1"/>
  <c r="AW567" i="1"/>
  <c r="CC567" i="1"/>
  <c r="AW569" i="1"/>
  <c r="CC569" i="1"/>
  <c r="DJ229" i="1"/>
  <c r="DN229" i="1" s="1"/>
  <c r="DE390" i="1"/>
  <c r="DC390" i="1"/>
  <c r="DC228" i="1"/>
  <c r="DE567" i="1"/>
  <c r="DC566" i="1"/>
  <c r="DE566" i="1"/>
  <c r="DN148" i="1"/>
  <c r="DP389" i="1"/>
  <c r="DE392" i="1"/>
  <c r="DC391" i="1"/>
  <c r="DE391" i="1"/>
  <c r="DC388" i="1"/>
  <c r="DM151" i="1"/>
  <c r="DO151" i="1"/>
  <c r="DE234" i="1"/>
  <c r="DJ234" i="1" s="1"/>
  <c r="DN234" i="1" s="1"/>
  <c r="DC234" i="1"/>
  <c r="DI231" i="1"/>
  <c r="DN389" i="1"/>
  <c r="CC391" i="1"/>
  <c r="AW391" i="1"/>
  <c r="DO389" i="1"/>
  <c r="DB232" i="1"/>
  <c r="DI233" i="1" s="1"/>
  <c r="CX232" i="1"/>
  <c r="DE232" i="1" s="1"/>
  <c r="CY232" i="1"/>
  <c r="DF233" i="1" s="1"/>
  <c r="AO232" i="1"/>
  <c r="CZ232" i="1"/>
  <c r="DG233" i="1" s="1"/>
  <c r="Y232" i="1"/>
  <c r="CH232" i="1"/>
  <c r="DA232" i="1"/>
  <c r="AW228" i="1"/>
  <c r="CC228" i="1"/>
  <c r="DN147" i="1"/>
  <c r="DO147" i="1"/>
  <c r="DQ148" i="1" l="1"/>
  <c r="DZ147" i="1"/>
  <c r="DM389" i="1"/>
  <c r="DQ389" i="1" s="1"/>
  <c r="DO149" i="1"/>
  <c r="DL149" i="1"/>
  <c r="DQ151" i="1"/>
  <c r="DZ389" i="1"/>
  <c r="DN149" i="1"/>
  <c r="DQ149" i="1" s="1"/>
  <c r="DN569" i="1"/>
  <c r="DM229" i="1"/>
  <c r="DP229" i="1"/>
  <c r="DZ148" i="1"/>
  <c r="DI232" i="1"/>
  <c r="DQ150" i="1"/>
  <c r="EJ147" i="1"/>
  <c r="DL234" i="1"/>
  <c r="DO234" i="1"/>
  <c r="DJ394" i="1"/>
  <c r="DL394" i="1" s="1"/>
  <c r="DQ147" i="1"/>
  <c r="DN393" i="1"/>
  <c r="DM393" i="1"/>
  <c r="DJ567" i="1"/>
  <c r="DO567" i="1" s="1"/>
  <c r="DG232" i="1"/>
  <c r="DO152" i="1"/>
  <c r="DM152" i="1"/>
  <c r="DN152" i="1"/>
  <c r="DP393" i="1"/>
  <c r="DL568" i="1"/>
  <c r="DZ151" i="1"/>
  <c r="DZ150" i="1"/>
  <c r="DM568" i="1"/>
  <c r="DO568" i="1"/>
  <c r="EJ389" i="1"/>
  <c r="EJ151" i="1"/>
  <c r="AW232" i="1"/>
  <c r="CC232" i="1"/>
  <c r="DJ391" i="1"/>
  <c r="DP391" i="1" s="1"/>
  <c r="DL569" i="1"/>
  <c r="DO569" i="1"/>
  <c r="DJ566" i="1"/>
  <c r="DL566" i="1" s="1"/>
  <c r="EJ148" i="1"/>
  <c r="DF232" i="1"/>
  <c r="DM234" i="1"/>
  <c r="DJ565" i="1"/>
  <c r="DL565" i="1" s="1"/>
  <c r="EJ150" i="1"/>
  <c r="DL564" i="1"/>
  <c r="DO564" i="1"/>
  <c r="DC232" i="1"/>
  <c r="DE233" i="1"/>
  <c r="DJ392" i="1"/>
  <c r="DM392" i="1" s="1"/>
  <c r="DJ390" i="1"/>
  <c r="DL390" i="1" s="1"/>
  <c r="DJ231" i="1"/>
  <c r="DO231" i="1" s="1"/>
  <c r="DH233" i="1"/>
  <c r="DH232" i="1"/>
  <c r="DP234" i="1"/>
  <c r="DL229" i="1"/>
  <c r="DO229" i="1"/>
  <c r="DJ230" i="1"/>
  <c r="DL230" i="1" s="1"/>
  <c r="DL393" i="1"/>
  <c r="DM564" i="1"/>
  <c r="DZ149" i="1" l="1"/>
  <c r="EJ149" i="1"/>
  <c r="DM391" i="1"/>
  <c r="DN391" i="1"/>
  <c r="DL391" i="1"/>
  <c r="DL567" i="1"/>
  <c r="DN566" i="1"/>
  <c r="DN392" i="1"/>
  <c r="DN567" i="1"/>
  <c r="FS567" i="1" s="1"/>
  <c r="EJ152" i="1"/>
  <c r="DL392" i="1"/>
  <c r="DQ229" i="1"/>
  <c r="DP392" i="1"/>
  <c r="FS569" i="1"/>
  <c r="EJ569" i="1"/>
  <c r="DQ569" i="1"/>
  <c r="DZ569" i="1"/>
  <c r="DO565" i="1"/>
  <c r="DN565" i="1"/>
  <c r="DM565" i="1"/>
  <c r="EJ393" i="1"/>
  <c r="DQ393" i="1"/>
  <c r="DZ393" i="1"/>
  <c r="DO390" i="1"/>
  <c r="DP390" i="1"/>
  <c r="DM390" i="1"/>
  <c r="DN390" i="1"/>
  <c r="DM567" i="1"/>
  <c r="DZ152" i="1"/>
  <c r="DQ564" i="1"/>
  <c r="FS564" i="1"/>
  <c r="EJ564" i="1"/>
  <c r="DZ564" i="1"/>
  <c r="DL231" i="1"/>
  <c r="DM231" i="1"/>
  <c r="DP231" i="1"/>
  <c r="DO391" i="1"/>
  <c r="DQ152" i="1"/>
  <c r="DO394" i="1"/>
  <c r="DP394" i="1"/>
  <c r="DM394" i="1"/>
  <c r="DN394" i="1"/>
  <c r="DM230" i="1"/>
  <c r="DP230" i="1"/>
  <c r="DO230" i="1"/>
  <c r="DN230" i="1"/>
  <c r="EJ229" i="1"/>
  <c r="DZ229" i="1"/>
  <c r="DJ233" i="1"/>
  <c r="DL233" i="1" s="1"/>
  <c r="FS568" i="1"/>
  <c r="EJ568" i="1"/>
  <c r="DQ568" i="1"/>
  <c r="DZ568" i="1"/>
  <c r="DN231" i="1"/>
  <c r="DQ234" i="1"/>
  <c r="EJ234" i="1"/>
  <c r="DZ234" i="1"/>
  <c r="DM566" i="1"/>
  <c r="DO566" i="1"/>
  <c r="DJ232" i="1"/>
  <c r="DN232" i="1" s="1"/>
  <c r="DO392" i="1"/>
  <c r="EJ391" i="1" l="1"/>
  <c r="FS566" i="1"/>
  <c r="DZ391" i="1"/>
  <c r="EJ567" i="1"/>
  <c r="DQ391" i="1"/>
  <c r="EJ566" i="1"/>
  <c r="DQ392" i="1"/>
  <c r="DQ567" i="1"/>
  <c r="DZ566" i="1"/>
  <c r="DQ230" i="1"/>
  <c r="DQ566" i="1"/>
  <c r="EJ230" i="1"/>
  <c r="FS565" i="1"/>
  <c r="DZ230" i="1"/>
  <c r="DQ390" i="1"/>
  <c r="EJ394" i="1"/>
  <c r="DZ567" i="1"/>
  <c r="DQ231" i="1"/>
  <c r="EJ231" i="1"/>
  <c r="DZ231" i="1"/>
  <c r="DN233" i="1"/>
  <c r="DM233" i="1"/>
  <c r="DP233" i="1"/>
  <c r="DZ394" i="1"/>
  <c r="DZ390" i="1"/>
  <c r="DQ394" i="1"/>
  <c r="EJ390" i="1"/>
  <c r="DO232" i="1"/>
  <c r="DL232" i="1"/>
  <c r="DP232" i="1"/>
  <c r="DZ392" i="1"/>
  <c r="DZ565" i="1"/>
  <c r="DO233" i="1"/>
  <c r="EJ392" i="1"/>
  <c r="DM232" i="1"/>
  <c r="EJ565" i="1"/>
  <c r="DQ565" i="1"/>
  <c r="EJ233" i="1" l="1"/>
  <c r="DQ233" i="1"/>
  <c r="DZ233" i="1"/>
  <c r="DQ232" i="1"/>
  <c r="EJ232" i="1"/>
  <c r="DZ232" i="1"/>
  <c r="Q145" i="1" l="1"/>
  <c r="O562" i="1"/>
  <c r="O227" i="1"/>
  <c r="IO145" i="1"/>
  <c r="O387" i="1"/>
  <c r="O476" i="1"/>
  <c r="P227" i="1"/>
  <c r="AM227" i="1" s="1"/>
  <c r="AL145" i="1"/>
  <c r="AU145" i="1" s="1"/>
  <c r="W476" i="1" l="1"/>
  <c r="Q476" i="1"/>
  <c r="AL476" i="1"/>
  <c r="AU476" i="1" s="1"/>
  <c r="O600" i="1"/>
  <c r="O610" i="1" s="1"/>
  <c r="W227" i="1"/>
  <c r="Q227" i="1"/>
  <c r="DB227" i="1" s="1"/>
  <c r="AL227" i="1"/>
  <c r="AU227" i="1" s="1"/>
  <c r="HM145" i="1"/>
  <c r="IF109" i="1" s="1"/>
  <c r="DW145" i="1"/>
  <c r="CL145" i="1"/>
  <c r="CN145" i="1" s="1"/>
  <c r="DW146" i="1"/>
  <c r="Q562" i="1"/>
  <c r="DA562" i="1" s="1"/>
  <c r="W562" i="1"/>
  <c r="AL562" i="1"/>
  <c r="AU562" i="1" s="1"/>
  <c r="AV227" i="1"/>
  <c r="P600" i="1"/>
  <c r="X227" i="1"/>
  <c r="Q387" i="1"/>
  <c r="W387" i="1"/>
  <c r="AL387" i="1"/>
  <c r="AU387" i="1" s="1"/>
  <c r="DA145" i="1"/>
  <c r="CZ145" i="1"/>
  <c r="CY145" i="1"/>
  <c r="AO145" i="1"/>
  <c r="F52" i="81"/>
  <c r="H52" i="81" s="1"/>
  <c r="I52" i="81" s="1"/>
  <c r="L52" i="81" s="1"/>
  <c r="Y145" i="1"/>
  <c r="AI111" i="81" s="1"/>
  <c r="CX145" i="1"/>
  <c r="CH145" i="1"/>
  <c r="DI227" i="1" l="1"/>
  <c r="DI228" i="1"/>
  <c r="I19" i="92"/>
  <c r="HM227" i="1"/>
  <c r="CL227" i="1"/>
  <c r="CN227" i="1" s="1"/>
  <c r="DW227" i="1"/>
  <c r="DW228" i="1"/>
  <c r="CC145" i="1"/>
  <c r="AW145" i="1"/>
  <c r="DW562" i="1"/>
  <c r="CL562" i="1"/>
  <c r="CN562" i="1" s="1"/>
  <c r="DW563" i="1"/>
  <c r="AR30" i="40"/>
  <c r="AK30" i="40"/>
  <c r="DC145" i="1"/>
  <c r="DC575" i="1" s="1"/>
  <c r="CX575" i="1"/>
  <c r="DE146" i="1"/>
  <c r="DE145" i="1"/>
  <c r="H9" i="92"/>
  <c r="DG145" i="1"/>
  <c r="DG146" i="1"/>
  <c r="I11" i="92"/>
  <c r="M11" i="92" s="1"/>
  <c r="CZ575" i="1"/>
  <c r="DA387" i="1"/>
  <c r="Y387" i="1"/>
  <c r="CZ387" i="1"/>
  <c r="DB387" i="1"/>
  <c r="CH387" i="1"/>
  <c r="HF387" i="1" s="1"/>
  <c r="CX387" i="1"/>
  <c r="AO387" i="1"/>
  <c r="CY387" i="1"/>
  <c r="I12" i="92"/>
  <c r="M12" i="92" s="1"/>
  <c r="DA575" i="1"/>
  <c r="DH145" i="1"/>
  <c r="DH146" i="1"/>
  <c r="DH562" i="1"/>
  <c r="DH563" i="1"/>
  <c r="DW476" i="1"/>
  <c r="CL476" i="1"/>
  <c r="CN476" i="1" s="1"/>
  <c r="DW477" i="1"/>
  <c r="HN227" i="1"/>
  <c r="DX227" i="1"/>
  <c r="DX228" i="1"/>
  <c r="I10" i="92"/>
  <c r="M10" i="92" s="1"/>
  <c r="DF146" i="1"/>
  <c r="CY575" i="1"/>
  <c r="DF145" i="1"/>
  <c r="CY562" i="1"/>
  <c r="CX562" i="1"/>
  <c r="CH562" i="1"/>
  <c r="AO562" i="1"/>
  <c r="Y562" i="1"/>
  <c r="CZ562" i="1"/>
  <c r="DA476" i="1"/>
  <c r="CZ476" i="1"/>
  <c r="Y476" i="1"/>
  <c r="AO476" i="1"/>
  <c r="CY476" i="1"/>
  <c r="CX476" i="1"/>
  <c r="CH476" i="1"/>
  <c r="DA227" i="1"/>
  <c r="CY227" i="1"/>
  <c r="CZ227" i="1"/>
  <c r="CH227" i="1"/>
  <c r="HF227" i="1" s="1"/>
  <c r="Y227" i="1"/>
  <c r="CX227" i="1"/>
  <c r="AO227" i="1"/>
  <c r="HM387" i="1"/>
  <c r="HU329" i="1" s="1"/>
  <c r="DW387" i="1"/>
  <c r="CL387" i="1"/>
  <c r="CN387" i="1" s="1"/>
  <c r="DW388" i="1"/>
  <c r="CC562" i="1" l="1"/>
  <c r="AW562" i="1"/>
  <c r="IG191" i="1"/>
  <c r="IG351" i="1"/>
  <c r="IG271" i="1"/>
  <c r="DF387" i="1"/>
  <c r="DF388" i="1"/>
  <c r="DH227" i="1"/>
  <c r="I18" i="92"/>
  <c r="DH228" i="1"/>
  <c r="CC387" i="1"/>
  <c r="AW387" i="1"/>
  <c r="CC576" i="1"/>
  <c r="GJ123" i="1"/>
  <c r="GI123" i="1" s="1"/>
  <c r="DE388" i="1"/>
  <c r="DC387" i="1"/>
  <c r="DE387" i="1"/>
  <c r="DJ145" i="1"/>
  <c r="DO145" i="1" s="1"/>
  <c r="DO576" i="1" s="1"/>
  <c r="DG562" i="1"/>
  <c r="DG563" i="1"/>
  <c r="DF562" i="1"/>
  <c r="DF563" i="1"/>
  <c r="DJ146" i="1"/>
  <c r="DN146" i="1" s="1"/>
  <c r="DN577" i="1" s="1"/>
  <c r="DI387" i="1"/>
  <c r="DI388" i="1"/>
  <c r="IF351" i="1"/>
  <c r="IF191" i="1"/>
  <c r="IF271" i="1"/>
  <c r="DG228" i="1"/>
  <c r="I17" i="92"/>
  <c r="DG227" i="1"/>
  <c r="DF477" i="1"/>
  <c r="DF476" i="1"/>
  <c r="AW476" i="1"/>
  <c r="CC476" i="1"/>
  <c r="DG387" i="1"/>
  <c r="DG388" i="1"/>
  <c r="DH477" i="1"/>
  <c r="DH476" i="1"/>
  <c r="DC562" i="1"/>
  <c r="DE563" i="1"/>
  <c r="DE562" i="1"/>
  <c r="DE476" i="1"/>
  <c r="DC476" i="1"/>
  <c r="DE477" i="1"/>
  <c r="CC227" i="1"/>
  <c r="AW227" i="1"/>
  <c r="DF227" i="1"/>
  <c r="I16" i="92"/>
  <c r="DF228" i="1"/>
  <c r="DE227" i="1"/>
  <c r="DE228" i="1"/>
  <c r="DC227" i="1"/>
  <c r="H15" i="92"/>
  <c r="DG476" i="1"/>
  <c r="DG477" i="1"/>
  <c r="DH387" i="1"/>
  <c r="DH388" i="1"/>
  <c r="DL145" i="1" l="1"/>
  <c r="DL576" i="1" s="1"/>
  <c r="DJ477" i="1"/>
  <c r="DL477" i="1" s="1"/>
  <c r="DJ562" i="1"/>
  <c r="DL562" i="1" s="1"/>
  <c r="DJ227" i="1"/>
  <c r="DL227" i="1" s="1"/>
  <c r="DJ563" i="1"/>
  <c r="DL563" i="1" s="1"/>
  <c r="DJ228" i="1"/>
  <c r="DL228" i="1" s="1"/>
  <c r="DL146" i="1"/>
  <c r="DL577" i="1" s="1"/>
  <c r="DO227" i="1"/>
  <c r="DJ476" i="1"/>
  <c r="DN476" i="1" s="1"/>
  <c r="DJ387" i="1"/>
  <c r="DN387" i="1" s="1"/>
  <c r="DO562" i="1"/>
  <c r="DN145" i="1"/>
  <c r="DN576" i="1" s="1"/>
  <c r="DM145" i="1"/>
  <c r="DM576" i="1" s="1"/>
  <c r="DJ388" i="1"/>
  <c r="DL388" i="1" s="1"/>
  <c r="DM146" i="1"/>
  <c r="DM577" i="1" s="1"/>
  <c r="DO146" i="1"/>
  <c r="DO577" i="1" s="1"/>
  <c r="DN562" i="1" l="1"/>
  <c r="DM562" i="1"/>
  <c r="DN227" i="1"/>
  <c r="DM227" i="1"/>
  <c r="DM563" i="1"/>
  <c r="DP227" i="1"/>
  <c r="DN477" i="1"/>
  <c r="DO477" i="1"/>
  <c r="DM477" i="1"/>
  <c r="DP228" i="1"/>
  <c r="DZ562" i="1"/>
  <c r="EA562" i="1" s="1"/>
  <c r="EB562" i="1" s="1"/>
  <c r="CT562" i="1" s="1"/>
  <c r="DO228" i="1"/>
  <c r="DM476" i="1"/>
  <c r="DM228" i="1"/>
  <c r="DL387" i="1"/>
  <c r="DO387" i="1"/>
  <c r="DO563" i="1"/>
  <c r="EJ227" i="1"/>
  <c r="EK227" i="1" s="1"/>
  <c r="EL227" i="1" s="1"/>
  <c r="CD227" i="1" s="1"/>
  <c r="HB227" i="1" s="1"/>
  <c r="DN563" i="1"/>
  <c r="DQ563" i="1" s="1"/>
  <c r="DQ227" i="1"/>
  <c r="DP387" i="1"/>
  <c r="DN228" i="1"/>
  <c r="DM387" i="1"/>
  <c r="DL476" i="1"/>
  <c r="DO388" i="1"/>
  <c r="DM388" i="1"/>
  <c r="DZ145" i="1"/>
  <c r="EA145" i="1" s="1"/>
  <c r="EB145" i="1" s="1"/>
  <c r="CT145" i="1" s="1"/>
  <c r="DZ146" i="1"/>
  <c r="EJ562" i="1"/>
  <c r="EK562" i="1" s="1"/>
  <c r="EL562" i="1" s="1"/>
  <c r="CD562" i="1" s="1"/>
  <c r="EJ145" i="1"/>
  <c r="EK145" i="1" s="1"/>
  <c r="EL145" i="1" s="1"/>
  <c r="CD145" i="1" s="1"/>
  <c r="FB145" i="1"/>
  <c r="BR387" i="1"/>
  <c r="BR476" i="1"/>
  <c r="BR562" i="1"/>
  <c r="BR227" i="1"/>
  <c r="ER145" i="1"/>
  <c r="GQ109" i="1"/>
  <c r="N93" i="23" s="1"/>
  <c r="N210" i="23" s="1"/>
  <c r="BL387" i="1"/>
  <c r="BL227" i="1"/>
  <c r="BL562" i="1"/>
  <c r="BL476" i="1"/>
  <c r="BL580" i="1"/>
  <c r="BH145" i="1"/>
  <c r="EJ146" i="1"/>
  <c r="DQ562" i="1"/>
  <c r="DQ145" i="1"/>
  <c r="DQ146" i="1"/>
  <c r="FS562" i="1"/>
  <c r="FT562" i="1" s="1"/>
  <c r="FU562" i="1" s="1"/>
  <c r="DO476" i="1"/>
  <c r="DN388" i="1"/>
  <c r="DP388" i="1"/>
  <c r="DZ227" i="1" l="1"/>
  <c r="EA227" i="1" s="1"/>
  <c r="EB227" i="1" s="1"/>
  <c r="CT227" i="1" s="1"/>
  <c r="EJ476" i="1"/>
  <c r="EK476" i="1" s="1"/>
  <c r="EL476" i="1" s="1"/>
  <c r="CD476" i="1" s="1"/>
  <c r="DQ477" i="1"/>
  <c r="DZ477" i="1"/>
  <c r="EJ477" i="1"/>
  <c r="DQ388" i="1"/>
  <c r="DQ476" i="1"/>
  <c r="EJ388" i="1"/>
  <c r="DZ388" i="1"/>
  <c r="DQ387" i="1"/>
  <c r="DQ228" i="1"/>
  <c r="EA146" i="1"/>
  <c r="EB146" i="1" s="1"/>
  <c r="CT146" i="1" s="1"/>
  <c r="DZ387" i="1"/>
  <c r="EA387" i="1" s="1"/>
  <c r="EB387" i="1" s="1"/>
  <c r="CT387" i="1" s="1"/>
  <c r="EJ387" i="1"/>
  <c r="EK387" i="1" s="1"/>
  <c r="EL387" i="1" s="1"/>
  <c r="CD387" i="1" s="1"/>
  <c r="HB387" i="1" s="1"/>
  <c r="FS563" i="1"/>
  <c r="FT563" i="1" s="1"/>
  <c r="DZ563" i="1"/>
  <c r="EA563" i="1" s="1"/>
  <c r="EA564" i="1" s="1"/>
  <c r="EJ563" i="1"/>
  <c r="EK563" i="1" s="1"/>
  <c r="EJ228" i="1"/>
  <c r="EK228" i="1" s="1"/>
  <c r="EL228" i="1" s="1"/>
  <c r="CD228" i="1" s="1"/>
  <c r="DZ228" i="1"/>
  <c r="EA228" i="1" s="1"/>
  <c r="EB228" i="1" s="1"/>
  <c r="CT228" i="1" s="1"/>
  <c r="DZ476" i="1"/>
  <c r="EA476" i="1" s="1"/>
  <c r="EB476" i="1" s="1"/>
  <c r="CT476" i="1" s="1"/>
  <c r="CD576" i="1"/>
  <c r="EK477" i="1"/>
  <c r="EL477" i="1" s="1"/>
  <c r="CD477" i="1" s="1"/>
  <c r="N52" i="81"/>
  <c r="N63" i="81" s="1"/>
  <c r="CV587" i="1"/>
  <c r="CH579" i="1"/>
  <c r="BL389" i="1"/>
  <c r="BL229" i="1"/>
  <c r="ER147" i="1"/>
  <c r="BL478" i="1"/>
  <c r="BL564" i="1"/>
  <c r="ER387" i="1"/>
  <c r="GQ351" i="1"/>
  <c r="BX387" i="1"/>
  <c r="GQ191" i="1"/>
  <c r="N129" i="23" s="1"/>
  <c r="N209" i="23" s="1"/>
  <c r="ER227" i="1"/>
  <c r="BX227" i="1"/>
  <c r="BH227" i="1"/>
  <c r="FB387" i="1"/>
  <c r="FB227" i="1"/>
  <c r="BL230" i="1"/>
  <c r="BL565" i="1"/>
  <c r="BL390" i="1"/>
  <c r="ER148" i="1"/>
  <c r="BL479" i="1"/>
  <c r="BL388" i="1"/>
  <c r="BL477" i="1"/>
  <c r="BL228" i="1"/>
  <c r="BL563" i="1"/>
  <c r="ER146" i="1"/>
  <c r="EK146" i="1"/>
  <c r="GQ440" i="1"/>
  <c r="N160" i="23" s="1"/>
  <c r="N211" i="23" s="1"/>
  <c r="ER476" i="1"/>
  <c r="ER562" i="1"/>
  <c r="P47" i="84"/>
  <c r="BL582" i="1"/>
  <c r="BH562" i="1"/>
  <c r="FB562" i="1"/>
  <c r="FB476" i="1"/>
  <c r="BH146" i="1"/>
  <c r="EA477" i="1" l="1"/>
  <c r="EB477" i="1" s="1"/>
  <c r="CT477" i="1" s="1"/>
  <c r="EA147" i="1"/>
  <c r="EA229" i="1"/>
  <c r="EA230" i="1" s="1"/>
  <c r="EA388" i="1"/>
  <c r="EK229" i="1"/>
  <c r="EL229" i="1" s="1"/>
  <c r="CD229" i="1" s="1"/>
  <c r="EB563" i="1"/>
  <c r="CT563" i="1" s="1"/>
  <c r="EK388" i="1"/>
  <c r="FU563" i="1"/>
  <c r="FT564" i="1"/>
  <c r="EB229" i="1"/>
  <c r="CT229" i="1" s="1"/>
  <c r="EL563" i="1"/>
  <c r="CD563" i="1" s="1"/>
  <c r="EK564" i="1"/>
  <c r="EL146" i="1"/>
  <c r="CD146" i="1" s="1"/>
  <c r="EK147" i="1"/>
  <c r="ER390" i="1"/>
  <c r="EB147" i="1"/>
  <c r="CT147" i="1" s="1"/>
  <c r="EA148" i="1"/>
  <c r="ER388" i="1"/>
  <c r="EB564" i="1"/>
  <c r="CT564" i="1" s="1"/>
  <c r="EA565" i="1"/>
  <c r="P50" i="84"/>
  <c r="ER565" i="1"/>
  <c r="ER230" i="1"/>
  <c r="ER389" i="1"/>
  <c r="ER563" i="1"/>
  <c r="P48" i="84"/>
  <c r="P49" i="84"/>
  <c r="ER564" i="1"/>
  <c r="BL480" i="1"/>
  <c r="BL566" i="1"/>
  <c r="BL619" i="1" s="1"/>
  <c r="BL231" i="1"/>
  <c r="BL391" i="1"/>
  <c r="ER149" i="1"/>
  <c r="BI634" i="1"/>
  <c r="G20" i="84"/>
  <c r="G38" i="84" s="1"/>
  <c r="ER228" i="1"/>
  <c r="BR228" i="1"/>
  <c r="BX228" i="1" s="1"/>
  <c r="BR388" i="1"/>
  <c r="BX388" i="1" s="1"/>
  <c r="FB146" i="1"/>
  <c r="BR477" i="1"/>
  <c r="BR563" i="1"/>
  <c r="BH563" i="1" s="1"/>
  <c r="ER477" i="1"/>
  <c r="ER229" i="1"/>
  <c r="EK230" i="1" l="1"/>
  <c r="EL230" i="1" s="1"/>
  <c r="CD230" i="1" s="1"/>
  <c r="EB388" i="1"/>
  <c r="CT388" i="1" s="1"/>
  <c r="EA389" i="1"/>
  <c r="EL388" i="1"/>
  <c r="CD388" i="1" s="1"/>
  <c r="EK389" i="1"/>
  <c r="BH228" i="1"/>
  <c r="ER231" i="1"/>
  <c r="P51" i="84"/>
  <c r="ER566" i="1"/>
  <c r="EB230" i="1"/>
  <c r="CT230" i="1" s="1"/>
  <c r="EA231" i="1"/>
  <c r="BR389" i="1"/>
  <c r="FB147" i="1"/>
  <c r="BR564" i="1"/>
  <c r="BR229" i="1"/>
  <c r="BR478" i="1"/>
  <c r="BH147" i="1"/>
  <c r="EB148" i="1"/>
  <c r="CT148" i="1" s="1"/>
  <c r="EA149" i="1"/>
  <c r="FT565" i="1"/>
  <c r="FU564" i="1"/>
  <c r="N54" i="81" s="1"/>
  <c r="EL564" i="1"/>
  <c r="CD564" i="1" s="1"/>
  <c r="EK565" i="1"/>
  <c r="FB563" i="1"/>
  <c r="EL147" i="1"/>
  <c r="CD147" i="1" s="1"/>
  <c r="EK148" i="1"/>
  <c r="CV588" i="1"/>
  <c r="N53" i="81"/>
  <c r="CD577" i="1"/>
  <c r="BL567" i="1"/>
  <c r="P52" i="84" s="1"/>
  <c r="ER150" i="1"/>
  <c r="BL232" i="1"/>
  <c r="BL392" i="1"/>
  <c r="ER391" i="1"/>
  <c r="EB565" i="1"/>
  <c r="CT565" i="1" s="1"/>
  <c r="EA566" i="1"/>
  <c r="FB477" i="1"/>
  <c r="FB388" i="1"/>
  <c r="FB228" i="1"/>
  <c r="EK231" i="1" l="1"/>
  <c r="EA390" i="1"/>
  <c r="EB389" i="1"/>
  <c r="CT389" i="1" s="1"/>
  <c r="EL389" i="1"/>
  <c r="CD389" i="1" s="1"/>
  <c r="EK390" i="1"/>
  <c r="BL568" i="1"/>
  <c r="P53" i="84" s="1"/>
  <c r="BL233" i="1"/>
  <c r="BL393" i="1"/>
  <c r="ER151" i="1"/>
  <c r="FU565" i="1"/>
  <c r="N55" i="81" s="1"/>
  <c r="FT566" i="1"/>
  <c r="FB389" i="1"/>
  <c r="ER567" i="1"/>
  <c r="EA567" i="1"/>
  <c r="EB566" i="1"/>
  <c r="CT566" i="1" s="1"/>
  <c r="EB149" i="1"/>
  <c r="CT149" i="1" s="1"/>
  <c r="EA150" i="1"/>
  <c r="FB564" i="1"/>
  <c r="EL148" i="1"/>
  <c r="CD148" i="1" s="1"/>
  <c r="EK149" i="1"/>
  <c r="ER392" i="1"/>
  <c r="BR565" i="1"/>
  <c r="BR230" i="1"/>
  <c r="BR479" i="1"/>
  <c r="BR390" i="1"/>
  <c r="FB148" i="1"/>
  <c r="BH148" i="1"/>
  <c r="EL231" i="1"/>
  <c r="CD231" i="1" s="1"/>
  <c r="EK232" i="1"/>
  <c r="EL565" i="1"/>
  <c r="CD565" i="1" s="1"/>
  <c r="EK566" i="1"/>
  <c r="FB229" i="1"/>
  <c r="EB231" i="1"/>
  <c r="CT231" i="1" s="1"/>
  <c r="EA232" i="1"/>
  <c r="ER232" i="1"/>
  <c r="EA391" i="1" l="1"/>
  <c r="EB390" i="1"/>
  <c r="CT390" i="1" s="1"/>
  <c r="EL390" i="1"/>
  <c r="CD390" i="1" s="1"/>
  <c r="EK391" i="1"/>
  <c r="EL149" i="1"/>
  <c r="CD149" i="1" s="1"/>
  <c r="EK150" i="1"/>
  <c r="FU566" i="1"/>
  <c r="N56" i="81" s="1"/>
  <c r="N67" i="81" s="1"/>
  <c r="FT567" i="1"/>
  <c r="EL566" i="1"/>
  <c r="CD566" i="1" s="1"/>
  <c r="EK567" i="1"/>
  <c r="EA568" i="1"/>
  <c r="EB567" i="1"/>
  <c r="CT567" i="1" s="1"/>
  <c r="BL569" i="1"/>
  <c r="ER152" i="1"/>
  <c r="BL234" i="1"/>
  <c r="BL394" i="1"/>
  <c r="FB390" i="1"/>
  <c r="EB150" i="1"/>
  <c r="CT150" i="1" s="1"/>
  <c r="EA151" i="1"/>
  <c r="EK233" i="1"/>
  <c r="EL232" i="1"/>
  <c r="CD232" i="1" s="1"/>
  <c r="ER393" i="1"/>
  <c r="EA233" i="1"/>
  <c r="EB232" i="1"/>
  <c r="CT232" i="1" s="1"/>
  <c r="FB230" i="1"/>
  <c r="ER233" i="1"/>
  <c r="BR391" i="1"/>
  <c r="FB149" i="1"/>
  <c r="BR480" i="1"/>
  <c r="BR566" i="1"/>
  <c r="BR231" i="1"/>
  <c r="BH149" i="1"/>
  <c r="FB565" i="1"/>
  <c r="ER568" i="1"/>
  <c r="BL624" i="1" l="1"/>
  <c r="BI633" i="1" s="1"/>
  <c r="BL609" i="1"/>
  <c r="G19" i="84" s="1"/>
  <c r="G37" i="84" s="1"/>
  <c r="BL617" i="1"/>
  <c r="BT234" i="1"/>
  <c r="BL611" i="1"/>
  <c r="G21" i="84" s="1"/>
  <c r="G39" i="84" s="1"/>
  <c r="G46" i="84" s="1"/>
  <c r="G52" i="84" s="1"/>
  <c r="BL626" i="1"/>
  <c r="BI635" i="1" s="1"/>
  <c r="P54" i="84"/>
  <c r="EB391" i="1"/>
  <c r="CT391" i="1" s="1"/>
  <c r="EA392" i="1"/>
  <c r="EL391" i="1"/>
  <c r="CD391" i="1" s="1"/>
  <c r="EK392" i="1"/>
  <c r="FT568" i="1"/>
  <c r="FU567" i="1"/>
  <c r="N57" i="81" s="1"/>
  <c r="ER234" i="1"/>
  <c r="FB231" i="1"/>
  <c r="ER394" i="1"/>
  <c r="ER569" i="1"/>
  <c r="EB151" i="1"/>
  <c r="CT151" i="1" s="1"/>
  <c r="EA152" i="1"/>
  <c r="EB152" i="1" s="1"/>
  <c r="CT152" i="1" s="1"/>
  <c r="EL233" i="1"/>
  <c r="CD233" i="1" s="1"/>
  <c r="EK234" i="1"/>
  <c r="EL234" i="1" s="1"/>
  <c r="CD234" i="1" s="1"/>
  <c r="EA234" i="1"/>
  <c r="EB234" i="1" s="1"/>
  <c r="CT234" i="1" s="1"/>
  <c r="EB233" i="1"/>
  <c r="CT233" i="1" s="1"/>
  <c r="EA569" i="1"/>
  <c r="EB569" i="1" s="1"/>
  <c r="CT569" i="1" s="1"/>
  <c r="EB568" i="1"/>
  <c r="CT568" i="1" s="1"/>
  <c r="BR567" i="1"/>
  <c r="FB150" i="1"/>
  <c r="BR232" i="1"/>
  <c r="BR392" i="1"/>
  <c r="BH150" i="1"/>
  <c r="FB566" i="1"/>
  <c r="FB391" i="1"/>
  <c r="EL567" i="1"/>
  <c r="CD567" i="1" s="1"/>
  <c r="EK568" i="1"/>
  <c r="EL150" i="1"/>
  <c r="CD150" i="1" s="1"/>
  <c r="EK151" i="1"/>
  <c r="EA393" i="1" l="1"/>
  <c r="EB392" i="1"/>
  <c r="CT392" i="1" s="1"/>
  <c r="EK393" i="1"/>
  <c r="EL392" i="1"/>
  <c r="CD392" i="1" s="1"/>
  <c r="FB567" i="1"/>
  <c r="FU568" i="1"/>
  <c r="N58" i="81" s="1"/>
  <c r="FT569" i="1"/>
  <c r="FU569" i="1" s="1"/>
  <c r="N59" i="81" s="1"/>
  <c r="EL151" i="1"/>
  <c r="CD151" i="1" s="1"/>
  <c r="EK152" i="1"/>
  <c r="EL152" i="1" s="1"/>
  <c r="CD152" i="1" s="1"/>
  <c r="EL568" i="1"/>
  <c r="CD568" i="1" s="1"/>
  <c r="EK569" i="1"/>
  <c r="EL569" i="1" s="1"/>
  <c r="CD569" i="1" s="1"/>
  <c r="BR568" i="1"/>
  <c r="FB151" i="1"/>
  <c r="BR233" i="1"/>
  <c r="BR393" i="1"/>
  <c r="BH151" i="1"/>
  <c r="FB392" i="1"/>
  <c r="FB232" i="1"/>
  <c r="EB393" i="1" l="1"/>
  <c r="CT393" i="1" s="1"/>
  <c r="EA394" i="1"/>
  <c r="EB394" i="1" s="1"/>
  <c r="CT394" i="1" s="1"/>
  <c r="N71" i="81"/>
  <c r="S69" i="81"/>
  <c r="EL393" i="1"/>
  <c r="CD393" i="1" s="1"/>
  <c r="EK394" i="1"/>
  <c r="EL394" i="1" s="1"/>
  <c r="CD394" i="1" s="1"/>
  <c r="BR569" i="1"/>
  <c r="BL589" i="1" s="1"/>
  <c r="BR394" i="1"/>
  <c r="BR234" i="1"/>
  <c r="FB152" i="1"/>
  <c r="BH152" i="1"/>
  <c r="FB568" i="1"/>
  <c r="FB393" i="1"/>
  <c r="FB233" i="1"/>
  <c r="FB394" i="1" l="1"/>
  <c r="FB569" i="1"/>
  <c r="FB234" i="1"/>
  <c r="CP275" i="1" l="1"/>
  <c r="CP256" i="1"/>
  <c r="CF256" i="1" s="1"/>
  <c r="CP246" i="1"/>
  <c r="CF246" i="1" s="1"/>
  <c r="CQ246" i="1"/>
  <c r="CE246" i="1" s="1"/>
  <c r="EZ293" i="1" l="1"/>
  <c r="FE293" i="1" s="1"/>
  <c r="CQ293" i="1"/>
  <c r="CP302" i="1"/>
  <c r="GO266" i="1"/>
  <c r="BF302" i="1"/>
  <c r="EP302" i="1"/>
  <c r="EU302" i="1" s="1"/>
  <c r="EZ300" i="1"/>
  <c r="FE300" i="1" s="1"/>
  <c r="CQ300" i="1"/>
  <c r="EP305" i="1"/>
  <c r="EU305" i="1" s="1"/>
  <c r="GO269" i="1"/>
  <c r="BF305" i="1"/>
  <c r="CP305" i="1"/>
  <c r="EP288" i="1"/>
  <c r="EU288" i="1" s="1"/>
  <c r="GO252" i="1"/>
  <c r="CP288" i="1"/>
  <c r="CQ249" i="1"/>
  <c r="CE249" i="1" s="1"/>
  <c r="EZ249" i="1"/>
  <c r="EZ265" i="1"/>
  <c r="CQ265" i="1"/>
  <c r="CE265" i="1" s="1"/>
  <c r="CQ256" i="1"/>
  <c r="CE256" i="1" s="1"/>
  <c r="EZ256" i="1"/>
  <c r="CQ264" i="1"/>
  <c r="CE264" i="1" s="1"/>
  <c r="EZ264" i="1"/>
  <c r="CP259" i="1"/>
  <c r="CF259" i="1" s="1"/>
  <c r="EP259" i="1"/>
  <c r="EP257" i="1"/>
  <c r="CP257" i="1"/>
  <c r="CF257" i="1" s="1"/>
  <c r="EP247" i="1"/>
  <c r="CP247" i="1"/>
  <c r="CF247" i="1" s="1"/>
  <c r="EP314" i="1"/>
  <c r="EU314" i="1" s="1"/>
  <c r="CP314" i="1"/>
  <c r="EZ262" i="1"/>
  <c r="CQ262" i="1"/>
  <c r="CE262" i="1" s="1"/>
  <c r="EZ306" i="1"/>
  <c r="FE306" i="1" s="1"/>
  <c r="CQ306" i="1"/>
  <c r="CQ309" i="1"/>
  <c r="EZ309" i="1"/>
  <c r="FE309" i="1" s="1"/>
  <c r="EZ281" i="1"/>
  <c r="FE281" i="1" s="1"/>
  <c r="CQ281" i="1"/>
  <c r="EZ248" i="1"/>
  <c r="CQ248" i="1"/>
  <c r="CE248" i="1" s="1"/>
  <c r="EZ261" i="1"/>
  <c r="CQ261" i="1"/>
  <c r="CE261" i="1" s="1"/>
  <c r="CQ247" i="1"/>
  <c r="CE247" i="1" s="1"/>
  <c r="EZ247" i="1"/>
  <c r="EZ285" i="1"/>
  <c r="FE285" i="1" s="1"/>
  <c r="CQ285" i="1"/>
  <c r="EP254" i="1"/>
  <c r="CP254" i="1"/>
  <c r="CF254" i="1" s="1"/>
  <c r="EP258" i="1"/>
  <c r="CP258" i="1"/>
  <c r="CF258" i="1" s="1"/>
  <c r="EP277" i="1"/>
  <c r="EU277" i="1" s="1"/>
  <c r="CP277" i="1"/>
  <c r="EZ314" i="1"/>
  <c r="FE314" i="1" s="1"/>
  <c r="CQ314" i="1"/>
  <c r="EP281" i="1"/>
  <c r="EU281" i="1" s="1"/>
  <c r="CP281" i="1"/>
  <c r="EP309" i="1"/>
  <c r="EU309" i="1" s="1"/>
  <c r="CP309" i="1"/>
  <c r="EZ298" i="1"/>
  <c r="FE298" i="1" s="1"/>
  <c r="CQ298" i="1"/>
  <c r="CQ310" i="1"/>
  <c r="EZ310" i="1"/>
  <c r="FE310" i="1" s="1"/>
  <c r="EZ274" i="1"/>
  <c r="FE274" i="1" s="1"/>
  <c r="CQ274" i="1"/>
  <c r="CQ266" i="1"/>
  <c r="CE266" i="1" s="1"/>
  <c r="EZ266" i="1"/>
  <c r="EZ278" i="1"/>
  <c r="FE278" i="1" s="1"/>
  <c r="CQ278" i="1"/>
  <c r="EZ268" i="1"/>
  <c r="FE268" i="1" s="1"/>
  <c r="FF268" i="1" s="1"/>
  <c r="CQ268" i="1"/>
  <c r="CQ308" i="1"/>
  <c r="EZ308" i="1"/>
  <c r="FE308" i="1" s="1"/>
  <c r="CQ303" i="1"/>
  <c r="EZ303" i="1"/>
  <c r="FE303" i="1" s="1"/>
  <c r="CP260" i="1"/>
  <c r="CF260" i="1" s="1"/>
  <c r="EP260" i="1"/>
  <c r="EP261" i="1"/>
  <c r="CP261" i="1"/>
  <c r="CF261" i="1" s="1"/>
  <c r="EP256" i="1"/>
  <c r="EP255" i="1"/>
  <c r="CP255" i="1"/>
  <c r="CF255" i="1" s="1"/>
  <c r="EP312" i="1"/>
  <c r="EU312" i="1" s="1"/>
  <c r="CP312" i="1"/>
  <c r="EP304" i="1"/>
  <c r="EU304" i="1" s="1"/>
  <c r="GO268" i="1"/>
  <c r="CP304" i="1"/>
  <c r="BF304" i="1"/>
  <c r="CQ269" i="1"/>
  <c r="EZ269" i="1"/>
  <c r="FE269" i="1" s="1"/>
  <c r="CQ291" i="1"/>
  <c r="EZ291" i="1"/>
  <c r="FE291" i="1" s="1"/>
  <c r="EP308" i="1"/>
  <c r="EU308" i="1" s="1"/>
  <c r="BF308" i="1"/>
  <c r="CP308" i="1"/>
  <c r="GO249" i="1"/>
  <c r="EP285" i="1"/>
  <c r="EU285" i="1" s="1"/>
  <c r="CP285" i="1"/>
  <c r="EP280" i="1"/>
  <c r="EU280" i="1" s="1"/>
  <c r="CP280" i="1"/>
  <c r="EP265" i="1"/>
  <c r="CP265" i="1"/>
  <c r="CF265" i="1" s="1"/>
  <c r="EP253" i="1"/>
  <c r="CP253" i="1"/>
  <c r="CF253" i="1" s="1"/>
  <c r="EZ312" i="1"/>
  <c r="FE312" i="1" s="1"/>
  <c r="CQ312" i="1"/>
  <c r="EP301" i="1"/>
  <c r="EU301" i="1" s="1"/>
  <c r="GO265" i="1"/>
  <c r="CP301" i="1"/>
  <c r="BF301" i="1"/>
  <c r="EP299" i="1"/>
  <c r="EU299" i="1" s="1"/>
  <c r="GO262" i="1"/>
  <c r="EP298" i="1"/>
  <c r="EU298" i="1" s="1"/>
  <c r="BF298" i="1"/>
  <c r="CP298" i="1"/>
  <c r="EP310" i="1"/>
  <c r="EU310" i="1" s="1"/>
  <c r="CP310" i="1"/>
  <c r="EZ294" i="1"/>
  <c r="FE294" i="1" s="1"/>
  <c r="CQ294" i="1"/>
  <c r="CQ255" i="1"/>
  <c r="CE255" i="1" s="1"/>
  <c r="EZ255" i="1"/>
  <c r="EZ270" i="1"/>
  <c r="FE270" i="1" s="1"/>
  <c r="CQ270" i="1"/>
  <c r="EZ280" i="1"/>
  <c r="FE280" i="1" s="1"/>
  <c r="CQ280" i="1"/>
  <c r="CQ364" i="1"/>
  <c r="EP303" i="1"/>
  <c r="EU303" i="1" s="1"/>
  <c r="GO267" i="1"/>
  <c r="BF303" i="1"/>
  <c r="CP303" i="1"/>
  <c r="BF297" i="1"/>
  <c r="EP297" i="1"/>
  <c r="EU297" i="1" s="1"/>
  <c r="GO261" i="1"/>
  <c r="CP297" i="1"/>
  <c r="CP269" i="1"/>
  <c r="EP269" i="1"/>
  <c r="EU269" i="1" s="1"/>
  <c r="EP267" i="1"/>
  <c r="CP267" i="1"/>
  <c r="CP262" i="1"/>
  <c r="CF262" i="1" s="1"/>
  <c r="EP262" i="1"/>
  <c r="EZ257" i="1"/>
  <c r="CQ257" i="1"/>
  <c r="CE257" i="1" s="1"/>
  <c r="EP295" i="1"/>
  <c r="EU295" i="1" s="1"/>
  <c r="GO259" i="1"/>
  <c r="CP295" i="1"/>
  <c r="GO264" i="1"/>
  <c r="EP300" i="1"/>
  <c r="EU300" i="1" s="1"/>
  <c r="BF300" i="1"/>
  <c r="CP300" i="1"/>
  <c r="EZ289" i="1"/>
  <c r="FE289" i="1" s="1"/>
  <c r="CQ289" i="1"/>
  <c r="CQ311" i="1"/>
  <c r="EZ311" i="1"/>
  <c r="FE311" i="1" s="1"/>
  <c r="GO258" i="1"/>
  <c r="CP294" i="1"/>
  <c r="EP294" i="1"/>
  <c r="EU294" i="1" s="1"/>
  <c r="EZ251" i="1"/>
  <c r="CQ251" i="1"/>
  <c r="CE251" i="1" s="1"/>
  <c r="CQ276" i="1"/>
  <c r="EZ276" i="1"/>
  <c r="FE276" i="1" s="1"/>
  <c r="EZ282" i="1"/>
  <c r="FE282" i="1" s="1"/>
  <c r="CQ282" i="1"/>
  <c r="EZ283" i="1"/>
  <c r="FE283" i="1" s="1"/>
  <c r="CQ283" i="1"/>
  <c r="EP270" i="1"/>
  <c r="EU270" i="1" s="1"/>
  <c r="CP270" i="1"/>
  <c r="EP278" i="1"/>
  <c r="EU278" i="1" s="1"/>
  <c r="CP278" i="1"/>
  <c r="EP264" i="1"/>
  <c r="CP264" i="1"/>
  <c r="CF264" i="1" s="1"/>
  <c r="EP313" i="1"/>
  <c r="EU313" i="1" s="1"/>
  <c r="CP313" i="1"/>
  <c r="EZ305" i="1"/>
  <c r="FE305" i="1" s="1"/>
  <c r="CQ305" i="1"/>
  <c r="EP271" i="1"/>
  <c r="EU271" i="1" s="1"/>
  <c r="CP271" i="1"/>
  <c r="CQ296" i="1"/>
  <c r="EZ296" i="1"/>
  <c r="FE296" i="1" s="1"/>
  <c r="CQ290" i="1"/>
  <c r="EZ290" i="1"/>
  <c r="FE290" i="1" s="1"/>
  <c r="CQ275" i="1"/>
  <c r="EZ275" i="1"/>
  <c r="FE275" i="1" s="1"/>
  <c r="CQ284" i="1"/>
  <c r="EZ284" i="1"/>
  <c r="FE284" i="1" s="1"/>
  <c r="EZ258" i="1"/>
  <c r="CQ258" i="1"/>
  <c r="CE258" i="1" s="1"/>
  <c r="GO247" i="1"/>
  <c r="CP283" i="1"/>
  <c r="EP283" i="1"/>
  <c r="EU283" i="1" s="1"/>
  <c r="EZ307" i="1"/>
  <c r="FE307" i="1" s="1"/>
  <c r="CQ307" i="1"/>
  <c r="EP263" i="1"/>
  <c r="CP263" i="1"/>
  <c r="CF263" i="1" s="1"/>
  <c r="CP249" i="1"/>
  <c r="CF249" i="1" s="1"/>
  <c r="EP249" i="1"/>
  <c r="EP266" i="1"/>
  <c r="CP266" i="1"/>
  <c r="CF266" i="1" s="1"/>
  <c r="EZ254" i="1"/>
  <c r="CQ254" i="1"/>
  <c r="CE254" i="1" s="1"/>
  <c r="CP296" i="1"/>
  <c r="GO260" i="1"/>
  <c r="EP296" i="1"/>
  <c r="EU296" i="1" s="1"/>
  <c r="EZ292" i="1"/>
  <c r="FE292" i="1" s="1"/>
  <c r="CQ292" i="1"/>
  <c r="EZ253" i="1"/>
  <c r="CQ253" i="1"/>
  <c r="CE253" i="1" s="1"/>
  <c r="CS246" i="1"/>
  <c r="CJ246" i="1" s="1"/>
  <c r="CR246" i="1"/>
  <c r="CG246" i="1" s="1"/>
  <c r="CQ267" i="1"/>
  <c r="EZ267" i="1"/>
  <c r="EZ287" i="1"/>
  <c r="FE287" i="1" s="1"/>
  <c r="CQ287" i="1"/>
  <c r="EP279" i="1"/>
  <c r="EU279" i="1" s="1"/>
  <c r="CP279" i="1"/>
  <c r="CP276" i="1"/>
  <c r="EP276" i="1"/>
  <c r="EU276" i="1" s="1"/>
  <c r="CP273" i="1"/>
  <c r="EP273" i="1"/>
  <c r="EU273" i="1" s="1"/>
  <c r="GO248" i="1"/>
  <c r="EP284" i="1"/>
  <c r="EU284" i="1" s="1"/>
  <c r="CP284" i="1"/>
  <c r="EZ313" i="1"/>
  <c r="FE313" i="1" s="1"/>
  <c r="CQ313" i="1"/>
  <c r="EZ288" i="1"/>
  <c r="FE288" i="1" s="1"/>
  <c r="CQ288" i="1"/>
  <c r="EZ279" i="1"/>
  <c r="FE279" i="1" s="1"/>
  <c r="CQ279" i="1"/>
  <c r="EP306" i="1"/>
  <c r="EU306" i="1" s="1"/>
  <c r="BF306" i="1"/>
  <c r="GO270" i="1"/>
  <c r="CP306" i="1"/>
  <c r="EP311" i="1"/>
  <c r="EU311" i="1" s="1"/>
  <c r="CP311" i="1"/>
  <c r="CP290" i="1"/>
  <c r="GO254" i="1"/>
  <c r="EP290" i="1"/>
  <c r="EU290" i="1" s="1"/>
  <c r="CQ286" i="1"/>
  <c r="EZ286" i="1"/>
  <c r="FE286" i="1" s="1"/>
  <c r="GO263" i="1"/>
  <c r="BF299" i="1"/>
  <c r="CP299" i="1"/>
  <c r="EZ299" i="1"/>
  <c r="FE299" i="1" s="1"/>
  <c r="CQ299" i="1"/>
  <c r="EZ263" i="1"/>
  <c r="CQ263" i="1"/>
  <c r="CE263" i="1" s="1"/>
  <c r="EZ252" i="1"/>
  <c r="CQ252" i="1"/>
  <c r="CE252" i="1" s="1"/>
  <c r="EP287" i="1"/>
  <c r="EU287" i="1" s="1"/>
  <c r="CP287" i="1"/>
  <c r="GO251" i="1"/>
  <c r="EP307" i="1"/>
  <c r="EU307" i="1" s="1"/>
  <c r="GO271" i="1"/>
  <c r="BF307" i="1"/>
  <c r="CP307" i="1"/>
  <c r="EP272" i="1"/>
  <c r="EU272" i="1" s="1"/>
  <c r="CP272" i="1"/>
  <c r="CP251" i="1"/>
  <c r="CF251" i="1" s="1"/>
  <c r="EP251" i="1"/>
  <c r="EP248" i="1"/>
  <c r="CP248" i="1"/>
  <c r="CF248" i="1" s="1"/>
  <c r="EZ273" i="1"/>
  <c r="FE273" i="1" s="1"/>
  <c r="CQ273" i="1"/>
  <c r="GO253" i="1"/>
  <c r="EP289" i="1"/>
  <c r="EU289" i="1" s="1"/>
  <c r="CP289" i="1"/>
  <c r="GO250" i="1"/>
  <c r="EP286" i="1"/>
  <c r="EU286" i="1" s="1"/>
  <c r="CP286" i="1"/>
  <c r="GO256" i="1"/>
  <c r="EP292" i="1"/>
  <c r="EU292" i="1" s="1"/>
  <c r="CP292" i="1"/>
  <c r="CQ250" i="1"/>
  <c r="CE250" i="1" s="1"/>
  <c r="EZ250" i="1"/>
  <c r="EZ272" i="1"/>
  <c r="FE272" i="1" s="1"/>
  <c r="CQ272" i="1"/>
  <c r="CQ260" i="1"/>
  <c r="CE260" i="1" s="1"/>
  <c r="EZ260" i="1"/>
  <c r="EZ304" i="1"/>
  <c r="FE304" i="1" s="1"/>
  <c r="CQ304" i="1"/>
  <c r="EP282" i="1"/>
  <c r="EU282" i="1" s="1"/>
  <c r="GO246" i="1"/>
  <c r="CP282" i="1"/>
  <c r="EP268" i="1"/>
  <c r="EU268" i="1" s="1"/>
  <c r="CP268" i="1"/>
  <c r="EP274" i="1"/>
  <c r="EU274" i="1" s="1"/>
  <c r="CP274" i="1"/>
  <c r="EZ297" i="1"/>
  <c r="FE297" i="1" s="1"/>
  <c r="CQ297" i="1"/>
  <c r="EP275" i="1"/>
  <c r="EU275" i="1" s="1"/>
  <c r="EZ271" i="1"/>
  <c r="FE271" i="1" s="1"/>
  <c r="CQ271" i="1"/>
  <c r="CP293" i="1"/>
  <c r="GO257" i="1"/>
  <c r="EP293" i="1"/>
  <c r="EU293" i="1" s="1"/>
  <c r="EZ295" i="1"/>
  <c r="FE295" i="1" s="1"/>
  <c r="CQ295" i="1"/>
  <c r="GO255" i="1"/>
  <c r="EP291" i="1"/>
  <c r="EU291" i="1" s="1"/>
  <c r="CP291" i="1"/>
  <c r="CQ259" i="1"/>
  <c r="CE259" i="1" s="1"/>
  <c r="EZ259" i="1"/>
  <c r="CQ301" i="1"/>
  <c r="EZ301" i="1"/>
  <c r="FE301" i="1" s="1"/>
  <c r="CQ277" i="1"/>
  <c r="EZ277" i="1"/>
  <c r="FE277" i="1" s="1"/>
  <c r="EZ302" i="1"/>
  <c r="FE302" i="1" s="1"/>
  <c r="CQ302" i="1"/>
  <c r="CP252" i="1"/>
  <c r="CF252" i="1" s="1"/>
  <c r="EP252" i="1"/>
  <c r="CP250" i="1"/>
  <c r="CF250" i="1" s="1"/>
  <c r="EP250" i="1"/>
  <c r="CQ326" i="1"/>
  <c r="CE326" i="1" s="1"/>
  <c r="EZ364" i="1"/>
  <c r="FE364" i="1" s="1"/>
  <c r="EZ373" i="1" l="1"/>
  <c r="FE373" i="1" s="1"/>
  <c r="CQ373" i="1"/>
  <c r="EZ391" i="1"/>
  <c r="FE391" i="1" s="1"/>
  <c r="CQ391" i="1"/>
  <c r="CQ385" i="1"/>
  <c r="EZ385" i="1"/>
  <c r="FE385" i="1" s="1"/>
  <c r="EZ370" i="1"/>
  <c r="FE370" i="1" s="1"/>
  <c r="CQ370" i="1"/>
  <c r="EZ388" i="1"/>
  <c r="FE388" i="1" s="1"/>
  <c r="CQ388" i="1"/>
  <c r="EZ341" i="1"/>
  <c r="CQ341" i="1"/>
  <c r="CE341" i="1" s="1"/>
  <c r="EZ342" i="1"/>
  <c r="CQ342" i="1"/>
  <c r="CE342" i="1" s="1"/>
  <c r="CQ336" i="1"/>
  <c r="CE336" i="1" s="1"/>
  <c r="EZ336" i="1"/>
  <c r="EZ394" i="1"/>
  <c r="FE394" i="1" s="1"/>
  <c r="CQ394" i="1"/>
  <c r="CS250" i="1"/>
  <c r="CJ250" i="1" s="1"/>
  <c r="CR250" i="1"/>
  <c r="CG250" i="1" s="1"/>
  <c r="EX287" i="1"/>
  <c r="EX290" i="1"/>
  <c r="EX283" i="1"/>
  <c r="EX270" i="1"/>
  <c r="EX312" i="1"/>
  <c r="CQ335" i="1"/>
  <c r="CE335" i="1" s="1"/>
  <c r="EZ335" i="1"/>
  <c r="CS257" i="1"/>
  <c r="CJ257" i="1" s="1"/>
  <c r="CR257" i="1"/>
  <c r="CG257" i="1" s="1"/>
  <c r="EZ378" i="1"/>
  <c r="FE378" i="1" s="1"/>
  <c r="CQ378" i="1"/>
  <c r="EZ333" i="1"/>
  <c r="CQ333" i="1"/>
  <c r="CE333" i="1" s="1"/>
  <c r="EZ345" i="1"/>
  <c r="CQ345" i="1"/>
  <c r="CE345" i="1" s="1"/>
  <c r="EZ344" i="1"/>
  <c r="CQ344" i="1"/>
  <c r="CE344" i="1" s="1"/>
  <c r="CQ202" i="1"/>
  <c r="EV268" i="1"/>
  <c r="EV269" i="1" s="1"/>
  <c r="EV270" i="1" s="1"/>
  <c r="EX268" i="1"/>
  <c r="CR252" i="1"/>
  <c r="CG252" i="1" s="1"/>
  <c r="CS252" i="1"/>
  <c r="CJ252" i="1" s="1"/>
  <c r="EX309" i="1"/>
  <c r="CR264" i="1"/>
  <c r="CG264" i="1" s="1"/>
  <c r="CS264" i="1"/>
  <c r="CJ264" i="1" s="1"/>
  <c r="EZ380" i="1"/>
  <c r="FE380" i="1" s="1"/>
  <c r="CQ380" i="1"/>
  <c r="EZ372" i="1"/>
  <c r="FE372" i="1" s="1"/>
  <c r="CQ372" i="1"/>
  <c r="EZ354" i="1"/>
  <c r="FE354" i="1" s="1"/>
  <c r="CQ354" i="1"/>
  <c r="CQ329" i="1"/>
  <c r="CE329" i="1" s="1"/>
  <c r="EZ329" i="1"/>
  <c r="CQ346" i="1"/>
  <c r="CE346" i="1" s="1"/>
  <c r="EZ346" i="1"/>
  <c r="EZ382" i="1"/>
  <c r="FE382" i="1" s="1"/>
  <c r="CQ382" i="1"/>
  <c r="EX293" i="1"/>
  <c r="EX292" i="1"/>
  <c r="CR254" i="1"/>
  <c r="CG254" i="1" s="1"/>
  <c r="CS254" i="1"/>
  <c r="CJ254" i="1" s="1"/>
  <c r="EX271" i="1"/>
  <c r="EX303" i="1"/>
  <c r="EX310" i="1"/>
  <c r="EX308" i="1"/>
  <c r="CS262" i="1"/>
  <c r="CJ262" i="1" s="1"/>
  <c r="CR262" i="1"/>
  <c r="CG262" i="1" s="1"/>
  <c r="EX305" i="1"/>
  <c r="EZ339" i="1"/>
  <c r="CQ339" i="1"/>
  <c r="CE339" i="1" s="1"/>
  <c r="EX296" i="1"/>
  <c r="EZ377" i="1"/>
  <c r="FE377" i="1" s="1"/>
  <c r="CQ377" i="1"/>
  <c r="EZ389" i="1"/>
  <c r="FE389" i="1" s="1"/>
  <c r="CQ389" i="1"/>
  <c r="CQ331" i="1"/>
  <c r="CE331" i="1" s="1"/>
  <c r="EZ331" i="1"/>
  <c r="CQ332" i="1"/>
  <c r="CE332" i="1" s="1"/>
  <c r="EZ332" i="1"/>
  <c r="CQ328" i="1"/>
  <c r="CE328" i="1" s="1"/>
  <c r="EZ328" i="1"/>
  <c r="GO183" i="1"/>
  <c r="Q121" i="23" s="1"/>
  <c r="CS263" i="1"/>
  <c r="CJ263" i="1" s="1"/>
  <c r="CR258" i="1"/>
  <c r="CG258" i="1" s="1"/>
  <c r="CS258" i="1"/>
  <c r="CJ258" i="1" s="1"/>
  <c r="EX281" i="1"/>
  <c r="CR247" i="1"/>
  <c r="CG247" i="1" s="1"/>
  <c r="CS247" i="1"/>
  <c r="CJ247" i="1" s="1"/>
  <c r="CR256" i="1"/>
  <c r="CG256" i="1" s="1"/>
  <c r="CS256" i="1"/>
  <c r="CJ256" i="1" s="1"/>
  <c r="EZ343" i="1"/>
  <c r="CQ343" i="1"/>
  <c r="CE343" i="1" s="1"/>
  <c r="EZ392" i="1"/>
  <c r="FE392" i="1" s="1"/>
  <c r="CQ392" i="1"/>
  <c r="EX279" i="1"/>
  <c r="EZ366" i="1"/>
  <c r="FE366" i="1" s="1"/>
  <c r="CQ366" i="1"/>
  <c r="EZ375" i="1"/>
  <c r="FE375" i="1" s="1"/>
  <c r="CQ375" i="1"/>
  <c r="EZ379" i="1"/>
  <c r="FE379" i="1" s="1"/>
  <c r="CQ379" i="1"/>
  <c r="CQ327" i="1"/>
  <c r="CE327" i="1" s="1"/>
  <c r="EZ327" i="1"/>
  <c r="EZ337" i="1"/>
  <c r="CQ337" i="1"/>
  <c r="CE337" i="1" s="1"/>
  <c r="CS326" i="1"/>
  <c r="EX282" i="1"/>
  <c r="EU316" i="1"/>
  <c r="EX311" i="1"/>
  <c r="EX284" i="1"/>
  <c r="FE316" i="1"/>
  <c r="CR261" i="1"/>
  <c r="CG261" i="1" s="1"/>
  <c r="CS261" i="1"/>
  <c r="CJ261" i="1" s="1"/>
  <c r="CS265" i="1"/>
  <c r="CJ265" i="1" s="1"/>
  <c r="CR265" i="1"/>
  <c r="CG265" i="1" s="1"/>
  <c r="EX274" i="1"/>
  <c r="EZ376" i="1"/>
  <c r="FE376" i="1" s="1"/>
  <c r="CQ376" i="1"/>
  <c r="EZ360" i="1"/>
  <c r="FE360" i="1" s="1"/>
  <c r="CQ360" i="1"/>
  <c r="EZ348" i="1"/>
  <c r="FE348" i="1" s="1"/>
  <c r="FF348" i="1" s="1"/>
  <c r="CQ348" i="1"/>
  <c r="EZ358" i="1"/>
  <c r="FE358" i="1" s="1"/>
  <c r="CQ358" i="1"/>
  <c r="EX286" i="1"/>
  <c r="EX272" i="1"/>
  <c r="EX269" i="1"/>
  <c r="EX298" i="1"/>
  <c r="FF269" i="1"/>
  <c r="FF270" i="1" s="1"/>
  <c r="CS266" i="1"/>
  <c r="CJ266" i="1" s="1"/>
  <c r="CR266" i="1"/>
  <c r="CG266" i="1" s="1"/>
  <c r="EX314" i="1"/>
  <c r="EX302" i="1"/>
  <c r="CP171" i="1"/>
  <c r="CF171" i="1" s="1"/>
  <c r="CQ371" i="1"/>
  <c r="EZ371" i="1"/>
  <c r="FE371" i="1" s="1"/>
  <c r="EZ350" i="1"/>
  <c r="FE350" i="1" s="1"/>
  <c r="CQ350" i="1"/>
  <c r="EZ353" i="1"/>
  <c r="FE353" i="1" s="1"/>
  <c r="CQ353" i="1"/>
  <c r="EZ347" i="1"/>
  <c r="CQ347" i="1"/>
  <c r="EZ368" i="1"/>
  <c r="FE368" i="1" s="1"/>
  <c r="CQ368" i="1"/>
  <c r="EZ384" i="1"/>
  <c r="FE384" i="1" s="1"/>
  <c r="CQ384" i="1"/>
  <c r="EX273" i="1"/>
  <c r="EX313" i="1"/>
  <c r="EX300" i="1"/>
  <c r="CR248" i="1"/>
  <c r="CG248" i="1" s="1"/>
  <c r="CS248" i="1"/>
  <c r="CJ248" i="1" s="1"/>
  <c r="EX301" i="1"/>
  <c r="EZ362" i="1"/>
  <c r="FE362" i="1" s="1"/>
  <c r="CQ362" i="1"/>
  <c r="EZ363" i="1"/>
  <c r="FE363" i="1" s="1"/>
  <c r="CQ363" i="1"/>
  <c r="EZ367" i="1"/>
  <c r="FE367" i="1" s="1"/>
  <c r="CQ367" i="1"/>
  <c r="EZ359" i="1"/>
  <c r="FE359" i="1" s="1"/>
  <c r="CQ359" i="1"/>
  <c r="EZ361" i="1"/>
  <c r="FE361" i="1" s="1"/>
  <c r="CQ361" i="1"/>
  <c r="CQ351" i="1"/>
  <c r="EZ351" i="1"/>
  <c r="FE351" i="1" s="1"/>
  <c r="EX275" i="1"/>
  <c r="CR253" i="1"/>
  <c r="CG253" i="1" s="1"/>
  <c r="CS253" i="1"/>
  <c r="CJ253" i="1" s="1"/>
  <c r="CR251" i="1"/>
  <c r="CG251" i="1" s="1"/>
  <c r="CS251" i="1"/>
  <c r="CJ251" i="1" s="1"/>
  <c r="EX299" i="1"/>
  <c r="EX277" i="1"/>
  <c r="CR249" i="1"/>
  <c r="CG249" i="1" s="1"/>
  <c r="CS249" i="1"/>
  <c r="CJ249" i="1" s="1"/>
  <c r="EZ369" i="1"/>
  <c r="FE369" i="1" s="1"/>
  <c r="CQ369" i="1"/>
  <c r="EZ381" i="1"/>
  <c r="FE381" i="1" s="1"/>
  <c r="CQ381" i="1"/>
  <c r="CQ338" i="1"/>
  <c r="CE338" i="1" s="1"/>
  <c r="EZ338" i="1"/>
  <c r="EZ356" i="1"/>
  <c r="FE356" i="1" s="1"/>
  <c r="CQ356" i="1"/>
  <c r="CQ352" i="1"/>
  <c r="EZ352" i="1"/>
  <c r="FE352" i="1" s="1"/>
  <c r="CR259" i="1"/>
  <c r="CG259" i="1" s="1"/>
  <c r="CS259" i="1"/>
  <c r="CJ259" i="1" s="1"/>
  <c r="CS260" i="1"/>
  <c r="CJ260" i="1" s="1"/>
  <c r="CR260" i="1"/>
  <c r="CG260" i="1" s="1"/>
  <c r="EX289" i="1"/>
  <c r="EX306" i="1"/>
  <c r="EX276" i="1"/>
  <c r="CR263" i="1"/>
  <c r="CG263" i="1" s="1"/>
  <c r="EX280" i="1"/>
  <c r="CQ387" i="1"/>
  <c r="EZ387" i="1"/>
  <c r="FE387" i="1" s="1"/>
  <c r="EZ390" i="1"/>
  <c r="FE390" i="1" s="1"/>
  <c r="CQ390" i="1"/>
  <c r="EZ374" i="1"/>
  <c r="FE374" i="1" s="1"/>
  <c r="CQ374" i="1"/>
  <c r="EZ349" i="1"/>
  <c r="FE349" i="1" s="1"/>
  <c r="FF349" i="1" s="1"/>
  <c r="CQ349" i="1"/>
  <c r="EZ357" i="1"/>
  <c r="FE357" i="1" s="1"/>
  <c r="CQ357" i="1"/>
  <c r="EZ355" i="1"/>
  <c r="FE355" i="1" s="1"/>
  <c r="CQ355" i="1"/>
  <c r="EZ386" i="1"/>
  <c r="FE386" i="1" s="1"/>
  <c r="CQ386" i="1"/>
  <c r="EX307" i="1"/>
  <c r="EX294" i="1"/>
  <c r="EX297" i="1"/>
  <c r="EZ365" i="1"/>
  <c r="FE365" i="1" s="1"/>
  <c r="CQ365" i="1"/>
  <c r="EZ383" i="1"/>
  <c r="FE383" i="1" s="1"/>
  <c r="CQ383" i="1"/>
  <c r="CQ340" i="1"/>
  <c r="CE340" i="1" s="1"/>
  <c r="EZ340" i="1"/>
  <c r="CQ330" i="1"/>
  <c r="CE330" i="1" s="1"/>
  <c r="EZ330" i="1"/>
  <c r="EZ334" i="1"/>
  <c r="CQ334" i="1"/>
  <c r="CE334" i="1" s="1"/>
  <c r="EZ393" i="1"/>
  <c r="FE393" i="1" s="1"/>
  <c r="CQ393" i="1"/>
  <c r="EX291" i="1"/>
  <c r="EX278" i="1"/>
  <c r="EX295" i="1"/>
  <c r="CS255" i="1"/>
  <c r="CJ255" i="1" s="1"/>
  <c r="CR255" i="1"/>
  <c r="CG255" i="1" s="1"/>
  <c r="EX285" i="1"/>
  <c r="EX304" i="1"/>
  <c r="EX288" i="1"/>
  <c r="CP166" i="1"/>
  <c r="CF166" i="1" s="1"/>
  <c r="CP326" i="1"/>
  <c r="CF326" i="1" s="1"/>
  <c r="CR326" i="1" s="1"/>
  <c r="CQ218" i="1"/>
  <c r="CQ166" i="1"/>
  <c r="CE166" i="1" s="1"/>
  <c r="CQ173" i="1"/>
  <c r="CE173" i="1" s="1"/>
  <c r="EV271" i="1" l="1"/>
  <c r="CP386" i="1"/>
  <c r="BV386" i="1"/>
  <c r="BJ396" i="1"/>
  <c r="EP386" i="1"/>
  <c r="EU386" i="1" s="1"/>
  <c r="GO350" i="1"/>
  <c r="BV206" i="1"/>
  <c r="GO170" i="1"/>
  <c r="Q108" i="23" s="1"/>
  <c r="EZ189" i="1"/>
  <c r="FE189" i="1" s="1"/>
  <c r="CQ189" i="1"/>
  <c r="CQ191" i="1"/>
  <c r="EZ191" i="1"/>
  <c r="FE191" i="1" s="1"/>
  <c r="EZ167" i="1"/>
  <c r="CQ167" i="1"/>
  <c r="CE167" i="1" s="1"/>
  <c r="CQ170" i="1"/>
  <c r="CE170" i="1" s="1"/>
  <c r="EZ170" i="1"/>
  <c r="BV388" i="1"/>
  <c r="EP388" i="1"/>
  <c r="EU388" i="1" s="1"/>
  <c r="CP388" i="1"/>
  <c r="CP356" i="1"/>
  <c r="EP356" i="1"/>
  <c r="EU356" i="1" s="1"/>
  <c r="EP339" i="1"/>
  <c r="CP339" i="1"/>
  <c r="CF339" i="1" s="1"/>
  <c r="CR339" i="1" s="1"/>
  <c r="CG339" i="1" s="1"/>
  <c r="EP359" i="1"/>
  <c r="EU359" i="1" s="1"/>
  <c r="CP359" i="1"/>
  <c r="EZ213" i="1"/>
  <c r="FE213" i="1" s="1"/>
  <c r="CQ213" i="1"/>
  <c r="CQ207" i="1"/>
  <c r="EZ207" i="1"/>
  <c r="FE207" i="1" s="1"/>
  <c r="EZ230" i="1"/>
  <c r="FE230" i="1" s="1"/>
  <c r="CQ230" i="1"/>
  <c r="EP170" i="1"/>
  <c r="CP170" i="1"/>
  <c r="CF170" i="1" s="1"/>
  <c r="CP183" i="1"/>
  <c r="CF183" i="1" s="1"/>
  <c r="EP183" i="1"/>
  <c r="EP168" i="1"/>
  <c r="CP168" i="1"/>
  <c r="CF168" i="1" s="1"/>
  <c r="CP181" i="1"/>
  <c r="CF181" i="1" s="1"/>
  <c r="EP181" i="1"/>
  <c r="EZ232" i="1"/>
  <c r="FE232" i="1" s="1"/>
  <c r="CQ232" i="1"/>
  <c r="CS330" i="1"/>
  <c r="CJ330" i="1" s="1"/>
  <c r="FE396" i="1"/>
  <c r="CS333" i="1"/>
  <c r="CJ333" i="1" s="1"/>
  <c r="CQ176" i="1"/>
  <c r="CE176" i="1" s="1"/>
  <c r="EZ176" i="1"/>
  <c r="EP232" i="1"/>
  <c r="CQ168" i="1"/>
  <c r="CE168" i="1" s="1"/>
  <c r="EZ168" i="1"/>
  <c r="CQ181" i="1"/>
  <c r="CE181" i="1" s="1"/>
  <c r="EZ181" i="1"/>
  <c r="BV214" i="1"/>
  <c r="EP214" i="1"/>
  <c r="GO178" i="1"/>
  <c r="Q116" i="23" s="1"/>
  <c r="EP212" i="1"/>
  <c r="GO176" i="1"/>
  <c r="Q114" i="23" s="1"/>
  <c r="BV212" i="1"/>
  <c r="EP389" i="1"/>
  <c r="EU389" i="1" s="1"/>
  <c r="CP389" i="1"/>
  <c r="EP351" i="1"/>
  <c r="EU351" i="1" s="1"/>
  <c r="CP351" i="1"/>
  <c r="CP355" i="1"/>
  <c r="EP355" i="1"/>
  <c r="EU355" i="1" s="1"/>
  <c r="EP341" i="1"/>
  <c r="CP341" i="1"/>
  <c r="CF341" i="1" s="1"/>
  <c r="CR341" i="1" s="1"/>
  <c r="CG341" i="1" s="1"/>
  <c r="EP230" i="1"/>
  <c r="BV377" i="1"/>
  <c r="EP377" i="1"/>
  <c r="EU377" i="1" s="1"/>
  <c r="GO341" i="1"/>
  <c r="CP377" i="1"/>
  <c r="EP198" i="1"/>
  <c r="EP196" i="1"/>
  <c r="EP187" i="1"/>
  <c r="EP195" i="1"/>
  <c r="EZ221" i="1"/>
  <c r="FE221" i="1" s="1"/>
  <c r="CQ221" i="1"/>
  <c r="EP233" i="1"/>
  <c r="CS331" i="1"/>
  <c r="CJ331" i="1" s="1"/>
  <c r="CS346" i="1"/>
  <c r="CJ346" i="1" s="1"/>
  <c r="GO186" i="1"/>
  <c r="Q124" i="23" s="1"/>
  <c r="BV222" i="1"/>
  <c r="EP222" i="1"/>
  <c r="BV365" i="1"/>
  <c r="GO329" i="1"/>
  <c r="CP365" i="1"/>
  <c r="EP365" i="1"/>
  <c r="EU365" i="1" s="1"/>
  <c r="EZ219" i="1"/>
  <c r="FE219" i="1" s="1"/>
  <c r="CQ219" i="1"/>
  <c r="EZ229" i="1"/>
  <c r="FE229" i="1" s="1"/>
  <c r="CQ229" i="1"/>
  <c r="CS173" i="1"/>
  <c r="CJ173" i="1" s="1"/>
  <c r="EZ169" i="1"/>
  <c r="CQ169" i="1"/>
  <c r="CE169" i="1" s="1"/>
  <c r="CQ175" i="1"/>
  <c r="CE175" i="1" s="1"/>
  <c r="EZ175" i="1"/>
  <c r="EZ227" i="1"/>
  <c r="FE227" i="1" s="1"/>
  <c r="CQ227" i="1"/>
  <c r="EZ216" i="1"/>
  <c r="FE216" i="1" s="1"/>
  <c r="CQ216" i="1"/>
  <c r="BV368" i="1"/>
  <c r="CP368" i="1"/>
  <c r="GO332" i="1"/>
  <c r="EP368" i="1"/>
  <c r="EU368" i="1" s="1"/>
  <c r="EP349" i="1"/>
  <c r="EU349" i="1" s="1"/>
  <c r="CP349" i="1"/>
  <c r="CP343" i="1"/>
  <c r="CF343" i="1" s="1"/>
  <c r="CR343" i="1" s="1"/>
  <c r="CG343" i="1" s="1"/>
  <c r="EP343" i="1"/>
  <c r="CP329" i="1"/>
  <c r="CF329" i="1" s="1"/>
  <c r="CR329" i="1" s="1"/>
  <c r="CG329" i="1" s="1"/>
  <c r="EP329" i="1"/>
  <c r="EP213" i="1"/>
  <c r="GO177" i="1"/>
  <c r="Q115" i="23" s="1"/>
  <c r="BV213" i="1"/>
  <c r="CQ203" i="1"/>
  <c r="EZ203" i="1"/>
  <c r="FE203" i="1" s="1"/>
  <c r="BV207" i="1"/>
  <c r="GO171" i="1"/>
  <c r="Q109" i="23" s="1"/>
  <c r="EP207" i="1"/>
  <c r="EZ224" i="1"/>
  <c r="FE224" i="1" s="1"/>
  <c r="CQ224" i="1"/>
  <c r="EP380" i="1"/>
  <c r="EU380" i="1" s="1"/>
  <c r="BV380" i="1"/>
  <c r="GO344" i="1"/>
  <c r="CP380" i="1"/>
  <c r="EP202" i="1"/>
  <c r="BV202" i="1"/>
  <c r="GO166" i="1"/>
  <c r="Q104" i="23" s="1"/>
  <c r="BJ599" i="1"/>
  <c r="E9" i="84" s="1"/>
  <c r="E27" i="84" s="1"/>
  <c r="CP169" i="1"/>
  <c r="CF169" i="1" s="1"/>
  <c r="EP169" i="1"/>
  <c r="CP178" i="1"/>
  <c r="CF178" i="1" s="1"/>
  <c r="EP178" i="1"/>
  <c r="EP189" i="1"/>
  <c r="EP188" i="1"/>
  <c r="CQ233" i="1"/>
  <c r="EZ233" i="1"/>
  <c r="FE233" i="1" s="1"/>
  <c r="CS340" i="1"/>
  <c r="CJ340" i="1" s="1"/>
  <c r="CQ201" i="1"/>
  <c r="EZ201" i="1"/>
  <c r="FE201" i="1" s="1"/>
  <c r="CP332" i="1"/>
  <c r="CF332" i="1" s="1"/>
  <c r="CR332" i="1" s="1"/>
  <c r="CG332" i="1" s="1"/>
  <c r="EP332" i="1"/>
  <c r="EP192" i="1"/>
  <c r="EP210" i="1"/>
  <c r="GO174" i="1"/>
  <c r="Q112" i="23" s="1"/>
  <c r="BV210" i="1"/>
  <c r="EP358" i="1"/>
  <c r="EU358" i="1" s="1"/>
  <c r="CP358" i="1"/>
  <c r="EP203" i="1"/>
  <c r="GO167" i="1"/>
  <c r="Q105" i="23" s="1"/>
  <c r="BV203" i="1"/>
  <c r="BV224" i="1"/>
  <c r="GO188" i="1"/>
  <c r="Q126" i="23" s="1"/>
  <c r="EP224" i="1"/>
  <c r="GO328" i="1"/>
  <c r="BV364" i="1"/>
  <c r="CP364" i="1"/>
  <c r="EP370" i="1"/>
  <c r="EU370" i="1" s="1"/>
  <c r="GO334" i="1"/>
  <c r="CP370" i="1"/>
  <c r="BV370" i="1"/>
  <c r="EP193" i="1"/>
  <c r="EP190" i="1"/>
  <c r="CS329" i="1"/>
  <c r="CJ329" i="1" s="1"/>
  <c r="EZ206" i="1"/>
  <c r="FE206" i="1" s="1"/>
  <c r="CQ206" i="1"/>
  <c r="EZ212" i="1"/>
  <c r="FE212" i="1" s="1"/>
  <c r="CQ212" i="1"/>
  <c r="EZ210" i="1"/>
  <c r="FE210" i="1" s="1"/>
  <c r="CQ210" i="1"/>
  <c r="EP361" i="1"/>
  <c r="EU361" i="1" s="1"/>
  <c r="CP361" i="1"/>
  <c r="CQ177" i="1"/>
  <c r="CE177" i="1" s="1"/>
  <c r="EZ177" i="1"/>
  <c r="EZ185" i="1"/>
  <c r="CQ185" i="1"/>
  <c r="CE185" i="1" s="1"/>
  <c r="EZ192" i="1"/>
  <c r="FE192" i="1" s="1"/>
  <c r="CQ192" i="1"/>
  <c r="EP217" i="1"/>
  <c r="BV216" i="1"/>
  <c r="GO180" i="1"/>
  <c r="Q118" i="23" s="1"/>
  <c r="EP216" i="1"/>
  <c r="GO340" i="1"/>
  <c r="BV376" i="1"/>
  <c r="CP376" i="1"/>
  <c r="EP376" i="1"/>
  <c r="EU376" i="1" s="1"/>
  <c r="EP335" i="1"/>
  <c r="CP335" i="1"/>
  <c r="CF335" i="1" s="1"/>
  <c r="CR335" i="1" s="1"/>
  <c r="CG335" i="1" s="1"/>
  <c r="CP336" i="1"/>
  <c r="CF336" i="1" s="1"/>
  <c r="CR336" i="1" s="1"/>
  <c r="CG336" i="1" s="1"/>
  <c r="EP336" i="1"/>
  <c r="CP342" i="1"/>
  <c r="CF342" i="1" s="1"/>
  <c r="CR342" i="1" s="1"/>
  <c r="CG342" i="1" s="1"/>
  <c r="EP342" i="1"/>
  <c r="CP186" i="1"/>
  <c r="CF186" i="1" s="1"/>
  <c r="EP186" i="1"/>
  <c r="EP174" i="1"/>
  <c r="CP174" i="1"/>
  <c r="CF174" i="1" s="1"/>
  <c r="EP167" i="1"/>
  <c r="CP167" i="1"/>
  <c r="CF167" i="1" s="1"/>
  <c r="CP331" i="1"/>
  <c r="CF331" i="1" s="1"/>
  <c r="EP331" i="1"/>
  <c r="EP229" i="1"/>
  <c r="EZ171" i="1"/>
  <c r="CQ171" i="1"/>
  <c r="CE171" i="1" s="1"/>
  <c r="EP219" i="1"/>
  <c r="EP218" i="1"/>
  <c r="BV218" i="1"/>
  <c r="GO182" i="1"/>
  <c r="Q120" i="23" s="1"/>
  <c r="EP209" i="1"/>
  <c r="GO173" i="1"/>
  <c r="Q111" i="23" s="1"/>
  <c r="BV209" i="1"/>
  <c r="EZ174" i="1"/>
  <c r="CQ174" i="1"/>
  <c r="CE174" i="1" s="1"/>
  <c r="EZ193" i="1"/>
  <c r="FE193" i="1" s="1"/>
  <c r="CQ193" i="1"/>
  <c r="EZ198" i="1"/>
  <c r="FE198" i="1" s="1"/>
  <c r="CQ198" i="1"/>
  <c r="CP383" i="1"/>
  <c r="BV383" i="1"/>
  <c r="EP383" i="1"/>
  <c r="EU383" i="1" s="1"/>
  <c r="GO347" i="1"/>
  <c r="CP357" i="1"/>
  <c r="EP357" i="1"/>
  <c r="EU357" i="1" s="1"/>
  <c r="CP337" i="1"/>
  <c r="CF337" i="1" s="1"/>
  <c r="CR337" i="1" s="1"/>
  <c r="CG337" i="1" s="1"/>
  <c r="EP337" i="1"/>
  <c r="EP347" i="1"/>
  <c r="CP347" i="1"/>
  <c r="CP382" i="1"/>
  <c r="GO346" i="1"/>
  <c r="EP382" i="1"/>
  <c r="EU382" i="1" s="1"/>
  <c r="BV382" i="1"/>
  <c r="EP369" i="1"/>
  <c r="EU369" i="1" s="1"/>
  <c r="BV369" i="1"/>
  <c r="GO333" i="1"/>
  <c r="CP369" i="1"/>
  <c r="EP177" i="1"/>
  <c r="CP177" i="1"/>
  <c r="CF177" i="1" s="1"/>
  <c r="EP394" i="1"/>
  <c r="EU394" i="1" s="1"/>
  <c r="CP394" i="1"/>
  <c r="EZ220" i="1"/>
  <c r="FE220" i="1" s="1"/>
  <c r="CQ220" i="1"/>
  <c r="FF350" i="1"/>
  <c r="EZ204" i="1"/>
  <c r="FE204" i="1" s="1"/>
  <c r="CQ204" i="1"/>
  <c r="EP381" i="1"/>
  <c r="EU381" i="1" s="1"/>
  <c r="CP381" i="1"/>
  <c r="GO345" i="1"/>
  <c r="BV381" i="1"/>
  <c r="CQ186" i="1"/>
  <c r="CE186" i="1" s="1"/>
  <c r="EZ186" i="1"/>
  <c r="EZ196" i="1"/>
  <c r="FE196" i="1" s="1"/>
  <c r="CQ196" i="1"/>
  <c r="CQ188" i="1"/>
  <c r="EZ188" i="1"/>
  <c r="FE188" i="1" s="1"/>
  <c r="FF188" i="1" s="1"/>
  <c r="EZ228" i="1"/>
  <c r="FE228" i="1" s="1"/>
  <c r="CQ228" i="1"/>
  <c r="EZ215" i="1"/>
  <c r="FE215" i="1" s="1"/>
  <c r="CQ215" i="1"/>
  <c r="GO337" i="1"/>
  <c r="EP373" i="1"/>
  <c r="EU373" i="1" s="1"/>
  <c r="BV373" i="1"/>
  <c r="CP373" i="1"/>
  <c r="EP350" i="1"/>
  <c r="EU350" i="1" s="1"/>
  <c r="CP350" i="1"/>
  <c r="EP353" i="1"/>
  <c r="EU353" i="1" s="1"/>
  <c r="CP353" i="1"/>
  <c r="CP345" i="1"/>
  <c r="CF345" i="1" s="1"/>
  <c r="CR345" i="1" s="1"/>
  <c r="CG345" i="1" s="1"/>
  <c r="EP345" i="1"/>
  <c r="GO330" i="1"/>
  <c r="EP366" i="1"/>
  <c r="EU366" i="1" s="1"/>
  <c r="CP366" i="1"/>
  <c r="BV366" i="1"/>
  <c r="EZ226" i="1"/>
  <c r="FE226" i="1" s="1"/>
  <c r="CQ226" i="1"/>
  <c r="CP390" i="1"/>
  <c r="EP390" i="1"/>
  <c r="EU390" i="1" s="1"/>
  <c r="EP175" i="1"/>
  <c r="CP175" i="1"/>
  <c r="CF175" i="1" s="1"/>
  <c r="CP179" i="1"/>
  <c r="CF179" i="1" s="1"/>
  <c r="EP179" i="1"/>
  <c r="EP392" i="1"/>
  <c r="EU392" i="1" s="1"/>
  <c r="CP392" i="1"/>
  <c r="CP176" i="1"/>
  <c r="CF176" i="1" s="1"/>
  <c r="EP176" i="1"/>
  <c r="CS337" i="1"/>
  <c r="CJ337" i="1" s="1"/>
  <c r="BV219" i="1"/>
  <c r="EZ202" i="1"/>
  <c r="FE202" i="1" s="1"/>
  <c r="CS336" i="1"/>
  <c r="CJ336" i="1" s="1"/>
  <c r="EZ187" i="1"/>
  <c r="CQ187" i="1"/>
  <c r="GO181" i="1"/>
  <c r="Q119" i="23" s="1"/>
  <c r="BJ604" i="1"/>
  <c r="E14" i="84" s="1"/>
  <c r="E32" i="84" s="1"/>
  <c r="BV217" i="1"/>
  <c r="CS338" i="1"/>
  <c r="CJ338" i="1" s="1"/>
  <c r="EZ209" i="1"/>
  <c r="FE209" i="1" s="1"/>
  <c r="CQ209" i="1"/>
  <c r="EZ179" i="1"/>
  <c r="CQ179" i="1"/>
  <c r="CE179" i="1" s="1"/>
  <c r="EP387" i="1"/>
  <c r="EU387" i="1" s="1"/>
  <c r="GO351" i="1"/>
  <c r="BJ397" i="1"/>
  <c r="BV387" i="1"/>
  <c r="CP387" i="1"/>
  <c r="EZ197" i="1"/>
  <c r="FE197" i="1" s="1"/>
  <c r="CQ197" i="1"/>
  <c r="CQ200" i="1"/>
  <c r="EZ200" i="1"/>
  <c r="FE200" i="1" s="1"/>
  <c r="CQ211" i="1"/>
  <c r="EZ211" i="1"/>
  <c r="FE211" i="1" s="1"/>
  <c r="EP228" i="1"/>
  <c r="BF228" i="1"/>
  <c r="BV228" i="1"/>
  <c r="BV374" i="1"/>
  <c r="EP374" i="1"/>
  <c r="EU374" i="1" s="1"/>
  <c r="GO338" i="1"/>
  <c r="CP374" i="1"/>
  <c r="EP333" i="1"/>
  <c r="CP333" i="1"/>
  <c r="CF333" i="1" s="1"/>
  <c r="CR333" i="1" s="1"/>
  <c r="CG333" i="1" s="1"/>
  <c r="EP352" i="1"/>
  <c r="EU352" i="1" s="1"/>
  <c r="CP352" i="1"/>
  <c r="EP340" i="1"/>
  <c r="CP340" i="1"/>
  <c r="CF340" i="1" s="1"/>
  <c r="BV226" i="1"/>
  <c r="EP226" i="1"/>
  <c r="GO190" i="1"/>
  <c r="Q128" i="23" s="1"/>
  <c r="CQ231" i="1"/>
  <c r="EZ231" i="1"/>
  <c r="FE231" i="1" s="1"/>
  <c r="EP204" i="1"/>
  <c r="GO168" i="1"/>
  <c r="Q106" i="23" s="1"/>
  <c r="BV204" i="1"/>
  <c r="EP185" i="1"/>
  <c r="CP185" i="1"/>
  <c r="CF185" i="1" s="1"/>
  <c r="EP201" i="1"/>
  <c r="EP393" i="1"/>
  <c r="EU393" i="1" s="1"/>
  <c r="CP393" i="1"/>
  <c r="FF271" i="1"/>
  <c r="CS342" i="1"/>
  <c r="CJ342" i="1" s="1"/>
  <c r="EZ214" i="1"/>
  <c r="FE214" i="1" s="1"/>
  <c r="CQ214" i="1"/>
  <c r="BV220" i="1"/>
  <c r="EP220" i="1"/>
  <c r="GO184" i="1"/>
  <c r="Q122" i="23" s="1"/>
  <c r="CS332" i="1"/>
  <c r="CJ332" i="1" s="1"/>
  <c r="CP327" i="1"/>
  <c r="CF327" i="1" s="1"/>
  <c r="EP327" i="1"/>
  <c r="CQ190" i="1"/>
  <c r="EZ190" i="1"/>
  <c r="FE190" i="1" s="1"/>
  <c r="EZ218" i="1"/>
  <c r="FE218" i="1" s="1"/>
  <c r="EZ217" i="1"/>
  <c r="FE217" i="1" s="1"/>
  <c r="CQ217" i="1"/>
  <c r="CQ182" i="1"/>
  <c r="CE182" i="1" s="1"/>
  <c r="EZ182" i="1"/>
  <c r="GO179" i="1"/>
  <c r="Q117" i="23" s="1"/>
  <c r="BV215" i="1"/>
  <c r="EP215" i="1"/>
  <c r="EZ225" i="1"/>
  <c r="FE225" i="1" s="1"/>
  <c r="CQ225" i="1"/>
  <c r="GO343" i="1"/>
  <c r="BV379" i="1"/>
  <c r="EP379" i="1"/>
  <c r="EU379" i="1" s="1"/>
  <c r="CP379" i="1"/>
  <c r="CP338" i="1"/>
  <c r="CF338" i="1" s="1"/>
  <c r="CR338" i="1" s="1"/>
  <c r="CG338" i="1" s="1"/>
  <c r="EP338" i="1"/>
  <c r="CP344" i="1"/>
  <c r="CF344" i="1" s="1"/>
  <c r="CR344" i="1" s="1"/>
  <c r="CG344" i="1" s="1"/>
  <c r="EP344" i="1"/>
  <c r="CP334" i="1"/>
  <c r="CF334" i="1" s="1"/>
  <c r="CR334" i="1" s="1"/>
  <c r="CG334" i="1" s="1"/>
  <c r="EP334" i="1"/>
  <c r="EP362" i="1"/>
  <c r="EU362" i="1" s="1"/>
  <c r="BV362" i="1"/>
  <c r="GO326" i="1"/>
  <c r="CP362" i="1"/>
  <c r="GO172" i="1"/>
  <c r="Q110" i="23" s="1"/>
  <c r="EP208" i="1"/>
  <c r="BV208" i="1"/>
  <c r="E19" i="84"/>
  <c r="E37" i="84" s="1"/>
  <c r="EP231" i="1"/>
  <c r="BL633" i="1"/>
  <c r="EP364" i="1"/>
  <c r="EU364" i="1" s="1"/>
  <c r="GO327" i="1"/>
  <c r="BV363" i="1"/>
  <c r="EP363" i="1"/>
  <c r="EU363" i="1" s="1"/>
  <c r="CP363" i="1"/>
  <c r="BV375" i="1"/>
  <c r="EP375" i="1"/>
  <c r="EU375" i="1" s="1"/>
  <c r="GO339" i="1"/>
  <c r="CP375" i="1"/>
  <c r="EP194" i="1"/>
  <c r="EP173" i="1"/>
  <c r="CP173" i="1"/>
  <c r="CF173" i="1" s="1"/>
  <c r="CR173" i="1" s="1"/>
  <c r="CG173" i="1" s="1"/>
  <c r="CP172" i="1"/>
  <c r="CF172" i="1" s="1"/>
  <c r="EP172" i="1"/>
  <c r="EP391" i="1"/>
  <c r="EU391" i="1" s="1"/>
  <c r="CP391" i="1"/>
  <c r="EP234" i="1"/>
  <c r="EP171" i="1"/>
  <c r="CS343" i="1"/>
  <c r="CJ343" i="1" s="1"/>
  <c r="CS339" i="1"/>
  <c r="CJ339" i="1" s="1"/>
  <c r="CS344" i="1"/>
  <c r="CJ344" i="1" s="1"/>
  <c r="CS335" i="1"/>
  <c r="CJ335" i="1" s="1"/>
  <c r="CS166" i="1"/>
  <c r="CJ166" i="1" s="1"/>
  <c r="CR166" i="1"/>
  <c r="CG166" i="1" s="1"/>
  <c r="CP378" i="1"/>
  <c r="EP378" i="1"/>
  <c r="EU378" i="1" s="1"/>
  <c r="BV378" i="1"/>
  <c r="GO342" i="1"/>
  <c r="EZ173" i="1"/>
  <c r="EZ172" i="1"/>
  <c r="CQ172" i="1"/>
  <c r="CE172" i="1" s="1"/>
  <c r="EZ205" i="1"/>
  <c r="FE205" i="1" s="1"/>
  <c r="CQ205" i="1"/>
  <c r="CQ199" i="1"/>
  <c r="EZ199" i="1"/>
  <c r="FE199" i="1" s="1"/>
  <c r="CQ183" i="1"/>
  <c r="CE183" i="1" s="1"/>
  <c r="EZ183" i="1"/>
  <c r="BV384" i="1"/>
  <c r="GO348" i="1"/>
  <c r="EP384" i="1"/>
  <c r="EU384" i="1" s="1"/>
  <c r="CP384" i="1"/>
  <c r="BV225" i="1"/>
  <c r="BN62" i="40"/>
  <c r="BN67" i="40" s="1"/>
  <c r="BN71" i="40" s="1"/>
  <c r="EP225" i="1"/>
  <c r="GO189" i="1"/>
  <c r="Q127" i="23" s="1"/>
  <c r="Q197" i="23" s="1"/>
  <c r="BV367" i="1"/>
  <c r="EP367" i="1"/>
  <c r="EU367" i="1" s="1"/>
  <c r="GO331" i="1"/>
  <c r="CP367" i="1"/>
  <c r="CP348" i="1"/>
  <c r="EP348" i="1"/>
  <c r="EU348" i="1" s="1"/>
  <c r="EV348" i="1" s="1"/>
  <c r="EP360" i="1"/>
  <c r="EU360" i="1" s="1"/>
  <c r="CP360" i="1"/>
  <c r="CP346" i="1"/>
  <c r="CF346" i="1" s="1"/>
  <c r="CR346" i="1" s="1"/>
  <c r="CG346" i="1" s="1"/>
  <c r="EP346" i="1"/>
  <c r="CQ208" i="1"/>
  <c r="EZ208" i="1"/>
  <c r="FE208" i="1" s="1"/>
  <c r="EP385" i="1"/>
  <c r="EU385" i="1" s="1"/>
  <c r="BV385" i="1"/>
  <c r="GO349" i="1"/>
  <c r="CP385" i="1"/>
  <c r="EP191" i="1"/>
  <c r="EP199" i="1"/>
  <c r="CP182" i="1"/>
  <c r="CF182" i="1" s="1"/>
  <c r="EP182" i="1"/>
  <c r="CQ234" i="1"/>
  <c r="EZ234" i="1"/>
  <c r="FE234" i="1" s="1"/>
  <c r="EP200" i="1"/>
  <c r="CS334" i="1"/>
  <c r="CJ334" i="1" s="1"/>
  <c r="CS327" i="1"/>
  <c r="CJ327" i="1" s="1"/>
  <c r="CR327" i="1"/>
  <c r="CG327" i="1" s="1"/>
  <c r="CS328" i="1"/>
  <c r="CJ328" i="1" s="1"/>
  <c r="CS341" i="1"/>
  <c r="CJ341" i="1" s="1"/>
  <c r="EP330" i="1"/>
  <c r="CP330" i="1"/>
  <c r="CF330" i="1" s="1"/>
  <c r="CR330" i="1" s="1"/>
  <c r="CG330" i="1" s="1"/>
  <c r="EP184" i="1"/>
  <c r="CP184" i="1"/>
  <c r="CF184" i="1" s="1"/>
  <c r="EZ223" i="1"/>
  <c r="FE223" i="1" s="1"/>
  <c r="CQ223" i="1"/>
  <c r="CQ178" i="1"/>
  <c r="CE178" i="1" s="1"/>
  <c r="EZ178" i="1"/>
  <c r="BV223" i="1"/>
  <c r="EP223" i="1"/>
  <c r="GO187" i="1"/>
  <c r="Q125" i="23" s="1"/>
  <c r="EP206" i="1"/>
  <c r="EP205" i="1"/>
  <c r="BV205" i="1"/>
  <c r="GO169" i="1"/>
  <c r="Q107" i="23" s="1"/>
  <c r="CQ194" i="1"/>
  <c r="EZ194" i="1"/>
  <c r="FE194" i="1" s="1"/>
  <c r="CQ180" i="1"/>
  <c r="CE180" i="1" s="1"/>
  <c r="EZ180" i="1"/>
  <c r="CQ184" i="1"/>
  <c r="CE184" i="1" s="1"/>
  <c r="EZ184" i="1"/>
  <c r="EZ195" i="1"/>
  <c r="FE195" i="1" s="1"/>
  <c r="CQ195" i="1"/>
  <c r="GO336" i="1"/>
  <c r="EP372" i="1"/>
  <c r="EU372" i="1" s="1"/>
  <c r="BV372" i="1"/>
  <c r="CP372" i="1"/>
  <c r="EP328" i="1"/>
  <c r="CP328" i="1"/>
  <c r="CF328" i="1" s="1"/>
  <c r="CR328" i="1" s="1"/>
  <c r="CG328" i="1" s="1"/>
  <c r="EP354" i="1"/>
  <c r="EU354" i="1" s="1"/>
  <c r="CP354" i="1"/>
  <c r="EZ222" i="1"/>
  <c r="FE222" i="1" s="1"/>
  <c r="CQ222" i="1"/>
  <c r="GO335" i="1"/>
  <c r="BV371" i="1"/>
  <c r="EP371" i="1"/>
  <c r="EU371" i="1" s="1"/>
  <c r="CP371" i="1"/>
  <c r="EP227" i="1"/>
  <c r="BV227" i="1"/>
  <c r="BF227" i="1"/>
  <c r="GO191" i="1"/>
  <c r="Q129" i="23" s="1"/>
  <c r="Q209" i="23" s="1"/>
  <c r="CP180" i="1"/>
  <c r="CF180" i="1" s="1"/>
  <c r="EP180" i="1"/>
  <c r="GO175" i="1"/>
  <c r="Q113" i="23" s="1"/>
  <c r="EP211" i="1"/>
  <c r="BV211" i="1"/>
  <c r="EP221" i="1"/>
  <c r="BV221" i="1"/>
  <c r="GO185" i="1"/>
  <c r="Q123" i="23" s="1"/>
  <c r="EP197" i="1"/>
  <c r="CS345" i="1"/>
  <c r="CJ345" i="1" s="1"/>
  <c r="CQ127" i="1"/>
  <c r="CQ125" i="1"/>
  <c r="CQ415" i="1"/>
  <c r="CE415" i="1" s="1"/>
  <c r="CS415" i="1" s="1"/>
  <c r="CJ415" i="1" s="1"/>
  <c r="CQ84" i="1"/>
  <c r="CE84" i="1" s="1"/>
  <c r="CQ137" i="1"/>
  <c r="CQ113" i="1"/>
  <c r="CP415" i="1"/>
  <c r="CF415" i="1" s="1"/>
  <c r="CP84" i="1"/>
  <c r="CF84" i="1" s="1"/>
  <c r="EZ441" i="1" l="1"/>
  <c r="FE441" i="1" s="1"/>
  <c r="CQ441" i="1"/>
  <c r="EP431" i="1"/>
  <c r="CP431" i="1"/>
  <c r="CF431" i="1" s="1"/>
  <c r="GO92" i="1"/>
  <c r="EP128" i="1"/>
  <c r="EU128" i="1" s="1"/>
  <c r="CP128" i="1"/>
  <c r="EP116" i="1"/>
  <c r="EU116" i="1" s="1"/>
  <c r="CP116" i="1"/>
  <c r="CP86" i="1"/>
  <c r="CF86" i="1" s="1"/>
  <c r="EP86" i="1"/>
  <c r="EP112" i="1"/>
  <c r="EU112" i="1" s="1"/>
  <c r="CP112" i="1"/>
  <c r="EP114" i="1"/>
  <c r="EU114" i="1" s="1"/>
  <c r="CP114" i="1"/>
  <c r="EZ87" i="1"/>
  <c r="CQ87" i="1"/>
  <c r="CE87" i="1" s="1"/>
  <c r="EZ104" i="1"/>
  <c r="CQ104" i="1"/>
  <c r="CE104" i="1" s="1"/>
  <c r="EZ91" i="1"/>
  <c r="CQ91" i="1"/>
  <c r="CE91" i="1" s="1"/>
  <c r="EZ108" i="1"/>
  <c r="FE108" i="1" s="1"/>
  <c r="CQ108" i="1"/>
  <c r="EZ97" i="1"/>
  <c r="CQ97" i="1"/>
  <c r="CE97" i="1" s="1"/>
  <c r="EZ434" i="1"/>
  <c r="CQ434" i="1"/>
  <c r="CE434" i="1" s="1"/>
  <c r="CS434" i="1" s="1"/>
  <c r="CJ434" i="1" s="1"/>
  <c r="EZ442" i="1"/>
  <c r="FE442" i="1" s="1"/>
  <c r="CQ442" i="1"/>
  <c r="CQ457" i="1"/>
  <c r="EZ137" i="1"/>
  <c r="FE137" i="1" s="1"/>
  <c r="EZ136" i="1"/>
  <c r="FE136" i="1" s="1"/>
  <c r="CQ136" i="1"/>
  <c r="GO440" i="1"/>
  <c r="Q160" i="23" s="1"/>
  <c r="Q211" i="23" s="1"/>
  <c r="CP476" i="1"/>
  <c r="GO98" i="1"/>
  <c r="EP134" i="1"/>
  <c r="EU134" i="1" s="1"/>
  <c r="CP134" i="1"/>
  <c r="EZ150" i="1"/>
  <c r="FE150" i="1" s="1"/>
  <c r="CQ150" i="1"/>
  <c r="CR178" i="1"/>
  <c r="CG178" i="1" s="1"/>
  <c r="CS178" i="1"/>
  <c r="CJ178" i="1" s="1"/>
  <c r="EP434" i="1"/>
  <c r="CP434" i="1"/>
  <c r="CF434" i="1" s="1"/>
  <c r="EP104" i="1"/>
  <c r="CP104" i="1"/>
  <c r="CF104" i="1" s="1"/>
  <c r="CP111" i="1"/>
  <c r="EP111" i="1"/>
  <c r="EU111" i="1" s="1"/>
  <c r="EZ105" i="1"/>
  <c r="CQ105" i="1"/>
  <c r="CQ419" i="1"/>
  <c r="CE419" i="1" s="1"/>
  <c r="CS419" i="1" s="1"/>
  <c r="CJ419" i="1" s="1"/>
  <c r="EZ419" i="1"/>
  <c r="EZ120" i="1"/>
  <c r="FE120" i="1" s="1"/>
  <c r="CQ120" i="1"/>
  <c r="EP127" i="1"/>
  <c r="EU127" i="1" s="1"/>
  <c r="GO91" i="1"/>
  <c r="CP127" i="1"/>
  <c r="EZ133" i="1"/>
  <c r="FE133" i="1" s="1"/>
  <c r="CQ133" i="1"/>
  <c r="BF149" i="1"/>
  <c r="CP149" i="1"/>
  <c r="EP149" i="1"/>
  <c r="EU149" i="1" s="1"/>
  <c r="BL634" i="1"/>
  <c r="CS186" i="1"/>
  <c r="CJ186" i="1" s="1"/>
  <c r="CS177" i="1"/>
  <c r="CJ177" i="1" s="1"/>
  <c r="CR177" i="1"/>
  <c r="CG177" i="1" s="1"/>
  <c r="EP131" i="1"/>
  <c r="EU131" i="1" s="1"/>
  <c r="CP131" i="1"/>
  <c r="GO95" i="1"/>
  <c r="GO102" i="1"/>
  <c r="CP138" i="1"/>
  <c r="EZ446" i="1"/>
  <c r="FE446" i="1" s="1"/>
  <c r="CQ446" i="1"/>
  <c r="CQ420" i="1"/>
  <c r="CE420" i="1" s="1"/>
  <c r="CS420" i="1" s="1"/>
  <c r="CJ420" i="1" s="1"/>
  <c r="EZ420" i="1"/>
  <c r="EZ93" i="1"/>
  <c r="CQ93" i="1"/>
  <c r="CE93" i="1" s="1"/>
  <c r="CQ110" i="1"/>
  <c r="EZ110" i="1"/>
  <c r="FE110" i="1" s="1"/>
  <c r="CR415" i="1"/>
  <c r="CG415" i="1" s="1"/>
  <c r="EP422" i="1"/>
  <c r="CP422" i="1"/>
  <c r="CF422" i="1" s="1"/>
  <c r="EP433" i="1"/>
  <c r="CP433" i="1"/>
  <c r="CF433" i="1" s="1"/>
  <c r="EP118" i="1"/>
  <c r="EU118" i="1" s="1"/>
  <c r="CP118" i="1"/>
  <c r="CQ119" i="1"/>
  <c r="EZ119" i="1"/>
  <c r="FE119" i="1" s="1"/>
  <c r="EZ433" i="1"/>
  <c r="CQ433" i="1"/>
  <c r="CE433" i="1" s="1"/>
  <c r="CS433" i="1" s="1"/>
  <c r="CJ433" i="1" s="1"/>
  <c r="EZ107" i="1"/>
  <c r="FE107" i="1" s="1"/>
  <c r="CQ107" i="1"/>
  <c r="CQ468" i="1"/>
  <c r="EZ98" i="1"/>
  <c r="CQ98" i="1"/>
  <c r="CE98" i="1" s="1"/>
  <c r="CQ422" i="1"/>
  <c r="CE422" i="1" s="1"/>
  <c r="CS422" i="1" s="1"/>
  <c r="CJ422" i="1" s="1"/>
  <c r="EZ422" i="1"/>
  <c r="EZ438" i="1"/>
  <c r="FE438" i="1" s="1"/>
  <c r="CQ438" i="1"/>
  <c r="GO89" i="1"/>
  <c r="CP125" i="1"/>
  <c r="EP125" i="1"/>
  <c r="EU125" i="1" s="1"/>
  <c r="GO85" i="1"/>
  <c r="CP121" i="1"/>
  <c r="EP121" i="1"/>
  <c r="EU121" i="1" s="1"/>
  <c r="EP477" i="1"/>
  <c r="EU477" i="1" s="1"/>
  <c r="CP477" i="1"/>
  <c r="FE236" i="1"/>
  <c r="FF351" i="1"/>
  <c r="CP423" i="1"/>
  <c r="CF423" i="1" s="1"/>
  <c r="EP423" i="1"/>
  <c r="CQ435" i="1"/>
  <c r="CE435" i="1" s="1"/>
  <c r="CS435" i="1" s="1"/>
  <c r="CJ435" i="1" s="1"/>
  <c r="EZ435" i="1"/>
  <c r="CP424" i="1"/>
  <c r="CF424" i="1" s="1"/>
  <c r="EP424" i="1"/>
  <c r="CP430" i="1"/>
  <c r="CF430" i="1" s="1"/>
  <c r="EP430" i="1"/>
  <c r="EZ89" i="1"/>
  <c r="CQ89" i="1"/>
  <c r="CE89" i="1" s="1"/>
  <c r="CQ103" i="1"/>
  <c r="CE103" i="1" s="1"/>
  <c r="EZ103" i="1"/>
  <c r="EZ436" i="1"/>
  <c r="CQ436" i="1"/>
  <c r="EP452" i="1"/>
  <c r="EU452" i="1" s="1"/>
  <c r="GO416" i="1"/>
  <c r="Q136" i="23" s="1"/>
  <c r="CP452" i="1"/>
  <c r="GO94" i="1"/>
  <c r="EP130" i="1"/>
  <c r="EU130" i="1" s="1"/>
  <c r="CP130" i="1"/>
  <c r="GO88" i="1"/>
  <c r="EP124" i="1"/>
  <c r="EU124" i="1" s="1"/>
  <c r="CP124" i="1"/>
  <c r="EZ134" i="1"/>
  <c r="FE134" i="1" s="1"/>
  <c r="CQ134" i="1"/>
  <c r="EP150" i="1"/>
  <c r="EU150" i="1" s="1"/>
  <c r="BF150" i="1"/>
  <c r="CP150" i="1"/>
  <c r="EP113" i="1"/>
  <c r="EU113" i="1" s="1"/>
  <c r="CP113" i="1"/>
  <c r="CQ92" i="1"/>
  <c r="CE92" i="1" s="1"/>
  <c r="EZ92" i="1"/>
  <c r="CR176" i="1"/>
  <c r="CG176" i="1" s="1"/>
  <c r="CS176" i="1"/>
  <c r="CJ176" i="1" s="1"/>
  <c r="CP96" i="1"/>
  <c r="CF96" i="1" s="1"/>
  <c r="EP96" i="1"/>
  <c r="EP109" i="1"/>
  <c r="EU109" i="1" s="1"/>
  <c r="CP109" i="1"/>
  <c r="EP87" i="1"/>
  <c r="CP87" i="1"/>
  <c r="CF87" i="1" s="1"/>
  <c r="CP435" i="1"/>
  <c r="CF435" i="1" s="1"/>
  <c r="EP435" i="1"/>
  <c r="EZ474" i="1"/>
  <c r="FE474" i="1" s="1"/>
  <c r="CQ474" i="1"/>
  <c r="EZ117" i="1"/>
  <c r="FE117" i="1" s="1"/>
  <c r="CQ117" i="1"/>
  <c r="CQ96" i="1"/>
  <c r="CE96" i="1" s="1"/>
  <c r="EZ96" i="1"/>
  <c r="CP425" i="1"/>
  <c r="CF425" i="1" s="1"/>
  <c r="EP425" i="1"/>
  <c r="CP88" i="1"/>
  <c r="CF88" i="1" s="1"/>
  <c r="EP88" i="1"/>
  <c r="EP105" i="1"/>
  <c r="CP105" i="1"/>
  <c r="BF105" i="1"/>
  <c r="CP417" i="1"/>
  <c r="CF417" i="1" s="1"/>
  <c r="EP417" i="1"/>
  <c r="CP416" i="1"/>
  <c r="CF416" i="1" s="1"/>
  <c r="EP416" i="1"/>
  <c r="EP97" i="1"/>
  <c r="CP97" i="1"/>
  <c r="CF97" i="1" s="1"/>
  <c r="CQ135" i="1"/>
  <c r="EZ135" i="1"/>
  <c r="FE135" i="1" s="1"/>
  <c r="CQ95" i="1"/>
  <c r="CE95" i="1" s="1"/>
  <c r="EZ95" i="1"/>
  <c r="CQ94" i="1"/>
  <c r="CE94" i="1" s="1"/>
  <c r="EZ94" i="1"/>
  <c r="EZ443" i="1"/>
  <c r="FE443" i="1" s="1"/>
  <c r="CQ443" i="1"/>
  <c r="EZ115" i="1"/>
  <c r="FE115" i="1" s="1"/>
  <c r="CQ115" i="1"/>
  <c r="CQ100" i="1"/>
  <c r="CE100" i="1" s="1"/>
  <c r="EZ100" i="1"/>
  <c r="EZ85" i="1"/>
  <c r="CQ85" i="1"/>
  <c r="CE85" i="1" s="1"/>
  <c r="EZ111" i="1"/>
  <c r="FE111" i="1" s="1"/>
  <c r="CQ111" i="1"/>
  <c r="E20" i="84"/>
  <c r="E38" i="84" s="1"/>
  <c r="EP135" i="1"/>
  <c r="EU135" i="1" s="1"/>
  <c r="BJ605" i="1"/>
  <c r="E15" i="84" s="1"/>
  <c r="E33" i="84" s="1"/>
  <c r="CP135" i="1"/>
  <c r="GO99" i="1"/>
  <c r="EZ125" i="1"/>
  <c r="FE125" i="1" s="1"/>
  <c r="EZ124" i="1"/>
  <c r="FE124" i="1" s="1"/>
  <c r="CQ124" i="1"/>
  <c r="BF152" i="1"/>
  <c r="CP152" i="1"/>
  <c r="EP152" i="1"/>
  <c r="EU152" i="1" s="1"/>
  <c r="CR183" i="1"/>
  <c r="CG183" i="1" s="1"/>
  <c r="CS183" i="1"/>
  <c r="CJ183" i="1" s="1"/>
  <c r="CR186" i="1"/>
  <c r="CG186" i="1" s="1"/>
  <c r="CR170" i="1"/>
  <c r="CG170" i="1" s="1"/>
  <c r="CS170" i="1"/>
  <c r="CJ170" i="1" s="1"/>
  <c r="EP107" i="1"/>
  <c r="EU107" i="1" s="1"/>
  <c r="CP107" i="1"/>
  <c r="EZ439" i="1"/>
  <c r="FE439" i="1" s="1"/>
  <c r="CQ439" i="1"/>
  <c r="CP98" i="1"/>
  <c r="CF98" i="1" s="1"/>
  <c r="EP98" i="1"/>
  <c r="EP120" i="1"/>
  <c r="EU120" i="1" s="1"/>
  <c r="BJ600" i="1"/>
  <c r="E10" i="84" s="1"/>
  <c r="E28" i="84" s="1"/>
  <c r="GO84" i="1"/>
  <c r="CP120" i="1"/>
  <c r="EZ470" i="1"/>
  <c r="FE470" i="1" s="1"/>
  <c r="CQ470" i="1"/>
  <c r="EZ90" i="1"/>
  <c r="CQ90" i="1"/>
  <c r="CE90" i="1" s="1"/>
  <c r="EZ113" i="1"/>
  <c r="FE113" i="1" s="1"/>
  <c r="EZ112" i="1"/>
  <c r="FE112" i="1" s="1"/>
  <c r="CQ112" i="1"/>
  <c r="EZ114" i="1"/>
  <c r="FE114" i="1" s="1"/>
  <c r="CQ114" i="1"/>
  <c r="EZ109" i="1"/>
  <c r="FE109" i="1" s="1"/>
  <c r="CQ109" i="1"/>
  <c r="EZ128" i="1"/>
  <c r="FE128" i="1" s="1"/>
  <c r="CQ128" i="1"/>
  <c r="EP126" i="1"/>
  <c r="EU126" i="1" s="1"/>
  <c r="GO90" i="1"/>
  <c r="CP126" i="1"/>
  <c r="EP145" i="1"/>
  <c r="EU145" i="1" s="1"/>
  <c r="CP144" i="1"/>
  <c r="BF144" i="1"/>
  <c r="GO108" i="1"/>
  <c r="Q92" i="23" s="1"/>
  <c r="EZ146" i="1"/>
  <c r="FE146" i="1" s="1"/>
  <c r="CQ146" i="1"/>
  <c r="CQ141" i="1"/>
  <c r="EZ141" i="1"/>
  <c r="FE141" i="1" s="1"/>
  <c r="CQ151" i="1"/>
  <c r="EZ151" i="1"/>
  <c r="FE151" i="1" s="1"/>
  <c r="EU396" i="1"/>
  <c r="CS181" i="1"/>
  <c r="CJ181" i="1" s="1"/>
  <c r="CR181" i="1"/>
  <c r="CG181" i="1" s="1"/>
  <c r="CS167" i="1"/>
  <c r="CJ167" i="1" s="1"/>
  <c r="CR167" i="1"/>
  <c r="CG167" i="1" s="1"/>
  <c r="CP419" i="1"/>
  <c r="CF419" i="1" s="1"/>
  <c r="CR419" i="1" s="1"/>
  <c r="CG419" i="1" s="1"/>
  <c r="EP419" i="1"/>
  <c r="EZ428" i="1"/>
  <c r="CQ428" i="1"/>
  <c r="CE428" i="1" s="1"/>
  <c r="CS428" i="1" s="1"/>
  <c r="CJ428" i="1" s="1"/>
  <c r="EP106" i="1"/>
  <c r="EU106" i="1" s="1"/>
  <c r="EV106" i="1" s="1"/>
  <c r="CP106" i="1"/>
  <c r="EP103" i="1"/>
  <c r="CP103" i="1"/>
  <c r="CF103" i="1" s="1"/>
  <c r="EZ429" i="1"/>
  <c r="CQ429" i="1"/>
  <c r="CE429" i="1" s="1"/>
  <c r="CS429" i="1" s="1"/>
  <c r="CJ429" i="1" s="1"/>
  <c r="CQ426" i="1"/>
  <c r="CE426" i="1" s="1"/>
  <c r="CS426" i="1" s="1"/>
  <c r="CJ426" i="1" s="1"/>
  <c r="EZ426" i="1"/>
  <c r="EZ131" i="1"/>
  <c r="FE131" i="1" s="1"/>
  <c r="CQ131" i="1"/>
  <c r="CP122" i="1"/>
  <c r="GO86" i="1"/>
  <c r="EP122" i="1"/>
  <c r="EU122" i="1" s="1"/>
  <c r="EP91" i="1"/>
  <c r="CP91" i="1"/>
  <c r="CF91" i="1" s="1"/>
  <c r="CP420" i="1"/>
  <c r="CF420" i="1" s="1"/>
  <c r="EP420" i="1"/>
  <c r="EP432" i="1"/>
  <c r="CP432" i="1"/>
  <c r="CF432" i="1" s="1"/>
  <c r="EP418" i="1"/>
  <c r="CP418" i="1"/>
  <c r="CF418" i="1" s="1"/>
  <c r="EZ129" i="1"/>
  <c r="FE129" i="1" s="1"/>
  <c r="CQ129" i="1"/>
  <c r="EZ123" i="1"/>
  <c r="FE123" i="1" s="1"/>
  <c r="CQ123" i="1"/>
  <c r="EZ416" i="1"/>
  <c r="CQ416" i="1"/>
  <c r="CE416" i="1" s="1"/>
  <c r="CS416" i="1" s="1"/>
  <c r="CJ416" i="1" s="1"/>
  <c r="EZ118" i="1"/>
  <c r="FE118" i="1" s="1"/>
  <c r="CQ118" i="1"/>
  <c r="EZ444" i="1"/>
  <c r="FE444" i="1" s="1"/>
  <c r="CQ444" i="1"/>
  <c r="CQ86" i="1"/>
  <c r="CE86" i="1" s="1"/>
  <c r="EZ86" i="1"/>
  <c r="EZ437" i="1"/>
  <c r="FE437" i="1" s="1"/>
  <c r="FF437" i="1" s="1"/>
  <c r="CQ437" i="1"/>
  <c r="GO109" i="1"/>
  <c r="Q93" i="23" s="1"/>
  <c r="Q210" i="23" s="1"/>
  <c r="CP145" i="1"/>
  <c r="BJ580" i="1"/>
  <c r="BF145" i="1"/>
  <c r="CP132" i="1"/>
  <c r="GO96" i="1"/>
  <c r="EP132" i="1"/>
  <c r="EU132" i="1" s="1"/>
  <c r="EP136" i="1"/>
  <c r="EU136" i="1" s="1"/>
  <c r="GO100" i="1"/>
  <c r="CP136" i="1"/>
  <c r="EZ127" i="1"/>
  <c r="FE127" i="1" s="1"/>
  <c r="CQ126" i="1"/>
  <c r="EZ126" i="1"/>
  <c r="FE126" i="1" s="1"/>
  <c r="EP142" i="1"/>
  <c r="EU142" i="1" s="1"/>
  <c r="GO105" i="1"/>
  <c r="CP141" i="1"/>
  <c r="CP151" i="1"/>
  <c r="EP151" i="1"/>
  <c r="EU151" i="1" s="1"/>
  <c r="BF151" i="1"/>
  <c r="EZ152" i="1"/>
  <c r="FE152" i="1" s="1"/>
  <c r="CQ152" i="1"/>
  <c r="CR168" i="1"/>
  <c r="CG168" i="1" s="1"/>
  <c r="EP427" i="1"/>
  <c r="CP427" i="1"/>
  <c r="CF427" i="1" s="1"/>
  <c r="EZ138" i="1"/>
  <c r="FE138" i="1" s="1"/>
  <c r="CQ138" i="1"/>
  <c r="EZ440" i="1"/>
  <c r="FE440" i="1" s="1"/>
  <c r="CQ440" i="1"/>
  <c r="EZ418" i="1"/>
  <c r="CQ418" i="1"/>
  <c r="CE418" i="1" s="1"/>
  <c r="CS418" i="1" s="1"/>
  <c r="CJ418" i="1" s="1"/>
  <c r="CP133" i="1"/>
  <c r="EP133" i="1"/>
  <c r="EU133" i="1" s="1"/>
  <c r="GO97" i="1"/>
  <c r="EZ475" i="1"/>
  <c r="FE475" i="1" s="1"/>
  <c r="CQ475" i="1"/>
  <c r="CQ130" i="1"/>
  <c r="EZ130" i="1"/>
  <c r="FE130" i="1" s="1"/>
  <c r="EZ455" i="1"/>
  <c r="FE455" i="1" s="1"/>
  <c r="BF142" i="1"/>
  <c r="CQ142" i="1"/>
  <c r="EZ142" i="1"/>
  <c r="FE142" i="1" s="1"/>
  <c r="CS184" i="1"/>
  <c r="CJ184" i="1" s="1"/>
  <c r="CR184" i="1"/>
  <c r="CG184" i="1" s="1"/>
  <c r="CS179" i="1"/>
  <c r="CJ179" i="1" s="1"/>
  <c r="CR179" i="1"/>
  <c r="CG179" i="1" s="1"/>
  <c r="CR171" i="1"/>
  <c r="CG171" i="1" s="1"/>
  <c r="CS171" i="1"/>
  <c r="CJ171" i="1" s="1"/>
  <c r="CS175" i="1"/>
  <c r="CJ175" i="1" s="1"/>
  <c r="CS168" i="1"/>
  <c r="CJ168" i="1" s="1"/>
  <c r="EP426" i="1"/>
  <c r="CP426" i="1"/>
  <c r="CF426" i="1" s="1"/>
  <c r="CR182" i="1"/>
  <c r="CG182" i="1" s="1"/>
  <c r="CS182" i="1"/>
  <c r="CJ182" i="1" s="1"/>
  <c r="EP90" i="1"/>
  <c r="CP90" i="1"/>
  <c r="CF90" i="1" s="1"/>
  <c r="EP123" i="1"/>
  <c r="EU123" i="1" s="1"/>
  <c r="GO87" i="1"/>
  <c r="CP123" i="1"/>
  <c r="CQ102" i="1"/>
  <c r="CE102" i="1" s="1"/>
  <c r="EZ102" i="1"/>
  <c r="CP93" i="1"/>
  <c r="CF93" i="1" s="1"/>
  <c r="EP93" i="1"/>
  <c r="EP99" i="1"/>
  <c r="CP99" i="1"/>
  <c r="CF99" i="1" s="1"/>
  <c r="EP119" i="1"/>
  <c r="EU119" i="1" s="1"/>
  <c r="CP119" i="1"/>
  <c r="CP429" i="1"/>
  <c r="CF429" i="1" s="1"/>
  <c r="EP429" i="1"/>
  <c r="CP95" i="1"/>
  <c r="CF95" i="1" s="1"/>
  <c r="EP95" i="1"/>
  <c r="EZ469" i="1"/>
  <c r="FE469" i="1" s="1"/>
  <c r="CQ469" i="1"/>
  <c r="EZ425" i="1"/>
  <c r="CQ425" i="1"/>
  <c r="CE425" i="1" s="1"/>
  <c r="CS425" i="1" s="1"/>
  <c r="CJ425" i="1" s="1"/>
  <c r="EZ417" i="1"/>
  <c r="CQ417" i="1"/>
  <c r="CE417" i="1" s="1"/>
  <c r="CS417" i="1" s="1"/>
  <c r="CJ417" i="1" s="1"/>
  <c r="EZ450" i="1"/>
  <c r="FE450" i="1" s="1"/>
  <c r="CQ450" i="1"/>
  <c r="EZ88" i="1"/>
  <c r="CQ88" i="1"/>
  <c r="CE88" i="1" s="1"/>
  <c r="EZ99" i="1"/>
  <c r="CQ99" i="1"/>
  <c r="CE99" i="1" s="1"/>
  <c r="EZ449" i="1"/>
  <c r="FE449" i="1" s="1"/>
  <c r="CQ449" i="1"/>
  <c r="EZ473" i="1"/>
  <c r="FE473" i="1" s="1"/>
  <c r="CQ473" i="1"/>
  <c r="CQ143" i="1"/>
  <c r="EZ143" i="1"/>
  <c r="FE143" i="1" s="1"/>
  <c r="EP147" i="1"/>
  <c r="EU147" i="1" s="1"/>
  <c r="BF147" i="1"/>
  <c r="CP147" i="1"/>
  <c r="EZ458" i="1"/>
  <c r="FE458" i="1" s="1"/>
  <c r="CQ458" i="1"/>
  <c r="CR175" i="1"/>
  <c r="CG175" i="1" s="1"/>
  <c r="CS174" i="1"/>
  <c r="CJ174" i="1" s="1"/>
  <c r="CR174" i="1"/>
  <c r="CG174" i="1" s="1"/>
  <c r="CR340" i="1"/>
  <c r="CG340" i="1" s="1"/>
  <c r="CR169" i="1"/>
  <c r="CG169" i="1" s="1"/>
  <c r="CS169" i="1"/>
  <c r="CJ169" i="1" s="1"/>
  <c r="EZ453" i="1"/>
  <c r="FE453" i="1" s="1"/>
  <c r="CQ453" i="1"/>
  <c r="EP101" i="1"/>
  <c r="CP101" i="1"/>
  <c r="CF101" i="1" s="1"/>
  <c r="CQ121" i="1"/>
  <c r="EZ121" i="1"/>
  <c r="FE121" i="1" s="1"/>
  <c r="CP110" i="1"/>
  <c r="EP110" i="1"/>
  <c r="EU110" i="1" s="1"/>
  <c r="EP421" i="1"/>
  <c r="CP421" i="1"/>
  <c r="CF421" i="1" s="1"/>
  <c r="EZ427" i="1"/>
  <c r="CQ427" i="1"/>
  <c r="CE427" i="1" s="1"/>
  <c r="CS427" i="1" s="1"/>
  <c r="CJ427" i="1" s="1"/>
  <c r="CQ106" i="1"/>
  <c r="EZ106" i="1"/>
  <c r="FE106" i="1" s="1"/>
  <c r="FF106" i="1" s="1"/>
  <c r="EP455" i="1"/>
  <c r="EU455" i="1" s="1"/>
  <c r="GO419" i="1"/>
  <c r="Q139" i="23" s="1"/>
  <c r="CP455" i="1"/>
  <c r="CQ455" i="1"/>
  <c r="CP428" i="1"/>
  <c r="CF428" i="1" s="1"/>
  <c r="EP428" i="1"/>
  <c r="EP92" i="1"/>
  <c r="CP92" i="1"/>
  <c r="CF92" i="1" s="1"/>
  <c r="EP115" i="1"/>
  <c r="EU115" i="1" s="1"/>
  <c r="CP115" i="1"/>
  <c r="EP100" i="1"/>
  <c r="CP100" i="1"/>
  <c r="CF100" i="1" s="1"/>
  <c r="CP117" i="1"/>
  <c r="EP117" i="1"/>
  <c r="EU117" i="1" s="1"/>
  <c r="BF148" i="1"/>
  <c r="CQ148" i="1"/>
  <c r="EZ148" i="1"/>
  <c r="FE148" i="1" s="1"/>
  <c r="EZ466" i="1"/>
  <c r="FE466" i="1" s="1"/>
  <c r="CQ466" i="1"/>
  <c r="EZ432" i="1"/>
  <c r="CQ432" i="1"/>
  <c r="CE432" i="1" s="1"/>
  <c r="CS432" i="1" s="1"/>
  <c r="CJ432" i="1" s="1"/>
  <c r="CQ421" i="1"/>
  <c r="CE421" i="1" s="1"/>
  <c r="CS421" i="1" s="1"/>
  <c r="CJ421" i="1" s="1"/>
  <c r="EZ421" i="1"/>
  <c r="EZ445" i="1"/>
  <c r="FE445" i="1" s="1"/>
  <c r="CQ445" i="1"/>
  <c r="EZ139" i="1"/>
  <c r="FE139" i="1" s="1"/>
  <c r="CQ139" i="1"/>
  <c r="CQ423" i="1"/>
  <c r="CE423" i="1" s="1"/>
  <c r="CS423" i="1" s="1"/>
  <c r="CJ423" i="1" s="1"/>
  <c r="EZ423" i="1"/>
  <c r="EZ448" i="1"/>
  <c r="FE448" i="1" s="1"/>
  <c r="CQ448" i="1"/>
  <c r="EZ145" i="1"/>
  <c r="FE145" i="1" s="1"/>
  <c r="CQ145" i="1"/>
  <c r="EZ457" i="1"/>
  <c r="FE457" i="1" s="1"/>
  <c r="GO106" i="1"/>
  <c r="CP142" i="1"/>
  <c r="CQ147" i="1"/>
  <c r="EZ147" i="1"/>
  <c r="FE147" i="1" s="1"/>
  <c r="CR180" i="1"/>
  <c r="CG180" i="1" s="1"/>
  <c r="CS180" i="1"/>
  <c r="CJ180" i="1" s="1"/>
  <c r="CR172" i="1"/>
  <c r="CG172" i="1" s="1"/>
  <c r="CS172" i="1"/>
  <c r="CJ172" i="1" s="1"/>
  <c r="FF272" i="1"/>
  <c r="EV349" i="1"/>
  <c r="CR331" i="1"/>
  <c r="CG331" i="1" s="1"/>
  <c r="EV272" i="1"/>
  <c r="EP94" i="1"/>
  <c r="CP94" i="1"/>
  <c r="CF94" i="1" s="1"/>
  <c r="CP89" i="1"/>
  <c r="CF89" i="1" s="1"/>
  <c r="EP89" i="1"/>
  <c r="CQ101" i="1"/>
  <c r="CE101" i="1" s="1"/>
  <c r="EZ101" i="1"/>
  <c r="EZ451" i="1"/>
  <c r="FE451" i="1" s="1"/>
  <c r="CQ451" i="1"/>
  <c r="EP148" i="1"/>
  <c r="EU148" i="1" s="1"/>
  <c r="CP148" i="1"/>
  <c r="CP85" i="1"/>
  <c r="CF85" i="1" s="1"/>
  <c r="EP85" i="1"/>
  <c r="CP102" i="1"/>
  <c r="CF102" i="1" s="1"/>
  <c r="EP102" i="1"/>
  <c r="EP129" i="1"/>
  <c r="EU129" i="1" s="1"/>
  <c r="CP129" i="1"/>
  <c r="GO93" i="1"/>
  <c r="EP108" i="1"/>
  <c r="EU108" i="1" s="1"/>
  <c r="CP108" i="1"/>
  <c r="EZ140" i="1"/>
  <c r="FE140" i="1" s="1"/>
  <c r="CQ140" i="1"/>
  <c r="EZ460" i="1"/>
  <c r="FE460" i="1" s="1"/>
  <c r="CQ460" i="1"/>
  <c r="EZ430" i="1"/>
  <c r="CQ430" i="1"/>
  <c r="CE430" i="1" s="1"/>
  <c r="CS430" i="1" s="1"/>
  <c r="CJ430" i="1" s="1"/>
  <c r="CQ424" i="1"/>
  <c r="CE424" i="1" s="1"/>
  <c r="CS424" i="1" s="1"/>
  <c r="CJ424" i="1" s="1"/>
  <c r="EZ424" i="1"/>
  <c r="EZ116" i="1"/>
  <c r="FE116" i="1" s="1"/>
  <c r="CQ116" i="1"/>
  <c r="EZ431" i="1"/>
  <c r="CQ431" i="1"/>
  <c r="CE431" i="1" s="1"/>
  <c r="CS431" i="1" s="1"/>
  <c r="CJ431" i="1" s="1"/>
  <c r="EZ122" i="1"/>
  <c r="FE122" i="1" s="1"/>
  <c r="CQ122" i="1"/>
  <c r="EZ447" i="1"/>
  <c r="FE447" i="1" s="1"/>
  <c r="CQ447" i="1"/>
  <c r="EZ132" i="1"/>
  <c r="FE132" i="1" s="1"/>
  <c r="CQ132" i="1"/>
  <c r="CQ144" i="1"/>
  <c r="EZ144" i="1"/>
  <c r="FE144" i="1" s="1"/>
  <c r="BF146" i="1"/>
  <c r="EP146" i="1"/>
  <c r="EU146" i="1" s="1"/>
  <c r="CP146" i="1"/>
  <c r="EZ149" i="1"/>
  <c r="FE149" i="1" s="1"/>
  <c r="CQ149" i="1"/>
  <c r="CR185" i="1"/>
  <c r="CG185" i="1" s="1"/>
  <c r="CS185" i="1"/>
  <c r="CJ185" i="1" s="1"/>
  <c r="FF189" i="1"/>
  <c r="FF190" i="1" s="1"/>
  <c r="EP144" i="1"/>
  <c r="EU144" i="1" s="1"/>
  <c r="EP138" i="1"/>
  <c r="EU138" i="1" s="1"/>
  <c r="CR422" i="1" l="1"/>
  <c r="CG422" i="1" s="1"/>
  <c r="CR428" i="1"/>
  <c r="CG428" i="1" s="1"/>
  <c r="CR426" i="1"/>
  <c r="CG426" i="1" s="1"/>
  <c r="FF107" i="1"/>
  <c r="CR429" i="1"/>
  <c r="CG429" i="1" s="1"/>
  <c r="CR435" i="1"/>
  <c r="CG435" i="1" s="1"/>
  <c r="EV107" i="1"/>
  <c r="EV108" i="1" s="1"/>
  <c r="EV109" i="1" s="1"/>
  <c r="EV110" i="1" s="1"/>
  <c r="EV111" i="1" s="1"/>
  <c r="EV112" i="1" s="1"/>
  <c r="CR430" i="1"/>
  <c r="CG430" i="1" s="1"/>
  <c r="CR432" i="1"/>
  <c r="CG432" i="1" s="1"/>
  <c r="CR434" i="1"/>
  <c r="CG434" i="1" s="1"/>
  <c r="CR420" i="1"/>
  <c r="CG420" i="1" s="1"/>
  <c r="EP439" i="1"/>
  <c r="EU439" i="1" s="1"/>
  <c r="CP439" i="1"/>
  <c r="CR427" i="1"/>
  <c r="CG427" i="1" s="1"/>
  <c r="Q89" i="23"/>
  <c r="AV26" i="40"/>
  <c r="GO421" i="1"/>
  <c r="Q141" i="23" s="1"/>
  <c r="EP457" i="1"/>
  <c r="EU457" i="1" s="1"/>
  <c r="CP457" i="1"/>
  <c r="EZ464" i="1"/>
  <c r="FE464" i="1" s="1"/>
  <c r="CQ464" i="1"/>
  <c r="CR425" i="1"/>
  <c r="CG425" i="1" s="1"/>
  <c r="AV9" i="40"/>
  <c r="Q72" i="23"/>
  <c r="AK42" i="40"/>
  <c r="FF352" i="1"/>
  <c r="EP441" i="1"/>
  <c r="EU441" i="1" s="1"/>
  <c r="CP441" i="1"/>
  <c r="Q90" i="23"/>
  <c r="AV27" i="40"/>
  <c r="CR421" i="1"/>
  <c r="CG421" i="1" s="1"/>
  <c r="GO435" i="1"/>
  <c r="Q155" i="23" s="1"/>
  <c r="EP471" i="1"/>
  <c r="EU471" i="1" s="1"/>
  <c r="CP471" i="1"/>
  <c r="EP438" i="1"/>
  <c r="EU438" i="1" s="1"/>
  <c r="CP438" i="1"/>
  <c r="AV18" i="40"/>
  <c r="AK51" i="40"/>
  <c r="Q81" i="23"/>
  <c r="EZ452" i="1"/>
  <c r="FE452" i="1" s="1"/>
  <c r="CQ452" i="1"/>
  <c r="GO437" i="1"/>
  <c r="Q157" i="23" s="1"/>
  <c r="EP473" i="1"/>
  <c r="EU473" i="1" s="1"/>
  <c r="CP473" i="1"/>
  <c r="AV20" i="40"/>
  <c r="AK53" i="40"/>
  <c r="Q83" i="23"/>
  <c r="CR424" i="1"/>
  <c r="CG424" i="1" s="1"/>
  <c r="AK43" i="40"/>
  <c r="Q73" i="23"/>
  <c r="AV10" i="40"/>
  <c r="EZ459" i="1"/>
  <c r="FE459" i="1" s="1"/>
  <c r="CQ459" i="1"/>
  <c r="EP437" i="1"/>
  <c r="EU437" i="1" s="1"/>
  <c r="EV437" i="1" s="1"/>
  <c r="CP437" i="1"/>
  <c r="EZ472" i="1"/>
  <c r="FE472" i="1" s="1"/>
  <c r="CQ472" i="1"/>
  <c r="EP460" i="1"/>
  <c r="EU460" i="1" s="1"/>
  <c r="GO424" i="1"/>
  <c r="Q144" i="23" s="1"/>
  <c r="CP460" i="1"/>
  <c r="EP137" i="1"/>
  <c r="EU137" i="1" s="1"/>
  <c r="CP137" i="1"/>
  <c r="GO101" i="1"/>
  <c r="CP140" i="1"/>
  <c r="GO104" i="1"/>
  <c r="EP140" i="1"/>
  <c r="EU140" i="1" s="1"/>
  <c r="EP445" i="1"/>
  <c r="EU445" i="1" s="1"/>
  <c r="CP445" i="1"/>
  <c r="EZ477" i="1"/>
  <c r="FE477" i="1" s="1"/>
  <c r="CQ477" i="1"/>
  <c r="EP442" i="1"/>
  <c r="EU442" i="1" s="1"/>
  <c r="CP442" i="1"/>
  <c r="EP436" i="1"/>
  <c r="CP436" i="1"/>
  <c r="EP444" i="1"/>
  <c r="EU444" i="1" s="1"/>
  <c r="CP444" i="1"/>
  <c r="Q86" i="23"/>
  <c r="AV23" i="40"/>
  <c r="AQ23" i="23"/>
  <c r="EP447" i="1"/>
  <c r="EU447" i="1" s="1"/>
  <c r="CP447" i="1"/>
  <c r="AV17" i="40"/>
  <c r="Q80" i="23"/>
  <c r="AK50" i="40"/>
  <c r="EV273" i="1"/>
  <c r="GO438" i="1"/>
  <c r="Q158" i="23" s="1"/>
  <c r="Q199" i="23" s="1"/>
  <c r="BN63" i="40"/>
  <c r="BN69" i="40" s="1"/>
  <c r="BN73" i="40" s="1"/>
  <c r="O202" i="23"/>
  <c r="EP474" i="1"/>
  <c r="EU474" i="1" s="1"/>
  <c r="CP474" i="1"/>
  <c r="GO423" i="1"/>
  <c r="Q143" i="23" s="1"/>
  <c r="EP459" i="1"/>
  <c r="EU459" i="1" s="1"/>
  <c r="CP459" i="1"/>
  <c r="EP446" i="1"/>
  <c r="EU446" i="1" s="1"/>
  <c r="CP446" i="1"/>
  <c r="CR416" i="1"/>
  <c r="CG416" i="1" s="1"/>
  <c r="AK48" i="40"/>
  <c r="Q78" i="23"/>
  <c r="AV15" i="40"/>
  <c r="BF466" i="1"/>
  <c r="GO430" i="1"/>
  <c r="Q150" i="23" s="1"/>
  <c r="EP466" i="1"/>
  <c r="EU466" i="1" s="1"/>
  <c r="CP466" i="1"/>
  <c r="FF438" i="1"/>
  <c r="FF439" i="1" s="1"/>
  <c r="Q79" i="23"/>
  <c r="W79" i="23" s="1"/>
  <c r="AV16" i="40"/>
  <c r="AK49" i="40"/>
  <c r="Q75" i="23"/>
  <c r="AK45" i="40"/>
  <c r="AV12" i="40"/>
  <c r="Q74" i="23"/>
  <c r="AK44" i="40"/>
  <c r="AV11" i="40"/>
  <c r="EZ467" i="1"/>
  <c r="FE467" i="1" s="1"/>
  <c r="CQ467" i="1"/>
  <c r="EZ456" i="1"/>
  <c r="FE456" i="1" s="1"/>
  <c r="CQ456" i="1"/>
  <c r="GO422" i="1"/>
  <c r="Q142" i="23" s="1"/>
  <c r="EP458" i="1"/>
  <c r="EU458" i="1" s="1"/>
  <c r="CP458" i="1"/>
  <c r="EZ465" i="1"/>
  <c r="FE465" i="1" s="1"/>
  <c r="CQ465" i="1"/>
  <c r="EZ461" i="1"/>
  <c r="FE461" i="1" s="1"/>
  <c r="CQ461" i="1"/>
  <c r="GO426" i="1"/>
  <c r="Q146" i="23" s="1"/>
  <c r="EP462" i="1"/>
  <c r="EU462" i="1" s="1"/>
  <c r="CP462" i="1"/>
  <c r="AV13" i="40"/>
  <c r="Q76" i="23"/>
  <c r="AK46" i="40"/>
  <c r="EP472" i="1"/>
  <c r="EU472" i="1" s="1"/>
  <c r="GO436" i="1"/>
  <c r="Q156" i="23" s="1"/>
  <c r="CP472" i="1"/>
  <c r="AK41" i="40"/>
  <c r="AV8" i="40"/>
  <c r="Q71" i="23"/>
  <c r="EZ476" i="1"/>
  <c r="FE476" i="1" s="1"/>
  <c r="CQ476" i="1"/>
  <c r="GO428" i="1"/>
  <c r="Q148" i="23" s="1"/>
  <c r="EP464" i="1"/>
  <c r="EU464" i="1" s="1"/>
  <c r="CP464" i="1"/>
  <c r="Q68" i="23"/>
  <c r="AK38" i="40"/>
  <c r="AV5" i="40"/>
  <c r="CR417" i="1"/>
  <c r="CG417" i="1" s="1"/>
  <c r="BF477" i="1"/>
  <c r="EP470" i="1"/>
  <c r="EU470" i="1" s="1"/>
  <c r="GO434" i="1"/>
  <c r="Q154" i="23" s="1"/>
  <c r="CP470" i="1"/>
  <c r="AV19" i="40"/>
  <c r="Q82" i="23"/>
  <c r="AK52" i="40"/>
  <c r="CR431" i="1"/>
  <c r="CG431" i="1" s="1"/>
  <c r="AV14" i="40"/>
  <c r="AK47" i="40"/>
  <c r="Q77" i="23"/>
  <c r="FE486" i="1"/>
  <c r="GO427" i="1"/>
  <c r="Q147" i="23" s="1"/>
  <c r="EP463" i="1"/>
  <c r="EU463" i="1" s="1"/>
  <c r="CP463" i="1"/>
  <c r="EP456" i="1"/>
  <c r="EU456" i="1" s="1"/>
  <c r="GO420" i="1"/>
  <c r="Q140" i="23" s="1"/>
  <c r="CP456" i="1"/>
  <c r="GO439" i="1"/>
  <c r="Q159" i="23" s="1"/>
  <c r="EP475" i="1"/>
  <c r="EU475" i="1" s="1"/>
  <c r="CP475" i="1"/>
  <c r="CR433" i="1"/>
  <c r="CG433" i="1" s="1"/>
  <c r="EP440" i="1"/>
  <c r="EU440" i="1" s="1"/>
  <c r="CP440" i="1"/>
  <c r="FF154" i="1"/>
  <c r="FF273" i="1"/>
  <c r="EP453" i="1"/>
  <c r="EU453" i="1" s="1"/>
  <c r="GO417" i="1"/>
  <c r="Q137" i="23" s="1"/>
  <c r="CP453" i="1"/>
  <c r="EZ454" i="1"/>
  <c r="FE454" i="1" s="1"/>
  <c r="CQ454" i="1"/>
  <c r="EZ463" i="1"/>
  <c r="FE463" i="1" s="1"/>
  <c r="CQ463" i="1"/>
  <c r="EV154" i="1"/>
  <c r="EP476" i="1"/>
  <c r="EU476" i="1" s="1"/>
  <c r="EP443" i="1"/>
  <c r="EU443" i="1" s="1"/>
  <c r="CP443" i="1"/>
  <c r="GO107" i="1"/>
  <c r="EP143" i="1"/>
  <c r="EU143" i="1" s="1"/>
  <c r="BN61" i="40"/>
  <c r="BN68" i="40" s="1"/>
  <c r="BN72" i="40" s="1"/>
  <c r="BF143" i="1"/>
  <c r="CP143" i="1"/>
  <c r="FF191" i="1"/>
  <c r="AV21" i="40"/>
  <c r="Q84" i="23"/>
  <c r="AK54" i="40"/>
  <c r="AV7" i="40"/>
  <c r="Q70" i="23"/>
  <c r="AK40" i="40"/>
  <c r="GO431" i="1"/>
  <c r="Q151" i="23" s="1"/>
  <c r="EP467" i="1"/>
  <c r="EU467" i="1" s="1"/>
  <c r="CP467" i="1"/>
  <c r="EP469" i="1"/>
  <c r="EU469" i="1" s="1"/>
  <c r="GO433" i="1"/>
  <c r="Q153" i="23" s="1"/>
  <c r="CP469" i="1"/>
  <c r="GO432" i="1"/>
  <c r="Q152" i="23" s="1"/>
  <c r="EP468" i="1"/>
  <c r="EU468" i="1" s="1"/>
  <c r="CP468" i="1"/>
  <c r="CR423" i="1"/>
  <c r="CG423" i="1" s="1"/>
  <c r="Q69" i="23"/>
  <c r="AV6" i="40"/>
  <c r="AK39" i="40"/>
  <c r="EP449" i="1"/>
  <c r="EU449" i="1" s="1"/>
  <c r="CP449" i="1"/>
  <c r="GO418" i="1"/>
  <c r="Q138" i="23" s="1"/>
  <c r="EP454" i="1"/>
  <c r="EU454" i="1" s="1"/>
  <c r="CP454" i="1"/>
  <c r="EP465" i="1"/>
  <c r="EU465" i="1" s="1"/>
  <c r="GO429" i="1"/>
  <c r="Q149" i="23" s="1"/>
  <c r="CP465" i="1"/>
  <c r="EP450" i="1"/>
  <c r="EU450" i="1" s="1"/>
  <c r="CP450" i="1"/>
  <c r="EV350" i="1"/>
  <c r="CR418" i="1"/>
  <c r="CG418" i="1" s="1"/>
  <c r="EP461" i="1"/>
  <c r="EU461" i="1" s="1"/>
  <c r="GO425" i="1"/>
  <c r="Q145" i="23" s="1"/>
  <c r="CP461" i="1"/>
  <c r="EP451" i="1"/>
  <c r="EU451" i="1" s="1"/>
  <c r="GO415" i="1"/>
  <c r="Q135" i="23" s="1"/>
  <c r="CP451" i="1"/>
  <c r="EZ468" i="1"/>
  <c r="FE468" i="1" s="1"/>
  <c r="FF108" i="1"/>
  <c r="FF109" i="1" s="1"/>
  <c r="EP139" i="1"/>
  <c r="EU139" i="1" s="1"/>
  <c r="GO103" i="1"/>
  <c r="CP139" i="1"/>
  <c r="EP141" i="1"/>
  <c r="EU141" i="1" s="1"/>
  <c r="EZ462" i="1"/>
  <c r="FE462" i="1" s="1"/>
  <c r="CQ462" i="1"/>
  <c r="EP448" i="1"/>
  <c r="EU448" i="1" s="1"/>
  <c r="CP448" i="1"/>
  <c r="EZ471" i="1"/>
  <c r="FE471" i="1" s="1"/>
  <c r="CQ471" i="1"/>
  <c r="W76" i="23" l="1"/>
  <c r="W71" i="23"/>
  <c r="W69" i="23"/>
  <c r="W70" i="23"/>
  <c r="W84" i="23"/>
  <c r="W82" i="23"/>
  <c r="W74" i="23"/>
  <c r="W78" i="23"/>
  <c r="W77" i="23"/>
  <c r="W75" i="23"/>
  <c r="W68" i="23"/>
  <c r="FF440" i="1"/>
  <c r="FF110" i="1"/>
  <c r="FF192" i="1"/>
  <c r="AV25" i="40"/>
  <c r="Q88" i="23"/>
  <c r="W83" i="23"/>
  <c r="AV24" i="40"/>
  <c r="Q87" i="23"/>
  <c r="W87" i="23" s="1"/>
  <c r="AV28" i="40"/>
  <c r="Q91" i="23"/>
  <c r="Q198" i="23" s="1"/>
  <c r="W80" i="23"/>
  <c r="AV22" i="40"/>
  <c r="AK55" i="40"/>
  <c r="Q85" i="23"/>
  <c r="W85" i="23" s="1"/>
  <c r="W72" i="23"/>
  <c r="EV438" i="1"/>
  <c r="FF274" i="1"/>
  <c r="EV351" i="1"/>
  <c r="EU486" i="1"/>
  <c r="EV274" i="1"/>
  <c r="W73" i="23"/>
  <c r="W86" i="23"/>
  <c r="EV113" i="1"/>
  <c r="W81" i="23"/>
  <c r="FF353" i="1"/>
  <c r="FF275" i="1" l="1"/>
  <c r="FF193" i="1"/>
  <c r="EV114" i="1"/>
  <c r="FF111" i="1"/>
  <c r="FF354" i="1"/>
  <c r="FF441" i="1"/>
  <c r="EV352" i="1"/>
  <c r="EV275" i="1"/>
  <c r="EV439" i="1"/>
  <c r="EV276" i="1" l="1"/>
  <c r="FF194" i="1"/>
  <c r="FF355" i="1"/>
  <c r="FF112" i="1"/>
  <c r="EV115" i="1"/>
  <c r="EV353" i="1"/>
  <c r="FF276" i="1"/>
  <c r="EV440" i="1"/>
  <c r="FF442" i="1"/>
  <c r="FF356" i="1" l="1"/>
  <c r="FF443" i="1"/>
  <c r="FF195" i="1"/>
  <c r="EV277" i="1"/>
  <c r="EV354" i="1"/>
  <c r="EV116" i="1"/>
  <c r="FF113" i="1"/>
  <c r="EV441" i="1"/>
  <c r="FF277" i="1"/>
  <c r="FF444" i="1" l="1"/>
  <c r="FF278" i="1"/>
  <c r="FF357" i="1"/>
  <c r="EV355" i="1"/>
  <c r="EV278" i="1"/>
  <c r="FF196" i="1"/>
  <c r="EV442" i="1"/>
  <c r="FF114" i="1"/>
  <c r="EV117" i="1"/>
  <c r="EV279" i="1" l="1"/>
  <c r="FF197" i="1"/>
  <c r="FF358" i="1"/>
  <c r="EV356" i="1"/>
  <c r="FF445" i="1"/>
  <c r="EV118" i="1"/>
  <c r="FF115" i="1"/>
  <c r="FF279" i="1"/>
  <c r="EV443" i="1"/>
  <c r="FF446" i="1" l="1"/>
  <c r="FF280" i="1"/>
  <c r="EV119" i="1"/>
  <c r="EV444" i="1"/>
  <c r="FF116" i="1"/>
  <c r="EV280" i="1"/>
  <c r="EV357" i="1"/>
  <c r="FF359" i="1"/>
  <c r="FF198" i="1"/>
  <c r="FF117" i="1" l="1"/>
  <c r="FF199" i="1"/>
  <c r="EV281" i="1"/>
  <c r="EV445" i="1"/>
  <c r="FF281" i="1"/>
  <c r="FF447" i="1"/>
  <c r="EV120" i="1"/>
  <c r="FF360" i="1"/>
  <c r="EV358" i="1"/>
  <c r="FF282" i="1" l="1"/>
  <c r="FF361" i="1"/>
  <c r="EV446" i="1"/>
  <c r="FF118" i="1"/>
  <c r="FF448" i="1"/>
  <c r="EV359" i="1"/>
  <c r="EV282" i="1"/>
  <c r="EW154" i="1"/>
  <c r="EW120" i="1" s="1"/>
  <c r="CF120" i="1" s="1"/>
  <c r="EV121" i="1"/>
  <c r="FF200" i="1"/>
  <c r="W64" i="40" l="1"/>
  <c r="X27" i="81"/>
  <c r="P43" i="39"/>
  <c r="R36" i="23" s="1"/>
  <c r="BL5" i="40"/>
  <c r="BQ5" i="40" s="1"/>
  <c r="GK98" i="1"/>
  <c r="GL98" i="1"/>
  <c r="AH52" i="40" s="1"/>
  <c r="EV447" i="1"/>
  <c r="EV360" i="1"/>
  <c r="FF201" i="1"/>
  <c r="EW121" i="1"/>
  <c r="CF121" i="1" s="1"/>
  <c r="EV122" i="1"/>
  <c r="FF449" i="1"/>
  <c r="FF119" i="1"/>
  <c r="FF362" i="1"/>
  <c r="FF316" i="1"/>
  <c r="FG282" i="1" s="1"/>
  <c r="CE282" i="1" s="1"/>
  <c r="FF283" i="1"/>
  <c r="EW87" i="1"/>
  <c r="EW103" i="1"/>
  <c r="EW94" i="1"/>
  <c r="EW100" i="1"/>
  <c r="EW104" i="1"/>
  <c r="EW91" i="1"/>
  <c r="EW93" i="1"/>
  <c r="EW105" i="1"/>
  <c r="CF105" i="1" s="1"/>
  <c r="EW96" i="1"/>
  <c r="EW85" i="1"/>
  <c r="EW102" i="1"/>
  <c r="EW90" i="1"/>
  <c r="EW84" i="1"/>
  <c r="EW95" i="1"/>
  <c r="EW86" i="1"/>
  <c r="EW99" i="1"/>
  <c r="EW97" i="1"/>
  <c r="EW101" i="1"/>
  <c r="EW89" i="1"/>
  <c r="EW88" i="1"/>
  <c r="EW92" i="1"/>
  <c r="EW98" i="1"/>
  <c r="EW107" i="1"/>
  <c r="CF107" i="1" s="1"/>
  <c r="EW108" i="1"/>
  <c r="CF108" i="1" s="1"/>
  <c r="EW106" i="1"/>
  <c r="CF106" i="1" s="1"/>
  <c r="EW111" i="1"/>
  <c r="CF111" i="1" s="1"/>
  <c r="EW110" i="1"/>
  <c r="CF110" i="1" s="1"/>
  <c r="EW109" i="1"/>
  <c r="CF109" i="1" s="1"/>
  <c r="EW112" i="1"/>
  <c r="CF112" i="1" s="1"/>
  <c r="EW113" i="1"/>
  <c r="CF113" i="1" s="1"/>
  <c r="EW114" i="1"/>
  <c r="CF114" i="1" s="1"/>
  <c r="EW115" i="1"/>
  <c r="CF115" i="1" s="1"/>
  <c r="EW116" i="1"/>
  <c r="CF116" i="1" s="1"/>
  <c r="EW117" i="1"/>
  <c r="CF117" i="1" s="1"/>
  <c r="EW118" i="1"/>
  <c r="CF118" i="1" s="1"/>
  <c r="EW119" i="1"/>
  <c r="CF119" i="1" s="1"/>
  <c r="EV316" i="1"/>
  <c r="EV283" i="1"/>
  <c r="CS282" i="1" l="1"/>
  <c r="CJ282" i="1" s="1"/>
  <c r="EV448" i="1"/>
  <c r="P35" i="39"/>
  <c r="X19" i="81"/>
  <c r="P28" i="39"/>
  <c r="X12" i="81"/>
  <c r="X20" i="81"/>
  <c r="P36" i="39"/>
  <c r="X16" i="81"/>
  <c r="P32" i="39"/>
  <c r="FF450" i="1"/>
  <c r="BN600" i="1"/>
  <c r="I10" i="84" s="1"/>
  <c r="I28" i="84" s="1"/>
  <c r="I44" i="84" s="1"/>
  <c r="I50" i="84" s="1"/>
  <c r="FF120" i="1"/>
  <c r="GU415" i="1"/>
  <c r="N165" i="23" s="1"/>
  <c r="AG38" i="40"/>
  <c r="EW282" i="1"/>
  <c r="CF282" i="1" s="1"/>
  <c r="BM202" i="1" s="1"/>
  <c r="EW255" i="1"/>
  <c r="EW252" i="1"/>
  <c r="EW251" i="1"/>
  <c r="EW250" i="1"/>
  <c r="EW260" i="1"/>
  <c r="EW267" i="1"/>
  <c r="CF267" i="1" s="1"/>
  <c r="BM187" i="1" s="1"/>
  <c r="BG188" i="1" s="1"/>
  <c r="EW265" i="1"/>
  <c r="EW253" i="1"/>
  <c r="EW263" i="1"/>
  <c r="EW262" i="1"/>
  <c r="EW266" i="1"/>
  <c r="EW247" i="1"/>
  <c r="EW254" i="1"/>
  <c r="EW259" i="1"/>
  <c r="EW257" i="1"/>
  <c r="EW258" i="1"/>
  <c r="EW261" i="1"/>
  <c r="EW264" i="1"/>
  <c r="EW248" i="1"/>
  <c r="EW246" i="1"/>
  <c r="EW249" i="1"/>
  <c r="EW256" i="1"/>
  <c r="EW270" i="1"/>
  <c r="EW269" i="1"/>
  <c r="EW268" i="1"/>
  <c r="CF268" i="1" s="1"/>
  <c r="BM188" i="1" s="1"/>
  <c r="CP188" i="1" s="1"/>
  <c r="EW271" i="1"/>
  <c r="EW272" i="1"/>
  <c r="EW273" i="1"/>
  <c r="CF273" i="1" s="1"/>
  <c r="BM193" i="1" s="1"/>
  <c r="EW274" i="1"/>
  <c r="CF274" i="1" s="1"/>
  <c r="BM194" i="1" s="1"/>
  <c r="EW275" i="1"/>
  <c r="CF275" i="1" s="1"/>
  <c r="BM195" i="1" s="1"/>
  <c r="EW276" i="1"/>
  <c r="CF276" i="1" s="1"/>
  <c r="BM196" i="1" s="1"/>
  <c r="EW277" i="1"/>
  <c r="CF277" i="1" s="1"/>
  <c r="BM197" i="1" s="1"/>
  <c r="EW278" i="1"/>
  <c r="CF278" i="1" s="1"/>
  <c r="BM198" i="1" s="1"/>
  <c r="EW279" i="1"/>
  <c r="CF279" i="1" s="1"/>
  <c r="BM199" i="1" s="1"/>
  <c r="EW280" i="1"/>
  <c r="CF280" i="1" s="1"/>
  <c r="BM200" i="1" s="1"/>
  <c r="EW281" i="1"/>
  <c r="CF281" i="1" s="1"/>
  <c r="BM201" i="1" s="1"/>
  <c r="EW122" i="1"/>
  <c r="CF122" i="1" s="1"/>
  <c r="EV123" i="1"/>
  <c r="FG283" i="1"/>
  <c r="CE283" i="1" s="1"/>
  <c r="FF284" i="1"/>
  <c r="P33" i="39"/>
  <c r="X17" i="81"/>
  <c r="P34" i="39"/>
  <c r="X18" i="81"/>
  <c r="X13" i="81"/>
  <c r="P29" i="39"/>
  <c r="X15" i="81"/>
  <c r="P31" i="39"/>
  <c r="P30" i="39"/>
  <c r="X14" i="81"/>
  <c r="FF202" i="1"/>
  <c r="X21" i="81"/>
  <c r="P37" i="39"/>
  <c r="EW283" i="1"/>
  <c r="CF283" i="1" s="1"/>
  <c r="BM203" i="1" s="1"/>
  <c r="EV284" i="1"/>
  <c r="FG260" i="1"/>
  <c r="FG258" i="1"/>
  <c r="FG255" i="1"/>
  <c r="FG266" i="1"/>
  <c r="FG256" i="1"/>
  <c r="FG246" i="1"/>
  <c r="FG252" i="1"/>
  <c r="FG253" i="1"/>
  <c r="FG265" i="1"/>
  <c r="FG254" i="1"/>
  <c r="FG257" i="1"/>
  <c r="FG249" i="1"/>
  <c r="FG264" i="1"/>
  <c r="FG250" i="1"/>
  <c r="FG251" i="1"/>
  <c r="FG262" i="1"/>
  <c r="FG259" i="1"/>
  <c r="FG267" i="1"/>
  <c r="CE267" i="1" s="1"/>
  <c r="FG261" i="1"/>
  <c r="FG263" i="1"/>
  <c r="FG248" i="1"/>
  <c r="FG247" i="1"/>
  <c r="FG268" i="1"/>
  <c r="CE268" i="1" s="1"/>
  <c r="FG269" i="1"/>
  <c r="CE269" i="1" s="1"/>
  <c r="FG270" i="1"/>
  <c r="CE270" i="1" s="1"/>
  <c r="FG271" i="1"/>
  <c r="CE271" i="1" s="1"/>
  <c r="FG272" i="1"/>
  <c r="CE272" i="1" s="1"/>
  <c r="FG273" i="1"/>
  <c r="CE273" i="1" s="1"/>
  <c r="FG274" i="1"/>
  <c r="CE274" i="1" s="1"/>
  <c r="FG275" i="1"/>
  <c r="CE275" i="1" s="1"/>
  <c r="FG276" i="1"/>
  <c r="CE276" i="1" s="1"/>
  <c r="FG277" i="1"/>
  <c r="CE277" i="1" s="1"/>
  <c r="FG278" i="1"/>
  <c r="CE278" i="1" s="1"/>
  <c r="FG279" i="1"/>
  <c r="CE279" i="1" s="1"/>
  <c r="FG280" i="1"/>
  <c r="CE280" i="1" s="1"/>
  <c r="FG281" i="1"/>
  <c r="CE281" i="1" s="1"/>
  <c r="X22" i="81"/>
  <c r="P38" i="39"/>
  <c r="P42" i="39"/>
  <c r="X26" i="81"/>
  <c r="P44" i="39"/>
  <c r="R37" i="23" s="1"/>
  <c r="BL6" i="40"/>
  <c r="BQ6" i="40" s="1"/>
  <c r="X28" i="81"/>
  <c r="GK99" i="1"/>
  <c r="W65" i="40"/>
  <c r="X25" i="81"/>
  <c r="P41" i="39"/>
  <c r="X24" i="81"/>
  <c r="P40" i="39"/>
  <c r="X23" i="81"/>
  <c r="P39" i="39"/>
  <c r="FF396" i="1"/>
  <c r="FG362" i="1" s="1"/>
  <c r="CE362" i="1" s="1"/>
  <c r="FF363" i="1"/>
  <c r="EV361" i="1"/>
  <c r="CP197" i="1" l="1"/>
  <c r="ES197" i="1"/>
  <c r="EU197" i="1" s="1"/>
  <c r="CP196" i="1"/>
  <c r="ES196" i="1"/>
  <c r="EU196" i="1" s="1"/>
  <c r="ES194" i="1"/>
  <c r="EU194" i="1" s="1"/>
  <c r="CP194" i="1"/>
  <c r="CP193" i="1"/>
  <c r="ES195" i="1"/>
  <c r="EU195" i="1" s="1"/>
  <c r="CP195" i="1"/>
  <c r="ES201" i="1"/>
  <c r="EU201" i="1" s="1"/>
  <c r="CP201" i="1"/>
  <c r="GR166" i="1"/>
  <c r="R104" i="23" s="1"/>
  <c r="BY202" i="1"/>
  <c r="ES202" i="1"/>
  <c r="EU202" i="1" s="1"/>
  <c r="EU236" i="1" s="1"/>
  <c r="CP202" i="1"/>
  <c r="CP200" i="1"/>
  <c r="ES200" i="1"/>
  <c r="EU200" i="1" s="1"/>
  <c r="ES199" i="1"/>
  <c r="EU199" i="1" s="1"/>
  <c r="CP199" i="1"/>
  <c r="GR167" i="1"/>
  <c r="R105" i="23" s="1"/>
  <c r="BY203" i="1"/>
  <c r="ES203" i="1"/>
  <c r="EU203" i="1" s="1"/>
  <c r="CP203" i="1"/>
  <c r="CP198" i="1"/>
  <c r="ES198" i="1"/>
  <c r="EU198" i="1" s="1"/>
  <c r="CS362" i="1"/>
  <c r="CJ362" i="1" s="1"/>
  <c r="CS276" i="1"/>
  <c r="CJ276" i="1" s="1"/>
  <c r="CR276" i="1"/>
  <c r="CG276" i="1" s="1"/>
  <c r="CS267" i="1"/>
  <c r="CJ267" i="1" s="1"/>
  <c r="CR267" i="1"/>
  <c r="CG267" i="1" s="1"/>
  <c r="FG154" i="1"/>
  <c r="FF121" i="1"/>
  <c r="CS274" i="1"/>
  <c r="CJ274" i="1" s="1"/>
  <c r="CR274" i="1"/>
  <c r="CG274" i="1" s="1"/>
  <c r="CS271" i="1"/>
  <c r="CJ271" i="1" s="1"/>
  <c r="FG284" i="1"/>
  <c r="CE284" i="1" s="1"/>
  <c r="FF285" i="1"/>
  <c r="FF451" i="1"/>
  <c r="EV362" i="1"/>
  <c r="FG363" i="1"/>
  <c r="CE363" i="1" s="1"/>
  <c r="FF364" i="1"/>
  <c r="CS270" i="1"/>
  <c r="CJ270" i="1" s="1"/>
  <c r="CS283" i="1"/>
  <c r="CJ283" i="1" s="1"/>
  <c r="CR283" i="1"/>
  <c r="CG283" i="1" s="1"/>
  <c r="ET272" i="1"/>
  <c r="CF272" i="1"/>
  <c r="CS281" i="1"/>
  <c r="CJ281" i="1" s="1"/>
  <c r="CR281" i="1"/>
  <c r="CG281" i="1" s="1"/>
  <c r="CS269" i="1"/>
  <c r="CJ269" i="1" s="1"/>
  <c r="EW284" i="1"/>
  <c r="CF284" i="1" s="1"/>
  <c r="BM204" i="1" s="1"/>
  <c r="EV285" i="1"/>
  <c r="EW123" i="1"/>
  <c r="CF123" i="1" s="1"/>
  <c r="EV124" i="1"/>
  <c r="ET271" i="1"/>
  <c r="CF271" i="1"/>
  <c r="BM191" i="1" s="1"/>
  <c r="EV449" i="1"/>
  <c r="CS273" i="1"/>
  <c r="CJ273" i="1" s="1"/>
  <c r="CR273" i="1"/>
  <c r="CG273" i="1" s="1"/>
  <c r="CS280" i="1"/>
  <c r="CJ280" i="1" s="1"/>
  <c r="CR280" i="1"/>
  <c r="CG280" i="1" s="1"/>
  <c r="CS268" i="1"/>
  <c r="CJ268" i="1" s="1"/>
  <c r="CR268" i="1"/>
  <c r="CG268" i="1" s="1"/>
  <c r="GJ247" i="1"/>
  <c r="X29" i="81"/>
  <c r="GK100" i="1"/>
  <c r="P45" i="39"/>
  <c r="R38" i="23" s="1"/>
  <c r="W66" i="40"/>
  <c r="BL7" i="40"/>
  <c r="BQ7" i="40" s="1"/>
  <c r="CS275" i="1"/>
  <c r="CJ275" i="1" s="1"/>
  <c r="CR275" i="1"/>
  <c r="CG275" i="1" s="1"/>
  <c r="AG39" i="40"/>
  <c r="GU416" i="1"/>
  <c r="N166" i="23" s="1"/>
  <c r="CS279" i="1"/>
  <c r="CJ279" i="1" s="1"/>
  <c r="CR279" i="1"/>
  <c r="CG279" i="1" s="1"/>
  <c r="ET269" i="1"/>
  <c r="CF269" i="1"/>
  <c r="BM189" i="1" s="1"/>
  <c r="GJ246" i="1"/>
  <c r="FG343" i="1"/>
  <c r="FG341" i="1"/>
  <c r="FG347" i="1"/>
  <c r="CE347" i="1" s="1"/>
  <c r="FG336" i="1"/>
  <c r="FG333" i="1"/>
  <c r="FG337" i="1"/>
  <c r="FG327" i="1"/>
  <c r="FG326" i="1"/>
  <c r="FG345" i="1"/>
  <c r="FG335" i="1"/>
  <c r="FG332" i="1"/>
  <c r="FG340" i="1"/>
  <c r="FG330" i="1"/>
  <c r="FG328" i="1"/>
  <c r="FG334" i="1"/>
  <c r="FG344" i="1"/>
  <c r="FG329" i="1"/>
  <c r="FG338" i="1"/>
  <c r="FG331" i="1"/>
  <c r="FG339" i="1"/>
  <c r="FG346" i="1"/>
  <c r="FG342" i="1"/>
  <c r="FG349" i="1"/>
  <c r="CE349" i="1" s="1"/>
  <c r="FG348" i="1"/>
  <c r="CE348" i="1" s="1"/>
  <c r="FG350" i="1"/>
  <c r="CE350" i="1" s="1"/>
  <c r="FG351" i="1"/>
  <c r="CE351" i="1" s="1"/>
  <c r="FG352" i="1"/>
  <c r="CE352" i="1" s="1"/>
  <c r="FG353" i="1"/>
  <c r="CE353" i="1" s="1"/>
  <c r="FG354" i="1"/>
  <c r="CE354" i="1" s="1"/>
  <c r="FG355" i="1"/>
  <c r="CE355" i="1" s="1"/>
  <c r="FG356" i="1"/>
  <c r="CE356" i="1" s="1"/>
  <c r="FG357" i="1"/>
  <c r="CE357" i="1" s="1"/>
  <c r="FG358" i="1"/>
  <c r="CE358" i="1" s="1"/>
  <c r="FG359" i="1"/>
  <c r="CE359" i="1" s="1"/>
  <c r="FG360" i="1"/>
  <c r="CE360" i="1" s="1"/>
  <c r="FG361" i="1"/>
  <c r="CE361" i="1" s="1"/>
  <c r="CS278" i="1"/>
  <c r="CJ278" i="1" s="1"/>
  <c r="CR278" i="1"/>
  <c r="CG278" i="1" s="1"/>
  <c r="ET270" i="1"/>
  <c r="CF270" i="1"/>
  <c r="BM190" i="1" s="1"/>
  <c r="CR282" i="1"/>
  <c r="CG282" i="1" s="1"/>
  <c r="FF236" i="1"/>
  <c r="FG202" i="1" s="1"/>
  <c r="CE202" i="1" s="1"/>
  <c r="FF203" i="1"/>
  <c r="CS272" i="1"/>
  <c r="CJ272" i="1" s="1"/>
  <c r="CS277" i="1"/>
  <c r="CJ277" i="1" s="1"/>
  <c r="CR277" i="1"/>
  <c r="CG277" i="1" s="1"/>
  <c r="GI246" i="1"/>
  <c r="CR272" i="1" l="1"/>
  <c r="CG272" i="1" s="1"/>
  <c r="BM192" i="1"/>
  <c r="ES191" i="1"/>
  <c r="EU191" i="1" s="1"/>
  <c r="CP191" i="1"/>
  <c r="CP189" i="1"/>
  <c r="ES189" i="1"/>
  <c r="EU189" i="1" s="1"/>
  <c r="GR168" i="1"/>
  <c r="R106" i="23" s="1"/>
  <c r="BY204" i="1"/>
  <c r="CP204" i="1"/>
  <c r="ES204" i="1"/>
  <c r="EU204" i="1" s="1"/>
  <c r="ES190" i="1"/>
  <c r="EU190" i="1" s="1"/>
  <c r="CP190" i="1"/>
  <c r="GK246" i="1"/>
  <c r="CS202" i="1"/>
  <c r="CJ202" i="1" s="1"/>
  <c r="BD5" i="40"/>
  <c r="GU417" i="1"/>
  <c r="N167" i="23" s="1"/>
  <c r="AG40" i="40"/>
  <c r="CS363" i="1"/>
  <c r="CJ363" i="1" s="1"/>
  <c r="EV396" i="1"/>
  <c r="EV363" i="1"/>
  <c r="CS347" i="1"/>
  <c r="CJ347" i="1" s="1"/>
  <c r="FF486" i="1"/>
  <c r="FG451" i="1" s="1"/>
  <c r="CE451" i="1" s="1"/>
  <c r="FF452" i="1"/>
  <c r="CS350" i="1"/>
  <c r="CJ350" i="1" s="1"/>
  <c r="CS355" i="1"/>
  <c r="CJ355" i="1" s="1"/>
  <c r="CS354" i="1"/>
  <c r="CJ354" i="1" s="1"/>
  <c r="CS351" i="1"/>
  <c r="CJ351" i="1" s="1"/>
  <c r="CS361" i="1"/>
  <c r="CJ361" i="1" s="1"/>
  <c r="CS348" i="1"/>
  <c r="CJ348" i="1" s="1"/>
  <c r="EW124" i="1"/>
  <c r="CF124" i="1" s="1"/>
  <c r="EV125" i="1"/>
  <c r="CS352" i="1"/>
  <c r="CJ352" i="1" s="1"/>
  <c r="BL8" i="40"/>
  <c r="BQ8" i="40" s="1"/>
  <c r="GK101" i="1"/>
  <c r="P46" i="39"/>
  <c r="R39" i="23" s="1"/>
  <c r="W67" i="40"/>
  <c r="X30" i="81"/>
  <c r="FG285" i="1"/>
  <c r="CE285" i="1" s="1"/>
  <c r="FF286" i="1"/>
  <c r="FG94" i="1"/>
  <c r="FG100" i="1"/>
  <c r="FG99" i="1"/>
  <c r="FG86" i="1"/>
  <c r="FG85" i="1"/>
  <c r="FG92" i="1"/>
  <c r="FG97" i="1"/>
  <c r="FG89" i="1"/>
  <c r="FG88" i="1"/>
  <c r="FG84" i="1"/>
  <c r="FG102" i="1"/>
  <c r="FG91" i="1"/>
  <c r="FG96" i="1"/>
  <c r="FG93" i="1"/>
  <c r="FG103" i="1"/>
  <c r="FG105" i="1"/>
  <c r="CE105" i="1" s="1"/>
  <c r="FG104" i="1"/>
  <c r="FG98" i="1"/>
  <c r="FG95" i="1"/>
  <c r="FG87" i="1"/>
  <c r="FG101" i="1"/>
  <c r="FG90" i="1"/>
  <c r="FG106" i="1"/>
  <c r="CE106" i="1" s="1"/>
  <c r="FG107" i="1"/>
  <c r="CE107" i="1" s="1"/>
  <c r="FG108" i="1"/>
  <c r="CE108" i="1" s="1"/>
  <c r="FG109" i="1"/>
  <c r="CE109" i="1" s="1"/>
  <c r="FG110" i="1"/>
  <c r="CE110" i="1" s="1"/>
  <c r="FG111" i="1"/>
  <c r="CE111" i="1" s="1"/>
  <c r="FG112" i="1"/>
  <c r="CE112" i="1" s="1"/>
  <c r="FG113" i="1"/>
  <c r="CE113" i="1" s="1"/>
  <c r="FG114" i="1"/>
  <c r="CE114" i="1" s="1"/>
  <c r="FG115" i="1"/>
  <c r="CE115" i="1" s="1"/>
  <c r="FG116" i="1"/>
  <c r="CE116" i="1" s="1"/>
  <c r="FG117" i="1"/>
  <c r="CE117" i="1" s="1"/>
  <c r="FG118" i="1"/>
  <c r="CE118" i="1" s="1"/>
  <c r="FG119" i="1"/>
  <c r="CE119" i="1" s="1"/>
  <c r="CS353" i="1"/>
  <c r="CJ353" i="1" s="1"/>
  <c r="FG203" i="1"/>
  <c r="CE203" i="1" s="1"/>
  <c r="FF204" i="1"/>
  <c r="CS359" i="1"/>
  <c r="CJ359" i="1" s="1"/>
  <c r="EW285" i="1"/>
  <c r="CF285" i="1" s="1"/>
  <c r="BM205" i="1" s="1"/>
  <c r="EV286" i="1"/>
  <c r="GI247" i="1"/>
  <c r="GK247" i="1" s="1"/>
  <c r="CS284" i="1"/>
  <c r="CJ284" i="1" s="1"/>
  <c r="CR284" i="1"/>
  <c r="CG284" i="1" s="1"/>
  <c r="EV450" i="1"/>
  <c r="CS360" i="1"/>
  <c r="CJ360" i="1" s="1"/>
  <c r="CS358" i="1"/>
  <c r="CJ358" i="1" s="1"/>
  <c r="GJ248" i="1"/>
  <c r="FG180" i="1"/>
  <c r="FG182" i="1"/>
  <c r="FG178" i="1"/>
  <c r="FG183" i="1"/>
  <c r="FG174" i="1"/>
  <c r="FG184" i="1"/>
  <c r="FG170" i="1"/>
  <c r="FG179" i="1"/>
  <c r="FG166" i="1"/>
  <c r="FG187" i="1"/>
  <c r="CE187" i="1" s="1"/>
  <c r="FG177" i="1"/>
  <c r="FG169" i="1"/>
  <c r="FG171" i="1"/>
  <c r="FG168" i="1"/>
  <c r="FG186" i="1"/>
  <c r="FG173" i="1"/>
  <c r="FG181" i="1"/>
  <c r="FG172" i="1"/>
  <c r="FG176" i="1"/>
  <c r="FG185" i="1"/>
  <c r="FG175" i="1"/>
  <c r="FG167" i="1"/>
  <c r="FG188" i="1"/>
  <c r="CE188" i="1" s="1"/>
  <c r="FG190" i="1"/>
  <c r="CE190" i="1" s="1"/>
  <c r="FG189" i="1"/>
  <c r="CE189" i="1" s="1"/>
  <c r="FG191" i="1"/>
  <c r="CE191" i="1" s="1"/>
  <c r="FG192" i="1"/>
  <c r="CE192" i="1" s="1"/>
  <c r="FG193" i="1"/>
  <c r="CE193" i="1" s="1"/>
  <c r="FG194" i="1"/>
  <c r="CE194" i="1" s="1"/>
  <c r="FG195" i="1"/>
  <c r="CE195" i="1" s="1"/>
  <c r="FG196" i="1"/>
  <c r="CE196" i="1" s="1"/>
  <c r="FG197" i="1"/>
  <c r="CE197" i="1" s="1"/>
  <c r="FG198" i="1"/>
  <c r="CE198" i="1" s="1"/>
  <c r="FG199" i="1"/>
  <c r="CE199" i="1" s="1"/>
  <c r="FG200" i="1"/>
  <c r="CE200" i="1" s="1"/>
  <c r="FG201" i="1"/>
  <c r="CE201" i="1" s="1"/>
  <c r="CS357" i="1"/>
  <c r="CJ357" i="1" s="1"/>
  <c r="CR270" i="1"/>
  <c r="CG270" i="1" s="1"/>
  <c r="CR271" i="1"/>
  <c r="CG271" i="1" s="1"/>
  <c r="FG121" i="1"/>
  <c r="CE121" i="1" s="1"/>
  <c r="FF122" i="1"/>
  <c r="FG364" i="1"/>
  <c r="CE364" i="1" s="1"/>
  <c r="FF365" i="1"/>
  <c r="CS349" i="1"/>
  <c r="CJ349" i="1" s="1"/>
  <c r="CS356" i="1"/>
  <c r="CJ356" i="1" s="1"/>
  <c r="CR269" i="1"/>
  <c r="CG269" i="1" s="1"/>
  <c r="FG120" i="1"/>
  <c r="CE120" i="1" s="1"/>
  <c r="GI326" i="1"/>
  <c r="BY205" i="1" l="1"/>
  <c r="GR169" i="1"/>
  <c r="R107" i="23" s="1"/>
  <c r="ES205" i="1"/>
  <c r="EU205" i="1" s="1"/>
  <c r="CP205" i="1"/>
  <c r="ES192" i="1"/>
  <c r="EU192" i="1" s="1"/>
  <c r="CP192" i="1"/>
  <c r="ES193" i="1"/>
  <c r="EU193" i="1" s="1"/>
  <c r="FG204" i="1"/>
  <c r="CE204" i="1" s="1"/>
  <c r="FF205" i="1"/>
  <c r="CS203" i="1"/>
  <c r="CJ203" i="1" s="1"/>
  <c r="BD6" i="40"/>
  <c r="CR113" i="1"/>
  <c r="CS113" i="1"/>
  <c r="CJ113" i="1" s="1"/>
  <c r="GK102" i="1"/>
  <c r="P47" i="39"/>
  <c r="R40" i="23" s="1"/>
  <c r="X31" i="81"/>
  <c r="BL9" i="40"/>
  <c r="BQ9" i="40" s="1"/>
  <c r="W68" i="40"/>
  <c r="CR121" i="1"/>
  <c r="V65" i="40"/>
  <c r="CS121" i="1"/>
  <c r="CJ121" i="1" s="1"/>
  <c r="CS196" i="1"/>
  <c r="CJ196" i="1" s="1"/>
  <c r="CR112" i="1"/>
  <c r="CS112" i="1"/>
  <c r="CJ112" i="1" s="1"/>
  <c r="EW125" i="1"/>
  <c r="CF125" i="1" s="1"/>
  <c r="EV126" i="1"/>
  <c r="GI248" i="1"/>
  <c r="GK248" i="1" s="1"/>
  <c r="CS111" i="1"/>
  <c r="CJ111" i="1" s="1"/>
  <c r="CR111" i="1"/>
  <c r="CS105" i="1"/>
  <c r="CJ105" i="1" s="1"/>
  <c r="CR105" i="1"/>
  <c r="EW363" i="1"/>
  <c r="CF363" i="1" s="1"/>
  <c r="EV364" i="1"/>
  <c r="CR110" i="1"/>
  <c r="CS110" i="1"/>
  <c r="CJ110" i="1" s="1"/>
  <c r="GU418" i="1"/>
  <c r="N168" i="23" s="1"/>
  <c r="AG41" i="40"/>
  <c r="FG452" i="1"/>
  <c r="CE452" i="1" s="1"/>
  <c r="FF453" i="1"/>
  <c r="EW362" i="1"/>
  <c r="CF362" i="1" s="1"/>
  <c r="EW338" i="1"/>
  <c r="EW334" i="1"/>
  <c r="EW326" i="1"/>
  <c r="EW336" i="1"/>
  <c r="EW339" i="1"/>
  <c r="EW328" i="1"/>
  <c r="EW329" i="1"/>
  <c r="EW346" i="1"/>
  <c r="EW347" i="1"/>
  <c r="CF347" i="1" s="1"/>
  <c r="EW340" i="1"/>
  <c r="EW332" i="1"/>
  <c r="EW345" i="1"/>
  <c r="EW343" i="1"/>
  <c r="EW333" i="1"/>
  <c r="EW330" i="1"/>
  <c r="EW342" i="1"/>
  <c r="EW341" i="1"/>
  <c r="EW335" i="1"/>
  <c r="EW327" i="1"/>
  <c r="EW337" i="1"/>
  <c r="EW331" i="1"/>
  <c r="EW344" i="1"/>
  <c r="EW348" i="1"/>
  <c r="CF348" i="1" s="1"/>
  <c r="EW349" i="1"/>
  <c r="CF349" i="1" s="1"/>
  <c r="EW350" i="1"/>
  <c r="CF350" i="1" s="1"/>
  <c r="EW351" i="1"/>
  <c r="CF351" i="1" s="1"/>
  <c r="EW352" i="1"/>
  <c r="CF352" i="1" s="1"/>
  <c r="EW353" i="1"/>
  <c r="CF353" i="1" s="1"/>
  <c r="EW354" i="1"/>
  <c r="CF354" i="1" s="1"/>
  <c r="EW355" i="1"/>
  <c r="CF355" i="1" s="1"/>
  <c r="EW356" i="1"/>
  <c r="CF356" i="1" s="1"/>
  <c r="EW357" i="1"/>
  <c r="CF357" i="1" s="1"/>
  <c r="EW358" i="1"/>
  <c r="CF358" i="1" s="1"/>
  <c r="EW359" i="1"/>
  <c r="CF359" i="1" s="1"/>
  <c r="EW360" i="1"/>
  <c r="CF360" i="1" s="1"/>
  <c r="EW361" i="1"/>
  <c r="CF361" i="1" s="1"/>
  <c r="CS194" i="1"/>
  <c r="CJ194" i="1" s="1"/>
  <c r="CS193" i="1"/>
  <c r="CJ193" i="1" s="1"/>
  <c r="CR109" i="1"/>
  <c r="CS109" i="1"/>
  <c r="CJ109" i="1" s="1"/>
  <c r="CS451" i="1"/>
  <c r="CJ451" i="1" s="1"/>
  <c r="GI415" i="1" s="1"/>
  <c r="CS198" i="1"/>
  <c r="CJ198" i="1" s="1"/>
  <c r="FG122" i="1"/>
  <c r="CE122" i="1" s="1"/>
  <c r="FF123" i="1"/>
  <c r="EW286" i="1"/>
  <c r="CF286" i="1" s="1"/>
  <c r="BM206" i="1" s="1"/>
  <c r="EV287" i="1"/>
  <c r="CR108" i="1"/>
  <c r="CS108" i="1"/>
  <c r="CJ108" i="1" s="1"/>
  <c r="FG419" i="1"/>
  <c r="FG428" i="1"/>
  <c r="FG421" i="1"/>
  <c r="FG431" i="1"/>
  <c r="FG432" i="1"/>
  <c r="FG424" i="1"/>
  <c r="FG426" i="1"/>
  <c r="FG430" i="1"/>
  <c r="FG416" i="1"/>
  <c r="FG433" i="1"/>
  <c r="FG418" i="1"/>
  <c r="FG420" i="1"/>
  <c r="FG415" i="1"/>
  <c r="FG435" i="1"/>
  <c r="FG436" i="1"/>
  <c r="CE436" i="1" s="1"/>
  <c r="FG422" i="1"/>
  <c r="FG429" i="1"/>
  <c r="FG425" i="1"/>
  <c r="FG434" i="1"/>
  <c r="FG427" i="1"/>
  <c r="FG423" i="1"/>
  <c r="FG417" i="1"/>
  <c r="FG437" i="1"/>
  <c r="CE437" i="1" s="1"/>
  <c r="FG439" i="1"/>
  <c r="CE439" i="1" s="1"/>
  <c r="FG438" i="1"/>
  <c r="CE438" i="1" s="1"/>
  <c r="FG440" i="1"/>
  <c r="CE440" i="1" s="1"/>
  <c r="FG441" i="1"/>
  <c r="CE441" i="1" s="1"/>
  <c r="FG442" i="1"/>
  <c r="CE442" i="1" s="1"/>
  <c r="FG443" i="1"/>
  <c r="CE443" i="1" s="1"/>
  <c r="FG444" i="1"/>
  <c r="CE444" i="1" s="1"/>
  <c r="FG445" i="1"/>
  <c r="CE445" i="1" s="1"/>
  <c r="FG446" i="1"/>
  <c r="CE446" i="1" s="1"/>
  <c r="FG447" i="1"/>
  <c r="CE447" i="1" s="1"/>
  <c r="FG448" i="1"/>
  <c r="CE448" i="1" s="1"/>
  <c r="FG449" i="1"/>
  <c r="CE449" i="1" s="1"/>
  <c r="FG450" i="1"/>
  <c r="CE450" i="1" s="1"/>
  <c r="CS195" i="1"/>
  <c r="CJ195" i="1" s="1"/>
  <c r="CS191" i="1"/>
  <c r="CJ191" i="1" s="1"/>
  <c r="GJ249" i="1"/>
  <c r="CS119" i="1"/>
  <c r="CJ119" i="1" s="1"/>
  <c r="CR119" i="1"/>
  <c r="CS107" i="1"/>
  <c r="CJ107" i="1" s="1"/>
  <c r="CR107" i="1"/>
  <c r="CS189" i="1"/>
  <c r="CJ189" i="1" s="1"/>
  <c r="CR118" i="1"/>
  <c r="CS118" i="1"/>
  <c r="CJ118" i="1" s="1"/>
  <c r="CS106" i="1"/>
  <c r="CJ106" i="1" s="1"/>
  <c r="CR106" i="1"/>
  <c r="FG286" i="1"/>
  <c r="CE286" i="1" s="1"/>
  <c r="FF287" i="1"/>
  <c r="CS364" i="1"/>
  <c r="CJ364" i="1" s="1"/>
  <c r="CS201" i="1"/>
  <c r="CJ201" i="1" s="1"/>
  <c r="CS190" i="1"/>
  <c r="CJ190" i="1" s="1"/>
  <c r="EV451" i="1"/>
  <c r="CR117" i="1"/>
  <c r="CS117" i="1"/>
  <c r="CJ117" i="1" s="1"/>
  <c r="CS285" i="1"/>
  <c r="CJ285" i="1" s="1"/>
  <c r="CR285" i="1"/>
  <c r="CG285" i="1" s="1"/>
  <c r="GI327" i="1"/>
  <c r="CR114" i="1"/>
  <c r="CS114" i="1"/>
  <c r="CJ114" i="1" s="1"/>
  <c r="CS197" i="1"/>
  <c r="CJ197" i="1" s="1"/>
  <c r="CS192" i="1"/>
  <c r="CJ192" i="1" s="1"/>
  <c r="CS200" i="1"/>
  <c r="CJ200" i="1" s="1"/>
  <c r="CS188" i="1"/>
  <c r="CJ188" i="1" s="1"/>
  <c r="CR116" i="1"/>
  <c r="CS116" i="1"/>
  <c r="CJ116" i="1" s="1"/>
  <c r="CS120" i="1"/>
  <c r="CJ120" i="1" s="1"/>
  <c r="V64" i="40"/>
  <c r="CR120" i="1"/>
  <c r="FG365" i="1"/>
  <c r="CE365" i="1" s="1"/>
  <c r="FF366" i="1"/>
  <c r="CS199" i="1"/>
  <c r="CJ199" i="1" s="1"/>
  <c r="CS187" i="1"/>
  <c r="CJ187" i="1" s="1"/>
  <c r="CR115" i="1"/>
  <c r="CS115" i="1"/>
  <c r="CJ115" i="1" s="1"/>
  <c r="BI5" i="40"/>
  <c r="GI166" i="1"/>
  <c r="GR170" i="1" l="1"/>
  <c r="R108" i="23" s="1"/>
  <c r="BY206" i="1"/>
  <c r="CP206" i="1"/>
  <c r="ES206" i="1"/>
  <c r="EU206" i="1" s="1"/>
  <c r="CG114" i="1"/>
  <c r="CG118" i="1"/>
  <c r="CS438" i="1"/>
  <c r="CJ438" i="1" s="1"/>
  <c r="CR355" i="1"/>
  <c r="CG355" i="1" s="1"/>
  <c r="CS452" i="1"/>
  <c r="CJ452" i="1" s="1"/>
  <c r="GI416" i="1" s="1"/>
  <c r="CG121" i="1"/>
  <c r="X65" i="40" s="1"/>
  <c r="GU419" i="1"/>
  <c r="N169" i="23" s="1"/>
  <c r="AG42" i="40"/>
  <c r="CG119" i="1"/>
  <c r="CS450" i="1"/>
  <c r="CJ450" i="1" s="1"/>
  <c r="CS439" i="1"/>
  <c r="CJ439" i="1" s="1"/>
  <c r="CR354" i="1"/>
  <c r="CG354" i="1" s="1"/>
  <c r="CS440" i="1"/>
  <c r="CJ440" i="1" s="1"/>
  <c r="CG117" i="1"/>
  <c r="GI328" i="1"/>
  <c r="CS449" i="1"/>
  <c r="CJ449" i="1" s="1"/>
  <c r="CS437" i="1"/>
  <c r="CJ437" i="1" s="1"/>
  <c r="CR353" i="1"/>
  <c r="CG353" i="1" s="1"/>
  <c r="CS122" i="1"/>
  <c r="CJ122" i="1" s="1"/>
  <c r="CR122" i="1"/>
  <c r="V66" i="40"/>
  <c r="CS448" i="1"/>
  <c r="CJ448" i="1" s="1"/>
  <c r="CR352" i="1"/>
  <c r="CG352" i="1" s="1"/>
  <c r="CG105" i="1"/>
  <c r="CG113" i="1"/>
  <c r="EV486" i="1"/>
  <c r="EW451" i="1" s="1"/>
  <c r="CF451" i="1" s="1"/>
  <c r="EV452" i="1"/>
  <c r="CG115" i="1"/>
  <c r="CS447" i="1"/>
  <c r="CJ447" i="1" s="1"/>
  <c r="CG108" i="1"/>
  <c r="CR351" i="1"/>
  <c r="CG351" i="1" s="1"/>
  <c r="CG112" i="1"/>
  <c r="GI249" i="1"/>
  <c r="GK249" i="1" s="1"/>
  <c r="FG366" i="1"/>
  <c r="CE366" i="1" s="1"/>
  <c r="FF367" i="1"/>
  <c r="CG116" i="1"/>
  <c r="FG287" i="1"/>
  <c r="CE287" i="1" s="1"/>
  <c r="FF288" i="1"/>
  <c r="CS446" i="1"/>
  <c r="CJ446" i="1" s="1"/>
  <c r="CR350" i="1"/>
  <c r="CG350" i="1" s="1"/>
  <c r="CS365" i="1"/>
  <c r="CJ365" i="1" s="1"/>
  <c r="CS286" i="1"/>
  <c r="CJ286" i="1" s="1"/>
  <c r="CR286" i="1"/>
  <c r="CG286" i="1" s="1"/>
  <c r="CS445" i="1"/>
  <c r="CJ445" i="1" s="1"/>
  <c r="EW287" i="1"/>
  <c r="CF287" i="1" s="1"/>
  <c r="BM207" i="1" s="1"/>
  <c r="EV288" i="1"/>
  <c r="CR361" i="1"/>
  <c r="CG361" i="1" s="1"/>
  <c r="CR349" i="1"/>
  <c r="CG349" i="1" s="1"/>
  <c r="GJ326" i="1"/>
  <c r="GK326" i="1" s="1"/>
  <c r="CR362" i="1"/>
  <c r="CG362" i="1" s="1"/>
  <c r="CG110" i="1"/>
  <c r="CG111" i="1"/>
  <c r="CR356" i="1"/>
  <c r="CG356" i="1" s="1"/>
  <c r="CS444" i="1"/>
  <c r="CJ444" i="1" s="1"/>
  <c r="GJ250" i="1"/>
  <c r="CR360" i="1"/>
  <c r="CG360" i="1" s="1"/>
  <c r="CR348" i="1"/>
  <c r="CG348" i="1" s="1"/>
  <c r="BI6" i="40"/>
  <c r="GI167" i="1"/>
  <c r="FG453" i="1"/>
  <c r="CE453" i="1" s="1"/>
  <c r="FF454" i="1"/>
  <c r="CG120" i="1"/>
  <c r="X64" i="40" s="1"/>
  <c r="CG106" i="1"/>
  <c r="CS443" i="1"/>
  <c r="CJ443" i="1" s="1"/>
  <c r="CR359" i="1"/>
  <c r="CG359" i="1" s="1"/>
  <c r="EW364" i="1"/>
  <c r="CF364" i="1" s="1"/>
  <c r="EV365" i="1"/>
  <c r="CS442" i="1"/>
  <c r="CJ442" i="1" s="1"/>
  <c r="CG109" i="1"/>
  <c r="CR358" i="1"/>
  <c r="CG358" i="1" s="1"/>
  <c r="CR347" i="1"/>
  <c r="CG347" i="1" s="1"/>
  <c r="GJ327" i="1"/>
  <c r="GK327" i="1" s="1"/>
  <c r="CR363" i="1"/>
  <c r="CG363" i="1" s="1"/>
  <c r="FG205" i="1"/>
  <c r="CE205" i="1" s="1"/>
  <c r="FF206" i="1"/>
  <c r="GK103" i="1"/>
  <c r="X32" i="81"/>
  <c r="W69" i="40"/>
  <c r="BL10" i="40"/>
  <c r="BQ10" i="40" s="1"/>
  <c r="P48" i="39"/>
  <c r="R41" i="23" s="1"/>
  <c r="AA64" i="40"/>
  <c r="CG107" i="1"/>
  <c r="CS441" i="1"/>
  <c r="CJ441" i="1" s="1"/>
  <c r="CS436" i="1"/>
  <c r="CJ436" i="1" s="1"/>
  <c r="FG123" i="1"/>
  <c r="CE123" i="1" s="1"/>
  <c r="FF124" i="1"/>
  <c r="CR357" i="1"/>
  <c r="CG357" i="1" s="1"/>
  <c r="EW126" i="1"/>
  <c r="CF126" i="1" s="1"/>
  <c r="EV127" i="1"/>
  <c r="AA65" i="40"/>
  <c r="BD7" i="40"/>
  <c r="CS204" i="1"/>
  <c r="CJ204" i="1" s="1"/>
  <c r="GR171" i="1" l="1"/>
  <c r="R109" i="23" s="1"/>
  <c r="BY207" i="1"/>
  <c r="ES207" i="1"/>
  <c r="EU207" i="1" s="1"/>
  <c r="CP207" i="1"/>
  <c r="GJ251" i="1"/>
  <c r="CG122" i="1"/>
  <c r="X66" i="40" s="1"/>
  <c r="AA66" i="40"/>
  <c r="CS366" i="1"/>
  <c r="CJ366" i="1" s="1"/>
  <c r="EW288" i="1"/>
  <c r="CF288" i="1" s="1"/>
  <c r="BM208" i="1" s="1"/>
  <c r="EV289" i="1"/>
  <c r="BI7" i="40"/>
  <c r="GI168" i="1"/>
  <c r="FG288" i="1"/>
  <c r="CE288" i="1" s="1"/>
  <c r="FF289" i="1"/>
  <c r="GI250" i="1"/>
  <c r="GK250" i="1" s="1"/>
  <c r="CS287" i="1"/>
  <c r="CJ287" i="1" s="1"/>
  <c r="CR287" i="1"/>
  <c r="CG287" i="1" s="1"/>
  <c r="EW452" i="1"/>
  <c r="CF452" i="1" s="1"/>
  <c r="EV453" i="1"/>
  <c r="BL11" i="40"/>
  <c r="BQ11" i="40" s="1"/>
  <c r="P49" i="39"/>
  <c r="R42" i="23" s="1"/>
  <c r="GK104" i="1"/>
  <c r="X33" i="81"/>
  <c r="W70" i="40"/>
  <c r="AG43" i="40"/>
  <c r="GU420" i="1"/>
  <c r="N170" i="23" s="1"/>
  <c r="GJ328" i="1"/>
  <c r="GK328" i="1" s="1"/>
  <c r="CR364" i="1"/>
  <c r="CG364" i="1" s="1"/>
  <c r="BP5" i="40"/>
  <c r="GJ415" i="1"/>
  <c r="GW415" i="1"/>
  <c r="CR451" i="1"/>
  <c r="CG451" i="1" s="1"/>
  <c r="EW426" i="1"/>
  <c r="EW519" i="1"/>
  <c r="EW503" i="1"/>
  <c r="EW433" i="1"/>
  <c r="EW507" i="1"/>
  <c r="EW506" i="1"/>
  <c r="EW515" i="1"/>
  <c r="EW424" i="1"/>
  <c r="EW422" i="1"/>
  <c r="EW504" i="1"/>
  <c r="EW417" i="1"/>
  <c r="EW430" i="1"/>
  <c r="EW431" i="1"/>
  <c r="EW429" i="1"/>
  <c r="EW419" i="1"/>
  <c r="EW423" i="1"/>
  <c r="EW416" i="1"/>
  <c r="EW434" i="1"/>
  <c r="EW418" i="1"/>
  <c r="EW432" i="1"/>
  <c r="EW421" i="1"/>
  <c r="EW520" i="1"/>
  <c r="EW511" i="1"/>
  <c r="EW425" i="1"/>
  <c r="EW436" i="1"/>
  <c r="CF436" i="1" s="1"/>
  <c r="CR436" i="1" s="1"/>
  <c r="CG436" i="1" s="1"/>
  <c r="EW514" i="1"/>
  <c r="EW509" i="1"/>
  <c r="EW420" i="1"/>
  <c r="EW516" i="1"/>
  <c r="EW521" i="1"/>
  <c r="EW427" i="1"/>
  <c r="EW508" i="1"/>
  <c r="EW435" i="1"/>
  <c r="EW505" i="1"/>
  <c r="EW428" i="1"/>
  <c r="EW415" i="1"/>
  <c r="EW512" i="1"/>
  <c r="EW513" i="1"/>
  <c r="EW517" i="1"/>
  <c r="EW518" i="1"/>
  <c r="EW502" i="1"/>
  <c r="EW501" i="1"/>
  <c r="EW510" i="1"/>
  <c r="EW437" i="1"/>
  <c r="CF437" i="1" s="1"/>
  <c r="CR437" i="1" s="1"/>
  <c r="CG437" i="1" s="1"/>
  <c r="EW438" i="1"/>
  <c r="CF438" i="1" s="1"/>
  <c r="CR438" i="1" s="1"/>
  <c r="CG438" i="1" s="1"/>
  <c r="EW439" i="1"/>
  <c r="CF439" i="1" s="1"/>
  <c r="CR439" i="1" s="1"/>
  <c r="CG439" i="1" s="1"/>
  <c r="EW440" i="1"/>
  <c r="CF440" i="1" s="1"/>
  <c r="CR440" i="1" s="1"/>
  <c r="CG440" i="1" s="1"/>
  <c r="EW441" i="1"/>
  <c r="CF441" i="1" s="1"/>
  <c r="CR441" i="1" s="1"/>
  <c r="CG441" i="1" s="1"/>
  <c r="EW442" i="1"/>
  <c r="CF442" i="1" s="1"/>
  <c r="CR442" i="1" s="1"/>
  <c r="CG442" i="1" s="1"/>
  <c r="EW443" i="1"/>
  <c r="CF443" i="1" s="1"/>
  <c r="CR443" i="1" s="1"/>
  <c r="CG443" i="1" s="1"/>
  <c r="EW444" i="1"/>
  <c r="CF444" i="1" s="1"/>
  <c r="CR444" i="1" s="1"/>
  <c r="CG444" i="1" s="1"/>
  <c r="EW445" i="1"/>
  <c r="CF445" i="1" s="1"/>
  <c r="CR445" i="1" s="1"/>
  <c r="CG445" i="1" s="1"/>
  <c r="EW446" i="1"/>
  <c r="CF446" i="1" s="1"/>
  <c r="CR446" i="1" s="1"/>
  <c r="CG446" i="1" s="1"/>
  <c r="EW447" i="1"/>
  <c r="CF447" i="1" s="1"/>
  <c r="CR447" i="1" s="1"/>
  <c r="CG447" i="1" s="1"/>
  <c r="EW448" i="1"/>
  <c r="CF448" i="1" s="1"/>
  <c r="CR448" i="1" s="1"/>
  <c r="CG448" i="1" s="1"/>
  <c r="EW449" i="1"/>
  <c r="CF449" i="1" s="1"/>
  <c r="CR449" i="1" s="1"/>
  <c r="CG449" i="1" s="1"/>
  <c r="EW450" i="1"/>
  <c r="CF450" i="1" s="1"/>
  <c r="CR450" i="1" s="1"/>
  <c r="CG450" i="1" s="1"/>
  <c r="EW127" i="1"/>
  <c r="CF127" i="1" s="1"/>
  <c r="EV128" i="1"/>
  <c r="FG206" i="1"/>
  <c r="CE206" i="1" s="1"/>
  <c r="FF207" i="1"/>
  <c r="FG454" i="1"/>
  <c r="CE454" i="1" s="1"/>
  <c r="FF455" i="1"/>
  <c r="GI329" i="1"/>
  <c r="CS123" i="1"/>
  <c r="CJ123" i="1" s="1"/>
  <c r="CR123" i="1"/>
  <c r="V67" i="40"/>
  <c r="EW365" i="1"/>
  <c r="CF365" i="1" s="1"/>
  <c r="EV366" i="1"/>
  <c r="CS205" i="1"/>
  <c r="CJ205" i="1" s="1"/>
  <c r="BD8" i="40"/>
  <c r="FG124" i="1"/>
  <c r="CE124" i="1" s="1"/>
  <c r="FF125" i="1"/>
  <c r="CS453" i="1"/>
  <c r="CJ453" i="1" s="1"/>
  <c r="GI417" i="1" s="1"/>
  <c r="FG367" i="1"/>
  <c r="CE367" i="1" s="1"/>
  <c r="FF368" i="1"/>
  <c r="BY208" i="1" l="1"/>
  <c r="GR172" i="1"/>
  <c r="R110" i="23" s="1"/>
  <c r="ES208" i="1"/>
  <c r="EU208" i="1" s="1"/>
  <c r="CP208" i="1"/>
  <c r="GI330" i="1"/>
  <c r="GU421" i="1"/>
  <c r="N171" i="23" s="1"/>
  <c r="AG44" i="40"/>
  <c r="GI251" i="1"/>
  <c r="GK251" i="1" s="1"/>
  <c r="EW289" i="1"/>
  <c r="CF289" i="1" s="1"/>
  <c r="BM209" i="1" s="1"/>
  <c r="EV290" i="1"/>
  <c r="GJ252" i="1"/>
  <c r="FG368" i="1"/>
  <c r="CE368" i="1" s="1"/>
  <c r="FF369" i="1"/>
  <c r="BD9" i="40"/>
  <c r="CS206" i="1"/>
  <c r="CJ206" i="1" s="1"/>
  <c r="FG455" i="1"/>
  <c r="CE455" i="1" s="1"/>
  <c r="FF456" i="1"/>
  <c r="BI8" i="40"/>
  <c r="GI169" i="1"/>
  <c r="EW366" i="1"/>
  <c r="CF366" i="1" s="1"/>
  <c r="EV367" i="1"/>
  <c r="V68" i="40"/>
  <c r="CR124" i="1"/>
  <c r="CS124" i="1"/>
  <c r="CJ124" i="1" s="1"/>
  <c r="CS367" i="1"/>
  <c r="CJ367" i="1" s="1"/>
  <c r="EW128" i="1"/>
  <c r="CF128" i="1" s="1"/>
  <c r="EV129" i="1"/>
  <c r="FG289" i="1"/>
  <c r="CE289" i="1" s="1"/>
  <c r="FF290" i="1"/>
  <c r="X34" i="81"/>
  <c r="P50" i="39"/>
  <c r="R43" i="23" s="1"/>
  <c r="GK105" i="1"/>
  <c r="BL12" i="40"/>
  <c r="BQ12" i="40" s="1"/>
  <c r="W71" i="40"/>
  <c r="CS288" i="1"/>
  <c r="CJ288" i="1" s="1"/>
  <c r="CR288" i="1"/>
  <c r="CG288" i="1" s="1"/>
  <c r="GV415" i="1"/>
  <c r="O165" i="23" s="1"/>
  <c r="GK415" i="1"/>
  <c r="CS454" i="1"/>
  <c r="CJ454" i="1" s="1"/>
  <c r="GI418" i="1" s="1"/>
  <c r="FG207" i="1"/>
  <c r="CE207" i="1" s="1"/>
  <c r="FF208" i="1"/>
  <c r="AA67" i="40"/>
  <c r="EW453" i="1"/>
  <c r="CF453" i="1" s="1"/>
  <c r="EV454" i="1"/>
  <c r="GJ329" i="1"/>
  <c r="GK329" i="1" s="1"/>
  <c r="CR365" i="1"/>
  <c r="CG365" i="1" s="1"/>
  <c r="CG123" i="1"/>
  <c r="X67" i="40" s="1"/>
  <c r="FG125" i="1"/>
  <c r="CE125" i="1" s="1"/>
  <c r="FF126" i="1"/>
  <c r="GR415" i="1"/>
  <c r="R135" i="23" s="1"/>
  <c r="P165" i="23"/>
  <c r="GJ416" i="1"/>
  <c r="BP6" i="40"/>
  <c r="GW416" i="1"/>
  <c r="CR452" i="1"/>
  <c r="CG452" i="1" s="1"/>
  <c r="GR173" i="1" l="1"/>
  <c r="R111" i="23" s="1"/>
  <c r="BY209" i="1"/>
  <c r="CP209" i="1"/>
  <c r="ES209" i="1"/>
  <c r="EU209" i="1" s="1"/>
  <c r="EW290" i="1"/>
  <c r="CF290" i="1" s="1"/>
  <c r="BM210" i="1" s="1"/>
  <c r="EV291" i="1"/>
  <c r="FG456" i="1"/>
  <c r="CE456" i="1" s="1"/>
  <c r="FF457" i="1"/>
  <c r="GJ253" i="1"/>
  <c r="AA68" i="40"/>
  <c r="CS455" i="1"/>
  <c r="CJ455" i="1" s="1"/>
  <c r="GI419" i="1" s="1"/>
  <c r="AG45" i="40"/>
  <c r="GU422" i="1"/>
  <c r="N172" i="23" s="1"/>
  <c r="BP7" i="40"/>
  <c r="GJ417" i="1"/>
  <c r="GW417" i="1"/>
  <c r="CR453" i="1"/>
  <c r="CG453" i="1" s="1"/>
  <c r="CG124" i="1"/>
  <c r="X68" i="40" s="1"/>
  <c r="W72" i="40"/>
  <c r="P51" i="39"/>
  <c r="R44" i="23" s="1"/>
  <c r="GK106" i="1"/>
  <c r="BL13" i="40"/>
  <c r="BQ13" i="40" s="1"/>
  <c r="X35" i="81"/>
  <c r="EW454" i="1"/>
  <c r="CF454" i="1" s="1"/>
  <c r="EV455" i="1"/>
  <c r="FG290" i="1"/>
  <c r="CE290" i="1" s="1"/>
  <c r="FF291" i="1"/>
  <c r="P166" i="23"/>
  <c r="GR416" i="1"/>
  <c r="R136" i="23" s="1"/>
  <c r="GI170" i="1"/>
  <c r="BI9" i="40"/>
  <c r="GJ330" i="1"/>
  <c r="GK330" i="1" s="1"/>
  <c r="CR366" i="1"/>
  <c r="CG366" i="1" s="1"/>
  <c r="GV416" i="1"/>
  <c r="O166" i="23" s="1"/>
  <c r="GK416" i="1"/>
  <c r="FG208" i="1"/>
  <c r="CE208" i="1" s="1"/>
  <c r="FF209" i="1"/>
  <c r="GI252" i="1"/>
  <c r="GK252" i="1" s="1"/>
  <c r="FG126" i="1"/>
  <c r="CE126" i="1" s="1"/>
  <c r="FF127" i="1"/>
  <c r="CS207" i="1"/>
  <c r="CJ207" i="1" s="1"/>
  <c r="BD10" i="40"/>
  <c r="FG369" i="1"/>
  <c r="CE369" i="1" s="1"/>
  <c r="FF370" i="1"/>
  <c r="GI331" i="1"/>
  <c r="CS289" i="1"/>
  <c r="CJ289" i="1" s="1"/>
  <c r="CR289" i="1"/>
  <c r="CG289" i="1" s="1"/>
  <c r="CR125" i="1"/>
  <c r="V69" i="40"/>
  <c r="CS125" i="1"/>
  <c r="CJ125" i="1" s="1"/>
  <c r="EW129" i="1"/>
  <c r="CF129" i="1" s="1"/>
  <c r="EV130" i="1"/>
  <c r="EW367" i="1"/>
  <c r="CF367" i="1" s="1"/>
  <c r="EV368" i="1"/>
  <c r="CS368" i="1"/>
  <c r="CJ368" i="1" s="1"/>
  <c r="GR174" i="1" l="1"/>
  <c r="R112" i="23" s="1"/>
  <c r="BY210" i="1"/>
  <c r="CP210" i="1"/>
  <c r="ES210" i="1"/>
  <c r="EU210" i="1" s="1"/>
  <c r="FG291" i="1"/>
  <c r="CE291" i="1" s="1"/>
  <c r="FF292" i="1"/>
  <c r="CS290" i="1"/>
  <c r="CJ290" i="1" s="1"/>
  <c r="CR290" i="1"/>
  <c r="CG290" i="1" s="1"/>
  <c r="AA69" i="40"/>
  <c r="FG209" i="1"/>
  <c r="CE209" i="1" s="1"/>
  <c r="FF210" i="1"/>
  <c r="EW368" i="1"/>
  <c r="CF368" i="1" s="1"/>
  <c r="EV369" i="1"/>
  <c r="GI171" i="1"/>
  <c r="BI10" i="40"/>
  <c r="V70" i="40"/>
  <c r="CS126" i="1"/>
  <c r="CJ126" i="1" s="1"/>
  <c r="CR126" i="1"/>
  <c r="FG457" i="1"/>
  <c r="CE457" i="1" s="1"/>
  <c r="FF458" i="1"/>
  <c r="CG125" i="1"/>
  <c r="X69" i="40" s="1"/>
  <c r="GI332" i="1"/>
  <c r="EW455" i="1"/>
  <c r="CF455" i="1" s="1"/>
  <c r="EV456" i="1"/>
  <c r="GR417" i="1"/>
  <c r="R137" i="23" s="1"/>
  <c r="P167" i="23"/>
  <c r="CS456" i="1"/>
  <c r="CJ456" i="1" s="1"/>
  <c r="GI420" i="1" s="1"/>
  <c r="CS208" i="1"/>
  <c r="CJ208" i="1" s="1"/>
  <c r="BD11" i="40"/>
  <c r="GJ331" i="1"/>
  <c r="GK331" i="1" s="1"/>
  <c r="CR367" i="1"/>
  <c r="CG367" i="1" s="1"/>
  <c r="EW130" i="1"/>
  <c r="CF130" i="1" s="1"/>
  <c r="EV131" i="1"/>
  <c r="GK107" i="1"/>
  <c r="X36" i="81"/>
  <c r="W73" i="40"/>
  <c r="BL14" i="40"/>
  <c r="BQ14" i="40" s="1"/>
  <c r="P52" i="39"/>
  <c r="R45" i="23" s="1"/>
  <c r="CS369" i="1"/>
  <c r="CJ369" i="1" s="1"/>
  <c r="BP8" i="40"/>
  <c r="GJ418" i="1"/>
  <c r="GW418" i="1"/>
  <c r="CR454" i="1"/>
  <c r="CG454" i="1" s="1"/>
  <c r="GV417" i="1"/>
  <c r="O167" i="23" s="1"/>
  <c r="GK417" i="1"/>
  <c r="EW291" i="1"/>
  <c r="CF291" i="1" s="1"/>
  <c r="BM211" i="1" s="1"/>
  <c r="EV292" i="1"/>
  <c r="FG127" i="1"/>
  <c r="CE127" i="1" s="1"/>
  <c r="FF128" i="1"/>
  <c r="FG370" i="1"/>
  <c r="CE370" i="1" s="1"/>
  <c r="FF371" i="1"/>
  <c r="GJ254" i="1"/>
  <c r="AG46" i="40"/>
  <c r="GU423" i="1"/>
  <c r="N173" i="23" s="1"/>
  <c r="GI253" i="1"/>
  <c r="GK253" i="1" s="1"/>
  <c r="GR175" i="1" l="1"/>
  <c r="R113" i="23" s="1"/>
  <c r="BY211" i="1"/>
  <c r="ES211" i="1"/>
  <c r="EU211" i="1" s="1"/>
  <c r="CP211" i="1"/>
  <c r="FG371" i="1"/>
  <c r="CE371" i="1" s="1"/>
  <c r="FF372" i="1"/>
  <c r="AA70" i="40"/>
  <c r="BP9" i="40"/>
  <c r="GJ419" i="1"/>
  <c r="GW419" i="1"/>
  <c r="CR455" i="1"/>
  <c r="CG455" i="1" s="1"/>
  <c r="GI254" i="1"/>
  <c r="GK254" i="1" s="1"/>
  <c r="CG126" i="1"/>
  <c r="X70" i="40" s="1"/>
  <c r="AG47" i="40"/>
  <c r="GU424" i="1"/>
  <c r="N174" i="23" s="1"/>
  <c r="FG292" i="1"/>
  <c r="CE292" i="1" s="1"/>
  <c r="FF293" i="1"/>
  <c r="CS370" i="1"/>
  <c r="CJ370" i="1" s="1"/>
  <c r="GV418" i="1"/>
  <c r="O168" i="23" s="1"/>
  <c r="GK418" i="1"/>
  <c r="CS291" i="1"/>
  <c r="CJ291" i="1" s="1"/>
  <c r="CR291" i="1"/>
  <c r="CG291" i="1" s="1"/>
  <c r="BL15" i="40"/>
  <c r="BQ15" i="40" s="1"/>
  <c r="X37" i="81"/>
  <c r="P53" i="39"/>
  <c r="R46" i="23" s="1"/>
  <c r="W74" i="40"/>
  <c r="GK108" i="1"/>
  <c r="EW369" i="1"/>
  <c r="CF369" i="1" s="1"/>
  <c r="EV370" i="1"/>
  <c r="BD12" i="40"/>
  <c r="CS209" i="1"/>
  <c r="CJ209" i="1" s="1"/>
  <c r="P168" i="23"/>
  <c r="GR418" i="1"/>
  <c r="R138" i="23" s="1"/>
  <c r="EW456" i="1"/>
  <c r="CF456" i="1" s="1"/>
  <c r="EV457" i="1"/>
  <c r="FG128" i="1"/>
  <c r="CE128" i="1" s="1"/>
  <c r="FF129" i="1"/>
  <c r="CR127" i="1"/>
  <c r="CS127" i="1"/>
  <c r="CJ127" i="1" s="1"/>
  <c r="V71" i="40"/>
  <c r="EW292" i="1"/>
  <c r="CF292" i="1" s="1"/>
  <c r="BM212" i="1" s="1"/>
  <c r="EV293" i="1"/>
  <c r="GJ255" i="1"/>
  <c r="FG458" i="1"/>
  <c r="CE458" i="1" s="1"/>
  <c r="FF459" i="1"/>
  <c r="GJ332" i="1"/>
  <c r="GK332" i="1" s="1"/>
  <c r="CR368" i="1"/>
  <c r="CG368" i="1" s="1"/>
  <c r="EW131" i="1"/>
  <c r="CF131" i="1" s="1"/>
  <c r="EV132" i="1"/>
  <c r="GI333" i="1"/>
  <c r="GI172" i="1"/>
  <c r="BI11" i="40"/>
  <c r="CS457" i="1"/>
  <c r="CJ457" i="1" s="1"/>
  <c r="GI421" i="1" s="1"/>
  <c r="FG210" i="1"/>
  <c r="CE210" i="1" s="1"/>
  <c r="FF211" i="1"/>
  <c r="GR176" i="1" l="1"/>
  <c r="R114" i="23" s="1"/>
  <c r="BY212" i="1"/>
  <c r="CP212" i="1"/>
  <c r="ES212" i="1"/>
  <c r="EU212" i="1" s="1"/>
  <c r="EW457" i="1"/>
  <c r="CF457" i="1" s="1"/>
  <c r="EV458" i="1"/>
  <c r="EW132" i="1"/>
  <c r="CF132" i="1" s="1"/>
  <c r="EV133" i="1"/>
  <c r="P169" i="23"/>
  <c r="GR419" i="1"/>
  <c r="R139" i="23" s="1"/>
  <c r="GI334" i="1"/>
  <c r="GV419" i="1"/>
  <c r="O169" i="23" s="1"/>
  <c r="GK419" i="1"/>
  <c r="FG293" i="1"/>
  <c r="CE293" i="1" s="1"/>
  <c r="FF294" i="1"/>
  <c r="CS458" i="1"/>
  <c r="CJ458" i="1" s="1"/>
  <c r="GI422" i="1" s="1"/>
  <c r="CS292" i="1"/>
  <c r="CJ292" i="1" s="1"/>
  <c r="CR292" i="1"/>
  <c r="CG292" i="1" s="1"/>
  <c r="CG155" i="1"/>
  <c r="P54" i="39"/>
  <c r="R47" i="23" s="1"/>
  <c r="X38" i="81"/>
  <c r="W75" i="40"/>
  <c r="BL16" i="40"/>
  <c r="BQ16" i="40" s="1"/>
  <c r="GK109" i="1"/>
  <c r="FG459" i="1"/>
  <c r="CE459" i="1" s="1"/>
  <c r="FF460" i="1"/>
  <c r="AA71" i="40"/>
  <c r="GU425" i="1"/>
  <c r="N175" i="23" s="1"/>
  <c r="AG48" i="40"/>
  <c r="GI173" i="1"/>
  <c r="BI12" i="40"/>
  <c r="CG127" i="1"/>
  <c r="X71" i="40" s="1"/>
  <c r="BD13" i="40"/>
  <c r="CS210" i="1"/>
  <c r="CJ210" i="1" s="1"/>
  <c r="FG129" i="1"/>
  <c r="CE129" i="1" s="1"/>
  <c r="FF130" i="1"/>
  <c r="EW370" i="1"/>
  <c r="CF370" i="1" s="1"/>
  <c r="EV371" i="1"/>
  <c r="FG372" i="1"/>
  <c r="CE372" i="1" s="1"/>
  <c r="FF373" i="1"/>
  <c r="GJ420" i="1"/>
  <c r="BP10" i="40"/>
  <c r="GW420" i="1"/>
  <c r="CR456" i="1"/>
  <c r="CG456" i="1" s="1"/>
  <c r="FG211" i="1"/>
  <c r="CE211" i="1" s="1"/>
  <c r="FF212" i="1"/>
  <c r="EW293" i="1"/>
  <c r="CF293" i="1" s="1"/>
  <c r="BM213" i="1" s="1"/>
  <c r="EV294" i="1"/>
  <c r="GJ256" i="1"/>
  <c r="CS128" i="1"/>
  <c r="CJ128" i="1" s="1"/>
  <c r="V72" i="40"/>
  <c r="CR128" i="1"/>
  <c r="GJ333" i="1"/>
  <c r="GK333" i="1" s="1"/>
  <c r="CR369" i="1"/>
  <c r="CG369" i="1" s="1"/>
  <c r="GI255" i="1"/>
  <c r="GK255" i="1" s="1"/>
  <c r="CS371" i="1"/>
  <c r="CJ371" i="1" s="1"/>
  <c r="BY213" i="1" l="1"/>
  <c r="GR177" i="1"/>
  <c r="R115" i="23" s="1"/>
  <c r="ES213" i="1"/>
  <c r="EU213" i="1" s="1"/>
  <c r="CP213" i="1"/>
  <c r="GI174" i="1"/>
  <c r="BI13" i="40"/>
  <c r="EW294" i="1"/>
  <c r="CF294" i="1" s="1"/>
  <c r="BM214" i="1" s="1"/>
  <c r="EV295" i="1"/>
  <c r="AA72" i="40"/>
  <c r="HE155" i="1"/>
  <c r="HD84" i="1"/>
  <c r="HD100" i="1"/>
  <c r="HD104" i="1"/>
  <c r="HD88" i="1"/>
  <c r="HD103" i="1"/>
  <c r="HD92" i="1"/>
  <c r="HD97" i="1"/>
  <c r="HD102" i="1"/>
  <c r="HD86" i="1"/>
  <c r="HD91" i="1"/>
  <c r="HD101" i="1"/>
  <c r="HD98" i="1"/>
  <c r="HD85" i="1"/>
  <c r="HD99" i="1"/>
  <c r="HD87" i="1"/>
  <c r="HD89" i="1"/>
  <c r="HD94" i="1"/>
  <c r="HD96" i="1"/>
  <c r="HD95" i="1"/>
  <c r="HD90" i="1"/>
  <c r="HD93" i="1"/>
  <c r="HD120" i="1"/>
  <c r="HZ84" i="1" s="1"/>
  <c r="AE5" i="40" s="1"/>
  <c r="HD111" i="1"/>
  <c r="HD119" i="1"/>
  <c r="HD113" i="1"/>
  <c r="HD110" i="1"/>
  <c r="HD114" i="1"/>
  <c r="HD116" i="1"/>
  <c r="HD118" i="1"/>
  <c r="HD106" i="1"/>
  <c r="HD109" i="1"/>
  <c r="HD117" i="1"/>
  <c r="HD121" i="1"/>
  <c r="HZ85" i="1" s="1"/>
  <c r="AE6" i="40" s="1"/>
  <c r="HD107" i="1"/>
  <c r="HD108" i="1"/>
  <c r="HD112" i="1"/>
  <c r="HD115" i="1"/>
  <c r="HD105" i="1"/>
  <c r="HD122" i="1"/>
  <c r="HZ86" i="1" s="1"/>
  <c r="AE7" i="40" s="1"/>
  <c r="HD123" i="1"/>
  <c r="HZ87" i="1" s="1"/>
  <c r="AE8" i="40" s="1"/>
  <c r="HD124" i="1"/>
  <c r="HZ88" i="1" s="1"/>
  <c r="AE9" i="40" s="1"/>
  <c r="HD125" i="1"/>
  <c r="HZ89" i="1" s="1"/>
  <c r="AE10" i="40" s="1"/>
  <c r="HD126" i="1"/>
  <c r="HZ90" i="1" s="1"/>
  <c r="AE11" i="40" s="1"/>
  <c r="HD127" i="1"/>
  <c r="HZ91" i="1" s="1"/>
  <c r="AE12" i="40" s="1"/>
  <c r="HD128" i="1"/>
  <c r="HZ92" i="1" s="1"/>
  <c r="AE13" i="40" s="1"/>
  <c r="HD129" i="1"/>
  <c r="HZ93" i="1" s="1"/>
  <c r="AE14" i="40" s="1"/>
  <c r="HD130" i="1"/>
  <c r="HZ94" i="1" s="1"/>
  <c r="AE15" i="40" s="1"/>
  <c r="CF317" i="1"/>
  <c r="HD293" i="1" s="1"/>
  <c r="HZ257" i="1" s="1"/>
  <c r="GJ257" i="1"/>
  <c r="V73" i="40"/>
  <c r="CS129" i="1"/>
  <c r="CJ129" i="1" s="1"/>
  <c r="CR129" i="1"/>
  <c r="FG460" i="1"/>
  <c r="CE460" i="1" s="1"/>
  <c r="FF461" i="1"/>
  <c r="GI256" i="1"/>
  <c r="GK256" i="1" s="1"/>
  <c r="EW371" i="1"/>
  <c r="CF371" i="1" s="1"/>
  <c r="EV372" i="1"/>
  <c r="FG130" i="1"/>
  <c r="CE130" i="1" s="1"/>
  <c r="FF131" i="1"/>
  <c r="CS211" i="1"/>
  <c r="CJ211" i="1" s="1"/>
  <c r="BD14" i="40"/>
  <c r="CS459" i="1"/>
  <c r="CJ459" i="1" s="1"/>
  <c r="GI423" i="1" s="1"/>
  <c r="FG373" i="1"/>
  <c r="CE373" i="1" s="1"/>
  <c r="FF374" i="1"/>
  <c r="EW133" i="1"/>
  <c r="CF133" i="1" s="1"/>
  <c r="EV134" i="1"/>
  <c r="CS372" i="1"/>
  <c r="CJ372" i="1" s="1"/>
  <c r="AG49" i="40"/>
  <c r="GU426" i="1"/>
  <c r="N176" i="23" s="1"/>
  <c r="HD132" i="1"/>
  <c r="HZ96" i="1" s="1"/>
  <c r="AE17" i="40" s="1"/>
  <c r="P55" i="39"/>
  <c r="R48" i="23" s="1"/>
  <c r="X39" i="81"/>
  <c r="GK110" i="1"/>
  <c r="BL17" i="40"/>
  <c r="BQ17" i="40" s="1"/>
  <c r="W76" i="40"/>
  <c r="GI335" i="1"/>
  <c r="GR420" i="1"/>
  <c r="R140" i="23" s="1"/>
  <c r="P170" i="23"/>
  <c r="FG294" i="1"/>
  <c r="CE294" i="1" s="1"/>
  <c r="FF295" i="1"/>
  <c r="EW458" i="1"/>
  <c r="CF458" i="1" s="1"/>
  <c r="EV459" i="1"/>
  <c r="GJ334" i="1"/>
  <c r="GK334" i="1" s="1"/>
  <c r="CR370" i="1"/>
  <c r="CG370" i="1" s="1"/>
  <c r="FG212" i="1"/>
  <c r="CE212" i="1" s="1"/>
  <c r="FF213" i="1"/>
  <c r="CG128" i="1"/>
  <c r="X72" i="40" s="1"/>
  <c r="GV420" i="1"/>
  <c r="O170" i="23" s="1"/>
  <c r="GK420" i="1"/>
  <c r="HD131" i="1"/>
  <c r="HZ95" i="1" s="1"/>
  <c r="AE16" i="40" s="1"/>
  <c r="CS293" i="1"/>
  <c r="CJ293" i="1" s="1"/>
  <c r="CE317" i="1"/>
  <c r="HC293" i="1" s="1"/>
  <c r="CR293" i="1"/>
  <c r="CG293" i="1" s="1"/>
  <c r="BP11" i="40"/>
  <c r="GJ421" i="1"/>
  <c r="GW421" i="1"/>
  <c r="CR457" i="1"/>
  <c r="CG457" i="1" s="1"/>
  <c r="GR178" i="1" l="1"/>
  <c r="R116" i="23" s="1"/>
  <c r="BY214" i="1"/>
  <c r="ES214" i="1"/>
  <c r="EU214" i="1" s="1"/>
  <c r="CP214" i="1"/>
  <c r="GI336" i="1"/>
  <c r="GI175" i="1"/>
  <c r="BI14" i="40"/>
  <c r="EW134" i="1"/>
  <c r="CF134" i="1" s="1"/>
  <c r="EV135" i="1"/>
  <c r="FG131" i="1"/>
  <c r="CE131" i="1" s="1"/>
  <c r="FF132" i="1"/>
  <c r="FG213" i="1"/>
  <c r="CE213" i="1" s="1"/>
  <c r="FF214" i="1"/>
  <c r="W77" i="40"/>
  <c r="HD133" i="1"/>
  <c r="HZ97" i="1" s="1"/>
  <c r="AE18" i="40" s="1"/>
  <c r="GK111" i="1"/>
  <c r="BL18" i="40"/>
  <c r="BQ18" i="40" s="1"/>
  <c r="P56" i="39"/>
  <c r="R49" i="23" s="1"/>
  <c r="X40" i="81"/>
  <c r="CS130" i="1"/>
  <c r="CJ130" i="1" s="1"/>
  <c r="V74" i="40"/>
  <c r="CR130" i="1"/>
  <c r="EW372" i="1"/>
  <c r="CF372" i="1" s="1"/>
  <c r="EV373" i="1"/>
  <c r="HD317" i="1"/>
  <c r="HD246" i="1"/>
  <c r="HD256" i="1"/>
  <c r="HD248" i="1"/>
  <c r="HD262" i="1"/>
  <c r="HD254" i="1"/>
  <c r="HD255" i="1"/>
  <c r="HD253" i="1"/>
  <c r="HD258" i="1"/>
  <c r="HD260" i="1"/>
  <c r="HD265" i="1"/>
  <c r="HD249" i="1"/>
  <c r="HD257" i="1"/>
  <c r="HD266" i="1"/>
  <c r="HD264" i="1"/>
  <c r="HD259" i="1"/>
  <c r="HD247" i="1"/>
  <c r="HD250" i="1"/>
  <c r="HD251" i="1"/>
  <c r="HD252" i="1"/>
  <c r="HD261" i="1"/>
  <c r="HD263" i="1"/>
  <c r="HD281" i="1"/>
  <c r="HD278" i="1"/>
  <c r="HD275" i="1"/>
  <c r="HD267" i="1"/>
  <c r="HD268" i="1"/>
  <c r="HD273" i="1"/>
  <c r="HD282" i="1"/>
  <c r="HZ246" i="1" s="1"/>
  <c r="HD274" i="1"/>
  <c r="HD283" i="1"/>
  <c r="HZ247" i="1" s="1"/>
  <c r="HD280" i="1"/>
  <c r="HD279" i="1"/>
  <c r="HD277" i="1"/>
  <c r="HD276" i="1"/>
  <c r="HD271" i="1"/>
  <c r="HD269" i="1"/>
  <c r="HD272" i="1"/>
  <c r="HD270" i="1"/>
  <c r="HD284" i="1"/>
  <c r="HZ248" i="1" s="1"/>
  <c r="HD285" i="1"/>
  <c r="HZ249" i="1" s="1"/>
  <c r="HD286" i="1"/>
  <c r="HZ250" i="1" s="1"/>
  <c r="HD287" i="1"/>
  <c r="HZ251" i="1" s="1"/>
  <c r="HD288" i="1"/>
  <c r="HZ252" i="1" s="1"/>
  <c r="HD289" i="1"/>
  <c r="HZ253" i="1" s="1"/>
  <c r="HD290" i="1"/>
  <c r="HZ254" i="1" s="1"/>
  <c r="HD291" i="1"/>
  <c r="HZ255" i="1" s="1"/>
  <c r="HD292" i="1"/>
  <c r="HZ256" i="1" s="1"/>
  <c r="BD15" i="40"/>
  <c r="CS212" i="1"/>
  <c r="CJ212" i="1" s="1"/>
  <c r="GJ335" i="1"/>
  <c r="GK335" i="1" s="1"/>
  <c r="CR371" i="1"/>
  <c r="CG371" i="1" s="1"/>
  <c r="CG317" i="1"/>
  <c r="HE293" i="1" s="1"/>
  <c r="FG374" i="1"/>
  <c r="CE374" i="1" s="1"/>
  <c r="FF375" i="1"/>
  <c r="EW295" i="1"/>
  <c r="CF295" i="1" s="1"/>
  <c r="BM215" i="1" s="1"/>
  <c r="EV296" i="1"/>
  <c r="EW459" i="1"/>
  <c r="CF459" i="1" s="1"/>
  <c r="EV460" i="1"/>
  <c r="FG461" i="1"/>
  <c r="CE461" i="1" s="1"/>
  <c r="FF462" i="1"/>
  <c r="HD294" i="1"/>
  <c r="HZ258" i="1" s="1"/>
  <c r="GJ258" i="1"/>
  <c r="GV421" i="1"/>
  <c r="O171" i="23" s="1"/>
  <c r="GK421" i="1"/>
  <c r="GI257" i="1"/>
  <c r="GK257" i="1" s="1"/>
  <c r="CJ317" i="1"/>
  <c r="HH293" i="1" s="1"/>
  <c r="HY257" i="1" s="1"/>
  <c r="GJ422" i="1"/>
  <c r="BP12" i="40"/>
  <c r="GW422" i="1"/>
  <c r="CR458" i="1"/>
  <c r="CG458" i="1" s="1"/>
  <c r="CS460" i="1"/>
  <c r="CJ460" i="1" s="1"/>
  <c r="GI424" i="1" s="1"/>
  <c r="AA73" i="40"/>
  <c r="GR421" i="1"/>
  <c r="R141" i="23" s="1"/>
  <c r="P171" i="23"/>
  <c r="CE397" i="1"/>
  <c r="CS373" i="1"/>
  <c r="CJ373" i="1" s="1"/>
  <c r="FG295" i="1"/>
  <c r="CE295" i="1" s="1"/>
  <c r="FF296" i="1"/>
  <c r="AG50" i="40"/>
  <c r="GU427" i="1"/>
  <c r="N177" i="23" s="1"/>
  <c r="HC317" i="1"/>
  <c r="HC246" i="1"/>
  <c r="HC258" i="1"/>
  <c r="HC256" i="1"/>
  <c r="HC260" i="1"/>
  <c r="HC265" i="1"/>
  <c r="HC253" i="1"/>
  <c r="HC248" i="1"/>
  <c r="HC249" i="1"/>
  <c r="HC250" i="1"/>
  <c r="HC257" i="1"/>
  <c r="HC266" i="1"/>
  <c r="HC255" i="1"/>
  <c r="HC251" i="1"/>
  <c r="HC254" i="1"/>
  <c r="HC263" i="1"/>
  <c r="HC247" i="1"/>
  <c r="HC259" i="1"/>
  <c r="HC252" i="1"/>
  <c r="HC264" i="1"/>
  <c r="HC262" i="1"/>
  <c r="HC261" i="1"/>
  <c r="HC282" i="1"/>
  <c r="HC273" i="1"/>
  <c r="HC279" i="1"/>
  <c r="HC278" i="1"/>
  <c r="HC269" i="1"/>
  <c r="HC271" i="1"/>
  <c r="HC270" i="1"/>
  <c r="HC280" i="1"/>
  <c r="HC272" i="1"/>
  <c r="HC277" i="1"/>
  <c r="HC276" i="1"/>
  <c r="HC283" i="1"/>
  <c r="HC268" i="1"/>
  <c r="HC274" i="1"/>
  <c r="HC275" i="1"/>
  <c r="HC267" i="1"/>
  <c r="HC281" i="1"/>
  <c r="HC284" i="1"/>
  <c r="HC285" i="1"/>
  <c r="HC286" i="1"/>
  <c r="HC287" i="1"/>
  <c r="HC288" i="1"/>
  <c r="HC289" i="1"/>
  <c r="HC290" i="1"/>
  <c r="HC291" i="1"/>
  <c r="HC292" i="1"/>
  <c r="CS294" i="1"/>
  <c r="CJ294" i="1" s="1"/>
  <c r="HC294" i="1"/>
  <c r="CR294" i="1"/>
  <c r="CG294" i="1" s="1"/>
  <c r="CG129" i="1"/>
  <c r="X73" i="40" s="1"/>
  <c r="GR179" i="1" l="1"/>
  <c r="R117" i="23" s="1"/>
  <c r="BY215" i="1"/>
  <c r="ES215" i="1"/>
  <c r="EU215" i="1" s="1"/>
  <c r="CP215" i="1"/>
  <c r="HE294" i="1"/>
  <c r="HH317" i="1"/>
  <c r="HH246" i="1"/>
  <c r="HH260" i="1"/>
  <c r="HH253" i="1"/>
  <c r="HH249" i="1"/>
  <c r="HH248" i="1"/>
  <c r="HH261" i="1"/>
  <c r="HH259" i="1"/>
  <c r="HH247" i="1"/>
  <c r="HH263" i="1"/>
  <c r="HH258" i="1"/>
  <c r="HH264" i="1"/>
  <c r="HH262" i="1"/>
  <c r="HH255" i="1"/>
  <c r="HH265" i="1"/>
  <c r="HH256" i="1"/>
  <c r="HH252" i="1"/>
  <c r="HH254" i="1"/>
  <c r="HH250" i="1"/>
  <c r="HH257" i="1"/>
  <c r="HH266" i="1"/>
  <c r="HH251" i="1"/>
  <c r="HH282" i="1"/>
  <c r="HY246" i="1" s="1"/>
  <c r="HH274" i="1"/>
  <c r="HH270" i="1"/>
  <c r="HH273" i="1"/>
  <c r="HH281" i="1"/>
  <c r="HH278" i="1"/>
  <c r="HH280" i="1"/>
  <c r="HH283" i="1"/>
  <c r="HY247" i="1" s="1"/>
  <c r="HH267" i="1"/>
  <c r="HH276" i="1"/>
  <c r="HH268" i="1"/>
  <c r="HH275" i="1"/>
  <c r="HH269" i="1"/>
  <c r="HH277" i="1"/>
  <c r="HH272" i="1"/>
  <c r="HH271" i="1"/>
  <c r="HH279" i="1"/>
  <c r="HH284" i="1"/>
  <c r="HY248" i="1" s="1"/>
  <c r="HH285" i="1"/>
  <c r="HY249" i="1" s="1"/>
  <c r="HH286" i="1"/>
  <c r="HY250" i="1" s="1"/>
  <c r="HH287" i="1"/>
  <c r="HY251" i="1" s="1"/>
  <c r="HH288" i="1"/>
  <c r="HY252" i="1" s="1"/>
  <c r="HH289" i="1"/>
  <c r="HY253" i="1" s="1"/>
  <c r="HH290" i="1"/>
  <c r="HY254" i="1" s="1"/>
  <c r="HH291" i="1"/>
  <c r="HY255" i="1" s="1"/>
  <c r="HH292" i="1"/>
  <c r="HY256" i="1" s="1"/>
  <c r="EW296" i="1"/>
  <c r="CF296" i="1" s="1"/>
  <c r="BM216" i="1" s="1"/>
  <c r="EV297" i="1"/>
  <c r="FG214" i="1"/>
  <c r="CE214" i="1" s="1"/>
  <c r="FF215" i="1"/>
  <c r="GI337" i="1"/>
  <c r="CJ397" i="1"/>
  <c r="HH373" i="1" s="1"/>
  <c r="HY337" i="1" s="1"/>
  <c r="HD295" i="1"/>
  <c r="HZ259" i="1" s="1"/>
  <c r="GJ259" i="1"/>
  <c r="CG130" i="1"/>
  <c r="X74" i="40" s="1"/>
  <c r="BD16" i="40"/>
  <c r="CS213" i="1"/>
  <c r="CJ213" i="1" s="1"/>
  <c r="CE237" i="1"/>
  <c r="HC213" i="1" s="1"/>
  <c r="FG375" i="1"/>
  <c r="CE375" i="1" s="1"/>
  <c r="FF376" i="1"/>
  <c r="FG132" i="1"/>
  <c r="CE132" i="1" s="1"/>
  <c r="FF133" i="1"/>
  <c r="AA74" i="40"/>
  <c r="V75" i="40"/>
  <c r="CS131" i="1"/>
  <c r="CJ131" i="1" s="1"/>
  <c r="CR131" i="1"/>
  <c r="CF155" i="1"/>
  <c r="HC131" i="1" s="1"/>
  <c r="HC374" i="1"/>
  <c r="CS374" i="1"/>
  <c r="CJ374" i="1" s="1"/>
  <c r="EW135" i="1"/>
  <c r="CF135" i="1" s="1"/>
  <c r="EV136" i="1"/>
  <c r="HE292" i="1"/>
  <c r="HE317" i="1"/>
  <c r="HE246" i="1"/>
  <c r="HE255" i="1"/>
  <c r="HE248" i="1"/>
  <c r="HE257" i="1"/>
  <c r="HE262" i="1"/>
  <c r="HE247" i="1"/>
  <c r="HE256" i="1"/>
  <c r="HE251" i="1"/>
  <c r="HE265" i="1"/>
  <c r="HE253" i="1"/>
  <c r="HE258" i="1"/>
  <c r="HE254" i="1"/>
  <c r="HE266" i="1"/>
  <c r="HE250" i="1"/>
  <c r="HE264" i="1"/>
  <c r="HE263" i="1"/>
  <c r="HE260" i="1"/>
  <c r="HE249" i="1"/>
  <c r="HE261" i="1"/>
  <c r="HE252" i="1"/>
  <c r="HE259" i="1"/>
  <c r="HE273" i="1"/>
  <c r="HE275" i="1"/>
  <c r="HE272" i="1"/>
  <c r="HE279" i="1"/>
  <c r="HE283" i="1"/>
  <c r="HE274" i="1"/>
  <c r="HE277" i="1"/>
  <c r="HE282" i="1"/>
  <c r="HE276" i="1"/>
  <c r="HE281" i="1"/>
  <c r="HE267" i="1"/>
  <c r="HE278" i="1"/>
  <c r="HE268" i="1"/>
  <c r="HE280" i="1"/>
  <c r="HE270" i="1"/>
  <c r="HE271" i="1"/>
  <c r="HE284" i="1"/>
  <c r="HE269" i="1"/>
  <c r="HE285" i="1"/>
  <c r="HE286" i="1"/>
  <c r="HE287" i="1"/>
  <c r="HE288" i="1"/>
  <c r="HE289" i="1"/>
  <c r="HE290" i="1"/>
  <c r="HE291" i="1"/>
  <c r="GI176" i="1"/>
  <c r="BI15" i="40"/>
  <c r="P57" i="39"/>
  <c r="R50" i="23" s="1"/>
  <c r="GK112" i="1"/>
  <c r="BL19" i="40"/>
  <c r="BQ19" i="40" s="1"/>
  <c r="X41" i="81"/>
  <c r="HD134" i="1"/>
  <c r="HZ98" i="1" s="1"/>
  <c r="AE19" i="40" s="1"/>
  <c r="W78" i="40"/>
  <c r="FG462" i="1"/>
  <c r="CE462" i="1" s="1"/>
  <c r="FF463" i="1"/>
  <c r="GI258" i="1"/>
  <c r="GK258" i="1" s="1"/>
  <c r="HH294" i="1"/>
  <c r="HY258" i="1" s="1"/>
  <c r="FG296" i="1"/>
  <c r="CE296" i="1" s="1"/>
  <c r="FF297" i="1"/>
  <c r="CS461" i="1"/>
  <c r="CJ461" i="1" s="1"/>
  <c r="GI425" i="1" s="1"/>
  <c r="EW373" i="1"/>
  <c r="CF373" i="1" s="1"/>
  <c r="EV374" i="1"/>
  <c r="HC397" i="1"/>
  <c r="HC326" i="1"/>
  <c r="HC336" i="1"/>
  <c r="HC341" i="1"/>
  <c r="HC331" i="1"/>
  <c r="HC335" i="1"/>
  <c r="HC340" i="1"/>
  <c r="HC332" i="1"/>
  <c r="HC330" i="1"/>
  <c r="HC343" i="1"/>
  <c r="HC346" i="1"/>
  <c r="HC337" i="1"/>
  <c r="HC342" i="1"/>
  <c r="HC338" i="1"/>
  <c r="HC344" i="1"/>
  <c r="HC327" i="1"/>
  <c r="HC333" i="1"/>
  <c r="HC329" i="1"/>
  <c r="HC339" i="1"/>
  <c r="HC334" i="1"/>
  <c r="HC328" i="1"/>
  <c r="HC345" i="1"/>
  <c r="HC362" i="1"/>
  <c r="HC347" i="1"/>
  <c r="HC350" i="1"/>
  <c r="HC351" i="1"/>
  <c r="HC349" i="1"/>
  <c r="HC358" i="1"/>
  <c r="HC356" i="1"/>
  <c r="HC359" i="1"/>
  <c r="HC353" i="1"/>
  <c r="HC363" i="1"/>
  <c r="HC361" i="1"/>
  <c r="HC352" i="1"/>
  <c r="HC360" i="1"/>
  <c r="HC357" i="1"/>
  <c r="HC355" i="1"/>
  <c r="HC348" i="1"/>
  <c r="HC354" i="1"/>
  <c r="HC364" i="1"/>
  <c r="HC365" i="1"/>
  <c r="HC366" i="1"/>
  <c r="HC367" i="1"/>
  <c r="HC368" i="1"/>
  <c r="HC369" i="1"/>
  <c r="HC370" i="1"/>
  <c r="HC371" i="1"/>
  <c r="HC372" i="1"/>
  <c r="HC295" i="1"/>
  <c r="CS295" i="1"/>
  <c r="CJ295" i="1" s="1"/>
  <c r="CR295" i="1"/>
  <c r="CG295" i="1" s="1"/>
  <c r="HE295" i="1" s="1"/>
  <c r="P172" i="23"/>
  <c r="GR422" i="1"/>
  <c r="R142" i="23" s="1"/>
  <c r="GJ336" i="1"/>
  <c r="GK336" i="1" s="1"/>
  <c r="CR372" i="1"/>
  <c r="CG372" i="1" s="1"/>
  <c r="AG51" i="40"/>
  <c r="GU428" i="1"/>
  <c r="N178" i="23" s="1"/>
  <c r="GJ423" i="1"/>
  <c r="BP13" i="40"/>
  <c r="GW423" i="1"/>
  <c r="CR459" i="1"/>
  <c r="CG459" i="1" s="1"/>
  <c r="HC373" i="1"/>
  <c r="GV422" i="1"/>
  <c r="O172" i="23" s="1"/>
  <c r="GK422" i="1"/>
  <c r="EW460" i="1"/>
  <c r="CF460" i="1" s="1"/>
  <c r="EV461" i="1"/>
  <c r="BY216" i="1" l="1"/>
  <c r="GR180" i="1"/>
  <c r="R118" i="23" s="1"/>
  <c r="CP216" i="1"/>
  <c r="ES216" i="1"/>
  <c r="EU216" i="1" s="1"/>
  <c r="GI259" i="1"/>
  <c r="GK259" i="1" s="1"/>
  <c r="HH295" i="1"/>
  <c r="HY259" i="1" s="1"/>
  <c r="GV423" i="1"/>
  <c r="O173" i="23" s="1"/>
  <c r="GK423" i="1"/>
  <c r="BL20" i="40"/>
  <c r="BQ20" i="40" s="1"/>
  <c r="GK113" i="1"/>
  <c r="X42" i="81"/>
  <c r="W79" i="40"/>
  <c r="CQ577" i="1"/>
  <c r="P58" i="39"/>
  <c r="R51" i="23" s="1"/>
  <c r="BN605" i="1"/>
  <c r="I15" i="84" s="1"/>
  <c r="I33" i="84" s="1"/>
  <c r="I45" i="84" s="1"/>
  <c r="I51" i="84" s="1"/>
  <c r="HD135" i="1"/>
  <c r="HZ99" i="1" s="1"/>
  <c r="AE20" i="40" s="1"/>
  <c r="CE487" i="1"/>
  <c r="CS462" i="1"/>
  <c r="CJ462" i="1" s="1"/>
  <c r="GJ337" i="1"/>
  <c r="GK337" i="1" s="1"/>
  <c r="CF397" i="1"/>
  <c r="HD373" i="1" s="1"/>
  <c r="HZ337" i="1" s="1"/>
  <c r="CR373" i="1"/>
  <c r="CG373" i="1" s="1"/>
  <c r="FG133" i="1"/>
  <c r="CE133" i="1" s="1"/>
  <c r="FF134" i="1"/>
  <c r="GI338" i="1"/>
  <c r="HH374" i="1"/>
  <c r="HY338" i="1" s="1"/>
  <c r="CR132" i="1"/>
  <c r="CS132" i="1"/>
  <c r="CJ132" i="1" s="1"/>
  <c r="V76" i="40"/>
  <c r="HC132" i="1"/>
  <c r="EW461" i="1"/>
  <c r="CF461" i="1" s="1"/>
  <c r="EV462" i="1"/>
  <c r="FG376" i="1"/>
  <c r="CE376" i="1" s="1"/>
  <c r="FF377" i="1"/>
  <c r="FG297" i="1"/>
  <c r="CE297" i="1" s="1"/>
  <c r="FF298" i="1"/>
  <c r="AG52" i="40"/>
  <c r="GU429" i="1"/>
  <c r="N179" i="23" s="1"/>
  <c r="CS375" i="1"/>
  <c r="CJ375" i="1" s="1"/>
  <c r="HC375" i="1"/>
  <c r="HH326" i="1"/>
  <c r="HH397" i="1"/>
  <c r="HH345" i="1"/>
  <c r="HH330" i="1"/>
  <c r="HH343" i="1"/>
  <c r="HH340" i="1"/>
  <c r="HH333" i="1"/>
  <c r="HH332" i="1"/>
  <c r="HH331" i="1"/>
  <c r="HH328" i="1"/>
  <c r="HH344" i="1"/>
  <c r="HH346" i="1"/>
  <c r="HH336" i="1"/>
  <c r="HH334" i="1"/>
  <c r="HH342" i="1"/>
  <c r="HH335" i="1"/>
  <c r="HH327" i="1"/>
  <c r="HH339" i="1"/>
  <c r="HH329" i="1"/>
  <c r="HH338" i="1"/>
  <c r="HH341" i="1"/>
  <c r="HH337" i="1"/>
  <c r="HH362" i="1"/>
  <c r="HY326" i="1" s="1"/>
  <c r="HH358" i="1"/>
  <c r="HH363" i="1"/>
  <c r="HY327" i="1" s="1"/>
  <c r="HH356" i="1"/>
  <c r="HH355" i="1"/>
  <c r="HH352" i="1"/>
  <c r="HH361" i="1"/>
  <c r="HH349" i="1"/>
  <c r="HH351" i="1"/>
  <c r="HH353" i="1"/>
  <c r="HH357" i="1"/>
  <c r="HH359" i="1"/>
  <c r="HH350" i="1"/>
  <c r="HH347" i="1"/>
  <c r="HH354" i="1"/>
  <c r="HH348" i="1"/>
  <c r="HH360" i="1"/>
  <c r="HH364" i="1"/>
  <c r="HY328" i="1" s="1"/>
  <c r="HH365" i="1"/>
  <c r="HY329" i="1" s="1"/>
  <c r="HH366" i="1"/>
  <c r="HY330" i="1" s="1"/>
  <c r="HH367" i="1"/>
  <c r="HY331" i="1" s="1"/>
  <c r="HH368" i="1"/>
  <c r="HY332" i="1" s="1"/>
  <c r="HH369" i="1"/>
  <c r="HY333" i="1" s="1"/>
  <c r="HH370" i="1"/>
  <c r="HY334" i="1" s="1"/>
  <c r="HH371" i="1"/>
  <c r="HY335" i="1" s="1"/>
  <c r="HH372" i="1"/>
  <c r="HY336" i="1" s="1"/>
  <c r="HD155" i="1"/>
  <c r="HC84" i="1"/>
  <c r="HC97" i="1"/>
  <c r="HC92" i="1"/>
  <c r="HC85" i="1"/>
  <c r="HC91" i="1"/>
  <c r="HC102" i="1"/>
  <c r="HC103" i="1"/>
  <c r="HC99" i="1"/>
  <c r="HC104" i="1"/>
  <c r="HC101" i="1"/>
  <c r="HC90" i="1"/>
  <c r="HC87" i="1"/>
  <c r="HC89" i="1"/>
  <c r="HC98" i="1"/>
  <c r="HC88" i="1"/>
  <c r="HC100" i="1"/>
  <c r="HC96" i="1"/>
  <c r="HC93" i="1"/>
  <c r="HC86" i="1"/>
  <c r="HC95" i="1"/>
  <c r="HC94" i="1"/>
  <c r="HC118" i="1"/>
  <c r="HC114" i="1"/>
  <c r="HC116" i="1"/>
  <c r="HC121" i="1"/>
  <c r="HC107" i="1"/>
  <c r="HC115" i="1"/>
  <c r="HC109" i="1"/>
  <c r="HC106" i="1"/>
  <c r="HC120" i="1"/>
  <c r="HC111" i="1"/>
  <c r="HC110" i="1"/>
  <c r="HC112" i="1"/>
  <c r="HC105" i="1"/>
  <c r="HC108" i="1"/>
  <c r="HC113" i="1"/>
  <c r="HC119" i="1"/>
  <c r="HC117" i="1"/>
  <c r="HC122" i="1"/>
  <c r="HC123" i="1"/>
  <c r="HC124" i="1"/>
  <c r="HC125" i="1"/>
  <c r="HC126" i="1"/>
  <c r="HC127" i="1"/>
  <c r="HC128" i="1"/>
  <c r="HC129" i="1"/>
  <c r="HC130" i="1"/>
  <c r="CG131" i="1"/>
  <c r="X75" i="40" s="1"/>
  <c r="CH155" i="1"/>
  <c r="HE131" i="1" s="1"/>
  <c r="FG215" i="1"/>
  <c r="CE215" i="1" s="1"/>
  <c r="FF216" i="1"/>
  <c r="EW136" i="1"/>
  <c r="CF136" i="1" s="1"/>
  <c r="EV137" i="1"/>
  <c r="AA75" i="40"/>
  <c r="CK155" i="1"/>
  <c r="HC237" i="1"/>
  <c r="HC173" i="1"/>
  <c r="HC166" i="1"/>
  <c r="HC178" i="1"/>
  <c r="HC183" i="1"/>
  <c r="HC168" i="1"/>
  <c r="HC186" i="1"/>
  <c r="HC174" i="1"/>
  <c r="HC167" i="1"/>
  <c r="HC171" i="1"/>
  <c r="HC170" i="1"/>
  <c r="HC169" i="1"/>
  <c r="HC180" i="1"/>
  <c r="HC179" i="1"/>
  <c r="HC176" i="1"/>
  <c r="HC185" i="1"/>
  <c r="HC175" i="1"/>
  <c r="HC182" i="1"/>
  <c r="HC181" i="1"/>
  <c r="HC177" i="1"/>
  <c r="HC184" i="1"/>
  <c r="HC172" i="1"/>
  <c r="HC202" i="1"/>
  <c r="HC195" i="1"/>
  <c r="HC201" i="1"/>
  <c r="HC188" i="1"/>
  <c r="HC187" i="1"/>
  <c r="HC197" i="1"/>
  <c r="HC199" i="1"/>
  <c r="HC196" i="1"/>
  <c r="HC191" i="1"/>
  <c r="HC190" i="1"/>
  <c r="HC203" i="1"/>
  <c r="HC192" i="1"/>
  <c r="HC200" i="1"/>
  <c r="HC194" i="1"/>
  <c r="HC189" i="1"/>
  <c r="HC193" i="1"/>
  <c r="HC198" i="1"/>
  <c r="HC204" i="1"/>
  <c r="HC205" i="1"/>
  <c r="HC206" i="1"/>
  <c r="HC207" i="1"/>
  <c r="HC208" i="1"/>
  <c r="HC209" i="1"/>
  <c r="HC210" i="1"/>
  <c r="HC211" i="1"/>
  <c r="HC212" i="1"/>
  <c r="CS214" i="1"/>
  <c r="CJ214" i="1" s="1"/>
  <c r="BD17" i="40"/>
  <c r="HC214" i="1"/>
  <c r="GJ424" i="1"/>
  <c r="BP14" i="40"/>
  <c r="GW424" i="1"/>
  <c r="CR460" i="1"/>
  <c r="CG460" i="1" s="1"/>
  <c r="CJ237" i="1"/>
  <c r="BI16" i="40"/>
  <c r="GI177" i="1"/>
  <c r="EW297" i="1"/>
  <c r="CF297" i="1" s="1"/>
  <c r="BM217" i="1" s="1"/>
  <c r="EV298" i="1"/>
  <c r="EW374" i="1"/>
  <c r="CF374" i="1" s="1"/>
  <c r="EV375" i="1"/>
  <c r="HC296" i="1"/>
  <c r="CS296" i="1"/>
  <c r="CJ296" i="1" s="1"/>
  <c r="CR296" i="1"/>
  <c r="CG296" i="1" s="1"/>
  <c r="HE296" i="1" s="1"/>
  <c r="GR423" i="1"/>
  <c r="R143" i="23" s="1"/>
  <c r="P173" i="23"/>
  <c r="FG463" i="1"/>
  <c r="CE463" i="1" s="1"/>
  <c r="FF464" i="1"/>
  <c r="HD296" i="1"/>
  <c r="HZ260" i="1" s="1"/>
  <c r="GJ260" i="1"/>
  <c r="BY217" i="1" l="1"/>
  <c r="GR181" i="1"/>
  <c r="R119" i="23" s="1"/>
  <c r="BM604" i="1"/>
  <c r="H14" i="84" s="1"/>
  <c r="H32" i="84" s="1"/>
  <c r="H45" i="84" s="1"/>
  <c r="H51" i="84" s="1"/>
  <c r="ES217" i="1"/>
  <c r="EU217" i="1" s="1"/>
  <c r="CP217" i="1"/>
  <c r="HH213" i="1"/>
  <c r="HY177" i="1" s="1"/>
  <c r="HH237" i="1"/>
  <c r="HH166" i="1"/>
  <c r="HH173" i="1"/>
  <c r="HH182" i="1"/>
  <c r="HH179" i="1"/>
  <c r="HH180" i="1"/>
  <c r="HH168" i="1"/>
  <c r="HH184" i="1"/>
  <c r="HH175" i="1"/>
  <c r="HH178" i="1"/>
  <c r="HH174" i="1"/>
  <c r="HH169" i="1"/>
  <c r="HH167" i="1"/>
  <c r="HH183" i="1"/>
  <c r="HH177" i="1"/>
  <c r="HH171" i="1"/>
  <c r="HH181" i="1"/>
  <c r="HH176" i="1"/>
  <c r="HH186" i="1"/>
  <c r="HH185" i="1"/>
  <c r="HH172" i="1"/>
  <c r="HH170" i="1"/>
  <c r="HH202" i="1"/>
  <c r="HY166" i="1" s="1"/>
  <c r="HH197" i="1"/>
  <c r="HH188" i="1"/>
  <c r="HH193" i="1"/>
  <c r="HH194" i="1"/>
  <c r="HH200" i="1"/>
  <c r="HH201" i="1"/>
  <c r="HH203" i="1"/>
  <c r="HY167" i="1" s="1"/>
  <c r="HH198" i="1"/>
  <c r="HH196" i="1"/>
  <c r="HH195" i="1"/>
  <c r="HH187" i="1"/>
  <c r="HH189" i="1"/>
  <c r="HH192" i="1"/>
  <c r="HH190" i="1"/>
  <c r="HH199" i="1"/>
  <c r="HH191" i="1"/>
  <c r="HH204" i="1"/>
  <c r="HY168" i="1" s="1"/>
  <c r="HH205" i="1"/>
  <c r="HY169" i="1" s="1"/>
  <c r="HH206" i="1"/>
  <c r="HY170" i="1" s="1"/>
  <c r="HH207" i="1"/>
  <c r="HY171" i="1" s="1"/>
  <c r="HH208" i="1"/>
  <c r="HY172" i="1" s="1"/>
  <c r="HH209" i="1"/>
  <c r="HY173" i="1" s="1"/>
  <c r="HH210" i="1"/>
  <c r="HY174" i="1" s="1"/>
  <c r="HH211" i="1"/>
  <c r="HY175" i="1" s="1"/>
  <c r="HH212" i="1"/>
  <c r="HY176" i="1" s="1"/>
  <c r="BL21" i="40"/>
  <c r="BQ21" i="40" s="1"/>
  <c r="HD136" i="1"/>
  <c r="HZ100" i="1" s="1"/>
  <c r="AE21" i="40" s="1"/>
  <c r="X43" i="81"/>
  <c r="W80" i="40"/>
  <c r="CQ578" i="1"/>
  <c r="P59" i="39"/>
  <c r="R52" i="23" s="1"/>
  <c r="GK114" i="1"/>
  <c r="FG377" i="1"/>
  <c r="CE377" i="1" s="1"/>
  <c r="FF378" i="1"/>
  <c r="FG464" i="1"/>
  <c r="CE464" i="1" s="1"/>
  <c r="FF465" i="1"/>
  <c r="FG216" i="1"/>
  <c r="CE216" i="1" s="1"/>
  <c r="FF217" i="1"/>
  <c r="CS376" i="1"/>
  <c r="CJ376" i="1" s="1"/>
  <c r="HC376" i="1"/>
  <c r="FG134" i="1"/>
  <c r="CE134" i="1" s="1"/>
  <c r="FF135" i="1"/>
  <c r="CS463" i="1"/>
  <c r="CJ463" i="1" s="1"/>
  <c r="GI427" i="1" s="1"/>
  <c r="GR424" i="1"/>
  <c r="R144" i="23" s="1"/>
  <c r="P174" i="23"/>
  <c r="BD18" i="40"/>
  <c r="HC215" i="1"/>
  <c r="CS215" i="1"/>
  <c r="CJ215" i="1" s="1"/>
  <c r="EW462" i="1"/>
  <c r="CF462" i="1" s="1"/>
  <c r="EV463" i="1"/>
  <c r="HC133" i="1"/>
  <c r="CS133" i="1"/>
  <c r="CJ133" i="1" s="1"/>
  <c r="CR133" i="1"/>
  <c r="V77" i="40"/>
  <c r="BP15" i="40"/>
  <c r="GJ425" i="1"/>
  <c r="GW425" i="1"/>
  <c r="CR461" i="1"/>
  <c r="CG461" i="1" s="1"/>
  <c r="CG397" i="1"/>
  <c r="GV424" i="1"/>
  <c r="O174" i="23" s="1"/>
  <c r="GK424" i="1"/>
  <c r="HE85" i="1"/>
  <c r="HE87" i="1"/>
  <c r="HE96" i="1"/>
  <c r="HE86" i="1"/>
  <c r="HE92" i="1"/>
  <c r="HE100" i="1"/>
  <c r="HF155" i="1"/>
  <c r="HE104" i="1"/>
  <c r="HE88" i="1"/>
  <c r="HE89" i="1"/>
  <c r="HE90" i="1"/>
  <c r="HE84" i="1"/>
  <c r="HE98" i="1"/>
  <c r="HE91" i="1"/>
  <c r="HE99" i="1"/>
  <c r="HE102" i="1"/>
  <c r="HE97" i="1"/>
  <c r="HE93" i="1"/>
  <c r="HE103" i="1"/>
  <c r="HE101" i="1"/>
  <c r="HE94" i="1"/>
  <c r="HE95" i="1"/>
  <c r="HE113" i="1"/>
  <c r="HE108" i="1"/>
  <c r="HE121" i="1"/>
  <c r="HE116" i="1"/>
  <c r="HE106" i="1"/>
  <c r="HE114" i="1"/>
  <c r="HE118" i="1"/>
  <c r="HE109" i="1"/>
  <c r="HE107" i="1"/>
  <c r="HE115" i="1"/>
  <c r="HE120" i="1"/>
  <c r="HE112" i="1"/>
  <c r="HE119" i="1"/>
  <c r="HE117" i="1"/>
  <c r="HE110" i="1"/>
  <c r="HE105" i="1"/>
  <c r="HE111" i="1"/>
  <c r="HE122" i="1"/>
  <c r="HE123" i="1"/>
  <c r="HE124" i="1"/>
  <c r="HE125" i="1"/>
  <c r="HE126" i="1"/>
  <c r="HE127" i="1"/>
  <c r="HE128" i="1"/>
  <c r="HE129" i="1"/>
  <c r="HE130" i="1"/>
  <c r="HH375" i="1"/>
  <c r="HY339" i="1" s="1"/>
  <c r="GI339" i="1"/>
  <c r="EW137" i="1"/>
  <c r="CF137" i="1" s="1"/>
  <c r="EV138" i="1"/>
  <c r="HD397" i="1"/>
  <c r="HD326" i="1"/>
  <c r="HD336" i="1"/>
  <c r="HD344" i="1"/>
  <c r="HD338" i="1"/>
  <c r="HD330" i="1"/>
  <c r="HD342" i="1"/>
  <c r="HD332" i="1"/>
  <c r="HD329" i="1"/>
  <c r="HD334" i="1"/>
  <c r="HD328" i="1"/>
  <c r="HD331" i="1"/>
  <c r="HD327" i="1"/>
  <c r="HD343" i="1"/>
  <c r="HD337" i="1"/>
  <c r="HD339" i="1"/>
  <c r="HD346" i="1"/>
  <c r="HD335" i="1"/>
  <c r="HD341" i="1"/>
  <c r="HD340" i="1"/>
  <c r="HD345" i="1"/>
  <c r="HD333" i="1"/>
  <c r="HD356" i="1"/>
  <c r="HD359" i="1"/>
  <c r="HD357" i="1"/>
  <c r="HD361" i="1"/>
  <c r="HD363" i="1"/>
  <c r="HZ327" i="1" s="1"/>
  <c r="HD347" i="1"/>
  <c r="HD354" i="1"/>
  <c r="HD351" i="1"/>
  <c r="HD349" i="1"/>
  <c r="HD360" i="1"/>
  <c r="HD348" i="1"/>
  <c r="HD353" i="1"/>
  <c r="HD362" i="1"/>
  <c r="HZ326" i="1" s="1"/>
  <c r="HD358" i="1"/>
  <c r="HD352" i="1"/>
  <c r="HD350" i="1"/>
  <c r="HD355" i="1"/>
  <c r="HD364" i="1"/>
  <c r="HZ328" i="1" s="1"/>
  <c r="HD365" i="1"/>
  <c r="HZ329" i="1" s="1"/>
  <c r="HD366" i="1"/>
  <c r="HZ330" i="1" s="1"/>
  <c r="HD367" i="1"/>
  <c r="HZ331" i="1" s="1"/>
  <c r="HD368" i="1"/>
  <c r="HZ332" i="1" s="1"/>
  <c r="HD369" i="1"/>
  <c r="HZ333" i="1" s="1"/>
  <c r="HD370" i="1"/>
  <c r="HZ334" i="1" s="1"/>
  <c r="HD371" i="1"/>
  <c r="HZ335" i="1" s="1"/>
  <c r="HD372" i="1"/>
  <c r="HZ336" i="1" s="1"/>
  <c r="AG53" i="40"/>
  <c r="GU430" i="1"/>
  <c r="N180" i="23" s="1"/>
  <c r="EW375" i="1"/>
  <c r="CF375" i="1" s="1"/>
  <c r="EV376" i="1"/>
  <c r="HH296" i="1"/>
  <c r="HY260" i="1" s="1"/>
  <c r="GI260" i="1"/>
  <c r="GK260" i="1" s="1"/>
  <c r="GJ338" i="1"/>
  <c r="GK338" i="1" s="1"/>
  <c r="HD374" i="1"/>
  <c r="HZ338" i="1" s="1"/>
  <c r="CR374" i="1"/>
  <c r="CG374" i="1" s="1"/>
  <c r="FG298" i="1"/>
  <c r="CE298" i="1" s="1"/>
  <c r="FF299" i="1"/>
  <c r="HH132" i="1"/>
  <c r="HY96" i="1" s="1"/>
  <c r="AD17" i="40" s="1"/>
  <c r="AA76" i="40"/>
  <c r="HH214" i="1"/>
  <c r="HY178" i="1" s="1"/>
  <c r="BI17" i="40"/>
  <c r="GI178" i="1"/>
  <c r="HC297" i="1"/>
  <c r="CS297" i="1"/>
  <c r="CJ297" i="1" s="1"/>
  <c r="CR297" i="1"/>
  <c r="CG297" i="1" s="1"/>
  <c r="HE297" i="1" s="1"/>
  <c r="CG132" i="1"/>
  <c r="X76" i="40" s="1"/>
  <c r="HE132" i="1"/>
  <c r="GI426" i="1"/>
  <c r="CJ487" i="1"/>
  <c r="HD297" i="1"/>
  <c r="HZ261" i="1" s="1"/>
  <c r="GJ261" i="1"/>
  <c r="HH131" i="1"/>
  <c r="HY95" i="1" s="1"/>
  <c r="AD16" i="40" s="1"/>
  <c r="HH89" i="1"/>
  <c r="HH92" i="1"/>
  <c r="HH100" i="1"/>
  <c r="HH84" i="1"/>
  <c r="HI155" i="1"/>
  <c r="HH103" i="1"/>
  <c r="HH95" i="1"/>
  <c r="HH88" i="1"/>
  <c r="HH86" i="1"/>
  <c r="HH96" i="1"/>
  <c r="HH101" i="1"/>
  <c r="HH98" i="1"/>
  <c r="HH94" i="1"/>
  <c r="HH99" i="1"/>
  <c r="HH90" i="1"/>
  <c r="HH97" i="1"/>
  <c r="HH91" i="1"/>
  <c r="HH104" i="1"/>
  <c r="HH93" i="1"/>
  <c r="HH87" i="1"/>
  <c r="HH102" i="1"/>
  <c r="HH85" i="1"/>
  <c r="HH107" i="1"/>
  <c r="HH119" i="1"/>
  <c r="HH109" i="1"/>
  <c r="HH106" i="1"/>
  <c r="HH120" i="1"/>
  <c r="HY84" i="1" s="1"/>
  <c r="AD5" i="40" s="1"/>
  <c r="HH115" i="1"/>
  <c r="HH118" i="1"/>
  <c r="HH108" i="1"/>
  <c r="HH105" i="1"/>
  <c r="HH117" i="1"/>
  <c r="HH114" i="1"/>
  <c r="HH121" i="1"/>
  <c r="HY85" i="1" s="1"/>
  <c r="AD6" i="40" s="1"/>
  <c r="HH116" i="1"/>
  <c r="HH111" i="1"/>
  <c r="HH113" i="1"/>
  <c r="HH112" i="1"/>
  <c r="HH110" i="1"/>
  <c r="HH122" i="1"/>
  <c r="HY86" i="1" s="1"/>
  <c r="AD7" i="40" s="1"/>
  <c r="HH123" i="1"/>
  <c r="HY87" i="1" s="1"/>
  <c r="AD8" i="40" s="1"/>
  <c r="HH124" i="1"/>
  <c r="HY88" i="1" s="1"/>
  <c r="AD9" i="40" s="1"/>
  <c r="HH125" i="1"/>
  <c r="HY89" i="1" s="1"/>
  <c r="AD10" i="40" s="1"/>
  <c r="HH126" i="1"/>
  <c r="HY90" i="1" s="1"/>
  <c r="AD11" i="40" s="1"/>
  <c r="HH127" i="1"/>
  <c r="HY91" i="1" s="1"/>
  <c r="AD12" i="40" s="1"/>
  <c r="HH128" i="1"/>
  <c r="HY92" i="1" s="1"/>
  <c r="AD13" i="40" s="1"/>
  <c r="HH129" i="1"/>
  <c r="HY93" i="1" s="1"/>
  <c r="AD14" i="40" s="1"/>
  <c r="HH130" i="1"/>
  <c r="HY94" i="1" s="1"/>
  <c r="AD15" i="40" s="1"/>
  <c r="EW298" i="1"/>
  <c r="CF298" i="1" s="1"/>
  <c r="BM218" i="1" s="1"/>
  <c r="EV299" i="1"/>
  <c r="GR182" i="1" l="1"/>
  <c r="R120" i="23" s="1"/>
  <c r="BY218" i="1"/>
  <c r="ES218" i="1"/>
  <c r="EU218" i="1" s="1"/>
  <c r="CP218" i="1"/>
  <c r="EW299" i="1"/>
  <c r="CF299" i="1" s="1"/>
  <c r="BM219" i="1" s="1"/>
  <c r="EV300" i="1"/>
  <c r="EW463" i="1"/>
  <c r="CF463" i="1" s="1"/>
  <c r="EV464" i="1"/>
  <c r="FG378" i="1"/>
  <c r="CE378" i="1" s="1"/>
  <c r="FF379" i="1"/>
  <c r="CS464" i="1"/>
  <c r="CJ464" i="1" s="1"/>
  <c r="GI428" i="1" s="1"/>
  <c r="GJ426" i="1"/>
  <c r="GV426" i="1" s="1"/>
  <c r="O176" i="23" s="1"/>
  <c r="CF487" i="1"/>
  <c r="BP16" i="40"/>
  <c r="GW426" i="1"/>
  <c r="CR462" i="1"/>
  <c r="CS377" i="1"/>
  <c r="CJ377" i="1" s="1"/>
  <c r="HC377" i="1"/>
  <c r="EW376" i="1"/>
  <c r="CF376" i="1" s="1"/>
  <c r="EV377" i="1"/>
  <c r="HE397" i="1"/>
  <c r="HE326" i="1"/>
  <c r="HE333" i="1"/>
  <c r="HE336" i="1"/>
  <c r="HE330" i="1"/>
  <c r="HE339" i="1"/>
  <c r="HE346" i="1"/>
  <c r="HE328" i="1"/>
  <c r="HE334" i="1"/>
  <c r="HE342" i="1"/>
  <c r="HE332" i="1"/>
  <c r="HE344" i="1"/>
  <c r="HE338" i="1"/>
  <c r="HE329" i="1"/>
  <c r="HE337" i="1"/>
  <c r="HE343" i="1"/>
  <c r="HE341" i="1"/>
  <c r="HE327" i="1"/>
  <c r="HE345" i="1"/>
  <c r="HE335" i="1"/>
  <c r="HE331" i="1"/>
  <c r="HE340" i="1"/>
  <c r="HE363" i="1"/>
  <c r="HE362" i="1"/>
  <c r="HE354" i="1"/>
  <c r="HE357" i="1"/>
  <c r="HE353" i="1"/>
  <c r="HE359" i="1"/>
  <c r="HE355" i="1"/>
  <c r="HE347" i="1"/>
  <c r="HE361" i="1"/>
  <c r="HE360" i="1"/>
  <c r="HE350" i="1"/>
  <c r="HE358" i="1"/>
  <c r="HE349" i="1"/>
  <c r="HE348" i="1"/>
  <c r="HE352" i="1"/>
  <c r="HE356" i="1"/>
  <c r="HE351" i="1"/>
  <c r="HE364" i="1"/>
  <c r="HE365" i="1"/>
  <c r="HE366" i="1"/>
  <c r="HE367" i="1"/>
  <c r="HE368" i="1"/>
  <c r="HE369" i="1"/>
  <c r="HE370" i="1"/>
  <c r="HE371" i="1"/>
  <c r="HE372" i="1"/>
  <c r="HH376" i="1"/>
  <c r="HY340" i="1" s="1"/>
  <c r="GI340" i="1"/>
  <c r="GU431" i="1"/>
  <c r="N181" i="23" s="1"/>
  <c r="AG54" i="40"/>
  <c r="GJ262" i="1"/>
  <c r="HD298" i="1"/>
  <c r="HZ262" i="1" s="1"/>
  <c r="GJ339" i="1"/>
  <c r="GK339" i="1" s="1"/>
  <c r="HD375" i="1"/>
  <c r="HZ339" i="1" s="1"/>
  <c r="CR375" i="1"/>
  <c r="CG375" i="1" s="1"/>
  <c r="HE375" i="1" s="1"/>
  <c r="HE373" i="1"/>
  <c r="BI18" i="40"/>
  <c r="HH215" i="1"/>
  <c r="HY179" i="1" s="1"/>
  <c r="GI179" i="1"/>
  <c r="FG217" i="1"/>
  <c r="CE217" i="1" s="1"/>
  <c r="FF218" i="1"/>
  <c r="GK261" i="1"/>
  <c r="BD19" i="40"/>
  <c r="HC216" i="1"/>
  <c r="CS216" i="1"/>
  <c r="CJ216" i="1" s="1"/>
  <c r="P175" i="23"/>
  <c r="GR425" i="1"/>
  <c r="R145" i="23" s="1"/>
  <c r="HH297" i="1"/>
  <c r="HY261" i="1" s="1"/>
  <c r="GI261" i="1"/>
  <c r="GV425" i="1"/>
  <c r="O175" i="23" s="1"/>
  <c r="GK425" i="1"/>
  <c r="FG299" i="1"/>
  <c r="CE299" i="1" s="1"/>
  <c r="FF300" i="1"/>
  <c r="CS298" i="1"/>
  <c r="CJ298" i="1" s="1"/>
  <c r="HC298" i="1"/>
  <c r="CR298" i="1"/>
  <c r="CG298" i="1" s="1"/>
  <c r="HE298" i="1" s="1"/>
  <c r="EW138" i="1"/>
  <c r="CF138" i="1" s="1"/>
  <c r="EV139" i="1"/>
  <c r="HE374" i="1"/>
  <c r="P60" i="39"/>
  <c r="R53" i="23" s="1"/>
  <c r="BL22" i="40"/>
  <c r="BQ22" i="40" s="1"/>
  <c r="HD137" i="1"/>
  <c r="HZ101" i="1" s="1"/>
  <c r="AE22" i="40" s="1"/>
  <c r="W81" i="40"/>
  <c r="GK115" i="1"/>
  <c r="X44" i="81"/>
  <c r="CQ579" i="1"/>
  <c r="CG133" i="1"/>
  <c r="X77" i="40" s="1"/>
  <c r="HE133" i="1"/>
  <c r="HC134" i="1"/>
  <c r="CR134" i="1"/>
  <c r="V78" i="40"/>
  <c r="CS134" i="1"/>
  <c r="CJ134" i="1" s="1"/>
  <c r="AA77" i="40"/>
  <c r="HH133" i="1"/>
  <c r="HY97" i="1" s="1"/>
  <c r="AD18" i="40" s="1"/>
  <c r="FG135" i="1"/>
  <c r="CE135" i="1" s="1"/>
  <c r="FF136" i="1"/>
  <c r="FG465" i="1"/>
  <c r="CE465" i="1" s="1"/>
  <c r="FF466" i="1"/>
  <c r="GR183" i="1" l="1"/>
  <c r="R121" i="23" s="1"/>
  <c r="BY219" i="1"/>
  <c r="CP219" i="1"/>
  <c r="ES219" i="1"/>
  <c r="EU219" i="1" s="1"/>
  <c r="GK426" i="1"/>
  <c r="FG218" i="1"/>
  <c r="CE218" i="1" s="1"/>
  <c r="FF219" i="1"/>
  <c r="CS465" i="1"/>
  <c r="CJ465" i="1" s="1"/>
  <c r="GI429" i="1" s="1"/>
  <c r="CR135" i="1"/>
  <c r="CS135" i="1"/>
  <c r="CJ135" i="1" s="1"/>
  <c r="HC135" i="1"/>
  <c r="V79" i="40"/>
  <c r="CP577" i="1"/>
  <c r="CR577" i="1" s="1"/>
  <c r="HC217" i="1"/>
  <c r="CS217" i="1"/>
  <c r="CJ217" i="1" s="1"/>
  <c r="BD20" i="40"/>
  <c r="EW139" i="1"/>
  <c r="CF139" i="1" s="1"/>
  <c r="EV140" i="1"/>
  <c r="CG134" i="1"/>
  <c r="X78" i="40" s="1"/>
  <c r="HE134" i="1"/>
  <c r="P61" i="39"/>
  <c r="R54" i="23" s="1"/>
  <c r="GK116" i="1"/>
  <c r="GU433" i="1" s="1"/>
  <c r="N183" i="23" s="1"/>
  <c r="X45" i="81"/>
  <c r="HD138" i="1"/>
  <c r="HZ102" i="1" s="1"/>
  <c r="AE23" i="40" s="1"/>
  <c r="CQ580" i="1"/>
  <c r="BL23" i="40"/>
  <c r="BQ23" i="40" s="1"/>
  <c r="W82" i="40"/>
  <c r="EW377" i="1"/>
  <c r="CF377" i="1" s="1"/>
  <c r="EV378" i="1"/>
  <c r="FG379" i="1"/>
  <c r="CE379" i="1" s="1"/>
  <c r="FF380" i="1"/>
  <c r="HD376" i="1"/>
  <c r="HZ340" i="1" s="1"/>
  <c r="GJ340" i="1"/>
  <c r="GK340" i="1" s="1"/>
  <c r="CR376" i="1"/>
  <c r="CG376" i="1" s="1"/>
  <c r="HE376" i="1" s="1"/>
  <c r="HC378" i="1"/>
  <c r="CS378" i="1"/>
  <c r="CJ378" i="1" s="1"/>
  <c r="FG136" i="1"/>
  <c r="CE136" i="1" s="1"/>
  <c r="FF137" i="1"/>
  <c r="EW464" i="1"/>
  <c r="CF464" i="1" s="1"/>
  <c r="EV465" i="1"/>
  <c r="HH298" i="1"/>
  <c r="HY262" i="1" s="1"/>
  <c r="GI262" i="1"/>
  <c r="GK262" i="1" s="1"/>
  <c r="GI180" i="1"/>
  <c r="BI19" i="40"/>
  <c r="HH216" i="1"/>
  <c r="HY180" i="1" s="1"/>
  <c r="BP17" i="40"/>
  <c r="GJ427" i="1"/>
  <c r="GW427" i="1"/>
  <c r="CR463" i="1"/>
  <c r="CG463" i="1" s="1"/>
  <c r="FG466" i="1"/>
  <c r="CE466" i="1" s="1"/>
  <c r="FF467" i="1"/>
  <c r="FG300" i="1"/>
  <c r="CE300" i="1" s="1"/>
  <c r="FF301" i="1"/>
  <c r="HH377" i="1"/>
  <c r="HY341" i="1" s="1"/>
  <c r="GI341" i="1"/>
  <c r="EW300" i="1"/>
  <c r="CF300" i="1" s="1"/>
  <c r="BM220" i="1" s="1"/>
  <c r="EV301" i="1"/>
  <c r="P176" i="23"/>
  <c r="GR426" i="1"/>
  <c r="R146" i="23" s="1"/>
  <c r="GU432" i="1"/>
  <c r="N182" i="23" s="1"/>
  <c r="AG55" i="40"/>
  <c r="HH134" i="1"/>
  <c r="HY98" i="1" s="1"/>
  <c r="AD19" i="40" s="1"/>
  <c r="AA78" i="40"/>
  <c r="HC299" i="1"/>
  <c r="CS299" i="1"/>
  <c r="CJ299" i="1" s="1"/>
  <c r="CR299" i="1"/>
  <c r="CG299" i="1" s="1"/>
  <c r="HE299" i="1" s="1"/>
  <c r="CG462" i="1"/>
  <c r="CG487" i="1"/>
  <c r="HD299" i="1"/>
  <c r="HZ263" i="1" s="1"/>
  <c r="GJ263" i="1"/>
  <c r="BY220" i="1" l="1"/>
  <c r="GR184" i="1"/>
  <c r="R122" i="23" s="1"/>
  <c r="CP220" i="1"/>
  <c r="ES220" i="1"/>
  <c r="EU220" i="1" s="1"/>
  <c r="GJ341" i="1"/>
  <c r="GK341" i="1" s="1"/>
  <c r="HD377" i="1"/>
  <c r="HZ341" i="1" s="1"/>
  <c r="CR377" i="1"/>
  <c r="CG377" i="1" s="1"/>
  <c r="HE377" i="1" s="1"/>
  <c r="W83" i="40"/>
  <c r="BL24" i="40"/>
  <c r="BQ24" i="40" s="1"/>
  <c r="HD139" i="1"/>
  <c r="HZ103" i="1" s="1"/>
  <c r="AE24" i="40" s="1"/>
  <c r="X46" i="81"/>
  <c r="CQ581" i="1"/>
  <c r="P62" i="39"/>
  <c r="R55" i="23" s="1"/>
  <c r="GK117" i="1"/>
  <c r="GU434" i="1" s="1"/>
  <c r="N184" i="23" s="1"/>
  <c r="EW140" i="1"/>
  <c r="CF140" i="1" s="1"/>
  <c r="EV141" i="1"/>
  <c r="FG137" i="1"/>
  <c r="CE137" i="1" s="1"/>
  <c r="FF138" i="1"/>
  <c r="EW378" i="1"/>
  <c r="CF378" i="1" s="1"/>
  <c r="EV379" i="1"/>
  <c r="AA79" i="40"/>
  <c r="HH135" i="1"/>
  <c r="HY99" i="1" s="1"/>
  <c r="AD20" i="40" s="1"/>
  <c r="GI342" i="1"/>
  <c r="HH378" i="1"/>
  <c r="HY342" i="1" s="1"/>
  <c r="HE135" i="1"/>
  <c r="CG135" i="1"/>
  <c r="X79" i="40" s="1"/>
  <c r="CS466" i="1"/>
  <c r="CJ466" i="1" s="1"/>
  <c r="GI430" i="1" s="1"/>
  <c r="GR427" i="1"/>
  <c r="R147" i="23" s="1"/>
  <c r="P177" i="23"/>
  <c r="EW301" i="1"/>
  <c r="CF301" i="1" s="1"/>
  <c r="BM221" i="1" s="1"/>
  <c r="EV302" i="1"/>
  <c r="HC136" i="1"/>
  <c r="CR136" i="1"/>
  <c r="CS136" i="1"/>
  <c r="CJ136" i="1" s="1"/>
  <c r="V80" i="40"/>
  <c r="CP578" i="1"/>
  <c r="CR578" i="1" s="1"/>
  <c r="HH299" i="1"/>
  <c r="HY263" i="1" s="1"/>
  <c r="GI263" i="1"/>
  <c r="GK263" i="1" s="1"/>
  <c r="GJ264" i="1"/>
  <c r="HD300" i="1"/>
  <c r="HZ264" i="1" s="1"/>
  <c r="FG301" i="1"/>
  <c r="CE301" i="1" s="1"/>
  <c r="FF302" i="1"/>
  <c r="HC300" i="1"/>
  <c r="CS300" i="1"/>
  <c r="CJ300" i="1" s="1"/>
  <c r="CR300" i="1"/>
  <c r="CG300" i="1" s="1"/>
  <c r="HE300" i="1" s="1"/>
  <c r="EW465" i="1"/>
  <c r="CF465" i="1" s="1"/>
  <c r="EV466" i="1"/>
  <c r="FG380" i="1"/>
  <c r="CE380" i="1" s="1"/>
  <c r="FF381" i="1"/>
  <c r="HH217" i="1"/>
  <c r="HY181" i="1" s="1"/>
  <c r="GI181" i="1"/>
  <c r="BI20" i="40"/>
  <c r="FG219" i="1"/>
  <c r="CE219" i="1" s="1"/>
  <c r="FF220" i="1"/>
  <c r="GV427" i="1"/>
  <c r="O177" i="23" s="1"/>
  <c r="GK427" i="1"/>
  <c r="FG467" i="1"/>
  <c r="CE467" i="1" s="1"/>
  <c r="FF468" i="1"/>
  <c r="BP18" i="40"/>
  <c r="GJ428" i="1"/>
  <c r="GW428" i="1"/>
  <c r="CR464" i="1"/>
  <c r="CG464" i="1" s="1"/>
  <c r="CS379" i="1"/>
  <c r="CJ379" i="1" s="1"/>
  <c r="HC379" i="1"/>
  <c r="BD21" i="40"/>
  <c r="CS218" i="1"/>
  <c r="CJ218" i="1" s="1"/>
  <c r="HC218" i="1"/>
  <c r="GR185" i="1" l="1"/>
  <c r="R123" i="23" s="1"/>
  <c r="BY221" i="1"/>
  <c r="ES221" i="1"/>
  <c r="EU221" i="1" s="1"/>
  <c r="CP221" i="1"/>
  <c r="FG302" i="1"/>
  <c r="CE302" i="1" s="1"/>
  <c r="FF303" i="1"/>
  <c r="FG468" i="1"/>
  <c r="CE468" i="1" s="1"/>
  <c r="FF469" i="1"/>
  <c r="HC301" i="1"/>
  <c r="CS301" i="1"/>
  <c r="CJ301" i="1" s="1"/>
  <c r="CR301" i="1"/>
  <c r="CG301" i="1" s="1"/>
  <c r="HE301" i="1" s="1"/>
  <c r="HC380" i="1"/>
  <c r="CS380" i="1"/>
  <c r="CJ380" i="1" s="1"/>
  <c r="EW466" i="1"/>
  <c r="CF466" i="1" s="1"/>
  <c r="EV467" i="1"/>
  <c r="GI264" i="1"/>
  <c r="GK264" i="1" s="1"/>
  <c r="HH300" i="1"/>
  <c r="HY264" i="1" s="1"/>
  <c r="EW302" i="1"/>
  <c r="CF302" i="1" s="1"/>
  <c r="BM222" i="1" s="1"/>
  <c r="EV303" i="1"/>
  <c r="GJ429" i="1"/>
  <c r="BP19" i="40"/>
  <c r="GW429" i="1"/>
  <c r="CR465" i="1"/>
  <c r="CG465" i="1" s="1"/>
  <c r="GJ265" i="1"/>
  <c r="HD301" i="1"/>
  <c r="HZ265" i="1" s="1"/>
  <c r="EW379" i="1"/>
  <c r="CF379" i="1" s="1"/>
  <c r="EV380" i="1"/>
  <c r="AA80" i="40"/>
  <c r="HH136" i="1"/>
  <c r="HY100" i="1" s="1"/>
  <c r="AD21" i="40" s="1"/>
  <c r="HH218" i="1"/>
  <c r="HY182" i="1" s="1"/>
  <c r="GI182" i="1"/>
  <c r="BI21" i="40"/>
  <c r="HD378" i="1"/>
  <c r="HZ342" i="1" s="1"/>
  <c r="GJ342" i="1"/>
  <c r="GK342" i="1" s="1"/>
  <c r="CR378" i="1"/>
  <c r="CG378" i="1" s="1"/>
  <c r="HE378" i="1" s="1"/>
  <c r="P178" i="23"/>
  <c r="GR428" i="1"/>
  <c r="R148" i="23" s="1"/>
  <c r="HC219" i="1"/>
  <c r="CS219" i="1"/>
  <c r="CJ219" i="1" s="1"/>
  <c r="BD22" i="40"/>
  <c r="FG138" i="1"/>
  <c r="CE138" i="1" s="1"/>
  <c r="FF139" i="1"/>
  <c r="GK118" i="1"/>
  <c r="GU435" i="1" s="1"/>
  <c r="N185" i="23" s="1"/>
  <c r="BL25" i="40"/>
  <c r="BQ25" i="40" s="1"/>
  <c r="CQ582" i="1"/>
  <c r="P63" i="39"/>
  <c r="R56" i="23" s="1"/>
  <c r="HD140" i="1"/>
  <c r="HZ104" i="1" s="1"/>
  <c r="AE25" i="40" s="1"/>
  <c r="X47" i="81"/>
  <c r="GV428" i="1"/>
  <c r="O178" i="23" s="1"/>
  <c r="GK428" i="1"/>
  <c r="CS467" i="1"/>
  <c r="CJ467" i="1" s="1"/>
  <c r="GI431" i="1" s="1"/>
  <c r="FG220" i="1"/>
  <c r="CE220" i="1" s="1"/>
  <c r="FF221" i="1"/>
  <c r="CR137" i="1"/>
  <c r="V81" i="40"/>
  <c r="CS137" i="1"/>
  <c r="CJ137" i="1" s="1"/>
  <c r="HC137" i="1"/>
  <c r="CP579" i="1"/>
  <c r="CR579" i="1" s="1"/>
  <c r="FG381" i="1"/>
  <c r="CE381" i="1" s="1"/>
  <c r="FF382" i="1"/>
  <c r="CG136" i="1"/>
  <c r="X80" i="40" s="1"/>
  <c r="HE136" i="1"/>
  <c r="GI343" i="1"/>
  <c r="HH379" i="1"/>
  <c r="HY343" i="1" s="1"/>
  <c r="EW141" i="1"/>
  <c r="CF141" i="1" s="1"/>
  <c r="EV142" i="1"/>
  <c r="BY222" i="1" l="1"/>
  <c r="GR186" i="1"/>
  <c r="R124" i="23" s="1"/>
  <c r="ES222" i="1"/>
  <c r="EU222" i="1" s="1"/>
  <c r="CP222" i="1"/>
  <c r="CS220" i="1"/>
  <c r="CJ220" i="1" s="1"/>
  <c r="BD23" i="40"/>
  <c r="HC220" i="1"/>
  <c r="HH380" i="1"/>
  <c r="HY344" i="1" s="1"/>
  <c r="GI344" i="1"/>
  <c r="GV429" i="1"/>
  <c r="O179" i="23" s="1"/>
  <c r="GK429" i="1"/>
  <c r="CR138" i="1"/>
  <c r="CP580" i="1"/>
  <c r="CR580" i="1" s="1"/>
  <c r="HC138" i="1"/>
  <c r="V82" i="40"/>
  <c r="CS138" i="1"/>
  <c r="CJ138" i="1" s="1"/>
  <c r="EW303" i="1"/>
  <c r="CF303" i="1" s="1"/>
  <c r="BM223" i="1" s="1"/>
  <c r="EV304" i="1"/>
  <c r="GI265" i="1"/>
  <c r="GK265" i="1" s="1"/>
  <c r="HH301" i="1"/>
  <c r="HY265" i="1" s="1"/>
  <c r="HD302" i="1"/>
  <c r="HZ266" i="1" s="1"/>
  <c r="GJ266" i="1"/>
  <c r="EW142" i="1"/>
  <c r="CF142" i="1" s="1"/>
  <c r="EV143" i="1"/>
  <c r="FG469" i="1"/>
  <c r="CE469" i="1" s="1"/>
  <c r="FF470" i="1"/>
  <c r="FG139" i="1"/>
  <c r="CE139" i="1" s="1"/>
  <c r="FF140" i="1"/>
  <c r="HC381" i="1"/>
  <c r="CS381" i="1"/>
  <c r="CJ381" i="1" s="1"/>
  <c r="HH137" i="1"/>
  <c r="HY101" i="1" s="1"/>
  <c r="AD22" i="40" s="1"/>
  <c r="AA81" i="40"/>
  <c r="CS468" i="1"/>
  <c r="CJ468" i="1" s="1"/>
  <c r="GI432" i="1" s="1"/>
  <c r="FG382" i="1"/>
  <c r="CE382" i="1" s="1"/>
  <c r="FF383" i="1"/>
  <c r="P64" i="39"/>
  <c r="R57" i="23" s="1"/>
  <c r="X48" i="81"/>
  <c r="BL26" i="40"/>
  <c r="BQ26" i="40" s="1"/>
  <c r="HD141" i="1"/>
  <c r="HZ105" i="1" s="1"/>
  <c r="AE26" i="40" s="1"/>
  <c r="CQ583" i="1"/>
  <c r="GK119" i="1"/>
  <c r="GU436" i="1" s="1"/>
  <c r="N186" i="23" s="1"/>
  <c r="EW380" i="1"/>
  <c r="CF380" i="1" s="1"/>
  <c r="EV381" i="1"/>
  <c r="BP20" i="40"/>
  <c r="GJ430" i="1"/>
  <c r="GW430" i="1"/>
  <c r="CR466" i="1"/>
  <c r="CG466" i="1" s="1"/>
  <c r="HE137" i="1"/>
  <c r="CG137" i="1"/>
  <c r="X81" i="40" s="1"/>
  <c r="GJ343" i="1"/>
  <c r="GK343" i="1" s="1"/>
  <c r="HD379" i="1"/>
  <c r="HZ343" i="1" s="1"/>
  <c r="CR379" i="1"/>
  <c r="CG379" i="1" s="1"/>
  <c r="HE379" i="1" s="1"/>
  <c r="FG303" i="1"/>
  <c r="CE303" i="1" s="1"/>
  <c r="FF304" i="1"/>
  <c r="P179" i="23"/>
  <c r="GR429" i="1"/>
  <c r="R149" i="23" s="1"/>
  <c r="HH219" i="1"/>
  <c r="HY183" i="1" s="1"/>
  <c r="BI22" i="40"/>
  <c r="FG221" i="1"/>
  <c r="CE221" i="1" s="1"/>
  <c r="FF222" i="1"/>
  <c r="EW467" i="1"/>
  <c r="CF467" i="1" s="1"/>
  <c r="EV468" i="1"/>
  <c r="CS302" i="1"/>
  <c r="CJ302" i="1" s="1"/>
  <c r="HC302" i="1"/>
  <c r="CR302" i="1"/>
  <c r="CG302" i="1" s="1"/>
  <c r="HE302" i="1" s="1"/>
  <c r="BY223" i="1" l="1"/>
  <c r="GR187" i="1"/>
  <c r="R125" i="23" s="1"/>
  <c r="CP223" i="1"/>
  <c r="ES223" i="1"/>
  <c r="EU223" i="1" s="1"/>
  <c r="CQ584" i="1"/>
  <c r="GK120" i="1"/>
  <c r="GU437" i="1" s="1"/>
  <c r="N187" i="23" s="1"/>
  <c r="X49" i="81"/>
  <c r="HD142" i="1"/>
  <c r="HZ106" i="1" s="1"/>
  <c r="AE27" i="40" s="1"/>
  <c r="BL27" i="40"/>
  <c r="BQ27" i="40" s="1"/>
  <c r="P65" i="39"/>
  <c r="R58" i="23" s="1"/>
  <c r="HE138" i="1"/>
  <c r="CG138" i="1"/>
  <c r="X82" i="40" s="1"/>
  <c r="FG222" i="1"/>
  <c r="CE222" i="1" s="1"/>
  <c r="FF223" i="1"/>
  <c r="HH381" i="1"/>
  <c r="HY345" i="1" s="1"/>
  <c r="GI345" i="1"/>
  <c r="EW143" i="1"/>
  <c r="CF143" i="1" s="1"/>
  <c r="EV144" i="1"/>
  <c r="GV430" i="1"/>
  <c r="O180" i="23" s="1"/>
  <c r="GK430" i="1"/>
  <c r="HC382" i="1"/>
  <c r="CS382" i="1"/>
  <c r="CJ382" i="1" s="1"/>
  <c r="FG383" i="1"/>
  <c r="CE383" i="1" s="1"/>
  <c r="FF384" i="1"/>
  <c r="FG140" i="1"/>
  <c r="CE140" i="1" s="1"/>
  <c r="FF141" i="1"/>
  <c r="EW468" i="1"/>
  <c r="CF468" i="1" s="1"/>
  <c r="EV469" i="1"/>
  <c r="GR430" i="1"/>
  <c r="R150" i="23" s="1"/>
  <c r="P180" i="23"/>
  <c r="EW381" i="1"/>
  <c r="CF381" i="1" s="1"/>
  <c r="EV382" i="1"/>
  <c r="HD380" i="1"/>
  <c r="HZ344" i="1" s="1"/>
  <c r="GJ344" i="1"/>
  <c r="GK344" i="1" s="1"/>
  <c r="CR380" i="1"/>
  <c r="CG380" i="1" s="1"/>
  <c r="HE380" i="1" s="1"/>
  <c r="FG470" i="1"/>
  <c r="CE470" i="1" s="1"/>
  <c r="FF471" i="1"/>
  <c r="EW304" i="1"/>
  <c r="CF304" i="1" s="1"/>
  <c r="BM224" i="1" s="1"/>
  <c r="EV305" i="1"/>
  <c r="BP21" i="40"/>
  <c r="GJ431" i="1"/>
  <c r="GW431" i="1"/>
  <c r="CR467" i="1"/>
  <c r="CG467" i="1" s="1"/>
  <c r="BD24" i="40"/>
  <c r="HC221" i="1"/>
  <c r="CS221" i="1"/>
  <c r="CJ221" i="1" s="1"/>
  <c r="CS139" i="1"/>
  <c r="CJ139" i="1" s="1"/>
  <c r="CP581" i="1"/>
  <c r="CR581" i="1" s="1"/>
  <c r="CR139" i="1"/>
  <c r="V83" i="40"/>
  <c r="HC139" i="1"/>
  <c r="CS469" i="1"/>
  <c r="CJ469" i="1" s="1"/>
  <c r="GI433" i="1" s="1"/>
  <c r="HD303" i="1"/>
  <c r="GJ267" i="1"/>
  <c r="FG304" i="1"/>
  <c r="CE304" i="1" s="1"/>
  <c r="FF305" i="1"/>
  <c r="HC303" i="1"/>
  <c r="CS303" i="1"/>
  <c r="CJ303" i="1" s="1"/>
  <c r="CR303" i="1"/>
  <c r="CG303" i="1" s="1"/>
  <c r="HE303" i="1" s="1"/>
  <c r="HH138" i="1"/>
  <c r="HY102" i="1" s="1"/>
  <c r="AD23" i="40" s="1"/>
  <c r="AA82" i="40"/>
  <c r="HH302" i="1"/>
  <c r="HY266" i="1" s="1"/>
  <c r="GI266" i="1"/>
  <c r="GK266" i="1" s="1"/>
  <c r="HH220" i="1"/>
  <c r="HY184" i="1" s="1"/>
  <c r="GI184" i="1"/>
  <c r="BI23" i="40"/>
  <c r="CP501" i="1"/>
  <c r="CF501" i="1" s="1"/>
  <c r="CQ501" i="1"/>
  <c r="CE501" i="1" s="1"/>
  <c r="CS501" i="1" s="1"/>
  <c r="CJ501" i="1" s="1"/>
  <c r="GR188" i="1" l="1"/>
  <c r="R126" i="23" s="1"/>
  <c r="BY224" i="1"/>
  <c r="ES224" i="1"/>
  <c r="EU224" i="1" s="1"/>
  <c r="CP224" i="1"/>
  <c r="CR501" i="1"/>
  <c r="CG501" i="1" s="1"/>
  <c r="EZ537" i="1"/>
  <c r="FE537" i="1" s="1"/>
  <c r="CQ537" i="1"/>
  <c r="CQ535" i="1"/>
  <c r="EZ535" i="1"/>
  <c r="FE535" i="1" s="1"/>
  <c r="CS304" i="1"/>
  <c r="CJ304" i="1" s="1"/>
  <c r="HC304" i="1"/>
  <c r="CR304" i="1"/>
  <c r="CG304" i="1" s="1"/>
  <c r="HE304" i="1" s="1"/>
  <c r="FG384" i="1"/>
  <c r="CE384" i="1" s="1"/>
  <c r="FF385" i="1"/>
  <c r="HC222" i="1"/>
  <c r="CS222" i="1"/>
  <c r="CJ222" i="1" s="1"/>
  <c r="EZ538" i="1"/>
  <c r="FE538" i="1" s="1"/>
  <c r="CQ538" i="1"/>
  <c r="CS383" i="1"/>
  <c r="CJ383" i="1" s="1"/>
  <c r="HC383" i="1"/>
  <c r="CQ524" i="1"/>
  <c r="EZ524" i="1"/>
  <c r="FE524" i="1" s="1"/>
  <c r="FG223" i="1"/>
  <c r="CE223" i="1" s="1"/>
  <c r="FF224" i="1"/>
  <c r="CQ533" i="1"/>
  <c r="EZ533" i="1"/>
  <c r="FE533" i="1" s="1"/>
  <c r="EZ512" i="1"/>
  <c r="CQ512" i="1"/>
  <c r="CE512" i="1" s="1"/>
  <c r="CS512" i="1" s="1"/>
  <c r="CJ512" i="1" s="1"/>
  <c r="EZ511" i="1"/>
  <c r="CQ511" i="1"/>
  <c r="CE511" i="1" s="1"/>
  <c r="CS511" i="1" s="1"/>
  <c r="CJ511" i="1" s="1"/>
  <c r="EZ532" i="1"/>
  <c r="FE532" i="1" s="1"/>
  <c r="CQ532" i="1"/>
  <c r="P181" i="23"/>
  <c r="GR431" i="1"/>
  <c r="R151" i="23" s="1"/>
  <c r="EW382" i="1"/>
  <c r="CF382" i="1" s="1"/>
  <c r="EV383" i="1"/>
  <c r="GI346" i="1"/>
  <c r="HH382" i="1"/>
  <c r="HY346" i="1" s="1"/>
  <c r="FG305" i="1"/>
  <c r="CE305" i="1" s="1"/>
  <c r="FF306" i="1"/>
  <c r="CQ510" i="1"/>
  <c r="CE510" i="1" s="1"/>
  <c r="CS510" i="1" s="1"/>
  <c r="CJ510" i="1" s="1"/>
  <c r="EZ510" i="1"/>
  <c r="CQ507" i="1"/>
  <c r="CE507" i="1" s="1"/>
  <c r="CS507" i="1" s="1"/>
  <c r="CJ507" i="1" s="1"/>
  <c r="EZ507" i="1"/>
  <c r="GV431" i="1"/>
  <c r="O181" i="23" s="1"/>
  <c r="GK431" i="1"/>
  <c r="HD381" i="1"/>
  <c r="HZ345" i="1" s="1"/>
  <c r="GJ345" i="1"/>
  <c r="GK345" i="1" s="1"/>
  <c r="CR381" i="1"/>
  <c r="CG381" i="1" s="1"/>
  <c r="HE381" i="1" s="1"/>
  <c r="HH221" i="1"/>
  <c r="HY185" i="1" s="1"/>
  <c r="BI24" i="40"/>
  <c r="GI185" i="1"/>
  <c r="EZ534" i="1"/>
  <c r="FE534" i="1" s="1"/>
  <c r="CQ534" i="1"/>
  <c r="EZ521" i="1"/>
  <c r="CQ521" i="1"/>
  <c r="CE521" i="1" s="1"/>
  <c r="CS521" i="1" s="1"/>
  <c r="CJ521" i="1" s="1"/>
  <c r="EZ530" i="1"/>
  <c r="FE530" i="1" s="1"/>
  <c r="CQ530" i="1"/>
  <c r="EZ518" i="1"/>
  <c r="CQ518" i="1"/>
  <c r="CE518" i="1" s="1"/>
  <c r="CS518" i="1" s="1"/>
  <c r="CJ518" i="1" s="1"/>
  <c r="EZ506" i="1"/>
  <c r="CQ506" i="1"/>
  <c r="CE506" i="1" s="1"/>
  <c r="CS506" i="1" s="1"/>
  <c r="CJ506" i="1" s="1"/>
  <c r="CS470" i="1"/>
  <c r="CJ470" i="1" s="1"/>
  <c r="GI434" i="1" s="1"/>
  <c r="CQ520" i="1"/>
  <c r="CE520" i="1" s="1"/>
  <c r="CS520" i="1" s="1"/>
  <c r="CJ520" i="1" s="1"/>
  <c r="EZ520" i="1"/>
  <c r="EZ517" i="1"/>
  <c r="CQ517" i="1"/>
  <c r="CE517" i="1" s="1"/>
  <c r="CS517" i="1" s="1"/>
  <c r="CJ517" i="1" s="1"/>
  <c r="EZ505" i="1"/>
  <c r="CQ505" i="1"/>
  <c r="CE505" i="1" s="1"/>
  <c r="CS505" i="1" s="1"/>
  <c r="CJ505" i="1" s="1"/>
  <c r="EZ508" i="1"/>
  <c r="CQ508" i="1"/>
  <c r="CE508" i="1" s="1"/>
  <c r="CS508" i="1" s="1"/>
  <c r="CJ508" i="1" s="1"/>
  <c r="EZ519" i="1"/>
  <c r="CQ519" i="1"/>
  <c r="CE519" i="1" s="1"/>
  <c r="CS519" i="1" s="1"/>
  <c r="CJ519" i="1" s="1"/>
  <c r="CQ516" i="1"/>
  <c r="CE516" i="1" s="1"/>
  <c r="CS516" i="1" s="1"/>
  <c r="CJ516" i="1" s="1"/>
  <c r="EZ516" i="1"/>
  <c r="EZ504" i="1"/>
  <c r="CQ504" i="1"/>
  <c r="CE504" i="1" s="1"/>
  <c r="CS504" i="1" s="1"/>
  <c r="CJ504" i="1" s="1"/>
  <c r="HE139" i="1"/>
  <c r="CG139" i="1"/>
  <c r="X83" i="40" s="1"/>
  <c r="EW469" i="1"/>
  <c r="CF469" i="1" s="1"/>
  <c r="EV470" i="1"/>
  <c r="EW144" i="1"/>
  <c r="CF144" i="1" s="1"/>
  <c r="EV145" i="1"/>
  <c r="CQ536" i="1"/>
  <c r="EZ536" i="1"/>
  <c r="FE536" i="1" s="1"/>
  <c r="EZ523" i="1"/>
  <c r="FE523" i="1" s="1"/>
  <c r="FF523" i="1" s="1"/>
  <c r="CQ523" i="1"/>
  <c r="EZ531" i="1"/>
  <c r="FE531" i="1" s="1"/>
  <c r="CQ531" i="1"/>
  <c r="EZ528" i="1"/>
  <c r="FE528" i="1" s="1"/>
  <c r="CQ528" i="1"/>
  <c r="CQ515" i="1"/>
  <c r="CE515" i="1" s="1"/>
  <c r="CS515" i="1" s="1"/>
  <c r="CJ515" i="1" s="1"/>
  <c r="EZ515" i="1"/>
  <c r="CQ503" i="1"/>
  <c r="CE503" i="1" s="1"/>
  <c r="CS503" i="1" s="1"/>
  <c r="CJ503" i="1" s="1"/>
  <c r="EZ503" i="1"/>
  <c r="EW305" i="1"/>
  <c r="CF305" i="1" s="1"/>
  <c r="BM225" i="1" s="1"/>
  <c r="EV306" i="1"/>
  <c r="GJ432" i="1"/>
  <c r="BP22" i="40"/>
  <c r="GW432" i="1"/>
  <c r="CR468" i="1"/>
  <c r="CG468" i="1" s="1"/>
  <c r="GK121" i="1"/>
  <c r="GU438" i="1" s="1"/>
  <c r="N188" i="23" s="1"/>
  <c r="X50" i="81"/>
  <c r="P66" i="39"/>
  <c r="HD143" i="1"/>
  <c r="HZ107" i="1" s="1"/>
  <c r="AE28" i="40" s="1"/>
  <c r="CQ585" i="1"/>
  <c r="BL28" i="40"/>
  <c r="BQ28" i="40" s="1"/>
  <c r="EZ522" i="1"/>
  <c r="CQ522" i="1"/>
  <c r="EZ509" i="1"/>
  <c r="CQ509" i="1"/>
  <c r="CE509" i="1" s="1"/>
  <c r="CS509" i="1" s="1"/>
  <c r="CJ509" i="1" s="1"/>
  <c r="EZ529" i="1"/>
  <c r="FE529" i="1" s="1"/>
  <c r="CQ529" i="1"/>
  <c r="EZ527" i="1"/>
  <c r="FE527" i="1" s="1"/>
  <c r="CQ527" i="1"/>
  <c r="EZ526" i="1"/>
  <c r="FE526" i="1" s="1"/>
  <c r="CQ526" i="1"/>
  <c r="EZ514" i="1"/>
  <c r="CQ514" i="1"/>
  <c r="CE514" i="1" s="1"/>
  <c r="CS514" i="1" s="1"/>
  <c r="CJ514" i="1" s="1"/>
  <c r="EZ502" i="1"/>
  <c r="CQ502" i="1"/>
  <c r="CE502" i="1" s="1"/>
  <c r="CS502" i="1" s="1"/>
  <c r="CJ502" i="1" s="1"/>
  <c r="HH303" i="1"/>
  <c r="GI267" i="1"/>
  <c r="GK267" i="1" s="1"/>
  <c r="HH139" i="1"/>
  <c r="HY103" i="1" s="1"/>
  <c r="AD24" i="40" s="1"/>
  <c r="AA83" i="40"/>
  <c r="GJ268" i="1"/>
  <c r="HD304" i="1"/>
  <c r="FG141" i="1"/>
  <c r="CE141" i="1" s="1"/>
  <c r="FF142" i="1"/>
  <c r="CQ525" i="1"/>
  <c r="EZ525" i="1"/>
  <c r="FE525" i="1" s="1"/>
  <c r="EZ513" i="1"/>
  <c r="CQ513" i="1"/>
  <c r="CE513" i="1" s="1"/>
  <c r="CS513" i="1" s="1"/>
  <c r="CJ513" i="1" s="1"/>
  <c r="FG471" i="1"/>
  <c r="CE471" i="1" s="1"/>
  <c r="FF472" i="1"/>
  <c r="CS140" i="1"/>
  <c r="CJ140" i="1" s="1"/>
  <c r="HH140" i="1" s="1"/>
  <c r="HY104" i="1" s="1"/>
  <c r="AD25" i="40" s="1"/>
  <c r="CR140" i="1"/>
  <c r="CP582" i="1"/>
  <c r="CR582" i="1" s="1"/>
  <c r="HC140" i="1"/>
  <c r="BO62" i="40" l="1"/>
  <c r="BO67" i="40" s="1"/>
  <c r="BO71" i="40" s="1"/>
  <c r="BY225" i="1"/>
  <c r="GR189" i="1"/>
  <c r="R127" i="23" s="1"/>
  <c r="R197" i="23" s="1"/>
  <c r="ES225" i="1"/>
  <c r="EU225" i="1" s="1"/>
  <c r="CP225" i="1"/>
  <c r="EP529" i="1"/>
  <c r="EU529" i="1" s="1"/>
  <c r="EP528" i="1"/>
  <c r="EU528" i="1" s="1"/>
  <c r="CP528" i="1"/>
  <c r="N13" i="84"/>
  <c r="EP535" i="1"/>
  <c r="EU535" i="1" s="1"/>
  <c r="N20" i="84"/>
  <c r="CP535" i="1"/>
  <c r="EP521" i="1"/>
  <c r="CP521" i="1"/>
  <c r="CF521" i="1" s="1"/>
  <c r="CR521" i="1" s="1"/>
  <c r="CG521" i="1" s="1"/>
  <c r="CP504" i="1"/>
  <c r="CF504" i="1" s="1"/>
  <c r="CR504" i="1" s="1"/>
  <c r="CG504" i="1" s="1"/>
  <c r="EP504" i="1"/>
  <c r="CP508" i="1"/>
  <c r="CF508" i="1" s="1"/>
  <c r="CR508" i="1" s="1"/>
  <c r="CG508" i="1" s="1"/>
  <c r="EP508" i="1"/>
  <c r="EW383" i="1"/>
  <c r="CF383" i="1" s="1"/>
  <c r="EV384" i="1"/>
  <c r="GI186" i="1"/>
  <c r="HH222" i="1"/>
  <c r="HY186" i="1" s="1"/>
  <c r="EP534" i="1"/>
  <c r="EU534" i="1" s="1"/>
  <c r="N19" i="84"/>
  <c r="CP534" i="1"/>
  <c r="CP507" i="1"/>
  <c r="CF507" i="1" s="1"/>
  <c r="CR507" i="1" s="1"/>
  <c r="CG507" i="1" s="1"/>
  <c r="EP507" i="1"/>
  <c r="N18" i="84"/>
  <c r="CP533" i="1"/>
  <c r="EP533" i="1"/>
  <c r="EU533" i="1" s="1"/>
  <c r="P182" i="23"/>
  <c r="GR432" i="1"/>
  <c r="R152" i="23" s="1"/>
  <c r="GJ346" i="1"/>
  <c r="GK346" i="1" s="1"/>
  <c r="HD382" i="1"/>
  <c r="HZ346" i="1" s="1"/>
  <c r="CR382" i="1"/>
  <c r="CG382" i="1" s="1"/>
  <c r="HE382" i="1" s="1"/>
  <c r="FG224" i="1"/>
  <c r="CE224" i="1" s="1"/>
  <c r="FF225" i="1"/>
  <c r="CP513" i="1"/>
  <c r="CF513" i="1" s="1"/>
  <c r="CR513" i="1" s="1"/>
  <c r="CG513" i="1" s="1"/>
  <c r="EP513" i="1"/>
  <c r="EP514" i="1"/>
  <c r="CP514" i="1"/>
  <c r="CF514" i="1" s="1"/>
  <c r="CR514" i="1" s="1"/>
  <c r="CG514" i="1" s="1"/>
  <c r="CS223" i="1"/>
  <c r="CJ223" i="1" s="1"/>
  <c r="HC223" i="1"/>
  <c r="FG385" i="1"/>
  <c r="CE385" i="1" s="1"/>
  <c r="FF386" i="1"/>
  <c r="EP522" i="1"/>
  <c r="N7" i="84"/>
  <c r="CP522" i="1"/>
  <c r="GV432" i="1"/>
  <c r="O182" i="23" s="1"/>
  <c r="GK432" i="1"/>
  <c r="FF524" i="1"/>
  <c r="FF525" i="1" s="1"/>
  <c r="FF526" i="1" s="1"/>
  <c r="FF527" i="1" s="1"/>
  <c r="HC384" i="1"/>
  <c r="CS384" i="1"/>
  <c r="CJ384" i="1" s="1"/>
  <c r="BJ601" i="1"/>
  <c r="E11" i="84" s="1"/>
  <c r="E29" i="84" s="1"/>
  <c r="E44" i="84" s="1"/>
  <c r="E50" i="84" s="1"/>
  <c r="N22" i="84"/>
  <c r="CP537" i="1"/>
  <c r="EP537" i="1"/>
  <c r="EU537" i="1" s="1"/>
  <c r="EU574" i="1" s="1"/>
  <c r="N14" i="84"/>
  <c r="CP529" i="1"/>
  <c r="EW306" i="1"/>
  <c r="CF306" i="1" s="1"/>
  <c r="BM226" i="1" s="1"/>
  <c r="EV307" i="1"/>
  <c r="EP505" i="1"/>
  <c r="CP505" i="1"/>
  <c r="CF505" i="1" s="1"/>
  <c r="CR505" i="1" s="1"/>
  <c r="CG505" i="1" s="1"/>
  <c r="HD305" i="1"/>
  <c r="GJ269" i="1"/>
  <c r="CP518" i="1"/>
  <c r="CF518" i="1" s="1"/>
  <c r="CR518" i="1" s="1"/>
  <c r="CG518" i="1" s="1"/>
  <c r="EP518" i="1"/>
  <c r="EP520" i="1"/>
  <c r="CP520" i="1"/>
  <c r="CF520" i="1" s="1"/>
  <c r="CR520" i="1" s="1"/>
  <c r="CG520" i="1" s="1"/>
  <c r="EP525" i="1"/>
  <c r="EU525" i="1" s="1"/>
  <c r="CP525" i="1"/>
  <c r="N10" i="84"/>
  <c r="EP512" i="1"/>
  <c r="CP512" i="1"/>
  <c r="CF512" i="1" s="1"/>
  <c r="CR512" i="1" s="1"/>
  <c r="CG512" i="1" s="1"/>
  <c r="CP538" i="1"/>
  <c r="EP538" i="1"/>
  <c r="EU538" i="1" s="1"/>
  <c r="N23" i="84"/>
  <c r="EW145" i="1"/>
  <c r="CF145" i="1" s="1"/>
  <c r="EV146" i="1"/>
  <c r="GI268" i="1"/>
  <c r="GK268" i="1" s="1"/>
  <c r="HH304" i="1"/>
  <c r="CS471" i="1"/>
  <c r="CJ471" i="1" s="1"/>
  <c r="GI435" i="1" s="1"/>
  <c r="CP503" i="1"/>
  <c r="CF503" i="1" s="1"/>
  <c r="CR503" i="1" s="1"/>
  <c r="CG503" i="1" s="1"/>
  <c r="EP503" i="1"/>
  <c r="EP530" i="1"/>
  <c r="EU530" i="1" s="1"/>
  <c r="CP530" i="1"/>
  <c r="N15" i="84"/>
  <c r="FG142" i="1"/>
  <c r="CE142" i="1" s="1"/>
  <c r="FF143" i="1"/>
  <c r="X51" i="81"/>
  <c r="HD144" i="1"/>
  <c r="HZ108" i="1" s="1"/>
  <c r="AE29" i="40" s="1"/>
  <c r="GK122" i="1"/>
  <c r="GU439" i="1" s="1"/>
  <c r="N189" i="23" s="1"/>
  <c r="P67" i="39"/>
  <c r="R60" i="23" s="1"/>
  <c r="BL29" i="40"/>
  <c r="CQ586" i="1"/>
  <c r="HH383" i="1"/>
  <c r="GI347" i="1"/>
  <c r="CQ539" i="1"/>
  <c r="EZ539" i="1"/>
  <c r="FE539" i="1" s="1"/>
  <c r="EP515" i="1"/>
  <c r="CP515" i="1"/>
  <c r="CF515" i="1" s="1"/>
  <c r="CR515" i="1" s="1"/>
  <c r="CG515" i="1" s="1"/>
  <c r="CP511" i="1"/>
  <c r="CF511" i="1" s="1"/>
  <c r="CR511" i="1" s="1"/>
  <c r="CG511" i="1" s="1"/>
  <c r="EP511" i="1"/>
  <c r="N16" i="84"/>
  <c r="CP531" i="1"/>
  <c r="EP531" i="1"/>
  <c r="EU531" i="1" s="1"/>
  <c r="EP502" i="1"/>
  <c r="CP502" i="1"/>
  <c r="CF502" i="1" s="1"/>
  <c r="CR502" i="1" s="1"/>
  <c r="CG502" i="1" s="1"/>
  <c r="EP509" i="1"/>
  <c r="CP509" i="1"/>
  <c r="CF509" i="1" s="1"/>
  <c r="CR509" i="1" s="1"/>
  <c r="CG509" i="1" s="1"/>
  <c r="CG140" i="1"/>
  <c r="HE140" i="1"/>
  <c r="CS141" i="1"/>
  <c r="CJ141" i="1" s="1"/>
  <c r="HH141" i="1" s="1"/>
  <c r="HY105" i="1" s="1"/>
  <c r="AD26" i="40" s="1"/>
  <c r="HC141" i="1"/>
  <c r="CP583" i="1"/>
  <c r="CR583" i="1" s="1"/>
  <c r="CR141" i="1"/>
  <c r="EW470" i="1"/>
  <c r="CF470" i="1" s="1"/>
  <c r="EV471" i="1"/>
  <c r="FG306" i="1"/>
  <c r="CE306" i="1" s="1"/>
  <c r="FF307" i="1"/>
  <c r="EP524" i="1"/>
  <c r="EU524" i="1" s="1"/>
  <c r="CP524" i="1"/>
  <c r="N9" i="84"/>
  <c r="EP519" i="1"/>
  <c r="CP519" i="1"/>
  <c r="CF519" i="1" s="1"/>
  <c r="CR519" i="1" s="1"/>
  <c r="CG519" i="1" s="1"/>
  <c r="EP510" i="1"/>
  <c r="CP510" i="1"/>
  <c r="CF510" i="1" s="1"/>
  <c r="CR510" i="1" s="1"/>
  <c r="CG510" i="1" s="1"/>
  <c r="CP517" i="1"/>
  <c r="CF517" i="1" s="1"/>
  <c r="CR517" i="1" s="1"/>
  <c r="CG517" i="1" s="1"/>
  <c r="EP517" i="1"/>
  <c r="N21" i="84"/>
  <c r="CP536" i="1"/>
  <c r="EP536" i="1"/>
  <c r="EU536" i="1" s="1"/>
  <c r="CP532" i="1"/>
  <c r="EP532" i="1"/>
  <c r="EU532" i="1" s="1"/>
  <c r="N17" i="84"/>
  <c r="N12" i="84"/>
  <c r="CP527" i="1"/>
  <c r="EP527" i="1"/>
  <c r="EU527" i="1" s="1"/>
  <c r="N11" i="84"/>
  <c r="EP526" i="1"/>
  <c r="EU526" i="1" s="1"/>
  <c r="CP526" i="1"/>
  <c r="R59" i="23"/>
  <c r="R62" i="23" s="1"/>
  <c r="R66" i="39"/>
  <c r="GJ433" i="1"/>
  <c r="BP23" i="40"/>
  <c r="GW433" i="1"/>
  <c r="CR469" i="1"/>
  <c r="CG469" i="1" s="1"/>
  <c r="CS305" i="1"/>
  <c r="CJ305" i="1" s="1"/>
  <c r="HC305" i="1"/>
  <c r="CR305" i="1"/>
  <c r="CG305" i="1" s="1"/>
  <c r="HE305" i="1" s="1"/>
  <c r="CP523" i="1"/>
  <c r="EP523" i="1"/>
  <c r="EU523" i="1" s="1"/>
  <c r="EV523" i="1" s="1"/>
  <c r="N8" i="84"/>
  <c r="EP516" i="1"/>
  <c r="CP516" i="1"/>
  <c r="CF516" i="1" s="1"/>
  <c r="CR516" i="1" s="1"/>
  <c r="CG516" i="1" s="1"/>
  <c r="EP506" i="1"/>
  <c r="CP506" i="1"/>
  <c r="CF506" i="1" s="1"/>
  <c r="CR506" i="1" s="1"/>
  <c r="CG506" i="1" s="1"/>
  <c r="FG472" i="1"/>
  <c r="CE472" i="1" s="1"/>
  <c r="FF473" i="1"/>
  <c r="FE574" i="1"/>
  <c r="BY226" i="1" l="1"/>
  <c r="GR190" i="1"/>
  <c r="R128" i="23" s="1"/>
  <c r="CP226" i="1"/>
  <c r="ES226" i="1"/>
  <c r="EU226" i="1" s="1"/>
  <c r="EV524" i="1"/>
  <c r="EV525" i="1"/>
  <c r="CQ540" i="1"/>
  <c r="EZ540" i="1"/>
  <c r="FE540" i="1" s="1"/>
  <c r="GI269" i="1"/>
  <c r="GK269" i="1" s="1"/>
  <c r="HH305" i="1"/>
  <c r="EW307" i="1"/>
  <c r="CF307" i="1" s="1"/>
  <c r="BM227" i="1" s="1"/>
  <c r="EV308" i="1"/>
  <c r="GI187" i="1"/>
  <c r="HH223" i="1"/>
  <c r="GJ270" i="1"/>
  <c r="HD306" i="1"/>
  <c r="CS472" i="1"/>
  <c r="CJ472" i="1" s="1"/>
  <c r="GI436" i="1" s="1"/>
  <c r="P183" i="23"/>
  <c r="GR433" i="1"/>
  <c r="R153" i="23" s="1"/>
  <c r="FG143" i="1"/>
  <c r="CE143" i="1" s="1"/>
  <c r="FF144" i="1"/>
  <c r="EW146" i="1"/>
  <c r="CF146" i="1" s="1"/>
  <c r="EV147" i="1"/>
  <c r="GV433" i="1"/>
  <c r="O183" i="23" s="1"/>
  <c r="GK433" i="1"/>
  <c r="FG307" i="1"/>
  <c r="CE307" i="1" s="1"/>
  <c r="FF308" i="1"/>
  <c r="CR142" i="1"/>
  <c r="CS142" i="1"/>
  <c r="CJ142" i="1" s="1"/>
  <c r="HH142" i="1" s="1"/>
  <c r="HY106" i="1" s="1"/>
  <c r="AD27" i="40" s="1"/>
  <c r="HC142" i="1"/>
  <c r="CP584" i="1"/>
  <c r="CR584" i="1" s="1"/>
  <c r="CE578" i="1"/>
  <c r="P68" i="39"/>
  <c r="R61" i="23" s="1"/>
  <c r="CQ587" i="1"/>
  <c r="BL30" i="40"/>
  <c r="GK123" i="1"/>
  <c r="GU440" i="1" s="1"/>
  <c r="N190" i="23" s="1"/>
  <c r="X52" i="81"/>
  <c r="HD145" i="1"/>
  <c r="HZ109" i="1" s="1"/>
  <c r="AE30" i="40" s="1"/>
  <c r="FG225" i="1"/>
  <c r="CE225" i="1" s="1"/>
  <c r="FF226" i="1"/>
  <c r="EW384" i="1"/>
  <c r="CF384" i="1" s="1"/>
  <c r="EV385" i="1"/>
  <c r="FG473" i="1"/>
  <c r="CE473" i="1" s="1"/>
  <c r="FF474" i="1"/>
  <c r="CS224" i="1"/>
  <c r="CJ224" i="1" s="1"/>
  <c r="HC224" i="1"/>
  <c r="GJ347" i="1"/>
  <c r="GK347" i="1" s="1"/>
  <c r="HD383" i="1"/>
  <c r="CR383" i="1"/>
  <c r="CG383" i="1" s="1"/>
  <c r="HE383" i="1" s="1"/>
  <c r="FF528" i="1"/>
  <c r="N24" i="84"/>
  <c r="EP539" i="1"/>
  <c r="EU539" i="1" s="1"/>
  <c r="CP539" i="1"/>
  <c r="HC306" i="1"/>
  <c r="CS306" i="1"/>
  <c r="CJ306" i="1" s="1"/>
  <c r="CR306" i="1"/>
  <c r="CG306" i="1" s="1"/>
  <c r="HE306" i="1" s="1"/>
  <c r="EW471" i="1"/>
  <c r="CF471" i="1" s="1"/>
  <c r="EV472" i="1"/>
  <c r="GJ434" i="1"/>
  <c r="BP24" i="40"/>
  <c r="GW434" i="1"/>
  <c r="CR470" i="1"/>
  <c r="CG470" i="1" s="1"/>
  <c r="FG386" i="1"/>
  <c r="CE386" i="1" s="1"/>
  <c r="FF387" i="1"/>
  <c r="EV526" i="1"/>
  <c r="EV527" i="1" s="1"/>
  <c r="CS385" i="1"/>
  <c r="CJ385" i="1" s="1"/>
  <c r="HC385" i="1"/>
  <c r="HE141" i="1"/>
  <c r="CG141" i="1"/>
  <c r="GI348" i="1"/>
  <c r="HH384" i="1"/>
  <c r="GR191" i="1" l="1"/>
  <c r="R129" i="23" s="1"/>
  <c r="R209" i="23" s="1"/>
  <c r="BY227" i="1"/>
  <c r="CP227" i="1"/>
  <c r="ES227" i="1"/>
  <c r="EU227" i="1" s="1"/>
  <c r="EV528" i="1"/>
  <c r="CS225" i="1"/>
  <c r="CJ225" i="1" s="1"/>
  <c r="HC225" i="1"/>
  <c r="CG142" i="1"/>
  <c r="HE142" i="1"/>
  <c r="HY347" i="1"/>
  <c r="HY187" i="1"/>
  <c r="HY267" i="1"/>
  <c r="FG308" i="1"/>
  <c r="CE308" i="1" s="1"/>
  <c r="FF309" i="1"/>
  <c r="GJ348" i="1"/>
  <c r="GK348" i="1" s="1"/>
  <c r="HD384" i="1"/>
  <c r="CR384" i="1"/>
  <c r="CG384" i="1" s="1"/>
  <c r="HE384" i="1" s="1"/>
  <c r="HC307" i="1"/>
  <c r="CS307" i="1"/>
  <c r="CJ307" i="1" s="1"/>
  <c r="CR307" i="1"/>
  <c r="CG307" i="1" s="1"/>
  <c r="HE307" i="1" s="1"/>
  <c r="EW308" i="1"/>
  <c r="CF308" i="1" s="1"/>
  <c r="BM228" i="1" s="1"/>
  <c r="EV309" i="1"/>
  <c r="FF529" i="1"/>
  <c r="GI270" i="1"/>
  <c r="GK270" i="1" s="1"/>
  <c r="HH306" i="1"/>
  <c r="HD307" i="1"/>
  <c r="GJ271" i="1"/>
  <c r="FG387" i="1"/>
  <c r="CE387" i="1" s="1"/>
  <c r="FF388" i="1"/>
  <c r="HC143" i="1"/>
  <c r="CR143" i="1"/>
  <c r="CS143" i="1"/>
  <c r="CJ143" i="1" s="1"/>
  <c r="HH143" i="1" s="1"/>
  <c r="HY107" i="1" s="1"/>
  <c r="AD28" i="40" s="1"/>
  <c r="CP585" i="1"/>
  <c r="CR585" i="1" s="1"/>
  <c r="GJ435" i="1"/>
  <c r="BP25" i="40"/>
  <c r="GW435" i="1"/>
  <c r="CR471" i="1"/>
  <c r="CG471" i="1" s="1"/>
  <c r="HH385" i="1"/>
  <c r="GI349" i="1"/>
  <c r="GR434" i="1"/>
  <c r="R154" i="23" s="1"/>
  <c r="P184" i="23"/>
  <c r="GI188" i="1"/>
  <c r="HH224" i="1"/>
  <c r="EZ541" i="1"/>
  <c r="FE541" i="1" s="1"/>
  <c r="CQ541" i="1"/>
  <c r="FG474" i="1"/>
  <c r="CE474" i="1" s="1"/>
  <c r="FF475" i="1"/>
  <c r="EW147" i="1"/>
  <c r="CF147" i="1" s="1"/>
  <c r="EV148" i="1"/>
  <c r="FG226" i="1"/>
  <c r="CE226" i="1" s="1"/>
  <c r="FF227" i="1"/>
  <c r="HC386" i="1"/>
  <c r="CS386" i="1"/>
  <c r="CJ386" i="1" s="1"/>
  <c r="N25" i="84"/>
  <c r="EP540" i="1"/>
  <c r="EU540" i="1" s="1"/>
  <c r="CP540" i="1"/>
  <c r="GV434" i="1"/>
  <c r="O184" i="23" s="1"/>
  <c r="GK434" i="1"/>
  <c r="CS473" i="1"/>
  <c r="CJ473" i="1" s="1"/>
  <c r="GI437" i="1" s="1"/>
  <c r="P69" i="39"/>
  <c r="GK124" i="1"/>
  <c r="X53" i="81"/>
  <c r="CQ588" i="1"/>
  <c r="EW472" i="1"/>
  <c r="CF472" i="1" s="1"/>
  <c r="EV473" i="1"/>
  <c r="EW385" i="1"/>
  <c r="CF385" i="1" s="1"/>
  <c r="EV386" i="1"/>
  <c r="FG144" i="1"/>
  <c r="CE144" i="1" s="1"/>
  <c r="FF145" i="1"/>
  <c r="BY228" i="1" l="1"/>
  <c r="ES228" i="1"/>
  <c r="EU228" i="1" s="1"/>
  <c r="CP228" i="1"/>
  <c r="GI350" i="1"/>
  <c r="HH386" i="1"/>
  <c r="HE143" i="1"/>
  <c r="CG143" i="1"/>
  <c r="EW309" i="1"/>
  <c r="CF309" i="1" s="1"/>
  <c r="BM229" i="1" s="1"/>
  <c r="EV310" i="1"/>
  <c r="CS308" i="1"/>
  <c r="CJ308" i="1" s="1"/>
  <c r="CR308" i="1"/>
  <c r="CG308" i="1" s="1"/>
  <c r="GJ272" i="1"/>
  <c r="GJ352" i="1"/>
  <c r="HY348" i="1"/>
  <c r="HY188" i="1"/>
  <c r="HY268" i="1"/>
  <c r="FG388" i="1"/>
  <c r="CE388" i="1" s="1"/>
  <c r="CS388" i="1" s="1"/>
  <c r="CJ388" i="1" s="1"/>
  <c r="FF389" i="1"/>
  <c r="HC387" i="1"/>
  <c r="CS387" i="1"/>
  <c r="CJ387" i="1" s="1"/>
  <c r="FG309" i="1"/>
  <c r="CE309" i="1" s="1"/>
  <c r="FF310" i="1"/>
  <c r="EW473" i="1"/>
  <c r="CF473" i="1" s="1"/>
  <c r="EV474" i="1"/>
  <c r="BP26" i="40"/>
  <c r="GJ436" i="1"/>
  <c r="GW436" i="1"/>
  <c r="CR472" i="1"/>
  <c r="CG472" i="1" s="1"/>
  <c r="EW148" i="1"/>
  <c r="CF148" i="1" s="1"/>
  <c r="EV149" i="1"/>
  <c r="EW386" i="1"/>
  <c r="CF386" i="1" s="1"/>
  <c r="EV387" i="1"/>
  <c r="P70" i="39"/>
  <c r="X54" i="81"/>
  <c r="GK125" i="1"/>
  <c r="CQ542" i="1"/>
  <c r="EZ542" i="1"/>
  <c r="FE542" i="1" s="1"/>
  <c r="FG475" i="1"/>
  <c r="CE475" i="1" s="1"/>
  <c r="FF476" i="1"/>
  <c r="HH307" i="1"/>
  <c r="GI271" i="1"/>
  <c r="GK271" i="1" s="1"/>
  <c r="HD385" i="1"/>
  <c r="GJ349" i="1"/>
  <c r="GK349" i="1" s="1"/>
  <c r="CR385" i="1"/>
  <c r="CG385" i="1" s="1"/>
  <c r="HE385" i="1" s="1"/>
  <c r="CS226" i="1"/>
  <c r="CJ226" i="1" s="1"/>
  <c r="HC226" i="1"/>
  <c r="CS474" i="1"/>
  <c r="CJ474" i="1" s="1"/>
  <c r="GI438" i="1" s="1"/>
  <c r="P185" i="23"/>
  <c r="GR435" i="1"/>
  <c r="R155" i="23" s="1"/>
  <c r="HH225" i="1"/>
  <c r="GI189" i="1"/>
  <c r="N26" i="84"/>
  <c r="EP541" i="1"/>
  <c r="EU541" i="1" s="1"/>
  <c r="CP541" i="1"/>
  <c r="GV435" i="1"/>
  <c r="O185" i="23" s="1"/>
  <c r="GK435" i="1"/>
  <c r="EV529" i="1"/>
  <c r="CS144" i="1"/>
  <c r="HC144" i="1"/>
  <c r="CP586" i="1"/>
  <c r="CR586" i="1" s="1"/>
  <c r="CR144" i="1"/>
  <c r="CG144" i="1" s="1"/>
  <c r="HE144" i="1" s="1"/>
  <c r="FG227" i="1"/>
  <c r="CE227" i="1" s="1"/>
  <c r="FF228" i="1"/>
  <c r="FG145" i="1"/>
  <c r="CE145" i="1" s="1"/>
  <c r="FF146" i="1"/>
  <c r="FF530" i="1"/>
  <c r="CP229" i="1" l="1"/>
  <c r="ES229" i="1"/>
  <c r="EU229" i="1" s="1"/>
  <c r="BP27" i="40"/>
  <c r="GJ437" i="1"/>
  <c r="GW437" i="1"/>
  <c r="CR473" i="1"/>
  <c r="CG473" i="1" s="1"/>
  <c r="EW387" i="1"/>
  <c r="CF387" i="1" s="1"/>
  <c r="EV388" i="1"/>
  <c r="FG310" i="1"/>
  <c r="CE310" i="1" s="1"/>
  <c r="FF311" i="1"/>
  <c r="CS309" i="1"/>
  <c r="CJ309" i="1" s="1"/>
  <c r="CR309" i="1"/>
  <c r="CG309" i="1" s="1"/>
  <c r="N27" i="84"/>
  <c r="CP542" i="1"/>
  <c r="EP542" i="1"/>
  <c r="EU542" i="1" s="1"/>
  <c r="EW474" i="1"/>
  <c r="CF474" i="1" s="1"/>
  <c r="EV475" i="1"/>
  <c r="GI351" i="1"/>
  <c r="HH387" i="1"/>
  <c r="GI352" i="1"/>
  <c r="GI272" i="1"/>
  <c r="CE577" i="1"/>
  <c r="CE580" i="1" s="1"/>
  <c r="CR145" i="1"/>
  <c r="CG145" i="1" s="1"/>
  <c r="HE145" i="1" s="1"/>
  <c r="CP587" i="1"/>
  <c r="CR587" i="1" s="1"/>
  <c r="HC145" i="1"/>
  <c r="CS145" i="1"/>
  <c r="HC227" i="1"/>
  <c r="CS227" i="1"/>
  <c r="CJ227" i="1" s="1"/>
  <c r="EW149" i="1"/>
  <c r="CF149" i="1" s="1"/>
  <c r="EV150" i="1"/>
  <c r="EW310" i="1"/>
  <c r="CF310" i="1" s="1"/>
  <c r="BM230" i="1" s="1"/>
  <c r="EV311" i="1"/>
  <c r="P71" i="39"/>
  <c r="GK126" i="1"/>
  <c r="X55" i="81"/>
  <c r="GJ273" i="1"/>
  <c r="GJ353" i="1"/>
  <c r="CS475" i="1"/>
  <c r="CJ475" i="1" s="1"/>
  <c r="GI439" i="1" s="1"/>
  <c r="FG146" i="1"/>
  <c r="CE146" i="1" s="1"/>
  <c r="FF147" i="1"/>
  <c r="P186" i="23"/>
  <c r="GR436" i="1"/>
  <c r="R156" i="23" s="1"/>
  <c r="FG389" i="1"/>
  <c r="CE389" i="1" s="1"/>
  <c r="CS389" i="1" s="1"/>
  <c r="CJ389" i="1" s="1"/>
  <c r="FF390" i="1"/>
  <c r="GJ350" i="1"/>
  <c r="GK350" i="1" s="1"/>
  <c r="HD386" i="1"/>
  <c r="CR386" i="1"/>
  <c r="CG386" i="1" s="1"/>
  <c r="HE386" i="1" s="1"/>
  <c r="FG228" i="1"/>
  <c r="CE228" i="1" s="1"/>
  <c r="FF229" i="1"/>
  <c r="EZ543" i="1"/>
  <c r="FE543" i="1" s="1"/>
  <c r="CQ543" i="1"/>
  <c r="HF144" i="1"/>
  <c r="AF29" i="40" s="1"/>
  <c r="CJ144" i="1"/>
  <c r="HH144" i="1" s="1"/>
  <c r="HY108" i="1" s="1"/>
  <c r="AD29" i="40" s="1"/>
  <c r="GV436" i="1"/>
  <c r="O186" i="23" s="1"/>
  <c r="GK436" i="1"/>
  <c r="GI190" i="1"/>
  <c r="HH226" i="1"/>
  <c r="HY349" i="1"/>
  <c r="HY269" i="1"/>
  <c r="HY189" i="1"/>
  <c r="FF531" i="1"/>
  <c r="EV530" i="1"/>
  <c r="FG476" i="1"/>
  <c r="CE476" i="1" s="1"/>
  <c r="FF477" i="1"/>
  <c r="FG477" i="1" s="1"/>
  <c r="CE477" i="1" s="1"/>
  <c r="ES230" i="1" l="1"/>
  <c r="EU230" i="1" s="1"/>
  <c r="CP230" i="1"/>
  <c r="FG229" i="1"/>
  <c r="CE229" i="1" s="1"/>
  <c r="FF230" i="1"/>
  <c r="CP588" i="1"/>
  <c r="CR588" i="1" s="1"/>
  <c r="CS146" i="1"/>
  <c r="CJ146" i="1" s="1"/>
  <c r="CR146" i="1"/>
  <c r="CG146" i="1" s="1"/>
  <c r="GI273" i="1"/>
  <c r="GI353" i="1"/>
  <c r="GI191" i="1"/>
  <c r="HH227" i="1"/>
  <c r="FG311" i="1"/>
  <c r="CE311" i="1" s="1"/>
  <c r="FF312" i="1"/>
  <c r="CS228" i="1"/>
  <c r="CJ228" i="1" s="1"/>
  <c r="GI192" i="1" s="1"/>
  <c r="HY190" i="1"/>
  <c r="HY270" i="1"/>
  <c r="HY350" i="1"/>
  <c r="CJ145" i="1"/>
  <c r="HH145" i="1" s="1"/>
  <c r="HY109" i="1" s="1"/>
  <c r="AD30" i="40" s="1"/>
  <c r="HF145" i="1"/>
  <c r="AF30" i="40" s="1"/>
  <c r="CS310" i="1"/>
  <c r="CJ310" i="1" s="1"/>
  <c r="CR310" i="1"/>
  <c r="CG310" i="1" s="1"/>
  <c r="CF157" i="1"/>
  <c r="CF158" i="1" s="1"/>
  <c r="P72" i="39"/>
  <c r="GK127" i="1"/>
  <c r="X56" i="81"/>
  <c r="CS476" i="1"/>
  <c r="CJ476" i="1" s="1"/>
  <c r="GI440" i="1" s="1"/>
  <c r="FG390" i="1"/>
  <c r="CE390" i="1" s="1"/>
  <c r="CS390" i="1" s="1"/>
  <c r="CJ390" i="1" s="1"/>
  <c r="FF391" i="1"/>
  <c r="EW475" i="1"/>
  <c r="CF475" i="1" s="1"/>
  <c r="EV476" i="1"/>
  <c r="EW388" i="1"/>
  <c r="CF388" i="1" s="1"/>
  <c r="CR388" i="1" s="1"/>
  <c r="CG388" i="1" s="1"/>
  <c r="EV389" i="1"/>
  <c r="BP28" i="40"/>
  <c r="BP30" i="40" s="1"/>
  <c r="GJ438" i="1"/>
  <c r="GW438" i="1"/>
  <c r="CR474" i="1"/>
  <c r="CG474" i="1" s="1"/>
  <c r="HD387" i="1"/>
  <c r="GJ351" i="1"/>
  <c r="GK351" i="1" s="1"/>
  <c r="CR387" i="1"/>
  <c r="CG387" i="1" s="1"/>
  <c r="HE387" i="1" s="1"/>
  <c r="N28" i="84"/>
  <c r="EP543" i="1"/>
  <c r="EU543" i="1" s="1"/>
  <c r="CP543" i="1"/>
  <c r="CS477" i="1"/>
  <c r="CJ477" i="1" s="1"/>
  <c r="FF532" i="1"/>
  <c r="EW311" i="1"/>
  <c r="CF311" i="1" s="1"/>
  <c r="BM231" i="1" s="1"/>
  <c r="EV312" i="1"/>
  <c r="GR437" i="1"/>
  <c r="R157" i="23" s="1"/>
  <c r="P187" i="23"/>
  <c r="EV531" i="1"/>
  <c r="GJ354" i="1"/>
  <c r="GJ274" i="1"/>
  <c r="GV437" i="1"/>
  <c r="O187" i="23" s="1"/>
  <c r="GK437" i="1"/>
  <c r="CQ544" i="1"/>
  <c r="EZ544" i="1"/>
  <c r="FE544" i="1" s="1"/>
  <c r="FG147" i="1"/>
  <c r="CE147" i="1" s="1"/>
  <c r="FF148" i="1"/>
  <c r="EW150" i="1"/>
  <c r="CF150" i="1" s="1"/>
  <c r="EV151" i="1"/>
  <c r="ES231" i="1" l="1"/>
  <c r="EU231" i="1" s="1"/>
  <c r="CP231" i="1"/>
  <c r="FG148" i="1"/>
  <c r="CE148" i="1" s="1"/>
  <c r="FF149" i="1"/>
  <c r="GI354" i="1"/>
  <c r="GI274" i="1"/>
  <c r="P73" i="39"/>
  <c r="X57" i="81"/>
  <c r="HY351" i="1"/>
  <c r="HY191" i="1"/>
  <c r="HY271" i="1"/>
  <c r="FG391" i="1"/>
  <c r="CE391" i="1" s="1"/>
  <c r="CS391" i="1" s="1"/>
  <c r="CJ391" i="1" s="1"/>
  <c r="FF392" i="1"/>
  <c r="EW476" i="1"/>
  <c r="CF476" i="1" s="1"/>
  <c r="EV477" i="1"/>
  <c r="EW477" i="1" s="1"/>
  <c r="CF477" i="1" s="1"/>
  <c r="CR477" i="1" s="1"/>
  <c r="CG477" i="1" s="1"/>
  <c r="EW312" i="1"/>
  <c r="CF312" i="1" s="1"/>
  <c r="BM232" i="1" s="1"/>
  <c r="EV313" i="1"/>
  <c r="CS147" i="1"/>
  <c r="CJ147" i="1" s="1"/>
  <c r="CR147" i="1"/>
  <c r="CG147" i="1" s="1"/>
  <c r="GJ275" i="1"/>
  <c r="GJ355" i="1"/>
  <c r="FF533" i="1"/>
  <c r="N29" i="84"/>
  <c r="EP544" i="1"/>
  <c r="EU544" i="1" s="1"/>
  <c r="CP544" i="1"/>
  <c r="GR438" i="1"/>
  <c r="R158" i="23" s="1"/>
  <c r="P188" i="23"/>
  <c r="FG312" i="1"/>
  <c r="FF313" i="1"/>
  <c r="EW389" i="1"/>
  <c r="CF389" i="1" s="1"/>
  <c r="CR389" i="1" s="1"/>
  <c r="CG389" i="1" s="1"/>
  <c r="EV390" i="1"/>
  <c r="GV438" i="1"/>
  <c r="O188" i="23" s="1"/>
  <c r="GK438" i="1"/>
  <c r="CS311" i="1"/>
  <c r="CJ311" i="1" s="1"/>
  <c r="CR311" i="1"/>
  <c r="CG311" i="1" s="1"/>
  <c r="FG230" i="1"/>
  <c r="CE230" i="1" s="1"/>
  <c r="FF231" i="1"/>
  <c r="GJ439" i="1"/>
  <c r="GW439" i="1"/>
  <c r="CR475" i="1"/>
  <c r="CG475" i="1" s="1"/>
  <c r="EZ545" i="1"/>
  <c r="FE545" i="1" s="1"/>
  <c r="CQ545" i="1"/>
  <c r="EW151" i="1"/>
  <c r="CF151" i="1" s="1"/>
  <c r="EV152" i="1"/>
  <c r="EW152" i="1" s="1"/>
  <c r="CF152" i="1" s="1"/>
  <c r="EV532" i="1"/>
  <c r="CS229" i="1"/>
  <c r="CJ229" i="1" s="1"/>
  <c r="GI193" i="1" s="1"/>
  <c r="BN610" i="1" l="1"/>
  <c r="I20" i="84" s="1"/>
  <c r="I38" i="84" s="1"/>
  <c r="I46" i="84" s="1"/>
  <c r="I52" i="84" s="1"/>
  <c r="BN618" i="1"/>
  <c r="CP232" i="1"/>
  <c r="ES232" i="1"/>
  <c r="EU232" i="1" s="1"/>
  <c r="CE312" i="1"/>
  <c r="CS312" i="1" s="1"/>
  <c r="CJ312" i="1" s="1"/>
  <c r="EW313" i="1"/>
  <c r="CF313" i="1" s="1"/>
  <c r="BM233" i="1" s="1"/>
  <c r="EV314" i="1"/>
  <c r="EW314" i="1" s="1"/>
  <c r="CF314" i="1" s="1"/>
  <c r="BM234" i="1" s="1"/>
  <c r="EP545" i="1"/>
  <c r="EU545" i="1" s="1"/>
  <c r="N30" i="84"/>
  <c r="CP545" i="1"/>
  <c r="FG313" i="1"/>
  <c r="FF314" i="1"/>
  <c r="FG314" i="1" s="1"/>
  <c r="GV439" i="1"/>
  <c r="O189" i="23" s="1"/>
  <c r="GK439" i="1"/>
  <c r="GJ440" i="1"/>
  <c r="GW440" i="1"/>
  <c r="CR476" i="1"/>
  <c r="CG476" i="1" s="1"/>
  <c r="CS230" i="1"/>
  <c r="CJ230" i="1" s="1"/>
  <c r="GI194" i="1" s="1"/>
  <c r="GI355" i="1"/>
  <c r="GI275" i="1"/>
  <c r="P189" i="23"/>
  <c r="GR439" i="1"/>
  <c r="R159" i="23" s="1"/>
  <c r="FF534" i="1"/>
  <c r="EV533" i="1"/>
  <c r="X59" i="81"/>
  <c r="P75" i="39"/>
  <c r="P78" i="39" s="1"/>
  <c r="FG149" i="1"/>
  <c r="CE149" i="1" s="1"/>
  <c r="FF150" i="1"/>
  <c r="EZ546" i="1"/>
  <c r="FE546" i="1" s="1"/>
  <c r="CQ546" i="1"/>
  <c r="FG231" i="1"/>
  <c r="CE231" i="1" s="1"/>
  <c r="FF232" i="1"/>
  <c r="P74" i="39"/>
  <c r="X58" i="81"/>
  <c r="EW390" i="1"/>
  <c r="CF390" i="1" s="1"/>
  <c r="CR390" i="1" s="1"/>
  <c r="CG390" i="1" s="1"/>
  <c r="EV391" i="1"/>
  <c r="FG392" i="1"/>
  <c r="CE392" i="1" s="1"/>
  <c r="CS392" i="1" s="1"/>
  <c r="CJ392" i="1" s="1"/>
  <c r="FF393" i="1"/>
  <c r="CR148" i="1"/>
  <c r="CG148" i="1" s="1"/>
  <c r="CS148" i="1"/>
  <c r="CJ148" i="1" s="1"/>
  <c r="CR312" i="1" l="1"/>
  <c r="CG312" i="1" s="1"/>
  <c r="BM609" i="1"/>
  <c r="H19" i="84" s="1"/>
  <c r="H37" i="84" s="1"/>
  <c r="H46" i="84" s="1"/>
  <c r="H52" i="84" s="1"/>
  <c r="BM624" i="1"/>
  <c r="BM633" i="1" s="1"/>
  <c r="BM617" i="1"/>
  <c r="CP234" i="1"/>
  <c r="ES234" i="1"/>
  <c r="EU234" i="1" s="1"/>
  <c r="ES233" i="1"/>
  <c r="EU233" i="1" s="1"/>
  <c r="CP233" i="1"/>
  <c r="P79" i="39"/>
  <c r="E58" i="84" s="1"/>
  <c r="E57" i="84"/>
  <c r="CE314" i="1"/>
  <c r="CS314" i="1" s="1"/>
  <c r="CJ314" i="1" s="1"/>
  <c r="CE313" i="1"/>
  <c r="CS313" i="1" s="1"/>
  <c r="CJ313" i="1" s="1"/>
  <c r="FG393" i="1"/>
  <c r="CE393" i="1" s="1"/>
  <c r="CS393" i="1" s="1"/>
  <c r="CJ393" i="1" s="1"/>
  <c r="FF394" i="1"/>
  <c r="FG394" i="1" s="1"/>
  <c r="CE394" i="1" s="1"/>
  <c r="CS394" i="1" s="1"/>
  <c r="CJ394" i="1" s="1"/>
  <c r="CS231" i="1"/>
  <c r="CJ231" i="1" s="1"/>
  <c r="GI195" i="1" s="1"/>
  <c r="CP546" i="1"/>
  <c r="EP546" i="1"/>
  <c r="EU546" i="1" s="1"/>
  <c r="N31" i="84"/>
  <c r="CS149" i="1"/>
  <c r="CJ149" i="1" s="1"/>
  <c r="CR149" i="1"/>
  <c r="CG149" i="1" s="1"/>
  <c r="EV534" i="1"/>
  <c r="P190" i="23"/>
  <c r="GR440" i="1"/>
  <c r="R160" i="23" s="1"/>
  <c r="FG150" i="1"/>
  <c r="CE150" i="1" s="1"/>
  <c r="FF151" i="1"/>
  <c r="GV440" i="1"/>
  <c r="O190" i="23" s="1"/>
  <c r="GK440" i="1"/>
  <c r="FF535" i="1"/>
  <c r="EW391" i="1"/>
  <c r="CF391" i="1" s="1"/>
  <c r="CR391" i="1" s="1"/>
  <c r="CG391" i="1" s="1"/>
  <c r="EV392" i="1"/>
  <c r="CQ547" i="1"/>
  <c r="EZ547" i="1"/>
  <c r="FE547" i="1" s="1"/>
  <c r="FG232" i="1"/>
  <c r="CE232" i="1" s="1"/>
  <c r="FF233" i="1"/>
  <c r="CR313" i="1" l="1"/>
  <c r="CG313" i="1" s="1"/>
  <c r="CR314" i="1"/>
  <c r="CG314" i="1" s="1"/>
  <c r="CS150" i="1"/>
  <c r="CJ150" i="1" s="1"/>
  <c r="CR150" i="1"/>
  <c r="CG150" i="1" s="1"/>
  <c r="EV535" i="1"/>
  <c r="FG233" i="1"/>
  <c r="CE233" i="1" s="1"/>
  <c r="FF234" i="1"/>
  <c r="FG234" i="1" s="1"/>
  <c r="CE234" i="1" s="1"/>
  <c r="EP547" i="1"/>
  <c r="EU547" i="1" s="1"/>
  <c r="CP547" i="1"/>
  <c r="N32" i="84"/>
  <c r="FG151" i="1"/>
  <c r="CE151" i="1" s="1"/>
  <c r="FF152" i="1"/>
  <c r="FG152" i="1" s="1"/>
  <c r="CE152" i="1" s="1"/>
  <c r="EW392" i="1"/>
  <c r="CF392" i="1" s="1"/>
  <c r="CR392" i="1" s="1"/>
  <c r="CG392" i="1" s="1"/>
  <c r="EV393" i="1"/>
  <c r="FF536" i="1"/>
  <c r="CS232" i="1"/>
  <c r="CJ232" i="1" s="1"/>
  <c r="EZ548" i="1"/>
  <c r="FE548" i="1" s="1"/>
  <c r="CQ548" i="1"/>
  <c r="EV536" i="1" l="1"/>
  <c r="CS234" i="1"/>
  <c r="CJ234" i="1" s="1"/>
  <c r="CS152" i="1"/>
  <c r="CJ152" i="1" s="1"/>
  <c r="CR152" i="1"/>
  <c r="CG152" i="1" s="1"/>
  <c r="CS233" i="1"/>
  <c r="CJ233" i="1" s="1"/>
  <c r="CS151" i="1"/>
  <c r="CJ151" i="1" s="1"/>
  <c r="CR151" i="1"/>
  <c r="CG151" i="1" s="1"/>
  <c r="CP548" i="1"/>
  <c r="EP548" i="1"/>
  <c r="EU548" i="1" s="1"/>
  <c r="N33" i="84"/>
  <c r="FF537" i="1"/>
  <c r="EW393" i="1"/>
  <c r="CF393" i="1" s="1"/>
  <c r="CR393" i="1" s="1"/>
  <c r="CG393" i="1" s="1"/>
  <c r="EV394" i="1"/>
  <c r="EW394" i="1" s="1"/>
  <c r="CF394" i="1" s="1"/>
  <c r="CR394" i="1" s="1"/>
  <c r="CG394" i="1" s="1"/>
  <c r="EZ549" i="1"/>
  <c r="FE549" i="1" s="1"/>
  <c r="CQ549" i="1"/>
  <c r="EV537" i="1" l="1"/>
  <c r="EW536" i="1"/>
  <c r="CF536" i="1" s="1"/>
  <c r="M26" i="81" s="1"/>
  <c r="N34" i="84"/>
  <c r="CP549" i="1"/>
  <c r="EP549" i="1"/>
  <c r="EU549" i="1" s="1"/>
  <c r="FF574" i="1"/>
  <c r="FG537" i="1" s="1"/>
  <c r="CE537" i="1" s="1"/>
  <c r="FF538" i="1"/>
  <c r="EZ550" i="1"/>
  <c r="FE550" i="1" s="1"/>
  <c r="CQ550" i="1"/>
  <c r="CS537" i="1" l="1"/>
  <c r="CJ537" i="1" s="1"/>
  <c r="FG509" i="1"/>
  <c r="FG514" i="1"/>
  <c r="FG513" i="1"/>
  <c r="FG505" i="1"/>
  <c r="FG504" i="1"/>
  <c r="FG510" i="1"/>
  <c r="FG512" i="1"/>
  <c r="FG521" i="1"/>
  <c r="FG522" i="1"/>
  <c r="CE522" i="1" s="1"/>
  <c r="FG517" i="1"/>
  <c r="FG501" i="1"/>
  <c r="FG502" i="1"/>
  <c r="FG508" i="1"/>
  <c r="FG520" i="1"/>
  <c r="FG518" i="1"/>
  <c r="FG516" i="1"/>
  <c r="FG519" i="1"/>
  <c r="FG515" i="1"/>
  <c r="FG506" i="1"/>
  <c r="FG507" i="1"/>
  <c r="FG511" i="1"/>
  <c r="FG503" i="1"/>
  <c r="FG523" i="1"/>
  <c r="CE523" i="1" s="1"/>
  <c r="FG527" i="1"/>
  <c r="CE527" i="1" s="1"/>
  <c r="FG526" i="1"/>
  <c r="CE526" i="1" s="1"/>
  <c r="FG525" i="1"/>
  <c r="CE525" i="1" s="1"/>
  <c r="FG524" i="1"/>
  <c r="CE524" i="1" s="1"/>
  <c r="FG528" i="1"/>
  <c r="CE528" i="1" s="1"/>
  <c r="FG529" i="1"/>
  <c r="CE529" i="1" s="1"/>
  <c r="FG530" i="1"/>
  <c r="CE530" i="1" s="1"/>
  <c r="FG531" i="1"/>
  <c r="CE531" i="1" s="1"/>
  <c r="FG532" i="1"/>
  <c r="CE532" i="1" s="1"/>
  <c r="FG533" i="1"/>
  <c r="CE533" i="1" s="1"/>
  <c r="FG534" i="1"/>
  <c r="CE534" i="1" s="1"/>
  <c r="FG535" i="1"/>
  <c r="CE535" i="1" s="1"/>
  <c r="FG536" i="1"/>
  <c r="CE536" i="1" s="1"/>
  <c r="FG538" i="1"/>
  <c r="CE538" i="1" s="1"/>
  <c r="FF539" i="1"/>
  <c r="EZ551" i="1"/>
  <c r="FE551" i="1" s="1"/>
  <c r="CQ551" i="1"/>
  <c r="EV574" i="1"/>
  <c r="EW522" i="1"/>
  <c r="CF522" i="1" s="1"/>
  <c r="M12" i="81" s="1"/>
  <c r="EW537" i="1"/>
  <c r="CF537" i="1" s="1"/>
  <c r="M27" i="81" s="1"/>
  <c r="EW523" i="1"/>
  <c r="CF523" i="1" s="1"/>
  <c r="M13" i="81" s="1"/>
  <c r="EW525" i="1"/>
  <c r="CF525" i="1" s="1"/>
  <c r="M15" i="81" s="1"/>
  <c r="EV538" i="1"/>
  <c r="EW524" i="1"/>
  <c r="CF524" i="1" s="1"/>
  <c r="M14" i="81" s="1"/>
  <c r="EW527" i="1"/>
  <c r="CF527" i="1" s="1"/>
  <c r="M17" i="81" s="1"/>
  <c r="EW526" i="1"/>
  <c r="CF526" i="1" s="1"/>
  <c r="M16" i="81" s="1"/>
  <c r="EW528" i="1"/>
  <c r="CF528" i="1" s="1"/>
  <c r="M18" i="81" s="1"/>
  <c r="EW529" i="1"/>
  <c r="CF529" i="1" s="1"/>
  <c r="M19" i="81" s="1"/>
  <c r="EW530" i="1"/>
  <c r="CF530" i="1" s="1"/>
  <c r="M20" i="81" s="1"/>
  <c r="EW531" i="1"/>
  <c r="CF531" i="1" s="1"/>
  <c r="M21" i="81" s="1"/>
  <c r="EW532" i="1"/>
  <c r="CF532" i="1" s="1"/>
  <c r="M22" i="81" s="1"/>
  <c r="EW533" i="1"/>
  <c r="CF533" i="1" s="1"/>
  <c r="M23" i="81" s="1"/>
  <c r="EW534" i="1"/>
  <c r="CF534" i="1" s="1"/>
  <c r="M24" i="81" s="1"/>
  <c r="EW535" i="1"/>
  <c r="CF535" i="1" s="1"/>
  <c r="M25" i="81" s="1"/>
  <c r="EP550" i="1"/>
  <c r="EU550" i="1" s="1"/>
  <c r="N35" i="84"/>
  <c r="CP550" i="1"/>
  <c r="CR532" i="1" l="1"/>
  <c r="CG532" i="1" s="1"/>
  <c r="CS532" i="1"/>
  <c r="CJ532" i="1" s="1"/>
  <c r="CS522" i="1"/>
  <c r="CJ522" i="1" s="1"/>
  <c r="CR522" i="1"/>
  <c r="CG522" i="1" s="1"/>
  <c r="CS530" i="1"/>
  <c r="CJ530" i="1" s="1"/>
  <c r="CR530" i="1"/>
  <c r="CG530" i="1" s="1"/>
  <c r="CS529" i="1"/>
  <c r="CJ529" i="1" s="1"/>
  <c r="CR529" i="1"/>
  <c r="CG529" i="1" s="1"/>
  <c r="CR528" i="1"/>
  <c r="CG528" i="1" s="1"/>
  <c r="CS528" i="1"/>
  <c r="CJ528" i="1" s="1"/>
  <c r="CS524" i="1"/>
  <c r="CJ524" i="1" s="1"/>
  <c r="CR524" i="1"/>
  <c r="CG524" i="1" s="1"/>
  <c r="FG539" i="1"/>
  <c r="CE539" i="1" s="1"/>
  <c r="FF540" i="1"/>
  <c r="CR525" i="1"/>
  <c r="CG525" i="1" s="1"/>
  <c r="CS525" i="1"/>
  <c r="CJ525" i="1" s="1"/>
  <c r="N36" i="84"/>
  <c r="CP551" i="1"/>
  <c r="EP551" i="1"/>
  <c r="EU551" i="1" s="1"/>
  <c r="CR526" i="1"/>
  <c r="CG526" i="1" s="1"/>
  <c r="CS526" i="1"/>
  <c r="CJ526" i="1" s="1"/>
  <c r="CS536" i="1"/>
  <c r="CJ536" i="1" s="1"/>
  <c r="CR536" i="1"/>
  <c r="CG536" i="1" s="1"/>
  <c r="CS527" i="1"/>
  <c r="CJ527" i="1" s="1"/>
  <c r="CR527" i="1"/>
  <c r="CG527" i="1" s="1"/>
  <c r="CR531" i="1"/>
  <c r="CG531" i="1" s="1"/>
  <c r="CS531" i="1"/>
  <c r="CJ531" i="1" s="1"/>
  <c r="CS535" i="1"/>
  <c r="CJ535" i="1" s="1"/>
  <c r="CR535" i="1"/>
  <c r="CG535" i="1" s="1"/>
  <c r="CS523" i="1"/>
  <c r="CJ523" i="1" s="1"/>
  <c r="CR523" i="1"/>
  <c r="CG523" i="1" s="1"/>
  <c r="CS533" i="1"/>
  <c r="CJ533" i="1" s="1"/>
  <c r="CR533" i="1"/>
  <c r="CG533" i="1" s="1"/>
  <c r="EZ552" i="1"/>
  <c r="FE552" i="1" s="1"/>
  <c r="CQ552" i="1"/>
  <c r="CS538" i="1"/>
  <c r="CJ538" i="1" s="1"/>
  <c r="EW538" i="1"/>
  <c r="CF538" i="1" s="1"/>
  <c r="M28" i="81" s="1"/>
  <c r="EV539" i="1"/>
  <c r="CR534" i="1"/>
  <c r="CG534" i="1" s="1"/>
  <c r="CS534" i="1"/>
  <c r="CJ534" i="1" s="1"/>
  <c r="CR537" i="1"/>
  <c r="CG537" i="1" s="1"/>
  <c r="EZ553" i="1" l="1"/>
  <c r="FE553" i="1" s="1"/>
  <c r="CQ553" i="1"/>
  <c r="EW539" i="1"/>
  <c r="CF539" i="1" s="1"/>
  <c r="M29" i="81" s="1"/>
  <c r="EV540" i="1"/>
  <c r="EP552" i="1"/>
  <c r="EU552" i="1" s="1"/>
  <c r="BF552" i="1"/>
  <c r="N37" i="84"/>
  <c r="BJ606" i="1"/>
  <c r="E16" i="84" s="1"/>
  <c r="E34" i="84" s="1"/>
  <c r="E45" i="84" s="1"/>
  <c r="E51" i="84" s="1"/>
  <c r="CP552" i="1"/>
  <c r="CR538" i="1"/>
  <c r="CG538" i="1" s="1"/>
  <c r="FG540" i="1"/>
  <c r="CE540" i="1" s="1"/>
  <c r="FF541" i="1"/>
  <c r="CS539" i="1"/>
  <c r="CJ539" i="1" s="1"/>
  <c r="CS540" i="1" l="1"/>
  <c r="CJ540" i="1" s="1"/>
  <c r="EW540" i="1"/>
  <c r="CF540" i="1" s="1"/>
  <c r="M30" i="81" s="1"/>
  <c r="EV541" i="1"/>
  <c r="EZ554" i="1"/>
  <c r="FE554" i="1" s="1"/>
  <c r="CQ554" i="1"/>
  <c r="CR539" i="1"/>
  <c r="CG539" i="1" s="1"/>
  <c r="CP553" i="1"/>
  <c r="EP553" i="1"/>
  <c r="EU553" i="1" s="1"/>
  <c r="N38" i="84"/>
  <c r="FG541" i="1"/>
  <c r="CE541" i="1" s="1"/>
  <c r="FF542" i="1"/>
  <c r="EW541" i="1" l="1"/>
  <c r="CF541" i="1" s="1"/>
  <c r="M31" i="81" s="1"/>
  <c r="EV542" i="1"/>
  <c r="FG542" i="1"/>
  <c r="CE542" i="1" s="1"/>
  <c r="FF543" i="1"/>
  <c r="CR540" i="1"/>
  <c r="CG540" i="1" s="1"/>
  <c r="EZ555" i="1"/>
  <c r="FE555" i="1" s="1"/>
  <c r="CQ555" i="1"/>
  <c r="N39" i="84"/>
  <c r="EP554" i="1"/>
  <c r="EU554" i="1" s="1"/>
  <c r="CP554" i="1"/>
  <c r="CR541" i="1"/>
  <c r="CG541" i="1" s="1"/>
  <c r="CS541" i="1"/>
  <c r="CJ541" i="1" s="1"/>
  <c r="CS542" i="1" l="1"/>
  <c r="CJ542" i="1" s="1"/>
  <c r="EP555" i="1"/>
  <c r="EU555" i="1" s="1"/>
  <c r="CP555" i="1"/>
  <c r="N40" i="84"/>
  <c r="EZ556" i="1"/>
  <c r="FE556" i="1" s="1"/>
  <c r="CQ556" i="1"/>
  <c r="EW542" i="1"/>
  <c r="CF542" i="1" s="1"/>
  <c r="M32" i="81" s="1"/>
  <c r="EV543" i="1"/>
  <c r="FG543" i="1"/>
  <c r="CE543" i="1" s="1"/>
  <c r="FF544" i="1"/>
  <c r="CS543" i="1" l="1"/>
  <c r="CJ543" i="1" s="1"/>
  <c r="N41" i="84"/>
  <c r="EP556" i="1"/>
  <c r="EU556" i="1" s="1"/>
  <c r="CP556" i="1"/>
  <c r="CR542" i="1"/>
  <c r="CG542" i="1" s="1"/>
  <c r="EW543" i="1"/>
  <c r="CF543" i="1" s="1"/>
  <c r="M33" i="81" s="1"/>
  <c r="EV544" i="1"/>
  <c r="EZ557" i="1"/>
  <c r="FE557" i="1" s="1"/>
  <c r="CQ557" i="1"/>
  <c r="FG544" i="1"/>
  <c r="CE544" i="1" s="1"/>
  <c r="FF545" i="1"/>
  <c r="CQ558" i="1" l="1"/>
  <c r="EZ558" i="1"/>
  <c r="FE558" i="1" s="1"/>
  <c r="EW544" i="1"/>
  <c r="CF544" i="1" s="1"/>
  <c r="M34" i="81" s="1"/>
  <c r="EV545" i="1"/>
  <c r="EP557" i="1"/>
  <c r="EU557" i="1" s="1"/>
  <c r="N42" i="84"/>
  <c r="CP557" i="1"/>
  <c r="FG545" i="1"/>
  <c r="CE545" i="1" s="1"/>
  <c r="FF546" i="1"/>
  <c r="CR543" i="1"/>
  <c r="CG543" i="1" s="1"/>
  <c r="CS544" i="1"/>
  <c r="CJ544" i="1" s="1"/>
  <c r="EZ559" i="1" l="1"/>
  <c r="FE559" i="1" s="1"/>
  <c r="CQ559" i="1"/>
  <c r="CS545" i="1"/>
  <c r="CJ545" i="1" s="1"/>
  <c r="N43" i="84"/>
  <c r="CP558" i="1"/>
  <c r="EP558" i="1"/>
  <c r="EU558" i="1" s="1"/>
  <c r="FG546" i="1"/>
  <c r="CE546" i="1" s="1"/>
  <c r="FF547" i="1"/>
  <c r="EW545" i="1"/>
  <c r="CF545" i="1" s="1"/>
  <c r="M35" i="81" s="1"/>
  <c r="EV546" i="1"/>
  <c r="CR544" i="1"/>
  <c r="CG544" i="1" s="1"/>
  <c r="FG547" i="1" l="1"/>
  <c r="CE547" i="1" s="1"/>
  <c r="FF548" i="1"/>
  <c r="CR545" i="1"/>
  <c r="CG545" i="1" s="1"/>
  <c r="CS546" i="1"/>
  <c r="CJ546" i="1" s="1"/>
  <c r="EP559" i="1"/>
  <c r="EU559" i="1" s="1"/>
  <c r="CP559" i="1"/>
  <c r="N44" i="84"/>
  <c r="CQ560" i="1"/>
  <c r="EZ560" i="1"/>
  <c r="FE560" i="1" s="1"/>
  <c r="EW546" i="1"/>
  <c r="CF546" i="1" s="1"/>
  <c r="M36" i="81" s="1"/>
  <c r="EV547" i="1"/>
  <c r="CR546" i="1" l="1"/>
  <c r="CG546" i="1" s="1"/>
  <c r="EZ561" i="1"/>
  <c r="FE561" i="1" s="1"/>
  <c r="CQ561" i="1"/>
  <c r="EW547" i="1"/>
  <c r="CF547" i="1" s="1"/>
  <c r="M37" i="81" s="1"/>
  <c r="EV548" i="1"/>
  <c r="FG548" i="1"/>
  <c r="CE548" i="1" s="1"/>
  <c r="FF549" i="1"/>
  <c r="EP560" i="1"/>
  <c r="EU560" i="1" s="1"/>
  <c r="CP560" i="1"/>
  <c r="N45" i="84"/>
  <c r="CS547" i="1"/>
  <c r="CJ547" i="1" s="1"/>
  <c r="N46" i="84" l="1"/>
  <c r="CP561" i="1"/>
  <c r="EP561" i="1"/>
  <c r="EU561" i="1" s="1"/>
  <c r="FG549" i="1"/>
  <c r="CE549" i="1" s="1"/>
  <c r="FF550" i="1"/>
  <c r="EZ562" i="1"/>
  <c r="FE562" i="1" s="1"/>
  <c r="CQ562" i="1"/>
  <c r="CS548" i="1"/>
  <c r="CJ548" i="1" s="1"/>
  <c r="CJ575" i="1" s="1"/>
  <c r="CE575" i="1"/>
  <c r="EW548" i="1"/>
  <c r="CF548" i="1" s="1"/>
  <c r="EV549" i="1"/>
  <c r="CR547" i="1"/>
  <c r="CG547" i="1" s="1"/>
  <c r="EW549" i="1" l="1"/>
  <c r="CF549" i="1" s="1"/>
  <c r="M39" i="81" s="1"/>
  <c r="EV550" i="1"/>
  <c r="EZ563" i="1"/>
  <c r="FE563" i="1" s="1"/>
  <c r="CQ563" i="1"/>
  <c r="FG550" i="1"/>
  <c r="CE550" i="1" s="1"/>
  <c r="FF551" i="1"/>
  <c r="CS549" i="1"/>
  <c r="CJ549" i="1" s="1"/>
  <c r="M38" i="81"/>
  <c r="CF575" i="1"/>
  <c r="CR548" i="1"/>
  <c r="N47" i="84"/>
  <c r="BJ582" i="1"/>
  <c r="CP562" i="1"/>
  <c r="BF562" i="1"/>
  <c r="EP562" i="1"/>
  <c r="EU562" i="1" s="1"/>
  <c r="CR549" i="1" l="1"/>
  <c r="CG549" i="1" s="1"/>
  <c r="N48" i="84"/>
  <c r="BF563" i="1"/>
  <c r="CP563" i="1"/>
  <c r="EP563" i="1"/>
  <c r="EU563" i="1" s="1"/>
  <c r="CS550" i="1"/>
  <c r="CJ550" i="1" s="1"/>
  <c r="FG551" i="1"/>
  <c r="CE551" i="1" s="1"/>
  <c r="FF552" i="1"/>
  <c r="EW550" i="1"/>
  <c r="CF550" i="1" s="1"/>
  <c r="M40" i="81" s="1"/>
  <c r="EV551" i="1"/>
  <c r="CQ564" i="1"/>
  <c r="EZ564" i="1"/>
  <c r="FE564" i="1" s="1"/>
  <c r="CG575" i="1"/>
  <c r="CG548" i="1"/>
  <c r="FG552" i="1" l="1"/>
  <c r="CE552" i="1" s="1"/>
  <c r="FF553" i="1"/>
  <c r="CQ565" i="1"/>
  <c r="EZ565" i="1"/>
  <c r="FE565" i="1" s="1"/>
  <c r="CR550" i="1"/>
  <c r="CG550" i="1" s="1"/>
  <c r="N49" i="84"/>
  <c r="CP564" i="1"/>
  <c r="EP564" i="1"/>
  <c r="EU564" i="1" s="1"/>
  <c r="CS551" i="1"/>
  <c r="CJ551" i="1" s="1"/>
  <c r="EW551" i="1"/>
  <c r="CF551" i="1" s="1"/>
  <c r="M41" i="81" s="1"/>
  <c r="EV552" i="1"/>
  <c r="CQ566" i="1" l="1"/>
  <c r="EZ566" i="1"/>
  <c r="FE566" i="1" s="1"/>
  <c r="FG553" i="1"/>
  <c r="CE553" i="1" s="1"/>
  <c r="FF554" i="1"/>
  <c r="EW552" i="1"/>
  <c r="CF552" i="1" s="1"/>
  <c r="EV553" i="1"/>
  <c r="N50" i="84"/>
  <c r="EP565" i="1"/>
  <c r="EU565" i="1" s="1"/>
  <c r="CP565" i="1"/>
  <c r="CR551" i="1"/>
  <c r="CG551" i="1" s="1"/>
  <c r="CS552" i="1"/>
  <c r="CJ552" i="1" s="1"/>
  <c r="CT577" i="1"/>
  <c r="FG554" i="1" l="1"/>
  <c r="CE554" i="1" s="1"/>
  <c r="FF555" i="1"/>
  <c r="CU577" i="1"/>
  <c r="CS577" i="1" s="1"/>
  <c r="M42" i="81"/>
  <c r="CS553" i="1"/>
  <c r="CJ553" i="1" s="1"/>
  <c r="CT578" i="1"/>
  <c r="CR552" i="1"/>
  <c r="CG552" i="1" s="1"/>
  <c r="EZ567" i="1"/>
  <c r="FE567" i="1" s="1"/>
  <c r="CQ567" i="1"/>
  <c r="N51" i="84"/>
  <c r="E21" i="84"/>
  <c r="E39" i="84" s="1"/>
  <c r="E46" i="84" s="1"/>
  <c r="E52" i="84" s="1"/>
  <c r="EP566" i="1"/>
  <c r="EU566" i="1" s="1"/>
  <c r="BL635" i="1"/>
  <c r="CP566" i="1"/>
  <c r="EW553" i="1"/>
  <c r="CF553" i="1" s="1"/>
  <c r="CR553" i="1" s="1"/>
  <c r="CG553" i="1" s="1"/>
  <c r="EV554" i="1"/>
  <c r="EW554" i="1" l="1"/>
  <c r="CF554" i="1" s="1"/>
  <c r="EV555" i="1"/>
  <c r="CP567" i="1"/>
  <c r="EP567" i="1"/>
  <c r="EU567" i="1" s="1"/>
  <c r="CU578" i="1"/>
  <c r="CS578" i="1" s="1"/>
  <c r="M43" i="81"/>
  <c r="FG555" i="1"/>
  <c r="CE555" i="1" s="1"/>
  <c r="FF556" i="1"/>
  <c r="EZ569" i="1"/>
  <c r="FE569" i="1" s="1"/>
  <c r="CQ569" i="1"/>
  <c r="EZ568" i="1"/>
  <c r="FE568" i="1" s="1"/>
  <c r="CQ568" i="1"/>
  <c r="CT579" i="1"/>
  <c r="CS554" i="1"/>
  <c r="CJ554" i="1" s="1"/>
  <c r="CR554" i="1"/>
  <c r="CG554" i="1" s="1"/>
  <c r="CS555" i="1" l="1"/>
  <c r="CJ555" i="1" s="1"/>
  <c r="CT580" i="1"/>
  <c r="CP569" i="1"/>
  <c r="EW555" i="1"/>
  <c r="CF555" i="1" s="1"/>
  <c r="EV556" i="1"/>
  <c r="M44" i="81"/>
  <c r="CU579" i="1"/>
  <c r="CS579" i="1" s="1"/>
  <c r="FG556" i="1"/>
  <c r="CE556" i="1" s="1"/>
  <c r="FF557" i="1"/>
  <c r="EP569" i="1"/>
  <c r="EU569" i="1" s="1"/>
  <c r="CU580" i="1" l="1"/>
  <c r="CS580" i="1" s="1"/>
  <c r="M45" i="81"/>
  <c r="CR555" i="1"/>
  <c r="CG555" i="1" s="1"/>
  <c r="CS556" i="1"/>
  <c r="CJ556" i="1" s="1"/>
  <c r="CT581" i="1"/>
  <c r="EW556" i="1"/>
  <c r="CF556" i="1" s="1"/>
  <c r="EV557" i="1"/>
  <c r="EP568" i="1"/>
  <c r="EU568" i="1" s="1"/>
  <c r="CP568" i="1"/>
  <c r="FG557" i="1"/>
  <c r="CE557" i="1" s="1"/>
  <c r="FF558" i="1"/>
  <c r="CU581" i="1" l="1"/>
  <c r="CS581" i="1" s="1"/>
  <c r="M46" i="81"/>
  <c r="CR556" i="1"/>
  <c r="CG556" i="1" s="1"/>
  <c r="CT582" i="1"/>
  <c r="CS557" i="1"/>
  <c r="CJ557" i="1" s="1"/>
  <c r="EW557" i="1"/>
  <c r="CF557" i="1" s="1"/>
  <c r="EV558" i="1"/>
  <c r="FG558" i="1"/>
  <c r="CE558" i="1" s="1"/>
  <c r="FF559" i="1"/>
  <c r="FG559" i="1" l="1"/>
  <c r="CE559" i="1" s="1"/>
  <c r="FF560" i="1"/>
  <c r="EW558" i="1"/>
  <c r="CF558" i="1" s="1"/>
  <c r="EV559" i="1"/>
  <c r="CT583" i="1"/>
  <c r="CS558" i="1"/>
  <c r="CJ558" i="1" s="1"/>
  <c r="CR557" i="1"/>
  <c r="CG557" i="1" s="1"/>
  <c r="M47" i="81"/>
  <c r="CU582" i="1"/>
  <c r="CS582" i="1" s="1"/>
  <c r="M48" i="81" l="1"/>
  <c r="CU583" i="1"/>
  <c r="CS583" i="1" s="1"/>
  <c r="CR558" i="1"/>
  <c r="CG558" i="1" s="1"/>
  <c r="FG560" i="1"/>
  <c r="CE560" i="1" s="1"/>
  <c r="FF561" i="1"/>
  <c r="EW559" i="1"/>
  <c r="CF559" i="1" s="1"/>
  <c r="EV560" i="1"/>
  <c r="CT584" i="1"/>
  <c r="CS559" i="1"/>
  <c r="CJ559" i="1" s="1"/>
  <c r="EW560" i="1" l="1"/>
  <c r="CF560" i="1" s="1"/>
  <c r="EV561" i="1"/>
  <c r="CR559" i="1"/>
  <c r="CG559" i="1" s="1"/>
  <c r="CU584" i="1"/>
  <c r="CS584" i="1" s="1"/>
  <c r="M49" i="81"/>
  <c r="FG561" i="1"/>
  <c r="CE561" i="1" s="1"/>
  <c r="FF562" i="1"/>
  <c r="CT585" i="1"/>
  <c r="CS560" i="1"/>
  <c r="CJ560" i="1" s="1"/>
  <c r="CR560" i="1"/>
  <c r="CG560" i="1" s="1"/>
  <c r="FG562" i="1" l="1"/>
  <c r="CE562" i="1" s="1"/>
  <c r="FF563" i="1"/>
  <c r="EW561" i="1"/>
  <c r="CF561" i="1" s="1"/>
  <c r="CR561" i="1" s="1"/>
  <c r="CG561" i="1" s="1"/>
  <c r="EV562" i="1"/>
  <c r="CT586" i="1"/>
  <c r="CS561" i="1"/>
  <c r="CJ561" i="1" s="1"/>
  <c r="CU585" i="1"/>
  <c r="CS585" i="1" s="1"/>
  <c r="M50" i="81"/>
  <c r="CU586" i="1" l="1"/>
  <c r="CS586" i="1" s="1"/>
  <c r="M51" i="81"/>
  <c r="FG563" i="1"/>
  <c r="CE563" i="1" s="1"/>
  <c r="FF564" i="1"/>
  <c r="EW562" i="1"/>
  <c r="CF562" i="1" s="1"/>
  <c r="CR562" i="1" s="1"/>
  <c r="CG562" i="1" s="1"/>
  <c r="EV563" i="1"/>
  <c r="CS562" i="1"/>
  <c r="CJ562" i="1" s="1"/>
  <c r="CT587" i="1"/>
  <c r="CH577" i="1"/>
  <c r="M52" i="81" l="1"/>
  <c r="CH578" i="1"/>
  <c r="CH580" i="1" s="1"/>
  <c r="CU587" i="1"/>
  <c r="CS587" i="1" s="1"/>
  <c r="FG564" i="1"/>
  <c r="CE564" i="1" s="1"/>
  <c r="FF565" i="1"/>
  <c r="EW563" i="1"/>
  <c r="CF563" i="1" s="1"/>
  <c r="CR563" i="1" s="1"/>
  <c r="CG563" i="1" s="1"/>
  <c r="EV564" i="1"/>
  <c r="CS563" i="1"/>
  <c r="CJ563" i="1" s="1"/>
  <c r="CT588" i="1"/>
  <c r="FG565" i="1" l="1"/>
  <c r="CE565" i="1" s="1"/>
  <c r="FF566" i="1"/>
  <c r="CS564" i="1"/>
  <c r="CJ564" i="1" s="1"/>
  <c r="M53" i="81"/>
  <c r="O53" i="81" s="1"/>
  <c r="CU588" i="1"/>
  <c r="CS588" i="1" s="1"/>
  <c r="EW564" i="1"/>
  <c r="CF564" i="1" s="1"/>
  <c r="M54" i="81" s="1"/>
  <c r="EV565" i="1"/>
  <c r="N62" i="81"/>
  <c r="M61" i="81"/>
  <c r="N61" i="81" s="1"/>
  <c r="O63" i="81" s="1"/>
  <c r="O62" i="81" l="1"/>
  <c r="CR564" i="1"/>
  <c r="CG564" i="1" s="1"/>
  <c r="EW565" i="1"/>
  <c r="CF565" i="1" s="1"/>
  <c r="M55" i="81" s="1"/>
  <c r="EV566" i="1"/>
  <c r="FG566" i="1"/>
  <c r="CE566" i="1" s="1"/>
  <c r="FF567" i="1"/>
  <c r="CS565" i="1"/>
  <c r="CJ565" i="1" s="1"/>
  <c r="CR565" i="1"/>
  <c r="CG565" i="1" s="1"/>
  <c r="FG567" i="1" l="1"/>
  <c r="CE567" i="1" s="1"/>
  <c r="FF568" i="1"/>
  <c r="CS566" i="1"/>
  <c r="CJ566" i="1" s="1"/>
  <c r="EW566" i="1"/>
  <c r="CF566" i="1" s="1"/>
  <c r="M56" i="81" s="1"/>
  <c r="EV567" i="1"/>
  <c r="CR566" i="1" l="1"/>
  <c r="CG566" i="1" s="1"/>
  <c r="EW567" i="1"/>
  <c r="CF567" i="1" s="1"/>
  <c r="M57" i="81" s="1"/>
  <c r="EV568" i="1"/>
  <c r="FG568" i="1"/>
  <c r="CE568" i="1" s="1"/>
  <c r="FF569" i="1"/>
  <c r="FG569" i="1" s="1"/>
  <c r="CE569" i="1" s="1"/>
  <c r="O56" i="81"/>
  <c r="M65" i="81"/>
  <c r="N65" i="81" s="1"/>
  <c r="O67" i="81" s="1"/>
  <c r="N66" i="81"/>
  <c r="CS567" i="1"/>
  <c r="CJ567" i="1" s="1"/>
  <c r="CR567" i="1"/>
  <c r="CG567" i="1" s="1"/>
  <c r="CS568" i="1" l="1"/>
  <c r="CJ568" i="1" s="1"/>
  <c r="EW568" i="1"/>
  <c r="CF568" i="1" s="1"/>
  <c r="M58" i="81" s="1"/>
  <c r="EV569" i="1"/>
  <c r="EW569" i="1" s="1"/>
  <c r="CF569" i="1" s="1"/>
  <c r="M59" i="81" s="1"/>
  <c r="O66" i="81"/>
  <c r="CS569" i="1"/>
  <c r="CJ569" i="1" s="1"/>
  <c r="CR569" i="1" l="1"/>
  <c r="CG569" i="1" s="1"/>
  <c r="R69" i="81"/>
  <c r="N70" i="81"/>
  <c r="M69" i="81"/>
  <c r="N69" i="81" s="1"/>
  <c r="O71" i="81" s="1"/>
  <c r="O59" i="81"/>
  <c r="CR568" i="1"/>
  <c r="CG568" i="1" s="1"/>
  <c r="O70" i="81" l="1"/>
  <c r="CP187" i="1"/>
  <c r="ES188" i="1"/>
  <c r="EU188" i="1" s="1"/>
  <c r="EV188" i="1" s="1"/>
  <c r="BM599" i="1"/>
  <c r="H9" i="84" s="1"/>
  <c r="H27" i="84" s="1"/>
  <c r="H44" i="84" s="1"/>
  <c r="H50" i="84" s="1"/>
  <c r="ES187" i="1"/>
  <c r="EV189" i="1" l="1"/>
  <c r="EV190" i="1" l="1"/>
  <c r="EV191" i="1" l="1"/>
  <c r="EV192" i="1" l="1"/>
  <c r="EV193" i="1" l="1"/>
  <c r="EV194" i="1" l="1"/>
  <c r="EV195" i="1" l="1"/>
  <c r="EV196" i="1" l="1"/>
  <c r="EV197" i="1" l="1"/>
  <c r="EV198" i="1" l="1"/>
  <c r="EV199" i="1" l="1"/>
  <c r="EV200" i="1" l="1"/>
  <c r="EV201" i="1" l="1"/>
  <c r="EV202" i="1" l="1"/>
  <c r="EV236" i="1" l="1"/>
  <c r="EV203" i="1"/>
  <c r="EW168" i="1" l="1"/>
  <c r="EW175" i="1"/>
  <c r="EW187" i="1"/>
  <c r="CF187" i="1" s="1"/>
  <c r="EW171" i="1"/>
  <c r="EW170" i="1"/>
  <c r="EW182" i="1"/>
  <c r="EW169" i="1"/>
  <c r="EW181" i="1"/>
  <c r="EW173" i="1"/>
  <c r="EW174" i="1"/>
  <c r="EW166" i="1"/>
  <c r="EW185" i="1"/>
  <c r="EW180" i="1"/>
  <c r="EW184" i="1"/>
  <c r="EW179" i="1"/>
  <c r="EW172" i="1"/>
  <c r="EW178" i="1"/>
  <c r="EW186" i="1"/>
  <c r="EW183" i="1"/>
  <c r="EW167" i="1"/>
  <c r="EW177" i="1"/>
  <c r="EW176" i="1"/>
  <c r="EW188" i="1"/>
  <c r="CF188" i="1" s="1"/>
  <c r="EW189" i="1"/>
  <c r="CF189" i="1" s="1"/>
  <c r="EW190" i="1"/>
  <c r="CF190" i="1" s="1"/>
  <c r="EW191" i="1"/>
  <c r="CF191" i="1" s="1"/>
  <c r="EW192" i="1"/>
  <c r="CF192" i="1" s="1"/>
  <c r="EW193" i="1"/>
  <c r="CF193" i="1" s="1"/>
  <c r="EW194" i="1"/>
  <c r="CF194" i="1" s="1"/>
  <c r="EW195" i="1"/>
  <c r="CF195" i="1" s="1"/>
  <c r="EW196" i="1"/>
  <c r="CF196" i="1" s="1"/>
  <c r="EW197" i="1"/>
  <c r="CF197" i="1" s="1"/>
  <c r="EW198" i="1"/>
  <c r="CF198" i="1" s="1"/>
  <c r="EW199" i="1"/>
  <c r="CF199" i="1" s="1"/>
  <c r="EW200" i="1"/>
  <c r="CF200" i="1" s="1"/>
  <c r="EW201" i="1"/>
  <c r="CF201" i="1" s="1"/>
  <c r="EW203" i="1"/>
  <c r="CF203" i="1" s="1"/>
  <c r="EV204" i="1"/>
  <c r="EW202" i="1"/>
  <c r="CF202" i="1" s="1"/>
  <c r="CR200" i="1" l="1"/>
  <c r="CG200" i="1" s="1"/>
  <c r="Y25" i="81"/>
  <c r="Y14" i="81"/>
  <c r="CR189" i="1"/>
  <c r="CG189" i="1" s="1"/>
  <c r="CR194" i="1"/>
  <c r="CG194" i="1" s="1"/>
  <c r="Y19" i="81"/>
  <c r="Y13" i="81"/>
  <c r="CR188" i="1"/>
  <c r="CG188" i="1" s="1"/>
  <c r="CR197" i="1"/>
  <c r="CG197" i="1" s="1"/>
  <c r="Y22" i="81"/>
  <c r="Y24" i="81"/>
  <c r="CR199" i="1"/>
  <c r="CG199" i="1" s="1"/>
  <c r="CR187" i="1"/>
  <c r="CG187" i="1" s="1"/>
  <c r="Y12" i="81"/>
  <c r="CR201" i="1"/>
  <c r="CG201" i="1" s="1"/>
  <c r="Y26" i="81"/>
  <c r="CR198" i="1"/>
  <c r="CG198" i="1" s="1"/>
  <c r="Y23" i="81"/>
  <c r="Y21" i="81"/>
  <c r="CR196" i="1"/>
  <c r="CG196" i="1" s="1"/>
  <c r="Y20" i="81"/>
  <c r="CR195" i="1"/>
  <c r="CG195" i="1" s="1"/>
  <c r="CR202" i="1"/>
  <c r="CG202" i="1" s="1"/>
  <c r="GJ166" i="1"/>
  <c r="GK166" i="1" s="1"/>
  <c r="BM5" i="40"/>
  <c r="BR5" i="40" s="1"/>
  <c r="BN599" i="1"/>
  <c r="I9" i="84" s="1"/>
  <c r="I27" i="84" s="1"/>
  <c r="Y27" i="81"/>
  <c r="BE5" i="40"/>
  <c r="EV205" i="1"/>
  <c r="EW204" i="1"/>
  <c r="CF204" i="1" s="1"/>
  <c r="Y16" i="81"/>
  <c r="CR191" i="1"/>
  <c r="CG191" i="1" s="1"/>
  <c r="Y18" i="81"/>
  <c r="CR193" i="1"/>
  <c r="CG193" i="1" s="1"/>
  <c r="CR192" i="1"/>
  <c r="CG192" i="1" s="1"/>
  <c r="Y17" i="81"/>
  <c r="GJ167" i="1"/>
  <c r="GK167" i="1" s="1"/>
  <c r="CR203" i="1"/>
  <c r="CG203" i="1" s="1"/>
  <c r="BE6" i="40"/>
  <c r="BM6" i="40"/>
  <c r="BR6" i="40" s="1"/>
  <c r="Y28" i="81"/>
  <c r="Y15" i="81"/>
  <c r="CR190" i="1"/>
  <c r="CG190" i="1" s="1"/>
  <c r="BF5" i="40" l="1"/>
  <c r="BF6" i="40"/>
  <c r="EV206" i="1"/>
  <c r="EW205" i="1"/>
  <c r="CF205" i="1" s="1"/>
  <c r="BM7" i="40"/>
  <c r="BR7" i="40" s="1"/>
  <c r="Y29" i="81"/>
  <c r="BE7" i="40"/>
  <c r="GJ168" i="1"/>
  <c r="GK168" i="1" s="1"/>
  <c r="CR204" i="1"/>
  <c r="CG204" i="1" s="1"/>
  <c r="BF7" i="40" l="1"/>
  <c r="BM8" i="40"/>
  <c r="BR8" i="40" s="1"/>
  <c r="GJ169" i="1"/>
  <c r="GK169" i="1" s="1"/>
  <c r="Y30" i="81"/>
  <c r="CR205" i="1"/>
  <c r="CG205" i="1" s="1"/>
  <c r="BE8" i="40"/>
  <c r="EV207" i="1"/>
  <c r="EW206" i="1"/>
  <c r="CF206" i="1" s="1"/>
  <c r="EW207" i="1" l="1"/>
  <c r="CF207" i="1" s="1"/>
  <c r="EV208" i="1"/>
  <c r="BE9" i="40"/>
  <c r="Y31" i="81"/>
  <c r="GJ170" i="1"/>
  <c r="GK170" i="1" s="1"/>
  <c r="CR206" i="1"/>
  <c r="CG206" i="1" s="1"/>
  <c r="BM9" i="40"/>
  <c r="BR9" i="40" s="1"/>
  <c r="BF8" i="40"/>
  <c r="EV209" i="1" l="1"/>
  <c r="EW208" i="1"/>
  <c r="CF208" i="1" s="1"/>
  <c r="BF9" i="40"/>
  <c r="GJ171" i="1"/>
  <c r="GK171" i="1" s="1"/>
  <c r="CR207" i="1"/>
  <c r="CG207" i="1" s="1"/>
  <c r="BM10" i="40"/>
  <c r="BR10" i="40" s="1"/>
  <c r="BE10" i="40"/>
  <c r="Y32" i="81"/>
  <c r="BE11" i="40" l="1"/>
  <c r="Y33" i="81"/>
  <c r="CR208" i="1"/>
  <c r="CG208" i="1" s="1"/>
  <c r="GJ172" i="1"/>
  <c r="GK172" i="1" s="1"/>
  <c r="BM11" i="40"/>
  <c r="BR11" i="40" s="1"/>
  <c r="BF10" i="40"/>
  <c r="EV210" i="1"/>
  <c r="EW209" i="1"/>
  <c r="CF209" i="1" s="1"/>
  <c r="BM12" i="40" l="1"/>
  <c r="BR12" i="40" s="1"/>
  <c r="Y34" i="81"/>
  <c r="GJ173" i="1"/>
  <c r="GK173" i="1" s="1"/>
  <c r="BE12" i="40"/>
  <c r="CR209" i="1"/>
  <c r="CG209" i="1" s="1"/>
  <c r="EV211" i="1"/>
  <c r="EW210" i="1"/>
  <c r="CF210" i="1" s="1"/>
  <c r="BF11" i="40"/>
  <c r="BF12" i="40" l="1"/>
  <c r="EW211" i="1"/>
  <c r="CF211" i="1" s="1"/>
  <c r="EV212" i="1"/>
  <c r="Y35" i="81"/>
  <c r="BE13" i="40"/>
  <c r="GJ174" i="1"/>
  <c r="GK174" i="1" s="1"/>
  <c r="CR210" i="1"/>
  <c r="CG210" i="1" s="1"/>
  <c r="BM13" i="40"/>
  <c r="BR13" i="40" s="1"/>
  <c r="GJ175" i="1" l="1"/>
  <c r="GK175" i="1" s="1"/>
  <c r="CR211" i="1"/>
  <c r="CG211" i="1" s="1"/>
  <c r="BM14" i="40"/>
  <c r="BR14" i="40" s="1"/>
  <c r="BE14" i="40"/>
  <c r="Y36" i="81"/>
  <c r="BF13" i="40"/>
  <c r="EV213" i="1"/>
  <c r="EW212" i="1"/>
  <c r="CF212" i="1" s="1"/>
  <c r="EV214" i="1" l="1"/>
  <c r="EW213" i="1"/>
  <c r="CF213" i="1" s="1"/>
  <c r="BF14" i="40"/>
  <c r="BM15" i="40"/>
  <c r="BR15" i="40" s="1"/>
  <c r="Y37" i="81"/>
  <c r="BE15" i="40"/>
  <c r="GJ176" i="1"/>
  <c r="GK176" i="1" s="1"/>
  <c r="CR212" i="1"/>
  <c r="CG212" i="1" s="1"/>
  <c r="BF15" i="40" l="1"/>
  <c r="BM16" i="40"/>
  <c r="BR16" i="40" s="1"/>
  <c r="CR213" i="1"/>
  <c r="CG213" i="1" s="1"/>
  <c r="CF237" i="1"/>
  <c r="BE16" i="40"/>
  <c r="GJ177" i="1"/>
  <c r="GK177" i="1" s="1"/>
  <c r="Y38" i="81"/>
  <c r="EW214" i="1"/>
  <c r="CF214" i="1" s="1"/>
  <c r="EV215" i="1"/>
  <c r="CR214" i="1" l="1"/>
  <c r="CG214" i="1" s="1"/>
  <c r="BM17" i="40"/>
  <c r="BR17" i="40" s="1"/>
  <c r="GJ178" i="1"/>
  <c r="GK178" i="1" s="1"/>
  <c r="BE17" i="40"/>
  <c r="HD214" i="1"/>
  <c r="HZ178" i="1" s="1"/>
  <c r="Y39" i="81"/>
  <c r="HD169" i="1"/>
  <c r="HD166" i="1"/>
  <c r="HD177" i="1"/>
  <c r="HD182" i="1"/>
  <c r="HD170" i="1"/>
  <c r="HD237" i="1"/>
  <c r="HD179" i="1"/>
  <c r="HD175" i="1"/>
  <c r="HD173" i="1"/>
  <c r="HD168" i="1"/>
  <c r="HD185" i="1"/>
  <c r="HD172" i="1"/>
  <c r="HD176" i="1"/>
  <c r="HD186" i="1"/>
  <c r="HD167" i="1"/>
  <c r="HD180" i="1"/>
  <c r="HD178" i="1"/>
  <c r="HD184" i="1"/>
  <c r="HD183" i="1"/>
  <c r="HD171" i="1"/>
  <c r="HD181" i="1"/>
  <c r="HD174" i="1"/>
  <c r="HD197" i="1"/>
  <c r="HD198" i="1"/>
  <c r="HD192" i="1"/>
  <c r="HD200" i="1"/>
  <c r="HD202" i="1"/>
  <c r="HZ166" i="1" s="1"/>
  <c r="HD195" i="1"/>
  <c r="HD190" i="1"/>
  <c r="HD188" i="1"/>
  <c r="HD189" i="1"/>
  <c r="HD199" i="1"/>
  <c r="HD196" i="1"/>
  <c r="HD194" i="1"/>
  <c r="HD203" i="1"/>
  <c r="HZ167" i="1" s="1"/>
  <c r="HD191" i="1"/>
  <c r="HD187" i="1"/>
  <c r="HD193" i="1"/>
  <c r="HD201" i="1"/>
  <c r="HD204" i="1"/>
  <c r="HZ168" i="1" s="1"/>
  <c r="HD205" i="1"/>
  <c r="HZ169" i="1" s="1"/>
  <c r="HD206" i="1"/>
  <c r="HZ170" i="1" s="1"/>
  <c r="HD207" i="1"/>
  <c r="HZ171" i="1" s="1"/>
  <c r="HD208" i="1"/>
  <c r="HZ172" i="1" s="1"/>
  <c r="HD209" i="1"/>
  <c r="HZ173" i="1" s="1"/>
  <c r="HD210" i="1"/>
  <c r="HZ174" i="1" s="1"/>
  <c r="HD211" i="1"/>
  <c r="HZ175" i="1" s="1"/>
  <c r="HD212" i="1"/>
  <c r="HZ176" i="1" s="1"/>
  <c r="EV216" i="1"/>
  <c r="EW215" i="1"/>
  <c r="CF215" i="1" s="1"/>
  <c r="CG237" i="1"/>
  <c r="BF16" i="40"/>
  <c r="HD213" i="1"/>
  <c r="HZ177" i="1" s="1"/>
  <c r="EV217" i="1" l="1"/>
  <c r="EW216" i="1"/>
  <c r="CF216" i="1" s="1"/>
  <c r="HE177" i="1"/>
  <c r="HE171" i="1"/>
  <c r="HE168" i="1"/>
  <c r="HE172" i="1"/>
  <c r="HE169" i="1"/>
  <c r="HE182" i="1"/>
  <c r="HE185" i="1"/>
  <c r="HE183" i="1"/>
  <c r="HE178" i="1"/>
  <c r="HE181" i="1"/>
  <c r="HE180" i="1"/>
  <c r="HE174" i="1"/>
  <c r="HE166" i="1"/>
  <c r="HE179" i="1"/>
  <c r="HE237" i="1"/>
  <c r="HE173" i="1"/>
  <c r="HE186" i="1"/>
  <c r="HE184" i="1"/>
  <c r="HE176" i="1"/>
  <c r="HE170" i="1"/>
  <c r="HE175" i="1"/>
  <c r="HE167" i="1"/>
  <c r="HE190" i="1"/>
  <c r="HE191" i="1"/>
  <c r="HE187" i="1"/>
  <c r="HE189" i="1"/>
  <c r="HE202" i="1"/>
  <c r="HE199" i="1"/>
  <c r="HE193" i="1"/>
  <c r="HE200" i="1"/>
  <c r="HE192" i="1"/>
  <c r="HE198" i="1"/>
  <c r="HE201" i="1"/>
  <c r="HE188" i="1"/>
  <c r="HE196" i="1"/>
  <c r="HE197" i="1"/>
  <c r="HE194" i="1"/>
  <c r="HE195" i="1"/>
  <c r="HE203" i="1"/>
  <c r="HE204" i="1"/>
  <c r="HE205" i="1"/>
  <c r="HE206" i="1"/>
  <c r="HE207" i="1"/>
  <c r="HE208" i="1"/>
  <c r="HE209" i="1"/>
  <c r="HE210" i="1"/>
  <c r="HE211" i="1"/>
  <c r="HE212" i="1"/>
  <c r="HE213" i="1"/>
  <c r="HD215" i="1"/>
  <c r="HZ179" i="1" s="1"/>
  <c r="Y40" i="81"/>
  <c r="BM18" i="40"/>
  <c r="BR18" i="40" s="1"/>
  <c r="GJ179" i="1"/>
  <c r="GK179" i="1" s="1"/>
  <c r="CR215" i="1"/>
  <c r="CG215" i="1" s="1"/>
  <c r="BE18" i="40"/>
  <c r="HE214" i="1"/>
  <c r="BF17" i="40"/>
  <c r="BF18" i="40" l="1"/>
  <c r="HE215" i="1"/>
  <c r="CR216" i="1"/>
  <c r="CG216" i="1" s="1"/>
  <c r="BM19" i="40"/>
  <c r="BR19" i="40" s="1"/>
  <c r="HD216" i="1"/>
  <c r="HZ180" i="1" s="1"/>
  <c r="Y41" i="81"/>
  <c r="GJ180" i="1"/>
  <c r="GK180" i="1" s="1"/>
  <c r="BE19" i="40"/>
  <c r="EW217" i="1"/>
  <c r="CF217" i="1" s="1"/>
  <c r="EV218" i="1"/>
  <c r="HD217" i="1" l="1"/>
  <c r="HZ181" i="1" s="1"/>
  <c r="BM20" i="40"/>
  <c r="BR20" i="40" s="1"/>
  <c r="BE20" i="40"/>
  <c r="CR217" i="1"/>
  <c r="CG217" i="1" s="1"/>
  <c r="Y42" i="81"/>
  <c r="GJ181" i="1"/>
  <c r="GK181" i="1" s="1"/>
  <c r="BN604" i="1"/>
  <c r="I14" i="84" s="1"/>
  <c r="I32" i="84" s="1"/>
  <c r="EV219" i="1"/>
  <c r="EW218" i="1"/>
  <c r="CF218" i="1" s="1"/>
  <c r="HE216" i="1"/>
  <c r="BF19" i="40"/>
  <c r="BE21" i="40" l="1"/>
  <c r="GJ182" i="1"/>
  <c r="GK182" i="1" s="1"/>
  <c r="BM21" i="40"/>
  <c r="BR21" i="40" s="1"/>
  <c r="CR218" i="1"/>
  <c r="CG218" i="1" s="1"/>
  <c r="HD218" i="1"/>
  <c r="HZ182" i="1" s="1"/>
  <c r="Y43" i="81"/>
  <c r="EV220" i="1"/>
  <c r="EW219" i="1"/>
  <c r="CF219" i="1" s="1"/>
  <c r="BF20" i="40"/>
  <c r="HE217" i="1"/>
  <c r="BE22" i="40" l="1"/>
  <c r="BM22" i="40"/>
  <c r="BR22" i="40" s="1"/>
  <c r="CR219" i="1"/>
  <c r="CG219" i="1" s="1"/>
  <c r="Y44" i="81"/>
  <c r="HD219" i="1"/>
  <c r="HZ183" i="1" s="1"/>
  <c r="EW220" i="1"/>
  <c r="CF220" i="1" s="1"/>
  <c r="EV221" i="1"/>
  <c r="BF21" i="40"/>
  <c r="HE218" i="1"/>
  <c r="EV222" i="1" l="1"/>
  <c r="EW221" i="1"/>
  <c r="CF221" i="1" s="1"/>
  <c r="CR220" i="1"/>
  <c r="CG220" i="1" s="1"/>
  <c r="GJ184" i="1"/>
  <c r="GK184" i="1" s="1"/>
  <c r="BM23" i="40"/>
  <c r="BR23" i="40" s="1"/>
  <c r="Y45" i="81"/>
  <c r="HD220" i="1"/>
  <c r="HZ184" i="1" s="1"/>
  <c r="BE23" i="40"/>
  <c r="BF22" i="40"/>
  <c r="HE219" i="1"/>
  <c r="HD221" i="1" l="1"/>
  <c r="HZ185" i="1" s="1"/>
  <c r="BE24" i="40"/>
  <c r="Y46" i="81"/>
  <c r="GJ185" i="1"/>
  <c r="GK185" i="1" s="1"/>
  <c r="CR221" i="1"/>
  <c r="CG221" i="1" s="1"/>
  <c r="BM24" i="40"/>
  <c r="BR24" i="40" s="1"/>
  <c r="HE220" i="1"/>
  <c r="BF23" i="40"/>
  <c r="EV223" i="1"/>
  <c r="EW222" i="1"/>
  <c r="CF222" i="1" s="1"/>
  <c r="Y47" i="81" l="1"/>
  <c r="BM25" i="40"/>
  <c r="BR25" i="40" s="1"/>
  <c r="HD222" i="1"/>
  <c r="HZ186" i="1" s="1"/>
  <c r="GJ186" i="1"/>
  <c r="GK186" i="1" s="1"/>
  <c r="CR222" i="1"/>
  <c r="CG222" i="1" s="1"/>
  <c r="HE222" i="1" s="1"/>
  <c r="EV224" i="1"/>
  <c r="EW223" i="1"/>
  <c r="CF223" i="1" s="1"/>
  <c r="HE221" i="1"/>
  <c r="BF24" i="40"/>
  <c r="Y48" i="81" l="1"/>
  <c r="GJ187" i="1"/>
  <c r="GK187" i="1" s="1"/>
  <c r="HD223" i="1"/>
  <c r="BM26" i="40"/>
  <c r="BR26" i="40" s="1"/>
  <c r="CR223" i="1"/>
  <c r="CG223" i="1" s="1"/>
  <c r="HE223" i="1" s="1"/>
  <c r="EW224" i="1"/>
  <c r="CF224" i="1" s="1"/>
  <c r="EV225" i="1"/>
  <c r="EV226" i="1" l="1"/>
  <c r="EW225" i="1"/>
  <c r="CF225" i="1" s="1"/>
  <c r="GJ188" i="1"/>
  <c r="GK188" i="1" s="1"/>
  <c r="HD224" i="1"/>
  <c r="BM27" i="40"/>
  <c r="BR27" i="40" s="1"/>
  <c r="CR224" i="1"/>
  <c r="CG224" i="1" s="1"/>
  <c r="HE224" i="1" s="1"/>
  <c r="Y49" i="81"/>
  <c r="HZ347" i="1"/>
  <c r="HZ267" i="1"/>
  <c r="HZ187" i="1"/>
  <c r="HZ348" i="1" l="1"/>
  <c r="HZ188" i="1"/>
  <c r="HZ268" i="1"/>
  <c r="Y50" i="81"/>
  <c r="GJ189" i="1"/>
  <c r="GK189" i="1" s="1"/>
  <c r="HD225" i="1"/>
  <c r="BM28" i="40"/>
  <c r="BR28" i="40" s="1"/>
  <c r="CR225" i="1"/>
  <c r="CG225" i="1" s="1"/>
  <c r="HE225" i="1" s="1"/>
  <c r="EV227" i="1"/>
  <c r="EW226" i="1"/>
  <c r="CF226" i="1" s="1"/>
  <c r="BM29" i="40" l="1"/>
  <c r="CR226" i="1"/>
  <c r="CG226" i="1" s="1"/>
  <c r="HE226" i="1" s="1"/>
  <c r="GJ190" i="1"/>
  <c r="GK190" i="1" s="1"/>
  <c r="Y51" i="81"/>
  <c r="HD226" i="1"/>
  <c r="EW227" i="1"/>
  <c r="CF227" i="1" s="1"/>
  <c r="EV228" i="1"/>
  <c r="HZ269" i="1"/>
  <c r="HZ189" i="1"/>
  <c r="HZ349" i="1"/>
  <c r="EV229" i="1" l="1"/>
  <c r="EW228" i="1"/>
  <c r="CF228" i="1" s="1"/>
  <c r="HD227" i="1"/>
  <c r="CR227" i="1"/>
  <c r="CG227" i="1" s="1"/>
  <c r="HE227" i="1" s="1"/>
  <c r="GJ191" i="1"/>
  <c r="GK191" i="1" s="1"/>
  <c r="BM30" i="40"/>
  <c r="Y52" i="81"/>
  <c r="HZ190" i="1"/>
  <c r="HZ270" i="1"/>
  <c r="HZ350" i="1"/>
  <c r="Y53" i="81" l="1"/>
  <c r="Z53" i="81" s="1"/>
  <c r="GJ192" i="1"/>
  <c r="CR228" i="1"/>
  <c r="CG228" i="1" s="1"/>
  <c r="HZ191" i="1"/>
  <c r="HZ351" i="1"/>
  <c r="HZ271" i="1"/>
  <c r="EW229" i="1"/>
  <c r="CF229" i="1" s="1"/>
  <c r="EV230" i="1"/>
  <c r="EV231" i="1" l="1"/>
  <c r="EW230" i="1"/>
  <c r="CF230" i="1" s="1"/>
  <c r="GJ193" i="1"/>
  <c r="Y54" i="81"/>
  <c r="CR229" i="1"/>
  <c r="CG229" i="1" s="1"/>
  <c r="GJ194" i="1" l="1"/>
  <c r="CR230" i="1"/>
  <c r="CG230" i="1" s="1"/>
  <c r="Y55" i="81"/>
  <c r="EW231" i="1"/>
  <c r="CF231" i="1" s="1"/>
  <c r="EV232" i="1"/>
  <c r="GJ195" i="1" l="1"/>
  <c r="CR231" i="1"/>
  <c r="CG231" i="1" s="1"/>
  <c r="Y56" i="81"/>
  <c r="EV233" i="1"/>
  <c r="EW232" i="1"/>
  <c r="CF232" i="1" s="1"/>
  <c r="EV234" i="1" l="1"/>
  <c r="EW234" i="1" s="1"/>
  <c r="CF234" i="1" s="1"/>
  <c r="EW233" i="1"/>
  <c r="CF233" i="1" s="1"/>
  <c r="CR232" i="1"/>
  <c r="CG232" i="1" s="1"/>
  <c r="Y57" i="81"/>
  <c r="CR233" i="1" l="1"/>
  <c r="CG233" i="1" s="1"/>
  <c r="Y58" i="81"/>
  <c r="Y59" i="81"/>
  <c r="BN617" i="1"/>
  <c r="CR234" i="1"/>
  <c r="CG234" i="1" s="1"/>
  <c r="BN609" i="1"/>
  <c r="I19" i="84" s="1"/>
  <c r="I37" i="8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tc={9951476B-2752-42BA-845E-24E99BEEB9AB}</author>
    <author>tc={5B5DEDB2-DBC0-4A41-9F49-73CA2E8922EC}</author>
  </authors>
  <commentList>
    <comment ref="BM184" authorId="0" shapeId="0" xr:uid="{9951476B-2752-42BA-845E-24E99BEEB9AB}">
      <text>
        <t>[Threaded comment]
Your version of Excel allows you to read this threaded comment; however, any edits to it will get removed if the file is opened in a newer version of Excel. Learn more: https://go.microsoft.com/fwlink/?linkid=870924
Comment:
    See Appendix B in Comprehensive Report, Ref. 3.  (Source-to-site ratio-1)*Electricity intensity index will yield the source intensity index.  Extremely close correspondence - may result from balancing item in sectorial energy use table from Monthly Energy Review.  Put value of 1 in blue cell to check.</t>
      </text>
    </comment>
    <comment ref="O246" authorId="1" shapeId="0" xr:uid="{5B5DEDB2-DBC0-4A41-9F49-73CA2E8922EC}">
      <text>
        <t>[Threaded comment]
Your version of Excel allows you to read this threaded comment; however, any edits to it will get removed if the file is opened in a newer version of Excel. Learn more: https://go.microsoft.com/fwlink/?linkid=870924
Comment:
    The system of indicators currently does not break out electricity in transportation.  Currently, the values are set to 0.0, even though EIA reports some small consumption (see Column F)</t>
      </text>
    </comment>
  </commentList>
</comments>
</file>

<file path=xl/sharedStrings.xml><?xml version="1.0" encoding="utf-8"?>
<sst xmlns="http://schemas.openxmlformats.org/spreadsheetml/2006/main" count="13607" uniqueCount="2226">
  <si>
    <r>
      <t>Petroleum </t>
    </r>
    <r>
      <rPr>
        <vertAlign val="superscript"/>
        <sz val="5"/>
        <color indexed="8"/>
        <rFont val="Arial"/>
        <family val="2"/>
      </rPr>
      <t>4</t>
    </r>
  </si>
  <si>
    <r>
      <t>Gas </t>
    </r>
    <r>
      <rPr>
        <vertAlign val="superscript"/>
        <sz val="5"/>
        <color indexed="8"/>
        <rFont val="Arial"/>
        <family val="2"/>
      </rPr>
      <t>3</t>
    </r>
  </si>
  <si>
    <r>
      <t>Power </t>
    </r>
    <r>
      <rPr>
        <vertAlign val="superscript"/>
        <sz val="5"/>
        <color indexed="8"/>
        <rFont val="Arial"/>
        <family val="2"/>
      </rPr>
      <t>5</t>
    </r>
  </si>
  <si>
    <r>
      <t>2</t>
    </r>
    <r>
      <rPr>
        <sz val="7"/>
        <color indexed="8"/>
        <rFont val="Arial"/>
        <family val="2"/>
      </rPr>
      <t>See Table 10.2c for notes on series components.</t>
    </r>
  </si>
  <si>
    <r>
      <t>4</t>
    </r>
    <r>
      <rPr>
        <sz val="7"/>
        <color indexed="8"/>
        <rFont val="Arial"/>
        <family val="2"/>
      </rPr>
      <t>See Table 5.14c for series components.</t>
    </r>
  </si>
  <si>
    <r>
      <t>Notes:  </t>
    </r>
    <r>
      <rPr>
        <sz val="7"/>
        <color indexed="8"/>
        <rFont val="Symbol"/>
        <family val="1"/>
        <charset val="2"/>
      </rPr>
      <t>·</t>
    </r>
    <r>
      <rPr>
        <sz val="7"/>
        <color indexed="8"/>
        <rFont val="Arial"/>
        <family val="2"/>
      </rPr>
      <t>  Data are for fuels consumed to produce electricity and useful thermal output.  </t>
    </r>
    <r>
      <rPr>
        <sz val="7"/>
        <color indexed="8"/>
        <rFont val="Symbol"/>
        <family val="1"/>
        <charset val="2"/>
      </rPr>
      <t>·</t>
    </r>
    <r>
      <rPr>
        <sz val="7"/>
        <color indexed="8"/>
        <rFont val="Arial"/>
        <family val="2"/>
      </rPr>
      <t>  The electric power</t>
    </r>
  </si>
  <si>
    <r>
      <t>whose primary business is to sell electricity, or electricity and heat, to the public.  </t>
    </r>
    <r>
      <rPr>
        <sz val="7"/>
        <color indexed="8"/>
        <rFont val="Symbol"/>
        <family val="1"/>
        <charset val="2"/>
      </rPr>
      <t>·</t>
    </r>
    <r>
      <rPr>
        <sz val="7"/>
        <color indexed="8"/>
        <rFont val="Arial"/>
        <family val="2"/>
      </rPr>
      <t>  See Note 3, "Electricity</t>
    </r>
  </si>
  <si>
    <r>
      <t>Imports and Exports," at end of Section 8.  </t>
    </r>
    <r>
      <rPr>
        <sz val="7"/>
        <color indexed="8"/>
        <rFont val="Symbol"/>
        <family val="1"/>
        <charset val="2"/>
      </rPr>
      <t>·</t>
    </r>
    <r>
      <rPr>
        <sz val="7"/>
        <color indexed="8"/>
        <rFont val="Arial"/>
        <family val="2"/>
      </rPr>
      <t>  Totals may not equal sum of components due to independent</t>
    </r>
  </si>
  <si>
    <t xml:space="preserve">   For industrial sector, the indicators system includes only energy for heat and power and excludes feedstocks and asphalt.  No data for feedstocks is available for 2007 and 2008.  Total feed stock use is extrapolated from the 2006 MECS value by Gross Output in the Chemicals industry (NAICS 325)</t>
  </si>
  <si>
    <t xml:space="preserve">Table for Delivered Energy Indexes for Delivered </t>
  </si>
  <si>
    <t>Trans</t>
  </si>
  <si>
    <t>Utilities</t>
  </si>
  <si>
    <t>Adj. Srce</t>
  </si>
  <si>
    <t>For Table (convert to %)</t>
  </si>
  <si>
    <t>Adj. Source</t>
  </si>
  <si>
    <t>Percent electricity in 2008</t>
  </si>
  <si>
    <t>Total Delivered</t>
  </si>
  <si>
    <t>Share Elec</t>
  </si>
  <si>
    <t xml:space="preserve">Adjust intensity measure </t>
  </si>
  <si>
    <t>to include elec. Intensity</t>
  </si>
  <si>
    <t xml:space="preserve"> (bill. 2005$)</t>
  </si>
  <si>
    <t xml:space="preserve">   For transportation sector, the indicators system excludes fuel use for military aircraft.  Ratio of total transportation energy for non-military uses is assumed to be the same as in 2001.</t>
  </si>
  <si>
    <t xml:space="preserve">   See extensive comment in cell BI134.</t>
  </si>
  <si>
    <t>Index 1985=1.0</t>
  </si>
  <si>
    <t>GDP</t>
  </si>
  <si>
    <t xml:space="preserve">Source of Total GDP is </t>
  </si>
  <si>
    <t>Other data copied from Level_0 sheet.</t>
  </si>
  <si>
    <t>Figure 1</t>
  </si>
  <si>
    <t>Energy Consumption by End-Use Sector</t>
  </si>
  <si>
    <t>The Charts on this page are posted on the Intensity Indicators website (intensityindicators.pnl.gov)</t>
  </si>
  <si>
    <t>see 'Long Chart' tab for data</t>
  </si>
  <si>
    <t>"Chart 4a-1985" on the Level_0 worksheet</t>
  </si>
  <si>
    <t>In most cases, the associated data is included to the right of each chart</t>
  </si>
  <si>
    <t>Intensity Index</t>
  </si>
  <si>
    <t>The name of the image file (.png), html page and figure number are listed as a reference</t>
  </si>
  <si>
    <t>The Charts on this page may be of interest to analysts, but are not included on the indicators website</t>
  </si>
  <si>
    <t>draft People.html</t>
  </si>
  <si>
    <t xml:space="preserve"> (Million kWhj</t>
  </si>
  <si>
    <t>Indicators of Energy Intensity for Five Sectors - Delivered Energy</t>
  </si>
  <si>
    <t>Changes in Selected Explanatory Factors, Delivered and Total Energy</t>
  </si>
  <si>
    <t>see 'Charts (other)' tab for data</t>
  </si>
  <si>
    <t>1985 Base</t>
  </si>
  <si>
    <t>1996 Base</t>
  </si>
  <si>
    <t>Indicators of Energy Intensity for Four End Use Sectors– Total (rebased to 1996)</t>
  </si>
  <si>
    <t xml:space="preserve">Figure 2. </t>
  </si>
  <si>
    <t>'Changing the Base Year for the Index' MSWord file</t>
  </si>
  <si>
    <t>Methodology.html</t>
  </si>
  <si>
    <t>see also Figure 1 in 'Changing the Base Year for the Index' MSWord file</t>
  </si>
  <si>
    <t>total_highlights.stm</t>
  </si>
  <si>
    <t>Methodology.stm</t>
  </si>
  <si>
    <t>indicators_sectors.png *</t>
  </si>
  <si>
    <t>trend_graphic.stm</t>
  </si>
  <si>
    <t>trend_graphic_econ.png</t>
  </si>
  <si>
    <t>delivered_highlights.stm</t>
  </si>
  <si>
    <t>indicators_delivered.png</t>
  </si>
  <si>
    <t>explanatory_factors.png</t>
  </si>
  <si>
    <t>Compare Economy-wide Intensity Measures</t>
  </si>
  <si>
    <t>Delivered Energy        (5 sectors)</t>
  </si>
  <si>
    <t>Figure 1 for Delivered Energy</t>
  </si>
  <si>
    <t>Figure 1 - old</t>
  </si>
  <si>
    <t>Intensity Indexes for U.S. Economy -- Constructed from Total Energy vs. Delivered Energy</t>
  </si>
  <si>
    <t>indexes_compare.png</t>
  </si>
  <si>
    <t>energy_use_1949-2004.png</t>
  </si>
  <si>
    <t>                        (Billion Btu)</t>
  </si>
  <si>
    <t>Fossil Fuels</t>
  </si>
  <si>
    <t>energy content of electricity retail sales.  Total losses are allocated to the end-use sectors in proportion to</t>
  </si>
  <si>
    <t>each sector's share of total electricity retail sales.  See Note, "Electrical System Energy Losses," at end of</t>
  </si>
  <si>
    <t>section.</t>
  </si>
  <si>
    <t>R=Revised.  P=Preliminary.  NA=Not available.  </t>
  </si>
  <si>
    <t>Note:  Totals may not equal sum of components due to independent rounding.</t>
  </si>
  <si>
    <t>Sources:  Tables 2.1f, 5.14a, 6.5, 7.3, 8.9, 10.2a, A4, A5, and A6.</t>
  </si>
  <si>
    <t>energy service providers.</t>
  </si>
  <si>
    <t>R=Revised.  P=Preliminary.  NA=Not available.  (s)=Less than 0.5 trillion Btu.  </t>
  </si>
  <si>
    <t>electricity-only plants.  See Note 2, "Classification of Power Plants Into Energy-Use Sectors," at end of</t>
  </si>
  <si>
    <t>Coal Coke</t>
  </si>
  <si>
    <t>Net Imports</t>
  </si>
  <si>
    <t>service providers.</t>
  </si>
  <si>
    <t>content of electricity retail sales.  Total losses are allocated to the end-use sectors in proportion to each sector's</t>
  </si>
  <si>
    <t>share of total electricity retail sales.  See Note, "Electrical System Energy Losses," at end of section.</t>
  </si>
  <si>
    <t>electricity-only plants.  See Note 2, "Classification of Power Plants Into Energy-Use Sectors," at end of Section 8.</t>
  </si>
  <si>
    <t>Sources:  Tables 2.1f, 5.14b, 6.5, 7.3, 7.7, 8.9, 10.2b, A4, A5, and A6.</t>
  </si>
  <si>
    <t>Total </t>
  </si>
  <si>
    <t>sector consumption.</t>
  </si>
  <si>
    <t>"Supplemental Gaseous Fuels," at end of Section 6.</t>
  </si>
  <si>
    <t>Fuels," at end of Section 6.  Data are for natural gas consumed in the operation of pipelines (primarily in</t>
  </si>
  <si>
    <t>compressors) and small amounts consumed as vehicle fuelsee Table 6.5.</t>
  </si>
  <si>
    <t>sector comprises electricity-only and combined-heat-and-power (CHP) plants within the NAICS 22 category</t>
  </si>
  <si>
    <t>rounding.</t>
  </si>
  <si>
    <t>Sources:  Tables 2.1f, 5.14c, 6.5, 7.3, 8.9, 10.2b, A4, A5, and A6.</t>
  </si>
  <si>
    <t>                      (Billion Btu)</t>
  </si>
  <si>
    <t>independent power producers.</t>
  </si>
  <si>
    <t>Sources:  Tables 5.14c, 6.5, 7.3, 8.1, 8.2b, 10.2c, A4, A5, and A6.</t>
  </si>
  <si>
    <t xml:space="preserve"> (bill. 2000$)</t>
  </si>
  <si>
    <t xml:space="preserve"> kBtu/2000$</t>
  </si>
  <si>
    <t>Sector Activity worksheet</t>
  </si>
  <si>
    <t xml:space="preserve"> (mill. 2000$)</t>
  </si>
  <si>
    <t>Highlights.html - Figure 2 (old)</t>
  </si>
  <si>
    <t>Residential</t>
  </si>
  <si>
    <t xml:space="preserve"> (millions)</t>
  </si>
  <si>
    <t xml:space="preserve"> Households</t>
  </si>
  <si>
    <t xml:space="preserve"> Primary</t>
  </si>
  <si>
    <t xml:space="preserve">   Sector:</t>
  </si>
  <si>
    <t xml:space="preserve">      Fuel:</t>
  </si>
  <si>
    <t xml:space="preserve">   Year</t>
  </si>
  <si>
    <t>Commercial</t>
  </si>
  <si>
    <t>Industrial</t>
  </si>
  <si>
    <t>Transportation</t>
  </si>
  <si>
    <t>Total</t>
  </si>
  <si>
    <t xml:space="preserve">  Total</t>
  </si>
  <si>
    <t>Energy Consumption</t>
  </si>
  <si>
    <t>Activity</t>
  </si>
  <si>
    <t xml:space="preserve"> Total</t>
  </si>
  <si>
    <t xml:space="preserve"> Square Feet</t>
  </si>
  <si>
    <t xml:space="preserve"> Ind. GDP</t>
  </si>
  <si>
    <t xml:space="preserve">    Index</t>
  </si>
  <si>
    <t xml:space="preserve">  GDP</t>
  </si>
  <si>
    <t>Primary</t>
  </si>
  <si>
    <t xml:space="preserve"> (Thousands)</t>
  </si>
  <si>
    <t xml:space="preserve"> (1985 = 1)</t>
  </si>
  <si>
    <t xml:space="preserve"> (mill. 96$)</t>
  </si>
  <si>
    <t>MMBtu/HH</t>
  </si>
  <si>
    <t>Energy Intensity (nominal-physical units)</t>
  </si>
  <si>
    <t>Energy Intensity (nominal-index)</t>
  </si>
  <si>
    <t>Base Year</t>
  </si>
  <si>
    <t xml:space="preserve">  Kbtu/SF</t>
  </si>
  <si>
    <t xml:space="preserve"> Kbtu/$</t>
  </si>
  <si>
    <t xml:space="preserve">   1985 = 1.0</t>
  </si>
  <si>
    <t>kBtu/$</t>
  </si>
  <si>
    <t xml:space="preserve"> 1985 = 1</t>
  </si>
  <si>
    <t xml:space="preserve">  Sq. Ft.</t>
  </si>
  <si>
    <t>Structure (+1)</t>
  </si>
  <si>
    <t>Energy Consumption Shares</t>
  </si>
  <si>
    <t>Log-Mean Weights (unnormalized)</t>
  </si>
  <si>
    <t xml:space="preserve">  (share)</t>
  </si>
  <si>
    <t>Log-Mean Weights (normalized)</t>
  </si>
  <si>
    <t>Intensity (log changes)</t>
  </si>
  <si>
    <t xml:space="preserve">  Index </t>
  </si>
  <si>
    <t xml:space="preserve">  Index</t>
  </si>
  <si>
    <t>(unnorm.)</t>
  </si>
  <si>
    <t>Structure (+1) (log changes)</t>
  </si>
  <si>
    <t xml:space="preserve">Index chg. </t>
  </si>
  <si>
    <t>Final Indexes</t>
  </si>
  <si>
    <t>Structure(0)</t>
  </si>
  <si>
    <t xml:space="preserve"> Intensity</t>
  </si>
  <si>
    <t>Product</t>
  </si>
  <si>
    <t>Energy Use</t>
  </si>
  <si>
    <t>General Inputs</t>
  </si>
  <si>
    <t>Base Year for Indexes:</t>
  </si>
  <si>
    <t>Structure</t>
  </si>
  <si>
    <t>Chart Data</t>
  </si>
  <si>
    <t>Ending year for charts:</t>
  </si>
  <si>
    <t>Starting year for charts:</t>
  </si>
  <si>
    <t xml:space="preserve"> Row Offset</t>
  </si>
  <si>
    <t>Begin_index</t>
  </si>
  <si>
    <t>End_index</t>
  </si>
  <si>
    <t xml:space="preserve"> Structure</t>
  </si>
  <si>
    <t xml:space="preserve">  Intensity</t>
  </si>
  <si>
    <t>Cake Chart</t>
  </si>
  <si>
    <t>Base_index</t>
  </si>
  <si>
    <t>Intensity by Sector</t>
  </si>
  <si>
    <t>GDP, Structure, and Intensity</t>
  </si>
  <si>
    <t>Energy Intensity by Sector</t>
  </si>
  <si>
    <t>Activity, Structure, &amp; Intensity</t>
  </si>
  <si>
    <t>Chart Indexes</t>
  </si>
  <si>
    <t xml:space="preserve"> In Range?</t>
  </si>
  <si>
    <t>Fuel Type</t>
  </si>
  <si>
    <t xml:space="preserve">     Electricity</t>
  </si>
  <si>
    <t>Activity, Structure, and Energy Use by Sector</t>
  </si>
  <si>
    <t>Secondary Base Year</t>
  </si>
  <si>
    <t>Base2</t>
  </si>
  <si>
    <t xml:space="preserve">    Primary</t>
  </si>
  <si>
    <t xml:space="preserve">    Secondary</t>
  </si>
  <si>
    <t>Intensity</t>
  </si>
  <si>
    <t xml:space="preserve"> Residential</t>
  </si>
  <si>
    <t xml:space="preserve">                 </t>
  </si>
  <si>
    <t>Selected:</t>
  </si>
  <si>
    <t>Shares</t>
  </si>
  <si>
    <t>1999 Inten</t>
  </si>
  <si>
    <t>Delivered</t>
  </si>
  <si>
    <t>Elec Utilities</t>
  </si>
  <si>
    <t>Elec. Utilities</t>
  </si>
  <si>
    <t>(delivered elec.)</t>
  </si>
  <si>
    <t xml:space="preserve">      Tbtu</t>
  </si>
  <si>
    <t>Current Fuel Type</t>
  </si>
  <si>
    <t xml:space="preserve"> Losses/Sales</t>
  </si>
  <si>
    <t xml:space="preserve">   Ratio</t>
  </si>
  <si>
    <t>Labels</t>
  </si>
  <si>
    <t>Elec. Util.</t>
  </si>
  <si>
    <t>Loss/Sales</t>
  </si>
  <si>
    <t xml:space="preserve">     Total</t>
  </si>
  <si>
    <t xml:space="preserve">     Delivered</t>
  </si>
  <si>
    <t xml:space="preserve">     Primary </t>
  </si>
  <si>
    <t xml:space="preserve">     Fossil</t>
  </si>
  <si>
    <t xml:space="preserve">     Renewables</t>
  </si>
  <si>
    <t xml:space="preserve"> Delivered</t>
  </si>
  <si>
    <t>Transport.</t>
  </si>
  <si>
    <t>2000 Inten</t>
  </si>
  <si>
    <t xml:space="preserve">Chart 3 - </t>
  </si>
  <si>
    <t>Chart 4 -</t>
  </si>
  <si>
    <t>Electricity</t>
  </si>
  <si>
    <t>Elec</t>
  </si>
  <si>
    <t xml:space="preserve">  Electricity</t>
  </si>
  <si>
    <t>Deliv</t>
  </si>
  <si>
    <t xml:space="preserve"> Electricity</t>
  </si>
  <si>
    <t>(bill. kWh)</t>
  </si>
  <si>
    <t xml:space="preserve"> Elec. Utilities</t>
  </si>
  <si>
    <t>Primary (Non-Elec)</t>
  </si>
  <si>
    <t>NA</t>
  </si>
  <si>
    <t xml:space="preserve">  Primary</t>
  </si>
  <si>
    <t>2000 Index</t>
  </si>
  <si>
    <t>Chart 1a</t>
  </si>
  <si>
    <t>Chart 1b</t>
  </si>
  <si>
    <t>Chart 1a-1985</t>
  </si>
  <si>
    <t>Chart 1b-1985</t>
  </si>
  <si>
    <t xml:space="preserve">Chart 1a-1996 </t>
  </si>
  <si>
    <t xml:space="preserve">Chart 2b-1996 </t>
  </si>
  <si>
    <t>GDP, Structure, and Delivered Energy Intensity</t>
  </si>
  <si>
    <t>Chart 2a-1985</t>
  </si>
  <si>
    <t xml:space="preserve">Chart 2b-1985 </t>
  </si>
  <si>
    <t>Delivered Energy Intensity by End-Use Sector</t>
  </si>
  <si>
    <t>Chart 3a-1985</t>
  </si>
  <si>
    <t>GDP, Structure, and Electricity Intensity</t>
  </si>
  <si>
    <t>Delivered Electricity Intensity by End-Use Sector</t>
  </si>
  <si>
    <t xml:space="preserve">Chart 3b-1985 </t>
  </si>
  <si>
    <t xml:space="preserve">Chart 1b-1985 </t>
  </si>
  <si>
    <t>Chart 4a-1985</t>
  </si>
  <si>
    <t xml:space="preserve">Chart 4b-1985 </t>
  </si>
  <si>
    <t>GDP, Structure, and Primary Energy Intensity</t>
  </si>
  <si>
    <t>Primary Energy Intensity by End-Use Sector</t>
  </si>
  <si>
    <t>Eng. Type:</t>
  </si>
  <si>
    <t xml:space="preserve"> (TBtu)</t>
  </si>
  <si>
    <t xml:space="preserve"> Source</t>
  </si>
  <si>
    <t xml:space="preserve"> (thousands)</t>
  </si>
  <si>
    <t>Aggregate</t>
  </si>
  <si>
    <t>Intensity (+1)</t>
  </si>
  <si>
    <t xml:space="preserve"> (billion 96$)</t>
  </si>
  <si>
    <t>Intensity, Level 0 (log changes)</t>
  </si>
  <si>
    <t>Structure (0)    (Ratio of Activity to Total GDP)</t>
  </si>
  <si>
    <t>(1)</t>
  </si>
  <si>
    <t>Source</t>
  </si>
  <si>
    <t>Total Structure</t>
  </si>
  <si>
    <t>(2)</t>
  </si>
  <si>
    <t>(3)</t>
  </si>
  <si>
    <t>(4)</t>
  </si>
  <si>
    <t>(5)</t>
  </si>
  <si>
    <t>(6)</t>
  </si>
  <si>
    <t>(7)</t>
  </si>
  <si>
    <t>(8)</t>
  </si>
  <si>
    <t>(9)</t>
  </si>
  <si>
    <t>Intensity (+1) (log changes)</t>
  </si>
  <si>
    <t xml:space="preserve"> Product (b)</t>
  </si>
  <si>
    <t>Tot. Struc</t>
  </si>
  <si>
    <t>Published Data from EIA</t>
  </si>
  <si>
    <t xml:space="preserve"> Annual Energy Review</t>
  </si>
  <si>
    <t>Energy Coverage:   Indicators System / Published</t>
  </si>
  <si>
    <t xml:space="preserve"> Indicators</t>
  </si>
  <si>
    <t xml:space="preserve">   System</t>
  </si>
  <si>
    <t>from Pub-</t>
  </si>
  <si>
    <t>lished Data</t>
  </si>
  <si>
    <t>Adjusted for Indicators System</t>
  </si>
  <si>
    <t>Delivered Energy</t>
  </si>
  <si>
    <t xml:space="preserve">Delivered Energy  </t>
  </si>
  <si>
    <t xml:space="preserve"> Sector:</t>
  </si>
  <si>
    <t>Activity:</t>
  </si>
  <si>
    <t xml:space="preserve"> Units:</t>
  </si>
  <si>
    <t>Primary Energy</t>
  </si>
  <si>
    <t xml:space="preserve">    Valid Data Flags</t>
  </si>
  <si>
    <t xml:space="preserve">       Level 0</t>
  </si>
  <si>
    <t xml:space="preserve">       Level 1</t>
  </si>
  <si>
    <t xml:space="preserve">   Product of Sectors</t>
  </si>
  <si>
    <t xml:space="preserve"> Energy</t>
  </si>
  <si>
    <t xml:space="preserve"> Use Check</t>
  </si>
  <si>
    <t>Data Flags for Table of Final Indexes  (Used to insert "NA" for appropriate years)</t>
  </si>
  <si>
    <t>Note:  Level 1 intensities, start with column BD</t>
  </si>
  <si>
    <t xml:space="preserve">          Level 0 intensities, start with column Ao</t>
  </si>
  <si>
    <t xml:space="preserve">  kBtu/SF</t>
  </si>
  <si>
    <t>kBtu/Index</t>
  </si>
  <si>
    <t>Check Intensity Disaggregation</t>
  </si>
  <si>
    <t>Electric Utilility</t>
  </si>
  <si>
    <t>Electric Utility</t>
  </si>
  <si>
    <t xml:space="preserve">The second worksheet (General_inputs) is still under development.   Cell F6 (primary base year) can be </t>
  </si>
  <si>
    <t>changed to renormalize all the time series indexes to a different base year.  As delivered, the base year is 1985.</t>
  </si>
  <si>
    <t xml:space="preserve">   Level:</t>
  </si>
  <si>
    <t xml:space="preserve">      Primary Data for Each Activity in this Level of the Hierarchy</t>
  </si>
  <si>
    <t>Year</t>
  </si>
  <si>
    <t>Energy Type (1)</t>
  </si>
  <si>
    <t>Energy Intensity Indexes</t>
  </si>
  <si>
    <t xml:space="preserve"> Energy Intensity Indexes</t>
  </si>
  <si>
    <t xml:space="preserve">Struc-tural Indexes </t>
  </si>
  <si>
    <t>xx</t>
  </si>
  <si>
    <t xml:space="preserve">     :</t>
  </si>
  <si>
    <t>:</t>
  </si>
  <si>
    <t>Notes:</t>
  </si>
  <si>
    <t>This section contains about 10 sets of columns that are used to develop the log mean Divisia weights and then</t>
  </si>
  <si>
    <t xml:space="preserve">the application of these weights to develop the final intensity and structural indexes.  Because there are gaps in the </t>
  </si>
  <si>
    <t>Basic Data</t>
  </si>
  <si>
    <t xml:space="preserve">   Economy-wide Energy Intensity Indicators</t>
  </si>
  <si>
    <t>This spreadsheet contains energy intensity indicators and underlying basic data for the economy as a whole.</t>
  </si>
  <si>
    <t>Economy-wide</t>
  </si>
  <si>
    <t>The energy intensity indicators are defined for four energy types:</t>
  </si>
  <si>
    <t xml:space="preserve">Source or total energy includes all energy forms, including electric utility generation and transmission losses </t>
  </si>
  <si>
    <t>Delivered energy includes all energy delivered to the end user, but excludes utility generation and transmission losses</t>
  </si>
  <si>
    <t>All fuels and renewable energy, excluding electricity use</t>
  </si>
  <si>
    <t>The derivation of the energy intensity indicators is similar for each energy type.  For each energy type, the layout of the data in</t>
  </si>
  <si>
    <t xml:space="preserve"> (industrial), and weighted index of passenger-miles and freight ton-miles (transportation). </t>
  </si>
  <si>
    <t>system excludes portions of industrial and transportation consumption (chemical feedstocks, asphalt, lubricants for industrial,</t>
  </si>
  <si>
    <t>Published EIA data is shown as well as adjusted consumption values for the indicators system.   Currently, the indicators</t>
  </si>
  <si>
    <t xml:space="preserve"> Activity Levels (3)</t>
  </si>
  <si>
    <t xml:space="preserve">  (From next lower level)[4]</t>
  </si>
  <si>
    <t xml:space="preserve">linked to this location in this spreadsheet.   </t>
  </si>
  <si>
    <t xml:space="preserve">  See separate discussion for treatment of structural effects in the indicators hierarchy</t>
  </si>
  <si>
    <t xml:space="preserve"> Nominal Energy Intensities (e.g., Tbtu/sq.ft)</t>
  </si>
  <si>
    <t xml:space="preserve"> (1985  = 1)</t>
  </si>
  <si>
    <t>Sources</t>
  </si>
  <si>
    <t>Households</t>
  </si>
  <si>
    <t>Commercial Floor Space</t>
  </si>
  <si>
    <t>Estimates from Pacific Northwest National Laboratory.  Based upon annual new floorspace from F.W. Dodge and assume survival function.</t>
  </si>
  <si>
    <t>F.W. Dodge data adjusted for undercoverage.  Resulting series for all commercial buildings benchmarked to the 1989 Commercial</t>
  </si>
  <si>
    <t>Building Energy Consumption (CBECS) survey published by EIA.</t>
  </si>
  <si>
    <t>Industrial GDP</t>
  </si>
  <si>
    <t>GDP by industry data developed by Bureau of Economic Analysis.  See industrial indicators spreadsheet for further details.</t>
  </si>
  <si>
    <t xml:space="preserve">Measures of Activity by End-Use Sector </t>
  </si>
  <si>
    <t>Transportation Index</t>
  </si>
  <si>
    <t>Energy-weighted index of total passenger-miles and freight ton-miles.  Derived in transportation energy indicators spreadsheet:</t>
  </si>
  <si>
    <t>Transportation_indicators.xls.</t>
  </si>
  <si>
    <t>Delivered Electricity</t>
  </si>
  <si>
    <t>Electric Utilities</t>
  </si>
  <si>
    <t xml:space="preserve">Delivered </t>
  </si>
  <si>
    <t xml:space="preserve">Source  </t>
  </si>
  <si>
    <t>and transportation) based upon final sales of electricity.   No energy use is allocated to electric utilities</t>
  </si>
  <si>
    <t>The number of sectors used to define the economy-wide indicators varies by energy type:</t>
  </si>
  <si>
    <t>Electricity consumption (sales), converted at 3,412 Btu/kWh.</t>
  </si>
  <si>
    <t>For each sector, delivered energy is the sum of electricity and primary energy.</t>
  </si>
  <si>
    <t>Total GDP</t>
  </si>
  <si>
    <t>Not Used</t>
  </si>
  <si>
    <t xml:space="preserve"> Final Aggregate Indicators (5)</t>
  </si>
  <si>
    <t xml:space="preserve">  Activity (GDP) and Energy-GDP Ratios </t>
  </si>
  <si>
    <t xml:space="preserve">Total Structural Index </t>
  </si>
  <si>
    <t>Development of Indexes, log mean Divisia method (6)</t>
  </si>
  <si>
    <t>Table of Final Aggregate Indicators</t>
  </si>
  <si>
    <t>2000</t>
  </si>
  <si>
    <t>of the electricity utility sector.  Activity (output) of the electricity sector is total electricity sales to final end users</t>
  </si>
  <si>
    <r>
      <t xml:space="preserve">Utility sector included.  </t>
    </r>
    <r>
      <rPr>
        <sz val="11"/>
        <rFont val="Times New Roman"/>
        <family val="1"/>
      </rPr>
      <t xml:space="preserve">Total electricity generation and transmission losses are assigned as energy consumption </t>
    </r>
  </si>
  <si>
    <r>
      <t>Utility sector included</t>
    </r>
    <r>
      <rPr>
        <sz val="11"/>
        <rFont val="Times New Roman"/>
        <family val="1"/>
      </rPr>
      <t xml:space="preserve">.  Consumption for all sectors only includes fossil fuels and renewable energy.   </t>
    </r>
  </si>
  <si>
    <t>Index of total U.S. GDP, base year of index selected by user (as illustrated = 1985)</t>
  </si>
  <si>
    <t>Final Indicators</t>
  </si>
  <si>
    <t>Index of the published Energy-GDP ratio, based upon EIA total U.S. energy consumption</t>
  </si>
  <si>
    <t>(Starts in Column BX of Level_0 worksheet)</t>
  </si>
  <si>
    <t>the worksheet is the same.  The following schematic show how the data and computed indexes are generally arranged:</t>
  </si>
  <si>
    <t>Energy Consump-tion [Trillion Btu, (TBtu)] (2)</t>
  </si>
  <si>
    <t>(a)</t>
  </si>
  <si>
    <t>Column numbers are shown in top row.  Some key relationships between the columns are shown in lower part of the tan</t>
  </si>
  <si>
    <t>(b)</t>
  </si>
  <si>
    <t>Specific notes for each column are:</t>
  </si>
  <si>
    <t>Column</t>
  </si>
  <si>
    <t xml:space="preserve">Layout of Data and Indicators   </t>
  </si>
  <si>
    <t>(Worksheet Level_0)</t>
  </si>
  <si>
    <t>Index of adjusted Energy-GDP ratio.  Total energy consumption is adjusted for indicators system, see note(2) under layout</t>
  </si>
  <si>
    <t xml:space="preserve">  Total GDP</t>
  </si>
  <si>
    <t>Pub. Energy-GDP Ratio</t>
  </si>
  <si>
    <t>Adj . Energy-GDP Ratio</t>
  </si>
  <si>
    <t xml:space="preserve">Among other aims, the structure of system of indicators is designed to show how the conventional Energy-GDP ratio can be decomposed </t>
  </si>
  <si>
    <t>into indicators that reflects both energy intensity and structural influences.  To take a simple example, a change in energy use per square</t>
  </si>
  <si>
    <t>foot of commercial floor space can be considered a broad measure of energy intensity in the commercial sector.  However, the ratio of floor space</t>
  </si>
  <si>
    <t>per dollar of GDP may change as the U.S. moves to a more service-oriented economy.  This change will influence the Energy-GDP ratio in and</t>
  </si>
  <si>
    <t xml:space="preserve">of itself and is termed a structural effect in the system of indicators.  </t>
  </si>
  <si>
    <t>The hierarchical structure of the system is classified in terms of levels, beginning with Level 0.  Level 0 defines the most aggregate measure of</t>
  </si>
  <si>
    <t>energy intensity for the economy--the Energy-GDP ratio.   As shown in the green highlighted area below, the next level is defined by the broad</t>
  </si>
  <si>
    <t>end-use sectors covered by the Energy Information Administration energy data.  The total electric utility sector is also defined at this level;  it</t>
  </si>
  <si>
    <t>Indicators Hierarchy</t>
  </si>
  <si>
    <t>Energy Classification</t>
  </si>
  <si>
    <t>index and the Level 1 intensity index.</t>
  </si>
  <si>
    <t>been removed (to the extent possible).  This index is similar to a chained price index aggregated over specific sub-sectors of the economy.</t>
  </si>
  <si>
    <t xml:space="preserve">(3) </t>
  </si>
  <si>
    <t>In this spreadsheet, the energy type is shown in column A:  source, delivered, electricity, or primary</t>
  </si>
  <si>
    <t xml:space="preserve">Structure and intensity indicators for the industrial sector and transportion are developed in separate spreadsheets and   </t>
  </si>
  <si>
    <t>See section below for notes related to table of final aggregate indicators.</t>
  </si>
  <si>
    <t>Column is shown as one check of the integrity of the log mean Divisia weighting procedure.  The product of the economy-wide</t>
  </si>
  <si>
    <t>of total energy consumption.</t>
  </si>
  <si>
    <t>is included in the derivation of indicators depending upon the definition of energy (see discussion below).</t>
  </si>
  <si>
    <r>
      <t>Utility sector excluded</t>
    </r>
    <r>
      <rPr>
        <sz val="11"/>
        <rFont val="Times New Roman"/>
        <family val="1"/>
      </rPr>
      <t xml:space="preserve">. Delivered electricity to each of the four end-use sectors.  </t>
    </r>
  </si>
  <si>
    <t>Level :</t>
  </si>
  <si>
    <t>Manufacturing</t>
  </si>
  <si>
    <t xml:space="preserve">  </t>
  </si>
  <si>
    <t xml:space="preserve">Passenger Transportation  </t>
  </si>
  <si>
    <t xml:space="preserve">Busses </t>
  </si>
  <si>
    <t>Automobiles</t>
  </si>
  <si>
    <t>Light-duty trucks</t>
  </si>
  <si>
    <t>Scheduled carriers</t>
  </si>
  <si>
    <t>Heavy rail</t>
  </si>
  <si>
    <t>Light rail</t>
  </si>
  <si>
    <t>Urban rail</t>
  </si>
  <si>
    <t>Intercity rail</t>
  </si>
  <si>
    <t xml:space="preserve">Rail transportation </t>
  </si>
  <si>
    <t xml:space="preserve">Air transportation   </t>
  </si>
  <si>
    <t>Single-unit</t>
  </si>
  <si>
    <t>Combination</t>
  </si>
  <si>
    <t xml:space="preserve">Trucking </t>
  </si>
  <si>
    <t>Pipelines</t>
  </si>
  <si>
    <t>Natural gas</t>
  </si>
  <si>
    <t>Petroleum</t>
  </si>
  <si>
    <t>Air</t>
  </si>
  <si>
    <t>Water</t>
  </si>
  <si>
    <t>Floor Space</t>
  </si>
  <si>
    <t>Level:</t>
  </si>
  <si>
    <t>E/GDP</t>
  </si>
  <si>
    <t>Ton-miles (T-M)</t>
  </si>
  <si>
    <t>E/SF</t>
  </si>
  <si>
    <t>E/GDPind</t>
  </si>
  <si>
    <t>E/wgted index</t>
  </si>
  <si>
    <t>Passenger-miles (P-M)</t>
  </si>
  <si>
    <t>HH/GDP</t>
  </si>
  <si>
    <t>SF/GDP</t>
  </si>
  <si>
    <t>GDPind/GDP</t>
  </si>
  <si>
    <t>wgted index/GDP</t>
  </si>
  <si>
    <t xml:space="preserve"> </t>
  </si>
  <si>
    <t xml:space="preserve"> Level 1 Inten.</t>
  </si>
  <si>
    <r>
      <t xml:space="preserve">Economy-wide intensity index based upon a (log mean Divisia) weighted average of Level 1 </t>
    </r>
    <r>
      <rPr>
        <i/>
        <sz val="10"/>
        <rFont val="Arial"/>
        <family val="2"/>
      </rPr>
      <t>aggregate</t>
    </r>
    <r>
      <rPr>
        <sz val="10"/>
        <rFont val="Arial"/>
        <family val="2"/>
      </rPr>
      <t xml:space="preserve"> intensities.  By construction, the Level 0</t>
    </r>
  </si>
  <si>
    <t xml:space="preserve">not the best measure of changes in energy intensity throughout the economy.  </t>
  </si>
  <si>
    <t>Since this index contains elements of structural change within each end-use sector, this index is</t>
  </si>
  <si>
    <t>GDP, changing amount of floor space per dollar of GDP, etc.</t>
  </si>
  <si>
    <t>Economy-wide component-based intensity index--the most comprehensive measure of changes in specific energy intensities for the economy.</t>
  </si>
  <si>
    <t>Published Energy-GDP Ratio</t>
  </si>
  <si>
    <t>Elec Util</t>
  </si>
  <si>
    <t xml:space="preserve">        Index of Energy Use</t>
  </si>
  <si>
    <t xml:space="preserve">        Index of Activity</t>
  </si>
  <si>
    <t>Elec. Sales</t>
  </si>
  <si>
    <t xml:space="preserve"> 2000 Energy</t>
  </si>
  <si>
    <t>2000 Energy (TBtu)</t>
  </si>
  <si>
    <t>The basic activity data used for the economy-wide indicators is found in worksheet Sector_Activity:</t>
  </si>
  <si>
    <t>Note:  Rows 1 to 71 are not yet functional</t>
  </si>
  <si>
    <t>Nonmanufacturing (ag., mining, &amp; constr.)</t>
  </si>
  <si>
    <t xml:space="preserve">Freight Transportation </t>
  </si>
  <si>
    <t xml:space="preserve">Weighted Index </t>
  </si>
  <si>
    <t xml:space="preserve">Highway transportation </t>
  </si>
  <si>
    <t xml:space="preserve">Personal vehicles  </t>
  </si>
  <si>
    <t>General aviation</t>
  </si>
  <si>
    <t>Electricity Generation</t>
  </si>
  <si>
    <t xml:space="preserve">activity index (GDP), the Level 0' structural index,  the Level 0" structural index, and the Level 0 intensity index should equal the index </t>
  </si>
  <si>
    <t>index of aggregate energy intensity (adjusted Energy-GDP ratio converted to an index) can be expressed as the product of the Level 0 structural .</t>
  </si>
  <si>
    <t xml:space="preserve">In the indicators hierarchy, the adjusted Energy-GDP ratio is the Level_0 index of aggregate energy intensity. </t>
  </si>
  <si>
    <t>Component-based Intensity(0)</t>
  </si>
  <si>
    <t>Index of Aggregate Intensity</t>
  </si>
  <si>
    <t>=(4) x (5)</t>
  </si>
  <si>
    <t>WgtedInten</t>
  </si>
  <si>
    <t>Wgted Level 1 aggregate intensities</t>
  </si>
  <si>
    <t>Struc. (0')</t>
  </si>
  <si>
    <t xml:space="preserve"> Struc (0")</t>
  </si>
  <si>
    <t>=(1) x (4) x   (5) x (6)</t>
  </si>
  <si>
    <r>
      <t>Index of Aggregate Intensity, I</t>
    </r>
    <r>
      <rPr>
        <vertAlign val="subscript"/>
        <sz val="10"/>
        <rFont val="Arial"/>
        <family val="2"/>
      </rPr>
      <t>agg</t>
    </r>
    <r>
      <rPr>
        <sz val="10"/>
        <rFont val="Arial"/>
        <family val="2"/>
      </rPr>
      <t>(0)</t>
    </r>
  </si>
  <si>
    <t xml:space="preserve">Index of structural change at Level 0--Activity-to-GDP effect [0'].  This index reflects the overall impact of the changing ratios of the end-use  </t>
  </si>
  <si>
    <r>
      <t xml:space="preserve">Utility sector excluded. </t>
    </r>
    <r>
      <rPr>
        <sz val="11"/>
        <rFont val="Times New Roman"/>
        <family val="1"/>
      </rPr>
      <t xml:space="preserve"> Electricity losses are prorated to each end-use sector (residential, commercial, industrial</t>
    </r>
  </si>
  <si>
    <t xml:space="preserve">  Structure and Energy Intensity: (Level 0) </t>
  </si>
  <si>
    <t>Structure (0')    (Ratio of Activity to Total GDP)</t>
  </si>
  <si>
    <t>Intensity (Level 1 )</t>
  </si>
  <si>
    <t>Structure (Level 1 )</t>
  </si>
  <si>
    <t>From Next Lower Level (Level 1)</t>
  </si>
  <si>
    <t>=(5) x (6)</t>
  </si>
  <si>
    <t>Structure [Level 1] (log changes)</t>
  </si>
  <si>
    <t>Intensity [Level 1] (log changes)</t>
  </si>
  <si>
    <t>Structure [Level 0', Activity/GDP] (log changes)</t>
  </si>
  <si>
    <t>Total Structural Effect</t>
  </si>
  <si>
    <r>
      <t xml:space="preserve">The Level 0" structural index shows impact of the changing composition of activites </t>
    </r>
    <r>
      <rPr>
        <i/>
        <sz val="10"/>
        <rFont val="Arial"/>
        <family val="2"/>
      </rPr>
      <t xml:space="preserve">within </t>
    </r>
    <r>
      <rPr>
        <sz val="10"/>
        <rFont val="Arial"/>
        <family val="2"/>
      </rPr>
      <t xml:space="preserve">the broad end-use sectors.  This impact is </t>
    </r>
  </si>
  <si>
    <t>cumulated up through all levels for each each end-use sector--the cumulative index is denoted with a " (double prime).  Thus, for example,</t>
  </si>
  <si>
    <t>the Level 1" structural index for the industrial sector shows the effect of compositional shifts among manufacturing sectors as well as</t>
  </si>
  <si>
    <t>weighting of the Level 1 structural indexes for each end-use sector.</t>
  </si>
  <si>
    <t xml:space="preserve">the effect of shifts among non-manufacturing sectors (agriculture, mining construction).  </t>
  </si>
  <si>
    <r>
      <t xml:space="preserve">Column (9) of the yellow highlighted area shows the </t>
    </r>
    <r>
      <rPr>
        <i/>
        <sz val="10"/>
        <rFont val="Arial"/>
        <family val="2"/>
      </rPr>
      <t>overall</t>
    </r>
    <r>
      <rPr>
        <sz val="10"/>
        <rFont val="Arial"/>
        <family val="2"/>
      </rPr>
      <t xml:space="preserve"> structural index, defined as the product of the structure index at</t>
    </r>
  </si>
  <si>
    <t>Level 0' (Activity-to-GDP) times the "within sector" structural index, 0". [= Column (4) times Column (5)].</t>
  </si>
  <si>
    <t>The index is an appropriately weighted average of the end-use sector (Level 1) intensity indexes,  each of which the structural effects have</t>
  </si>
  <si>
    <t>Chart_s1.png</t>
  </si>
  <si>
    <t>Figure 2</t>
  </si>
  <si>
    <t>figure 1</t>
  </si>
  <si>
    <t>Chart_s2.png</t>
  </si>
  <si>
    <t>Electric</t>
  </si>
  <si>
    <t>Power</t>
  </si>
  <si>
    <t>[R]</t>
  </si>
  <si>
    <t>Sector GDP</t>
  </si>
  <si>
    <t xml:space="preserve">Index </t>
  </si>
  <si>
    <t>figure 2</t>
  </si>
  <si>
    <t>Energy Type</t>
  </si>
  <si>
    <t>Btu/SF</t>
  </si>
  <si>
    <t xml:space="preserve"> Btu/$GDP</t>
  </si>
  <si>
    <t>Btu/Index</t>
  </si>
  <si>
    <t>Composition,Size &amp; Weather</t>
  </si>
  <si>
    <t>Weather</t>
  </si>
  <si>
    <t>Northeast</t>
  </si>
  <si>
    <t>Midwest</t>
  </si>
  <si>
    <t>South</t>
  </si>
  <si>
    <t>West</t>
  </si>
  <si>
    <t>Housing types (for all regions)</t>
  </si>
  <si>
    <t>Electric Power Sector</t>
  </si>
  <si>
    <t>Electricity-only plants</t>
  </si>
  <si>
    <t>Floor space (Sq. Ft = SF)</t>
  </si>
  <si>
    <t>Fossil Fuel</t>
  </si>
  <si>
    <t>Coal</t>
  </si>
  <si>
    <t xml:space="preserve">Petroleum </t>
  </si>
  <si>
    <t>Natural Gas</t>
  </si>
  <si>
    <t>Other Gases</t>
  </si>
  <si>
    <t>Delivered electricity (kWh)</t>
  </si>
  <si>
    <t>Nuclear</t>
  </si>
  <si>
    <t>Hydroelectric</t>
  </si>
  <si>
    <t>Renewable</t>
  </si>
  <si>
    <t>Households (HH) &amp;</t>
  </si>
  <si>
    <t>Wood</t>
  </si>
  <si>
    <t>Waste</t>
  </si>
  <si>
    <t>Geothermal</t>
  </si>
  <si>
    <t>Solar</t>
  </si>
  <si>
    <t>Wind</t>
  </si>
  <si>
    <t>Combined Heat and Power (CHP) plants</t>
  </si>
  <si>
    <t>Other</t>
  </si>
  <si>
    <t>Electrical</t>
  </si>
  <si>
    <t>System</t>
  </si>
  <si>
    <t>Retail</t>
  </si>
  <si>
    <t>Energy</t>
  </si>
  <si>
    <t>Natural</t>
  </si>
  <si>
    <t>Calculate Divisia Indexes</t>
  </si>
  <si>
    <t>Eng Type:</t>
  </si>
  <si>
    <t>Elec Power</t>
  </si>
  <si>
    <t>Elec Sales</t>
  </si>
  <si>
    <t>Prim/Sales</t>
  </si>
  <si>
    <t>Prim./Sales</t>
  </si>
  <si>
    <t>Note:  Structure index for electric power derived implicitly</t>
  </si>
  <si>
    <t>Million kWh</t>
  </si>
  <si>
    <t>Btu/kWh</t>
  </si>
  <si>
    <t>Elec. Power</t>
  </si>
  <si>
    <t xml:space="preserve"> Btu/SF</t>
  </si>
  <si>
    <t>Btu/Ind. GDP</t>
  </si>
  <si>
    <t>Btu/GDP</t>
  </si>
  <si>
    <t>kWh Gen.</t>
  </si>
  <si>
    <t xml:space="preserve"> Elec. Power</t>
  </si>
  <si>
    <t>Elec. Power.</t>
  </si>
  <si>
    <t>Activity/GDPStructure'(0)</t>
  </si>
  <si>
    <t>"Within Sectors" Structure"(0)</t>
  </si>
  <si>
    <t>Structure'(0)x Structure"(0)</t>
  </si>
  <si>
    <t>sector activity levels to total GDP.  Thus, the index incorporates the effects of the changing number of households per dollar of</t>
  </si>
  <si>
    <t>Index of total energy consumption.   A match between columns (7) and (8) provide a test of whether the Divisia method is implemented properly.</t>
  </si>
  <si>
    <t xml:space="preserve"> Level 0' Struc.</t>
  </si>
  <si>
    <t>kWh/GDP</t>
  </si>
  <si>
    <t xml:space="preserve"> Level 0 Inten.</t>
  </si>
  <si>
    <t>E/HH</t>
  </si>
  <si>
    <t xml:space="preserve">This spreadsheet employs the Level 1 indicators developed for the four major end-use sectors as well as the electric power sector.  Cells that  </t>
  </si>
  <si>
    <t xml:space="preserve">contain the indicators tranferred from these spreadsheets are shown in lime green:   </t>
  </si>
  <si>
    <t xml:space="preserve">military jet fuel and recreational boating for the transportation sector).  </t>
  </si>
  <si>
    <t>Activities for the four major end-use sectors are households (residential), floorspace (commercial), GDP by industry</t>
  </si>
  <si>
    <t xml:space="preserve">underlying data, some entries in this portion of the worksheet will show #DIV/0! entries.   </t>
  </si>
  <si>
    <t>section.  Ex.  Column (9) is equal to the product of Column (4) times Column (5).</t>
  </si>
  <si>
    <t>The economy-wide index measures the total effect across all of the major end-use sectors.  It is computed with a (log mean Divisia).D86+D84</t>
  </si>
  <si>
    <t>Product of all indexes (=Energy Use)</t>
  </si>
  <si>
    <t xml:space="preserve"> Total GDP</t>
  </si>
  <si>
    <t>Elec Power     (if applicable)</t>
  </si>
  <si>
    <t>Net</t>
  </si>
  <si>
    <t xml:space="preserve"> E/GDP</t>
  </si>
  <si>
    <t xml:space="preserve"> Elec Losse/Sales</t>
  </si>
  <si>
    <t xml:space="preserve">  Intensity Index</t>
  </si>
  <si>
    <t xml:space="preserve">  E/GDP</t>
  </si>
  <si>
    <r>
      <t>Primary Consumption </t>
    </r>
    <r>
      <rPr>
        <vertAlign val="superscript"/>
        <sz val="5"/>
        <color indexed="8"/>
        <rFont val="Arial"/>
        <family val="2"/>
      </rPr>
      <t>1</t>
    </r>
  </si>
  <si>
    <r>
      <t>Renewable Energy </t>
    </r>
    <r>
      <rPr>
        <vertAlign val="superscript"/>
        <sz val="5"/>
        <color indexed="8"/>
        <rFont val="Arial"/>
        <family val="2"/>
      </rPr>
      <t>2</t>
    </r>
  </si>
  <si>
    <r>
      <t>Natural Gas </t>
    </r>
    <r>
      <rPr>
        <vertAlign val="superscript"/>
        <sz val="5"/>
        <color indexed="8"/>
        <rFont val="Arial"/>
        <family val="2"/>
      </rPr>
      <t>3</t>
    </r>
  </si>
  <si>
    <r>
      <t>1</t>
    </r>
    <r>
      <rPr>
        <sz val="7"/>
        <color indexed="8"/>
        <rFont val="Arial"/>
        <family val="2"/>
      </rPr>
      <t>See "Primary Energy Consumption" in Glossary.</t>
    </r>
  </si>
  <si>
    <r>
      <t>2</t>
    </r>
    <r>
      <rPr>
        <sz val="7"/>
        <color indexed="8"/>
        <rFont val="Arial"/>
        <family val="2"/>
      </rPr>
      <t>Data are estimates.  See Table 10.2a for notes on series components.</t>
    </r>
  </si>
  <si>
    <r>
      <t>3</t>
    </r>
    <r>
      <rPr>
        <sz val="7"/>
        <color indexed="8"/>
        <rFont val="Arial"/>
        <family val="2"/>
      </rPr>
      <t>Natural gas only; excludes the estimated portion of supplemental gaseous fuels.  See Note 1,</t>
    </r>
  </si>
  <si>
    <t>Delivered (losses)</t>
  </si>
  <si>
    <t>Source_Adj</t>
  </si>
  <si>
    <t>Source Adjusted uses constant 1985 Source-Site conversion factors to calculate source energy and associated intensity indexes</t>
  </si>
  <si>
    <t>Structure Index</t>
  </si>
  <si>
    <t>Source Energy                (4 sectors)</t>
  </si>
  <si>
    <t>Source Energy Intensity by End-Use Sector</t>
  </si>
  <si>
    <t>GDP, Structure, and Source Energy Intensity</t>
  </si>
  <si>
    <t>Indicators of Energy Intensity for Four End-Use Sectors - Source Energy</t>
  </si>
  <si>
    <t>Source Energy Intensity by End-Use Sector (1985 Elec. Util. Intensity)</t>
  </si>
  <si>
    <t xml:space="preserve">Indicators of Energy Intensity for Four End-Use Sectors - Source Energy </t>
  </si>
  <si>
    <t>(Constant 1985 Electric Utility Intensity)</t>
  </si>
  <si>
    <t>Source Intensity, with Utility Intensity Change</t>
  </si>
  <si>
    <t>Source Intensity, no Utility Intensity Change</t>
  </si>
  <si>
    <t>Contribution from Utility Intensity Change</t>
  </si>
  <si>
    <t>Summary Table for Delivered Energy</t>
  </si>
  <si>
    <t>Delivered energy</t>
  </si>
  <si>
    <t>Source energy</t>
  </si>
  <si>
    <t>Source energy, adjusted</t>
  </si>
  <si>
    <t>for Utility Changes</t>
  </si>
  <si>
    <t>n/a</t>
  </si>
  <si>
    <t>Energy Use, GDP, and E/GDP for the U.S. Economy, 1949-2008</t>
  </si>
  <si>
    <t></t>
  </si>
  <si>
    <t>Utility Adjustment for Delivered</t>
  </si>
  <si>
    <t>*</t>
  </si>
  <si>
    <t xml:space="preserve">   Intensity (1 = yes, 0 = no)</t>
  </si>
  <si>
    <t>Delivered Energy - Difference from source index reflects electrification</t>
  </si>
  <si>
    <t xml:space="preserve">Adjusted Source Energy (Difference from source index reflects utility efficiency) </t>
  </si>
  <si>
    <t>Source (energy) index</t>
  </si>
  <si>
    <t>Energy Intensity Index</t>
  </si>
  <si>
    <t>Figure 3</t>
  </si>
  <si>
    <t>Current-Dollar and "Real" Gross Domestic Product</t>
  </si>
  <si>
    <t>Annual</t>
  </si>
  <si>
    <t>Quarterly</t>
  </si>
  <si>
    <t xml:space="preserve">  (Seasonally adjusted annual rates)</t>
  </si>
  <si>
    <t>GDP in billions of current dollars</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</si>
  <si>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</si>
  <si>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</si>
  <si>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</si>
  <si>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</si>
  <si>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</si>
  <si>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</si>
  <si>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</si>
  <si>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</si>
  <si>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</si>
  <si>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</si>
  <si>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</si>
  <si>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</si>
  <si>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</si>
  <si>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</si>
  <si>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</si>
  <si>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</si>
  <si>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</si>
  <si>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</si>
  <si>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</si>
  <si>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</si>
  <si>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</si>
  <si>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</si>
  <si>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</si>
  <si>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</si>
  <si>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</si>
  <si>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</si>
  <si>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</si>
  <si>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</si>
  <si>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</si>
  <si>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</si>
  <si>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</si>
  <si>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</si>
  <si>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</si>
  <si>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</si>
  <si>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</si>
  <si>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</si>
  <si>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</si>
  <si>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</si>
  <si>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</si>
  <si>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</si>
  <si>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</si>
  <si>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</si>
  <si>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</si>
  <si>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</si>
  <si>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</si>
  <si>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</si>
  <si>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</si>
  <si>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</si>
  <si>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</si>
  <si>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</si>
  <si>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</si>
  <si>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</si>
  <si>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</si>
  <si>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</si>
  <si>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</si>
  <si>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</si>
  <si>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</si>
  <si>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</si>
  <si>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</si>
  <si>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</si>
  <si>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</si>
  <si>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</si>
  <si>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</si>
  <si>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</si>
  <si>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</si>
  <si>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</si>
  <si>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</si>
  <si>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</si>
  <si>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</si>
  <si>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</si>
  <si>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</si>
  <si>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</si>
  <si>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</si>
  <si>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</si>
  <si>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</si>
  <si>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</si>
  <si>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</si>
  <si>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</si>
  <si>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</si>
  <si>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</si>
  <si>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</si>
  <si>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</si>
  <si>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</si>
  <si>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</si>
  <si>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</si>
  <si>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</si>
  <si>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</si>
  <si>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</si>
  <si>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</si>
  <si>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</si>
  <si>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</si>
  <si>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</si>
  <si>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</si>
  <si>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</si>
  <si>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</si>
  <si>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</si>
  <si>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</si>
  <si>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</si>
  <si>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</si>
  <si>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</si>
  <si>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</si>
  <si>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</si>
  <si>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</si>
  <si>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</si>
  <si>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</si>
  <si>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</si>
  <si>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</si>
  <si>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</si>
  <si>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</si>
  <si>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</si>
  <si>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</si>
  <si>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</si>
  <si>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</si>
  <si>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</si>
  <si>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</si>
  <si>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</si>
  <si>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</si>
  <si>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</si>
  <si>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</si>
  <si>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</si>
  <si>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</si>
  <si>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</si>
  <si>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</si>
  <si>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</si>
  <si>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</si>
  <si>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</si>
  <si>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</si>
  <si>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</si>
  <si>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</si>
  <si>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</si>
  <si>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</si>
  <si>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</si>
  <si>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</si>
  <si>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</si>
  <si>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</si>
  <si>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</si>
  <si>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</si>
  <si>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</si>
  <si>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</si>
  <si>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</si>
  <si>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</si>
  <si>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</si>
  <si>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</si>
  <si>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</si>
  <si>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</si>
  <si>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</si>
  <si>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</si>
  <si>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</si>
  <si>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</si>
  <si>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</si>
  <si>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</si>
  <si>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</si>
  <si>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</si>
  <si>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</si>
  <si>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</si>
  <si>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</si>
  <si>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</si>
  <si>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</si>
  <si>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</si>
  <si>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</si>
  <si>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</si>
  <si>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</si>
  <si>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</si>
  <si>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</si>
  <si>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</si>
  <si>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</si>
  <si>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</si>
  <si>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</si>
  <si>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</si>
  <si>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</si>
  <si>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</si>
  <si>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</si>
  <si>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</si>
  <si>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</si>
  <si>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</si>
  <si>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</si>
  <si>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</si>
  <si>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</si>
  <si>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</si>
  <si>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</si>
  <si>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</si>
  <si>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</si>
  <si>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</si>
  <si>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</si>
  <si>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</si>
  <si>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</si>
  <si>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</si>
  <si>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</si>
  <si>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</si>
  <si>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</si>
  <si>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</si>
  <si>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</si>
  <si>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</si>
  <si>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</si>
  <si>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</si>
  <si>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</si>
  <si>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</si>
  <si>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</si>
  <si>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</si>
  <si>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</si>
  <si>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</si>
  <si>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</si>
  <si>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</si>
  <si>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</si>
  <si>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</si>
  <si>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</si>
  <si>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</si>
  <si>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</si>
  <si>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</si>
  <si>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</si>
  <si>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</si>
  <si>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</si>
  <si>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</si>
  <si>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</si>
  <si>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</si>
  <si>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</si>
  <si>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</si>
  <si>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</si>
  <si>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</si>
  <si>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</si>
  <si>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</si>
  <si>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</si>
  <si>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</si>
  <si>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</si>
  <si>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</si>
  <si>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</si>
  <si>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</si>
  <si>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</si>
  <si>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</si>
  <si>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</si>
  <si>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</si>
  <si>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</si>
  <si>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</si>
  <si>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</si>
  <si>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</si>
  <si>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</si>
  <si>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</si>
  <si>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</si>
  <si>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</si>
  <si>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</si>
  <si>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</si>
  <si>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</si>
  <si>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</si>
  <si>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</si>
  <si>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</si>
  <si>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</si>
  <si>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</si>
  <si>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</si>
  <si>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</si>
  <si>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</si>
  <si>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</si>
  <si>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</si>
  <si>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</si>
  <si>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</si>
  <si>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</si>
  <si>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</si>
  <si>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</si>
  <si>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</si>
  <si>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</si>
  <si>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Table 2.1b  Residential Sector Energy Consumption Estimates, 1949-2010</t>
  </si>
  <si>
    <r>
      <t>Sales </t>
    </r>
    <r>
      <rPr>
        <vertAlign val="superscript"/>
        <sz val="5"/>
        <color indexed="8"/>
        <rFont val="Arial"/>
        <family val="2"/>
      </rPr>
      <t>8</t>
    </r>
  </si>
  <si>
    <r>
      <t>Losses </t>
    </r>
    <r>
      <rPr>
        <vertAlign val="superscript"/>
        <sz val="5"/>
        <color indexed="8"/>
        <rFont val="Arial"/>
        <family val="2"/>
      </rPr>
      <t>9</t>
    </r>
  </si>
  <si>
    <r>
      <t>Geothermal </t>
    </r>
    <r>
      <rPr>
        <vertAlign val="superscript"/>
        <sz val="5"/>
        <color indexed="8"/>
        <rFont val="Arial"/>
        <family val="2"/>
      </rPr>
      <t>5</t>
    </r>
  </si>
  <si>
    <r>
      <t>Solar/PV </t>
    </r>
    <r>
      <rPr>
        <vertAlign val="superscript"/>
        <sz val="5"/>
        <color indexed="8"/>
        <rFont val="Arial"/>
        <family val="2"/>
      </rPr>
      <t>6</t>
    </r>
  </si>
  <si>
    <r>
      <t>Biomass </t>
    </r>
    <r>
      <rPr>
        <vertAlign val="superscript"/>
        <sz val="5"/>
        <color indexed="8"/>
        <rFont val="Arial"/>
        <family val="2"/>
      </rPr>
      <t>7</t>
    </r>
  </si>
  <si>
    <r>
      <t>2010</t>
    </r>
    <r>
      <rPr>
        <vertAlign val="superscript"/>
        <sz val="5"/>
        <color indexed="8"/>
        <rFont val="Arial"/>
        <family val="2"/>
      </rPr>
      <t>P</t>
    </r>
  </si>
  <si>
    <r>
      <t>7</t>
    </r>
    <r>
      <rPr>
        <sz val="7"/>
        <color indexed="8"/>
        <rFont val="Arial"/>
        <family val="2"/>
      </rPr>
      <t>Wood and wood-derived fuels.</t>
    </r>
  </si>
  <si>
    <r>
      <t>8</t>
    </r>
    <r>
      <rPr>
        <sz val="7"/>
        <color indexed="8"/>
        <rFont val="Arial"/>
        <family val="2"/>
      </rPr>
      <t>Electricity retail sales to ultimate customers reported by electric utilities and, beginning in 1996, other</t>
    </r>
  </si>
  <si>
    <r>
      <t>9</t>
    </r>
    <r>
      <rPr>
        <sz val="7"/>
        <color indexed="8"/>
        <rFont val="Arial"/>
        <family val="2"/>
      </rPr>
      <t>Total losses are calculated as the primary energy consumed by the electric power sector minus the</t>
    </r>
  </si>
  <si>
    <r>
      <t>4</t>
    </r>
    <r>
      <rPr>
        <sz val="7"/>
        <color indexed="8"/>
        <rFont val="Arial"/>
        <family val="2"/>
      </rPr>
      <t>Based on petroleum product supplied.  For petroleum, product supplied is used as an approximation of</t>
    </r>
  </si>
  <si>
    <t>petroleum consumption.  See Note 1, "Petroleum Products Supplied and Petroleum Consumption," at end</t>
  </si>
  <si>
    <t>of Section 5.</t>
  </si>
  <si>
    <r>
      <t>5</t>
    </r>
    <r>
      <rPr>
        <sz val="7"/>
        <color indexed="8"/>
        <rFont val="Arial"/>
        <family val="2"/>
      </rPr>
      <t>Geothermal heat pump and direct use energy.</t>
    </r>
  </si>
  <si>
    <r>
      <t>6</t>
    </r>
    <r>
      <rPr>
        <sz val="7"/>
        <color indexed="8"/>
        <rFont val="Arial"/>
        <family val="2"/>
      </rPr>
      <t>Solar thermal direct use energy, and photovoltaic (PV) electricity net generation (converted to Btu</t>
    </r>
  </si>
  <si>
    <t>using the fossil-fuels heat ratesee Table A6).  Includes small amounts of distributed solar thermal and PV</t>
  </si>
  <si>
    <t>energy used in the commercial, industrial, and electric power sectors.</t>
  </si>
  <si>
    <t>Table 2.1c  Commercial Sector Energy Consumption Estimates, 1949-2010</t>
  </si>
  <si>
    <r>
      <t>Sales </t>
    </r>
    <r>
      <rPr>
        <vertAlign val="superscript"/>
        <sz val="5"/>
        <color indexed="8"/>
        <rFont val="Arial"/>
        <family val="2"/>
      </rPr>
      <t>11</t>
    </r>
  </si>
  <si>
    <r>
      <t>Losses </t>
    </r>
    <r>
      <rPr>
        <vertAlign val="superscript"/>
        <sz val="5"/>
        <color indexed="8"/>
        <rFont val="Arial"/>
        <family val="2"/>
      </rPr>
      <t>12</t>
    </r>
  </si>
  <si>
    <r>
      <t>Petroleum </t>
    </r>
    <r>
      <rPr>
        <vertAlign val="superscript"/>
        <sz val="5"/>
        <color indexed="8"/>
        <rFont val="Arial"/>
        <family val="2"/>
      </rPr>
      <t>4,5</t>
    </r>
  </si>
  <si>
    <r>
      <t>Geothermal </t>
    </r>
    <r>
      <rPr>
        <vertAlign val="superscript"/>
        <sz val="5"/>
        <color indexed="8"/>
        <rFont val="Arial"/>
        <family val="2"/>
      </rPr>
      <t>7</t>
    </r>
  </si>
  <si>
    <r>
      <t>Solar/PV </t>
    </r>
    <r>
      <rPr>
        <vertAlign val="superscript"/>
        <sz val="5"/>
        <color indexed="8"/>
        <rFont val="Arial"/>
        <family val="2"/>
      </rPr>
      <t>8</t>
    </r>
  </si>
  <si>
    <r>
      <t>WInd </t>
    </r>
    <r>
      <rPr>
        <vertAlign val="superscript"/>
        <sz val="5"/>
        <color indexed="8"/>
        <rFont val="Arial"/>
        <family val="2"/>
      </rPr>
      <t>9</t>
    </r>
  </si>
  <si>
    <r>
      <t>Biomass </t>
    </r>
    <r>
      <rPr>
        <vertAlign val="superscript"/>
        <sz val="5"/>
        <color indexed="8"/>
        <rFont val="Arial"/>
        <family val="2"/>
      </rPr>
      <t>10</t>
    </r>
  </si>
  <si>
    <r>
      <t>Power </t>
    </r>
    <r>
      <rPr>
        <vertAlign val="superscript"/>
        <sz val="5"/>
        <color indexed="8"/>
        <rFont val="Arial"/>
        <family val="2"/>
      </rPr>
      <t>6</t>
    </r>
  </si>
  <si>
    <t>-</t>
  </si>
  <si>
    <t>(s)</t>
  </si>
  <si>
    <r>
      <t>9</t>
    </r>
    <r>
      <rPr>
        <sz val="7"/>
        <color indexed="8"/>
        <rFont val="Arial"/>
        <family val="2"/>
      </rPr>
      <t>Wind electricity net generation (converted to Btu using the fossil-fuels heat ratesee Table A6).</t>
    </r>
  </si>
  <si>
    <r>
      <t>2</t>
    </r>
    <r>
      <rPr>
        <sz val="7"/>
        <color indexed="8"/>
        <rFont val="Arial"/>
        <family val="2"/>
      </rPr>
      <t>Most data are estimates.  See Table 10.2a for notes on series components and estimation.</t>
    </r>
  </si>
  <si>
    <r>
      <t>10</t>
    </r>
    <r>
      <rPr>
        <sz val="7"/>
        <color indexed="8"/>
        <rFont val="Arial"/>
        <family val="2"/>
      </rPr>
      <t>Wood and wood-derived fuels; municipal solid waste from biogenic sources, landfill gas, sludge waste,</t>
    </r>
  </si>
  <si>
    <t>agricultural byproducts, and other biomass.  Through 2000, also includes non-renewable waste (municipal</t>
  </si>
  <si>
    <t>solid waste from non-biogenic sources, and tire-derived fuels); and fuel ethanol (minus denaturant).</t>
  </si>
  <si>
    <r>
      <t>11</t>
    </r>
    <r>
      <rPr>
        <sz val="7"/>
        <color indexed="8"/>
        <rFont val="Arial"/>
        <family val="2"/>
      </rPr>
      <t>Electricity retail sales to ultimate customers reported by electric utilities and, beginning in 1996, other</t>
    </r>
  </si>
  <si>
    <r>
      <t>12</t>
    </r>
    <r>
      <rPr>
        <sz val="7"/>
        <color indexed="8"/>
        <rFont val="Arial"/>
        <family val="2"/>
      </rPr>
      <t>Total losses are calculated as the primary energy consumed by the electric power sector minus the</t>
    </r>
  </si>
  <si>
    <r>
      <t>5</t>
    </r>
    <r>
      <rPr>
        <sz val="7"/>
        <color indexed="8"/>
        <rFont val="Arial"/>
        <family val="2"/>
      </rPr>
      <t>Does not include biofuels that have been blended with petroleumbiofuels are included in "Biomass." </t>
    </r>
  </si>
  <si>
    <t>R=Revised.  P=Preliminary.  NA=Not available.  - =No data reported.  (s)=Less than 0.5 trillion Btu.</t>
  </si>
  <si>
    <r>
      <t>6</t>
    </r>
    <r>
      <rPr>
        <sz val="7"/>
        <color indexed="8"/>
        <rFont val="Arial"/>
        <family val="2"/>
      </rPr>
      <t>Conventional hydroelectricity net generation (converted to Btu using the fossil-fuels heat ratesee</t>
    </r>
  </si>
  <si>
    <r>
      <t>Notes:  </t>
    </r>
    <r>
      <rPr>
        <sz val="7"/>
        <color indexed="8"/>
        <rFont val="Symbol"/>
        <family val="1"/>
        <charset val="2"/>
      </rPr>
      <t>·</t>
    </r>
    <r>
      <rPr>
        <sz val="7"/>
        <color indexed="8"/>
        <rFont val="Arial"/>
        <family val="2"/>
      </rPr>
      <t>  The commercial sector includes commercial combined-heat-and-power (CHP) and commercial</t>
    </r>
  </si>
  <si>
    <t>Table A6).</t>
  </si>
  <si>
    <r>
      <t>Section 8.  </t>
    </r>
    <r>
      <rPr>
        <sz val="7"/>
        <color indexed="8"/>
        <rFont val="Symbol"/>
        <family val="1"/>
        <charset val="2"/>
      </rPr>
      <t>·</t>
    </r>
    <r>
      <rPr>
        <sz val="7"/>
        <color indexed="8"/>
        <rFont val="Arial"/>
        <family val="2"/>
      </rPr>
      <t>  Totals may not equal sum of components due to independent rounding.</t>
    </r>
  </si>
  <si>
    <r>
      <t>7</t>
    </r>
    <r>
      <rPr>
        <sz val="7"/>
        <color indexed="8"/>
        <rFont val="Arial"/>
        <family val="2"/>
      </rPr>
      <t>Geothermal heat pump and direct use energy.</t>
    </r>
  </si>
  <si>
    <r>
      <t>8</t>
    </r>
    <r>
      <rPr>
        <sz val="7"/>
        <color indexed="8"/>
        <rFont val="Arial"/>
        <family val="2"/>
      </rPr>
      <t>Photovoltaic (PV) electricity net generation (converted to Btu using the fossil-fuels heat ratesee</t>
    </r>
  </si>
  <si>
    <t>Table A6) at commercial plants with capacity of 1 megawatt or greater.</t>
  </si>
  <si>
    <t>Table 2.1d  Industrial Sector Energy Consumption Estimates, 1949-2010</t>
  </si>
  <si>
    <r>
      <t>Sales </t>
    </r>
    <r>
      <rPr>
        <vertAlign val="superscript"/>
        <sz val="5"/>
        <color indexed="8"/>
        <rFont val="Arial"/>
        <family val="2"/>
      </rPr>
      <t>10</t>
    </r>
  </si>
  <si>
    <r>
      <t>Losses </t>
    </r>
    <r>
      <rPr>
        <vertAlign val="superscript"/>
        <sz val="5"/>
        <color indexed="8"/>
        <rFont val="Arial"/>
        <family val="2"/>
      </rPr>
      <t>11</t>
    </r>
  </si>
  <si>
    <r>
      <t>Biomass </t>
    </r>
    <r>
      <rPr>
        <vertAlign val="superscript"/>
        <sz val="5"/>
        <color indexed="8"/>
        <rFont val="Arial"/>
        <family val="2"/>
      </rPr>
      <t>9</t>
    </r>
  </si>
  <si>
    <r>
      <t>8</t>
    </r>
    <r>
      <rPr>
        <sz val="7"/>
        <color indexed="8"/>
        <rFont val="Arial"/>
        <family val="2"/>
      </rPr>
      <t>Photovoltaic (PV) electricity net generation (converted to Btu using the fossil-fuels heat ratesee Table A6)</t>
    </r>
  </si>
  <si>
    <t>at industrial plants with capacity of 1 megawatt or greater.</t>
  </si>
  <si>
    <r>
      <t>2</t>
    </r>
    <r>
      <rPr>
        <sz val="7"/>
        <color indexed="8"/>
        <rFont val="Arial"/>
        <family val="2"/>
      </rPr>
      <t>Most data are estimates.  See Table 10.2b for notes on series components and estimation.</t>
    </r>
  </si>
  <si>
    <r>
      <t>9</t>
    </r>
    <r>
      <rPr>
        <sz val="7"/>
        <color indexed="8"/>
        <rFont val="Arial"/>
        <family val="2"/>
      </rPr>
      <t>Wood and wood-derived fuels; municipal solid waste from biogenic sources, landfill gas, sludge waste,</t>
    </r>
  </si>
  <si>
    <t>agricultural byproducts, and other biomass.  Through 2000, also includes non-renewable waste (municipal solid</t>
  </si>
  <si>
    <t>waste from non-biogenic sources, and tire-derived fuels); fuel ethanol (minus denaturant); and losses and</t>
  </si>
  <si>
    <t>co-products from the production of fuel ethanol and biodiesel.</t>
  </si>
  <si>
    <r>
      <t>10</t>
    </r>
    <r>
      <rPr>
        <sz val="7"/>
        <color indexed="8"/>
        <rFont val="Arial"/>
        <family val="2"/>
      </rPr>
      <t>Electricity retail sales to ultimate customers reported by electric utilities and, beginning in 1996, other energy</t>
    </r>
  </si>
  <si>
    <r>
      <t>11</t>
    </r>
    <r>
      <rPr>
        <sz val="7"/>
        <color indexed="8"/>
        <rFont val="Arial"/>
        <family val="2"/>
      </rPr>
      <t>Total losses are calculated as the primary energy consumed by the electric power sector minus the energy</t>
    </r>
  </si>
  <si>
    <t>petroleum consumption.  See Note 1, "Petroleum Products Supplied and Petroleum Consumption," at end of</t>
  </si>
  <si>
    <t>Section 5.</t>
  </si>
  <si>
    <t>R=Revised.  P=Preliminary.  NA=Not available.  - =No data reported.  (s)=Less than +0.5 trillion Btu and</t>
  </si>
  <si>
    <t>greater than -0.5 trillion Btu.</t>
  </si>
  <si>
    <r>
      <t>6</t>
    </r>
    <r>
      <rPr>
        <sz val="7"/>
        <color indexed="8"/>
        <rFont val="Arial"/>
        <family val="2"/>
      </rPr>
      <t>Conventional hydroelectricity net generation (converted to Btu using the fossil-fuels heat ratesee Table</t>
    </r>
  </si>
  <si>
    <r>
      <t>Notes:  </t>
    </r>
    <r>
      <rPr>
        <sz val="7"/>
        <color indexed="8"/>
        <rFont val="Symbol"/>
        <family val="1"/>
        <charset val="2"/>
      </rPr>
      <t>·</t>
    </r>
    <r>
      <rPr>
        <sz val="7"/>
        <color indexed="8"/>
        <rFont val="Arial"/>
        <family val="2"/>
      </rPr>
      <t>  The industrial sector includes industrial combined-heat-and-power (CHP) and industrial</t>
    </r>
  </si>
  <si>
    <t>A6).</t>
  </si>
  <si>
    <r>
      <t> </t>
    </r>
    <r>
      <rPr>
        <sz val="7"/>
        <color indexed="8"/>
        <rFont val="Symbol"/>
        <family val="1"/>
        <charset val="2"/>
      </rPr>
      <t>·</t>
    </r>
    <r>
      <rPr>
        <sz val="7"/>
        <color indexed="8"/>
        <rFont val="Arial"/>
        <family val="2"/>
      </rPr>
      <t>  Totals may not equal sum of components due to independent rounding.</t>
    </r>
  </si>
  <si>
    <t>Table 2.1e  Transportation Sector Energy Consumption Estimates, 1949-2010</t>
  </si>
  <si>
    <r>
      <t>Sales </t>
    </r>
    <r>
      <rPr>
        <vertAlign val="superscript"/>
        <sz val="5"/>
        <color indexed="8"/>
        <rFont val="Arial"/>
        <family val="2"/>
      </rPr>
      <t>7</t>
    </r>
  </si>
  <si>
    <r>
      <t>Losses </t>
    </r>
    <r>
      <rPr>
        <vertAlign val="superscript"/>
        <sz val="5"/>
        <color indexed="8"/>
        <rFont val="Arial"/>
        <family val="2"/>
      </rPr>
      <t>8</t>
    </r>
  </si>
  <si>
    <r>
      <t>Biomass </t>
    </r>
    <r>
      <rPr>
        <vertAlign val="superscript"/>
        <sz val="5"/>
        <color indexed="8"/>
        <rFont val="Arial"/>
        <family val="2"/>
      </rPr>
      <t>6</t>
    </r>
  </si>
  <si>
    <t>[9]</t>
  </si>
  <si>
    <r>
      <t>7</t>
    </r>
    <r>
      <rPr>
        <sz val="7"/>
        <color indexed="8"/>
        <rFont val="Arial"/>
        <family val="2"/>
      </rPr>
      <t>Electricity retail sales to ultimate customers reported by electric utilities and, beginning in 1996, other</t>
    </r>
  </si>
  <si>
    <r>
      <t>2</t>
    </r>
    <r>
      <rPr>
        <sz val="7"/>
        <color indexed="8"/>
        <rFont val="Arial"/>
        <family val="2"/>
      </rPr>
      <t>Data are estimates.  See Table 10.2b for notes on series components.</t>
    </r>
  </si>
  <si>
    <r>
      <t>8</t>
    </r>
    <r>
      <rPr>
        <sz val="7"/>
        <color indexed="8"/>
        <rFont val="Arial"/>
        <family val="2"/>
      </rPr>
      <t>Total losses are calculated as the primary energy consumed by the electric power sector minus the</t>
    </r>
  </si>
  <si>
    <r>
      <t>3</t>
    </r>
    <r>
      <rPr>
        <sz val="7"/>
        <color indexed="8"/>
        <rFont val="Arial"/>
        <family val="2"/>
      </rPr>
      <t>Natural gas only; does not include supplemental gaseous fuelssee Note 1, "Supplemental Gaseous</t>
    </r>
  </si>
  <si>
    <r>
      <t>9</t>
    </r>
    <r>
      <rPr>
        <sz val="7"/>
        <color indexed="8"/>
        <rFont val="Arial"/>
        <family val="2"/>
      </rPr>
      <t>Beginning in 1978, the small amounts of coal consumed for transportation are reported as industrial</t>
    </r>
  </si>
  <si>
    <r>
      <t>6</t>
    </r>
    <r>
      <rPr>
        <sz val="7"/>
        <color indexed="8"/>
        <rFont val="Arial"/>
        <family val="2"/>
      </rPr>
      <t>Fuel ethanol (minus denaturant) and biodiesel.</t>
    </r>
  </si>
  <si>
    <t xml:space="preserve">The values below are not adjusted and equal published source energy - adjusted values are shown in next panel to right </t>
  </si>
  <si>
    <t>Housing Units</t>
  </si>
  <si>
    <t>U.S. Bureau of the Census.  Biennial Annual Housing Survey data (beginning 1985) is smoothed via a stock model</t>
  </si>
  <si>
    <t>Table 2.1a  Energy Consumption Estimates by Sector, 1949-2010</t>
  </si>
  <si>
    <t>End-Use Sectors</t>
  </si>
  <si>
    <r>
      <t>Sector </t>
    </r>
    <r>
      <rPr>
        <vertAlign val="superscript"/>
        <sz val="5"/>
        <color indexed="8"/>
        <rFont val="Arial"/>
        <family val="2"/>
      </rPr>
      <t>3,4</t>
    </r>
  </si>
  <si>
    <t>Residential </t>
  </si>
  <si>
    <r>
      <t>Commercial </t>
    </r>
    <r>
      <rPr>
        <vertAlign val="superscript"/>
        <sz val="5"/>
        <color indexed="8"/>
        <rFont val="Arial"/>
        <family val="2"/>
      </rPr>
      <t>1</t>
    </r>
  </si>
  <si>
    <r>
      <t>Industrial </t>
    </r>
    <r>
      <rPr>
        <vertAlign val="superscript"/>
        <sz val="5"/>
        <color indexed="8"/>
        <rFont val="Arial"/>
        <family val="2"/>
      </rPr>
      <t>2</t>
    </r>
  </si>
  <si>
    <t>Balancing</t>
  </si>
  <si>
    <r>
      <t>Primary </t>
    </r>
    <r>
      <rPr>
        <vertAlign val="superscript"/>
        <sz val="5"/>
        <color indexed="8"/>
        <rFont val="Arial"/>
        <family val="2"/>
      </rPr>
      <t>5</t>
    </r>
  </si>
  <si>
    <r>
      <t>Total </t>
    </r>
    <r>
      <rPr>
        <vertAlign val="superscript"/>
        <sz val="5"/>
        <color indexed="8"/>
        <rFont val="Arial"/>
        <family val="2"/>
      </rPr>
      <t>6</t>
    </r>
  </si>
  <si>
    <r>
      <t>Item </t>
    </r>
    <r>
      <rPr>
        <vertAlign val="superscript"/>
        <sz val="5"/>
        <color indexed="8"/>
        <rFont val="Arial"/>
        <family val="2"/>
      </rPr>
      <t>7</t>
    </r>
  </si>
  <si>
    <r>
      <t>Primary </t>
    </r>
    <r>
      <rPr>
        <vertAlign val="superscript"/>
        <sz val="5"/>
        <color indexed="8"/>
        <rFont val="Arial"/>
        <family val="2"/>
      </rPr>
      <t>8</t>
    </r>
  </si>
  <si>
    <t>[4,R]</t>
  </si>
  <si>
    <r>
      <t>1</t>
    </r>
    <r>
      <rPr>
        <sz val="7"/>
        <color indexed="8"/>
        <rFont val="Arial"/>
        <family val="2"/>
      </rPr>
      <t>Commercial sector, including commercial combined-heat-and-power (CHP) and commercial</t>
    </r>
  </si>
  <si>
    <r>
      <t>7</t>
    </r>
    <r>
      <rPr>
        <sz val="7"/>
        <color indexed="8"/>
        <rFont val="Arial"/>
        <family val="2"/>
      </rPr>
      <t>A balancing item.  The sum of primary consumption in the five energy-use sectors equals the sum of</t>
    </r>
  </si>
  <si>
    <t>electricity-only plants.</t>
  </si>
  <si>
    <t>total consumption in the four end-use sectors.  However, total energy consumption does not equal the sum</t>
  </si>
  <si>
    <t>of the sectoral components due to the use of sector-specific conversion factors for natural gas and coal.</t>
  </si>
  <si>
    <r>
      <t>2</t>
    </r>
    <r>
      <rPr>
        <sz val="7"/>
        <color indexed="8"/>
        <rFont val="Arial"/>
        <family val="2"/>
      </rPr>
      <t>Industrial sector, including industrial combined-heat-and-power (CHP) and industrial electricity-only</t>
    </r>
  </si>
  <si>
    <r>
      <t>8</t>
    </r>
    <r>
      <rPr>
        <sz val="7"/>
        <color indexed="8"/>
        <rFont val="Arial"/>
        <family val="2"/>
      </rPr>
      <t>Primary energy consumption total.  See Table 1.3.</t>
    </r>
  </si>
  <si>
    <t>plants.</t>
  </si>
  <si>
    <r>
      <t>3</t>
    </r>
    <r>
      <rPr>
        <sz val="7"/>
        <color indexed="8"/>
        <rFont val="Arial"/>
        <family val="2"/>
      </rPr>
      <t>Electricity-only and combined-heat-and-power (CHP) plants within the NAICS 22 category whose</t>
    </r>
  </si>
  <si>
    <t>R=Revised.  P=Preliminary.  (s)=Less than 0.5 trillion Btu and greater than -0.5 trillion Btu.  </t>
  </si>
  <si>
    <t>primary business is to sell electricity, or electricity and heat, to the public.</t>
  </si>
  <si>
    <r>
      <t>4</t>
    </r>
    <r>
      <rPr>
        <sz val="7"/>
        <color indexed="8"/>
        <rFont val="Arial"/>
        <family val="2"/>
      </rPr>
      <t>Through 1988, data are for electric utilities only; beginning in 1989, data are for electric utilities and</t>
    </r>
  </si>
  <si>
    <r>
      <t>Notes:  </t>
    </r>
    <r>
      <rPr>
        <sz val="7"/>
        <color indexed="8"/>
        <rFont val="Symbol"/>
        <family val="1"/>
        <charset val="2"/>
      </rPr>
      <t>·</t>
    </r>
    <r>
      <rPr>
        <sz val="7"/>
        <color indexed="8"/>
        <rFont val="Arial"/>
        <family val="2"/>
      </rPr>
      <t>  See Note 2, "Classification of Power Plants Into Energy-Use Sectors," at end of Section 8.</t>
    </r>
  </si>
  <si>
    <r>
      <t>·</t>
    </r>
    <r>
      <rPr>
        <sz val="7"/>
        <color indexed="8"/>
        <rFont val="Arial"/>
        <family val="2"/>
      </rPr>
      <t>  Totals may not equal sum of components due to independent rounding.</t>
    </r>
  </si>
  <si>
    <r>
      <t>5</t>
    </r>
    <r>
      <rPr>
        <sz val="7"/>
        <color indexed="8"/>
        <rFont val="Arial"/>
        <family val="2"/>
      </rPr>
      <t>See "Primary Energy Consumption" in Glossary.</t>
    </r>
  </si>
  <si>
    <t>Sources:  Tables 1.3 and 2.1b-2.1f.</t>
  </si>
  <si>
    <r>
      <t>6</t>
    </r>
    <r>
      <rPr>
        <sz val="7"/>
        <color indexed="8"/>
        <rFont val="Arial"/>
        <family val="2"/>
      </rPr>
      <t>Total energy consumption in the end-use sectors consists of primary energy consumption, electricity</t>
    </r>
  </si>
  <si>
    <t>retail sales, and electrical system energy losses.  See Note, "Electrical System Energy Losses," at end of</t>
  </si>
  <si>
    <t xml:space="preserve"> Housing Units</t>
  </si>
  <si>
    <t>ratesee Table A6).</t>
  </si>
  <si>
    <r>
      <t>8</t>
    </r>
    <r>
      <rPr>
        <sz val="7"/>
        <color indexed="8"/>
        <rFont val="Arial"/>
        <family val="2"/>
      </rPr>
      <t>Solar thermal and photovoltaic (PV) electricity net generation (converted to Btu using the fossil-fuels heat</t>
    </r>
  </si>
  <si>
    <r>
      <t>7</t>
    </r>
    <r>
      <rPr>
        <sz val="7"/>
        <color indexed="8"/>
        <rFont val="Arial"/>
        <family val="2"/>
      </rPr>
      <t>Geothermal electricity net generation (converted to Btu using the fossil-fuels heat ratesee Table A6).</t>
    </r>
  </si>
  <si>
    <r>
      <t>5</t>
    </r>
    <r>
      <rPr>
        <sz val="7"/>
        <color indexed="8"/>
        <rFont val="Arial"/>
        <family val="2"/>
      </rPr>
      <t>Nuclear electricity net generation (converted to Btu using the nuclear heat ratesee Table A6).</t>
    </r>
  </si>
  <si>
    <r>
      <t>12</t>
    </r>
    <r>
      <rPr>
        <sz val="7"/>
        <color indexed="8"/>
        <rFont val="Arial"/>
        <family val="2"/>
      </rPr>
      <t>Through 1988, data are for electric utilities only.  Beginning in 1989, data are for electric utilities and</t>
    </r>
  </si>
  <si>
    <r>
      <t>11</t>
    </r>
    <r>
      <rPr>
        <sz val="7"/>
        <color indexed="8"/>
        <rFont val="Arial"/>
        <family val="2"/>
      </rPr>
      <t>Net imports equal imports minus exports.</t>
    </r>
  </si>
  <si>
    <t>waste from non-biogenic sources, and tire-derived fuels).</t>
  </si>
  <si>
    <r>
      <t>10</t>
    </r>
    <r>
      <rPr>
        <sz val="7"/>
        <color indexed="8"/>
        <rFont val="Arial"/>
        <family val="2"/>
      </rPr>
      <t>Wood and wood-derived fuels; and municipal solid waste from biogenic sources, landfill gas, sludge waste,</t>
    </r>
  </si>
  <si>
    <r>
      <t>Imports </t>
    </r>
    <r>
      <rPr>
        <vertAlign val="superscript"/>
        <sz val="5"/>
        <color indexed="8"/>
        <rFont val="Arial"/>
        <family val="2"/>
      </rPr>
      <t>11</t>
    </r>
  </si>
  <si>
    <r>
      <t>Wind </t>
    </r>
    <r>
      <rPr>
        <vertAlign val="superscript"/>
        <sz val="5"/>
        <color indexed="8"/>
        <rFont val="Arial"/>
        <family val="2"/>
      </rPr>
      <t>9</t>
    </r>
  </si>
  <si>
    <t>Table 2.1f  Electric Power Sector Energy Consumption, 1949-2010</t>
  </si>
  <si>
    <t>1985-2008</t>
  </si>
  <si>
    <t>Energy Use, GDP, and E/GDP for the U.S. Economy, 1985-2010</t>
  </si>
  <si>
    <t>Table 2.1b  Residential Sector Energy Consumption Estimates, 1949-2011</t>
  </si>
  <si>
    <r>
      <t>Primary Consumption </t>
    </r>
    <r>
      <rPr>
        <vertAlign val="superscript"/>
        <sz val="5"/>
        <color rgb="FF000000"/>
        <rFont val="Arial"/>
        <family val="2"/>
      </rPr>
      <t>1</t>
    </r>
  </si>
  <si>
    <r>
      <t>Renewable Energy </t>
    </r>
    <r>
      <rPr>
        <vertAlign val="superscript"/>
        <sz val="5"/>
        <color rgb="FF000000"/>
        <rFont val="Arial"/>
        <family val="2"/>
      </rPr>
      <t>2</t>
    </r>
  </si>
  <si>
    <r>
      <t>Sales </t>
    </r>
    <r>
      <rPr>
        <vertAlign val="superscript"/>
        <sz val="5"/>
        <color rgb="FF000000"/>
        <rFont val="Arial"/>
        <family val="2"/>
      </rPr>
      <t>8</t>
    </r>
  </si>
  <si>
    <r>
      <t>Losses </t>
    </r>
    <r>
      <rPr>
        <vertAlign val="superscript"/>
        <sz val="5"/>
        <color rgb="FF000000"/>
        <rFont val="Arial"/>
        <family val="2"/>
      </rPr>
      <t>9</t>
    </r>
  </si>
  <si>
    <r>
      <t>Natural Gas </t>
    </r>
    <r>
      <rPr>
        <vertAlign val="superscript"/>
        <sz val="5"/>
        <color rgb="FF000000"/>
        <rFont val="Arial"/>
        <family val="2"/>
      </rPr>
      <t>3</t>
    </r>
  </si>
  <si>
    <r>
      <t>Petroleum </t>
    </r>
    <r>
      <rPr>
        <vertAlign val="superscript"/>
        <sz val="5"/>
        <color rgb="FF000000"/>
        <rFont val="Arial"/>
        <family val="2"/>
      </rPr>
      <t>4</t>
    </r>
  </si>
  <si>
    <r>
      <t>Geothermal </t>
    </r>
    <r>
      <rPr>
        <vertAlign val="superscript"/>
        <sz val="5"/>
        <color rgb="FF000000"/>
        <rFont val="Arial"/>
        <family val="2"/>
      </rPr>
      <t>5</t>
    </r>
  </si>
  <si>
    <r>
      <t>Solar/PV </t>
    </r>
    <r>
      <rPr>
        <vertAlign val="superscript"/>
        <sz val="5"/>
        <color rgb="FF000000"/>
        <rFont val="Arial"/>
        <family val="2"/>
      </rPr>
      <t>6</t>
    </r>
  </si>
  <si>
    <r>
      <t>Biomass </t>
    </r>
    <r>
      <rPr>
        <vertAlign val="superscript"/>
        <sz val="5"/>
        <color rgb="FF000000"/>
        <rFont val="Arial"/>
        <family val="2"/>
      </rPr>
      <t>7</t>
    </r>
  </si>
  <si>
    <r>
      <t>2011</t>
    </r>
    <r>
      <rPr>
        <vertAlign val="superscript"/>
        <sz val="5"/>
        <color rgb="FF000000"/>
        <rFont val="Arial"/>
        <family val="2"/>
      </rPr>
      <t>P</t>
    </r>
  </si>
  <si>
    <r>
      <t>1</t>
    </r>
    <r>
      <rPr>
        <sz val="7"/>
        <color rgb="FF000000"/>
        <rFont val="Arial"/>
        <family val="2"/>
      </rPr>
      <t>See "Primary Energy Consumption" in Glossary.</t>
    </r>
  </si>
  <si>
    <r>
      <t>8</t>
    </r>
    <r>
      <rPr>
        <sz val="7"/>
        <color rgb="FF000000"/>
        <rFont val="Arial"/>
        <family val="2"/>
      </rPr>
      <t>Electricity retail sales to ultimate customers reported by electric utilities and, beginning in 1996, other</t>
    </r>
  </si>
  <si>
    <r>
      <t>2</t>
    </r>
    <r>
      <rPr>
        <sz val="7"/>
        <color rgb="FF000000"/>
        <rFont val="Arial"/>
        <family val="2"/>
      </rPr>
      <t>Data are estimates.  See Table 10.2a for notes on series components.</t>
    </r>
  </si>
  <si>
    <r>
      <t>9</t>
    </r>
    <r>
      <rPr>
        <sz val="7"/>
        <color rgb="FF000000"/>
        <rFont val="Arial"/>
        <family val="2"/>
      </rPr>
      <t>Total losses are calculated as the primary energy consumed by the electric power sector minus the</t>
    </r>
  </si>
  <si>
    <r>
      <t>3</t>
    </r>
    <r>
      <rPr>
        <sz val="7"/>
        <color rgb="FF000000"/>
        <rFont val="Arial"/>
        <family val="2"/>
      </rPr>
      <t>Natural gas only; excludes the estimated portion of supplemental gaseous fuels.  See Note 1,</t>
    </r>
  </si>
  <si>
    <r>
      <t>4</t>
    </r>
    <r>
      <rPr>
        <sz val="7"/>
        <color rgb="FF000000"/>
        <rFont val="Arial"/>
        <family val="2"/>
      </rPr>
      <t>Based on petroleum product supplied.  For petroleum, product supplied is used as an approximation of</t>
    </r>
  </si>
  <si>
    <r>
      <t>5</t>
    </r>
    <r>
      <rPr>
        <sz val="7"/>
        <color rgb="FF000000"/>
        <rFont val="Arial"/>
        <family val="2"/>
      </rPr>
      <t>Geothermal heat pump and direct use energy.</t>
    </r>
  </si>
  <si>
    <t>Web Page:    See http://www.eia.gov/totalenergy/data/monthly/#consumption for updated monthly and</t>
  </si>
  <si>
    <t>annual data.</t>
  </si>
  <si>
    <r>
      <t>6</t>
    </r>
    <r>
      <rPr>
        <sz val="7"/>
        <color rgb="FF000000"/>
        <rFont val="Arial"/>
        <family val="2"/>
      </rPr>
      <t>Solar thermal direct use energy, and photovoltaic (PV) electricity net generation (converted to Btu</t>
    </r>
  </si>
  <si>
    <r>
      <t>7</t>
    </r>
    <r>
      <rPr>
        <sz val="7"/>
        <color rgb="FF000000"/>
        <rFont val="Arial"/>
        <family val="2"/>
      </rPr>
      <t>Wood and wood-derived fuels.</t>
    </r>
  </si>
  <si>
    <t>Table 2.1c  Commercial Sector Energy Consumption Estimates, 1949-2011</t>
  </si>
  <si>
    <r>
      <t>Primary Consumption </t>
    </r>
    <r>
      <rPr>
        <vertAlign val="superscript"/>
        <sz val="5"/>
        <color theme="1"/>
        <rFont val="Arial"/>
        <family val="2"/>
      </rPr>
      <t>1</t>
    </r>
  </si>
  <si>
    <r>
      <t>Renewable Energy </t>
    </r>
    <r>
      <rPr>
        <vertAlign val="superscript"/>
        <sz val="5"/>
        <color theme="1"/>
        <rFont val="Arial"/>
        <family val="2"/>
      </rPr>
      <t>2</t>
    </r>
  </si>
  <si>
    <r>
      <t>Sales </t>
    </r>
    <r>
      <rPr>
        <vertAlign val="superscript"/>
        <sz val="5"/>
        <color theme="1"/>
        <rFont val="Arial"/>
        <family val="2"/>
      </rPr>
      <t>11</t>
    </r>
  </si>
  <si>
    <r>
      <t>Losses </t>
    </r>
    <r>
      <rPr>
        <vertAlign val="superscript"/>
        <sz val="5"/>
        <color theme="1"/>
        <rFont val="Arial"/>
        <family val="2"/>
      </rPr>
      <t>12</t>
    </r>
  </si>
  <si>
    <r>
      <t>Natural Gas </t>
    </r>
    <r>
      <rPr>
        <vertAlign val="superscript"/>
        <sz val="5"/>
        <color theme="1"/>
        <rFont val="Arial"/>
        <family val="2"/>
      </rPr>
      <t>3</t>
    </r>
  </si>
  <si>
    <r>
      <t>Petroleum </t>
    </r>
    <r>
      <rPr>
        <vertAlign val="superscript"/>
        <sz val="5"/>
        <color theme="1"/>
        <rFont val="Arial"/>
        <family val="2"/>
      </rPr>
      <t>4,5</t>
    </r>
  </si>
  <si>
    <r>
      <t>Geothermal </t>
    </r>
    <r>
      <rPr>
        <vertAlign val="superscript"/>
        <sz val="5"/>
        <color theme="1"/>
        <rFont val="Arial"/>
        <family val="2"/>
      </rPr>
      <t>7</t>
    </r>
  </si>
  <si>
    <r>
      <t>Solar/PV </t>
    </r>
    <r>
      <rPr>
        <vertAlign val="superscript"/>
        <sz val="5"/>
        <color theme="1"/>
        <rFont val="Arial"/>
        <family val="2"/>
      </rPr>
      <t>8</t>
    </r>
  </si>
  <si>
    <r>
      <t>WInd </t>
    </r>
    <r>
      <rPr>
        <vertAlign val="superscript"/>
        <sz val="5"/>
        <color theme="1"/>
        <rFont val="Arial"/>
        <family val="2"/>
      </rPr>
      <t>9</t>
    </r>
  </si>
  <si>
    <r>
      <t>Biomass </t>
    </r>
    <r>
      <rPr>
        <vertAlign val="superscript"/>
        <sz val="5"/>
        <color theme="1"/>
        <rFont val="Arial"/>
        <family val="2"/>
      </rPr>
      <t>10</t>
    </r>
  </si>
  <si>
    <r>
      <t>Power </t>
    </r>
    <r>
      <rPr>
        <vertAlign val="superscript"/>
        <sz val="5"/>
        <color theme="1"/>
        <rFont val="Arial"/>
        <family val="2"/>
      </rPr>
      <t>6</t>
    </r>
  </si>
  <si>
    <r>
      <t>2011</t>
    </r>
    <r>
      <rPr>
        <vertAlign val="superscript"/>
        <sz val="5"/>
        <color theme="1"/>
        <rFont val="Arial"/>
        <family val="2"/>
      </rPr>
      <t>P</t>
    </r>
  </si>
  <si>
    <r>
      <t>1</t>
    </r>
    <r>
      <rPr>
        <sz val="7"/>
        <color theme="1"/>
        <rFont val="Arial"/>
        <family val="2"/>
      </rPr>
      <t>See "Primary Energy Consumption" in Glossary.</t>
    </r>
  </si>
  <si>
    <r>
      <t>9</t>
    </r>
    <r>
      <rPr>
        <sz val="7"/>
        <color theme="1"/>
        <rFont val="Arial"/>
        <family val="2"/>
      </rPr>
      <t>Wind electricity net generation (converted to Btu using the fossil-fuels heat ratesee Table A6).</t>
    </r>
  </si>
  <si>
    <r>
      <t>2</t>
    </r>
    <r>
      <rPr>
        <sz val="7"/>
        <color theme="1"/>
        <rFont val="Arial"/>
        <family val="2"/>
      </rPr>
      <t>Most data are estimates.  See Table 10.2a for notes on series components and estimation.</t>
    </r>
  </si>
  <si>
    <r>
      <t>10</t>
    </r>
    <r>
      <rPr>
        <sz val="7"/>
        <color theme="1"/>
        <rFont val="Arial"/>
        <family val="2"/>
      </rPr>
      <t>Wood and wood-derived fuels; municipal solid waste from biogenic sources, landfill gas, sludge waste,</t>
    </r>
  </si>
  <si>
    <t>agricultural byproducts, and other biomass; and fuel ethanol (minus denaturant).  Through 2000, also</t>
  </si>
  <si>
    <t>includes non-renewable waste (municipal solid waste from non-biogenic sources, and tire-derived fuels).</t>
  </si>
  <si>
    <r>
      <t>3</t>
    </r>
    <r>
      <rPr>
        <sz val="7"/>
        <color theme="1"/>
        <rFont val="Arial"/>
        <family val="2"/>
      </rPr>
      <t>Natural gas only; excludes the estimated portion of supplemental gaseous fuels.  See Note 1,</t>
    </r>
  </si>
  <si>
    <r>
      <t>11</t>
    </r>
    <r>
      <rPr>
        <sz val="7"/>
        <color theme="1"/>
        <rFont val="Arial"/>
        <family val="2"/>
      </rPr>
      <t>Electricity retail sales to ultimate customers reported by electric utilities and, beginning in 1996, other</t>
    </r>
  </si>
  <si>
    <r>
      <t>4</t>
    </r>
    <r>
      <rPr>
        <sz val="7"/>
        <color theme="1"/>
        <rFont val="Arial"/>
        <family val="2"/>
      </rPr>
      <t>Based on petroleum product supplied.  For petroleum, product supplied is used as an approximation of</t>
    </r>
  </si>
  <si>
    <r>
      <t>12</t>
    </r>
    <r>
      <rPr>
        <sz val="7"/>
        <color theme="1"/>
        <rFont val="Arial"/>
        <family val="2"/>
      </rPr>
      <t>Total losses are calculated as the primary energy consumed by the electric power sector minus the</t>
    </r>
  </si>
  <si>
    <r>
      <t>5</t>
    </r>
    <r>
      <rPr>
        <sz val="7"/>
        <color theme="1"/>
        <rFont val="Arial"/>
        <family val="2"/>
      </rPr>
      <t>Does not include biofuels that have been blended with petroleumbiofuels are included in "Biomass." </t>
    </r>
  </si>
  <si>
    <t>R=Revised.  P=Preliminary.  NA=Not available.   =No data reported.  (s)=Less than 0.5 trillion Btu.  </t>
  </si>
  <si>
    <r>
      <t>6</t>
    </r>
    <r>
      <rPr>
        <sz val="7"/>
        <color theme="1"/>
        <rFont val="Arial"/>
        <family val="2"/>
      </rPr>
      <t>Conventional hydroelectricity net generation (converted to Btu using the fossil-fuels heat ratesee</t>
    </r>
  </si>
  <si>
    <r>
      <t>Notes:  </t>
    </r>
    <r>
      <rPr>
        <sz val="7"/>
        <color theme="1"/>
        <rFont val="Symbol"/>
        <family val="1"/>
        <charset val="2"/>
      </rPr>
      <t>·</t>
    </r>
    <r>
      <rPr>
        <sz val="7"/>
        <color theme="1"/>
        <rFont val="Arial"/>
        <family val="2"/>
      </rPr>
      <t>  The commercial sector includes commercial combined-heat-and-power (CHP) and commercial</t>
    </r>
  </si>
  <si>
    <r>
      <t>Section 8.  </t>
    </r>
    <r>
      <rPr>
        <sz val="7"/>
        <color theme="1"/>
        <rFont val="Symbol"/>
        <family val="1"/>
        <charset val="2"/>
      </rPr>
      <t>·</t>
    </r>
    <r>
      <rPr>
        <sz val="7"/>
        <color theme="1"/>
        <rFont val="Arial"/>
        <family val="2"/>
      </rPr>
      <t>  Totals may not equal sum of components due to independent rounding.</t>
    </r>
  </si>
  <si>
    <r>
      <t>7</t>
    </r>
    <r>
      <rPr>
        <sz val="7"/>
        <color theme="1"/>
        <rFont val="Arial"/>
        <family val="2"/>
      </rPr>
      <t>Geothermal heat pump and direct use energy.</t>
    </r>
  </si>
  <si>
    <r>
      <t>8</t>
    </r>
    <r>
      <rPr>
        <sz val="7"/>
        <color theme="1"/>
        <rFont val="Arial"/>
        <family val="2"/>
      </rPr>
      <t>Photovoltaic (PV) electricity net generation (converted to Btu using the fossil-fuels heat ratesee</t>
    </r>
  </si>
  <si>
    <t>Table 2.1d  Industrial Sector Energy Consumption Estimates, 1949-2011</t>
  </si>
  <si>
    <r>
      <t>Wind </t>
    </r>
    <r>
      <rPr>
        <vertAlign val="superscript"/>
        <sz val="5"/>
        <color theme="1"/>
        <rFont val="Arial"/>
        <family val="2"/>
      </rPr>
      <t>9</t>
    </r>
  </si>
  <si>
    <r>
      <t>Gas </t>
    </r>
    <r>
      <rPr>
        <vertAlign val="superscript"/>
        <sz val="5"/>
        <color theme="1"/>
        <rFont val="Arial"/>
        <family val="2"/>
      </rPr>
      <t>3</t>
    </r>
  </si>
  <si>
    <r>
      <t>2</t>
    </r>
    <r>
      <rPr>
        <sz val="7"/>
        <color theme="1"/>
        <rFont val="Arial"/>
        <family val="2"/>
      </rPr>
      <t>Most data are estimates.  See Table 10.2b for notes on series components and estimation.</t>
    </r>
  </si>
  <si>
    <t>agricultural byproducts, and other biomass; fuel ethanol (minus denaturant); and losses and co-products from the</t>
  </si>
  <si>
    <t>production of fuel ethanol and biodiesel.  Through 2000, also includes non-renewable waste (municipal solid</t>
  </si>
  <si>
    <r>
      <t>11</t>
    </r>
    <r>
      <rPr>
        <sz val="7"/>
        <color theme="1"/>
        <rFont val="Arial"/>
        <family val="2"/>
      </rPr>
      <t>Electricity retail sales to ultimate customers reported by electric utilities and, beginning in 1996, other energy</t>
    </r>
  </si>
  <si>
    <r>
      <t>12</t>
    </r>
    <r>
      <rPr>
        <sz val="7"/>
        <color theme="1"/>
        <rFont val="Arial"/>
        <family val="2"/>
      </rPr>
      <t>Total losses are calculated as the primary energy consumed by the electric power sector minus the energy</t>
    </r>
  </si>
  <si>
    <t>R=Revised.  P=Preliminary.  NA=Not available.   =No data reported.  (s)=Less than +0.5 trillion Btu and</t>
  </si>
  <si>
    <r>
      <t>6</t>
    </r>
    <r>
      <rPr>
        <sz val="7"/>
        <color theme="1"/>
        <rFont val="Arial"/>
        <family val="2"/>
      </rPr>
      <t>Conventional hydroelectricity net generation (converted to Btu using the fossil-fuels heat ratesee Table</t>
    </r>
  </si>
  <si>
    <r>
      <t>Notes:  </t>
    </r>
    <r>
      <rPr>
        <sz val="7"/>
        <color theme="1"/>
        <rFont val="Symbol"/>
        <family val="1"/>
        <charset val="2"/>
      </rPr>
      <t>·</t>
    </r>
    <r>
      <rPr>
        <sz val="7"/>
        <color theme="1"/>
        <rFont val="Arial"/>
        <family val="2"/>
      </rPr>
      <t>  The industrial sector includes industrial combined-heat-and-power (CHP) and industrial</t>
    </r>
  </si>
  <si>
    <r>
      <t> </t>
    </r>
    <r>
      <rPr>
        <sz val="7"/>
        <color theme="1"/>
        <rFont val="Symbol"/>
        <family val="1"/>
        <charset val="2"/>
      </rPr>
      <t>·</t>
    </r>
    <r>
      <rPr>
        <sz val="7"/>
        <color theme="1"/>
        <rFont val="Arial"/>
        <family val="2"/>
      </rPr>
      <t>  Totals may not equal sum of components due to independent rounding.</t>
    </r>
  </si>
  <si>
    <t>Web Page:    See http://www.eia.gov/totalenergy/data/monthly/#consumption for updated monthly and annual</t>
  </si>
  <si>
    <t>data.</t>
  </si>
  <si>
    <r>
      <t>8</t>
    </r>
    <r>
      <rPr>
        <sz val="7"/>
        <color theme="1"/>
        <rFont val="Arial"/>
        <family val="2"/>
      </rPr>
      <t>Photovoltaic (PV) electricity net generation (converted to Btu using the fossil-fuels heat ratesee Table A6)</t>
    </r>
  </si>
  <si>
    <t>Sources:  Tables 2.1f, 5.14b, 6.5, 7.3, 7.8, 8.9, 10.2b, A4, A5, and A6.</t>
  </si>
  <si>
    <t>Table 2.1e  Transportation Sector Energy Consumption Estimates, 1949-2011</t>
  </si>
  <si>
    <r>
      <t>Sales </t>
    </r>
    <r>
      <rPr>
        <vertAlign val="superscript"/>
        <sz val="5"/>
        <color theme="1"/>
        <rFont val="Arial"/>
        <family val="2"/>
      </rPr>
      <t>7</t>
    </r>
  </si>
  <si>
    <r>
      <t>Losses </t>
    </r>
    <r>
      <rPr>
        <vertAlign val="superscript"/>
        <sz val="5"/>
        <color theme="1"/>
        <rFont val="Arial"/>
        <family val="2"/>
      </rPr>
      <t>8</t>
    </r>
  </si>
  <si>
    <r>
      <t>Biomass </t>
    </r>
    <r>
      <rPr>
        <vertAlign val="superscript"/>
        <sz val="5"/>
        <color theme="1"/>
        <rFont val="Arial"/>
        <family val="2"/>
      </rPr>
      <t>6</t>
    </r>
  </si>
  <si>
    <r>
      <t>8</t>
    </r>
    <r>
      <rPr>
        <sz val="7"/>
        <color theme="1"/>
        <rFont val="Arial"/>
        <family val="2"/>
      </rPr>
      <t>Total losses are calculated as the primary energy consumed by the electric power sector minus the</t>
    </r>
  </si>
  <si>
    <r>
      <t>2</t>
    </r>
    <r>
      <rPr>
        <sz val="7"/>
        <color theme="1"/>
        <rFont val="Arial"/>
        <family val="2"/>
      </rPr>
      <t>Data are estimates.  See Table 10.2b for notes on series components.</t>
    </r>
  </si>
  <si>
    <r>
      <t>9</t>
    </r>
    <r>
      <rPr>
        <sz val="7"/>
        <color theme="1"/>
        <rFont val="Arial"/>
        <family val="2"/>
      </rPr>
      <t>Beginning in 1978, the small amounts of coal consumed for transportation are reported as industrial</t>
    </r>
  </si>
  <si>
    <r>
      <t>3</t>
    </r>
    <r>
      <rPr>
        <sz val="7"/>
        <color theme="1"/>
        <rFont val="Arial"/>
        <family val="2"/>
      </rPr>
      <t>Natural gas only; does not include supplemental gaseous fuelssee Note 1, "Supplemental Gaseous</t>
    </r>
  </si>
  <si>
    <r>
      <t>6</t>
    </r>
    <r>
      <rPr>
        <sz val="7"/>
        <color theme="1"/>
        <rFont val="Arial"/>
        <family val="2"/>
      </rPr>
      <t>Fuel ethanol (minus denaturant) and biodiesel.</t>
    </r>
  </si>
  <si>
    <r>
      <t>7</t>
    </r>
    <r>
      <rPr>
        <sz val="7"/>
        <color theme="1"/>
        <rFont val="Arial"/>
        <family val="2"/>
      </rPr>
      <t>Electricity retail sales to ultimate customers reported by electric utilities and, beginning in 1996, other</t>
    </r>
  </si>
  <si>
    <t>Table 2.1f  Electric Power Sector Energy Consumption, 1949-2011</t>
  </si>
  <si>
    <r>
      <t>Petroleum </t>
    </r>
    <r>
      <rPr>
        <vertAlign val="superscript"/>
        <sz val="5"/>
        <color theme="1"/>
        <rFont val="Arial"/>
        <family val="2"/>
      </rPr>
      <t>4</t>
    </r>
  </si>
  <si>
    <r>
      <t>Power </t>
    </r>
    <r>
      <rPr>
        <vertAlign val="superscript"/>
        <sz val="5"/>
        <color theme="1"/>
        <rFont val="Arial"/>
        <family val="2"/>
      </rPr>
      <t>5</t>
    </r>
  </si>
  <si>
    <r>
      <t>Imports </t>
    </r>
    <r>
      <rPr>
        <vertAlign val="superscript"/>
        <sz val="5"/>
        <color theme="1"/>
        <rFont val="Arial"/>
        <family val="2"/>
      </rPr>
      <t>11</t>
    </r>
  </si>
  <si>
    <r>
      <t>2</t>
    </r>
    <r>
      <rPr>
        <sz val="7"/>
        <color theme="1"/>
        <rFont val="Arial"/>
        <family val="2"/>
      </rPr>
      <t>See Table 10.2c for notes on series components.</t>
    </r>
  </si>
  <si>
    <r>
      <t>10</t>
    </r>
    <r>
      <rPr>
        <sz val="7"/>
        <color theme="1"/>
        <rFont val="Arial"/>
        <family val="2"/>
      </rPr>
      <t>Wood and wood-derived fuels; and municipal solid waste from biogenic sources, landfill gas, sludge waste,</t>
    </r>
  </si>
  <si>
    <r>
      <t>11</t>
    </r>
    <r>
      <rPr>
        <sz val="7"/>
        <color theme="1"/>
        <rFont val="Arial"/>
        <family val="2"/>
      </rPr>
      <t>Net imports equal imports minus exports.</t>
    </r>
  </si>
  <si>
    <r>
      <t>4</t>
    </r>
    <r>
      <rPr>
        <sz val="7"/>
        <color theme="1"/>
        <rFont val="Arial"/>
        <family val="2"/>
      </rPr>
      <t>See Table 5.14c for series components.</t>
    </r>
  </si>
  <si>
    <r>
      <t>12</t>
    </r>
    <r>
      <rPr>
        <sz val="7"/>
        <color theme="1"/>
        <rFont val="Arial"/>
        <family val="2"/>
      </rPr>
      <t>Through 1988, data are for electric utilities only.  Beginning in 1989, data are for electric utilities and</t>
    </r>
  </si>
  <si>
    <r>
      <t>5</t>
    </r>
    <r>
      <rPr>
        <sz val="7"/>
        <color theme="1"/>
        <rFont val="Arial"/>
        <family val="2"/>
      </rPr>
      <t>Nuclear electricity net generation (converted to Btu using the nuclear heat ratesee Table A6).</t>
    </r>
  </si>
  <si>
    <r>
      <t>Notes:  </t>
    </r>
    <r>
      <rPr>
        <sz val="7"/>
        <color theme="1"/>
        <rFont val="Symbol"/>
        <family val="1"/>
        <charset val="2"/>
      </rPr>
      <t>·</t>
    </r>
    <r>
      <rPr>
        <sz val="7"/>
        <color theme="1"/>
        <rFont val="Arial"/>
        <family val="2"/>
      </rPr>
      <t>  Data are for fuels consumed to produce electricity and useful thermal output.  </t>
    </r>
    <r>
      <rPr>
        <sz val="7"/>
        <color theme="1"/>
        <rFont val="Symbol"/>
        <family val="1"/>
        <charset val="2"/>
      </rPr>
      <t>·</t>
    </r>
    <r>
      <rPr>
        <sz val="7"/>
        <color theme="1"/>
        <rFont val="Arial"/>
        <family val="2"/>
      </rPr>
      <t>  The electric power</t>
    </r>
  </si>
  <si>
    <r>
      <t>whose primary business is to sell electricity, or electricity and heat, to the public.  </t>
    </r>
    <r>
      <rPr>
        <sz val="7"/>
        <color theme="1"/>
        <rFont val="Symbol"/>
        <family val="1"/>
        <charset val="2"/>
      </rPr>
      <t>·</t>
    </r>
    <r>
      <rPr>
        <sz val="7"/>
        <color theme="1"/>
        <rFont val="Arial"/>
        <family val="2"/>
      </rPr>
      <t>  See Note 3, "Electricity</t>
    </r>
  </si>
  <si>
    <r>
      <t>Imports and Exports," at end of Section 8.  </t>
    </r>
    <r>
      <rPr>
        <sz val="7"/>
        <color theme="1"/>
        <rFont val="Symbol"/>
        <family val="1"/>
        <charset val="2"/>
      </rPr>
      <t>·</t>
    </r>
    <r>
      <rPr>
        <sz val="7"/>
        <color theme="1"/>
        <rFont val="Arial"/>
        <family val="2"/>
      </rPr>
      <t>  Totals may not equal sum of components due to independent</t>
    </r>
  </si>
  <si>
    <r>
      <t>7</t>
    </r>
    <r>
      <rPr>
        <sz val="7"/>
        <color theme="1"/>
        <rFont val="Arial"/>
        <family val="2"/>
      </rPr>
      <t>Geothermal electricity net generation (converted to Btu using the fossil-fuels heat ratesee Table A6).</t>
    </r>
  </si>
  <si>
    <r>
      <t>8</t>
    </r>
    <r>
      <rPr>
        <sz val="7"/>
        <color theme="1"/>
        <rFont val="Arial"/>
        <family val="2"/>
      </rPr>
      <t>Solar thermal and photovoltaic (PV) electricity net generation (converted to Btu using the fossil-fuels heat</t>
    </r>
  </si>
  <si>
    <t>Source_Adj2</t>
  </si>
  <si>
    <t>Electricity Power Sector Efficiency</t>
  </si>
  <si>
    <t>Log Changes</t>
  </si>
  <si>
    <t>check 2010</t>
  </si>
  <si>
    <t>Indicators</t>
  </si>
  <si>
    <t>Energy*/GDP)</t>
  </si>
  <si>
    <t>End-Use Sector Intensity</t>
  </si>
  <si>
    <t>Total Economy</t>
  </si>
  <si>
    <t>Fuels</t>
  </si>
  <si>
    <t>Electricity Generation Efficiency Factor</t>
  </si>
  <si>
    <t>2011q4</t>
  </si>
  <si>
    <t>2012q1</t>
  </si>
  <si>
    <t>2012q2</t>
  </si>
  <si>
    <t>2012q3</t>
  </si>
  <si>
    <t xml:space="preserve">Adjusted </t>
  </si>
  <si>
    <t xml:space="preserve"> Electric Utilities</t>
  </si>
  <si>
    <t>1970-1985</t>
  </si>
  <si>
    <t>All Sectors</t>
  </si>
  <si>
    <t xml:space="preserve">  Delivered</t>
  </si>
  <si>
    <t xml:space="preserve">  Source </t>
  </si>
  <si>
    <t xml:space="preserve">  Adj. Source</t>
  </si>
  <si>
    <t xml:space="preserve">Commercial </t>
  </si>
  <si>
    <t>1985-2000</t>
  </si>
  <si>
    <t xml:space="preserve">  decline</t>
  </si>
  <si>
    <t xml:space="preserve">  ann rate</t>
  </si>
  <si>
    <t xml:space="preserve">    E/GDP</t>
  </si>
  <si>
    <t>Check Source/Site</t>
  </si>
  <si>
    <t>Total Primary</t>
  </si>
  <si>
    <t xml:space="preserve">Source Energy Intensity </t>
  </si>
  <si>
    <t>Delivered Energy Intensity</t>
  </si>
  <si>
    <t>U.S. Energy Information Administration</t>
  </si>
  <si>
    <t>September 2013 Monthly Energy Review</t>
  </si>
  <si>
    <t>Note: Information about data precision and revisions.</t>
  </si>
  <si>
    <t>Release Date: September 25, 2013</t>
  </si>
  <si>
    <t>Next Update: October 28, 2013</t>
  </si>
  <si>
    <t>Table 2.2. Residential Sector Energy Consumption</t>
  </si>
  <si>
    <t>Coal Consumed by the Residential Sector</t>
  </si>
  <si>
    <t>Natural Gas Consumed by the Residential Sector (Excluding Supplemental Gaseous Fuels)</t>
  </si>
  <si>
    <t>Petroleum Consumed by the Residential Sector</t>
  </si>
  <si>
    <t>Total Fossil Fuels Consumed by the Residential Sector</t>
  </si>
  <si>
    <t>Geothermal Energy Consumed by the Residential Sector</t>
  </si>
  <si>
    <t>Solar/PV Energy Consumed by the Residential Sector</t>
  </si>
  <si>
    <t>Biomass Energy Consumed by the Residential Sector</t>
  </si>
  <si>
    <t>Total Renewable Energy Consumed by the Residential Sector</t>
  </si>
  <si>
    <t>Total Primary Energy Consumed by the Residential Sector</t>
  </si>
  <si>
    <t>Electricity Retail Sales to the Residential Sector</t>
  </si>
  <si>
    <t>Residential Sector Electrical System Energy Losses</t>
  </si>
  <si>
    <t>Total Energy Consumed by the Residential Sector</t>
  </si>
  <si>
    <t>(Trillion Btu)</t>
  </si>
  <si>
    <t>1973 January</t>
  </si>
  <si>
    <t>Not Available</t>
  </si>
  <si>
    <t>1973 February</t>
  </si>
  <si>
    <t>1973 March</t>
  </si>
  <si>
    <t>1973 April</t>
  </si>
  <si>
    <t>1973 May</t>
  </si>
  <si>
    <t>1973 June</t>
  </si>
  <si>
    <t>1973 July</t>
  </si>
  <si>
    <t>1973 August</t>
  </si>
  <si>
    <t>1973 September</t>
  </si>
  <si>
    <t>1973 October</t>
  </si>
  <si>
    <t>1973 November</t>
  </si>
  <si>
    <t>1973 December</t>
  </si>
  <si>
    <r>
      <t xml:space="preserve">1973 </t>
    </r>
    <r>
      <rPr>
        <b/>
        <sz val="10"/>
        <color theme="1"/>
        <rFont val="Arial"/>
        <family val="2"/>
      </rPr>
      <t>Total</t>
    </r>
  </si>
  <si>
    <t>1974 January</t>
  </si>
  <si>
    <t>1974 February</t>
  </si>
  <si>
    <t>1974 March</t>
  </si>
  <si>
    <t>1974 April</t>
  </si>
  <si>
    <t>1974 May</t>
  </si>
  <si>
    <t>1974 June</t>
  </si>
  <si>
    <t>1974 July</t>
  </si>
  <si>
    <t>1974 August</t>
  </si>
  <si>
    <t>1974 September</t>
  </si>
  <si>
    <t>1974 October</t>
  </si>
  <si>
    <t>1974 November</t>
  </si>
  <si>
    <t>1974 December</t>
  </si>
  <si>
    <r>
      <t xml:space="preserve">1974 </t>
    </r>
    <r>
      <rPr>
        <b/>
        <sz val="10"/>
        <color theme="1"/>
        <rFont val="Arial"/>
        <family val="2"/>
      </rPr>
      <t>Total</t>
    </r>
  </si>
  <si>
    <t>1975 January</t>
  </si>
  <si>
    <t>1975 February</t>
  </si>
  <si>
    <t>1975 March</t>
  </si>
  <si>
    <t>1975 April</t>
  </si>
  <si>
    <t>1975 May</t>
  </si>
  <si>
    <t>1975 June</t>
  </si>
  <si>
    <t>1975 July</t>
  </si>
  <si>
    <t>1975 August</t>
  </si>
  <si>
    <t>1975 September</t>
  </si>
  <si>
    <t>1975 October</t>
  </si>
  <si>
    <t>1975 November</t>
  </si>
  <si>
    <t>1975 December</t>
  </si>
  <si>
    <r>
      <t xml:space="preserve">1975 </t>
    </r>
    <r>
      <rPr>
        <b/>
        <sz val="10"/>
        <color theme="1"/>
        <rFont val="Arial"/>
        <family val="2"/>
      </rPr>
      <t>Total</t>
    </r>
  </si>
  <si>
    <t>1976 January</t>
  </si>
  <si>
    <t>1976 February</t>
  </si>
  <si>
    <t>1976 March</t>
  </si>
  <si>
    <t>1976 April</t>
  </si>
  <si>
    <t>1976 May</t>
  </si>
  <si>
    <t>1976 June</t>
  </si>
  <si>
    <t>1976 July</t>
  </si>
  <si>
    <t>1976 August</t>
  </si>
  <si>
    <t>1976 September</t>
  </si>
  <si>
    <t>1976 October</t>
  </si>
  <si>
    <t>1976 November</t>
  </si>
  <si>
    <t>1976 December</t>
  </si>
  <si>
    <r>
      <t xml:space="preserve">1976 </t>
    </r>
    <r>
      <rPr>
        <b/>
        <sz val="10"/>
        <color theme="1"/>
        <rFont val="Arial"/>
        <family val="2"/>
      </rPr>
      <t>Total</t>
    </r>
  </si>
  <si>
    <t>1977 January</t>
  </si>
  <si>
    <t>1977 February</t>
  </si>
  <si>
    <t>1977 March</t>
  </si>
  <si>
    <t>1977 April</t>
  </si>
  <si>
    <t>1977 May</t>
  </si>
  <si>
    <t>1977 June</t>
  </si>
  <si>
    <t>1977 July</t>
  </si>
  <si>
    <t>1977 August</t>
  </si>
  <si>
    <t>1977 September</t>
  </si>
  <si>
    <t>1977 October</t>
  </si>
  <si>
    <t>1977 November</t>
  </si>
  <si>
    <t>1977 December</t>
  </si>
  <si>
    <r>
      <t xml:space="preserve">1977 </t>
    </r>
    <r>
      <rPr>
        <b/>
        <sz val="10"/>
        <color theme="1"/>
        <rFont val="Arial"/>
        <family val="2"/>
      </rPr>
      <t>Total</t>
    </r>
  </si>
  <si>
    <t>1978 January</t>
  </si>
  <si>
    <t>1978 February</t>
  </si>
  <si>
    <t>1978 March</t>
  </si>
  <si>
    <t>1978 April</t>
  </si>
  <si>
    <t>1978 May</t>
  </si>
  <si>
    <t>1978 June</t>
  </si>
  <si>
    <t>1978 July</t>
  </si>
  <si>
    <t>1978 August</t>
  </si>
  <si>
    <t>1978 September</t>
  </si>
  <si>
    <t>1978 October</t>
  </si>
  <si>
    <t>1978 November</t>
  </si>
  <si>
    <t>1978 December</t>
  </si>
  <si>
    <r>
      <t xml:space="preserve">1978 </t>
    </r>
    <r>
      <rPr>
        <b/>
        <sz val="10"/>
        <color theme="1"/>
        <rFont val="Arial"/>
        <family val="2"/>
      </rPr>
      <t>Total</t>
    </r>
  </si>
  <si>
    <t>1979 January</t>
  </si>
  <si>
    <t>1979 February</t>
  </si>
  <si>
    <t>1979 March</t>
  </si>
  <si>
    <t>1979 April</t>
  </si>
  <si>
    <t>1979 May</t>
  </si>
  <si>
    <t>1979 June</t>
  </si>
  <si>
    <t>1979 July</t>
  </si>
  <si>
    <t>1979 August</t>
  </si>
  <si>
    <t>1979 September</t>
  </si>
  <si>
    <t>1979 October</t>
  </si>
  <si>
    <t>1979 November</t>
  </si>
  <si>
    <t>1979 December</t>
  </si>
  <si>
    <r>
      <t xml:space="preserve">1979 </t>
    </r>
    <r>
      <rPr>
        <b/>
        <sz val="10"/>
        <color theme="1"/>
        <rFont val="Arial"/>
        <family val="2"/>
      </rPr>
      <t>Total</t>
    </r>
  </si>
  <si>
    <t>1980 January</t>
  </si>
  <si>
    <t>1980 February</t>
  </si>
  <si>
    <t>1980 March</t>
  </si>
  <si>
    <t>1980 April</t>
  </si>
  <si>
    <t>1980 May</t>
  </si>
  <si>
    <t>1980 June</t>
  </si>
  <si>
    <t>1980 July</t>
  </si>
  <si>
    <t>1980 August</t>
  </si>
  <si>
    <t>1980 September</t>
  </si>
  <si>
    <t>1980 October</t>
  </si>
  <si>
    <t>1980 November</t>
  </si>
  <si>
    <t>1980 December</t>
  </si>
  <si>
    <r>
      <t xml:space="preserve">1980 </t>
    </r>
    <r>
      <rPr>
        <b/>
        <sz val="10"/>
        <color theme="1"/>
        <rFont val="Arial"/>
        <family val="2"/>
      </rPr>
      <t>Total</t>
    </r>
  </si>
  <si>
    <t>1981 January</t>
  </si>
  <si>
    <t>1981 February</t>
  </si>
  <si>
    <t>1981 March</t>
  </si>
  <si>
    <t>1981 April</t>
  </si>
  <si>
    <t>1981 May</t>
  </si>
  <si>
    <t>1981 June</t>
  </si>
  <si>
    <t>1981 July</t>
  </si>
  <si>
    <t>1981 August</t>
  </si>
  <si>
    <t>1981 September</t>
  </si>
  <si>
    <t>1981 October</t>
  </si>
  <si>
    <t>1981 November</t>
  </si>
  <si>
    <t>1981 December</t>
  </si>
  <si>
    <r>
      <t xml:space="preserve">1981 </t>
    </r>
    <r>
      <rPr>
        <b/>
        <sz val="10"/>
        <color theme="1"/>
        <rFont val="Arial"/>
        <family val="2"/>
      </rPr>
      <t>Total</t>
    </r>
  </si>
  <si>
    <t>1982 January</t>
  </si>
  <si>
    <t>1982 February</t>
  </si>
  <si>
    <t>1982 March</t>
  </si>
  <si>
    <t>1982 April</t>
  </si>
  <si>
    <t>1982 May</t>
  </si>
  <si>
    <t>1982 June</t>
  </si>
  <si>
    <t>1982 July</t>
  </si>
  <si>
    <t>1982 August</t>
  </si>
  <si>
    <t>1982 September</t>
  </si>
  <si>
    <t>1982 October</t>
  </si>
  <si>
    <t>1982 November</t>
  </si>
  <si>
    <t>1982 December</t>
  </si>
  <si>
    <r>
      <t xml:space="preserve">1982 </t>
    </r>
    <r>
      <rPr>
        <b/>
        <sz val="10"/>
        <color theme="1"/>
        <rFont val="Arial"/>
        <family val="2"/>
      </rPr>
      <t>Total</t>
    </r>
  </si>
  <si>
    <t>1983 January</t>
  </si>
  <si>
    <t>1983 February</t>
  </si>
  <si>
    <t>1983 March</t>
  </si>
  <si>
    <t>1983 April</t>
  </si>
  <si>
    <t>1983 May</t>
  </si>
  <si>
    <t>1983 June</t>
  </si>
  <si>
    <t>1983 July</t>
  </si>
  <si>
    <t>1983 August</t>
  </si>
  <si>
    <t>1983 September</t>
  </si>
  <si>
    <t>1983 October</t>
  </si>
  <si>
    <t>1983 November</t>
  </si>
  <si>
    <t>1983 December</t>
  </si>
  <si>
    <r>
      <t xml:space="preserve">1983 </t>
    </r>
    <r>
      <rPr>
        <b/>
        <sz val="10"/>
        <color theme="1"/>
        <rFont val="Arial"/>
        <family val="2"/>
      </rPr>
      <t>Total</t>
    </r>
  </si>
  <si>
    <t>1984 January</t>
  </si>
  <si>
    <t>1984 February</t>
  </si>
  <si>
    <t>1984 March</t>
  </si>
  <si>
    <t>1984 April</t>
  </si>
  <si>
    <t>1984 May</t>
  </si>
  <si>
    <t>1984 June</t>
  </si>
  <si>
    <t>1984 July</t>
  </si>
  <si>
    <t>1984 August</t>
  </si>
  <si>
    <t>1984 September</t>
  </si>
  <si>
    <t>1984 October</t>
  </si>
  <si>
    <t>1984 November</t>
  </si>
  <si>
    <t>1984 December</t>
  </si>
  <si>
    <r>
      <t xml:space="preserve">1984 </t>
    </r>
    <r>
      <rPr>
        <b/>
        <sz val="10"/>
        <color theme="1"/>
        <rFont val="Arial"/>
        <family val="2"/>
      </rPr>
      <t>Total</t>
    </r>
  </si>
  <si>
    <t>1985 January</t>
  </si>
  <si>
    <t>1985 February</t>
  </si>
  <si>
    <t>1985 March</t>
  </si>
  <si>
    <t>1985 April</t>
  </si>
  <si>
    <t>1985 May</t>
  </si>
  <si>
    <t>1985 June</t>
  </si>
  <si>
    <t>1985 July</t>
  </si>
  <si>
    <t>1985 August</t>
  </si>
  <si>
    <t>1985 September</t>
  </si>
  <si>
    <t>1985 October</t>
  </si>
  <si>
    <t>1985 November</t>
  </si>
  <si>
    <t>1985 December</t>
  </si>
  <si>
    <r>
      <t xml:space="preserve">1985 </t>
    </r>
    <r>
      <rPr>
        <b/>
        <sz val="10"/>
        <color theme="1"/>
        <rFont val="Arial"/>
        <family val="2"/>
      </rPr>
      <t>Total</t>
    </r>
  </si>
  <si>
    <t>1986 January</t>
  </si>
  <si>
    <t>1986 February</t>
  </si>
  <si>
    <t>1986 March</t>
  </si>
  <si>
    <t>1986 April</t>
  </si>
  <si>
    <t>1986 May</t>
  </si>
  <si>
    <t>1986 June</t>
  </si>
  <si>
    <t>1986 July</t>
  </si>
  <si>
    <t>1986 August</t>
  </si>
  <si>
    <t>1986 September</t>
  </si>
  <si>
    <t>1986 October</t>
  </si>
  <si>
    <t>1986 November</t>
  </si>
  <si>
    <t>1986 December</t>
  </si>
  <si>
    <r>
      <t xml:space="preserve">1986 </t>
    </r>
    <r>
      <rPr>
        <b/>
        <sz val="10"/>
        <color theme="1"/>
        <rFont val="Arial"/>
        <family val="2"/>
      </rPr>
      <t>Total</t>
    </r>
  </si>
  <si>
    <t>1987 January</t>
  </si>
  <si>
    <t>1987 February</t>
  </si>
  <si>
    <t>1987 March</t>
  </si>
  <si>
    <t>1987 April</t>
  </si>
  <si>
    <t>1987 May</t>
  </si>
  <si>
    <t>1987 June</t>
  </si>
  <si>
    <t>1987 July</t>
  </si>
  <si>
    <t>1987 August</t>
  </si>
  <si>
    <t>1987 September</t>
  </si>
  <si>
    <t>1987 October</t>
  </si>
  <si>
    <t>1987 November</t>
  </si>
  <si>
    <t>1987 December</t>
  </si>
  <si>
    <r>
      <t xml:space="preserve">1987 </t>
    </r>
    <r>
      <rPr>
        <b/>
        <sz val="10"/>
        <color theme="1"/>
        <rFont val="Arial"/>
        <family val="2"/>
      </rPr>
      <t>Total</t>
    </r>
  </si>
  <si>
    <t>1988 January</t>
  </si>
  <si>
    <t>1988 February</t>
  </si>
  <si>
    <t>1988 March</t>
  </si>
  <si>
    <t>1988 April</t>
  </si>
  <si>
    <t>1988 May</t>
  </si>
  <si>
    <t>1988 June</t>
  </si>
  <si>
    <t>1988 July</t>
  </si>
  <si>
    <t>1988 August</t>
  </si>
  <si>
    <t>1988 September</t>
  </si>
  <si>
    <t>1988 October</t>
  </si>
  <si>
    <t>1988 November</t>
  </si>
  <si>
    <t>1988 December</t>
  </si>
  <si>
    <r>
      <t xml:space="preserve">1988 </t>
    </r>
    <r>
      <rPr>
        <b/>
        <sz val="10"/>
        <color theme="1"/>
        <rFont val="Arial"/>
        <family val="2"/>
      </rPr>
      <t>Total</t>
    </r>
  </si>
  <si>
    <t>1989 January</t>
  </si>
  <si>
    <t>1989 February</t>
  </si>
  <si>
    <t>1989 March</t>
  </si>
  <si>
    <t>1989 April</t>
  </si>
  <si>
    <t>1989 May</t>
  </si>
  <si>
    <t>1989 June</t>
  </si>
  <si>
    <t>1989 July</t>
  </si>
  <si>
    <t>1989 August</t>
  </si>
  <si>
    <t>1989 September</t>
  </si>
  <si>
    <t>1989 October</t>
  </si>
  <si>
    <t>1989 November</t>
  </si>
  <si>
    <t>1989 December</t>
  </si>
  <si>
    <r>
      <t xml:space="preserve">1989 </t>
    </r>
    <r>
      <rPr>
        <b/>
        <sz val="10"/>
        <color theme="1"/>
        <rFont val="Arial"/>
        <family val="2"/>
      </rPr>
      <t>Total</t>
    </r>
  </si>
  <si>
    <t>1990 January</t>
  </si>
  <si>
    <t>1990 February</t>
  </si>
  <si>
    <t>1990 March</t>
  </si>
  <si>
    <t>1990 April</t>
  </si>
  <si>
    <t>1990 May</t>
  </si>
  <si>
    <t>1990 June</t>
  </si>
  <si>
    <t>1990 July</t>
  </si>
  <si>
    <t>1990 August</t>
  </si>
  <si>
    <t>1990 September</t>
  </si>
  <si>
    <t>1990 October</t>
  </si>
  <si>
    <t>1990 November</t>
  </si>
  <si>
    <t>1990 December</t>
  </si>
  <si>
    <r>
      <t xml:space="preserve">1990 </t>
    </r>
    <r>
      <rPr>
        <b/>
        <sz val="10"/>
        <color theme="1"/>
        <rFont val="Arial"/>
        <family val="2"/>
      </rPr>
      <t>Total</t>
    </r>
  </si>
  <si>
    <t>1991 January</t>
  </si>
  <si>
    <t>1991 February</t>
  </si>
  <si>
    <t>1991 March</t>
  </si>
  <si>
    <t>1991 April</t>
  </si>
  <si>
    <t>1991 May</t>
  </si>
  <si>
    <t>1991 June</t>
  </si>
  <si>
    <t>1991 July</t>
  </si>
  <si>
    <t>1991 August</t>
  </si>
  <si>
    <t>1991 September</t>
  </si>
  <si>
    <t>1991 October</t>
  </si>
  <si>
    <t>1991 November</t>
  </si>
  <si>
    <t>1991 December</t>
  </si>
  <si>
    <r>
      <t xml:space="preserve">1991 </t>
    </r>
    <r>
      <rPr>
        <b/>
        <sz val="10"/>
        <color theme="1"/>
        <rFont val="Arial"/>
        <family val="2"/>
      </rPr>
      <t>Total</t>
    </r>
  </si>
  <si>
    <t>1992 January</t>
  </si>
  <si>
    <t>1992 February</t>
  </si>
  <si>
    <t>1992 March</t>
  </si>
  <si>
    <t>1992 April</t>
  </si>
  <si>
    <t>1992 May</t>
  </si>
  <si>
    <t>1992 June</t>
  </si>
  <si>
    <t>1992 July</t>
  </si>
  <si>
    <t>1992 August</t>
  </si>
  <si>
    <t>1992 September</t>
  </si>
  <si>
    <t>1992 October</t>
  </si>
  <si>
    <t>1992 November</t>
  </si>
  <si>
    <t>1992 December</t>
  </si>
  <si>
    <r>
      <t xml:space="preserve">1992 </t>
    </r>
    <r>
      <rPr>
        <b/>
        <sz val="10"/>
        <color theme="1"/>
        <rFont val="Arial"/>
        <family val="2"/>
      </rPr>
      <t>Total</t>
    </r>
  </si>
  <si>
    <t>1993 January</t>
  </si>
  <si>
    <t>1993 February</t>
  </si>
  <si>
    <t>1993 March</t>
  </si>
  <si>
    <t>1993 April</t>
  </si>
  <si>
    <t>1993 May</t>
  </si>
  <si>
    <t>1993 June</t>
  </si>
  <si>
    <t>1993 July</t>
  </si>
  <si>
    <t>1993 August</t>
  </si>
  <si>
    <t>1993 September</t>
  </si>
  <si>
    <t>1993 October</t>
  </si>
  <si>
    <t>1993 November</t>
  </si>
  <si>
    <t>1993 December</t>
  </si>
  <si>
    <r>
      <t xml:space="preserve">1993 </t>
    </r>
    <r>
      <rPr>
        <b/>
        <sz val="10"/>
        <color theme="1"/>
        <rFont val="Arial"/>
        <family val="2"/>
      </rPr>
      <t>Total</t>
    </r>
  </si>
  <si>
    <t>1994 January</t>
  </si>
  <si>
    <t>1994 February</t>
  </si>
  <si>
    <t>1994 March</t>
  </si>
  <si>
    <t>1994 April</t>
  </si>
  <si>
    <t>1994 May</t>
  </si>
  <si>
    <t>1994 June</t>
  </si>
  <si>
    <t>1994 July</t>
  </si>
  <si>
    <t>1994 August</t>
  </si>
  <si>
    <t>1994 September</t>
  </si>
  <si>
    <t>1994 October</t>
  </si>
  <si>
    <t>1994 November</t>
  </si>
  <si>
    <t>1994 December</t>
  </si>
  <si>
    <r>
      <t xml:space="preserve">1994 </t>
    </r>
    <r>
      <rPr>
        <b/>
        <sz val="10"/>
        <color theme="1"/>
        <rFont val="Arial"/>
        <family val="2"/>
      </rPr>
      <t>Total</t>
    </r>
  </si>
  <si>
    <t>1995 January</t>
  </si>
  <si>
    <t>1995 February</t>
  </si>
  <si>
    <t>1995 March</t>
  </si>
  <si>
    <t>1995 April</t>
  </si>
  <si>
    <t>1995 May</t>
  </si>
  <si>
    <t>1995 June</t>
  </si>
  <si>
    <t>1995 July</t>
  </si>
  <si>
    <t>1995 August</t>
  </si>
  <si>
    <t>1995 September</t>
  </si>
  <si>
    <t>1995 October</t>
  </si>
  <si>
    <t>1995 November</t>
  </si>
  <si>
    <t>1995 December</t>
  </si>
  <si>
    <r>
      <t xml:space="preserve">1995 </t>
    </r>
    <r>
      <rPr>
        <b/>
        <sz val="10"/>
        <color theme="1"/>
        <rFont val="Arial"/>
        <family val="2"/>
      </rPr>
      <t>Total</t>
    </r>
  </si>
  <si>
    <t>1996 January</t>
  </si>
  <si>
    <t>1996 February</t>
  </si>
  <si>
    <t>1996 March</t>
  </si>
  <si>
    <t>1996 April</t>
  </si>
  <si>
    <t>1996 May</t>
  </si>
  <si>
    <t>1996 June</t>
  </si>
  <si>
    <t>1996 July</t>
  </si>
  <si>
    <t>1996 August</t>
  </si>
  <si>
    <t>1996 September</t>
  </si>
  <si>
    <t>1996 October</t>
  </si>
  <si>
    <t>1996 November</t>
  </si>
  <si>
    <t>1996 December</t>
  </si>
  <si>
    <r>
      <t xml:space="preserve">1996 </t>
    </r>
    <r>
      <rPr>
        <b/>
        <sz val="10"/>
        <color theme="1"/>
        <rFont val="Arial"/>
        <family val="2"/>
      </rPr>
      <t>Total</t>
    </r>
  </si>
  <si>
    <t>1997 January</t>
  </si>
  <si>
    <t>1997 February</t>
  </si>
  <si>
    <t>1997 March</t>
  </si>
  <si>
    <t>1997 April</t>
  </si>
  <si>
    <t>1997 May</t>
  </si>
  <si>
    <t>1997 June</t>
  </si>
  <si>
    <t>1997 July</t>
  </si>
  <si>
    <t>1997 August</t>
  </si>
  <si>
    <t>1997 September</t>
  </si>
  <si>
    <t>1997 October</t>
  </si>
  <si>
    <t>1997 November</t>
  </si>
  <si>
    <t>1997 December</t>
  </si>
  <si>
    <r>
      <t xml:space="preserve">1997 </t>
    </r>
    <r>
      <rPr>
        <b/>
        <sz val="10"/>
        <color theme="1"/>
        <rFont val="Arial"/>
        <family val="2"/>
      </rPr>
      <t>Total</t>
    </r>
  </si>
  <si>
    <t>1998 January</t>
  </si>
  <si>
    <t>1998 February</t>
  </si>
  <si>
    <t>1998 March</t>
  </si>
  <si>
    <t>1998 April</t>
  </si>
  <si>
    <t>1998 May</t>
  </si>
  <si>
    <t>1998 June</t>
  </si>
  <si>
    <t>1998 July</t>
  </si>
  <si>
    <t>1998 August</t>
  </si>
  <si>
    <t>1998 September</t>
  </si>
  <si>
    <t>1998 October</t>
  </si>
  <si>
    <t>1998 November</t>
  </si>
  <si>
    <t>1998 December</t>
  </si>
  <si>
    <r>
      <t xml:space="preserve">1998 </t>
    </r>
    <r>
      <rPr>
        <b/>
        <sz val="10"/>
        <color theme="1"/>
        <rFont val="Arial"/>
        <family val="2"/>
      </rPr>
      <t>Total</t>
    </r>
  </si>
  <si>
    <t>1999 January</t>
  </si>
  <si>
    <t>1999 February</t>
  </si>
  <si>
    <t>1999 March</t>
  </si>
  <si>
    <t>1999 April</t>
  </si>
  <si>
    <t>1999 May</t>
  </si>
  <si>
    <t>1999 June</t>
  </si>
  <si>
    <t>1999 July</t>
  </si>
  <si>
    <t>1999 August</t>
  </si>
  <si>
    <t>1999 September</t>
  </si>
  <si>
    <t>1999 October</t>
  </si>
  <si>
    <t>1999 November</t>
  </si>
  <si>
    <t>1999 December</t>
  </si>
  <si>
    <r>
      <t xml:space="preserve">1999 </t>
    </r>
    <r>
      <rPr>
        <b/>
        <sz val="10"/>
        <color theme="1"/>
        <rFont val="Arial"/>
        <family val="2"/>
      </rPr>
      <t>Total</t>
    </r>
  </si>
  <si>
    <t>2000 January</t>
  </si>
  <si>
    <t>2000 February</t>
  </si>
  <si>
    <t>2000 March</t>
  </si>
  <si>
    <t>2000 April</t>
  </si>
  <si>
    <t>2000 May</t>
  </si>
  <si>
    <t>2000 June</t>
  </si>
  <si>
    <t>2000 July</t>
  </si>
  <si>
    <t>2000 August</t>
  </si>
  <si>
    <t>2000 September</t>
  </si>
  <si>
    <t>2000 October</t>
  </si>
  <si>
    <t>2000 November</t>
  </si>
  <si>
    <t>2000 December</t>
  </si>
  <si>
    <r>
      <t xml:space="preserve">2000 </t>
    </r>
    <r>
      <rPr>
        <b/>
        <sz val="10"/>
        <color theme="1"/>
        <rFont val="Arial"/>
        <family val="2"/>
      </rPr>
      <t>Total</t>
    </r>
  </si>
  <si>
    <t>2001 January</t>
  </si>
  <si>
    <t>2001 February</t>
  </si>
  <si>
    <t>2001 March</t>
  </si>
  <si>
    <t>2001 April</t>
  </si>
  <si>
    <t>2001 May</t>
  </si>
  <si>
    <t>2001 June</t>
  </si>
  <si>
    <t>2001 July</t>
  </si>
  <si>
    <t>2001 August</t>
  </si>
  <si>
    <t>2001 September</t>
  </si>
  <si>
    <t>2001 October</t>
  </si>
  <si>
    <t>2001 November</t>
  </si>
  <si>
    <t>2001 December</t>
  </si>
  <si>
    <r>
      <t xml:space="preserve">2001 </t>
    </r>
    <r>
      <rPr>
        <b/>
        <sz val="10"/>
        <color theme="1"/>
        <rFont val="Arial"/>
        <family val="2"/>
      </rPr>
      <t>Total</t>
    </r>
  </si>
  <si>
    <t>2002 January</t>
  </si>
  <si>
    <t>2002 February</t>
  </si>
  <si>
    <t>2002 March</t>
  </si>
  <si>
    <t>2002 April</t>
  </si>
  <si>
    <t>2002 May</t>
  </si>
  <si>
    <t>2002 June</t>
  </si>
  <si>
    <t>2002 July</t>
  </si>
  <si>
    <t>2002 August</t>
  </si>
  <si>
    <t>2002 September</t>
  </si>
  <si>
    <t>2002 October</t>
  </si>
  <si>
    <t>2002 November</t>
  </si>
  <si>
    <t>2002 December</t>
  </si>
  <si>
    <r>
      <t xml:space="preserve">2002 </t>
    </r>
    <r>
      <rPr>
        <b/>
        <sz val="10"/>
        <color theme="1"/>
        <rFont val="Arial"/>
        <family val="2"/>
      </rPr>
      <t>Total</t>
    </r>
  </si>
  <si>
    <t>2003 January</t>
  </si>
  <si>
    <t>2003 February</t>
  </si>
  <si>
    <t>2003 March</t>
  </si>
  <si>
    <t>2003 April</t>
  </si>
  <si>
    <t>2003 May</t>
  </si>
  <si>
    <t>2003 June</t>
  </si>
  <si>
    <t>2003 July</t>
  </si>
  <si>
    <t>2003 August</t>
  </si>
  <si>
    <t>2003 September</t>
  </si>
  <si>
    <t>2003 October</t>
  </si>
  <si>
    <t>2003 November</t>
  </si>
  <si>
    <t>2003 December</t>
  </si>
  <si>
    <r>
      <t xml:space="preserve">2003 </t>
    </r>
    <r>
      <rPr>
        <b/>
        <sz val="10"/>
        <color theme="1"/>
        <rFont val="Arial"/>
        <family val="2"/>
      </rPr>
      <t>Total</t>
    </r>
  </si>
  <si>
    <t>2004 January</t>
  </si>
  <si>
    <t>2004 February</t>
  </si>
  <si>
    <t>2004 March</t>
  </si>
  <si>
    <t>2004 April</t>
  </si>
  <si>
    <t>2004 May</t>
  </si>
  <si>
    <t>2004 June</t>
  </si>
  <si>
    <t>2004 July</t>
  </si>
  <si>
    <t>2004 August</t>
  </si>
  <si>
    <t>2004 September</t>
  </si>
  <si>
    <t>2004 October</t>
  </si>
  <si>
    <t>2004 November</t>
  </si>
  <si>
    <t>2004 December</t>
  </si>
  <si>
    <r>
      <t xml:space="preserve">2004 </t>
    </r>
    <r>
      <rPr>
        <b/>
        <sz val="10"/>
        <color theme="1"/>
        <rFont val="Arial"/>
        <family val="2"/>
      </rPr>
      <t>Total</t>
    </r>
  </si>
  <si>
    <t>2005 January</t>
  </si>
  <si>
    <t>2005 February</t>
  </si>
  <si>
    <t>2005 March</t>
  </si>
  <si>
    <t>2005 April</t>
  </si>
  <si>
    <t>2005 May</t>
  </si>
  <si>
    <t>2005 June</t>
  </si>
  <si>
    <t>2005 July</t>
  </si>
  <si>
    <t>2005 August</t>
  </si>
  <si>
    <t>2005 September</t>
  </si>
  <si>
    <t>2005 October</t>
  </si>
  <si>
    <t>2005 November</t>
  </si>
  <si>
    <t>2005 December</t>
  </si>
  <si>
    <r>
      <t xml:space="preserve">2005 </t>
    </r>
    <r>
      <rPr>
        <b/>
        <sz val="10"/>
        <color theme="1"/>
        <rFont val="Arial"/>
        <family val="2"/>
      </rPr>
      <t>Total</t>
    </r>
  </si>
  <si>
    <t>2006 January</t>
  </si>
  <si>
    <t>2006 February</t>
  </si>
  <si>
    <t>2006 March</t>
  </si>
  <si>
    <t>2006 April</t>
  </si>
  <si>
    <t>2006 May</t>
  </si>
  <si>
    <t>2006 June</t>
  </si>
  <si>
    <t>2006 July</t>
  </si>
  <si>
    <t>2006 August</t>
  </si>
  <si>
    <t>2006 September</t>
  </si>
  <si>
    <t>2006 October</t>
  </si>
  <si>
    <t>2006 November</t>
  </si>
  <si>
    <t>2006 December</t>
  </si>
  <si>
    <r>
      <t xml:space="preserve">2006 </t>
    </r>
    <r>
      <rPr>
        <b/>
        <sz val="10"/>
        <color theme="1"/>
        <rFont val="Arial"/>
        <family val="2"/>
      </rPr>
      <t>Total</t>
    </r>
  </si>
  <si>
    <t>2007 January</t>
  </si>
  <si>
    <t>2007 February</t>
  </si>
  <si>
    <t>2007 March</t>
  </si>
  <si>
    <t>2007 April</t>
  </si>
  <si>
    <t>2007 May</t>
  </si>
  <si>
    <t>2007 June</t>
  </si>
  <si>
    <t>2007 July</t>
  </si>
  <si>
    <t>2007 August</t>
  </si>
  <si>
    <t>2007 September</t>
  </si>
  <si>
    <t>2007 October</t>
  </si>
  <si>
    <t>2007 November</t>
  </si>
  <si>
    <t>2007 December</t>
  </si>
  <si>
    <r>
      <t xml:space="preserve">2007 </t>
    </r>
    <r>
      <rPr>
        <b/>
        <sz val="10"/>
        <color theme="1"/>
        <rFont val="Arial"/>
        <family val="2"/>
      </rPr>
      <t>Total</t>
    </r>
  </si>
  <si>
    <t>2008 January</t>
  </si>
  <si>
    <t>2008 February</t>
  </si>
  <si>
    <t>2008 March</t>
  </si>
  <si>
    <t>2008 April</t>
  </si>
  <si>
    <t>2008 May</t>
  </si>
  <si>
    <t>2008 June</t>
  </si>
  <si>
    <t>2008 July</t>
  </si>
  <si>
    <t>2008 August</t>
  </si>
  <si>
    <t>2008 September</t>
  </si>
  <si>
    <t>2008 October</t>
  </si>
  <si>
    <t>2008 November</t>
  </si>
  <si>
    <t>2008 December</t>
  </si>
  <si>
    <r>
      <t xml:space="preserve">2008 </t>
    </r>
    <r>
      <rPr>
        <b/>
        <sz val="10"/>
        <color theme="1"/>
        <rFont val="Arial"/>
        <family val="2"/>
      </rPr>
      <t>Total</t>
    </r>
  </si>
  <si>
    <t>2009 January</t>
  </si>
  <si>
    <t>2009 February</t>
  </si>
  <si>
    <t>2009 March</t>
  </si>
  <si>
    <t>2009 April</t>
  </si>
  <si>
    <t>2009 May</t>
  </si>
  <si>
    <t>2009 June</t>
  </si>
  <si>
    <t>2009 July</t>
  </si>
  <si>
    <t>2009 August</t>
  </si>
  <si>
    <t>2009 September</t>
  </si>
  <si>
    <t>2009 October</t>
  </si>
  <si>
    <t>2009 November</t>
  </si>
  <si>
    <t>2009 December</t>
  </si>
  <si>
    <r>
      <t xml:space="preserve">2009 </t>
    </r>
    <r>
      <rPr>
        <b/>
        <sz val="10"/>
        <color theme="1"/>
        <rFont val="Arial"/>
        <family val="2"/>
      </rPr>
      <t>Total</t>
    </r>
  </si>
  <si>
    <t>2010 January</t>
  </si>
  <si>
    <t>2010 February</t>
  </si>
  <si>
    <t>2010 March</t>
  </si>
  <si>
    <t>2010 April</t>
  </si>
  <si>
    <t>2010 May</t>
  </si>
  <si>
    <t>2010 June</t>
  </si>
  <si>
    <t>2010 July</t>
  </si>
  <si>
    <t>2010 August</t>
  </si>
  <si>
    <t>2010 September</t>
  </si>
  <si>
    <t>2010 October</t>
  </si>
  <si>
    <t>2010 November</t>
  </si>
  <si>
    <t>2010 December</t>
  </si>
  <si>
    <r>
      <t xml:space="preserve">2010 </t>
    </r>
    <r>
      <rPr>
        <b/>
        <sz val="10"/>
        <color theme="1"/>
        <rFont val="Arial"/>
        <family val="2"/>
      </rPr>
      <t>Total</t>
    </r>
  </si>
  <si>
    <t>2011 January</t>
  </si>
  <si>
    <t>2011 February</t>
  </si>
  <si>
    <t>2011 March</t>
  </si>
  <si>
    <t>2011 April</t>
  </si>
  <si>
    <t>2011 May</t>
  </si>
  <si>
    <t>2011 June</t>
  </si>
  <si>
    <t>2011 July</t>
  </si>
  <si>
    <t>2011 August</t>
  </si>
  <si>
    <t>2011 September</t>
  </si>
  <si>
    <t>2011 October</t>
  </si>
  <si>
    <t>2011 November</t>
  </si>
  <si>
    <t>2011 December</t>
  </si>
  <si>
    <r>
      <t xml:space="preserve">2011 </t>
    </r>
    <r>
      <rPr>
        <b/>
        <sz val="10"/>
        <color theme="1"/>
        <rFont val="Arial"/>
        <family val="2"/>
      </rPr>
      <t>Total</t>
    </r>
  </si>
  <si>
    <t>2012 January</t>
  </si>
  <si>
    <t>2012 February</t>
  </si>
  <si>
    <t>2012 March</t>
  </si>
  <si>
    <t>2012 April</t>
  </si>
  <si>
    <t>2012 May</t>
  </si>
  <si>
    <t>2012 June</t>
  </si>
  <si>
    <t>2012 July</t>
  </si>
  <si>
    <t>2012 August</t>
  </si>
  <si>
    <t>2012 September</t>
  </si>
  <si>
    <t>2012 October</t>
  </si>
  <si>
    <t>2012 November</t>
  </si>
  <si>
    <t>2012 December</t>
  </si>
  <si>
    <r>
      <t xml:space="preserve">2012 </t>
    </r>
    <r>
      <rPr>
        <b/>
        <sz val="10"/>
        <color theme="1"/>
        <rFont val="Arial"/>
        <family val="2"/>
      </rPr>
      <t>Total</t>
    </r>
  </si>
  <si>
    <t>2013 January</t>
  </si>
  <si>
    <t>2013 February</t>
  </si>
  <si>
    <t>2013 March</t>
  </si>
  <si>
    <t>2013 April</t>
  </si>
  <si>
    <t>2013 May</t>
  </si>
  <si>
    <t>2013 June</t>
  </si>
  <si>
    <t>Table 2.3. Commercial Sector Energy Consumption</t>
  </si>
  <si>
    <t>Coal Consumed by the Commercial Sector</t>
  </si>
  <si>
    <t>Natural Gas Consumed by the Commercial Sector (Excluding Supplemental Gaseous Fuels)</t>
  </si>
  <si>
    <t>Petroleum Consumed by the Commercial Sector (Excluding Biofuels)</t>
  </si>
  <si>
    <t>Total Fossil Fuels Consumed by the Commercial Sector</t>
  </si>
  <si>
    <t>Hydroelectric Power Consumed by the Commercial Sector</t>
  </si>
  <si>
    <t>Geothermal Energy Consumed by the Commercial Sector</t>
  </si>
  <si>
    <t>Solar/PV Energy Consumed by the Commercial Sector</t>
  </si>
  <si>
    <t>Wind Energy Consumed by the Commercial Sector</t>
  </si>
  <si>
    <t>Biomass Energy Consumed by the Commercial Sector</t>
  </si>
  <si>
    <t>Total Renewable Energy Consumed by the Commercial Sector</t>
  </si>
  <si>
    <t>Total Primary Energy Consumed by the Commercial Sector</t>
  </si>
  <si>
    <t>Electricity Retail Sales to the Commercial Sector</t>
  </si>
  <si>
    <t>Commercial Sector Electrical System Energy Losses</t>
  </si>
  <si>
    <t>Total Energy Consumed by the Commercial Sector</t>
  </si>
  <si>
    <t>Table 2.4. Industrial Sector Energy Consumption</t>
  </si>
  <si>
    <t>Coal Consumed by the Industrial Sector</t>
  </si>
  <si>
    <t>Natural Gas Consumed by the Industrial Sector (Excluding Supplemental Gaseous Fuels)</t>
  </si>
  <si>
    <t>Petroleum Consumed by the Industrial Sector (Excluding Biofuels)</t>
  </si>
  <si>
    <t>Total Fossil Fuels Consumed by the Industrial Sector</t>
  </si>
  <si>
    <t>Hydroelectric Power Consumed by the Industrial Sector</t>
  </si>
  <si>
    <t>Geothermal Energy Consumed by the Industrial Sector</t>
  </si>
  <si>
    <t>Solar/PV Energy Consumed by the Industrial Sector</t>
  </si>
  <si>
    <t>Wind Energy Consumed by the Industrial Sector</t>
  </si>
  <si>
    <t>Biomass Energy Consumed by the Industrial Sector</t>
  </si>
  <si>
    <t>Total Renewable Energy Consumed by the Industrial Sector</t>
  </si>
  <si>
    <t>Total Primary Energy Consumed by the Industrial Sector</t>
  </si>
  <si>
    <t>Electricity Retail Sales to the Industrial Sector</t>
  </si>
  <si>
    <t>Industrial Sector Electrical System Energy Losses</t>
  </si>
  <si>
    <t>Total Energy Consumed by the Industrial Sector</t>
  </si>
  <si>
    <t>Table 2.5. Transportation Sector Energy Consumption</t>
  </si>
  <si>
    <t>Coal Consumed by the Transportation Sector</t>
  </si>
  <si>
    <t>Natural Gas Consumed by the Transportation Sector (Excluding Supplemental Gaseous Fuels)</t>
  </si>
  <si>
    <t>Petroleum Consumed by the Transportation Sector (Excluding Biofuels)</t>
  </si>
  <si>
    <t>Total Fossil Fuels Consumed by the Transportation Sector</t>
  </si>
  <si>
    <t>Biomass Energy Consumed by the Transportation Sector</t>
  </si>
  <si>
    <t>Total Primary Energy Consumed by the Transportation Sector</t>
  </si>
  <si>
    <t>Electricity Retail Sales to the Transportation Sector</t>
  </si>
  <si>
    <t>Transportation Sector Electrical System Energy Losses</t>
  </si>
  <si>
    <t>Total Energy Consumed by the Transportation Sector</t>
  </si>
  <si>
    <t>Table 2.6. Electric Power Sector Energy Consumption</t>
  </si>
  <si>
    <t>Coal Consumed by the Electric Power Sector</t>
  </si>
  <si>
    <t>Natural Gas Consumed by the Electric Power Sector (Excluding Supplemental Gaseous Fuels)</t>
  </si>
  <si>
    <t>Petroleum Consumed by the Electric Power Sector</t>
  </si>
  <si>
    <t>Total Fossil Fuels Consumed by the Electric Power Sector</t>
  </si>
  <si>
    <t>Nuclear Electric Power Consumed by the Electric Power Sector</t>
  </si>
  <si>
    <t>Conventional Hydroelectric Power Consumed by the Electric Power Sector</t>
  </si>
  <si>
    <t>Geothermal Energy Consumed by the Electric Power Sector</t>
  </si>
  <si>
    <t>Solar/PV Energy Consumed by the Electric Power Sector</t>
  </si>
  <si>
    <t>Wind Energy Consumed by the Electric Power Sector</t>
  </si>
  <si>
    <t>Biomass Energy Consumed by the Electric Power Sector</t>
  </si>
  <si>
    <t>Total Renewable Energy Consumed by the Electric Power Sector</t>
  </si>
  <si>
    <t>Electric Power Sector Electricity Net Imports</t>
  </si>
  <si>
    <t>Total Primary Energy Consumed by the Electric Power Sector</t>
  </si>
  <si>
    <t>From Source</t>
  </si>
  <si>
    <t>CD</t>
  </si>
  <si>
    <t>CE</t>
  </si>
  <si>
    <t>Activity Here</t>
  </si>
  <si>
    <t xml:space="preserve">Source Energy </t>
  </si>
  <si>
    <t>GDP in billions of chained 2009 dollars</t>
  </si>
  <si>
    <t>http://www.bea.gov/national/index.htm</t>
  </si>
  <si>
    <t>Shares of energy use</t>
  </si>
  <si>
    <t xml:space="preserve">Shares of Source Energy </t>
  </si>
  <si>
    <t/>
  </si>
  <si>
    <t>Table 2.1 Energy Consumption by Sector</t>
  </si>
  <si>
    <t>Annual Total</t>
  </si>
  <si>
    <t>Primary Energy Consumed by the Residential Sector</t>
  </si>
  <si>
    <t>Primary Energy Consumed by the Commercial Sector</t>
  </si>
  <si>
    <t>Primary Energy Consumed by the Industrial Sector</t>
  </si>
  <si>
    <t>Primary Energy Consumed by the Transportation Sector</t>
  </si>
  <si>
    <t>Primary Energy Consumed by the Electric Power Sector</t>
  </si>
  <si>
    <t>Energy Consumption Balancing Item</t>
  </si>
  <si>
    <t>Primary Energy Consumption Total</t>
  </si>
  <si>
    <t>Shares of Published</t>
  </si>
  <si>
    <t>Published</t>
  </si>
  <si>
    <t>18 NAICS-based sectors</t>
  </si>
  <si>
    <t xml:space="preserve">  Single-family </t>
  </si>
  <si>
    <t xml:space="preserve">  Multi-family</t>
  </si>
  <si>
    <t xml:space="preserve">  Manufactured home</t>
  </si>
  <si>
    <t>GDPind (2005$)</t>
  </si>
  <si>
    <t>GDPman (2005$)</t>
  </si>
  <si>
    <t>Gross Output (2005$)</t>
  </si>
  <si>
    <t>GDP (2009$)</t>
  </si>
  <si>
    <t xml:space="preserve">    Floor area (Sq. Ft. = SF)</t>
  </si>
  <si>
    <t>Energy Shares by Major End-use Sector</t>
  </si>
  <si>
    <t>Delivered (Quadrillion Btu)</t>
  </si>
  <si>
    <t xml:space="preserve">Note:  This worksheet was developed for a separate project related to energy intensity indicators - no data here influence final set of indicators </t>
  </si>
  <si>
    <t>Delivered Consumption (Trillion Btu)</t>
  </si>
  <si>
    <t>Source Consumption (Trillion Btu)</t>
  </si>
  <si>
    <t>Source (Quadrillion Btu)</t>
  </si>
  <si>
    <t>Share</t>
  </si>
  <si>
    <t xml:space="preserve">  Share</t>
  </si>
  <si>
    <t>Note:  Energy* = Total energy as measured for</t>
  </si>
  <si>
    <t>system of intensity indicators</t>
  </si>
  <si>
    <t xml:space="preserve">(excludes military use, fuels </t>
  </si>
  <si>
    <t>used as materials)</t>
  </si>
  <si>
    <t>This worksheet displays the decomposition of the energy intensity indexes between end-use sector efficiency improvement and electric utility sector efficiency improvement</t>
  </si>
  <si>
    <t>Energy*/GDP</t>
  </si>
  <si>
    <t>Energy*/GDP (index)</t>
  </si>
  <si>
    <t xml:space="preserve"> Total Energy Use (defined for indicators system), Trillion Btu</t>
  </si>
  <si>
    <t>shr. of change</t>
  </si>
  <si>
    <t>Analysis of changes in energy intensity indicators across various sub-periods</t>
  </si>
  <si>
    <t>Comparison of Intensity Indexes across End-use Sectors</t>
  </si>
  <si>
    <t>(Used in introduction to Sections 3.1 to 3.5 of indicators report)</t>
  </si>
  <si>
    <t xml:space="preserve"> Intensity Index</t>
  </si>
  <si>
    <t>Inputs from End-use sector spreadsheets, with utility adjustment from LMDI method</t>
  </si>
  <si>
    <t>Inputs from End-use sector spreadsheets, with utility adjustment using constant 1985 source/site ratio</t>
  </si>
  <si>
    <t>Values below are source energy, NOT adjusted from utility sector efficiency improvements</t>
  </si>
  <si>
    <t xml:space="preserve">               The first panel (Source_Adj in first column) holds the source-site ratio constant at its 1985 value</t>
  </si>
  <si>
    <t>Miscellaneous Error Checks</t>
  </si>
  <si>
    <t>Numbers for summary table in general report - transferred to worksheet Indicators_report</t>
  </si>
  <si>
    <t>From end-use spreadsheets, unadjusted</t>
  </si>
  <si>
    <t>From end-use spreadsheets, LMDI adjusted</t>
  </si>
  <si>
    <t>Check, compare aggregate intensities for 2010</t>
  </si>
  <si>
    <t>Check Aggregate Intensities</t>
  </si>
  <si>
    <t>(values from separate end-use spreadsheets)</t>
  </si>
  <si>
    <t xml:space="preserve">Note:  The two panels below develop an economy-wide energy intensity index (col. CE) that removes the impact of utility sector efficiency improvement.  </t>
  </si>
  <si>
    <t>Numbers for summary table on website (% per year)</t>
  </si>
  <si>
    <t>Numbers for summary table on website (total % change)</t>
  </si>
  <si>
    <t>Numbers for summary table on website (total % change) - reordered</t>
  </si>
  <si>
    <t>GDP in chained 2009$,  based on data downloaded from BEA website as file gdplev.xls, 1/4/2014:</t>
  </si>
  <si>
    <t xml:space="preserve">Annual Energy Review and Monthly Energy Review. (Data carried over from Electricity Indicators spreadsheet) </t>
  </si>
  <si>
    <t>2012q4</t>
  </si>
  <si>
    <t>2013q1</t>
  </si>
  <si>
    <t>2013q2</t>
  </si>
  <si>
    <t>2013q3</t>
  </si>
  <si>
    <t>2013q4</t>
  </si>
  <si>
    <t>2014q1</t>
  </si>
  <si>
    <t>Quantity Index, 1985 = 1.0</t>
  </si>
  <si>
    <t>July 2014 Monthly Energy Review</t>
  </si>
  <si>
    <t>Release Date: July 28, 2014</t>
  </si>
  <si>
    <t>Next Update: August 26, 2014</t>
  </si>
  <si>
    <t>Monthly Energy Review</t>
  </si>
  <si>
    <t>Monthly Energy Review (Annual)</t>
  </si>
  <si>
    <t>January 2017 Monthly Energy Review</t>
  </si>
  <si>
    <t>Release Date: January 27, 2017</t>
  </si>
  <si>
    <t>Next Update: February 24, 2017</t>
  </si>
  <si>
    <t>EIA - Balancing Item</t>
  </si>
  <si>
    <t>2014q2</t>
  </si>
  <si>
    <t>2014q3</t>
  </si>
  <si>
    <t>2014q4</t>
  </si>
  <si>
    <t>2015q1</t>
  </si>
  <si>
    <t>2015q2</t>
  </si>
  <si>
    <t>2015q3</t>
  </si>
  <si>
    <t>2015q4</t>
  </si>
  <si>
    <t>2016q1</t>
  </si>
  <si>
    <t>2016q2</t>
  </si>
  <si>
    <t>2016q3</t>
  </si>
  <si>
    <t>2016q4</t>
  </si>
  <si>
    <t>Chained 2009$,  based on data downloaded from BEA website as file gdplev.xls, 2/15/2017:</t>
  </si>
  <si>
    <t xml:space="preserve">Electricity Consumed </t>
  </si>
  <si>
    <t>Augmented with sector-specific tables</t>
  </si>
  <si>
    <t>1985-2014</t>
  </si>
  <si>
    <t>1950-85</t>
  </si>
  <si>
    <t>GDP 1950-85</t>
  </si>
  <si>
    <t>Total Chg</t>
  </si>
  <si>
    <t>Ann. Growth</t>
  </si>
  <si>
    <t>GDP 1985-2014</t>
  </si>
  <si>
    <t>Total Energy - EIA</t>
  </si>
  <si>
    <t>Total E 1985-2014</t>
  </si>
  <si>
    <t>Total E 1950-85</t>
  </si>
  <si>
    <t xml:space="preserve">  Trillion Btu</t>
  </si>
  <si>
    <t xml:space="preserve">  Calculate Growth Rates</t>
  </si>
  <si>
    <t xml:space="preserve"> 1985-2011</t>
  </si>
  <si>
    <t xml:space="preserve"> 1985-2014</t>
  </si>
  <si>
    <t>Frac. Electric in 2014</t>
  </si>
  <si>
    <t>For Webpage</t>
  </si>
  <si>
    <t>Growth Rates for Web Pages</t>
  </si>
  <si>
    <t xml:space="preserve">               The second panel (Source_Adj2 in first column) uses the LMDI method to remove effect of utility sector efficiency changes.  It is NOT appropriate for measuring the overall effect of efficiency changes for the economy as a whole; it includes only impacts from the end-use sectors</t>
  </si>
  <si>
    <t>December 2019 Monthly Energy Review</t>
  </si>
  <si>
    <t>Release Date: December 23, 2019</t>
  </si>
  <si>
    <t>Next Update: January 28, 2020</t>
  </si>
  <si>
    <t xml:space="preserve"> (mill. 2012$)</t>
  </si>
  <si>
    <t>GDP in billions of chained 2012 dollars</t>
  </si>
  <si>
    <t>1929</t>
  </si>
  <si>
    <t>1947Q1</t>
  </si>
  <si>
    <t>1930</t>
  </si>
  <si>
    <t>1947Q2</t>
  </si>
  <si>
    <t>1931</t>
  </si>
  <si>
    <t>1947Q3</t>
  </si>
  <si>
    <t>1932</t>
  </si>
  <si>
    <t>1947Q4</t>
  </si>
  <si>
    <t>1933</t>
  </si>
  <si>
    <t>1948Q1</t>
  </si>
  <si>
    <t>1934</t>
  </si>
  <si>
    <t>1948Q2</t>
  </si>
  <si>
    <t>1935</t>
  </si>
  <si>
    <t>1948Q3</t>
  </si>
  <si>
    <t>1936</t>
  </si>
  <si>
    <t>1948Q4</t>
  </si>
  <si>
    <t>1937</t>
  </si>
  <si>
    <t>1949Q1</t>
  </si>
  <si>
    <t>1938</t>
  </si>
  <si>
    <t>1949Q2</t>
  </si>
  <si>
    <t>1939</t>
  </si>
  <si>
    <t>1949Q3</t>
  </si>
  <si>
    <t>1940</t>
  </si>
  <si>
    <t>1949Q4</t>
  </si>
  <si>
    <t>1941</t>
  </si>
  <si>
    <t>1950Q1</t>
  </si>
  <si>
    <t>1942</t>
  </si>
  <si>
    <t>1950Q2</t>
  </si>
  <si>
    <t>1943</t>
  </si>
  <si>
    <t>1950Q3</t>
  </si>
  <si>
    <t>1944</t>
  </si>
  <si>
    <t>1950Q4</t>
  </si>
  <si>
    <t>1945</t>
  </si>
  <si>
    <t>1951Q1</t>
  </si>
  <si>
    <t>1946</t>
  </si>
  <si>
    <t>1951Q2</t>
  </si>
  <si>
    <t>1947</t>
  </si>
  <si>
    <t>1951Q3</t>
  </si>
  <si>
    <t>1948</t>
  </si>
  <si>
    <t>1951Q4</t>
  </si>
  <si>
    <t>1949</t>
  </si>
  <si>
    <t>1952Q1</t>
  </si>
  <si>
    <t>1950</t>
  </si>
  <si>
    <t>1952Q2</t>
  </si>
  <si>
    <t>1951</t>
  </si>
  <si>
    <t>1952Q3</t>
  </si>
  <si>
    <t>1952</t>
  </si>
  <si>
    <t>1952Q4</t>
  </si>
  <si>
    <t>1953</t>
  </si>
  <si>
    <t>1953Q1</t>
  </si>
  <si>
    <t>1954</t>
  </si>
  <si>
    <t>1953Q2</t>
  </si>
  <si>
    <t>1955</t>
  </si>
  <si>
    <t>1953Q3</t>
  </si>
  <si>
    <t>1956</t>
  </si>
  <si>
    <t>1953Q4</t>
  </si>
  <si>
    <t>1957</t>
  </si>
  <si>
    <t>1954Q1</t>
  </si>
  <si>
    <t>1958</t>
  </si>
  <si>
    <t>1954Q2</t>
  </si>
  <si>
    <t>1959</t>
  </si>
  <si>
    <t>1954Q3</t>
  </si>
  <si>
    <t>1960</t>
  </si>
  <si>
    <t>1954Q4</t>
  </si>
  <si>
    <t>1961</t>
  </si>
  <si>
    <t>1955Q1</t>
  </si>
  <si>
    <t>1962</t>
  </si>
  <si>
    <t>1955Q2</t>
  </si>
  <si>
    <t>1963</t>
  </si>
  <si>
    <t>1955Q3</t>
  </si>
  <si>
    <t>1964</t>
  </si>
  <si>
    <t>1955Q4</t>
  </si>
  <si>
    <t>1965</t>
  </si>
  <si>
    <t>1956Q1</t>
  </si>
  <si>
    <t>1966</t>
  </si>
  <si>
    <t>1956Q2</t>
  </si>
  <si>
    <t>1967</t>
  </si>
  <si>
    <t>1956Q3</t>
  </si>
  <si>
    <t>1968</t>
  </si>
  <si>
    <t>1956Q4</t>
  </si>
  <si>
    <t>1969</t>
  </si>
  <si>
    <t>1957Q1</t>
  </si>
  <si>
    <t>1970</t>
  </si>
  <si>
    <t>1957Q2</t>
  </si>
  <si>
    <t>1971</t>
  </si>
  <si>
    <t>1957Q3</t>
  </si>
  <si>
    <t>1972</t>
  </si>
  <si>
    <t>1957Q4</t>
  </si>
  <si>
    <t>1973</t>
  </si>
  <si>
    <t>1958Q1</t>
  </si>
  <si>
    <t>1974</t>
  </si>
  <si>
    <t>1958Q2</t>
  </si>
  <si>
    <t>1975</t>
  </si>
  <si>
    <t>1958Q3</t>
  </si>
  <si>
    <t>1976</t>
  </si>
  <si>
    <t>1958Q4</t>
  </si>
  <si>
    <t>1977</t>
  </si>
  <si>
    <t>1959Q1</t>
  </si>
  <si>
    <t>1978</t>
  </si>
  <si>
    <t>1959Q2</t>
  </si>
  <si>
    <t>1979</t>
  </si>
  <si>
    <t>1959Q3</t>
  </si>
  <si>
    <t>1980</t>
  </si>
  <si>
    <t>1959Q4</t>
  </si>
  <si>
    <t>1981</t>
  </si>
  <si>
    <t>1960Q1</t>
  </si>
  <si>
    <t>1982</t>
  </si>
  <si>
    <t>1960Q2</t>
  </si>
  <si>
    <t>1983</t>
  </si>
  <si>
    <t>1960Q3</t>
  </si>
  <si>
    <t>1984</t>
  </si>
  <si>
    <t>1960Q4</t>
  </si>
  <si>
    <t>1985</t>
  </si>
  <si>
    <t>1961Q1</t>
  </si>
  <si>
    <t>1986</t>
  </si>
  <si>
    <t>1961Q2</t>
  </si>
  <si>
    <t>1987</t>
  </si>
  <si>
    <t>1961Q3</t>
  </si>
  <si>
    <t>1988</t>
  </si>
  <si>
    <t>1961Q4</t>
  </si>
  <si>
    <t>1989</t>
  </si>
  <si>
    <t>1962Q1</t>
  </si>
  <si>
    <t>1990</t>
  </si>
  <si>
    <t>1962Q2</t>
  </si>
  <si>
    <t>1991</t>
  </si>
  <si>
    <t>1962Q3</t>
  </si>
  <si>
    <t>1992</t>
  </si>
  <si>
    <t>1962Q4</t>
  </si>
  <si>
    <t>1993</t>
  </si>
  <si>
    <t>1963Q1</t>
  </si>
  <si>
    <t>1994</t>
  </si>
  <si>
    <t>1963Q2</t>
  </si>
  <si>
    <t>1995</t>
  </si>
  <si>
    <t>1963Q3</t>
  </si>
  <si>
    <t>1996</t>
  </si>
  <si>
    <t>1963Q4</t>
  </si>
  <si>
    <t>1997</t>
  </si>
  <si>
    <t>1964Q1</t>
  </si>
  <si>
    <t>1998</t>
  </si>
  <si>
    <t>1964Q2</t>
  </si>
  <si>
    <t>1999</t>
  </si>
  <si>
    <t>1964Q3</t>
  </si>
  <si>
    <t>1964Q4</t>
  </si>
  <si>
    <t>2001</t>
  </si>
  <si>
    <t>1965Q1</t>
  </si>
  <si>
    <t>2002</t>
  </si>
  <si>
    <t>1965Q2</t>
  </si>
  <si>
    <t>2003</t>
  </si>
  <si>
    <t>1965Q3</t>
  </si>
  <si>
    <t>2004</t>
  </si>
  <si>
    <t>1965Q4</t>
  </si>
  <si>
    <t>2005</t>
  </si>
  <si>
    <t>1966Q1</t>
  </si>
  <si>
    <t>2006</t>
  </si>
  <si>
    <t>1966Q2</t>
  </si>
  <si>
    <t>2007</t>
  </si>
  <si>
    <t>1966Q3</t>
  </si>
  <si>
    <t>2008</t>
  </si>
  <si>
    <t>1966Q4</t>
  </si>
  <si>
    <t>2009</t>
  </si>
  <si>
    <t>1967Q1</t>
  </si>
  <si>
    <t>2010</t>
  </si>
  <si>
    <t>1967Q2</t>
  </si>
  <si>
    <t>2011</t>
  </si>
  <si>
    <t>1967Q3</t>
  </si>
  <si>
    <t>2012</t>
  </si>
  <si>
    <t>1967Q4</t>
  </si>
  <si>
    <t>2013</t>
  </si>
  <si>
    <t>1968Q1</t>
  </si>
  <si>
    <t>2014</t>
  </si>
  <si>
    <t>1968Q2</t>
  </si>
  <si>
    <t>2015</t>
  </si>
  <si>
    <t>1968Q3</t>
  </si>
  <si>
    <t>2016</t>
  </si>
  <si>
    <t>1968Q4</t>
  </si>
  <si>
    <t>2017</t>
  </si>
  <si>
    <t>1969Q1</t>
  </si>
  <si>
    <t>2018</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</si>
  <si>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</si>
  <si>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</si>
  <si>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</si>
  <si>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</si>
  <si>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</si>
  <si>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</si>
  <si>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</si>
  <si>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</si>
  <si>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</si>
  <si>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</si>
  <si>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</si>
  <si>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</si>
  <si>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</si>
  <si>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</si>
  <si>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</si>
  <si>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</si>
  <si>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</si>
  <si>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</si>
  <si>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</si>
  <si>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</si>
  <si>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</si>
  <si>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</si>
  <si>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</si>
  <si>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</si>
  <si>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</si>
  <si>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</si>
  <si>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</si>
  <si>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</si>
  <si>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</si>
  <si>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</si>
  <si>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</si>
  <si>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</si>
  <si>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</si>
  <si>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</si>
  <si>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</si>
  <si>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</si>
  <si>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</si>
  <si>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</si>
  <si>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</si>
  <si>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</si>
  <si>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</si>
  <si>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</si>
  <si>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</si>
  <si>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</si>
  <si>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</si>
  <si>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</si>
  <si>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</si>
  <si>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</si>
  <si>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</si>
  <si>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</si>
  <si>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</si>
  <si>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</si>
  <si>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</si>
  <si>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</si>
  <si>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</si>
  <si>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</si>
  <si>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</si>
  <si>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</si>
  <si>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</si>
  <si>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</si>
  <si>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</si>
  <si>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</si>
  <si>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</si>
  <si>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</si>
  <si>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</si>
  <si>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</si>
  <si>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</si>
  <si>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</si>
  <si>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</si>
  <si>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</si>
  <si>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</si>
  <si>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</si>
  <si>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</si>
  <si>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</si>
  <si>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</si>
  <si>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</si>
  <si>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</si>
  <si>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</si>
  <si>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</si>
  <si>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</si>
  <si>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</si>
  <si>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</si>
  <si>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</si>
  <si>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</si>
  <si>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</si>
  <si>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</si>
  <si>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</si>
  <si>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</si>
  <si>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</si>
  <si>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</si>
  <si>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</si>
  <si>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</si>
  <si>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</si>
  <si>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</si>
  <si>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</si>
  <si>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</si>
  <si>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</si>
  <si>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</si>
  <si>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</si>
  <si>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</si>
  <si>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</si>
  <si>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</si>
  <si>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</si>
  <si>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</si>
  <si>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</si>
  <si>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</si>
  <si>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</si>
  <si>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</si>
  <si>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</si>
  <si>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</si>
  <si>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</si>
  <si>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</si>
  <si>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</si>
  <si>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</si>
  <si>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</si>
  <si>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</si>
  <si>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</si>
  <si>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</si>
  <si>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</si>
  <si>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</si>
  <si>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</si>
  <si>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</si>
  <si>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</si>
  <si>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</si>
  <si>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</si>
  <si>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</si>
  <si>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</si>
  <si>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</si>
  <si>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</si>
  <si>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</si>
  <si>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</si>
  <si>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</si>
  <si>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</si>
  <si>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</si>
  <si>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</si>
  <si>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</si>
  <si>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</si>
  <si>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</si>
  <si>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</si>
  <si>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</si>
  <si>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</si>
  <si>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</si>
  <si>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</si>
  <si>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</si>
  <si>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</si>
  <si>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</si>
  <si>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</si>
  <si>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</si>
  <si>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</si>
  <si>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</si>
  <si>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</si>
  <si>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</si>
  <si>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</si>
  <si>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</si>
  <si>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</si>
  <si>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</si>
  <si>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</si>
  <si>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</si>
  <si>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</si>
  <si>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</si>
  <si>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</si>
  <si>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</si>
  <si>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</si>
  <si>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</si>
  <si>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</si>
  <si>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</si>
  <si>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</si>
  <si>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</si>
  <si>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</si>
  <si>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</si>
  <si>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</si>
  <si>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</si>
  <si>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</si>
  <si>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</si>
  <si>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</si>
  <si>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</si>
  <si>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</si>
  <si>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</si>
  <si>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</si>
  <si>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</si>
  <si>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</si>
  <si>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</si>
  <si>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</si>
  <si>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</si>
  <si>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</si>
  <si>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</si>
  <si>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</si>
  <si>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</si>
  <si>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</si>
  <si>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</si>
  <si>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</si>
  <si>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</si>
  <si>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</si>
  <si>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</si>
  <si>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</si>
  <si>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</si>
  <si>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</si>
  <si>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</si>
  <si>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</si>
  <si>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</si>
  <si>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</si>
  <si>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</si>
  <si>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 xml:space="preserve"> (bill. 2012$)</t>
  </si>
  <si>
    <t xml:space="preserve"> 1985-2017</t>
  </si>
  <si>
    <t xml:space="preserve">Energy Coverage </t>
  </si>
  <si>
    <t>2000-2017</t>
  </si>
  <si>
    <t>1985-2017</t>
  </si>
  <si>
    <t>For report: (Updated to 2017)</t>
  </si>
  <si>
    <t>Average Annual Change (%)</t>
  </si>
  <si>
    <t>Ratio 2017/1970</t>
  </si>
  <si>
    <t>1970-2017</t>
  </si>
  <si>
    <t>Adjusted Source Energy - Average Annual Change</t>
  </si>
  <si>
    <t>Check, compare aggregate intensities for 2017</t>
  </si>
  <si>
    <t>Total (= Source)</t>
  </si>
  <si>
    <t>Harmonize switch</t>
  </si>
  <si>
    <t>Res</t>
  </si>
  <si>
    <t>Com</t>
  </si>
  <si>
    <t>Losses</t>
  </si>
  <si>
    <t>Ind</t>
  </si>
  <si>
    <t>Tran</t>
  </si>
  <si>
    <t>Sales</t>
  </si>
  <si>
    <t>SSR</t>
  </si>
  <si>
    <t xml:space="preserve">   Comm</t>
  </si>
  <si>
    <t xml:space="preserve">   Util</t>
  </si>
  <si>
    <t>Check SSRs from sectoral analyses</t>
  </si>
  <si>
    <t xml:space="preserve">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</si>
</sst>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43" formatCode="_(* #,##0.00_);_(* \(#,##0.00\);_(* &quot;-&quot;??_);_(@_)"/>
    <numFmt numFmtId="164" formatCode="0.0000"/>
    <numFmt numFmtId="165" formatCode="0.00000"/>
    <numFmt numFmtId="166" formatCode="0.0000000"/>
    <numFmt numFmtId="167" formatCode="0.000000"/>
    <numFmt numFmtId="168" formatCode="0.000"/>
    <numFmt numFmtId="169" formatCode="#,##0.0"/>
    <numFmt numFmtId="170" formatCode="0.0"/>
    <numFmt numFmtId="171" formatCode="#,##0.000"/>
    <numFmt numFmtId="172" formatCode="#,##0.0000"/>
    <numFmt numFmtId="173" formatCode="0.0%"/>
    <numFmt numFmtId="174" formatCode="#,##0.00000"/>
    <numFmt numFmtId="175" formatCode="#,##0_)"/>
    <numFmt numFmtId="176" formatCode="m/d/yy;@"/>
    <numFmt numFmtId="177" formatCode="######"/>
    <numFmt numFmtId="178" formatCode="0.00_)"/>
    <numFmt numFmtId="179" formatCode="_(* #,##0.0_);_(* \(#,##0.0\);_(* &quot;-&quot;??_);_(@_)"/>
    <numFmt numFmtId="180" formatCode="###0.00_)"/>
    <numFmt numFmtId="181" formatCode="0.0_W"/>
    <numFmt numFmtId="182" formatCode="0.00000000"/>
  </numFmts>
  <fonts count="104" x14ac:knownFonts="1">
    <font>
      <sz val="10"/>
      <name val="Arial"/>
    </font>
    <font>
      <sz val="11"/>
      <color theme="1"/>
      <name val="Calibri"/>
      <family val="2"/>
      <scheme val="minor"/>
    </font>
    <font>
      <sz val="11"/>
      <color theme="1"/>
      <name val="Calibri"/>
      <family val="2"/>
      <scheme val="minor"/>
    </font>
    <font>
      <sz val="10"/>
      <color theme="1"/>
      <name val="Arial"/>
      <family val="2"/>
    </font>
    <font>
      <sz val="10"/>
      <color theme="1"/>
      <name val="Arial"/>
      <family val="2"/>
    </font>
    <font>
      <sz val="10"/>
      <color theme="1"/>
      <name val="Arial"/>
      <family val="2"/>
    </font>
    <font>
      <sz val="10"/>
      <color theme="1"/>
      <name val="Arial"/>
      <family val="2"/>
    </font>
    <font>
      <sz val="10"/>
      <name val="Arial"/>
      <family val="2"/>
    </font>
    <font>
      <b/>
      <i/>
      <sz val="10"/>
      <name val="Arial"/>
      <family val="2"/>
    </font>
    <font>
      <b/>
      <sz val="10"/>
      <name val="Arial"/>
      <family val="2"/>
    </font>
    <font>
      <sz val="10"/>
      <name val="Arial"/>
      <family val="2"/>
    </font>
    <font>
      <i/>
      <sz val="10"/>
      <name val="Arial"/>
      <family val="2"/>
    </font>
    <font>
      <sz val="9"/>
      <name val="Arial"/>
      <family val="2"/>
    </font>
    <font>
      <b/>
      <i/>
      <sz val="9"/>
      <name val="Arial"/>
      <family val="2"/>
    </font>
    <font>
      <sz val="14"/>
      <name val="Arial"/>
      <family val="2"/>
    </font>
    <font>
      <u/>
      <sz val="10"/>
      <color indexed="12"/>
      <name val="Arial"/>
      <family val="2"/>
    </font>
    <font>
      <b/>
      <sz val="14"/>
      <name val="Arial"/>
      <family val="2"/>
    </font>
    <font>
      <sz val="12"/>
      <name val="Times New Roman"/>
      <family val="1"/>
    </font>
    <font>
      <b/>
      <sz val="11"/>
      <name val="Arial"/>
      <family val="2"/>
    </font>
    <font>
      <sz val="11"/>
      <name val="Arial"/>
      <family val="2"/>
    </font>
    <font>
      <sz val="10"/>
      <name val="Times New Roman"/>
      <family val="1"/>
    </font>
    <font>
      <sz val="11"/>
      <name val="Times New Roman"/>
      <family val="1"/>
    </font>
    <font>
      <b/>
      <sz val="10"/>
      <name val="Times New Roman"/>
      <family val="1"/>
    </font>
    <font>
      <i/>
      <sz val="11"/>
      <name val="Times New Roman"/>
      <family val="1"/>
    </font>
    <font>
      <b/>
      <sz val="12"/>
      <name val="Times New Roman"/>
      <family val="1"/>
    </font>
    <font>
      <b/>
      <sz val="12"/>
      <name val="Arial"/>
      <family val="2"/>
    </font>
    <font>
      <vertAlign val="subscript"/>
      <sz val="10"/>
      <name val="Arial"/>
      <family val="2"/>
    </font>
    <font>
      <b/>
      <sz val="9"/>
      <name val="Arial"/>
      <family val="2"/>
    </font>
    <font>
      <b/>
      <i/>
      <sz val="12"/>
      <name val="Arial"/>
      <family val="2"/>
    </font>
    <font>
      <sz val="10"/>
      <color indexed="14"/>
      <name val="Arial"/>
      <family val="2"/>
    </font>
    <font>
      <sz val="8"/>
      <name val="Arial"/>
      <family val="2"/>
    </font>
    <font>
      <sz val="9"/>
      <name val="Helv"/>
    </font>
    <font>
      <sz val="11"/>
      <color indexed="8"/>
      <name val="Calibri"/>
      <family val="2"/>
    </font>
    <font>
      <sz val="11"/>
      <color indexed="9"/>
      <name val="Calibri"/>
      <family val="2"/>
    </font>
    <font>
      <sz val="11"/>
      <color indexed="33"/>
      <name val="Calibri"/>
      <family val="2"/>
    </font>
    <font>
      <b/>
      <sz val="11"/>
      <color indexed="35"/>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35"/>
      <name val="Calibri"/>
      <family val="2"/>
    </font>
    <font>
      <sz val="11"/>
      <color indexed="60"/>
      <name val="Calibri"/>
      <family val="2"/>
    </font>
    <font>
      <b/>
      <sz val="11"/>
      <color indexed="63"/>
      <name val="Calibri"/>
      <family val="2"/>
    </font>
    <font>
      <b/>
      <sz val="18"/>
      <color indexed="62"/>
      <name val="Cambria"/>
      <family val="2"/>
    </font>
    <font>
      <b/>
      <sz val="11"/>
      <color indexed="8"/>
      <name val="Calibri"/>
      <family val="2"/>
    </font>
    <font>
      <sz val="11"/>
      <color indexed="10"/>
      <name val="Calibri"/>
      <family val="2"/>
    </font>
    <font>
      <vertAlign val="superscript"/>
      <sz val="5"/>
      <color indexed="8"/>
      <name val="Arial"/>
      <family val="2"/>
    </font>
    <font>
      <sz val="7"/>
      <color indexed="8"/>
      <name val="Arial"/>
      <family val="2"/>
    </font>
    <font>
      <sz val="7"/>
      <color indexed="8"/>
      <name val="Symbol"/>
      <family val="1"/>
      <charset val="2"/>
    </font>
    <font>
      <sz val="11"/>
      <color rgb="FF000000"/>
      <name val="Calibri"/>
      <family val="2"/>
      <scheme val="minor"/>
    </font>
    <font>
      <b/>
      <sz val="12"/>
      <color rgb="FF000000"/>
      <name val="Arial"/>
      <family val="2"/>
    </font>
    <font>
      <sz val="10"/>
      <color rgb="FF000000"/>
      <name val="Arial"/>
      <family val="2"/>
    </font>
    <font>
      <b/>
      <sz val="7"/>
      <color rgb="FF000000"/>
      <name val="Arial"/>
      <family val="2"/>
    </font>
    <font>
      <sz val="7"/>
      <color rgb="FF000000"/>
      <name val="Arial"/>
      <family val="2"/>
    </font>
    <font>
      <sz val="5"/>
      <color rgb="FF000000"/>
      <name val="Arial"/>
      <family val="2"/>
    </font>
    <font>
      <vertAlign val="superscript"/>
      <sz val="5"/>
      <color rgb="FF000000"/>
      <name val="Arial"/>
      <family val="2"/>
    </font>
    <font>
      <sz val="7"/>
      <color rgb="FF000000"/>
      <name val="Symbol"/>
      <family val="1"/>
      <charset val="2"/>
    </font>
    <font>
      <u/>
      <sz val="10"/>
      <color rgb="FF0000FF"/>
      <name val="Arial"/>
      <family val="2"/>
    </font>
    <font>
      <u/>
      <sz val="11"/>
      <color rgb="FF0000FF"/>
      <name val="Calibri"/>
      <family val="2"/>
      <scheme val="minor"/>
    </font>
    <font>
      <u/>
      <sz val="10.45"/>
      <color indexed="12"/>
      <name val="Courier New"/>
      <family val="3"/>
    </font>
    <font>
      <u/>
      <sz val="11"/>
      <color theme="10"/>
      <name val="Calibri"/>
      <family val="2"/>
      <scheme val="minor"/>
    </font>
    <font>
      <sz val="11"/>
      <color theme="1"/>
      <name val="Calibri"/>
      <family val="2"/>
      <scheme val="minor"/>
    </font>
    <font>
      <sz val="12"/>
      <name val="Courier New"/>
      <family val="3"/>
    </font>
    <font>
      <b/>
      <sz val="12"/>
      <color theme="1"/>
      <name val="Arial"/>
      <family val="2"/>
    </font>
    <font>
      <b/>
      <sz val="7"/>
      <color theme="1"/>
      <name val="Arial"/>
      <family val="2"/>
    </font>
    <font>
      <vertAlign val="superscript"/>
      <sz val="5"/>
      <color theme="1"/>
      <name val="Arial"/>
      <family val="2"/>
    </font>
    <font>
      <sz val="7"/>
      <color theme="1"/>
      <name val="Arial"/>
      <family val="2"/>
    </font>
    <font>
      <sz val="5"/>
      <color theme="1"/>
      <name val="Arial"/>
      <family val="2"/>
    </font>
    <font>
      <sz val="7"/>
      <color theme="1"/>
      <name val="Symbol"/>
      <family val="1"/>
      <charset val="2"/>
    </font>
    <font>
      <u/>
      <sz val="10"/>
      <color theme="10"/>
      <name val="Arial"/>
      <family val="2"/>
    </font>
    <font>
      <sz val="12"/>
      <name val="Helv"/>
    </font>
    <font>
      <b/>
      <sz val="12"/>
      <name val="Helv"/>
    </font>
    <font>
      <vertAlign val="superscript"/>
      <sz val="12"/>
      <name val="Helv"/>
    </font>
    <font>
      <sz val="10"/>
      <name val="Helv"/>
    </font>
    <font>
      <u/>
      <sz val="11"/>
      <color rgb="FF800080"/>
      <name val="Calibri"/>
      <family val="2"/>
      <scheme val="minor"/>
    </font>
    <font>
      <b/>
      <sz val="15"/>
      <color theme="3"/>
      <name val="Calibri"/>
      <family val="2"/>
      <scheme val="minor"/>
    </font>
    <font>
      <b/>
      <sz val="13"/>
      <color theme="3"/>
      <name val="Calibri"/>
      <family val="2"/>
      <scheme val="minor"/>
    </font>
    <font>
      <b/>
      <sz val="9"/>
      <name val="Helv"/>
    </font>
    <font>
      <sz val="8.5"/>
      <name val="Helv"/>
    </font>
    <font>
      <b/>
      <sz val="10"/>
      <name val="HELV"/>
    </font>
    <font>
      <sz val="8"/>
      <name val="Helv"/>
    </font>
    <font>
      <b/>
      <sz val="14"/>
      <name val="Helv"/>
    </font>
    <font>
      <b/>
      <sz val="11"/>
      <color theme="1"/>
      <name val="Calibri"/>
      <family val="2"/>
      <scheme val="minor"/>
    </font>
    <font>
      <sz val="12"/>
      <name val="Arial"/>
      <family val="2"/>
    </font>
    <font>
      <sz val="14"/>
      <color theme="1"/>
      <name val="Arial"/>
      <family val="2"/>
    </font>
    <font>
      <i/>
      <sz val="14"/>
      <color theme="1"/>
      <name val="Arial"/>
      <family val="2"/>
    </font>
    <font>
      <sz val="12"/>
      <color theme="1"/>
      <name val="Arial"/>
      <family val="2"/>
    </font>
    <font>
      <b/>
      <sz val="10"/>
      <color theme="1"/>
      <name val="Arial"/>
      <family val="2"/>
    </font>
    <font>
      <i/>
      <sz val="14"/>
      <name val="Arial"/>
      <family val="2"/>
    </font>
    <font>
      <b/>
      <u/>
      <sz val="10"/>
      <color indexed="12"/>
      <name val="Arial"/>
      <family val="2"/>
    </font>
    <font>
      <i/>
      <sz val="12"/>
      <name val="Arial"/>
      <family val="2"/>
    </font>
    <font>
      <i/>
      <sz val="11"/>
      <name val="Arial"/>
      <family val="2"/>
    </font>
    <font>
      <b/>
      <i/>
      <sz val="11"/>
      <name val="Arial"/>
      <family val="2"/>
    </font>
    <font>
      <b/>
      <sz val="10"/>
      <name val="Arial"/>
      <family val="2"/>
    </font>
    <font>
      <sz val="11"/>
      <color rgb="FF000000"/>
      <name val="Calibri"/>
      <family val="2"/>
    </font>
    <font>
      <b/>
      <sz val="14"/>
      <color rgb="FF000000"/>
      <name val="Calibri"/>
      <family val="2"/>
    </font>
    <font>
      <i/>
      <sz val="14"/>
      <color rgb="FF000000"/>
      <name val="Calibri"/>
      <family val="2"/>
    </font>
    <font>
      <b/>
      <u/>
      <sz val="10"/>
      <color rgb="FF0000FF"/>
      <name val="Calibri"/>
      <family val="2"/>
    </font>
    <font>
      <b/>
      <sz val="12"/>
      <color rgb="FF000000"/>
      <name val="Calibri"/>
      <family val="2"/>
    </font>
    <font>
      <b/>
      <sz val="10"/>
      <color rgb="FF000000"/>
      <name val="Calibri"/>
      <family val="2"/>
    </font>
    <font>
      <b/>
      <i/>
      <sz val="14"/>
      <name val="Arial"/>
      <family val="2"/>
    </font>
  </fonts>
  <fills count="54">
    <fill>
      <patternFill patternType="none"/>
    </fill>
    <fill>
      <patternFill patternType="gray125"/>
    </fill>
    <fill>
      <patternFill patternType="solid">
        <fgColor indexed="9"/>
      </patternFill>
    </fill>
    <fill>
      <patternFill patternType="solid">
        <fgColor indexed="47"/>
      </patternFill>
    </fill>
    <fill>
      <patternFill patternType="solid">
        <fgColor indexed="26"/>
      </patternFill>
    </fill>
    <fill>
      <patternFill patternType="solid">
        <fgColor indexed="27"/>
      </patternFill>
    </fill>
    <fill>
      <patternFill patternType="solid">
        <fgColor indexed="22"/>
      </patternFill>
    </fill>
    <fill>
      <patternFill patternType="solid">
        <fgColor indexed="29"/>
      </patternFill>
    </fill>
    <fill>
      <patternFill patternType="solid">
        <fgColor indexed="43"/>
      </patternFill>
    </fill>
    <fill>
      <patternFill patternType="solid">
        <fgColor indexed="44"/>
      </patternFill>
    </fill>
    <fill>
      <patternFill patternType="solid">
        <fgColor indexed="49"/>
      </patternFill>
    </fill>
    <fill>
      <patternFill patternType="solid">
        <fgColor indexed="10"/>
      </patternFill>
    </fill>
    <fill>
      <patternFill patternType="solid">
        <fgColor indexed="57"/>
      </patternFill>
    </fill>
    <fill>
      <patternFill patternType="solid">
        <fgColor indexed="34"/>
      </patternFill>
    </fill>
    <fill>
      <patternFill patternType="solid">
        <fgColor indexed="53"/>
      </patternFill>
    </fill>
    <fill>
      <patternFill patternType="solid">
        <fgColor indexed="45"/>
      </patternFill>
    </fill>
    <fill>
      <patternFill patternType="solid">
        <fgColor indexed="55"/>
      </patternFill>
    </fill>
    <fill>
      <patternFill patternType="solid">
        <fgColor indexed="42"/>
      </patternFill>
    </fill>
    <fill>
      <patternFill patternType="solid">
        <fgColor indexed="42"/>
        <bgColor indexed="64"/>
      </patternFill>
    </fill>
    <fill>
      <patternFill patternType="solid">
        <fgColor indexed="43"/>
        <bgColor indexed="64"/>
      </patternFill>
    </fill>
    <fill>
      <patternFill patternType="solid">
        <fgColor indexed="51"/>
        <bgColor indexed="64"/>
      </patternFill>
    </fill>
    <fill>
      <patternFill patternType="solid">
        <fgColor indexed="12"/>
        <bgColor indexed="64"/>
      </patternFill>
    </fill>
    <fill>
      <patternFill patternType="solid">
        <fgColor indexed="41"/>
        <bgColor indexed="64"/>
      </patternFill>
    </fill>
    <fill>
      <patternFill patternType="solid">
        <fgColor indexed="46"/>
        <bgColor indexed="64"/>
      </patternFill>
    </fill>
    <fill>
      <patternFill patternType="solid">
        <fgColor indexed="22"/>
        <bgColor indexed="64"/>
      </patternFill>
    </fill>
    <fill>
      <patternFill patternType="solid">
        <fgColor indexed="55"/>
        <bgColor indexed="64"/>
      </patternFill>
    </fill>
    <fill>
      <patternFill patternType="solid">
        <fgColor indexed="47"/>
        <bgColor indexed="64"/>
      </patternFill>
    </fill>
    <fill>
      <patternFill patternType="solid">
        <fgColor indexed="13"/>
        <bgColor indexed="64"/>
      </patternFill>
    </fill>
    <fill>
      <patternFill patternType="solid">
        <fgColor indexed="40"/>
        <bgColor indexed="64"/>
      </patternFill>
    </fill>
    <fill>
      <patternFill patternType="solid">
        <fgColor indexed="50"/>
        <bgColor indexed="64"/>
      </patternFill>
    </fill>
    <fill>
      <patternFill patternType="solid">
        <fgColor indexed="48"/>
        <bgColor indexed="64"/>
      </patternFill>
    </fill>
    <fill>
      <patternFill patternType="solid">
        <fgColor indexed="11"/>
        <bgColor indexed="64"/>
      </patternFill>
    </fill>
    <fill>
      <patternFill patternType="solid">
        <fgColor indexed="45"/>
        <bgColor indexed="64"/>
      </patternFill>
    </fill>
    <fill>
      <patternFill patternType="solid">
        <fgColor indexed="52"/>
        <bgColor indexed="64"/>
      </patternFill>
    </fill>
    <fill>
      <patternFill patternType="solid">
        <fgColor indexed="9"/>
        <bgColor indexed="64"/>
      </patternFill>
    </fill>
    <fill>
      <patternFill patternType="solid">
        <fgColor indexed="15"/>
        <bgColor indexed="64"/>
      </patternFill>
    </fill>
    <fill>
      <patternFill patternType="solid">
        <fgColor indexed="57"/>
        <bgColor indexed="64"/>
      </patternFill>
    </fill>
    <fill>
      <patternFill patternType="solid">
        <fgColor indexed="9"/>
        <bgColor indexed="9"/>
      </patternFill>
    </fill>
    <fill>
      <patternFill patternType="solid">
        <fgColor rgb="FFF0F0F0"/>
        <bgColor rgb="FF000000"/>
      </patternFill>
    </fill>
    <fill>
      <patternFill patternType="solid">
        <fgColor rgb="FFF0F0F0"/>
        <bgColor indexed="64"/>
      </patternFill>
    </fill>
    <fill>
      <patternFill patternType="solid">
        <fgColor indexed="22"/>
        <bgColor indexed="9"/>
      </patternFill>
    </fill>
    <fill>
      <patternFill patternType="solid">
        <fgColor rgb="FFFFFFCC"/>
      </patternFill>
    </fill>
    <fill>
      <patternFill patternType="solid">
        <fgColor indexed="22"/>
        <bgColor indexed="55"/>
      </patternFill>
    </fill>
    <fill>
      <patternFill patternType="solid">
        <fgColor rgb="FF92D050"/>
        <bgColor indexed="64"/>
      </patternFill>
    </fill>
    <fill>
      <patternFill patternType="solid">
        <fgColor rgb="FFFFFF00"/>
        <bgColor indexed="64"/>
      </patternFill>
    </fill>
    <fill>
      <patternFill patternType="solid">
        <fgColor rgb="FFFFFFFF"/>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5" tint="0.59999389629810485"/>
        <bgColor indexed="64"/>
      </patternFill>
    </fill>
    <fill>
      <patternFill patternType="solid">
        <fgColor theme="0"/>
        <bgColor indexed="64"/>
      </patternFill>
    </fill>
    <fill>
      <patternFill patternType="solid">
        <fgColor theme="9" tint="0.59999389629810485"/>
        <bgColor indexed="64"/>
      </patternFill>
    </fill>
    <fill>
      <patternFill patternType="solid">
        <fgColor rgb="FF00B0F0"/>
        <bgColor indexed="64"/>
      </patternFill>
    </fill>
  </fills>
  <borders count="51">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bottom style="double">
        <color indexed="35"/>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right/>
      <top/>
      <bottom style="medium">
        <color indexed="64"/>
      </bottom>
      <diagonal/>
    </border>
    <border>
      <left style="double">
        <color indexed="64"/>
      </left>
      <right/>
      <top/>
      <bottom/>
      <diagonal/>
    </border>
    <border>
      <left/>
      <right/>
      <top style="thin">
        <color indexed="64"/>
      </top>
      <bottom style="thin">
        <color indexed="64"/>
      </bottom>
      <diagonal/>
    </border>
    <border>
      <left/>
      <right/>
      <top/>
      <bottom style="thin">
        <color indexed="64"/>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style="thin">
        <color indexed="64"/>
      </left>
      <right/>
      <top style="thin">
        <color indexed="64"/>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bottom style="thick">
        <color theme="4"/>
      </bottom>
      <diagonal/>
    </border>
    <border>
      <left/>
      <right/>
      <top/>
      <bottom style="thick">
        <color theme="4" tint="0.499984740745262"/>
      </bottom>
      <diagonal/>
    </border>
    <border>
      <left/>
      <right/>
      <top/>
      <bottom style="hair">
        <color indexed="64"/>
      </bottom>
      <diagonal/>
    </border>
    <border>
      <left style="thin">
        <color rgb="FFB2B2B2"/>
      </left>
      <right style="thin">
        <color rgb="FFB2B2B2"/>
      </right>
      <top style="thin">
        <color rgb="FFB2B2B2"/>
      </top>
      <bottom style="thin">
        <color rgb="FFB2B2B2"/>
      </bottom>
      <diagonal/>
    </border>
    <border>
      <left/>
      <right/>
      <top/>
      <bottom style="hair">
        <color indexed="8"/>
      </bottom>
      <diagonal/>
    </border>
    <border>
      <left/>
      <right/>
      <top style="thin">
        <color theme="4"/>
      </top>
      <bottom style="double">
        <color theme="4"/>
      </bottom>
      <diagonal/>
    </border>
  </borders>
  <cellStyleXfs count="133">
    <xf numFmtId="0" fontId="0" fillId="0" borderId="0"/>
    <xf numFmtId="0" fontId="32" fillId="2" borderId="0" applyNumberFormat="0" applyBorder="0" applyAlignment="0" applyProtection="0"/>
    <xf numFmtId="0" fontId="32" fillId="3" borderId="0" applyNumberFormat="0" applyBorder="0" applyAlignment="0" applyProtection="0"/>
    <xf numFmtId="0" fontId="32" fillId="4" borderId="0" applyNumberFormat="0" applyBorder="0" applyAlignment="0" applyProtection="0"/>
    <xf numFmtId="0" fontId="32" fillId="2" borderId="0" applyNumberFormat="0" applyBorder="0" applyAlignment="0" applyProtection="0"/>
    <xf numFmtId="0" fontId="32" fillId="5" borderId="0" applyNumberFormat="0" applyBorder="0" applyAlignment="0" applyProtection="0"/>
    <xf numFmtId="0" fontId="32" fillId="3" borderId="0" applyNumberFormat="0" applyBorder="0" applyAlignment="0" applyProtection="0"/>
    <xf numFmtId="0" fontId="32" fillId="6" borderId="0" applyNumberFormat="0" applyBorder="0" applyAlignment="0" applyProtection="0"/>
    <xf numFmtId="0" fontId="32" fillId="7" borderId="0" applyNumberFormat="0" applyBorder="0" applyAlignment="0" applyProtection="0"/>
    <xf numFmtId="0" fontId="32" fillId="8" borderId="0" applyNumberFormat="0" applyBorder="0" applyAlignment="0" applyProtection="0"/>
    <xf numFmtId="0" fontId="32" fillId="6" borderId="0" applyNumberFormat="0" applyBorder="0" applyAlignment="0" applyProtection="0"/>
    <xf numFmtId="0" fontId="32" fillId="9" borderId="0" applyNumberFormat="0" applyBorder="0" applyAlignment="0" applyProtection="0"/>
    <xf numFmtId="0" fontId="32" fillId="3" borderId="0" applyNumberFormat="0" applyBorder="0" applyAlignment="0" applyProtection="0"/>
    <xf numFmtId="0" fontId="33" fillId="10" borderId="0" applyNumberFormat="0" applyBorder="0" applyAlignment="0" applyProtection="0"/>
    <xf numFmtId="0" fontId="33" fillId="7" borderId="0" applyNumberFormat="0" applyBorder="0" applyAlignment="0" applyProtection="0"/>
    <xf numFmtId="0" fontId="33" fillId="8" borderId="0" applyNumberFormat="0" applyBorder="0" applyAlignment="0" applyProtection="0"/>
    <xf numFmtId="0" fontId="33" fillId="6" borderId="0" applyNumberFormat="0" applyBorder="0" applyAlignment="0" applyProtection="0"/>
    <xf numFmtId="0" fontId="33" fillId="10" borderId="0" applyNumberFormat="0" applyBorder="0" applyAlignment="0" applyProtection="0"/>
    <xf numFmtId="0" fontId="33" fillId="3" borderId="0" applyNumberFormat="0" applyBorder="0" applyAlignment="0" applyProtection="0"/>
    <xf numFmtId="0" fontId="33" fillId="10" borderId="0" applyNumberFormat="0" applyBorder="0" applyAlignment="0" applyProtection="0"/>
    <xf numFmtId="0" fontId="33" fillId="11" borderId="0" applyNumberFormat="0" applyBorder="0" applyAlignment="0" applyProtection="0"/>
    <xf numFmtId="0" fontId="33" fillId="12" borderId="0" applyNumberFormat="0" applyBorder="0" applyAlignment="0" applyProtection="0"/>
    <xf numFmtId="0" fontId="33" fillId="13" borderId="0" applyNumberFormat="0" applyBorder="0" applyAlignment="0" applyProtection="0"/>
    <xf numFmtId="0" fontId="33" fillId="10" borderId="0" applyNumberFormat="0" applyBorder="0" applyAlignment="0" applyProtection="0"/>
    <xf numFmtId="0" fontId="33" fillId="14" borderId="0" applyNumberFormat="0" applyBorder="0" applyAlignment="0" applyProtection="0"/>
    <xf numFmtId="0" fontId="34" fillId="15" borderId="0" applyNumberFormat="0" applyBorder="0" applyAlignment="0" applyProtection="0"/>
    <xf numFmtId="0" fontId="35" fillId="2" borderId="1" applyNumberFormat="0" applyAlignment="0" applyProtection="0"/>
    <xf numFmtId="0" fontId="36" fillId="16" borderId="2" applyNumberFormat="0" applyAlignment="0" applyProtection="0"/>
    <xf numFmtId="0" fontId="37" fillId="0" borderId="0" applyNumberFormat="0" applyFill="0" applyBorder="0" applyAlignment="0" applyProtection="0"/>
    <xf numFmtId="0" fontId="38" fillId="17" borderId="0" applyNumberFormat="0" applyBorder="0" applyAlignment="0" applyProtection="0"/>
    <xf numFmtId="0" fontId="39" fillId="0" borderId="4" applyNumberFormat="0" applyFill="0" applyAlignment="0" applyProtection="0"/>
    <xf numFmtId="0" fontId="40" fillId="0" borderId="5" applyNumberFormat="0" applyFill="0" applyAlignment="0" applyProtection="0"/>
    <xf numFmtId="0" fontId="41" fillId="0" borderId="6" applyNumberFormat="0" applyFill="0" applyAlignment="0" applyProtection="0"/>
    <xf numFmtId="0" fontId="41" fillId="0" borderId="0" applyNumberFormat="0" applyFill="0" applyBorder="0" applyAlignment="0" applyProtection="0"/>
    <xf numFmtId="0" fontId="15" fillId="0" borderId="0" applyNumberFormat="0" applyFill="0" applyBorder="0" applyAlignment="0" applyProtection="0">
      <alignment vertical="top"/>
      <protection locked="0"/>
    </xf>
    <xf numFmtId="0" fontId="42" fillId="3" borderId="1" applyNumberFormat="0" applyAlignment="0" applyProtection="0"/>
    <xf numFmtId="0" fontId="43" fillId="0" borderId="7" applyNumberFormat="0" applyFill="0" applyAlignment="0" applyProtection="0"/>
    <xf numFmtId="0" fontId="44" fillId="8" borderId="0" applyNumberFormat="0" applyBorder="0" applyAlignment="0" applyProtection="0"/>
    <xf numFmtId="0" fontId="52" fillId="0" borderId="0"/>
    <xf numFmtId="1" fontId="7" fillId="0" borderId="0"/>
    <xf numFmtId="0" fontId="7" fillId="4" borderId="8" applyNumberFormat="0" applyFont="0" applyAlignment="0" applyProtection="0"/>
    <xf numFmtId="0" fontId="45" fillId="2" borderId="9" applyNumberFormat="0" applyAlignment="0" applyProtection="0"/>
    <xf numFmtId="9" fontId="7" fillId="0" borderId="0" applyFont="0" applyFill="0" applyBorder="0" applyAlignment="0" applyProtection="0"/>
    <xf numFmtId="0" fontId="46" fillId="0" borderId="0" applyNumberFormat="0" applyFill="0" applyBorder="0" applyAlignment="0" applyProtection="0"/>
    <xf numFmtId="0" fontId="47" fillId="0" borderId="10" applyNumberFormat="0" applyFill="0" applyAlignment="0" applyProtection="0"/>
    <xf numFmtId="0" fontId="48" fillId="0" borderId="0" applyNumberFormat="0" applyFill="0" applyBorder="0" applyAlignment="0" applyProtection="0"/>
    <xf numFmtId="0" fontId="54" fillId="0" borderId="0"/>
    <xf numFmtId="0" fontId="60" fillId="0" borderId="0" applyNumberForma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61" fillId="0" borderId="0" applyNumberFormat="0" applyFill="0" applyBorder="0" applyAlignment="0" applyProtection="0"/>
    <xf numFmtId="0" fontId="62" fillId="0" borderId="0" applyNumberFormat="0" applyFill="0" applyBorder="0" applyAlignment="0" applyProtection="0">
      <alignment vertical="top"/>
      <protection locked="0"/>
    </xf>
    <xf numFmtId="0" fontId="63" fillId="0" borderId="0" applyNumberFormat="0" applyFill="0" applyBorder="0" applyAlignment="0" applyProtection="0"/>
    <xf numFmtId="0" fontId="6" fillId="0" borderId="0"/>
    <xf numFmtId="0" fontId="64" fillId="0" borderId="0"/>
    <xf numFmtId="0" fontId="6" fillId="0" borderId="0"/>
    <xf numFmtId="178" fontId="30" fillId="0" borderId="0"/>
    <xf numFmtId="0" fontId="7" fillId="0" borderId="0"/>
    <xf numFmtId="0" fontId="6" fillId="0" borderId="0"/>
    <xf numFmtId="0" fontId="6" fillId="0" borderId="0"/>
    <xf numFmtId="0" fontId="6" fillId="0" borderId="0"/>
    <xf numFmtId="3" fontId="65" fillId="0" borderId="0"/>
    <xf numFmtId="9" fontId="6" fillId="0" borderId="0" applyFont="0" applyFill="0" applyBorder="0" applyAlignment="0" applyProtection="0"/>
    <xf numFmtId="9" fontId="6" fillId="0" borderId="0" applyFont="0" applyFill="0" applyBorder="0" applyAlignment="0" applyProtection="0"/>
    <xf numFmtId="0" fontId="72" fillId="0" borderId="0" applyNumberFormat="0" applyFill="0" applyBorder="0" applyAlignment="0" applyProtection="0"/>
    <xf numFmtId="0" fontId="5" fillId="0" borderId="0"/>
    <xf numFmtId="0" fontId="73" fillId="0" borderId="0">
      <alignment horizontal="center" vertical="center" wrapText="1"/>
    </xf>
    <xf numFmtId="3" fontId="7" fillId="0" borderId="0" applyFont="0" applyFill="0" applyBorder="0" applyAlignment="0" applyProtection="0"/>
    <xf numFmtId="0" fontId="74" fillId="0" borderId="0">
      <alignment horizontal="left" vertical="center" wrapText="1"/>
    </xf>
    <xf numFmtId="179" fontId="7" fillId="0" borderId="0" applyFont="0" applyFill="0" applyBorder="0" applyAlignment="0" applyProtection="0"/>
    <xf numFmtId="3" fontId="31" fillId="0" borderId="3" applyAlignment="0">
      <alignment horizontal="right" vertical="center"/>
    </xf>
    <xf numFmtId="175" fontId="31" fillId="0" borderId="3">
      <alignment horizontal="right" vertical="center"/>
    </xf>
    <xf numFmtId="49" fontId="75" fillId="0" borderId="3">
      <alignment horizontal="left" vertical="center"/>
    </xf>
    <xf numFmtId="180" fontId="76" fillId="0" borderId="3" applyNumberFormat="0" applyFill="0">
      <alignment horizontal="right"/>
    </xf>
    <xf numFmtId="181" fontId="76" fillId="0" borderId="3">
      <alignment horizontal="right"/>
    </xf>
    <xf numFmtId="0" fontId="7" fillId="0" borderId="0" applyFont="0" applyFill="0" applyBorder="0" applyAlignment="0" applyProtection="0"/>
    <xf numFmtId="2" fontId="7" fillId="0" borderId="0" applyFont="0" applyFill="0" applyBorder="0" applyAlignment="0" applyProtection="0"/>
    <xf numFmtId="0" fontId="77" fillId="0" borderId="0" applyNumberFormat="0" applyFill="0" applyBorder="0" applyAlignment="0" applyProtection="0"/>
    <xf numFmtId="0" fontId="78" fillId="0" borderId="45" applyNumberFormat="0" applyFill="0" applyAlignment="0" applyProtection="0"/>
    <xf numFmtId="0" fontId="79" fillId="0" borderId="46" applyNumberFormat="0" applyFill="0" applyAlignment="0" applyProtection="0"/>
    <xf numFmtId="0" fontId="80" fillId="0" borderId="3">
      <alignment horizontal="left"/>
    </xf>
    <xf numFmtId="0" fontId="80" fillId="0" borderId="47">
      <alignment horizontal="right" vertical="center"/>
    </xf>
    <xf numFmtId="0" fontId="81" fillId="0" borderId="3">
      <alignment horizontal="left" vertical="center"/>
    </xf>
    <xf numFmtId="0" fontId="76" fillId="0" borderId="3">
      <alignment horizontal="left" vertical="center"/>
    </xf>
    <xf numFmtId="0" fontId="82" fillId="0" borderId="3">
      <alignment horizontal="left"/>
    </xf>
    <xf numFmtId="0" fontId="82" fillId="40" borderId="0">
      <alignment horizontal="centerContinuous" wrapText="1"/>
    </xf>
    <xf numFmtId="49" fontId="82" fillId="40" borderId="14">
      <alignment horizontal="left" vertical="center"/>
    </xf>
    <xf numFmtId="0" fontId="82" fillId="40" borderId="0">
      <alignment horizontal="centerContinuous" vertical="center" wrapText="1"/>
    </xf>
    <xf numFmtId="0" fontId="7" fillId="0" borderId="0"/>
    <xf numFmtId="0" fontId="64" fillId="41" borderId="48" applyNumberFormat="0" applyFont="0" applyAlignment="0" applyProtection="0"/>
    <xf numFmtId="9" fontId="7" fillId="0" borderId="0" applyFont="0" applyFill="0" applyBorder="0" applyAlignment="0" applyProtection="0"/>
    <xf numFmtId="3" fontId="31" fillId="0" borderId="0">
      <alignment horizontal="left" vertical="center"/>
    </xf>
    <xf numFmtId="0" fontId="73" fillId="0" borderId="0">
      <alignment horizontal="left" vertical="center"/>
    </xf>
    <xf numFmtId="0" fontId="83" fillId="0" borderId="0">
      <alignment horizontal="right"/>
    </xf>
    <xf numFmtId="49" fontId="83" fillId="0" borderId="0">
      <alignment horizontal="center"/>
    </xf>
    <xf numFmtId="0" fontId="75" fillId="0" borderId="0">
      <alignment horizontal="right"/>
    </xf>
    <xf numFmtId="0" fontId="83" fillId="0" borderId="0">
      <alignment horizontal="left"/>
    </xf>
    <xf numFmtId="49" fontId="31" fillId="0" borderId="0">
      <alignment horizontal="left" vertical="center"/>
    </xf>
    <xf numFmtId="49" fontId="75" fillId="0" borderId="3">
      <alignment horizontal="left" vertical="center"/>
    </xf>
    <xf numFmtId="49" fontId="73" fillId="0" borderId="3" applyFill="0">
      <alignment horizontal="left" vertical="center"/>
    </xf>
    <xf numFmtId="49" fontId="75" fillId="0" borderId="3">
      <alignment horizontal="left"/>
    </xf>
    <xf numFmtId="180" fontId="31" fillId="0" borderId="0" applyNumberFormat="0">
      <alignment horizontal="right"/>
    </xf>
    <xf numFmtId="0" fontId="80" fillId="42" borderId="0">
      <alignment horizontal="centerContinuous" vertical="center" wrapText="1"/>
    </xf>
    <xf numFmtId="0" fontId="80" fillId="0" borderId="49">
      <alignment horizontal="left" vertical="center"/>
    </xf>
    <xf numFmtId="0" fontId="84" fillId="0" borderId="0">
      <alignment horizontal="left" vertical="top"/>
    </xf>
    <xf numFmtId="0" fontId="82" fillId="0" borderId="0">
      <alignment horizontal="left"/>
    </xf>
    <xf numFmtId="0" fontId="74" fillId="0" borderId="0">
      <alignment horizontal="left"/>
    </xf>
    <xf numFmtId="0" fontId="76" fillId="0" borderId="0">
      <alignment horizontal="left"/>
    </xf>
    <xf numFmtId="0" fontId="84" fillId="0" borderId="0">
      <alignment horizontal="left" vertical="top"/>
    </xf>
    <xf numFmtId="0" fontId="74" fillId="0" borderId="0">
      <alignment horizontal="left"/>
    </xf>
    <xf numFmtId="0" fontId="76" fillId="0" borderId="0">
      <alignment horizontal="left"/>
    </xf>
    <xf numFmtId="0" fontId="85" fillId="0" borderId="50" applyNumberFormat="0" applyFill="0" applyAlignment="0" applyProtection="0"/>
    <xf numFmtId="49" fontId="31" fillId="0" borderId="3">
      <alignment horizontal="left"/>
    </xf>
    <xf numFmtId="0" fontId="80" fillId="0" borderId="47">
      <alignment horizontal="left"/>
    </xf>
    <xf numFmtId="0" fontId="82" fillId="0" borderId="0">
      <alignment horizontal="left" vertical="center"/>
    </xf>
    <xf numFmtId="49" fontId="83" fillId="0" borderId="3">
      <alignment horizontal="left"/>
    </xf>
    <xf numFmtId="0" fontId="5" fillId="0" borderId="0"/>
    <xf numFmtId="0" fontId="72" fillId="0" borderId="0" applyNumberFormat="0" applyFill="0" applyBorder="0" applyAlignment="0" applyProtection="0"/>
    <xf numFmtId="0" fontId="72" fillId="0" borderId="0" applyNumberFormat="0" applyFill="0" applyBorder="0" applyAlignment="0" applyProtection="0"/>
    <xf numFmtId="1" fontId="7" fillId="0" borderId="0"/>
    <xf numFmtId="43" fontId="6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0" fontId="7" fillId="0" borderId="0"/>
    <xf numFmtId="0" fontId="7" fillId="0" borderId="0"/>
    <xf numFmtId="0" fontId="4" fillId="0" borderId="0"/>
    <xf numFmtId="0" fontId="3" fillId="0" borderId="0"/>
    <xf numFmtId="0" fontId="97" fillId="0" borderId="0"/>
    <xf numFmtId="0" fontId="2" fillId="0" borderId="0"/>
    <xf numFmtId="0" fontId="1" fillId="0" borderId="0"/>
  </cellStyleXfs>
  <cellXfs count="772">
    <xf numFmtId="0" fontId="0" fillId="0" borderId="0" xfId="0"/>
    <xf numFmtId="0" fontId="0" fillId="0" borderId="0" xfId="0" applyAlignment="1">
      <alignment horizontal="center"/>
    </xf>
    <xf numFmtId="0" fontId="8" fillId="0" borderId="0" xfId="0" applyFont="1"/>
    <xf numFmtId="0" fontId="0" fillId="0" borderId="0" xfId="0" applyFill="1"/>
    <xf numFmtId="0" fontId="0" fillId="0" borderId="11" xfId="0" applyBorder="1"/>
    <xf numFmtId="0" fontId="0" fillId="0" borderId="0" xfId="0" applyBorder="1"/>
    <xf numFmtId="0" fontId="9" fillId="0" borderId="0" xfId="0" applyFont="1"/>
    <xf numFmtId="0" fontId="0" fillId="18" borderId="0" xfId="0" applyFill="1"/>
    <xf numFmtId="0" fontId="0" fillId="0" borderId="12" xfId="0" applyBorder="1"/>
    <xf numFmtId="164" fontId="0" fillId="19" borderId="0" xfId="0" applyNumberFormat="1" applyFill="1"/>
    <xf numFmtId="0" fontId="0" fillId="0" borderId="13" xfId="0" applyBorder="1"/>
    <xf numFmtId="0" fontId="10" fillId="0" borderId="0" xfId="0" applyFont="1"/>
    <xf numFmtId="164" fontId="10" fillId="0" borderId="0" xfId="0" applyNumberFormat="1" applyFont="1"/>
    <xf numFmtId="164" fontId="10" fillId="20" borderId="0" xfId="0" applyNumberFormat="1" applyFont="1" applyFill="1"/>
    <xf numFmtId="0" fontId="0" fillId="21" borderId="0" xfId="0" applyFill="1"/>
    <xf numFmtId="168" fontId="0" fillId="0" borderId="0" xfId="0" applyNumberFormat="1" applyAlignment="1">
      <alignment horizontal="center"/>
    </xf>
    <xf numFmtId="0" fontId="0" fillId="22" borderId="0" xfId="0" applyFill="1"/>
    <xf numFmtId="0" fontId="10" fillId="22" borderId="0" xfId="0" applyFont="1" applyFill="1"/>
    <xf numFmtId="164" fontId="10" fillId="22" borderId="0" xfId="0" applyNumberFormat="1" applyFont="1" applyFill="1"/>
    <xf numFmtId="0" fontId="10" fillId="0" borderId="0" xfId="0" applyFont="1" applyFill="1"/>
    <xf numFmtId="164" fontId="10" fillId="0" borderId="0" xfId="0" applyNumberFormat="1" applyFont="1" applyFill="1"/>
    <xf numFmtId="164" fontId="10" fillId="22" borderId="0" xfId="0" applyNumberFormat="1" applyFont="1" applyFill="1" applyAlignment="1">
      <alignment horizontal="center"/>
    </xf>
    <xf numFmtId="0" fontId="11" fillId="22" borderId="0" xfId="0" applyFont="1" applyFill="1"/>
    <xf numFmtId="3" fontId="0" fillId="0" borderId="0" xfId="0" applyNumberFormat="1"/>
    <xf numFmtId="3" fontId="0" fillId="23" borderId="0" xfId="0" applyNumberFormat="1" applyFill="1"/>
    <xf numFmtId="3" fontId="0" fillId="0" borderId="0" xfId="0" applyNumberFormat="1" applyFill="1"/>
    <xf numFmtId="164" fontId="0" fillId="0" borderId="0" xfId="0" applyNumberFormat="1"/>
    <xf numFmtId="169" fontId="0" fillId="0" borderId="0" xfId="0" applyNumberFormat="1"/>
    <xf numFmtId="169" fontId="8" fillId="0" borderId="0" xfId="0" applyNumberFormat="1" applyFont="1"/>
    <xf numFmtId="169" fontId="0" fillId="0" borderId="0" xfId="0" applyNumberFormat="1" applyFill="1"/>
    <xf numFmtId="0" fontId="0" fillId="24" borderId="0" xfId="0" applyFill="1"/>
    <xf numFmtId="0" fontId="0" fillId="25" borderId="0" xfId="0" applyFill="1"/>
    <xf numFmtId="0" fontId="0" fillId="25" borderId="0" xfId="0" applyFill="1" applyAlignment="1">
      <alignment wrapText="1"/>
    </xf>
    <xf numFmtId="0" fontId="0" fillId="25" borderId="11" xfId="0" applyFill="1" applyBorder="1"/>
    <xf numFmtId="2" fontId="0" fillId="0" borderId="0" xfId="0" applyNumberFormat="1"/>
    <xf numFmtId="2" fontId="8" fillId="0" borderId="0" xfId="0" applyNumberFormat="1" applyFont="1"/>
    <xf numFmtId="3" fontId="8" fillId="0" borderId="0" xfId="0" applyNumberFormat="1" applyFont="1"/>
    <xf numFmtId="164" fontId="0" fillId="0" borderId="0" xfId="0" applyNumberFormat="1" applyFill="1"/>
    <xf numFmtId="164" fontId="0" fillId="0" borderId="11" xfId="0" applyNumberFormat="1" applyBorder="1"/>
    <xf numFmtId="164" fontId="8" fillId="0" borderId="0" xfId="0" applyNumberFormat="1" applyFont="1"/>
    <xf numFmtId="49" fontId="0" fillId="0" borderId="0" xfId="0" applyNumberFormat="1" applyAlignment="1">
      <alignment horizontal="center"/>
    </xf>
    <xf numFmtId="169" fontId="0" fillId="24" borderId="0" xfId="0" applyNumberFormat="1" applyFill="1"/>
    <xf numFmtId="169" fontId="0" fillId="0" borderId="0" xfId="0" applyNumberFormat="1" applyAlignment="1">
      <alignment horizontal="center"/>
    </xf>
    <xf numFmtId="0" fontId="0" fillId="25" borderId="0" xfId="0" applyFill="1" applyAlignment="1">
      <alignment horizontal="center" wrapText="1"/>
    </xf>
    <xf numFmtId="169" fontId="0" fillId="25" borderId="0" xfId="0" applyNumberFormat="1" applyFill="1" applyAlignment="1">
      <alignment horizontal="center"/>
    </xf>
    <xf numFmtId="3" fontId="0" fillId="24" borderId="0" xfId="0" applyNumberFormat="1" applyFill="1"/>
    <xf numFmtId="164" fontId="0" fillId="24" borderId="0" xfId="0" applyNumberFormat="1" applyFill="1"/>
    <xf numFmtId="3" fontId="0" fillId="25" borderId="0" xfId="0" applyNumberFormat="1" applyFill="1"/>
    <xf numFmtId="164" fontId="0" fillId="25" borderId="0" xfId="0" applyNumberFormat="1" applyFill="1"/>
    <xf numFmtId="169" fontId="0" fillId="25" borderId="0" xfId="0" applyNumberFormat="1" applyFill="1"/>
    <xf numFmtId="169" fontId="0" fillId="25" borderId="0" xfId="0" applyNumberFormat="1" applyFill="1" applyAlignment="1"/>
    <xf numFmtId="164" fontId="0" fillId="0" borderId="0" xfId="0" applyNumberFormat="1" applyAlignment="1">
      <alignment horizontal="center"/>
    </xf>
    <xf numFmtId="49" fontId="10" fillId="26" borderId="0" xfId="0" applyNumberFormat="1" applyFont="1" applyFill="1" applyBorder="1" applyAlignment="1">
      <alignment horizontal="center"/>
    </xf>
    <xf numFmtId="49" fontId="10" fillId="26" borderId="14" xfId="0" applyNumberFormat="1" applyFont="1" applyFill="1" applyBorder="1" applyAlignment="1">
      <alignment horizontal="center"/>
    </xf>
    <xf numFmtId="49" fontId="10" fillId="26" borderId="15" xfId="0" applyNumberFormat="1" applyFont="1" applyFill="1" applyBorder="1" applyAlignment="1">
      <alignment horizontal="center"/>
    </xf>
    <xf numFmtId="49" fontId="10" fillId="26" borderId="16" xfId="0" applyNumberFormat="1" applyFont="1" applyFill="1" applyBorder="1" applyAlignment="1">
      <alignment horizontal="center"/>
    </xf>
    <xf numFmtId="49" fontId="10" fillId="26" borderId="17" xfId="0" applyNumberFormat="1" applyFont="1" applyFill="1" applyBorder="1" applyAlignment="1">
      <alignment horizontal="center"/>
    </xf>
    <xf numFmtId="49" fontId="10" fillId="26" borderId="18" xfId="0" applyNumberFormat="1" applyFont="1" applyFill="1" applyBorder="1" applyAlignment="1">
      <alignment horizontal="center"/>
    </xf>
    <xf numFmtId="172" fontId="0" fillId="0" borderId="0" xfId="0" applyNumberFormat="1"/>
    <xf numFmtId="0" fontId="0" fillId="24" borderId="19" xfId="0" applyFill="1" applyBorder="1"/>
    <xf numFmtId="0" fontId="0" fillId="25" borderId="0" xfId="0" applyFill="1" applyAlignment="1">
      <alignment horizontal="center"/>
    </xf>
    <xf numFmtId="164" fontId="0" fillId="25" borderId="0" xfId="0" applyNumberFormat="1" applyFill="1" applyAlignment="1">
      <alignment horizontal="center"/>
    </xf>
    <xf numFmtId="2" fontId="0" fillId="24" borderId="0" xfId="0" applyNumberFormat="1" applyFill="1"/>
    <xf numFmtId="0" fontId="12" fillId="24" borderId="11" xfId="0" applyFont="1" applyFill="1" applyBorder="1" applyAlignment="1">
      <alignment horizontal="center"/>
    </xf>
    <xf numFmtId="0" fontId="12" fillId="24" borderId="20" xfId="0" applyFont="1" applyFill="1" applyBorder="1" applyAlignment="1">
      <alignment horizontal="center"/>
    </xf>
    <xf numFmtId="0" fontId="12" fillId="24" borderId="21" xfId="0" applyFont="1" applyFill="1" applyBorder="1" applyAlignment="1">
      <alignment horizontal="center"/>
    </xf>
    <xf numFmtId="2" fontId="0" fillId="25" borderId="0" xfId="0" applyNumberFormat="1" applyFill="1"/>
    <xf numFmtId="2" fontId="0" fillId="25" borderId="11" xfId="0" applyNumberFormat="1" applyFill="1" applyBorder="1"/>
    <xf numFmtId="164" fontId="0" fillId="25" borderId="11" xfId="0" applyNumberFormat="1" applyFill="1" applyBorder="1"/>
    <xf numFmtId="0" fontId="0" fillId="24" borderId="18" xfId="0" applyFill="1" applyBorder="1"/>
    <xf numFmtId="164" fontId="0" fillId="25" borderId="11" xfId="0" applyNumberFormat="1" applyFill="1" applyBorder="1" applyAlignment="1">
      <alignment horizontal="center"/>
    </xf>
    <xf numFmtId="0" fontId="13" fillId="0" borderId="0" xfId="0" applyFont="1"/>
    <xf numFmtId="169" fontId="13" fillId="0" borderId="0" xfId="0" applyNumberFormat="1" applyFont="1"/>
    <xf numFmtId="2" fontId="10" fillId="24" borderId="15" xfId="0" applyNumberFormat="1" applyFont="1" applyFill="1" applyBorder="1"/>
    <xf numFmtId="0" fontId="10" fillId="24" borderId="0" xfId="0" applyFont="1" applyFill="1"/>
    <xf numFmtId="2" fontId="10" fillId="24" borderId="0" xfId="0" applyNumberFormat="1" applyFont="1" applyFill="1"/>
    <xf numFmtId="2" fontId="10" fillId="24" borderId="22" xfId="0" applyNumberFormat="1" applyFont="1" applyFill="1" applyBorder="1"/>
    <xf numFmtId="2" fontId="10" fillId="24" borderId="11" xfId="0" applyNumberFormat="1" applyFont="1" applyFill="1" applyBorder="1"/>
    <xf numFmtId="0" fontId="12" fillId="24" borderId="22" xfId="0" applyFont="1" applyFill="1" applyBorder="1" applyAlignment="1">
      <alignment horizontal="center"/>
    </xf>
    <xf numFmtId="168" fontId="0" fillId="0" borderId="0" xfId="0" applyNumberFormat="1" applyBorder="1" applyAlignment="1">
      <alignment horizontal="center"/>
    </xf>
    <xf numFmtId="0" fontId="0" fillId="0" borderId="0" xfId="0" applyFill="1" applyBorder="1"/>
    <xf numFmtId="168" fontId="0" fillId="0" borderId="0" xfId="0" applyNumberFormat="1" applyFill="1" applyBorder="1" applyAlignment="1">
      <alignment horizontal="center"/>
    </xf>
    <xf numFmtId="168" fontId="0" fillId="0" borderId="0" xfId="0" applyNumberFormat="1" applyFill="1" applyAlignment="1">
      <alignment horizontal="center"/>
    </xf>
    <xf numFmtId="164" fontId="0" fillId="27" borderId="0" xfId="0" applyNumberFormat="1" applyFill="1" applyAlignment="1">
      <alignment horizontal="center"/>
    </xf>
    <xf numFmtId="164" fontId="0" fillId="19" borderId="0" xfId="0" applyNumberFormat="1" applyFill="1" applyAlignment="1">
      <alignment horizontal="center"/>
    </xf>
    <xf numFmtId="0" fontId="0" fillId="20" borderId="0" xfId="0" applyFill="1"/>
    <xf numFmtId="0" fontId="0" fillId="25" borderId="0" xfId="0" applyFill="1" applyBorder="1"/>
    <xf numFmtId="164" fontId="0" fillId="0" borderId="0" xfId="0" applyNumberFormat="1" applyBorder="1"/>
    <xf numFmtId="0" fontId="0" fillId="25" borderId="15" xfId="0" applyFill="1" applyBorder="1"/>
    <xf numFmtId="0" fontId="0" fillId="20" borderId="0" xfId="0" applyFill="1" applyBorder="1"/>
    <xf numFmtId="0" fontId="0" fillId="20" borderId="15" xfId="0" applyFill="1" applyBorder="1"/>
    <xf numFmtId="0" fontId="0" fillId="0" borderId="15" xfId="0" applyBorder="1"/>
    <xf numFmtId="1" fontId="0" fillId="0" borderId="0" xfId="0" applyNumberFormat="1" applyFill="1" applyBorder="1" applyAlignment="1">
      <alignment horizontal="center"/>
    </xf>
    <xf numFmtId="167" fontId="0" fillId="0" borderId="0" xfId="0" applyNumberFormat="1"/>
    <xf numFmtId="164" fontId="0" fillId="22" borderId="0" xfId="0" applyNumberFormat="1" applyFill="1"/>
    <xf numFmtId="166" fontId="0" fillId="0" borderId="0" xfId="0" applyNumberFormat="1"/>
    <xf numFmtId="1" fontId="16" fillId="0" borderId="0" xfId="39" applyFont="1"/>
    <xf numFmtId="1" fontId="14" fillId="0" borderId="0" xfId="39" applyFont="1"/>
    <xf numFmtId="1" fontId="7" fillId="0" borderId="0" xfId="39"/>
    <xf numFmtId="1" fontId="17" fillId="0" borderId="0" xfId="39" applyFont="1"/>
    <xf numFmtId="1" fontId="18" fillId="0" borderId="0" xfId="39" applyFont="1"/>
    <xf numFmtId="1" fontId="19" fillId="0" borderId="0" xfId="39" applyFont="1"/>
    <xf numFmtId="1" fontId="10" fillId="18" borderId="14" xfId="39" applyFont="1" applyFill="1" applyBorder="1"/>
    <xf numFmtId="1" fontId="10" fillId="18" borderId="14" xfId="39" applyFont="1" applyFill="1" applyBorder="1" applyAlignment="1">
      <alignment horizontal="left"/>
    </xf>
    <xf numFmtId="1" fontId="10" fillId="18" borderId="0" xfId="39" applyFont="1" applyFill="1"/>
    <xf numFmtId="1" fontId="7" fillId="0" borderId="14" xfId="39" applyBorder="1"/>
    <xf numFmtId="1" fontId="7" fillId="0" borderId="0" xfId="39" applyBorder="1"/>
    <xf numFmtId="1" fontId="7" fillId="22" borderId="23" xfId="39" applyFill="1" applyBorder="1"/>
    <xf numFmtId="1" fontId="7" fillId="22" borderId="13" xfId="39" applyFill="1" applyBorder="1"/>
    <xf numFmtId="1" fontId="7" fillId="22" borderId="20" xfId="39" applyFill="1" applyBorder="1"/>
    <xf numFmtId="1" fontId="7" fillId="22" borderId="11" xfId="39" applyFill="1" applyBorder="1" applyAlignment="1">
      <alignment wrapText="1"/>
    </xf>
    <xf numFmtId="1" fontId="12" fillId="24" borderId="11" xfId="39" applyFont="1" applyFill="1" applyBorder="1" applyAlignment="1">
      <alignment wrapText="1"/>
    </xf>
    <xf numFmtId="1" fontId="7" fillId="24" borderId="22" xfId="39" applyFill="1" applyBorder="1" applyAlignment="1">
      <alignment wrapText="1"/>
    </xf>
    <xf numFmtId="1" fontId="7" fillId="24" borderId="20" xfId="39" applyFill="1" applyBorder="1" applyAlignment="1">
      <alignment wrapText="1"/>
    </xf>
    <xf numFmtId="1" fontId="7" fillId="28" borderId="11" xfId="39" applyFill="1" applyBorder="1"/>
    <xf numFmtId="1" fontId="7" fillId="22" borderId="24" xfId="39" applyFill="1" applyBorder="1"/>
    <xf numFmtId="1" fontId="7" fillId="22" borderId="0" xfId="39" applyFill="1" applyBorder="1"/>
    <xf numFmtId="1" fontId="7" fillId="0" borderId="15" xfId="39" applyBorder="1"/>
    <xf numFmtId="1" fontId="7" fillId="0" borderId="24" xfId="39" applyBorder="1"/>
    <xf numFmtId="1" fontId="7" fillId="19" borderId="0" xfId="39" applyFill="1" applyBorder="1"/>
    <xf numFmtId="1" fontId="7" fillId="28" borderId="0" xfId="39" applyFill="1" applyBorder="1"/>
    <xf numFmtId="1" fontId="7" fillId="22" borderId="0" xfId="39" applyFill="1" applyBorder="1" applyAlignment="1">
      <alignment horizontal="center"/>
    </xf>
    <xf numFmtId="1" fontId="7" fillId="0" borderId="0" xfId="39" applyBorder="1" applyAlignment="1">
      <alignment horizontal="center"/>
    </xf>
    <xf numFmtId="1" fontId="7" fillId="0" borderId="15" xfId="39" applyBorder="1" applyAlignment="1">
      <alignment horizontal="center"/>
    </xf>
    <xf numFmtId="1" fontId="7" fillId="0" borderId="24" xfId="39" applyBorder="1" applyAlignment="1">
      <alignment horizontal="center"/>
    </xf>
    <xf numFmtId="1" fontId="7" fillId="19" borderId="0" xfId="39" applyFill="1" applyBorder="1" applyAlignment="1">
      <alignment horizontal="center"/>
    </xf>
    <xf numFmtId="1" fontId="7" fillId="28" borderId="0" xfId="39" applyFill="1" applyBorder="1" applyAlignment="1">
      <alignment horizontal="center"/>
    </xf>
    <xf numFmtId="1" fontId="7" fillId="22" borderId="24" xfId="39" applyFill="1" applyBorder="1" applyAlignment="1">
      <alignment horizontal="center"/>
    </xf>
    <xf numFmtId="1" fontId="7" fillId="0" borderId="0" xfId="39" applyFill="1" applyBorder="1" applyAlignment="1">
      <alignment horizontal="center"/>
    </xf>
    <xf numFmtId="1" fontId="7" fillId="0" borderId="15" xfId="39" applyFill="1" applyBorder="1" applyAlignment="1">
      <alignment horizontal="center"/>
    </xf>
    <xf numFmtId="1" fontId="7" fillId="22" borderId="25" xfId="39" applyFill="1" applyBorder="1"/>
    <xf numFmtId="1" fontId="7" fillId="22" borderId="14" xfId="39" applyFill="1" applyBorder="1" applyAlignment="1">
      <alignment horizontal="center"/>
    </xf>
    <xf numFmtId="1" fontId="7" fillId="0" borderId="14" xfId="39" applyBorder="1" applyAlignment="1">
      <alignment horizontal="center"/>
    </xf>
    <xf numFmtId="1" fontId="7" fillId="0" borderId="16" xfId="39" applyBorder="1" applyAlignment="1">
      <alignment horizontal="center"/>
    </xf>
    <xf numFmtId="1" fontId="7" fillId="19" borderId="14" xfId="39" applyFill="1" applyBorder="1" applyAlignment="1">
      <alignment horizontal="center"/>
    </xf>
    <xf numFmtId="1" fontId="7" fillId="28" borderId="14" xfId="39" applyFill="1" applyBorder="1" applyAlignment="1">
      <alignment horizontal="center"/>
    </xf>
    <xf numFmtId="49" fontId="7" fillId="0" borderId="0" xfId="39" applyNumberFormat="1"/>
    <xf numFmtId="1" fontId="9" fillId="0" borderId="0" xfId="39" applyFont="1"/>
    <xf numFmtId="1" fontId="20" fillId="0" borderId="0" xfId="39" applyFont="1"/>
    <xf numFmtId="1" fontId="10" fillId="0" borderId="0" xfId="39" applyFont="1"/>
    <xf numFmtId="1" fontId="7" fillId="0" borderId="0" xfId="39" applyFont="1"/>
    <xf numFmtId="49" fontId="7" fillId="0" borderId="0" xfId="39" applyNumberFormat="1" applyFont="1"/>
    <xf numFmtId="1" fontId="7" fillId="24" borderId="11" xfId="39" applyFont="1" applyFill="1" applyBorder="1" applyAlignment="1">
      <alignment wrapText="1"/>
    </xf>
    <xf numFmtId="1" fontId="7" fillId="24" borderId="22" xfId="39" applyFont="1" applyFill="1" applyBorder="1" applyAlignment="1">
      <alignment wrapText="1"/>
    </xf>
    <xf numFmtId="0" fontId="11" fillId="0" borderId="0" xfId="0" applyFont="1"/>
    <xf numFmtId="0" fontId="18" fillId="0" borderId="0" xfId="0" applyFont="1"/>
    <xf numFmtId="1" fontId="10" fillId="0" borderId="0" xfId="39" applyFont="1" applyFill="1"/>
    <xf numFmtId="1" fontId="7" fillId="0" borderId="0" xfId="39" applyFill="1"/>
    <xf numFmtId="1" fontId="7" fillId="0" borderId="26" xfId="39" applyFill="1" applyBorder="1"/>
    <xf numFmtId="0" fontId="0" fillId="28" borderId="13" xfId="0" applyFill="1" applyBorder="1" applyAlignment="1">
      <alignment horizontal="center" wrapText="1"/>
    </xf>
    <xf numFmtId="1" fontId="7" fillId="24" borderId="11" xfId="39" applyFont="1" applyFill="1" applyBorder="1" applyAlignment="1">
      <alignment horizontal="center" wrapText="1"/>
    </xf>
    <xf numFmtId="49" fontId="0" fillId="27" borderId="0" xfId="0" applyNumberFormat="1" applyFill="1" applyAlignment="1">
      <alignment horizontal="center"/>
    </xf>
    <xf numFmtId="49" fontId="0" fillId="19" borderId="0" xfId="0" applyNumberFormat="1" applyFill="1" applyAlignment="1">
      <alignment horizontal="center"/>
    </xf>
    <xf numFmtId="49" fontId="0" fillId="19" borderId="0" xfId="0" applyNumberFormat="1" applyFill="1"/>
    <xf numFmtId="1" fontId="21" fillId="0" borderId="0" xfId="39" applyFont="1" applyFill="1"/>
    <xf numFmtId="1" fontId="21" fillId="0" borderId="0" xfId="39" applyFont="1"/>
    <xf numFmtId="0" fontId="9" fillId="0" borderId="11" xfId="0" applyFont="1" applyBorder="1"/>
    <xf numFmtId="1" fontId="17" fillId="0" borderId="0" xfId="39" applyFont="1" applyFill="1"/>
    <xf numFmtId="1" fontId="17" fillId="29" borderId="0" xfId="39" applyFont="1" applyFill="1"/>
    <xf numFmtId="1" fontId="22" fillId="0" borderId="0" xfId="39" applyFont="1"/>
    <xf numFmtId="1" fontId="23" fillId="0" borderId="0" xfId="39" applyFont="1"/>
    <xf numFmtId="1" fontId="24" fillId="0" borderId="0" xfId="39" applyFont="1"/>
    <xf numFmtId="49" fontId="7" fillId="0" borderId="0" xfId="39" applyNumberFormat="1" applyAlignment="1">
      <alignment horizontal="center"/>
    </xf>
    <xf numFmtId="49" fontId="7" fillId="0" borderId="0" xfId="39" applyNumberFormat="1" applyFont="1" applyAlignment="1">
      <alignment horizontal="center"/>
    </xf>
    <xf numFmtId="49" fontId="9" fillId="0" borderId="0" xfId="39" applyNumberFormat="1" applyFont="1"/>
    <xf numFmtId="1" fontId="7" fillId="0" borderId="14" xfId="39" applyFont="1" applyBorder="1"/>
    <xf numFmtId="0" fontId="0" fillId="24" borderId="19" xfId="0" applyFill="1" applyBorder="1" applyAlignment="1">
      <alignment wrapText="1"/>
    </xf>
    <xf numFmtId="0" fontId="0" fillId="24" borderId="27" xfId="0" applyFill="1" applyBorder="1" applyAlignment="1">
      <alignment horizontal="center" wrapText="1"/>
    </xf>
    <xf numFmtId="0" fontId="0" fillId="24" borderId="14" xfId="0" applyFill="1" applyBorder="1" applyAlignment="1">
      <alignment horizontal="center" wrapText="1"/>
    </xf>
    <xf numFmtId="0" fontId="0" fillId="24" borderId="25" xfId="0" applyFill="1" applyBorder="1" applyAlignment="1">
      <alignment horizontal="center" wrapText="1"/>
    </xf>
    <xf numFmtId="0" fontId="0" fillId="24" borderId="18" xfId="0" applyFill="1" applyBorder="1" applyAlignment="1">
      <alignment horizontal="center" wrapText="1"/>
    </xf>
    <xf numFmtId="0" fontId="0" fillId="24" borderId="13" xfId="0" applyFill="1" applyBorder="1" applyAlignment="1">
      <alignment horizontal="center" wrapText="1"/>
    </xf>
    <xf numFmtId="0" fontId="0" fillId="24" borderId="26" xfId="0" applyFill="1" applyBorder="1" applyAlignment="1">
      <alignment wrapText="1"/>
    </xf>
    <xf numFmtId="0" fontId="0" fillId="24" borderId="23" xfId="0" applyFill="1" applyBorder="1" applyAlignment="1">
      <alignment horizontal="center" wrapText="1"/>
    </xf>
    <xf numFmtId="0" fontId="0" fillId="24" borderId="19" xfId="0" applyFill="1" applyBorder="1" applyAlignment="1">
      <alignment horizontal="center" wrapText="1"/>
    </xf>
    <xf numFmtId="0" fontId="0" fillId="24" borderId="26" xfId="0" applyFill="1" applyBorder="1" applyAlignment="1">
      <alignment horizontal="center" wrapText="1"/>
    </xf>
    <xf numFmtId="0" fontId="12" fillId="24" borderId="22" xfId="0" applyFont="1" applyFill="1" applyBorder="1" applyAlignment="1">
      <alignment horizontal="center" wrapText="1"/>
    </xf>
    <xf numFmtId="0" fontId="12" fillId="24" borderId="11" xfId="0" applyFont="1" applyFill="1" applyBorder="1" applyAlignment="1">
      <alignment horizontal="center" wrapText="1"/>
    </xf>
    <xf numFmtId="0" fontId="12" fillId="24" borderId="20" xfId="0" applyFont="1" applyFill="1" applyBorder="1" applyAlignment="1">
      <alignment horizontal="center" wrapText="1"/>
    </xf>
    <xf numFmtId="0" fontId="12" fillId="24" borderId="21" xfId="0" applyFont="1" applyFill="1" applyBorder="1" applyAlignment="1">
      <alignment horizontal="center" wrapText="1"/>
    </xf>
    <xf numFmtId="49" fontId="10" fillId="26" borderId="18" xfId="0" applyNumberFormat="1" applyFont="1" applyFill="1" applyBorder="1" applyAlignment="1">
      <alignment horizontal="center" wrapText="1"/>
    </xf>
    <xf numFmtId="169" fontId="0" fillId="25" borderId="0" xfId="0" applyNumberFormat="1" applyFill="1" applyAlignment="1">
      <alignment horizontal="center" wrapText="1"/>
    </xf>
    <xf numFmtId="0" fontId="12" fillId="0" borderId="0" xfId="0" applyFont="1"/>
    <xf numFmtId="0" fontId="9" fillId="0" borderId="0" xfId="0" applyFont="1" applyBorder="1"/>
    <xf numFmtId="0" fontId="9" fillId="24" borderId="11" xfId="0" applyFont="1" applyFill="1" applyBorder="1"/>
    <xf numFmtId="0" fontId="9" fillId="24" borderId="11" xfId="0" applyFont="1" applyFill="1" applyBorder="1" applyAlignment="1">
      <alignment horizontal="left"/>
    </xf>
    <xf numFmtId="0" fontId="9" fillId="22" borderId="0" xfId="0" applyFont="1" applyFill="1" applyBorder="1"/>
    <xf numFmtId="0" fontId="9" fillId="22" borderId="0" xfId="0" applyFont="1" applyFill="1" applyBorder="1" applyAlignment="1">
      <alignment horizontal="left"/>
    </xf>
    <xf numFmtId="0" fontId="0" fillId="22" borderId="17" xfId="0" applyFill="1" applyBorder="1"/>
    <xf numFmtId="0" fontId="0" fillId="22" borderId="24" xfId="0" applyFill="1" applyBorder="1"/>
    <xf numFmtId="0" fontId="0" fillId="22" borderId="0" xfId="0" applyFill="1" applyBorder="1"/>
    <xf numFmtId="0" fontId="25" fillId="22" borderId="0" xfId="0" applyFont="1" applyFill="1"/>
    <xf numFmtId="0" fontId="0" fillId="22" borderId="15" xfId="0" applyFill="1" applyBorder="1"/>
    <xf numFmtId="0" fontId="18" fillId="22" borderId="17" xfId="0" applyFont="1" applyFill="1" applyBorder="1"/>
    <xf numFmtId="0" fontId="0" fillId="22" borderId="0" xfId="0" applyFill="1" applyAlignment="1">
      <alignment wrapText="1"/>
    </xf>
    <xf numFmtId="0" fontId="10" fillId="22" borderId="24" xfId="0" applyFont="1" applyFill="1" applyBorder="1"/>
    <xf numFmtId="0" fontId="10" fillId="22" borderId="15" xfId="0" applyFont="1" applyFill="1" applyBorder="1"/>
    <xf numFmtId="0" fontId="0" fillId="30" borderId="0" xfId="0" applyFill="1"/>
    <xf numFmtId="0" fontId="0" fillId="0" borderId="0" xfId="0" applyFill="1" applyBorder="1" applyAlignment="1">
      <alignment horizontal="center" wrapText="1"/>
    </xf>
    <xf numFmtId="164" fontId="10" fillId="0" borderId="0" xfId="0" applyNumberFormat="1" applyFont="1" applyFill="1" applyBorder="1"/>
    <xf numFmtId="0" fontId="0" fillId="0" borderId="0" xfId="0" applyFill="1" applyBorder="1" applyAlignment="1">
      <alignment wrapText="1"/>
    </xf>
    <xf numFmtId="0" fontId="12" fillId="0" borderId="0" xfId="0" applyFont="1" applyFill="1" applyBorder="1" applyAlignment="1">
      <alignment horizontal="center"/>
    </xf>
    <xf numFmtId="0" fontId="18" fillId="22" borderId="24" xfId="0" applyFont="1" applyFill="1" applyBorder="1"/>
    <xf numFmtId="0" fontId="0" fillId="24" borderId="14" xfId="0" applyFill="1" applyBorder="1" applyAlignment="1">
      <alignment wrapText="1"/>
    </xf>
    <xf numFmtId="0" fontId="0" fillId="24" borderId="16" xfId="0" applyFill="1" applyBorder="1" applyAlignment="1">
      <alignment horizontal="center" wrapText="1"/>
    </xf>
    <xf numFmtId="164" fontId="0" fillId="0" borderId="0" xfId="0" applyNumberFormat="1" applyFill="1" applyAlignment="1">
      <alignment horizontal="center"/>
    </xf>
    <xf numFmtId="49" fontId="10" fillId="0" borderId="0" xfId="0" applyNumberFormat="1" applyFont="1" applyFill="1" applyBorder="1" applyAlignment="1">
      <alignment horizontal="center"/>
    </xf>
    <xf numFmtId="0" fontId="0" fillId="24" borderId="26" xfId="0" applyFill="1" applyBorder="1"/>
    <xf numFmtId="1" fontId="7" fillId="24" borderId="0" xfId="39" applyFill="1"/>
    <xf numFmtId="0" fontId="0" fillId="24" borderId="28" xfId="0" applyFill="1" applyBorder="1" applyAlignment="1">
      <alignment horizontal="center" wrapText="1"/>
    </xf>
    <xf numFmtId="0" fontId="12" fillId="24" borderId="16" xfId="0" applyFont="1" applyFill="1" applyBorder="1" applyAlignment="1">
      <alignment horizontal="center" wrapText="1"/>
    </xf>
    <xf numFmtId="0" fontId="12" fillId="24" borderId="14" xfId="0" applyFont="1" applyFill="1" applyBorder="1" applyAlignment="1">
      <alignment horizontal="center" wrapText="1"/>
    </xf>
    <xf numFmtId="49" fontId="10" fillId="0" borderId="17" xfId="0" applyNumberFormat="1" applyFont="1" applyFill="1" applyBorder="1" applyAlignment="1">
      <alignment horizontal="center"/>
    </xf>
    <xf numFmtId="0" fontId="0" fillId="25" borderId="0" xfId="0" applyFill="1" applyBorder="1" applyAlignment="1">
      <alignment wrapText="1"/>
    </xf>
    <xf numFmtId="0" fontId="12" fillId="25" borderId="11" xfId="0" applyFont="1" applyFill="1" applyBorder="1" applyAlignment="1">
      <alignment horizontal="center"/>
    </xf>
    <xf numFmtId="49" fontId="10" fillId="0" borderId="18" xfId="0" applyNumberFormat="1" applyFont="1" applyFill="1" applyBorder="1" applyAlignment="1">
      <alignment horizontal="center"/>
    </xf>
    <xf numFmtId="0" fontId="27" fillId="0" borderId="0" xfId="0" applyFont="1" applyAlignment="1">
      <alignment horizontal="center" wrapText="1"/>
    </xf>
    <xf numFmtId="2" fontId="0" fillId="25" borderId="0" xfId="0" applyNumberFormat="1" applyFill="1" applyBorder="1"/>
    <xf numFmtId="4" fontId="0" fillId="0" borderId="0" xfId="0" applyNumberFormat="1"/>
    <xf numFmtId="169" fontId="0" fillId="24" borderId="0" xfId="0" applyNumberFormat="1" applyFill="1" applyAlignment="1">
      <alignment horizontal="center"/>
    </xf>
    <xf numFmtId="0" fontId="28" fillId="0" borderId="0" xfId="0" applyFont="1"/>
    <xf numFmtId="0" fontId="12" fillId="24" borderId="0" xfId="0" applyFont="1" applyFill="1"/>
    <xf numFmtId="0" fontId="0" fillId="25" borderId="11" xfId="0" applyFill="1" applyBorder="1" applyAlignment="1">
      <alignment horizontal="center"/>
    </xf>
    <xf numFmtId="0" fontId="0" fillId="28" borderId="0" xfId="0" applyFill="1"/>
    <xf numFmtId="0" fontId="0" fillId="31" borderId="0" xfId="0" applyFill="1"/>
    <xf numFmtId="0" fontId="0" fillId="24" borderId="0" xfId="0" applyFill="1" applyAlignment="1">
      <alignment horizontal="center"/>
    </xf>
    <xf numFmtId="0" fontId="0" fillId="28" borderId="0" xfId="0" applyFill="1" applyBorder="1"/>
    <xf numFmtId="0" fontId="0" fillId="28" borderId="0" xfId="0" applyFill="1" applyBorder="1" applyAlignment="1">
      <alignment wrapText="1"/>
    </xf>
    <xf numFmtId="0" fontId="12" fillId="28" borderId="0" xfId="0" applyFont="1" applyFill="1" applyBorder="1" applyAlignment="1">
      <alignment horizontal="center"/>
    </xf>
    <xf numFmtId="49" fontId="10" fillId="28" borderId="0" xfId="0" applyNumberFormat="1" applyFont="1" applyFill="1" applyBorder="1" applyAlignment="1">
      <alignment horizontal="center"/>
    </xf>
    <xf numFmtId="169" fontId="0" fillId="24" borderId="0" xfId="0" applyNumberFormat="1" applyFill="1" applyAlignment="1"/>
    <xf numFmtId="3" fontId="0" fillId="0" borderId="0" xfId="0" applyNumberFormat="1" applyAlignment="1">
      <alignment horizontal="center"/>
    </xf>
    <xf numFmtId="0" fontId="0" fillId="0" borderId="11" xfId="0" applyFill="1" applyBorder="1"/>
    <xf numFmtId="2" fontId="0" fillId="24" borderId="0" xfId="0" applyNumberFormat="1" applyFill="1" applyAlignment="1">
      <alignment horizontal="center"/>
    </xf>
    <xf numFmtId="164" fontId="0" fillId="25" borderId="0" xfId="0" applyNumberFormat="1" applyFill="1" applyAlignment="1">
      <alignment horizontal="center" wrapText="1"/>
    </xf>
    <xf numFmtId="2" fontId="0" fillId="0" borderId="0" xfId="0" applyNumberFormat="1" applyFill="1"/>
    <xf numFmtId="2" fontId="0" fillId="0" borderId="0" xfId="0" applyNumberFormat="1" applyFill="1" applyBorder="1"/>
    <xf numFmtId="2" fontId="0" fillId="25" borderId="0" xfId="0" applyNumberFormat="1" applyFill="1" applyAlignment="1">
      <alignment horizontal="center"/>
    </xf>
    <xf numFmtId="1" fontId="7" fillId="29" borderId="25" xfId="39" applyFill="1" applyBorder="1" applyAlignment="1">
      <alignment horizontal="center"/>
    </xf>
    <xf numFmtId="1" fontId="7" fillId="29" borderId="16" xfId="39" applyFill="1" applyBorder="1" applyAlignment="1">
      <alignment horizontal="center"/>
    </xf>
    <xf numFmtId="1" fontId="7" fillId="29" borderId="0" xfId="39" applyFont="1" applyFill="1" applyBorder="1" applyAlignment="1">
      <alignment horizontal="center"/>
    </xf>
    <xf numFmtId="1" fontId="7" fillId="29" borderId="15" xfId="39" applyFont="1" applyFill="1" applyBorder="1" applyAlignment="1">
      <alignment horizontal="center"/>
    </xf>
    <xf numFmtId="165" fontId="0" fillId="0" borderId="0" xfId="0" applyNumberFormat="1"/>
    <xf numFmtId="0" fontId="0" fillId="24" borderId="0" xfId="0" applyFill="1" applyAlignment="1">
      <alignment horizontal="center" wrapText="1"/>
    </xf>
    <xf numFmtId="164" fontId="0" fillId="28" borderId="0" xfId="0" applyNumberFormat="1" applyFill="1" applyBorder="1" applyAlignment="1">
      <alignment horizontal="center"/>
    </xf>
    <xf numFmtId="2" fontId="10" fillId="24" borderId="15" xfId="0" applyNumberFormat="1" applyFont="1" applyFill="1" applyBorder="1" applyAlignment="1">
      <alignment horizontal="center"/>
    </xf>
    <xf numFmtId="2" fontId="10" fillId="24" borderId="0" xfId="0" applyNumberFormat="1" applyFont="1" applyFill="1" applyAlignment="1">
      <alignment horizontal="center"/>
    </xf>
    <xf numFmtId="2" fontId="10" fillId="24" borderId="22" xfId="0" applyNumberFormat="1" applyFont="1" applyFill="1" applyBorder="1" applyAlignment="1">
      <alignment horizontal="center"/>
    </xf>
    <xf numFmtId="2" fontId="10" fillId="24" borderId="11" xfId="0" applyNumberFormat="1" applyFont="1" applyFill="1" applyBorder="1" applyAlignment="1">
      <alignment horizontal="center"/>
    </xf>
    <xf numFmtId="169" fontId="10" fillId="0" borderId="0" xfId="0" applyNumberFormat="1" applyFont="1" applyFill="1" applyAlignment="1">
      <alignment horizontal="center"/>
    </xf>
    <xf numFmtId="0" fontId="29" fillId="32" borderId="0" xfId="0" applyFont="1" applyFill="1"/>
    <xf numFmtId="169" fontId="0" fillId="0" borderId="0" xfId="0" applyNumberFormat="1" applyFill="1" applyAlignment="1">
      <alignment horizontal="center"/>
    </xf>
    <xf numFmtId="0" fontId="0" fillId="33" borderId="0" xfId="0" applyFill="1"/>
    <xf numFmtId="168" fontId="0" fillId="0" borderId="0" xfId="0" applyNumberFormat="1"/>
    <xf numFmtId="0" fontId="9" fillId="0" borderId="0" xfId="0" applyFont="1" applyFill="1"/>
    <xf numFmtId="0" fontId="0" fillId="0" borderId="0" xfId="0" quotePrefix="1" applyFill="1"/>
    <xf numFmtId="0" fontId="27" fillId="0" borderId="0" xfId="0" applyFont="1" applyAlignment="1">
      <alignment horizontal="left"/>
    </xf>
    <xf numFmtId="0" fontId="0" fillId="0" borderId="0" xfId="0" quotePrefix="1"/>
    <xf numFmtId="164" fontId="0" fillId="29" borderId="0" xfId="0" applyNumberFormat="1" applyFill="1" applyAlignment="1">
      <alignment horizontal="center"/>
    </xf>
    <xf numFmtId="0" fontId="0" fillId="0" borderId="0" xfId="0" applyFill="1" applyAlignment="1">
      <alignment horizontal="center"/>
    </xf>
    <xf numFmtId="164" fontId="0" fillId="34" borderId="0" xfId="0" applyNumberFormat="1" applyFill="1" applyAlignment="1">
      <alignment horizontal="center"/>
    </xf>
    <xf numFmtId="0" fontId="0" fillId="0" borderId="0" xfId="0" applyBorder="1" applyAlignment="1">
      <alignment horizontal="center"/>
    </xf>
    <xf numFmtId="165" fontId="0" fillId="29" borderId="0" xfId="0" applyNumberFormat="1" applyFill="1" applyAlignment="1">
      <alignment horizontal="center"/>
    </xf>
    <xf numFmtId="164" fontId="0" fillId="31" borderId="0" xfId="0" applyNumberFormat="1" applyFill="1" applyAlignment="1">
      <alignment horizontal="center"/>
    </xf>
    <xf numFmtId="169" fontId="0" fillId="0" borderId="0" xfId="0" applyNumberFormat="1" applyFill="1" applyAlignment="1">
      <alignment wrapText="1"/>
    </xf>
    <xf numFmtId="172" fontId="0" fillId="0" borderId="0" xfId="0" applyNumberFormat="1" applyAlignment="1">
      <alignment horizontal="center"/>
    </xf>
    <xf numFmtId="0" fontId="8" fillId="0" borderId="0" xfId="0" applyFont="1" applyAlignment="1">
      <alignment horizontal="center"/>
    </xf>
    <xf numFmtId="2" fontId="0" fillId="0" borderId="0" xfId="0" applyNumberFormat="1" applyAlignment="1">
      <alignment horizontal="center"/>
    </xf>
    <xf numFmtId="2" fontId="8" fillId="0" borderId="0" xfId="0" applyNumberFormat="1" applyFont="1" applyAlignment="1">
      <alignment horizontal="center"/>
    </xf>
    <xf numFmtId="164" fontId="0" fillId="24" borderId="0" xfId="0" applyNumberFormat="1" applyFill="1" applyAlignment="1">
      <alignment horizontal="center"/>
    </xf>
    <xf numFmtId="2" fontId="0" fillId="25" borderId="11" xfId="0" applyNumberFormat="1" applyFill="1" applyBorder="1" applyAlignment="1">
      <alignment horizontal="center"/>
    </xf>
    <xf numFmtId="0" fontId="0" fillId="0" borderId="11" xfId="0" applyFill="1" applyBorder="1" applyAlignment="1">
      <alignment horizontal="center"/>
    </xf>
    <xf numFmtId="171" fontId="0" fillId="0" borderId="0" xfId="0" applyNumberFormat="1" applyFill="1"/>
    <xf numFmtId="172" fontId="0" fillId="0" borderId="0" xfId="0" applyNumberFormat="1" applyFill="1"/>
    <xf numFmtId="3" fontId="0" fillId="25" borderId="0" xfId="0" applyNumberFormat="1" applyFill="1" applyAlignment="1">
      <alignment horizontal="center"/>
    </xf>
    <xf numFmtId="0" fontId="0" fillId="25" borderId="0" xfId="0" applyFill="1" applyAlignment="1"/>
    <xf numFmtId="3" fontId="0" fillId="0" borderId="0" xfId="0" applyNumberFormat="1" applyFill="1" applyAlignment="1">
      <alignment horizontal="center"/>
    </xf>
    <xf numFmtId="171" fontId="0" fillId="0" borderId="0" xfId="0" applyNumberFormat="1" applyAlignment="1">
      <alignment horizontal="center"/>
    </xf>
    <xf numFmtId="165" fontId="0" fillId="0" borderId="0" xfId="0" applyNumberFormat="1" applyFill="1" applyAlignment="1">
      <alignment horizontal="center"/>
    </xf>
    <xf numFmtId="165" fontId="0" fillId="0" borderId="0" xfId="0" applyNumberFormat="1" applyFill="1"/>
    <xf numFmtId="0" fontId="0" fillId="35" borderId="0" xfId="0" applyFill="1"/>
    <xf numFmtId="0" fontId="0" fillId="0" borderId="0" xfId="0" applyNumberFormat="1"/>
    <xf numFmtId="0" fontId="15" fillId="0" borderId="0" xfId="34" applyAlignment="1" applyProtection="1"/>
    <xf numFmtId="0" fontId="0" fillId="0" borderId="0" xfId="0" applyAlignment="1">
      <alignment wrapText="1"/>
    </xf>
    <xf numFmtId="173" fontId="0" fillId="0" borderId="0" xfId="42" applyNumberFormat="1" applyFont="1"/>
    <xf numFmtId="10" fontId="0" fillId="0" borderId="0" xfId="42" applyNumberFormat="1" applyFont="1" applyAlignment="1">
      <alignment horizontal="center"/>
    </xf>
    <xf numFmtId="10" fontId="0" fillId="0" borderId="0" xfId="0" applyNumberFormat="1"/>
    <xf numFmtId="174" fontId="0" fillId="0" borderId="0" xfId="0" applyNumberFormat="1"/>
    <xf numFmtId="168" fontId="0" fillId="27" borderId="0" xfId="0" applyNumberFormat="1" applyFill="1"/>
    <xf numFmtId="0" fontId="0" fillId="27" borderId="0" xfId="0" applyFill="1"/>
    <xf numFmtId="164" fontId="0" fillId="36" borderId="0" xfId="0" applyNumberFormat="1" applyFill="1" applyAlignment="1">
      <alignment horizontal="center"/>
    </xf>
    <xf numFmtId="168" fontId="0" fillId="31" borderId="0" xfId="0" applyNumberFormat="1" applyFill="1" applyAlignment="1">
      <alignment horizontal="center"/>
    </xf>
    <xf numFmtId="164" fontId="0" fillId="35" borderId="0" xfId="0" applyNumberFormat="1" applyFill="1"/>
    <xf numFmtId="0" fontId="0" fillId="0" borderId="0" xfId="0" applyAlignment="1">
      <alignment horizontal="center" wrapText="1"/>
    </xf>
    <xf numFmtId="0" fontId="52" fillId="0" borderId="0" xfId="38" applyFont="1"/>
    <xf numFmtId="0" fontId="55" fillId="0" borderId="35" xfId="38" applyFont="1" applyBorder="1" applyAlignment="1">
      <alignment horizontal="center" wrapText="1"/>
    </xf>
    <xf numFmtId="0" fontId="56" fillId="0" borderId="40" xfId="38" applyFont="1" applyBorder="1" applyAlignment="1">
      <alignment horizontal="left"/>
    </xf>
    <xf numFmtId="3" fontId="56" fillId="0" borderId="35" xfId="38" applyNumberFormat="1" applyFont="1" applyBorder="1" applyAlignment="1">
      <alignment horizontal="right" wrapText="1"/>
    </xf>
    <xf numFmtId="0" fontId="52" fillId="0" borderId="35" xfId="38" applyFont="1" applyBorder="1" applyAlignment="1">
      <alignment horizontal="right" wrapText="1"/>
    </xf>
    <xf numFmtId="0" fontId="57" fillId="0" borderId="35" xfId="38" applyFont="1" applyBorder="1" applyAlignment="1">
      <alignment horizontal="center" wrapText="1"/>
    </xf>
    <xf numFmtId="0" fontId="56" fillId="0" borderId="35" xfId="38" applyFont="1" applyBorder="1" applyAlignment="1">
      <alignment horizontal="right" wrapText="1"/>
    </xf>
    <xf numFmtId="0" fontId="56" fillId="38" borderId="40" xfId="38" applyFont="1" applyFill="1" applyBorder="1" applyAlignment="1">
      <alignment horizontal="left"/>
    </xf>
    <xf numFmtId="3" fontId="56" fillId="38" borderId="35" xfId="38" applyNumberFormat="1" applyFont="1" applyFill="1" applyBorder="1" applyAlignment="1">
      <alignment horizontal="right" wrapText="1"/>
    </xf>
    <xf numFmtId="0" fontId="52" fillId="38" borderId="35" xfId="38" applyFont="1" applyFill="1" applyBorder="1" applyAlignment="1">
      <alignment horizontal="right" wrapText="1"/>
    </xf>
    <xf numFmtId="0" fontId="57" fillId="38" borderId="35" xfId="38" applyFont="1" applyFill="1" applyBorder="1" applyAlignment="1">
      <alignment horizontal="center" wrapText="1"/>
    </xf>
    <xf numFmtId="0" fontId="56" fillId="38" borderId="35" xfId="38" applyFont="1" applyFill="1" applyBorder="1" applyAlignment="1">
      <alignment horizontal="right" wrapText="1"/>
    </xf>
    <xf numFmtId="0" fontId="56" fillId="0" borderId="35" xfId="38" quotePrefix="1" applyFont="1" applyBorder="1" applyAlignment="1">
      <alignment horizontal="center" wrapText="1"/>
    </xf>
    <xf numFmtId="0" fontId="52" fillId="38" borderId="35" xfId="38" applyFont="1" applyFill="1" applyBorder="1" applyAlignment="1">
      <alignment wrapText="1"/>
    </xf>
    <xf numFmtId="0" fontId="52" fillId="0" borderId="35" xfId="38" applyFont="1" applyBorder="1" applyAlignment="1">
      <alignment wrapText="1"/>
    </xf>
    <xf numFmtId="0" fontId="0" fillId="24" borderId="0" xfId="0" applyFill="1" applyBorder="1"/>
    <xf numFmtId="0" fontId="0" fillId="25" borderId="14" xfId="0" applyFill="1" applyBorder="1"/>
    <xf numFmtId="0" fontId="0" fillId="0" borderId="0" xfId="0" applyAlignment="1">
      <alignment horizontal="center"/>
    </xf>
    <xf numFmtId="0" fontId="0" fillId="0" borderId="0" xfId="0" applyAlignment="1">
      <alignment horizontal="center"/>
    </xf>
    <xf numFmtId="0" fontId="6" fillId="0" borderId="0" xfId="46" applyFont="1"/>
    <xf numFmtId="0" fontId="55" fillId="0" borderId="35" xfId="46" applyFont="1" applyBorder="1" applyAlignment="1">
      <alignment horizontal="center" wrapText="1"/>
    </xf>
    <xf numFmtId="0" fontId="56" fillId="0" borderId="40" xfId="46" applyFont="1" applyBorder="1" applyAlignment="1">
      <alignment horizontal="left"/>
    </xf>
    <xf numFmtId="3" fontId="56" fillId="0" borderId="35" xfId="46" applyNumberFormat="1" applyFont="1" applyBorder="1" applyAlignment="1">
      <alignment horizontal="right" wrapText="1"/>
    </xf>
    <xf numFmtId="0" fontId="54" fillId="0" borderId="35" xfId="46" applyFont="1" applyBorder="1" applyAlignment="1">
      <alignment horizontal="right" wrapText="1"/>
    </xf>
    <xf numFmtId="0" fontId="56" fillId="0" borderId="35" xfId="46" applyFont="1" applyBorder="1" applyAlignment="1">
      <alignment horizontal="right" wrapText="1"/>
    </xf>
    <xf numFmtId="0" fontId="56" fillId="38" borderId="40" xfId="46" applyFont="1" applyFill="1" applyBorder="1" applyAlignment="1">
      <alignment horizontal="left"/>
    </xf>
    <xf numFmtId="3" fontId="56" fillId="38" borderId="35" xfId="46" applyNumberFormat="1" applyFont="1" applyFill="1" applyBorder="1" applyAlignment="1">
      <alignment horizontal="right" wrapText="1"/>
    </xf>
    <xf numFmtId="0" fontId="54" fillId="38" borderId="35" xfId="46" applyFont="1" applyFill="1" applyBorder="1" applyAlignment="1">
      <alignment horizontal="right" wrapText="1"/>
    </xf>
    <xf numFmtId="0" fontId="56" fillId="38" borderId="35" xfId="46" applyFont="1" applyFill="1" applyBorder="1" applyAlignment="1">
      <alignment horizontal="right" wrapText="1"/>
    </xf>
    <xf numFmtId="0" fontId="57" fillId="0" borderId="35" xfId="46" applyFont="1" applyBorder="1" applyAlignment="1">
      <alignment horizontal="center" wrapText="1"/>
    </xf>
    <xf numFmtId="0" fontId="57" fillId="38" borderId="35" xfId="46" applyFont="1" applyFill="1" applyBorder="1" applyAlignment="1">
      <alignment horizontal="center" wrapText="1"/>
    </xf>
    <xf numFmtId="0" fontId="7" fillId="0" borderId="0" xfId="0" applyFont="1" applyFill="1"/>
    <xf numFmtId="0" fontId="6" fillId="0" borderId="0" xfId="53"/>
    <xf numFmtId="0" fontId="69" fillId="0" borderId="44" xfId="53" applyFont="1" applyBorder="1" applyAlignment="1">
      <alignment horizontal="left"/>
    </xf>
    <xf numFmtId="3" fontId="69" fillId="0" borderId="44" xfId="53" applyNumberFormat="1" applyFont="1" applyBorder="1" applyAlignment="1">
      <alignment horizontal="right" wrapText="1"/>
    </xf>
    <xf numFmtId="0" fontId="6" fillId="0" borderId="44" xfId="53" applyBorder="1" applyAlignment="1">
      <alignment horizontal="right" wrapText="1"/>
    </xf>
    <xf numFmtId="0" fontId="69" fillId="0" borderId="44" xfId="53" applyFont="1" applyBorder="1" applyAlignment="1">
      <alignment horizontal="right" wrapText="1"/>
    </xf>
    <xf numFmtId="0" fontId="69" fillId="39" borderId="44" xfId="53" applyFont="1" applyFill="1" applyBorder="1" applyAlignment="1">
      <alignment horizontal="left"/>
    </xf>
    <xf numFmtId="3" fontId="69" fillId="39" borderId="44" xfId="53" applyNumberFormat="1" applyFont="1" applyFill="1" applyBorder="1" applyAlignment="1">
      <alignment horizontal="right" wrapText="1"/>
    </xf>
    <xf numFmtId="0" fontId="6" fillId="39" borderId="44" xfId="53" applyFill="1" applyBorder="1" applyAlignment="1">
      <alignment horizontal="right" wrapText="1"/>
    </xf>
    <xf numFmtId="0" fontId="69" fillId="39" borderId="44" xfId="53" applyFont="1" applyFill="1" applyBorder="1" applyAlignment="1">
      <alignment horizontal="right" wrapText="1"/>
    </xf>
    <xf numFmtId="0" fontId="70" fillId="0" borderId="44" xfId="53" applyFont="1" applyBorder="1" applyAlignment="1">
      <alignment horizontal="center" wrapText="1"/>
    </xf>
    <xf numFmtId="0" fontId="70" fillId="39" borderId="44" xfId="53" applyFont="1" applyFill="1" applyBorder="1" applyAlignment="1">
      <alignment horizontal="center" wrapText="1"/>
    </xf>
    <xf numFmtId="0" fontId="5" fillId="0" borderId="0" xfId="65"/>
    <xf numFmtId="0" fontId="67" fillId="0" borderId="36" xfId="65" applyFont="1" applyBorder="1" applyAlignment="1">
      <alignment horizontal="center" wrapText="1"/>
    </xf>
    <xf numFmtId="0" fontId="67" fillId="0" borderId="40" xfId="65" applyFont="1" applyBorder="1" applyAlignment="1">
      <alignment horizontal="center" wrapText="1"/>
    </xf>
    <xf numFmtId="0" fontId="69" fillId="0" borderId="44" xfId="65" applyFont="1" applyBorder="1" applyAlignment="1">
      <alignment horizontal="left"/>
    </xf>
    <xf numFmtId="3" fontId="69" fillId="0" borderId="44" xfId="65" applyNumberFormat="1" applyFont="1" applyBorder="1" applyAlignment="1">
      <alignment horizontal="right" wrapText="1"/>
    </xf>
    <xf numFmtId="0" fontId="5" fillId="0" borderId="44" xfId="65" applyBorder="1" applyAlignment="1">
      <alignment horizontal="right" wrapText="1"/>
    </xf>
    <xf numFmtId="0" fontId="69" fillId="0" borderId="44" xfId="65" applyFont="1" applyBorder="1" applyAlignment="1">
      <alignment horizontal="right" wrapText="1"/>
    </xf>
    <xf numFmtId="0" fontId="69" fillId="39" borderId="44" xfId="65" applyFont="1" applyFill="1" applyBorder="1" applyAlignment="1">
      <alignment horizontal="left"/>
    </xf>
    <xf numFmtId="3" fontId="69" fillId="39" borderId="44" xfId="65" applyNumberFormat="1" applyFont="1" applyFill="1" applyBorder="1" applyAlignment="1">
      <alignment horizontal="right" wrapText="1"/>
    </xf>
    <xf numFmtId="0" fontId="5" fillId="39" borderId="44" xfId="65" applyFill="1" applyBorder="1" applyAlignment="1">
      <alignment horizontal="right" wrapText="1"/>
    </xf>
    <xf numFmtId="0" fontId="69" fillId="39" borderId="44" xfId="65" applyFont="1" applyFill="1" applyBorder="1" applyAlignment="1">
      <alignment horizontal="right" wrapText="1"/>
    </xf>
    <xf numFmtId="0" fontId="70" fillId="0" borderId="44" xfId="65" applyFont="1" applyBorder="1" applyAlignment="1">
      <alignment horizontal="center" wrapText="1"/>
    </xf>
    <xf numFmtId="0" fontId="70" fillId="39" borderId="44" xfId="65" applyFont="1" applyFill="1" applyBorder="1" applyAlignment="1">
      <alignment horizontal="center" wrapText="1"/>
    </xf>
    <xf numFmtId="0" fontId="5" fillId="0" borderId="0" xfId="116"/>
    <xf numFmtId="0" fontId="69" fillId="0" borderId="44" xfId="116" applyFont="1" applyBorder="1" applyAlignment="1">
      <alignment horizontal="left"/>
    </xf>
    <xf numFmtId="3" fontId="69" fillId="0" borderId="44" xfId="116" applyNumberFormat="1" applyFont="1" applyBorder="1" applyAlignment="1">
      <alignment horizontal="right" wrapText="1"/>
    </xf>
    <xf numFmtId="0" fontId="5" fillId="0" borderId="44" xfId="116" applyBorder="1" applyAlignment="1">
      <alignment horizontal="right" wrapText="1"/>
    </xf>
    <xf numFmtId="0" fontId="69" fillId="0" borderId="44" xfId="116" applyFont="1" applyBorder="1" applyAlignment="1">
      <alignment horizontal="right" wrapText="1"/>
    </xf>
    <xf numFmtId="0" fontId="69" fillId="39" borderId="44" xfId="116" applyFont="1" applyFill="1" applyBorder="1" applyAlignment="1">
      <alignment horizontal="left"/>
    </xf>
    <xf numFmtId="3" fontId="69" fillId="39" borderId="44" xfId="116" applyNumberFormat="1" applyFont="1" applyFill="1" applyBorder="1" applyAlignment="1">
      <alignment horizontal="right" wrapText="1"/>
    </xf>
    <xf numFmtId="0" fontId="5" fillId="39" borderId="44" xfId="116" applyFill="1" applyBorder="1" applyAlignment="1">
      <alignment horizontal="right" wrapText="1"/>
    </xf>
    <xf numFmtId="0" fontId="69" fillId="39" borderId="44" xfId="116" applyFont="1" applyFill="1" applyBorder="1" applyAlignment="1">
      <alignment horizontal="right" wrapText="1"/>
    </xf>
    <xf numFmtId="0" fontId="5" fillId="39" borderId="44" xfId="116" applyFill="1" applyBorder="1" applyAlignment="1">
      <alignment wrapText="1"/>
    </xf>
    <xf numFmtId="0" fontId="70" fillId="39" borderId="44" xfId="116" applyFont="1" applyFill="1" applyBorder="1" applyAlignment="1">
      <alignment horizontal="center" wrapText="1"/>
    </xf>
    <xf numFmtId="0" fontId="5" fillId="0" borderId="44" xfId="116" applyBorder="1" applyAlignment="1">
      <alignment wrapText="1"/>
    </xf>
    <xf numFmtId="0" fontId="70" fillId="0" borderId="44" xfId="116" applyFont="1" applyBorder="1" applyAlignment="1">
      <alignment horizontal="center" wrapText="1"/>
    </xf>
    <xf numFmtId="0" fontId="0" fillId="24" borderId="23" xfId="0" applyFill="1" applyBorder="1" applyAlignment="1">
      <alignment horizontal="center" wrapText="1"/>
    </xf>
    <xf numFmtId="0" fontId="0" fillId="0" borderId="0" xfId="0" applyAlignment="1">
      <alignment horizontal="center"/>
    </xf>
    <xf numFmtId="0" fontId="86" fillId="0" borderId="0" xfId="0" applyFont="1"/>
    <xf numFmtId="164" fontId="0" fillId="43" borderId="0" xfId="0" applyNumberFormat="1" applyFill="1"/>
    <xf numFmtId="0" fontId="7" fillId="0" borderId="0" xfId="0" applyFont="1"/>
    <xf numFmtId="182" fontId="0" fillId="0" borderId="0" xfId="0" applyNumberFormat="1"/>
    <xf numFmtId="0" fontId="0" fillId="0" borderId="0" xfId="0"/>
    <xf numFmtId="0" fontId="7" fillId="0" borderId="0" xfId="0" applyFont="1"/>
    <xf numFmtId="2" fontId="0" fillId="0" borderId="0" xfId="0" applyNumberFormat="1"/>
    <xf numFmtId="0" fontId="7" fillId="0" borderId="0" xfId="0" applyFont="1" applyAlignment="1">
      <alignment horizontal="center"/>
    </xf>
    <xf numFmtId="4" fontId="0" fillId="0" borderId="0" xfId="0" applyNumberFormat="1" applyAlignment="1">
      <alignment horizontal="center"/>
    </xf>
    <xf numFmtId="169" fontId="9" fillId="0" borderId="0" xfId="127" applyNumberFormat="1" applyFont="1" applyAlignment="1">
      <alignment horizontal="centerContinuous"/>
    </xf>
    <xf numFmtId="170" fontId="7" fillId="0" borderId="0" xfId="127" applyNumberFormat="1" applyAlignment="1">
      <alignment horizontal="centerContinuous"/>
    </xf>
    <xf numFmtId="0" fontId="7" fillId="0" borderId="0" xfId="127" applyAlignment="1">
      <alignment horizontal="centerContinuous"/>
    </xf>
    <xf numFmtId="0" fontId="7" fillId="0" borderId="0" xfId="127"/>
    <xf numFmtId="0" fontId="9" fillId="0" borderId="0" xfId="127" applyFont="1" applyAlignment="1">
      <alignment horizontal="centerContinuous"/>
    </xf>
    <xf numFmtId="0" fontId="7" fillId="0" borderId="0" xfId="127" applyFont="1" applyAlignment="1">
      <alignment horizontal="centerContinuous"/>
    </xf>
    <xf numFmtId="0" fontId="9" fillId="0" borderId="0" xfId="127" applyFont="1" applyAlignment="1">
      <alignment horizontal="left"/>
    </xf>
    <xf numFmtId="0" fontId="9" fillId="0" borderId="0" xfId="127" applyFont="1" applyBorder="1" applyAlignment="1">
      <alignment horizontal="centerContinuous"/>
    </xf>
    <xf numFmtId="0" fontId="7" fillId="0" borderId="0" xfId="127" applyAlignment="1">
      <alignment horizontal="right"/>
    </xf>
    <xf numFmtId="170" fontId="7" fillId="0" borderId="0" xfId="127" applyNumberFormat="1"/>
    <xf numFmtId="177" fontId="7" fillId="0" borderId="0" xfId="127" applyNumberFormat="1"/>
    <xf numFmtId="169" fontId="7" fillId="0" borderId="0" xfId="127" applyNumberFormat="1"/>
    <xf numFmtId="173" fontId="0" fillId="0" borderId="0" xfId="0" applyNumberFormat="1" applyAlignment="1">
      <alignment horizontal="center"/>
    </xf>
    <xf numFmtId="0" fontId="7" fillId="0" borderId="0" xfId="0" applyFont="1" applyAlignment="1">
      <alignment horizontal="center" wrapText="1"/>
    </xf>
    <xf numFmtId="173" fontId="0" fillId="44" borderId="0" xfId="0" applyNumberFormat="1" applyFill="1" applyAlignment="1">
      <alignment horizontal="center"/>
    </xf>
    <xf numFmtId="0" fontId="0" fillId="0" borderId="11" xfId="0" applyBorder="1" applyAlignment="1">
      <alignment horizontal="center" wrapText="1"/>
    </xf>
    <xf numFmtId="0" fontId="7" fillId="0" borderId="11" xfId="0" applyFont="1" applyBorder="1" applyAlignment="1">
      <alignment horizontal="center" wrapText="1"/>
    </xf>
    <xf numFmtId="0" fontId="7" fillId="0" borderId="11" xfId="0" applyFont="1" applyBorder="1"/>
    <xf numFmtId="0" fontId="0" fillId="0" borderId="11" xfId="0" applyBorder="1" applyAlignment="1">
      <alignment horizontal="left" wrapText="1"/>
    </xf>
    <xf numFmtId="0" fontId="0" fillId="43" borderId="0" xfId="0" applyFill="1"/>
    <xf numFmtId="0" fontId="0" fillId="0" borderId="14" xfId="0" applyBorder="1"/>
    <xf numFmtId="0" fontId="0" fillId="0" borderId="0" xfId="0" applyAlignment="1">
      <alignment horizontal="center"/>
    </xf>
    <xf numFmtId="0" fontId="87" fillId="45" borderId="0" xfId="129" applyFont="1" applyFill="1"/>
    <xf numFmtId="0" fontId="3" fillId="45" borderId="0" xfId="129" applyFill="1"/>
    <xf numFmtId="0" fontId="88" fillId="45" borderId="0" xfId="129" applyFont="1" applyFill="1"/>
    <xf numFmtId="0" fontId="72" fillId="45" borderId="0" xfId="118" applyFill="1"/>
    <xf numFmtId="0" fontId="89" fillId="45" borderId="0" xfId="129" applyFont="1" applyFill="1"/>
    <xf numFmtId="0" fontId="90" fillId="45" borderId="36" xfId="129" applyFont="1" applyFill="1" applyBorder="1" applyAlignment="1">
      <alignment vertical="top" wrapText="1"/>
    </xf>
    <xf numFmtId="0" fontId="90" fillId="45" borderId="40" xfId="129" applyFont="1" applyFill="1" applyBorder="1" applyAlignment="1">
      <alignment vertical="top" wrapText="1"/>
    </xf>
    <xf numFmtId="0" fontId="3" fillId="45" borderId="44" xfId="129" applyFill="1" applyBorder="1" applyAlignment="1">
      <alignment wrapText="1"/>
    </xf>
    <xf numFmtId="0" fontId="3" fillId="46" borderId="0" xfId="129" applyFill="1"/>
    <xf numFmtId="0" fontId="13" fillId="47" borderId="0" xfId="0" applyFont="1" applyFill="1"/>
    <xf numFmtId="0" fontId="0" fillId="47" borderId="0" xfId="0" applyFill="1"/>
    <xf numFmtId="0" fontId="3" fillId="0" borderId="0" xfId="129" applyFill="1"/>
    <xf numFmtId="0" fontId="3" fillId="48" borderId="0" xfId="129" applyFill="1"/>
    <xf numFmtId="0" fontId="0" fillId="0" borderId="0" xfId="0" applyAlignment="1">
      <alignment horizontal="center"/>
    </xf>
    <xf numFmtId="0" fontId="0" fillId="0" borderId="0" xfId="0" applyAlignment="1">
      <alignment horizontal="center"/>
    </xf>
    <xf numFmtId="165" fontId="0" fillId="19" borderId="0" xfId="0" applyNumberFormat="1" applyFill="1" applyAlignment="1">
      <alignment horizontal="center"/>
    </xf>
    <xf numFmtId="165" fontId="0" fillId="27" borderId="0" xfId="0" applyNumberFormat="1" applyFill="1" applyAlignment="1">
      <alignment horizontal="center"/>
    </xf>
    <xf numFmtId="0" fontId="7" fillId="0" borderId="0" xfId="0" quotePrefix="1" applyFont="1"/>
    <xf numFmtId="164" fontId="0" fillId="0" borderId="0" xfId="0" applyNumberFormat="1" applyFill="1" applyBorder="1" applyAlignment="1">
      <alignment horizontal="center"/>
    </xf>
    <xf numFmtId="0" fontId="0" fillId="0" borderId="0" xfId="0" applyAlignment="1">
      <alignment horizontal="center"/>
    </xf>
    <xf numFmtId="0" fontId="17" fillId="0" borderId="0" xfId="0" applyFont="1"/>
    <xf numFmtId="0" fontId="25" fillId="0" borderId="0" xfId="0" applyFont="1"/>
    <xf numFmtId="15" fontId="0" fillId="0" borderId="0" xfId="0" applyNumberFormat="1"/>
    <xf numFmtId="0" fontId="7" fillId="0" borderId="0" xfId="0" quotePrefix="1" applyFont="1" applyAlignment="1">
      <alignment horizontal="center" wrapText="1"/>
    </xf>
    <xf numFmtId="171" fontId="7" fillId="0" borderId="0" xfId="127" applyNumberFormat="1"/>
    <xf numFmtId="169" fontId="7" fillId="0" borderId="0" xfId="0" applyNumberFormat="1" applyFont="1" applyFill="1" applyAlignment="1">
      <alignment horizontal="center"/>
    </xf>
    <xf numFmtId="169" fontId="7" fillId="25" borderId="0" xfId="0" applyNumberFormat="1" applyFont="1" applyFill="1" applyAlignment="1"/>
    <xf numFmtId="0" fontId="7" fillId="25" borderId="11" xfId="0" applyFont="1" applyFill="1" applyBorder="1" applyAlignment="1">
      <alignment horizontal="center"/>
    </xf>
    <xf numFmtId="0" fontId="16" fillId="0" borderId="0" xfId="127" applyFont="1"/>
    <xf numFmtId="0" fontId="91" fillId="0" borderId="0" xfId="127" applyFont="1"/>
    <xf numFmtId="0" fontId="92" fillId="0" borderId="0" xfId="127" applyFont="1"/>
    <xf numFmtId="0" fontId="25" fillId="0" borderId="0" xfId="127" applyFont="1"/>
    <xf numFmtId="0" fontId="9" fillId="0" borderId="0" xfId="127" applyFont="1"/>
    <xf numFmtId="0" fontId="7" fillId="0" borderId="0" xfId="127" applyFont="1" applyAlignment="1">
      <alignment horizontal="left"/>
    </xf>
    <xf numFmtId="0" fontId="7" fillId="22" borderId="24" xfId="0" applyFont="1" applyFill="1" applyBorder="1"/>
    <xf numFmtId="0" fontId="7" fillId="22" borderId="0" xfId="0" applyFont="1" applyFill="1"/>
    <xf numFmtId="0" fontId="16" fillId="24" borderId="11" xfId="0" applyFont="1" applyFill="1" applyBorder="1"/>
    <xf numFmtId="0" fontId="16" fillId="24" borderId="11" xfId="0" applyFont="1" applyFill="1" applyBorder="1" applyAlignment="1">
      <alignment horizontal="left"/>
    </xf>
    <xf numFmtId="0" fontId="0" fillId="0" borderId="0" xfId="0" applyAlignment="1">
      <alignment horizontal="center"/>
    </xf>
    <xf numFmtId="0" fontId="7" fillId="0" borderId="14" xfId="0" applyFont="1" applyBorder="1" applyAlignment="1">
      <alignment wrapText="1"/>
    </xf>
    <xf numFmtId="0" fontId="0" fillId="0" borderId="14" xfId="0" applyBorder="1" applyAlignment="1">
      <alignment wrapText="1"/>
    </xf>
    <xf numFmtId="169" fontId="0" fillId="0" borderId="0" xfId="0" applyNumberFormat="1" applyFont="1" applyFill="1" applyBorder="1" applyAlignment="1" applyProtection="1"/>
    <xf numFmtId="0" fontId="93" fillId="0" borderId="0" xfId="0" applyFont="1"/>
    <xf numFmtId="0" fontId="7" fillId="0" borderId="14" xfId="0" applyFont="1" applyBorder="1" applyAlignment="1">
      <alignment horizontal="center" wrapText="1"/>
    </xf>
    <xf numFmtId="171" fontId="0" fillId="0" borderId="0" xfId="0" applyNumberFormat="1"/>
    <xf numFmtId="0" fontId="19" fillId="0" borderId="0" xfId="0" applyFont="1"/>
    <xf numFmtId="0" fontId="94" fillId="0" borderId="0" xfId="0" applyFont="1"/>
    <xf numFmtId="0" fontId="0" fillId="0" borderId="14" xfId="0" applyBorder="1" applyAlignment="1">
      <alignment horizontal="center" wrapText="1"/>
    </xf>
    <xf numFmtId="164" fontId="7" fillId="43" borderId="0" xfId="0" applyNumberFormat="1" applyFont="1" applyFill="1"/>
    <xf numFmtId="0" fontId="7" fillId="0" borderId="14" xfId="0" applyFont="1" applyBorder="1"/>
    <xf numFmtId="173" fontId="0" fillId="0" borderId="0" xfId="0" applyNumberFormat="1"/>
    <xf numFmtId="165" fontId="94" fillId="0" borderId="0" xfId="0" applyNumberFormat="1" applyFont="1"/>
    <xf numFmtId="0" fontId="7" fillId="20" borderId="0" xfId="0" applyFont="1" applyFill="1"/>
    <xf numFmtId="0" fontId="0" fillId="50" borderId="0" xfId="0" applyFill="1"/>
    <xf numFmtId="3" fontId="0" fillId="50" borderId="0" xfId="0" applyNumberFormat="1" applyFill="1"/>
    <xf numFmtId="164" fontId="0" fillId="50" borderId="0" xfId="0" applyNumberFormat="1" applyFill="1"/>
    <xf numFmtId="169" fontId="0" fillId="50" borderId="0" xfId="0" applyNumberFormat="1" applyFill="1"/>
    <xf numFmtId="2" fontId="0" fillId="50" borderId="0" xfId="0" applyNumberFormat="1" applyFill="1"/>
    <xf numFmtId="165" fontId="0" fillId="50" borderId="0" xfId="0" applyNumberFormat="1" applyFill="1"/>
    <xf numFmtId="165" fontId="0" fillId="50" borderId="0" xfId="0" applyNumberFormat="1" applyFill="1" applyAlignment="1">
      <alignment horizontal="center"/>
    </xf>
    <xf numFmtId="0" fontId="0" fillId="50" borderId="0" xfId="0" applyFill="1" applyBorder="1"/>
    <xf numFmtId="0" fontId="95" fillId="0" borderId="0" xfId="0" applyFont="1"/>
    <xf numFmtId="165" fontId="95" fillId="0" borderId="0" xfId="0" applyNumberFormat="1" applyFont="1"/>
    <xf numFmtId="165" fontId="9" fillId="0" borderId="0" xfId="0" applyNumberFormat="1" applyFont="1" applyFill="1" applyAlignment="1">
      <alignment horizontal="center"/>
    </xf>
    <xf numFmtId="0" fontId="95" fillId="0" borderId="14" xfId="0" applyFont="1" applyBorder="1"/>
    <xf numFmtId="164" fontId="7" fillId="0" borderId="0" xfId="0" applyNumberFormat="1" applyFont="1"/>
    <xf numFmtId="0" fontId="0" fillId="51" borderId="11" xfId="0" applyFill="1" applyBorder="1"/>
    <xf numFmtId="0" fontId="0" fillId="51" borderId="11" xfId="0" applyFill="1" applyBorder="1" applyAlignment="1">
      <alignment horizontal="center" wrapText="1"/>
    </xf>
    <xf numFmtId="0" fontId="7" fillId="51" borderId="11" xfId="0" applyFont="1" applyFill="1" applyBorder="1" applyAlignment="1">
      <alignment horizontal="center" wrapText="1"/>
    </xf>
    <xf numFmtId="0" fontId="8" fillId="51" borderId="0" xfId="0" applyFont="1" applyFill="1"/>
    <xf numFmtId="0" fontId="0" fillId="51" borderId="0" xfId="0" applyFill="1"/>
    <xf numFmtId="0" fontId="7" fillId="51" borderId="0" xfId="0" applyFont="1" applyFill="1"/>
    <xf numFmtId="173" fontId="0" fillId="51" borderId="0" xfId="0" applyNumberFormat="1" applyFill="1" applyAlignment="1">
      <alignment horizontal="center"/>
    </xf>
    <xf numFmtId="0" fontId="0" fillId="51" borderId="0" xfId="0" applyFill="1" applyAlignment="1">
      <alignment horizontal="center"/>
    </xf>
    <xf numFmtId="173" fontId="7" fillId="0" borderId="0" xfId="0" quotePrefix="1" applyNumberFormat="1" applyFont="1" applyAlignment="1">
      <alignment horizontal="center"/>
    </xf>
    <xf numFmtId="167" fontId="0" fillId="19" borderId="0" xfId="0" applyNumberFormat="1" applyFill="1" applyAlignment="1">
      <alignment horizontal="center"/>
    </xf>
    <xf numFmtId="0" fontId="0" fillId="0" borderId="0" xfId="0" applyAlignment="1">
      <alignment horizontal="center"/>
    </xf>
    <xf numFmtId="0" fontId="0" fillId="51" borderId="14" xfId="0" applyFill="1" applyBorder="1"/>
    <xf numFmtId="0" fontId="24" fillId="51" borderId="0" xfId="0" applyFont="1" applyFill="1"/>
    <xf numFmtId="0" fontId="17" fillId="51" borderId="0" xfId="0" applyFont="1" applyFill="1"/>
    <xf numFmtId="164" fontId="0" fillId="51" borderId="0" xfId="0" applyNumberFormat="1" applyFill="1"/>
    <xf numFmtId="14" fontId="7" fillId="0" borderId="0" xfId="127" applyNumberFormat="1"/>
    <xf numFmtId="10" fontId="0" fillId="0" borderId="0" xfId="0" applyNumberFormat="1" applyFill="1"/>
    <xf numFmtId="0" fontId="7" fillId="0" borderId="14" xfId="127" applyBorder="1"/>
    <xf numFmtId="0" fontId="7" fillId="0" borderId="14" xfId="127" applyBorder="1" applyAlignment="1">
      <alignment horizontal="center" wrapText="1"/>
    </xf>
    <xf numFmtId="0" fontId="7" fillId="0" borderId="14" xfId="127" quotePrefix="1" applyBorder="1" applyAlignment="1">
      <alignment horizontal="center" wrapText="1"/>
    </xf>
    <xf numFmtId="0" fontId="7" fillId="0" borderId="14" xfId="127" applyBorder="1" applyAlignment="1">
      <alignment horizontal="centerContinuous"/>
    </xf>
    <xf numFmtId="0" fontId="7" fillId="0" borderId="14" xfId="127" applyBorder="1" applyAlignment="1">
      <alignment horizontal="right"/>
    </xf>
    <xf numFmtId="0" fontId="0" fillId="0" borderId="0" xfId="0" applyAlignment="1">
      <alignment horizontal="center"/>
    </xf>
    <xf numFmtId="0" fontId="0" fillId="0" borderId="0" xfId="0"/>
    <xf numFmtId="0" fontId="96" fillId="0" borderId="0" xfId="0" applyFont="1"/>
    <xf numFmtId="0" fontId="13" fillId="0" borderId="0" xfId="0" applyFont="1" applyFill="1"/>
    <xf numFmtId="0" fontId="86" fillId="0" borderId="0" xfId="0" applyFont="1" applyAlignment="1">
      <alignment horizontal="center"/>
    </xf>
    <xf numFmtId="169" fontId="28" fillId="0" borderId="0" xfId="0" applyNumberFormat="1" applyFont="1"/>
    <xf numFmtId="169" fontId="86" fillId="0" borderId="0" xfId="0" applyNumberFormat="1" applyFont="1"/>
    <xf numFmtId="164" fontId="86" fillId="0" borderId="0" xfId="0" applyNumberFormat="1" applyFont="1"/>
    <xf numFmtId="2" fontId="28" fillId="0" borderId="0" xfId="0" applyNumberFormat="1" applyFont="1"/>
    <xf numFmtId="2" fontId="86" fillId="0" borderId="0" xfId="0" applyNumberFormat="1" applyFont="1"/>
    <xf numFmtId="164" fontId="28" fillId="0" borderId="0" xfId="0" applyNumberFormat="1" applyFont="1"/>
    <xf numFmtId="0" fontId="86" fillId="43" borderId="0" xfId="0" applyFont="1" applyFill="1"/>
    <xf numFmtId="0" fontId="86" fillId="0" borderId="0" xfId="0" applyFont="1" applyFill="1"/>
    <xf numFmtId="0" fontId="86" fillId="28" borderId="0" xfId="0" applyFont="1" applyFill="1"/>
    <xf numFmtId="0" fontId="0" fillId="0" borderId="0" xfId="0" applyAlignment="1">
      <alignment horizontal="center"/>
    </xf>
    <xf numFmtId="164" fontId="0" fillId="51" borderId="0" xfId="0" applyNumberFormat="1" applyFill="1" applyAlignment="1">
      <alignment horizontal="center"/>
    </xf>
    <xf numFmtId="0" fontId="0" fillId="0" borderId="0" xfId="0" applyAlignment="1">
      <alignment horizontal="center"/>
    </xf>
    <xf numFmtId="0" fontId="98" fillId="0" borderId="0" xfId="130" applyFont="1"/>
    <xf numFmtId="0" fontId="97" fillId="0" borderId="0" xfId="130"/>
    <xf numFmtId="0" fontId="99" fillId="0" borderId="0" xfId="130" applyFont="1"/>
    <xf numFmtId="0" fontId="100" fillId="0" borderId="0" xfId="130" applyFont="1"/>
    <xf numFmtId="0" fontId="101" fillId="0" borderId="0" xfId="130" applyFont="1"/>
    <xf numFmtId="0" fontId="102" fillId="0" borderId="0" xfId="130" applyFont="1"/>
    <xf numFmtId="0" fontId="97" fillId="0" borderId="0" xfId="130" applyAlignment="1">
      <alignment horizontal="left"/>
    </xf>
    <xf numFmtId="0" fontId="102" fillId="0" borderId="0" xfId="130" applyFont="1" applyAlignment="1">
      <alignment wrapText="1"/>
    </xf>
    <xf numFmtId="169" fontId="0" fillId="24" borderId="0" xfId="0" applyNumberFormat="1" applyFill="1" applyAlignment="1">
      <alignment horizontal="center" wrapText="1"/>
    </xf>
    <xf numFmtId="169" fontId="9" fillId="0" borderId="0" xfId="131" applyNumberFormat="1" applyFont="1" applyAlignment="1">
      <alignment horizontal="centerContinuous"/>
    </xf>
    <xf numFmtId="170" fontId="2" fillId="0" borderId="0" xfId="131" applyNumberFormat="1" applyAlignment="1">
      <alignment horizontal="centerContinuous"/>
    </xf>
    <xf numFmtId="0" fontId="2" fillId="0" borderId="0" xfId="131" applyAlignment="1">
      <alignment horizontal="centerContinuous"/>
    </xf>
    <xf numFmtId="0" fontId="2" fillId="0" borderId="0" xfId="131"/>
    <xf numFmtId="0" fontId="9" fillId="0" borderId="0" xfId="131" applyFont="1" applyAlignment="1">
      <alignment horizontal="centerContinuous"/>
    </xf>
    <xf numFmtId="0" fontId="7" fillId="0" borderId="0" xfId="131" applyFont="1" applyAlignment="1">
      <alignment horizontal="centerContinuous"/>
    </xf>
    <xf numFmtId="0" fontId="9" fillId="0" borderId="0" xfId="131" applyFont="1" applyAlignment="1">
      <alignment horizontal="left"/>
    </xf>
    <xf numFmtId="0" fontId="9" fillId="0" borderId="0" xfId="131" applyFont="1" applyBorder="1" applyAlignment="1">
      <alignment horizontal="centerContinuous"/>
    </xf>
    <xf numFmtId="0" fontId="2" fillId="0" borderId="0" xfId="131" applyAlignment="1">
      <alignment horizontal="center" wrapText="1"/>
    </xf>
    <xf numFmtId="0" fontId="2" fillId="0" borderId="0" xfId="131" quotePrefix="1" applyAlignment="1">
      <alignment horizontal="center" wrapText="1"/>
    </xf>
    <xf numFmtId="0" fontId="2" fillId="0" borderId="0" xfId="131" applyAlignment="1">
      <alignment horizontal="right"/>
    </xf>
    <xf numFmtId="170" fontId="2" fillId="0" borderId="0" xfId="131" applyNumberFormat="1"/>
    <xf numFmtId="177" fontId="2" fillId="0" borderId="0" xfId="131" applyNumberFormat="1"/>
    <xf numFmtId="169" fontId="2" fillId="0" borderId="0" xfId="131" applyNumberFormat="1"/>
    <xf numFmtId="0" fontId="7" fillId="0" borderId="0" xfId="0" applyFont="1" applyAlignment="1">
      <alignment wrapText="1"/>
    </xf>
    <xf numFmtId="0" fontId="0" fillId="0" borderId="0" xfId="0" applyAlignment="1">
      <alignment horizontal="center"/>
    </xf>
    <xf numFmtId="170" fontId="0" fillId="0" borderId="0" xfId="0" applyNumberFormat="1"/>
    <xf numFmtId="0" fontId="0" fillId="0" borderId="0" xfId="0" applyAlignment="1">
      <alignment horizontal="left"/>
    </xf>
    <xf numFmtId="164" fontId="0" fillId="52" borderId="0" xfId="0" applyNumberFormat="1" applyFill="1"/>
    <xf numFmtId="0" fontId="0" fillId="0" borderId="0" xfId="0" applyAlignment="1">
      <alignment horizontal="center"/>
    </xf>
    <xf numFmtId="0" fontId="0" fillId="0" borderId="0" xfId="0" applyAlignment="1">
      <alignment horizontal="center"/>
    </xf>
    <xf numFmtId="0" fontId="0" fillId="0" borderId="0" xfId="0" applyAlignment="1">
      <alignment horizontal="center"/>
    </xf>
    <xf numFmtId="0" fontId="0" fillId="0" borderId="0" xfId="0" applyAlignment="1">
      <alignment horizontal="center"/>
    </xf>
    <xf numFmtId="0" fontId="1" fillId="0" borderId="0" xfId="132"/>
    <xf numFmtId="0" fontId="85" fillId="0" borderId="0" xfId="132" applyFont="1"/>
    <xf numFmtId="15" fontId="1" fillId="0" borderId="0" xfId="132" applyNumberFormat="1"/>
    <xf numFmtId="0" fontId="1" fillId="0" borderId="0" xfId="132" applyAlignment="1">
      <alignment horizontal="center" wrapText="1"/>
    </xf>
    <xf numFmtId="169" fontId="1" fillId="0" borderId="0" xfId="132" applyNumberFormat="1" applyAlignment="1">
      <alignment horizontal="right"/>
    </xf>
    <xf numFmtId="3" fontId="0" fillId="50" borderId="0" xfId="0" applyNumberFormat="1" applyFill="1" applyAlignment="1">
      <alignment horizontal="center"/>
    </xf>
    <xf numFmtId="0" fontId="103" fillId="0" borderId="0" xfId="0" applyFont="1"/>
    <xf numFmtId="0" fontId="95" fillId="0" borderId="0" xfId="0" applyFont="1" applyBorder="1"/>
    <xf numFmtId="169" fontId="7" fillId="25" borderId="0" xfId="0" applyNumberFormat="1" applyFont="1" applyFill="1" applyAlignment="1">
      <alignment horizontal="center"/>
    </xf>
    <xf numFmtId="164" fontId="0" fillId="53" borderId="0" xfId="0" applyNumberFormat="1" applyFill="1" applyAlignment="1">
      <alignment horizontal="center"/>
    </xf>
    <xf numFmtId="164" fontId="7" fillId="0" borderId="0" xfId="0" applyNumberFormat="1" applyFont="1" applyFill="1" applyAlignment="1">
      <alignment horizontal="center"/>
    </xf>
    <xf numFmtId="171" fontId="0" fillId="43" borderId="0" xfId="0" applyNumberFormat="1" applyFill="1"/>
    <xf numFmtId="169" fontId="7" fillId="0" borderId="0" xfId="0" applyNumberFormat="1" applyFont="1" applyAlignment="1">
      <alignment horizontal="center"/>
    </xf>
    <xf numFmtId="169" fontId="7" fillId="0" borderId="0" xfId="0" applyNumberFormat="1" applyFont="1"/>
    <xf numFmtId="2" fontId="7" fillId="0" borderId="0" xfId="0" applyNumberFormat="1" applyFont="1"/>
    <xf numFmtId="169" fontId="0" fillId="0" borderId="0" xfId="0" applyNumberFormat="1" applyAlignment="1">
      <alignment horizontal="center" vertical="top"/>
    </xf>
    <xf numFmtId="0" fontId="0" fillId="24" borderId="23" xfId="0" applyFill="1" applyBorder="1" applyAlignment="1">
      <alignment horizontal="center" wrapText="1"/>
    </xf>
    <xf numFmtId="0" fontId="0" fillId="0" borderId="26" xfId="0" applyBorder="1" applyAlignment="1">
      <alignment horizontal="center" wrapText="1"/>
    </xf>
    <xf numFmtId="1" fontId="7" fillId="0" borderId="23" xfId="39" applyFont="1" applyBorder="1" applyAlignment="1">
      <alignment horizontal="center" wrapText="1"/>
    </xf>
    <xf numFmtId="1" fontId="7" fillId="0" borderId="26" xfId="39" applyBorder="1" applyAlignment="1">
      <alignment horizontal="center" wrapText="1"/>
    </xf>
    <xf numFmtId="1" fontId="7" fillId="0" borderId="13" xfId="39" applyBorder="1" applyAlignment="1">
      <alignment horizontal="center" wrapText="1"/>
    </xf>
    <xf numFmtId="1" fontId="7" fillId="26" borderId="23" xfId="39" applyFont="1" applyFill="1" applyBorder="1" applyAlignment="1">
      <alignment horizontal="center" wrapText="1"/>
    </xf>
    <xf numFmtId="0" fontId="0" fillId="0" borderId="13" xfId="0" applyBorder="1" applyAlignment="1">
      <alignment horizontal="center" wrapText="1"/>
    </xf>
    <xf numFmtId="0" fontId="0" fillId="49" borderId="0" xfId="0" applyFill="1" applyAlignment="1">
      <alignment horizontal="center"/>
    </xf>
    <xf numFmtId="0" fontId="0" fillId="25" borderId="0" xfId="0" applyFill="1" applyBorder="1" applyAlignment="1"/>
    <xf numFmtId="0" fontId="0" fillId="25" borderId="15" xfId="0" applyFill="1" applyBorder="1" applyAlignment="1"/>
    <xf numFmtId="0" fontId="0" fillId="0" borderId="15" xfId="0" applyBorder="1" applyAlignment="1"/>
    <xf numFmtId="0" fontId="0" fillId="28" borderId="0" xfId="0" applyFill="1" applyAlignment="1">
      <alignment horizontal="center"/>
    </xf>
    <xf numFmtId="0" fontId="0" fillId="0" borderId="0" xfId="0" applyAlignment="1">
      <alignment horizontal="center"/>
    </xf>
    <xf numFmtId="0" fontId="0" fillId="24" borderId="29" xfId="0" applyFill="1" applyBorder="1" applyAlignment="1">
      <alignment wrapText="1"/>
    </xf>
    <xf numFmtId="0" fontId="0" fillId="24" borderId="25" xfId="0" applyFill="1" applyBorder="1" applyAlignment="1">
      <alignment wrapText="1"/>
    </xf>
    <xf numFmtId="176" fontId="2" fillId="37" borderId="0" xfId="131" applyNumberFormat="1" applyFill="1" applyAlignment="1">
      <alignment horizontal="center"/>
    </xf>
    <xf numFmtId="0" fontId="58" fillId="0" borderId="38" xfId="38" applyFont="1" applyBorder="1" applyAlignment="1">
      <alignment vertical="top" wrapText="1"/>
    </xf>
    <xf numFmtId="0" fontId="58" fillId="0" borderId="0" xfId="38" applyFont="1" applyBorder="1" applyAlignment="1">
      <alignment vertical="top" wrapText="1"/>
    </xf>
    <xf numFmtId="0" fontId="56" fillId="0" borderId="0" xfId="38" applyFont="1" applyAlignment="1">
      <alignment vertical="top" wrapText="1"/>
    </xf>
    <xf numFmtId="0" fontId="56" fillId="0" borderId="39" xfId="38" applyFont="1" applyBorder="1" applyAlignment="1">
      <alignment vertical="top" wrapText="1"/>
    </xf>
    <xf numFmtId="0" fontId="52" fillId="0" borderId="0" xfId="38" applyFont="1" applyAlignment="1">
      <alignment wrapText="1"/>
    </xf>
    <xf numFmtId="0" fontId="52" fillId="0" borderId="39" xfId="38" applyFont="1" applyBorder="1" applyAlignment="1">
      <alignment wrapText="1"/>
    </xf>
    <xf numFmtId="0" fontId="52" fillId="0" borderId="34" xfId="38" applyFont="1" applyBorder="1" applyAlignment="1">
      <alignment wrapText="1"/>
    </xf>
    <xf numFmtId="0" fontId="52" fillId="0" borderId="35" xfId="38" applyFont="1" applyBorder="1" applyAlignment="1">
      <alignment wrapText="1"/>
    </xf>
    <xf numFmtId="0" fontId="56" fillId="0" borderId="38" xfId="38" applyFont="1" applyBorder="1" applyAlignment="1">
      <alignment vertical="top" wrapText="1"/>
    </xf>
    <xf numFmtId="0" fontId="56" fillId="0" borderId="0" xfId="38" applyFont="1" applyBorder="1" applyAlignment="1">
      <alignment vertical="top" wrapText="1"/>
    </xf>
    <xf numFmtId="0" fontId="56" fillId="0" borderId="33" xfId="38" applyFont="1" applyBorder="1" applyAlignment="1">
      <alignment vertical="top" wrapText="1"/>
    </xf>
    <xf numFmtId="0" fontId="56" fillId="0" borderId="34" xfId="38" applyFont="1" applyBorder="1" applyAlignment="1">
      <alignment vertical="top" wrapText="1"/>
    </xf>
    <xf numFmtId="0" fontId="55" fillId="0" borderId="33" xfId="38" applyFont="1" applyBorder="1" applyAlignment="1">
      <alignment horizontal="center" wrapText="1"/>
    </xf>
    <xf numFmtId="0" fontId="55" fillId="0" borderId="35" xfId="38" applyFont="1" applyBorder="1" applyAlignment="1">
      <alignment horizontal="center" wrapText="1"/>
    </xf>
    <xf numFmtId="0" fontId="59" fillId="0" borderId="0" xfId="38" applyFont="1" applyAlignment="1">
      <alignment vertical="top" wrapText="1"/>
    </xf>
    <xf numFmtId="0" fontId="59" fillId="0" borderId="39" xfId="38" applyFont="1" applyBorder="1" applyAlignment="1">
      <alignment vertical="top" wrapText="1"/>
    </xf>
    <xf numFmtId="0" fontId="58" fillId="0" borderId="0" xfId="38" applyFont="1" applyAlignment="1">
      <alignment vertical="top" wrapText="1"/>
    </xf>
    <xf numFmtId="0" fontId="58" fillId="0" borderId="39" xfId="38" applyFont="1" applyBorder="1" applyAlignment="1">
      <alignment vertical="top" wrapText="1"/>
    </xf>
    <xf numFmtId="0" fontId="55" fillId="0" borderId="41" xfId="38" applyFont="1" applyBorder="1" applyAlignment="1">
      <alignment horizontal="center" wrapText="1"/>
    </xf>
    <xf numFmtId="0" fontId="55" fillId="0" borderId="43" xfId="38" applyFont="1" applyBorder="1" applyAlignment="1">
      <alignment horizontal="center" wrapText="1"/>
    </xf>
    <xf numFmtId="0" fontId="55" fillId="0" borderId="42" xfId="38" applyFont="1" applyBorder="1" applyAlignment="1">
      <alignment horizontal="center" wrapText="1"/>
    </xf>
    <xf numFmtId="0" fontId="55" fillId="0" borderId="38" xfId="38" applyFont="1" applyBorder="1" applyAlignment="1">
      <alignment horizontal="center" wrapText="1"/>
    </xf>
    <xf numFmtId="0" fontId="55" fillId="0" borderId="39" xfId="38" applyFont="1" applyBorder="1" applyAlignment="1">
      <alignment horizontal="center" wrapText="1"/>
    </xf>
    <xf numFmtId="0" fontId="58" fillId="0" borderId="30" xfId="38" applyFont="1" applyBorder="1" applyAlignment="1">
      <alignment vertical="top" wrapText="1"/>
    </xf>
    <xf numFmtId="0" fontId="58" fillId="0" borderId="31" xfId="38" applyFont="1" applyBorder="1" applyAlignment="1">
      <alignment vertical="top" wrapText="1"/>
    </xf>
    <xf numFmtId="0" fontId="58" fillId="0" borderId="32" xfId="38" applyFont="1" applyBorder="1" applyAlignment="1">
      <alignment vertical="top" wrapText="1"/>
    </xf>
    <xf numFmtId="0" fontId="53" fillId="0" borderId="30" xfId="38" applyFont="1" applyBorder="1" applyAlignment="1">
      <alignment horizontal="left" wrapText="1"/>
    </xf>
    <xf numFmtId="0" fontId="53" fillId="0" borderId="31" xfId="38" applyFont="1" applyBorder="1" applyAlignment="1">
      <alignment horizontal="left" wrapText="1"/>
    </xf>
    <xf numFmtId="0" fontId="53" fillId="0" borderId="32" xfId="38" applyFont="1" applyBorder="1" applyAlignment="1">
      <alignment horizontal="left" wrapText="1"/>
    </xf>
    <xf numFmtId="0" fontId="54" fillId="0" borderId="33" xfId="38" applyFont="1" applyBorder="1" applyAlignment="1">
      <alignment horizontal="left" wrapText="1"/>
    </xf>
    <xf numFmtId="0" fontId="54" fillId="0" borderId="34" xfId="38" applyFont="1" applyBorder="1" applyAlignment="1">
      <alignment horizontal="left" wrapText="1"/>
    </xf>
    <xf numFmtId="0" fontId="54" fillId="0" borderId="35" xfId="38" applyFont="1" applyBorder="1" applyAlignment="1">
      <alignment horizontal="left" wrapText="1"/>
    </xf>
    <xf numFmtId="0" fontId="55" fillId="0" borderId="36" xfId="38" applyFont="1" applyBorder="1" applyAlignment="1">
      <alignment horizontal="center" wrapText="1"/>
    </xf>
    <xf numFmtId="0" fontId="55" fillId="0" borderId="37" xfId="38" applyFont="1" applyBorder="1" applyAlignment="1">
      <alignment horizontal="center" wrapText="1"/>
    </xf>
    <xf numFmtId="0" fontId="55" fillId="0" borderId="40" xfId="38" applyFont="1" applyBorder="1" applyAlignment="1">
      <alignment horizontal="center" wrapText="1"/>
    </xf>
    <xf numFmtId="0" fontId="55" fillId="0" borderId="30" xfId="38" applyFont="1" applyBorder="1" applyAlignment="1">
      <alignment horizontal="center" wrapText="1"/>
    </xf>
    <xf numFmtId="0" fontId="55" fillId="0" borderId="31" xfId="38" applyFont="1" applyBorder="1" applyAlignment="1">
      <alignment horizontal="center" wrapText="1"/>
    </xf>
    <xf numFmtId="0" fontId="55" fillId="0" borderId="32" xfId="38" applyFont="1" applyBorder="1" applyAlignment="1">
      <alignment horizontal="center" wrapText="1"/>
    </xf>
    <xf numFmtId="0" fontId="55" fillId="0" borderId="0" xfId="38" applyFont="1" applyBorder="1" applyAlignment="1">
      <alignment horizontal="center" wrapText="1"/>
    </xf>
    <xf numFmtId="0" fontId="55" fillId="0" borderId="34" xfId="38" applyFont="1" applyBorder="1" applyAlignment="1">
      <alignment horizontal="center" wrapText="1"/>
    </xf>
    <xf numFmtId="0" fontId="52" fillId="0" borderId="30" xfId="38" applyFont="1" applyBorder="1" applyAlignment="1">
      <alignment horizontal="center" wrapText="1"/>
    </xf>
    <xf numFmtId="0" fontId="52" fillId="0" borderId="32" xfId="38" applyFont="1" applyBorder="1" applyAlignment="1">
      <alignment horizontal="center" wrapText="1"/>
    </xf>
    <xf numFmtId="0" fontId="52" fillId="0" borderId="38" xfId="38" applyFont="1" applyBorder="1" applyAlignment="1">
      <alignment horizontal="center" wrapText="1"/>
    </xf>
    <xf numFmtId="0" fontId="52" fillId="0" borderId="39" xfId="38" applyFont="1" applyBorder="1" applyAlignment="1">
      <alignment horizontal="center" wrapText="1"/>
    </xf>
    <xf numFmtId="0" fontId="56" fillId="0" borderId="35" xfId="38" applyFont="1" applyBorder="1" applyAlignment="1">
      <alignment vertical="top" wrapText="1"/>
    </xf>
    <xf numFmtId="0" fontId="58" fillId="0" borderId="33" xfId="38" applyFont="1" applyBorder="1" applyAlignment="1">
      <alignment vertical="top" wrapText="1"/>
    </xf>
    <xf numFmtId="0" fontId="58" fillId="0" borderId="34" xfId="38" applyFont="1" applyBorder="1" applyAlignment="1">
      <alignment vertical="top" wrapText="1"/>
    </xf>
    <xf numFmtId="0" fontId="53" fillId="0" borderId="30" xfId="46" applyFont="1" applyBorder="1" applyAlignment="1">
      <alignment horizontal="left" wrapText="1"/>
    </xf>
    <xf numFmtId="0" fontId="53" fillId="0" borderId="31" xfId="46" applyFont="1" applyBorder="1" applyAlignment="1">
      <alignment horizontal="left" wrapText="1"/>
    </xf>
    <xf numFmtId="0" fontId="53" fillId="0" borderId="32" xfId="46" applyFont="1" applyBorder="1" applyAlignment="1">
      <alignment horizontal="left" wrapText="1"/>
    </xf>
    <xf numFmtId="0" fontId="54" fillId="0" borderId="33" xfId="46" applyFont="1" applyBorder="1" applyAlignment="1">
      <alignment horizontal="left" wrapText="1"/>
    </xf>
    <xf numFmtId="0" fontId="54" fillId="0" borderId="34" xfId="46" applyFont="1" applyBorder="1" applyAlignment="1">
      <alignment horizontal="left" wrapText="1"/>
    </xf>
    <xf numFmtId="0" fontId="54" fillId="0" borderId="35" xfId="46" applyFont="1" applyBorder="1" applyAlignment="1">
      <alignment horizontal="left" wrapText="1"/>
    </xf>
    <xf numFmtId="0" fontId="55" fillId="0" borderId="36" xfId="46" applyFont="1" applyBorder="1" applyAlignment="1">
      <alignment horizontal="center" wrapText="1"/>
    </xf>
    <xf numFmtId="0" fontId="55" fillId="0" borderId="37" xfId="46" applyFont="1" applyBorder="1" applyAlignment="1">
      <alignment horizontal="center" wrapText="1"/>
    </xf>
    <xf numFmtId="0" fontId="55" fillId="0" borderId="40" xfId="46" applyFont="1" applyBorder="1" applyAlignment="1">
      <alignment horizontal="center" wrapText="1"/>
    </xf>
    <xf numFmtId="0" fontId="55" fillId="0" borderId="30" xfId="46" applyFont="1" applyBorder="1" applyAlignment="1">
      <alignment horizontal="center" wrapText="1"/>
    </xf>
    <xf numFmtId="0" fontId="55" fillId="0" borderId="31" xfId="46" applyFont="1" applyBorder="1" applyAlignment="1">
      <alignment horizontal="center" wrapText="1"/>
    </xf>
    <xf numFmtId="0" fontId="55" fillId="0" borderId="32" xfId="46" applyFont="1" applyBorder="1" applyAlignment="1">
      <alignment horizontal="center" wrapText="1"/>
    </xf>
    <xf numFmtId="0" fontId="55" fillId="0" borderId="38" xfId="46" applyFont="1" applyBorder="1" applyAlignment="1">
      <alignment horizontal="center" wrapText="1"/>
    </xf>
    <xf numFmtId="0" fontId="55" fillId="0" borderId="0" xfId="46" applyFont="1" applyBorder="1" applyAlignment="1">
      <alignment horizontal="center" wrapText="1"/>
    </xf>
    <xf numFmtId="0" fontId="55" fillId="0" borderId="39" xfId="46" applyFont="1" applyBorder="1" applyAlignment="1">
      <alignment horizontal="center" wrapText="1"/>
    </xf>
    <xf numFmtId="0" fontId="55" fillId="0" borderId="33" xfId="46" applyFont="1" applyBorder="1" applyAlignment="1">
      <alignment horizontal="center" wrapText="1"/>
    </xf>
    <xf numFmtId="0" fontId="55" fillId="0" borderId="34" xfId="46" applyFont="1" applyBorder="1" applyAlignment="1">
      <alignment horizontal="center" wrapText="1"/>
    </xf>
    <xf numFmtId="0" fontId="55" fillId="0" borderId="35" xfId="46" applyFont="1" applyBorder="1" applyAlignment="1">
      <alignment horizontal="center" wrapText="1"/>
    </xf>
    <xf numFmtId="0" fontId="54" fillId="0" borderId="30" xfId="46" applyFont="1" applyBorder="1" applyAlignment="1">
      <alignment horizontal="center" wrapText="1"/>
    </xf>
    <xf numFmtId="0" fontId="54" fillId="0" borderId="32" xfId="46" applyFont="1" applyBorder="1" applyAlignment="1">
      <alignment horizontal="center" wrapText="1"/>
    </xf>
    <xf numFmtId="0" fontId="54" fillId="0" borderId="38" xfId="46" applyFont="1" applyBorder="1" applyAlignment="1">
      <alignment horizontal="center" wrapText="1"/>
    </xf>
    <xf numFmtId="0" fontId="54" fillId="0" borderId="39" xfId="46" applyFont="1" applyBorder="1" applyAlignment="1">
      <alignment horizontal="center" wrapText="1"/>
    </xf>
    <xf numFmtId="0" fontId="58" fillId="0" borderId="38" xfId="46" applyFont="1" applyBorder="1" applyAlignment="1">
      <alignment vertical="top" wrapText="1"/>
    </xf>
    <xf numFmtId="0" fontId="58" fillId="0" borderId="0" xfId="46" applyFont="1" applyBorder="1" applyAlignment="1">
      <alignment vertical="top" wrapText="1"/>
    </xf>
    <xf numFmtId="0" fontId="56" fillId="0" borderId="0" xfId="46" applyFont="1" applyAlignment="1">
      <alignment vertical="top" wrapText="1"/>
    </xf>
    <xf numFmtId="0" fontId="56" fillId="0" borderId="39" xfId="46" applyFont="1" applyBorder="1" applyAlignment="1">
      <alignment vertical="top" wrapText="1"/>
    </xf>
    <xf numFmtId="0" fontId="56" fillId="0" borderId="38" xfId="46" applyFont="1" applyBorder="1" applyAlignment="1">
      <alignment vertical="top" wrapText="1"/>
    </xf>
    <xf numFmtId="0" fontId="56" fillId="0" borderId="0" xfId="46" applyFont="1" applyBorder="1" applyAlignment="1">
      <alignment vertical="top" wrapText="1"/>
    </xf>
    <xf numFmtId="0" fontId="55" fillId="0" borderId="41" xfId="46" applyFont="1" applyBorder="1" applyAlignment="1">
      <alignment horizontal="center" wrapText="1"/>
    </xf>
    <xf numFmtId="0" fontId="55" fillId="0" borderId="42" xfId="46" applyFont="1" applyBorder="1" applyAlignment="1">
      <alignment horizontal="center" wrapText="1"/>
    </xf>
    <xf numFmtId="0" fontId="58" fillId="0" borderId="30" xfId="46" applyFont="1" applyBorder="1" applyAlignment="1">
      <alignment vertical="top" wrapText="1"/>
    </xf>
    <xf numFmtId="0" fontId="58" fillId="0" borderId="31" xfId="46" applyFont="1" applyBorder="1" applyAlignment="1">
      <alignment vertical="top" wrapText="1"/>
    </xf>
    <xf numFmtId="0" fontId="58" fillId="0" borderId="32" xfId="46" applyFont="1" applyBorder="1" applyAlignment="1">
      <alignment vertical="top" wrapText="1"/>
    </xf>
    <xf numFmtId="0" fontId="58" fillId="0" borderId="0" xfId="46" applyFont="1" applyAlignment="1">
      <alignment vertical="top" wrapText="1"/>
    </xf>
    <xf numFmtId="0" fontId="58" fillId="0" borderId="39" xfId="46" applyFont="1" applyBorder="1" applyAlignment="1">
      <alignment vertical="top" wrapText="1"/>
    </xf>
    <xf numFmtId="0" fontId="60" fillId="0" borderId="0" xfId="47" applyBorder="1" applyAlignment="1">
      <alignment vertical="top" wrapText="1"/>
    </xf>
    <xf numFmtId="0" fontId="60" fillId="0" borderId="39" xfId="47" applyBorder="1" applyAlignment="1">
      <alignment vertical="top" wrapText="1"/>
    </xf>
    <xf numFmtId="0" fontId="58" fillId="0" borderId="33" xfId="46" applyFont="1" applyBorder="1" applyAlignment="1">
      <alignment vertical="top" wrapText="1"/>
    </xf>
    <xf numFmtId="0" fontId="58" fillId="0" borderId="34" xfId="46" applyFont="1" applyBorder="1" applyAlignment="1">
      <alignment vertical="top" wrapText="1"/>
    </xf>
    <xf numFmtId="0" fontId="54" fillId="0" borderId="34" xfId="46" applyFont="1" applyBorder="1" applyAlignment="1">
      <alignment wrapText="1"/>
    </xf>
    <xf numFmtId="0" fontId="54" fillId="0" borderId="35" xfId="46" applyFont="1" applyBorder="1" applyAlignment="1">
      <alignment wrapText="1"/>
    </xf>
    <xf numFmtId="0" fontId="66" fillId="0" borderId="30" xfId="53" applyFont="1" applyBorder="1" applyAlignment="1">
      <alignment horizontal="left" wrapText="1"/>
    </xf>
    <xf numFmtId="0" fontId="66" fillId="0" borderId="31" xfId="53" applyFont="1" applyBorder="1" applyAlignment="1">
      <alignment horizontal="left" wrapText="1"/>
    </xf>
    <xf numFmtId="0" fontId="66" fillId="0" borderId="32" xfId="53" applyFont="1" applyBorder="1" applyAlignment="1">
      <alignment horizontal="left" wrapText="1"/>
    </xf>
    <xf numFmtId="0" fontId="6" fillId="0" borderId="33" xfId="53" applyBorder="1" applyAlignment="1">
      <alignment horizontal="left" wrapText="1"/>
    </xf>
    <xf numFmtId="0" fontId="6" fillId="0" borderId="34" xfId="53" applyBorder="1" applyAlignment="1">
      <alignment horizontal="left" wrapText="1"/>
    </xf>
    <xf numFmtId="0" fontId="6" fillId="0" borderId="35" xfId="53" applyBorder="1" applyAlignment="1">
      <alignment horizontal="left" wrapText="1"/>
    </xf>
    <xf numFmtId="0" fontId="67" fillId="0" borderId="36" xfId="53" applyFont="1" applyBorder="1" applyAlignment="1">
      <alignment horizontal="center" wrapText="1"/>
    </xf>
    <xf numFmtId="0" fontId="67" fillId="0" borderId="37" xfId="53" applyFont="1" applyBorder="1" applyAlignment="1">
      <alignment horizontal="center" wrapText="1"/>
    </xf>
    <xf numFmtId="0" fontId="67" fillId="0" borderId="40" xfId="53" applyFont="1" applyBorder="1" applyAlignment="1">
      <alignment horizontal="center" wrapText="1"/>
    </xf>
    <xf numFmtId="0" fontId="67" fillId="0" borderId="30" xfId="53" applyFont="1" applyBorder="1" applyAlignment="1">
      <alignment horizontal="center" wrapText="1"/>
    </xf>
    <xf numFmtId="0" fontId="67" fillId="0" borderId="31" xfId="53" applyFont="1" applyBorder="1" applyAlignment="1">
      <alignment horizontal="center" wrapText="1"/>
    </xf>
    <xf numFmtId="0" fontId="67" fillId="0" borderId="32" xfId="53" applyFont="1" applyBorder="1" applyAlignment="1">
      <alignment horizontal="center" wrapText="1"/>
    </xf>
    <xf numFmtId="0" fontId="67" fillId="0" borderId="38" xfId="53" applyFont="1" applyBorder="1" applyAlignment="1">
      <alignment horizontal="center" wrapText="1"/>
    </xf>
    <xf numFmtId="0" fontId="67" fillId="0" borderId="0" xfId="53" applyFont="1" applyBorder="1" applyAlignment="1">
      <alignment horizontal="center" wrapText="1"/>
    </xf>
    <xf numFmtId="0" fontId="67" fillId="0" borderId="39" xfId="53" applyFont="1" applyBorder="1" applyAlignment="1">
      <alignment horizontal="center" wrapText="1"/>
    </xf>
    <xf numFmtId="0" fontId="67" fillId="0" borderId="33" xfId="53" applyFont="1" applyBorder="1" applyAlignment="1">
      <alignment horizontal="center" wrapText="1"/>
    </xf>
    <xf numFmtId="0" fontId="67" fillId="0" borderId="34" xfId="53" applyFont="1" applyBorder="1" applyAlignment="1">
      <alignment horizontal="center" wrapText="1"/>
    </xf>
    <xf numFmtId="0" fontId="67" fillId="0" borderId="35" xfId="53" applyFont="1" applyBorder="1" applyAlignment="1">
      <alignment horizontal="center" wrapText="1"/>
    </xf>
    <xf numFmtId="0" fontId="6" fillId="0" borderId="30" xfId="53" applyBorder="1" applyAlignment="1">
      <alignment horizontal="center" wrapText="1"/>
    </xf>
    <xf numFmtId="0" fontId="6" fillId="0" borderId="32" xfId="53" applyBorder="1" applyAlignment="1">
      <alignment horizontal="center" wrapText="1"/>
    </xf>
    <xf numFmtId="0" fontId="6" fillId="0" borderId="38" xfId="53" applyBorder="1" applyAlignment="1">
      <alignment horizontal="center" wrapText="1"/>
    </xf>
    <xf numFmtId="0" fontId="6" fillId="0" borderId="39" xfId="53" applyBorder="1" applyAlignment="1">
      <alignment horizontal="center" wrapText="1"/>
    </xf>
    <xf numFmtId="0" fontId="68" fillId="0" borderId="30" xfId="53" applyFont="1" applyBorder="1" applyAlignment="1">
      <alignment vertical="top" wrapText="1"/>
    </xf>
    <xf numFmtId="0" fontId="68" fillId="0" borderId="31" xfId="53" applyFont="1" applyBorder="1" applyAlignment="1">
      <alignment vertical="top" wrapText="1"/>
    </xf>
    <xf numFmtId="0" fontId="68" fillId="0" borderId="32" xfId="53" applyFont="1" applyBorder="1" applyAlignment="1">
      <alignment vertical="top" wrapText="1"/>
    </xf>
    <xf numFmtId="0" fontId="68" fillId="0" borderId="38" xfId="53" applyFont="1" applyBorder="1" applyAlignment="1">
      <alignment vertical="top" wrapText="1"/>
    </xf>
    <xf numFmtId="0" fontId="68" fillId="0" borderId="0" xfId="53" applyFont="1" applyAlignment="1">
      <alignment vertical="top" wrapText="1"/>
    </xf>
    <xf numFmtId="0" fontId="68" fillId="0" borderId="39" xfId="53" applyFont="1" applyBorder="1" applyAlignment="1">
      <alignment vertical="top" wrapText="1"/>
    </xf>
    <xf numFmtId="0" fontId="69" fillId="0" borderId="0" xfId="53" applyFont="1" applyAlignment="1">
      <alignment vertical="top" wrapText="1"/>
    </xf>
    <xf numFmtId="0" fontId="69" fillId="0" borderId="39" xfId="53" applyFont="1" applyBorder="1" applyAlignment="1">
      <alignment vertical="top" wrapText="1"/>
    </xf>
    <xf numFmtId="0" fontId="69" fillId="0" borderId="38" xfId="53" applyFont="1" applyBorder="1" applyAlignment="1">
      <alignment vertical="top" wrapText="1"/>
    </xf>
    <xf numFmtId="0" fontId="72" fillId="0" borderId="0" xfId="64" applyAlignment="1">
      <alignment vertical="top" wrapText="1"/>
    </xf>
    <xf numFmtId="0" fontId="72" fillId="0" borderId="39" xfId="64" applyBorder="1" applyAlignment="1">
      <alignment vertical="top" wrapText="1"/>
    </xf>
    <xf numFmtId="0" fontId="69" fillId="0" borderId="34" xfId="53" applyFont="1" applyBorder="1" applyAlignment="1">
      <alignment vertical="top" wrapText="1"/>
    </xf>
    <xf numFmtId="0" fontId="69" fillId="0" borderId="35" xfId="53" applyFont="1" applyBorder="1" applyAlignment="1">
      <alignment vertical="top" wrapText="1"/>
    </xf>
    <xf numFmtId="0" fontId="69" fillId="0" borderId="33" xfId="53" applyFont="1" applyBorder="1" applyAlignment="1">
      <alignment vertical="top" wrapText="1"/>
    </xf>
    <xf numFmtId="0" fontId="68" fillId="0" borderId="38" xfId="65" applyFont="1" applyBorder="1" applyAlignment="1">
      <alignment vertical="top" wrapText="1"/>
    </xf>
    <xf numFmtId="0" fontId="68" fillId="0" borderId="0" xfId="65" applyFont="1" applyAlignment="1">
      <alignment vertical="top" wrapText="1"/>
    </xf>
    <xf numFmtId="0" fontId="69" fillId="0" borderId="0" xfId="65" applyFont="1" applyAlignment="1">
      <alignment vertical="top" wrapText="1"/>
    </xf>
    <xf numFmtId="0" fontId="69" fillId="0" borderId="39" xfId="65" applyFont="1" applyBorder="1" applyAlignment="1">
      <alignment vertical="top" wrapText="1"/>
    </xf>
    <xf numFmtId="0" fontId="69" fillId="0" borderId="34" xfId="65" applyFont="1" applyBorder="1" applyAlignment="1">
      <alignment vertical="top" wrapText="1"/>
    </xf>
    <xf numFmtId="0" fontId="69" fillId="0" borderId="35" xfId="65" applyFont="1" applyBorder="1" applyAlignment="1">
      <alignment vertical="top" wrapText="1"/>
    </xf>
    <xf numFmtId="0" fontId="69" fillId="0" borderId="33" xfId="65" applyFont="1" applyBorder="1" applyAlignment="1">
      <alignment vertical="top" wrapText="1"/>
    </xf>
    <xf numFmtId="0" fontId="69" fillId="0" borderId="38" xfId="65" applyFont="1" applyBorder="1" applyAlignment="1">
      <alignment vertical="top" wrapText="1"/>
    </xf>
    <xf numFmtId="0" fontId="68" fillId="0" borderId="39" xfId="65" applyFont="1" applyBorder="1" applyAlignment="1">
      <alignment vertical="top" wrapText="1"/>
    </xf>
    <xf numFmtId="0" fontId="68" fillId="0" borderId="30" xfId="65" applyFont="1" applyBorder="1" applyAlignment="1">
      <alignment vertical="top" wrapText="1"/>
    </xf>
    <xf numFmtId="0" fontId="68" fillId="0" borderId="31" xfId="65" applyFont="1" applyBorder="1" applyAlignment="1">
      <alignment vertical="top" wrapText="1"/>
    </xf>
    <xf numFmtId="0" fontId="68" fillId="0" borderId="32" xfId="65" applyFont="1" applyBorder="1" applyAlignment="1">
      <alignment vertical="top" wrapText="1"/>
    </xf>
    <xf numFmtId="0" fontId="67" fillId="0" borderId="36" xfId="65" applyFont="1" applyBorder="1" applyAlignment="1">
      <alignment horizontal="center" wrapText="1"/>
    </xf>
    <xf numFmtId="0" fontId="67" fillId="0" borderId="40" xfId="65" applyFont="1" applyBorder="1" applyAlignment="1">
      <alignment horizontal="center" wrapText="1"/>
    </xf>
    <xf numFmtId="0" fontId="67" fillId="0" borderId="30" xfId="65" applyFont="1" applyBorder="1" applyAlignment="1">
      <alignment horizontal="center" wrapText="1"/>
    </xf>
    <xf numFmtId="0" fontId="67" fillId="0" borderId="32" xfId="65" applyFont="1" applyBorder="1" applyAlignment="1">
      <alignment horizontal="center" wrapText="1"/>
    </xf>
    <xf numFmtId="0" fontId="67" fillId="0" borderId="33" xfId="65" applyFont="1" applyBorder="1" applyAlignment="1">
      <alignment horizontal="center" wrapText="1"/>
    </xf>
    <xf numFmtId="0" fontId="67" fillId="0" borderId="35" xfId="65" applyFont="1" applyBorder="1" applyAlignment="1">
      <alignment horizontal="center" wrapText="1"/>
    </xf>
    <xf numFmtId="0" fontId="67" fillId="0" borderId="38" xfId="65" applyFont="1" applyBorder="1" applyAlignment="1">
      <alignment horizontal="center" wrapText="1"/>
    </xf>
    <xf numFmtId="0" fontId="67" fillId="0" borderId="39" xfId="65" applyFont="1" applyBorder="1" applyAlignment="1">
      <alignment horizontal="center" wrapText="1"/>
    </xf>
    <xf numFmtId="0" fontId="5" fillId="0" borderId="38" xfId="65" applyBorder="1" applyAlignment="1">
      <alignment horizontal="center" wrapText="1"/>
    </xf>
    <xf numFmtId="0" fontId="5" fillId="0" borderId="39" xfId="65" applyBorder="1" applyAlignment="1">
      <alignment horizontal="center" wrapText="1"/>
    </xf>
    <xf numFmtId="0" fontId="66" fillId="0" borderId="30" xfId="65" applyFont="1" applyBorder="1" applyAlignment="1">
      <alignment horizontal="left" wrapText="1"/>
    </xf>
    <xf numFmtId="0" fontId="66" fillId="0" borderId="31" xfId="65" applyFont="1" applyBorder="1" applyAlignment="1">
      <alignment horizontal="left" wrapText="1"/>
    </xf>
    <xf numFmtId="0" fontId="66" fillId="0" borderId="32" xfId="65" applyFont="1" applyBorder="1" applyAlignment="1">
      <alignment horizontal="left" wrapText="1"/>
    </xf>
    <xf numFmtId="0" fontId="5" fillId="0" borderId="33" xfId="65" applyBorder="1" applyAlignment="1">
      <alignment horizontal="left" wrapText="1"/>
    </xf>
    <xf numFmtId="0" fontId="5" fillId="0" borderId="34" xfId="65" applyBorder="1" applyAlignment="1">
      <alignment horizontal="left" wrapText="1"/>
    </xf>
    <xf numFmtId="0" fontId="5" fillId="0" borderId="35" xfId="65" applyBorder="1" applyAlignment="1">
      <alignment horizontal="left" wrapText="1"/>
    </xf>
    <xf numFmtId="0" fontId="67" fillId="0" borderId="37" xfId="65" applyFont="1" applyBorder="1" applyAlignment="1">
      <alignment horizontal="center" wrapText="1"/>
    </xf>
    <xf numFmtId="0" fontId="67" fillId="0" borderId="31" xfId="65" applyFont="1" applyBorder="1" applyAlignment="1">
      <alignment horizontal="center" wrapText="1"/>
    </xf>
    <xf numFmtId="0" fontId="67" fillId="0" borderId="0" xfId="65" applyFont="1" applyBorder="1" applyAlignment="1">
      <alignment horizontal="center" wrapText="1"/>
    </xf>
    <xf numFmtId="0" fontId="67" fillId="0" borderId="34" xfId="65" applyFont="1" applyBorder="1" applyAlignment="1">
      <alignment horizontal="center" wrapText="1"/>
    </xf>
    <xf numFmtId="0" fontId="5" fillId="0" borderId="30" xfId="65" applyBorder="1" applyAlignment="1">
      <alignment horizontal="center" wrapText="1"/>
    </xf>
    <xf numFmtId="0" fontId="5" fillId="0" borderId="32" xfId="65" applyBorder="1" applyAlignment="1">
      <alignment horizontal="center" wrapText="1"/>
    </xf>
    <xf numFmtId="0" fontId="68" fillId="0" borderId="38" xfId="116" applyFont="1" applyBorder="1" applyAlignment="1">
      <alignment vertical="top" wrapText="1"/>
    </xf>
    <xf numFmtId="0" fontId="68" fillId="0" borderId="0" xfId="116" applyFont="1" applyAlignment="1">
      <alignment vertical="top" wrapText="1"/>
    </xf>
    <xf numFmtId="0" fontId="69" fillId="0" borderId="0" xfId="116" applyFont="1" applyAlignment="1">
      <alignment vertical="top" wrapText="1"/>
    </xf>
    <xf numFmtId="0" fontId="69" fillId="0" borderId="39" xfId="116" applyFont="1" applyBorder="1" applyAlignment="1">
      <alignment vertical="top" wrapText="1"/>
    </xf>
    <xf numFmtId="0" fontId="5" fillId="0" borderId="0" xfId="116" applyAlignment="1">
      <alignment wrapText="1"/>
    </xf>
    <xf numFmtId="0" fontId="5" fillId="0" borderId="39" xfId="116" applyBorder="1" applyAlignment="1">
      <alignment wrapText="1"/>
    </xf>
    <xf numFmtId="0" fontId="5" fillId="0" borderId="34" xfId="116" applyBorder="1" applyAlignment="1">
      <alignment wrapText="1"/>
    </xf>
    <xf numFmtId="0" fontId="5" fillId="0" borderId="35" xfId="116" applyBorder="1" applyAlignment="1">
      <alignment wrapText="1"/>
    </xf>
    <xf numFmtId="0" fontId="69" fillId="0" borderId="33" xfId="116" applyFont="1" applyBorder="1" applyAlignment="1">
      <alignment vertical="top" wrapText="1"/>
    </xf>
    <xf numFmtId="0" fontId="69" fillId="0" borderId="34" xfId="116" applyFont="1" applyBorder="1" applyAlignment="1">
      <alignment vertical="top" wrapText="1"/>
    </xf>
    <xf numFmtId="0" fontId="69" fillId="0" borderId="38" xfId="116" applyFont="1" applyBorder="1" applyAlignment="1">
      <alignment vertical="top" wrapText="1"/>
    </xf>
    <xf numFmtId="0" fontId="72" fillId="0" borderId="0" xfId="117" applyAlignment="1">
      <alignment vertical="top" wrapText="1"/>
    </xf>
    <xf numFmtId="0" fontId="72" fillId="0" borderId="39" xfId="117" applyBorder="1" applyAlignment="1">
      <alignment vertical="top" wrapText="1"/>
    </xf>
    <xf numFmtId="0" fontId="68" fillId="0" borderId="39" xfId="116" applyFont="1" applyBorder="1" applyAlignment="1">
      <alignment vertical="top" wrapText="1"/>
    </xf>
    <xf numFmtId="0" fontId="67" fillId="0" borderId="41" xfId="116" applyFont="1" applyBorder="1" applyAlignment="1">
      <alignment horizontal="center" wrapText="1"/>
    </xf>
    <xf numFmtId="0" fontId="67" fillId="0" borderId="42" xfId="116" applyFont="1" applyBorder="1" applyAlignment="1">
      <alignment horizontal="center" wrapText="1"/>
    </xf>
    <xf numFmtId="0" fontId="68" fillId="0" borderId="30" xfId="116" applyFont="1" applyBorder="1" applyAlignment="1">
      <alignment vertical="top" wrapText="1"/>
    </xf>
    <xf numFmtId="0" fontId="68" fillId="0" borderId="31" xfId="116" applyFont="1" applyBorder="1" applyAlignment="1">
      <alignment vertical="top" wrapText="1"/>
    </xf>
    <xf numFmtId="0" fontId="68" fillId="0" borderId="32" xfId="116" applyFont="1" applyBorder="1" applyAlignment="1">
      <alignment vertical="top" wrapText="1"/>
    </xf>
    <xf numFmtId="0" fontId="67" fillId="0" borderId="38" xfId="116" applyFont="1" applyBorder="1" applyAlignment="1">
      <alignment horizontal="center" wrapText="1"/>
    </xf>
    <xf numFmtId="0" fontId="67" fillId="0" borderId="39" xfId="116" applyFont="1" applyBorder="1" applyAlignment="1">
      <alignment horizontal="center" wrapText="1"/>
    </xf>
    <xf numFmtId="0" fontId="67" fillId="0" borderId="33" xfId="116" applyFont="1" applyBorder="1" applyAlignment="1">
      <alignment horizontal="center" wrapText="1"/>
    </xf>
    <xf numFmtId="0" fontId="67" fillId="0" borderId="35" xfId="116" applyFont="1" applyBorder="1" applyAlignment="1">
      <alignment horizontal="center" wrapText="1"/>
    </xf>
    <xf numFmtId="0" fontId="66" fillId="0" borderId="30" xfId="116" applyFont="1" applyBorder="1" applyAlignment="1">
      <alignment horizontal="left" wrapText="1"/>
    </xf>
    <xf numFmtId="0" fontId="66" fillId="0" borderId="31" xfId="116" applyFont="1" applyBorder="1" applyAlignment="1">
      <alignment horizontal="left" wrapText="1"/>
    </xf>
    <xf numFmtId="0" fontId="66" fillId="0" borderId="32" xfId="116" applyFont="1" applyBorder="1" applyAlignment="1">
      <alignment horizontal="left" wrapText="1"/>
    </xf>
    <xf numFmtId="0" fontId="5" fillId="0" borderId="33" xfId="116" applyBorder="1" applyAlignment="1">
      <alignment horizontal="left" wrapText="1"/>
    </xf>
    <xf numFmtId="0" fontId="5" fillId="0" borderId="34" xfId="116" applyBorder="1" applyAlignment="1">
      <alignment horizontal="left" wrapText="1"/>
    </xf>
    <xf numFmtId="0" fontId="5" fillId="0" borderId="35" xfId="116" applyBorder="1" applyAlignment="1">
      <alignment horizontal="left" wrapText="1"/>
    </xf>
    <xf numFmtId="0" fontId="67" fillId="0" borderId="36" xfId="116" applyFont="1" applyBorder="1" applyAlignment="1">
      <alignment horizontal="center" wrapText="1"/>
    </xf>
    <xf numFmtId="0" fontId="67" fillId="0" borderId="37" xfId="116" applyFont="1" applyBorder="1" applyAlignment="1">
      <alignment horizontal="center" wrapText="1"/>
    </xf>
    <xf numFmtId="0" fontId="67" fillId="0" borderId="40" xfId="116" applyFont="1" applyBorder="1" applyAlignment="1">
      <alignment horizontal="center" wrapText="1"/>
    </xf>
    <xf numFmtId="0" fontId="67" fillId="0" borderId="30" xfId="116" applyFont="1" applyBorder="1" applyAlignment="1">
      <alignment horizontal="center" wrapText="1"/>
    </xf>
    <xf numFmtId="0" fontId="67" fillId="0" borderId="31" xfId="116" applyFont="1" applyBorder="1" applyAlignment="1">
      <alignment horizontal="center" wrapText="1"/>
    </xf>
    <xf numFmtId="0" fontId="67" fillId="0" borderId="32" xfId="116" applyFont="1" applyBorder="1" applyAlignment="1">
      <alignment horizontal="center" wrapText="1"/>
    </xf>
    <xf numFmtId="0" fontId="67" fillId="0" borderId="0" xfId="116" applyFont="1" applyBorder="1" applyAlignment="1">
      <alignment horizontal="center" wrapText="1"/>
    </xf>
    <xf numFmtId="0" fontId="67" fillId="0" borderId="34" xfId="116" applyFont="1" applyBorder="1" applyAlignment="1">
      <alignment horizontal="center" wrapText="1"/>
    </xf>
    <xf numFmtId="0" fontId="5" fillId="0" borderId="30" xfId="116" applyBorder="1" applyAlignment="1">
      <alignment horizontal="center" wrapText="1"/>
    </xf>
    <xf numFmtId="0" fontId="5" fillId="0" borderId="32" xfId="116" applyBorder="1" applyAlignment="1">
      <alignment horizontal="center" wrapText="1"/>
    </xf>
    <xf numFmtId="0" fontId="5" fillId="0" borderId="38" xfId="116" applyBorder="1" applyAlignment="1">
      <alignment horizontal="center" wrapText="1"/>
    </xf>
    <xf numFmtId="0" fontId="5" fillId="0" borderId="39" xfId="116" applyBorder="1" applyAlignment="1">
      <alignment horizontal="center" wrapText="1"/>
    </xf>
    <xf numFmtId="0" fontId="72" fillId="0" borderId="0" xfId="118" applyAlignment="1">
      <alignment vertical="top" wrapText="1"/>
    </xf>
    <xf numFmtId="0" fontId="72" fillId="0" borderId="39" xfId="118" applyBorder="1" applyAlignment="1">
      <alignment vertical="top" wrapText="1"/>
    </xf>
    <xf numFmtId="0" fontId="69" fillId="0" borderId="35" xfId="116" applyFont="1" applyBorder="1" applyAlignment="1">
      <alignment vertical="top" wrapText="1"/>
    </xf>
    <xf numFmtId="0" fontId="67" fillId="0" borderId="43" xfId="116" applyFont="1" applyBorder="1" applyAlignment="1">
      <alignment horizontal="center" wrapText="1"/>
    </xf>
    <xf numFmtId="0" fontId="90" fillId="45" borderId="36" xfId="129" applyFont="1" applyFill="1" applyBorder="1" applyAlignment="1">
      <alignment vertical="top" wrapText="1"/>
    </xf>
    <xf numFmtId="0" fontId="90" fillId="45" borderId="40" xfId="129" applyFont="1" applyFill="1" applyBorder="1" applyAlignment="1">
      <alignment vertical="top" wrapText="1"/>
    </xf>
    <xf numFmtId="0" fontId="1" fillId="0" borderId="0" xfId="132" applyAlignment="1">
      <alignment horizontal="center"/>
    </xf>
    <xf numFmtId="176" fontId="7" fillId="37" borderId="0" xfId="127" applyNumberFormat="1" applyFill="1" applyAlignment="1">
      <alignment horizontal="center"/>
    </xf>
  </cellXfs>
  <cellStyles count="133">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Column heading" xfId="66" xr:uid="{00000000-0005-0000-0000-00001B000000}"/>
    <cellStyle name="Comma 2" xfId="48" xr:uid="{00000000-0005-0000-0000-00001C000000}"/>
    <cellStyle name="Comma 2 2" xfId="120" xr:uid="{00000000-0005-0000-0000-00001D000000}"/>
    <cellStyle name="Comma 3" xfId="49" xr:uid="{00000000-0005-0000-0000-00001E000000}"/>
    <cellStyle name="Comma0" xfId="67" xr:uid="{00000000-0005-0000-0000-00001F000000}"/>
    <cellStyle name="Corner heading" xfId="68" xr:uid="{00000000-0005-0000-0000-000020000000}"/>
    <cellStyle name="Currency0" xfId="69" xr:uid="{00000000-0005-0000-0000-000021000000}"/>
    <cellStyle name="Data" xfId="70" xr:uid="{00000000-0005-0000-0000-000022000000}"/>
    <cellStyle name="Data no deci" xfId="71" xr:uid="{00000000-0005-0000-0000-000023000000}"/>
    <cellStyle name="Data Superscript" xfId="72" xr:uid="{00000000-0005-0000-0000-000024000000}"/>
    <cellStyle name="Data_1-1A-Regular" xfId="73" xr:uid="{00000000-0005-0000-0000-000025000000}"/>
    <cellStyle name="Data-one deci" xfId="74" xr:uid="{00000000-0005-0000-0000-000026000000}"/>
    <cellStyle name="Date" xfId="75" xr:uid="{00000000-0005-0000-0000-000027000000}"/>
    <cellStyle name="Explanatory Text" xfId="28" builtinId="53" customBuiltin="1"/>
    <cellStyle name="Fixed" xfId="76" xr:uid="{00000000-0005-0000-0000-000029000000}"/>
    <cellStyle name="Followed Hyperlink 2" xfId="77" xr:uid="{00000000-0005-0000-0000-00002A000000}"/>
    <cellStyle name="Good" xfId="29" builtinId="26" customBuiltin="1"/>
    <cellStyle name="Heading 1" xfId="30" builtinId="16" customBuiltin="1"/>
    <cellStyle name="Heading 1 2" xfId="78" xr:uid="{00000000-0005-0000-0000-00002D000000}"/>
    <cellStyle name="Heading 2" xfId="31" builtinId="17" customBuiltin="1"/>
    <cellStyle name="Heading 2 2" xfId="79" xr:uid="{00000000-0005-0000-0000-00002F000000}"/>
    <cellStyle name="Heading 3" xfId="32" builtinId="18" customBuiltin="1"/>
    <cellStyle name="Heading 4" xfId="33" builtinId="19" customBuiltin="1"/>
    <cellStyle name="Hed Side" xfId="80" xr:uid="{00000000-0005-0000-0000-000032000000}"/>
    <cellStyle name="Hed Side bold" xfId="81" xr:uid="{00000000-0005-0000-0000-000033000000}"/>
    <cellStyle name="Hed Side Indent" xfId="82" xr:uid="{00000000-0005-0000-0000-000034000000}"/>
    <cellStyle name="Hed Side Regular" xfId="83" xr:uid="{00000000-0005-0000-0000-000035000000}"/>
    <cellStyle name="Hed Side_1-1A-Regular" xfId="84" xr:uid="{00000000-0005-0000-0000-000036000000}"/>
    <cellStyle name="Hed Top" xfId="85" xr:uid="{00000000-0005-0000-0000-000037000000}"/>
    <cellStyle name="Hed Top - SECTION" xfId="86" xr:uid="{00000000-0005-0000-0000-000038000000}"/>
    <cellStyle name="Hed Top_3-new4" xfId="87" xr:uid="{00000000-0005-0000-0000-000039000000}"/>
    <cellStyle name="Hyperlink" xfId="34" builtinId="8"/>
    <cellStyle name="Hyperlink 2" xfId="50" xr:uid="{00000000-0005-0000-0000-00003B000000}"/>
    <cellStyle name="Hyperlink 2 2" xfId="118" xr:uid="{00000000-0005-0000-0000-00003C000000}"/>
    <cellStyle name="Hyperlink 3" xfId="51" xr:uid="{00000000-0005-0000-0000-00003D000000}"/>
    <cellStyle name="Hyperlink 3 2" xfId="52" xr:uid="{00000000-0005-0000-0000-00003E000000}"/>
    <cellStyle name="Hyperlink 3 3" xfId="117" xr:uid="{00000000-0005-0000-0000-00003F000000}"/>
    <cellStyle name="Hyperlink 4" xfId="47" xr:uid="{00000000-0005-0000-0000-000040000000}"/>
    <cellStyle name="Hyperlink 5" xfId="64" xr:uid="{00000000-0005-0000-0000-000041000000}"/>
    <cellStyle name="Input" xfId="35" builtinId="20" customBuiltin="1"/>
    <cellStyle name="Linked Cell" xfId="36" builtinId="24" customBuiltin="1"/>
    <cellStyle name="Neutral" xfId="37" builtinId="28" customBuiltin="1"/>
    <cellStyle name="Normal" xfId="0" builtinId="0"/>
    <cellStyle name="Normal 10" xfId="53" xr:uid="{00000000-0005-0000-0000-000046000000}"/>
    <cellStyle name="Normal 10 2" xfId="127" xr:uid="{00000000-0005-0000-0000-000047000000}"/>
    <cellStyle name="Normal 11" xfId="54" xr:uid="{00000000-0005-0000-0000-000048000000}"/>
    <cellStyle name="Normal 11 2" xfId="65" xr:uid="{00000000-0005-0000-0000-000049000000}"/>
    <cellStyle name="Normal 11 3" xfId="128" xr:uid="{00000000-0005-0000-0000-00004A000000}"/>
    <cellStyle name="Normal 12" xfId="46" xr:uid="{00000000-0005-0000-0000-00004B000000}"/>
    <cellStyle name="Normal 13" xfId="129" xr:uid="{00000000-0005-0000-0000-00004C000000}"/>
    <cellStyle name="Normal 14" xfId="130" xr:uid="{00000000-0005-0000-0000-00004D000000}"/>
    <cellStyle name="Normal 15" xfId="131" xr:uid="{00000000-0005-0000-0000-00004E000000}"/>
    <cellStyle name="Normal 16" xfId="132" xr:uid="{89F30E4E-F6C0-4C72-8280-15ED4E901612}"/>
    <cellStyle name="Normal 2" xfId="38" xr:uid="{00000000-0005-0000-0000-00004F000000}"/>
    <cellStyle name="Normal 3" xfId="55" xr:uid="{00000000-0005-0000-0000-000050000000}"/>
    <cellStyle name="Normal 3 2" xfId="119" xr:uid="{00000000-0005-0000-0000-000051000000}"/>
    <cellStyle name="Normal 4" xfId="56" xr:uid="{00000000-0005-0000-0000-000052000000}"/>
    <cellStyle name="Normal 4 2" xfId="88" xr:uid="{00000000-0005-0000-0000-000053000000}"/>
    <cellStyle name="Normal 4 3" xfId="116" xr:uid="{00000000-0005-0000-0000-000054000000}"/>
    <cellStyle name="Normal 5" xfId="57" xr:uid="{00000000-0005-0000-0000-000055000000}"/>
    <cellStyle name="Normal 6" xfId="58" xr:uid="{00000000-0005-0000-0000-000056000000}"/>
    <cellStyle name="Normal 6 2" xfId="121" xr:uid="{00000000-0005-0000-0000-000057000000}"/>
    <cellStyle name="Normal 7" xfId="59" xr:uid="{00000000-0005-0000-0000-000058000000}"/>
    <cellStyle name="Normal 7 2" xfId="122" xr:uid="{00000000-0005-0000-0000-000059000000}"/>
    <cellStyle name="Normal 8" xfId="60" xr:uid="{00000000-0005-0000-0000-00005A000000}"/>
    <cellStyle name="Normal 8 2" xfId="123" xr:uid="{00000000-0005-0000-0000-00005B000000}"/>
    <cellStyle name="Normal 9" xfId="61" xr:uid="{00000000-0005-0000-0000-00005C000000}"/>
    <cellStyle name="Normal 9 2" xfId="126" xr:uid="{00000000-0005-0000-0000-00005D000000}"/>
    <cellStyle name="Normal_TransportationIndicators_092002" xfId="39" xr:uid="{00000000-0005-0000-0000-00005E000000}"/>
    <cellStyle name="Note" xfId="40" builtinId="10" customBuiltin="1"/>
    <cellStyle name="Note 2" xfId="89" xr:uid="{00000000-0005-0000-0000-000060000000}"/>
    <cellStyle name="Output" xfId="41" builtinId="21" customBuiltin="1"/>
    <cellStyle name="Percent" xfId="42" builtinId="5"/>
    <cellStyle name="Percent 2" xfId="62" xr:uid="{00000000-0005-0000-0000-000063000000}"/>
    <cellStyle name="Percent 2 2" xfId="124" xr:uid="{00000000-0005-0000-0000-000064000000}"/>
    <cellStyle name="Percent 3" xfId="63" xr:uid="{00000000-0005-0000-0000-000065000000}"/>
    <cellStyle name="Percent 3 2" xfId="125" xr:uid="{00000000-0005-0000-0000-000066000000}"/>
    <cellStyle name="Percent 4" xfId="90" xr:uid="{00000000-0005-0000-0000-000067000000}"/>
    <cellStyle name="Reference" xfId="91" xr:uid="{00000000-0005-0000-0000-000068000000}"/>
    <cellStyle name="Row heading" xfId="92" xr:uid="{00000000-0005-0000-0000-000069000000}"/>
    <cellStyle name="Source Hed" xfId="93" xr:uid="{00000000-0005-0000-0000-00006A000000}"/>
    <cellStyle name="Source Letter" xfId="94" xr:uid="{00000000-0005-0000-0000-00006B000000}"/>
    <cellStyle name="Source Superscript" xfId="95" xr:uid="{00000000-0005-0000-0000-00006C000000}"/>
    <cellStyle name="Source Text" xfId="96" xr:uid="{00000000-0005-0000-0000-00006D000000}"/>
    <cellStyle name="State" xfId="97" xr:uid="{00000000-0005-0000-0000-00006E000000}"/>
    <cellStyle name="Superscript" xfId="98" xr:uid="{00000000-0005-0000-0000-00006F000000}"/>
    <cellStyle name="Superscript- regular" xfId="99" xr:uid="{00000000-0005-0000-0000-000070000000}"/>
    <cellStyle name="Superscript_1-1A-Regular" xfId="100" xr:uid="{00000000-0005-0000-0000-000071000000}"/>
    <cellStyle name="Table Data" xfId="101" xr:uid="{00000000-0005-0000-0000-000072000000}"/>
    <cellStyle name="Table Head Top" xfId="102" xr:uid="{00000000-0005-0000-0000-000073000000}"/>
    <cellStyle name="Table Hed Side" xfId="103" xr:uid="{00000000-0005-0000-0000-000074000000}"/>
    <cellStyle name="Table Title" xfId="104" xr:uid="{00000000-0005-0000-0000-000075000000}"/>
    <cellStyle name="Title" xfId="43" builtinId="15" customBuiltin="1"/>
    <cellStyle name="Title Text" xfId="105" xr:uid="{00000000-0005-0000-0000-000077000000}"/>
    <cellStyle name="Title Text 1" xfId="106" xr:uid="{00000000-0005-0000-0000-000078000000}"/>
    <cellStyle name="Title Text 2" xfId="107" xr:uid="{00000000-0005-0000-0000-000079000000}"/>
    <cellStyle name="Title-1" xfId="108" xr:uid="{00000000-0005-0000-0000-00007A000000}"/>
    <cellStyle name="Title-2" xfId="109" xr:uid="{00000000-0005-0000-0000-00007B000000}"/>
    <cellStyle name="Title-3" xfId="110" xr:uid="{00000000-0005-0000-0000-00007C000000}"/>
    <cellStyle name="Total" xfId="44" builtinId="25" customBuiltin="1"/>
    <cellStyle name="Total 2" xfId="111" xr:uid="{00000000-0005-0000-0000-00007E000000}"/>
    <cellStyle name="Warning Text" xfId="45" builtinId="11" customBuiltin="1"/>
    <cellStyle name="Wrap" xfId="112" xr:uid="{00000000-0005-0000-0000-000080000000}"/>
    <cellStyle name="Wrap Bold" xfId="113" xr:uid="{00000000-0005-0000-0000-000081000000}"/>
    <cellStyle name="Wrap Title" xfId="114" xr:uid="{00000000-0005-0000-0000-000082000000}"/>
    <cellStyle name="Wrap_NTS99-~11" xfId="115" xr:uid="{00000000-0005-0000-0000-000083000000}"/>
  </cellStyles>
  <dxfs count="0"/>
  <tableStyles count="0" defaultTableStyle="TableStyleMedium2" defaultPivotStyle="PivotStyleLight16"/>
  <colors>
    <mruColors>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6.xml"/><Relationship Id="rId47" Type="http://schemas.openxmlformats.org/officeDocument/2006/relationships/externalLink" Target="externalLinks/externalLink11.xml"/><Relationship Id="rId50" Type="http://schemas.openxmlformats.org/officeDocument/2006/relationships/externalLink" Target="externalLinks/externalLink14.xml"/><Relationship Id="rId55"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2.xml"/><Relationship Id="rId46" Type="http://schemas.openxmlformats.org/officeDocument/2006/relationships/externalLink" Target="externalLinks/externalLink10.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externalLink" Target="externalLinks/externalLink5.xml"/><Relationship Id="rId54"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1.xml"/><Relationship Id="rId40" Type="http://schemas.openxmlformats.org/officeDocument/2006/relationships/externalLink" Target="externalLinks/externalLink4.xml"/><Relationship Id="rId45" Type="http://schemas.openxmlformats.org/officeDocument/2006/relationships/externalLink" Target="externalLinks/externalLink9.xml"/><Relationship Id="rId53"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1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8.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7.xml"/><Relationship Id="rId48" Type="http://schemas.openxmlformats.org/officeDocument/2006/relationships/externalLink" Target="externalLinks/externalLink12.xml"/><Relationship Id="rId8" Type="http://schemas.openxmlformats.org/officeDocument/2006/relationships/worksheet" Target="worksheets/sheet8.xml"/><Relationship Id="rId51" Type="http://schemas.openxmlformats.org/officeDocument/2006/relationships/theme" Target="theme/theme1.xml"/><Relationship Id="rId3" Type="http://schemas.openxmlformats.org/officeDocument/2006/relationships/worksheet" Target="worksheets/sheet3.xml"/></Relationships>
</file>

<file path=xl/charts/_rels/chart5.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0.xml.rels><?xml version="1.0" encoding="UTF-8" standalone="yes"?>
<Relationships xmlns="http://schemas.openxmlformats.org/package/2006/relationships"><Relationship Id="rId1" Type="http://schemas.openxmlformats.org/officeDocument/2006/relationships/themeOverride" Target="../theme/themeOverrid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901640419947507"/>
          <c:y val="5.1400554097404488E-2"/>
          <c:w val="0.76691557305336844"/>
          <c:h val="0.8326195683872849"/>
        </c:manualLayout>
      </c:layout>
      <c:barChart>
        <c:barDir val="col"/>
        <c:grouping val="clustered"/>
        <c:varyColors val="0"/>
        <c:ser>
          <c:idx val="0"/>
          <c:order val="0"/>
          <c:tx>
            <c:strRef>
              <c:f>'Energy Weights'!$L$8</c:f>
              <c:strCache>
                <c:ptCount val="1"/>
                <c:pt idx="0">
                  <c:v>1980</c:v>
                </c:pt>
              </c:strCache>
            </c:strRef>
          </c:tx>
          <c:invertIfNegative val="0"/>
          <c:cat>
            <c:strRef>
              <c:f>'Energy Weights'!$K$9:$K$12</c:f>
              <c:strCache>
                <c:ptCount val="4"/>
                <c:pt idx="0">
                  <c:v>Residential</c:v>
                </c:pt>
                <c:pt idx="1">
                  <c:v>Commercial</c:v>
                </c:pt>
                <c:pt idx="2">
                  <c:v>Industrial</c:v>
                </c:pt>
                <c:pt idx="3">
                  <c:v>Transportation</c:v>
                </c:pt>
              </c:strCache>
            </c:strRef>
          </c:cat>
          <c:val>
            <c:numRef>
              <c:f>'Energy Weights'!$L$9:$L$12</c:f>
              <c:numCache>
                <c:formatCode>0.0000</c:formatCode>
                <c:ptCount val="4"/>
                <c:pt idx="0">
                  <c:v>0.22081584417393568</c:v>
                </c:pt>
                <c:pt idx="1">
                  <c:v>0.15234278951966437</c:v>
                </c:pt>
                <c:pt idx="2">
                  <c:v>0.36086379748645564</c:v>
                </c:pt>
                <c:pt idx="3">
                  <c:v>0.26597756881994428</c:v>
                </c:pt>
              </c:numCache>
            </c:numRef>
          </c:val>
          <c:extLst>
            <c:ext xmlns:c16="http://schemas.microsoft.com/office/drawing/2014/chart" uri="{C3380CC4-5D6E-409C-BE32-E72D297353CC}">
              <c16:uniqueId val="{00000000-F963-45E9-93A7-332238626965}"/>
            </c:ext>
          </c:extLst>
        </c:ser>
        <c:ser>
          <c:idx val="1"/>
          <c:order val="1"/>
          <c:tx>
            <c:strRef>
              <c:f>'Energy Weights'!$M$8</c:f>
              <c:strCache>
                <c:ptCount val="1"/>
                <c:pt idx="0">
                  <c:v>2010</c:v>
                </c:pt>
              </c:strCache>
            </c:strRef>
          </c:tx>
          <c:invertIfNegative val="0"/>
          <c:cat>
            <c:strRef>
              <c:f>'Energy Weights'!$K$9:$K$12</c:f>
              <c:strCache>
                <c:ptCount val="4"/>
                <c:pt idx="0">
                  <c:v>Residential</c:v>
                </c:pt>
                <c:pt idx="1">
                  <c:v>Commercial</c:v>
                </c:pt>
                <c:pt idx="2">
                  <c:v>Industrial</c:v>
                </c:pt>
                <c:pt idx="3">
                  <c:v>Transportation</c:v>
                </c:pt>
              </c:strCache>
            </c:strRef>
          </c:cat>
          <c:val>
            <c:numRef>
              <c:f>'Energy Weights'!$M$9:$M$12</c:f>
              <c:numCache>
                <c:formatCode>0.0000</c:formatCode>
                <c:ptCount val="4"/>
                <c:pt idx="0">
                  <c:v>0.22062637311802594</c:v>
                </c:pt>
                <c:pt idx="1">
                  <c:v>0.19924261490222431</c:v>
                </c:pt>
                <c:pt idx="2">
                  <c:v>0.26453035120188106</c:v>
                </c:pt>
                <c:pt idx="3">
                  <c:v>0.28891965934040847</c:v>
                </c:pt>
              </c:numCache>
            </c:numRef>
          </c:val>
          <c:extLst>
            <c:ext xmlns:c16="http://schemas.microsoft.com/office/drawing/2014/chart" uri="{C3380CC4-5D6E-409C-BE32-E72D297353CC}">
              <c16:uniqueId val="{00000001-F963-45E9-93A7-332238626965}"/>
            </c:ext>
          </c:extLst>
        </c:ser>
        <c:dLbls>
          <c:showLegendKey val="0"/>
          <c:showVal val="0"/>
          <c:showCatName val="0"/>
          <c:showSerName val="0"/>
          <c:showPercent val="0"/>
          <c:showBubbleSize val="0"/>
        </c:dLbls>
        <c:gapWidth val="150"/>
        <c:axId val="120206848"/>
        <c:axId val="117869376"/>
      </c:barChart>
      <c:catAx>
        <c:axId val="120206848"/>
        <c:scaling>
          <c:orientation val="minMax"/>
        </c:scaling>
        <c:delete val="0"/>
        <c:axPos val="b"/>
        <c:numFmt formatCode="General" sourceLinked="0"/>
        <c:majorTickMark val="out"/>
        <c:minorTickMark val="none"/>
        <c:tickLblPos val="nextTo"/>
        <c:crossAx val="117869376"/>
        <c:crosses val="autoZero"/>
        <c:auto val="1"/>
        <c:lblAlgn val="ctr"/>
        <c:lblOffset val="100"/>
        <c:noMultiLvlLbl val="0"/>
      </c:catAx>
      <c:valAx>
        <c:axId val="117869376"/>
        <c:scaling>
          <c:orientation val="minMax"/>
        </c:scaling>
        <c:delete val="0"/>
        <c:axPos val="l"/>
        <c:majorGridlines/>
        <c:title>
          <c:tx>
            <c:rich>
              <a:bodyPr rot="-5400000" vert="horz"/>
              <a:lstStyle/>
              <a:p>
                <a:pPr>
                  <a:defRPr/>
                </a:pPr>
                <a:r>
                  <a:rPr lang="en-US"/>
                  <a:t>Energy Share for Index</a:t>
                </a:r>
              </a:p>
            </c:rich>
          </c:tx>
          <c:layout>
            <c:manualLayout>
              <c:xMode val="edge"/>
              <c:yMode val="edge"/>
              <c:x val="1.0916666666666667E-2"/>
              <c:y val="0.23663385826771655"/>
            </c:manualLayout>
          </c:layout>
          <c:overlay val="0"/>
        </c:title>
        <c:numFmt formatCode="0.00" sourceLinked="0"/>
        <c:majorTickMark val="out"/>
        <c:minorTickMark val="none"/>
        <c:tickLblPos val="nextTo"/>
        <c:crossAx val="120206848"/>
        <c:crosses val="autoZero"/>
        <c:crossBetween val="between"/>
      </c:valAx>
      <c:spPr>
        <a:ln>
          <a:solidFill>
            <a:schemeClr val="accent1"/>
          </a:solidFill>
        </a:ln>
      </c:spPr>
    </c:plotArea>
    <c:legend>
      <c:legendPos val="r"/>
      <c:layout>
        <c:manualLayout>
          <c:xMode val="edge"/>
          <c:yMode val="edge"/>
          <c:x val="0.21315419947506564"/>
          <c:y val="0.11072725284339457"/>
          <c:w val="0.22017913385826768"/>
          <c:h val="0.16743438320209975"/>
        </c:manualLayout>
      </c:layout>
      <c:overlay val="0"/>
      <c:txPr>
        <a:bodyPr/>
        <a:lstStyle/>
        <a:p>
          <a:pPr>
            <a:defRPr sz="1200" baseline="0"/>
          </a:pPr>
          <a:endParaRPr lang="en-US"/>
        </a:p>
      </c:txPr>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5111098810364"/>
          <c:y val="6.0406242143367268E-2"/>
          <c:w val="0.77104354925757301"/>
          <c:h val="0.83428011551614045"/>
        </c:manualLayout>
      </c:layout>
      <c:lineChart>
        <c:grouping val="standard"/>
        <c:varyColors val="0"/>
        <c:ser>
          <c:idx val="0"/>
          <c:order val="0"/>
          <c:tx>
            <c:strRef>
              <c:f>Report_charts!$L$11</c:f>
              <c:strCache>
                <c:ptCount val="1"/>
                <c:pt idx="0">
                  <c:v>Energy*/GDP)</c:v>
                </c:pt>
              </c:strCache>
            </c:strRef>
          </c:tx>
          <c:cat>
            <c:numRef>
              <c:f>Report_charts!$K$12:$K$59</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Report_charts!$L$12:$L$59</c:f>
              <c:numCache>
                <c:formatCode>0.0000</c:formatCode>
                <c:ptCount val="48"/>
                <c:pt idx="0">
                  <c:v>1.4190619363189325</c:v>
                </c:pt>
                <c:pt idx="1">
                  <c:v>1.4138326773454764</c:v>
                </c:pt>
                <c:pt idx="2">
                  <c:v>1.4127934830465256</c:v>
                </c:pt>
                <c:pt idx="3">
                  <c:v>1.3815332073443412</c:v>
                </c:pt>
                <c:pt idx="4">
                  <c:v>1.3713278567738398</c:v>
                </c:pt>
                <c:pt idx="5">
                  <c:v>1.3423569472294716</c:v>
                </c:pt>
                <c:pt idx="6">
                  <c:v>1.3369176019210887</c:v>
                </c:pt>
                <c:pt idx="7">
                  <c:v>1.305362984384534</c:v>
                </c:pt>
                <c:pt idx="8">
                  <c:v>1.2795515069238519</c:v>
                </c:pt>
                <c:pt idx="9">
                  <c:v>1.2283619870379907</c:v>
                </c:pt>
                <c:pt idx="10">
                  <c:v>1.1829683382155836</c:v>
                </c:pt>
                <c:pt idx="11">
                  <c:v>1.1420391884427787</c:v>
                </c:pt>
                <c:pt idx="12">
                  <c:v>1.1263849515091473</c:v>
                </c:pt>
                <c:pt idx="13">
                  <c:v>1.0915910039953147</c:v>
                </c:pt>
                <c:pt idx="14">
                  <c:v>1.055066007323133</c:v>
                </c:pt>
                <c:pt idx="15">
                  <c:v>1</c:v>
                </c:pt>
                <c:pt idx="16">
                  <c:v>0.97806602801726095</c:v>
                </c:pt>
                <c:pt idx="17">
                  <c:v>0.96820892881408005</c:v>
                </c:pt>
                <c:pt idx="18">
                  <c:v>0.9744289825875877</c:v>
                </c:pt>
                <c:pt idx="19">
                  <c:v>0.96444399174089268</c:v>
                </c:pt>
                <c:pt idx="20">
                  <c:v>0.94069274206318831</c:v>
                </c:pt>
                <c:pt idx="21">
                  <c:v>0.93391005201638766</c:v>
                </c:pt>
                <c:pt idx="22">
                  <c:v>0.91400106234766476</c:v>
                </c:pt>
                <c:pt idx="23">
                  <c:v>0.91748318997387091</c:v>
                </c:pt>
                <c:pt idx="24">
                  <c:v>0.89791539710330803</c:v>
                </c:pt>
                <c:pt idx="25">
                  <c:v>0.89609351914087976</c:v>
                </c:pt>
                <c:pt idx="26">
                  <c:v>0.88847172741527713</c:v>
                </c:pt>
                <c:pt idx="27">
                  <c:v>0.85303672574572698</c:v>
                </c:pt>
                <c:pt idx="28">
                  <c:v>0.83002896799796799</c:v>
                </c:pt>
                <c:pt idx="29">
                  <c:v>0.81357336806777569</c:v>
                </c:pt>
                <c:pt idx="30">
                  <c:v>0.800558407013785</c:v>
                </c:pt>
                <c:pt idx="31">
                  <c:v>0.78008258965258181</c:v>
                </c:pt>
                <c:pt idx="32">
                  <c:v>0.76944049860004482</c:v>
                </c:pt>
                <c:pt idx="33">
                  <c:v>0.75046146443181705</c:v>
                </c:pt>
                <c:pt idx="34">
                  <c:v>0.7338796030381648</c:v>
                </c:pt>
                <c:pt idx="35">
                  <c:v>0.7150274685647654</c:v>
                </c:pt>
                <c:pt idx="36">
                  <c:v>0.68692376358783747</c:v>
                </c:pt>
                <c:pt idx="37">
                  <c:v>0.68221423988008001</c:v>
                </c:pt>
                <c:pt idx="38">
                  <c:v>0.6732964609202885</c:v>
                </c:pt>
                <c:pt idx="39">
                  <c:v>0.65218668749390007</c:v>
                </c:pt>
                <c:pt idx="40">
                  <c:v>0.6513576021074291</c:v>
                </c:pt>
                <c:pt idx="41">
                  <c:v>0.63820229399780359</c:v>
                </c:pt>
                <c:pt idx="42">
                  <c:v>0.60323334643203497</c:v>
                </c:pt>
                <c:pt idx="43">
                  <c:v>0.61310162446819383</c:v>
                </c:pt>
                <c:pt idx="44">
                  <c:v>0.61086539774325088</c:v>
                </c:pt>
                <c:pt idx="45">
                  <c:v>0.58586158781081332</c:v>
                </c:pt>
                <c:pt idx="46">
                  <c:v>0.57622405970072577</c:v>
                </c:pt>
                <c:pt idx="47">
                  <c:v>0.56051564168402945</c:v>
                </c:pt>
              </c:numCache>
            </c:numRef>
          </c:val>
          <c:smooth val="0"/>
          <c:extLst>
            <c:ext xmlns:c16="http://schemas.microsoft.com/office/drawing/2014/chart" uri="{C3380CC4-5D6E-409C-BE32-E72D297353CC}">
              <c16:uniqueId val="{00000000-AE12-484D-8764-8357042F128D}"/>
            </c:ext>
          </c:extLst>
        </c:ser>
        <c:ser>
          <c:idx val="1"/>
          <c:order val="1"/>
          <c:tx>
            <c:strRef>
              <c:f>Report_charts!$M$11</c:f>
              <c:strCache>
                <c:ptCount val="1"/>
                <c:pt idx="0">
                  <c:v>End-Use Sector Intensity</c:v>
                </c:pt>
              </c:strCache>
            </c:strRef>
          </c:tx>
          <c:marker>
            <c:symbol val="square"/>
            <c:size val="4"/>
          </c:marker>
          <c:cat>
            <c:numRef>
              <c:f>Report_charts!$K$12:$K$59</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Report_charts!$M$12:$M$59</c:f>
              <c:numCache>
                <c:formatCode>0.0000</c:formatCode>
                <c:ptCount val="48"/>
                <c:pt idx="0">
                  <c:v>1.1922522530829827</c:v>
                </c:pt>
                <c:pt idx="1">
                  <c:v>1.1994215856443036</c:v>
                </c:pt>
                <c:pt idx="2">
                  <c:v>1.1930905646342755</c:v>
                </c:pt>
                <c:pt idx="3">
                  <c:v>1.1834781437232691</c:v>
                </c:pt>
                <c:pt idx="4">
                  <c:v>1.1575775740168623</c:v>
                </c:pt>
                <c:pt idx="5">
                  <c:v>1.1560168024246014</c:v>
                </c:pt>
                <c:pt idx="6">
                  <c:v>1.1458234723656351</c:v>
                </c:pt>
                <c:pt idx="7">
                  <c:v>1.1208693412195445</c:v>
                </c:pt>
                <c:pt idx="8">
                  <c:v>1.1051685862862537</c:v>
                </c:pt>
                <c:pt idx="9">
                  <c:v>1.0874759070805973</c:v>
                </c:pt>
                <c:pt idx="10">
                  <c:v>1.0556909652786812</c:v>
                </c:pt>
                <c:pt idx="11">
                  <c:v>1.0466403151169126</c:v>
                </c:pt>
                <c:pt idx="12">
                  <c:v>1.040960859266804</c:v>
                </c:pt>
                <c:pt idx="13">
                  <c:v>1.0236501972326315</c:v>
                </c:pt>
                <c:pt idx="14">
                  <c:v>1.0308807368973041</c:v>
                </c:pt>
                <c:pt idx="15">
                  <c:v>1</c:v>
                </c:pt>
                <c:pt idx="16">
                  <c:v>1.0062780603927151</c:v>
                </c:pt>
                <c:pt idx="17">
                  <c:v>0.99113554373519341</c:v>
                </c:pt>
                <c:pt idx="18">
                  <c:v>0.99888876412509175</c:v>
                </c:pt>
                <c:pt idx="19">
                  <c:v>0.99822528078012351</c:v>
                </c:pt>
                <c:pt idx="20">
                  <c:v>0.99536548083543575</c:v>
                </c:pt>
                <c:pt idx="21">
                  <c:v>0.97975192268107336</c:v>
                </c:pt>
                <c:pt idx="22">
                  <c:v>0.97800731009405617</c:v>
                </c:pt>
                <c:pt idx="23">
                  <c:v>0.97553849213864585</c:v>
                </c:pt>
                <c:pt idx="24">
                  <c:v>0.97100007642687558</c:v>
                </c:pt>
                <c:pt idx="25">
                  <c:v>0.96959192281639173</c:v>
                </c:pt>
                <c:pt idx="26">
                  <c:v>0.97656888967979238</c:v>
                </c:pt>
                <c:pt idx="27">
                  <c:v>0.95551233512901201</c:v>
                </c:pt>
                <c:pt idx="28">
                  <c:v>0.95507754454655103</c:v>
                </c:pt>
                <c:pt idx="29">
                  <c:v>0.95802913359555653</c:v>
                </c:pt>
                <c:pt idx="30">
                  <c:v>0.96270511776711021</c:v>
                </c:pt>
                <c:pt idx="31">
                  <c:v>0.95808526489237311</c:v>
                </c:pt>
                <c:pt idx="32">
                  <c:v>0.9391225676147873</c:v>
                </c:pt>
                <c:pt idx="33">
                  <c:v>0.93657848059804805</c:v>
                </c:pt>
                <c:pt idx="34">
                  <c:v>0.92768330660397191</c:v>
                </c:pt>
                <c:pt idx="35">
                  <c:v>0.91477838735171668</c:v>
                </c:pt>
                <c:pt idx="36">
                  <c:v>0.90467854199897368</c:v>
                </c:pt>
                <c:pt idx="37">
                  <c:v>0.90144302524218523</c:v>
                </c:pt>
                <c:pt idx="38">
                  <c:v>0.89987016208120407</c:v>
                </c:pt>
                <c:pt idx="39">
                  <c:v>0.89411490812249172</c:v>
                </c:pt>
                <c:pt idx="40">
                  <c:v>0.89492822779759096</c:v>
                </c:pt>
                <c:pt idx="41">
                  <c:v>0.89285619892431778</c:v>
                </c:pt>
                <c:pt idx="42">
                  <c:v>0.87355806355286236</c:v>
                </c:pt>
                <c:pt idx="43">
                  <c:v>0.87912229339581094</c:v>
                </c:pt>
                <c:pt idx="44">
                  <c:v>0.8864471461877611</c:v>
                </c:pt>
                <c:pt idx="45">
                  <c:v>0.88210867621121658</c:v>
                </c:pt>
                <c:pt idx="46">
                  <c:v>0.87908053971591982</c:v>
                </c:pt>
                <c:pt idx="47">
                  <c:v>0.8695878652454011</c:v>
                </c:pt>
              </c:numCache>
            </c:numRef>
          </c:val>
          <c:smooth val="0"/>
          <c:extLst>
            <c:ext xmlns:c16="http://schemas.microsoft.com/office/drawing/2014/chart" uri="{C3380CC4-5D6E-409C-BE32-E72D297353CC}">
              <c16:uniqueId val="{00000001-AE12-484D-8764-8357042F128D}"/>
            </c:ext>
          </c:extLst>
        </c:ser>
        <c:ser>
          <c:idx val="2"/>
          <c:order val="2"/>
          <c:tx>
            <c:strRef>
              <c:f>Report_charts!$N$11</c:f>
              <c:strCache>
                <c:ptCount val="1"/>
                <c:pt idx="0">
                  <c:v>Electricity Generation Efficiency Factor</c:v>
                </c:pt>
              </c:strCache>
            </c:strRef>
          </c:tx>
          <c:spPr>
            <a:ln>
              <a:solidFill>
                <a:srgbClr val="7030A0"/>
              </a:solidFill>
            </a:ln>
          </c:spPr>
          <c:marker>
            <c:symbol val="triangle"/>
            <c:size val="3"/>
            <c:spPr>
              <a:solidFill>
                <a:srgbClr val="7030A0"/>
              </a:solidFill>
              <a:ln>
                <a:solidFill>
                  <a:srgbClr val="7030A0"/>
                </a:solidFill>
              </a:ln>
            </c:spPr>
          </c:marker>
          <c:cat>
            <c:numRef>
              <c:f>Report_charts!$K$12:$K$59</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Report_charts!$N$12:$N$59</c:f>
              <c:numCache>
                <c:formatCode>0.0000</c:formatCode>
                <c:ptCount val="48"/>
                <c:pt idx="0">
                  <c:v>1.013976298613356</c:v>
                </c:pt>
                <c:pt idx="1">
                  <c:v>1.0133818175494045</c:v>
                </c:pt>
                <c:pt idx="2">
                  <c:v>1.0114062997802971</c:v>
                </c:pt>
                <c:pt idx="3">
                  <c:v>1.0102266056973412</c:v>
                </c:pt>
                <c:pt idx="4">
                  <c:v>1.0140628662600562</c:v>
                </c:pt>
                <c:pt idx="5">
                  <c:v>1.0123295193100545</c:v>
                </c:pt>
                <c:pt idx="6">
                  <c:v>1.0115785492280318</c:v>
                </c:pt>
                <c:pt idx="7">
                  <c:v>1.0115805638543303</c:v>
                </c:pt>
                <c:pt idx="8">
                  <c:v>1.0142717807169579</c:v>
                </c:pt>
                <c:pt idx="9">
                  <c:v>1.0111722026545595</c:v>
                </c:pt>
                <c:pt idx="10">
                  <c:v>1.0119501076874138</c:v>
                </c:pt>
                <c:pt idx="11">
                  <c:v>1.0055583471561702</c:v>
                </c:pt>
                <c:pt idx="12">
                  <c:v>1.0091618508131139</c:v>
                </c:pt>
                <c:pt idx="13">
                  <c:v>1.0076175306220647</c:v>
                </c:pt>
                <c:pt idx="14">
                  <c:v>1.0004363963693386</c:v>
                </c:pt>
                <c:pt idx="15">
                  <c:v>1</c:v>
                </c:pt>
                <c:pt idx="16">
                  <c:v>0.99579365970169109</c:v>
                </c:pt>
                <c:pt idx="17">
                  <c:v>0.99285972004531275</c:v>
                </c:pt>
                <c:pt idx="18">
                  <c:v>0.99173334792279488</c:v>
                </c:pt>
                <c:pt idx="19">
                  <c:v>1.002936419727664</c:v>
                </c:pt>
                <c:pt idx="20">
                  <c:v>1.0014849928227487</c:v>
                </c:pt>
                <c:pt idx="21">
                  <c:v>0.99902419324879455</c:v>
                </c:pt>
                <c:pt idx="22">
                  <c:v>0.99714784487727981</c:v>
                </c:pt>
                <c:pt idx="23">
                  <c:v>0.99755650158369269</c:v>
                </c:pt>
                <c:pt idx="24">
                  <c:v>0.99444089377829981</c:v>
                </c:pt>
                <c:pt idx="25">
                  <c:v>0.99689229582785344</c:v>
                </c:pt>
                <c:pt idx="26">
                  <c:v>0.99723944049286029</c:v>
                </c:pt>
                <c:pt idx="27">
                  <c:v>0.99619090356205298</c:v>
                </c:pt>
                <c:pt idx="28">
                  <c:v>0.99644412889063594</c:v>
                </c:pt>
                <c:pt idx="29">
                  <c:v>0.99880844189561935</c:v>
                </c:pt>
                <c:pt idx="30">
                  <c:v>0.99740107896938024</c:v>
                </c:pt>
                <c:pt idx="31">
                  <c:v>0.99153911766125757</c:v>
                </c:pt>
                <c:pt idx="32">
                  <c:v>0.99177827987914224</c:v>
                </c:pt>
                <c:pt idx="33">
                  <c:v>0.98861210346795603</c:v>
                </c:pt>
                <c:pt idx="34">
                  <c:v>0.98953904028990525</c:v>
                </c:pt>
                <c:pt idx="35">
                  <c:v>0.9862554288890012</c:v>
                </c:pt>
                <c:pt idx="36">
                  <c:v>0.98299967003026245</c:v>
                </c:pt>
                <c:pt idx="37">
                  <c:v>0.98234586553742953</c:v>
                </c:pt>
                <c:pt idx="38">
                  <c:v>0.98156783084119448</c:v>
                </c:pt>
                <c:pt idx="39">
                  <c:v>0.97678248680064528</c:v>
                </c:pt>
                <c:pt idx="40">
                  <c:v>0.97547167226750664</c:v>
                </c:pt>
                <c:pt idx="41">
                  <c:v>0.97251294524345411</c:v>
                </c:pt>
                <c:pt idx="42">
                  <c:v>0.96604154052474323</c:v>
                </c:pt>
                <c:pt idx="43">
                  <c:v>0.96509920549705497</c:v>
                </c:pt>
                <c:pt idx="44">
                  <c:v>0.9636449062046315</c:v>
                </c:pt>
                <c:pt idx="45">
                  <c:v>0.95641627596215761</c:v>
                </c:pt>
                <c:pt idx="46">
                  <c:v>0.95431198738215739</c:v>
                </c:pt>
                <c:pt idx="47">
                  <c:v>0.95331679566662553</c:v>
                </c:pt>
              </c:numCache>
            </c:numRef>
          </c:val>
          <c:smooth val="0"/>
          <c:extLst>
            <c:ext xmlns:c16="http://schemas.microsoft.com/office/drawing/2014/chart" uri="{C3380CC4-5D6E-409C-BE32-E72D297353CC}">
              <c16:uniqueId val="{00000002-AE12-484D-8764-8357042F128D}"/>
            </c:ext>
          </c:extLst>
        </c:ser>
        <c:dLbls>
          <c:showLegendKey val="0"/>
          <c:showVal val="0"/>
          <c:showCatName val="0"/>
          <c:showSerName val="0"/>
          <c:showPercent val="0"/>
          <c:showBubbleSize val="0"/>
        </c:dLbls>
        <c:marker val="1"/>
        <c:smooth val="0"/>
        <c:axId val="120264192"/>
        <c:axId val="117872832"/>
      </c:lineChart>
      <c:catAx>
        <c:axId val="120264192"/>
        <c:scaling>
          <c:orientation val="minMax"/>
        </c:scaling>
        <c:delete val="0"/>
        <c:axPos val="b"/>
        <c:numFmt formatCode="General" sourceLinked="1"/>
        <c:majorTickMark val="out"/>
        <c:minorTickMark val="none"/>
        <c:tickLblPos val="nextTo"/>
        <c:crossAx val="117872832"/>
        <c:crosses val="autoZero"/>
        <c:auto val="1"/>
        <c:lblAlgn val="ctr"/>
        <c:lblOffset val="100"/>
        <c:tickLblSkip val="5"/>
        <c:noMultiLvlLbl val="0"/>
      </c:catAx>
      <c:valAx>
        <c:axId val="117872832"/>
        <c:scaling>
          <c:orientation val="minMax"/>
          <c:min val="0"/>
        </c:scaling>
        <c:delete val="0"/>
        <c:axPos val="l"/>
        <c:majorGridlines/>
        <c:title>
          <c:tx>
            <c:rich>
              <a:bodyPr rot="-5400000" vert="horz"/>
              <a:lstStyle/>
              <a:p>
                <a:pPr>
                  <a:defRPr sz="1100" baseline="0"/>
                </a:pPr>
                <a:r>
                  <a:rPr lang="en-US" sz="1100" baseline="0"/>
                  <a:t>Energy Intensity Index, 1985 = 1.0</a:t>
                </a:r>
              </a:p>
            </c:rich>
          </c:tx>
          <c:layout>
            <c:manualLayout>
              <c:xMode val="edge"/>
              <c:yMode val="edge"/>
              <c:x val="1.0338538191200677E-4"/>
              <c:y val="0.20942250829326683"/>
            </c:manualLayout>
          </c:layout>
          <c:overlay val="0"/>
        </c:title>
        <c:numFmt formatCode="0.0000" sourceLinked="1"/>
        <c:majorTickMark val="out"/>
        <c:minorTickMark val="none"/>
        <c:tickLblPos val="nextTo"/>
        <c:crossAx val="120264192"/>
        <c:crosses val="autoZero"/>
        <c:crossBetween val="midCat"/>
      </c:valAx>
      <c:spPr>
        <a:ln>
          <a:solidFill>
            <a:schemeClr val="accent1"/>
          </a:solidFill>
        </a:ln>
      </c:spPr>
    </c:plotArea>
    <c:legend>
      <c:legendPos val="r"/>
      <c:layout>
        <c:manualLayout>
          <c:xMode val="edge"/>
          <c:yMode val="edge"/>
          <c:x val="0.14950057429113101"/>
          <c:y val="0.52075263482259859"/>
          <c:w val="0.34903486800529543"/>
          <c:h val="0.30463126945385693"/>
        </c:manualLayout>
      </c:layout>
      <c:overlay val="0"/>
      <c:spPr>
        <a:solidFill>
          <a:schemeClr val="bg1"/>
        </a:solidFill>
        <a:ln>
          <a:solidFill>
            <a:schemeClr val="accent1"/>
          </a:solidFill>
        </a:ln>
      </c:spPr>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5111098810364"/>
          <c:y val="6.0406242143367268E-2"/>
          <c:w val="0.82728256507479625"/>
          <c:h val="0.83428011551614045"/>
        </c:manualLayout>
      </c:layout>
      <c:lineChart>
        <c:grouping val="standard"/>
        <c:varyColors val="0"/>
        <c:ser>
          <c:idx val="1"/>
          <c:order val="0"/>
          <c:tx>
            <c:strRef>
              <c:f>Report_charts!$M$11</c:f>
              <c:strCache>
                <c:ptCount val="1"/>
                <c:pt idx="0">
                  <c:v>End-Use Sector Intensity</c:v>
                </c:pt>
              </c:strCache>
            </c:strRef>
          </c:tx>
          <c:marker>
            <c:symbol val="square"/>
            <c:size val="4"/>
          </c:marker>
          <c:cat>
            <c:numRef>
              <c:f>Report_charts!$K$12:$K$59</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Report_charts!$M$12:$M$59</c:f>
              <c:numCache>
                <c:formatCode>0.0000</c:formatCode>
                <c:ptCount val="48"/>
                <c:pt idx="0">
                  <c:v>1.1922522530829827</c:v>
                </c:pt>
                <c:pt idx="1">
                  <c:v>1.1994215856443036</c:v>
                </c:pt>
                <c:pt idx="2">
                  <c:v>1.1930905646342755</c:v>
                </c:pt>
                <c:pt idx="3">
                  <c:v>1.1834781437232691</c:v>
                </c:pt>
                <c:pt idx="4">
                  <c:v>1.1575775740168623</c:v>
                </c:pt>
                <c:pt idx="5">
                  <c:v>1.1560168024246014</c:v>
                </c:pt>
                <c:pt idx="6">
                  <c:v>1.1458234723656351</c:v>
                </c:pt>
                <c:pt idx="7">
                  <c:v>1.1208693412195445</c:v>
                </c:pt>
                <c:pt idx="8">
                  <c:v>1.1051685862862537</c:v>
                </c:pt>
                <c:pt idx="9">
                  <c:v>1.0874759070805973</c:v>
                </c:pt>
                <c:pt idx="10">
                  <c:v>1.0556909652786812</c:v>
                </c:pt>
                <c:pt idx="11">
                  <c:v>1.0466403151169126</c:v>
                </c:pt>
                <c:pt idx="12">
                  <c:v>1.040960859266804</c:v>
                </c:pt>
                <c:pt idx="13">
                  <c:v>1.0236501972326315</c:v>
                </c:pt>
                <c:pt idx="14">
                  <c:v>1.0308807368973041</c:v>
                </c:pt>
                <c:pt idx="15">
                  <c:v>1</c:v>
                </c:pt>
                <c:pt idx="16">
                  <c:v>1.0062780603927151</c:v>
                </c:pt>
                <c:pt idx="17">
                  <c:v>0.99113554373519341</c:v>
                </c:pt>
                <c:pt idx="18">
                  <c:v>0.99888876412509175</c:v>
                </c:pt>
                <c:pt idx="19">
                  <c:v>0.99822528078012351</c:v>
                </c:pt>
                <c:pt idx="20">
                  <c:v>0.99536548083543575</c:v>
                </c:pt>
                <c:pt idx="21">
                  <c:v>0.97975192268107336</c:v>
                </c:pt>
                <c:pt idx="22">
                  <c:v>0.97800731009405617</c:v>
                </c:pt>
                <c:pt idx="23">
                  <c:v>0.97553849213864585</c:v>
                </c:pt>
                <c:pt idx="24">
                  <c:v>0.97100007642687558</c:v>
                </c:pt>
                <c:pt idx="25">
                  <c:v>0.96959192281639173</c:v>
                </c:pt>
                <c:pt idx="26">
                  <c:v>0.97656888967979238</c:v>
                </c:pt>
                <c:pt idx="27">
                  <c:v>0.95551233512901201</c:v>
                </c:pt>
                <c:pt idx="28">
                  <c:v>0.95507754454655103</c:v>
                </c:pt>
                <c:pt idx="29">
                  <c:v>0.95802913359555653</c:v>
                </c:pt>
                <c:pt idx="30">
                  <c:v>0.96270511776711021</c:v>
                </c:pt>
                <c:pt idx="31">
                  <c:v>0.95808526489237311</c:v>
                </c:pt>
                <c:pt idx="32">
                  <c:v>0.9391225676147873</c:v>
                </c:pt>
                <c:pt idx="33">
                  <c:v>0.93657848059804805</c:v>
                </c:pt>
                <c:pt idx="34">
                  <c:v>0.92768330660397191</c:v>
                </c:pt>
                <c:pt idx="35">
                  <c:v>0.91477838735171668</c:v>
                </c:pt>
                <c:pt idx="36">
                  <c:v>0.90467854199897368</c:v>
                </c:pt>
                <c:pt idx="37">
                  <c:v>0.90144302524218523</c:v>
                </c:pt>
                <c:pt idx="38">
                  <c:v>0.89987016208120407</c:v>
                </c:pt>
                <c:pt idx="39">
                  <c:v>0.89411490812249172</c:v>
                </c:pt>
                <c:pt idx="40">
                  <c:v>0.89492822779759096</c:v>
                </c:pt>
                <c:pt idx="41">
                  <c:v>0.89285619892431778</c:v>
                </c:pt>
                <c:pt idx="42">
                  <c:v>0.87355806355286236</c:v>
                </c:pt>
                <c:pt idx="43">
                  <c:v>0.87912229339581094</c:v>
                </c:pt>
                <c:pt idx="44">
                  <c:v>0.8864471461877611</c:v>
                </c:pt>
                <c:pt idx="45">
                  <c:v>0.88210867621121658</c:v>
                </c:pt>
                <c:pt idx="46">
                  <c:v>0.87908053971591982</c:v>
                </c:pt>
                <c:pt idx="47">
                  <c:v>0.8695878652454011</c:v>
                </c:pt>
              </c:numCache>
            </c:numRef>
          </c:val>
          <c:smooth val="0"/>
          <c:extLst>
            <c:ext xmlns:c16="http://schemas.microsoft.com/office/drawing/2014/chart" uri="{C3380CC4-5D6E-409C-BE32-E72D297353CC}">
              <c16:uniqueId val="{00000000-93A5-48B9-8E6D-1D8937D40A7C}"/>
            </c:ext>
          </c:extLst>
        </c:ser>
        <c:ser>
          <c:idx val="2"/>
          <c:order val="1"/>
          <c:tx>
            <c:strRef>
              <c:f>Report_charts!$N$11</c:f>
              <c:strCache>
                <c:ptCount val="1"/>
                <c:pt idx="0">
                  <c:v>Electricity Generation Efficiency Factor</c:v>
                </c:pt>
              </c:strCache>
            </c:strRef>
          </c:tx>
          <c:spPr>
            <a:ln>
              <a:solidFill>
                <a:srgbClr val="7030A0"/>
              </a:solidFill>
            </a:ln>
          </c:spPr>
          <c:marker>
            <c:symbol val="triangle"/>
            <c:size val="3"/>
            <c:spPr>
              <a:solidFill>
                <a:srgbClr val="7030A0"/>
              </a:solidFill>
              <a:ln>
                <a:solidFill>
                  <a:srgbClr val="7030A0"/>
                </a:solidFill>
              </a:ln>
            </c:spPr>
          </c:marker>
          <c:cat>
            <c:numRef>
              <c:f>Report_charts!$K$12:$K$59</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Report_charts!$N$12:$N$59</c:f>
              <c:numCache>
                <c:formatCode>0.0000</c:formatCode>
                <c:ptCount val="48"/>
                <c:pt idx="0">
                  <c:v>1.013976298613356</c:v>
                </c:pt>
                <c:pt idx="1">
                  <c:v>1.0133818175494045</c:v>
                </c:pt>
                <c:pt idx="2">
                  <c:v>1.0114062997802971</c:v>
                </c:pt>
                <c:pt idx="3">
                  <c:v>1.0102266056973412</c:v>
                </c:pt>
                <c:pt idx="4">
                  <c:v>1.0140628662600562</c:v>
                </c:pt>
                <c:pt idx="5">
                  <c:v>1.0123295193100545</c:v>
                </c:pt>
                <c:pt idx="6">
                  <c:v>1.0115785492280318</c:v>
                </c:pt>
                <c:pt idx="7">
                  <c:v>1.0115805638543303</c:v>
                </c:pt>
                <c:pt idx="8">
                  <c:v>1.0142717807169579</c:v>
                </c:pt>
                <c:pt idx="9">
                  <c:v>1.0111722026545595</c:v>
                </c:pt>
                <c:pt idx="10">
                  <c:v>1.0119501076874138</c:v>
                </c:pt>
                <c:pt idx="11">
                  <c:v>1.0055583471561702</c:v>
                </c:pt>
                <c:pt idx="12">
                  <c:v>1.0091618508131139</c:v>
                </c:pt>
                <c:pt idx="13">
                  <c:v>1.0076175306220647</c:v>
                </c:pt>
                <c:pt idx="14">
                  <c:v>1.0004363963693386</c:v>
                </c:pt>
                <c:pt idx="15">
                  <c:v>1</c:v>
                </c:pt>
                <c:pt idx="16">
                  <c:v>0.99579365970169109</c:v>
                </c:pt>
                <c:pt idx="17">
                  <c:v>0.99285972004531275</c:v>
                </c:pt>
                <c:pt idx="18">
                  <c:v>0.99173334792279488</c:v>
                </c:pt>
                <c:pt idx="19">
                  <c:v>1.002936419727664</c:v>
                </c:pt>
                <c:pt idx="20">
                  <c:v>1.0014849928227487</c:v>
                </c:pt>
                <c:pt idx="21">
                  <c:v>0.99902419324879455</c:v>
                </c:pt>
                <c:pt idx="22">
                  <c:v>0.99714784487727981</c:v>
                </c:pt>
                <c:pt idx="23">
                  <c:v>0.99755650158369269</c:v>
                </c:pt>
                <c:pt idx="24">
                  <c:v>0.99444089377829981</c:v>
                </c:pt>
                <c:pt idx="25">
                  <c:v>0.99689229582785344</c:v>
                </c:pt>
                <c:pt idx="26">
                  <c:v>0.99723944049286029</c:v>
                </c:pt>
                <c:pt idx="27">
                  <c:v>0.99619090356205298</c:v>
                </c:pt>
                <c:pt idx="28">
                  <c:v>0.99644412889063594</c:v>
                </c:pt>
                <c:pt idx="29">
                  <c:v>0.99880844189561935</c:v>
                </c:pt>
                <c:pt idx="30">
                  <c:v>0.99740107896938024</c:v>
                </c:pt>
                <c:pt idx="31">
                  <c:v>0.99153911766125757</c:v>
                </c:pt>
                <c:pt idx="32">
                  <c:v>0.99177827987914224</c:v>
                </c:pt>
                <c:pt idx="33">
                  <c:v>0.98861210346795603</c:v>
                </c:pt>
                <c:pt idx="34">
                  <c:v>0.98953904028990525</c:v>
                </c:pt>
                <c:pt idx="35">
                  <c:v>0.9862554288890012</c:v>
                </c:pt>
                <c:pt idx="36">
                  <c:v>0.98299967003026245</c:v>
                </c:pt>
                <c:pt idx="37">
                  <c:v>0.98234586553742953</c:v>
                </c:pt>
                <c:pt idx="38">
                  <c:v>0.98156783084119448</c:v>
                </c:pt>
                <c:pt idx="39">
                  <c:v>0.97678248680064528</c:v>
                </c:pt>
                <c:pt idx="40">
                  <c:v>0.97547167226750664</c:v>
                </c:pt>
                <c:pt idx="41">
                  <c:v>0.97251294524345411</c:v>
                </c:pt>
                <c:pt idx="42">
                  <c:v>0.96604154052474323</c:v>
                </c:pt>
                <c:pt idx="43">
                  <c:v>0.96509920549705497</c:v>
                </c:pt>
                <c:pt idx="44">
                  <c:v>0.9636449062046315</c:v>
                </c:pt>
                <c:pt idx="45">
                  <c:v>0.95641627596215761</c:v>
                </c:pt>
                <c:pt idx="46">
                  <c:v>0.95431198738215739</c:v>
                </c:pt>
                <c:pt idx="47">
                  <c:v>0.95331679566662553</c:v>
                </c:pt>
              </c:numCache>
            </c:numRef>
          </c:val>
          <c:smooth val="0"/>
          <c:extLst>
            <c:ext xmlns:c16="http://schemas.microsoft.com/office/drawing/2014/chart" uri="{C3380CC4-5D6E-409C-BE32-E72D297353CC}">
              <c16:uniqueId val="{00000001-93A5-48B9-8E6D-1D8937D40A7C}"/>
            </c:ext>
          </c:extLst>
        </c:ser>
        <c:dLbls>
          <c:showLegendKey val="0"/>
          <c:showVal val="0"/>
          <c:showCatName val="0"/>
          <c:showSerName val="0"/>
          <c:showPercent val="0"/>
          <c:showBubbleSize val="0"/>
        </c:dLbls>
        <c:marker val="1"/>
        <c:smooth val="0"/>
        <c:axId val="120266240"/>
        <c:axId val="118760000"/>
      </c:lineChart>
      <c:catAx>
        <c:axId val="120266240"/>
        <c:scaling>
          <c:orientation val="minMax"/>
        </c:scaling>
        <c:delete val="0"/>
        <c:axPos val="b"/>
        <c:numFmt formatCode="General" sourceLinked="1"/>
        <c:majorTickMark val="out"/>
        <c:minorTickMark val="none"/>
        <c:tickLblPos val="nextTo"/>
        <c:crossAx val="118760000"/>
        <c:crosses val="autoZero"/>
        <c:auto val="1"/>
        <c:lblAlgn val="ctr"/>
        <c:lblOffset val="100"/>
        <c:tickLblSkip val="5"/>
        <c:noMultiLvlLbl val="0"/>
      </c:catAx>
      <c:valAx>
        <c:axId val="118760000"/>
        <c:scaling>
          <c:orientation val="minMax"/>
          <c:min val="0"/>
        </c:scaling>
        <c:delete val="0"/>
        <c:axPos val="l"/>
        <c:majorGridlines/>
        <c:title>
          <c:tx>
            <c:rich>
              <a:bodyPr rot="-5400000" vert="horz"/>
              <a:lstStyle/>
              <a:p>
                <a:pPr>
                  <a:defRPr sz="1200" baseline="0"/>
                </a:pPr>
                <a:r>
                  <a:rPr lang="en-US" sz="1200" baseline="0"/>
                  <a:t>Index, 1985 = 1.0</a:t>
                </a:r>
              </a:p>
            </c:rich>
          </c:tx>
          <c:overlay val="0"/>
        </c:title>
        <c:numFmt formatCode="0.0" sourceLinked="0"/>
        <c:majorTickMark val="out"/>
        <c:minorTickMark val="none"/>
        <c:tickLblPos val="nextTo"/>
        <c:crossAx val="120266240"/>
        <c:crosses val="autoZero"/>
        <c:crossBetween val="midCat"/>
      </c:valAx>
      <c:spPr>
        <a:ln>
          <a:solidFill>
            <a:schemeClr val="accent1"/>
          </a:solidFill>
        </a:ln>
      </c:spPr>
    </c:plotArea>
    <c:legend>
      <c:legendPos val="r"/>
      <c:layout>
        <c:manualLayout>
          <c:xMode val="edge"/>
          <c:yMode val="edge"/>
          <c:x val="0.18230666685117788"/>
          <c:y val="0.49602857645045956"/>
          <c:w val="0.36778120661103647"/>
          <c:h val="0.21986306932080871"/>
        </c:manualLayout>
      </c:layout>
      <c:overlay val="0"/>
      <c:spPr>
        <a:solidFill>
          <a:schemeClr val="bg1"/>
        </a:solidFill>
        <a:ln>
          <a:solidFill>
            <a:schemeClr val="accent1"/>
          </a:solidFill>
        </a:ln>
      </c:spPr>
      <c:txPr>
        <a:bodyPr/>
        <a:lstStyle/>
        <a:p>
          <a:pPr>
            <a:defRPr sz="1100" baseline="0"/>
          </a:pPr>
          <a:endParaRPr lang="en-US"/>
        </a:p>
      </c:txPr>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697462817147856"/>
          <c:y val="5.1400554097404488E-2"/>
          <c:w val="0.74962051618547687"/>
          <c:h val="0.78278032954214061"/>
        </c:manualLayout>
      </c:layout>
      <c:lineChart>
        <c:grouping val="standard"/>
        <c:varyColors val="0"/>
        <c:ser>
          <c:idx val="0"/>
          <c:order val="0"/>
          <c:tx>
            <c:strRef>
              <c:f>Report_charts!$X$11</c:f>
              <c:strCache>
                <c:ptCount val="1"/>
                <c:pt idx="0">
                  <c:v>Source Energy Intensity </c:v>
                </c:pt>
              </c:strCache>
            </c:strRef>
          </c:tx>
          <c:marker>
            <c:symbol val="diamond"/>
            <c:size val="3"/>
          </c:marker>
          <c:cat>
            <c:numRef>
              <c:f>Report_charts!$W$12:$W$59</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Report_charts!$X$12:$X$59</c:f>
              <c:numCache>
                <c:formatCode>General</c:formatCode>
                <c:ptCount val="48"/>
                <c:pt idx="0">
                  <c:v>1.2097635445981114</c:v>
                </c:pt>
                <c:pt idx="1">
                  <c:v>1.2162970549823362</c:v>
                </c:pt>
                <c:pt idx="2">
                  <c:v>1.2074527815241165</c:v>
                </c:pt>
                <c:pt idx="3">
                  <c:v>1.1961191337674382</c:v>
                </c:pt>
                <c:pt idx="4">
                  <c:v>1.1742034142808806</c:v>
                </c:pt>
                <c:pt idx="5">
                  <c:v>1.170562401347353</c:v>
                </c:pt>
                <c:pt idx="6">
                  <c:v>1.1593431011770396</c:v>
                </c:pt>
                <c:pt idx="7">
                  <c:v>1.1339813183396019</c:v>
                </c:pt>
                <c:pt idx="8">
                  <c:v>1.1210160391883899</c:v>
                </c:pt>
                <c:pt idx="9">
                  <c:v>1.0997424587366704</c:v>
                </c:pt>
                <c:pt idx="10">
                  <c:v>1.0683457695134324</c:v>
                </c:pt>
                <c:pt idx="11">
                  <c:v>1.0524065219541749</c:v>
                </c:pt>
                <c:pt idx="12">
                  <c:v>1.0504122054267475</c:v>
                </c:pt>
                <c:pt idx="13">
                  <c:v>1.0313352024786768</c:v>
                </c:pt>
                <c:pt idx="14">
                  <c:v>1.031250879215736</c:v>
                </c:pt>
                <c:pt idx="15">
                  <c:v>1</c:v>
                </c:pt>
                <c:pt idx="16">
                  <c:v>1.0020693978160105</c:v>
                </c:pt>
                <c:pt idx="17">
                  <c:v>0.98409435244919874</c:v>
                </c:pt>
                <c:pt idx="18">
                  <c:v>0.99068378651305455</c:v>
                </c:pt>
                <c:pt idx="19">
                  <c:v>1.0013473363091538</c:v>
                </c:pt>
                <c:pt idx="20">
                  <c:v>0.99706227687871696</c:v>
                </c:pt>
                <c:pt idx="21">
                  <c:v>0.97899438728561949</c:v>
                </c:pt>
                <c:pt idx="22">
                  <c:v>0.97542033527139727</c:v>
                </c:pt>
                <c:pt idx="23">
                  <c:v>0.97342828814140081</c:v>
                </c:pt>
                <c:pt idx="24">
                  <c:v>0.96587849404638348</c:v>
                </c:pt>
                <c:pt idx="25">
                  <c:v>0.96687146007158042</c:v>
                </c:pt>
                <c:pt idx="26">
                  <c:v>0.97416455670997071</c:v>
                </c:pt>
                <c:pt idx="27">
                  <c:v>0.95223802082816267</c:v>
                </c:pt>
                <c:pt idx="28">
                  <c:v>0.95201647102133524</c:v>
                </c:pt>
                <c:pt idx="29">
                  <c:v>0.95710118418523638</c:v>
                </c:pt>
                <c:pt idx="30">
                  <c:v>0.96038829115866708</c:v>
                </c:pt>
                <c:pt idx="31">
                  <c:v>0.95015664870815209</c:v>
                </c:pt>
                <c:pt idx="32">
                  <c:v>0.93148265594790947</c:v>
                </c:pt>
                <c:pt idx="33">
                  <c:v>0.92599008075323841</c:v>
                </c:pt>
                <c:pt idx="34">
                  <c:v>0.91806717506565561</c:v>
                </c:pt>
                <c:pt idx="35">
                  <c:v>0.90224630190241462</c:v>
                </c:pt>
                <c:pt idx="36">
                  <c:v>0.88916098186422132</c:v>
                </c:pt>
                <c:pt idx="37">
                  <c:v>0.88538010280796753</c:v>
                </c:pt>
                <c:pt idx="38">
                  <c:v>0.88312638257372422</c:v>
                </c:pt>
                <c:pt idx="39">
                  <c:v>0.8732016928621954</c:v>
                </c:pt>
                <c:pt idx="40">
                  <c:v>0.87284685173209864</c:v>
                </c:pt>
                <c:pt idx="41">
                  <c:v>0.86821395573978899</c:v>
                </c:pt>
                <c:pt idx="42">
                  <c:v>0.84388261460690062</c:v>
                </c:pt>
                <c:pt idx="43">
                  <c:v>0.84836838775324119</c:v>
                </c:pt>
                <c:pt idx="44">
                  <c:v>0.85412586376949107</c:v>
                </c:pt>
                <c:pt idx="45">
                  <c:v>0.84353830488109194</c:v>
                </c:pt>
                <c:pt idx="46">
                  <c:v>0.83876182879854744</c:v>
                </c:pt>
                <c:pt idx="47">
                  <c:v>0.8290407917962076</c:v>
                </c:pt>
              </c:numCache>
            </c:numRef>
          </c:val>
          <c:smooth val="0"/>
          <c:extLst>
            <c:ext xmlns:c16="http://schemas.microsoft.com/office/drawing/2014/chart" uri="{C3380CC4-5D6E-409C-BE32-E72D297353CC}">
              <c16:uniqueId val="{00000000-4F85-4169-82E3-9B022750AB78}"/>
            </c:ext>
          </c:extLst>
        </c:ser>
        <c:ser>
          <c:idx val="1"/>
          <c:order val="1"/>
          <c:tx>
            <c:strRef>
              <c:f>Report_charts!$Y$11</c:f>
              <c:strCache>
                <c:ptCount val="1"/>
                <c:pt idx="0">
                  <c:v>Delivered Energy Intensity</c:v>
                </c:pt>
              </c:strCache>
            </c:strRef>
          </c:tx>
          <c:marker>
            <c:symbol val="square"/>
            <c:size val="2"/>
          </c:marker>
          <c:cat>
            <c:numRef>
              <c:f>Report_charts!$W$12:$W$59</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Report_charts!$Y$12:$Y$59</c:f>
              <c:numCache>
                <c:formatCode>General</c:formatCode>
                <c:ptCount val="48"/>
                <c:pt idx="0">
                  <c:v>1.2566010365551699</c:v>
                </c:pt>
                <c:pt idx="1">
                  <c:v>1.2541694739259297</c:v>
                </c:pt>
                <c:pt idx="2">
                  <c:v>1.2379912928628229</c:v>
                </c:pt>
                <c:pt idx="3">
                  <c:v>1.2207563100178196</c:v>
                </c:pt>
                <c:pt idx="4">
                  <c:v>1.1984498854068968</c:v>
                </c:pt>
                <c:pt idx="5">
                  <c:v>1.188850262889263</c:v>
                </c:pt>
                <c:pt idx="6">
                  <c:v>1.175467101526273</c:v>
                </c:pt>
                <c:pt idx="7">
                  <c:v>1.1491230599177022</c:v>
                </c:pt>
                <c:pt idx="8">
                  <c:v>1.1367469593901969</c:v>
                </c:pt>
                <c:pt idx="9">
                  <c:v>1.1125213167635775</c:v>
                </c:pt>
                <c:pt idx="10">
                  <c:v>1.081369834371485</c:v>
                </c:pt>
                <c:pt idx="11">
                  <c:v>1.0604363741314402</c:v>
                </c:pt>
                <c:pt idx="12">
                  <c:v>1.0537257155559125</c:v>
                </c:pt>
                <c:pt idx="13">
                  <c:v>1.0396429803383511</c:v>
                </c:pt>
                <c:pt idx="14">
                  <c:v>1.0302934721303512</c:v>
                </c:pt>
                <c:pt idx="15">
                  <c:v>1</c:v>
                </c:pt>
                <c:pt idx="16">
                  <c:v>1.0008082349984626</c:v>
                </c:pt>
                <c:pt idx="17">
                  <c:v>0.98204364419116774</c:v>
                </c:pt>
                <c:pt idx="18">
                  <c:v>0.98449805070436114</c:v>
                </c:pt>
                <c:pt idx="19">
                  <c:v>0.99183500871517061</c:v>
                </c:pt>
                <c:pt idx="20">
                  <c:v>0.98348700144042533</c:v>
                </c:pt>
                <c:pt idx="21">
                  <c:v>0.96419538499440494</c:v>
                </c:pt>
                <c:pt idx="22">
                  <c:v>0.96099899523710408</c:v>
                </c:pt>
                <c:pt idx="23">
                  <c:v>0.95982177741470109</c:v>
                </c:pt>
                <c:pt idx="24">
                  <c:v>0.9525346829086756</c:v>
                </c:pt>
                <c:pt idx="25">
                  <c:v>0.9532326814802643</c:v>
                </c:pt>
                <c:pt idx="26">
                  <c:v>0.95523228929866133</c:v>
                </c:pt>
                <c:pt idx="27">
                  <c:v>0.9383467378533713</c:v>
                </c:pt>
                <c:pt idx="28">
                  <c:v>0.93899557850170701</c:v>
                </c:pt>
                <c:pt idx="29">
                  <c:v>0.94312787435076162</c:v>
                </c:pt>
                <c:pt idx="30">
                  <c:v>0.93945021530881845</c:v>
                </c:pt>
                <c:pt idx="31">
                  <c:v>0.92835604786441872</c:v>
                </c:pt>
                <c:pt idx="32">
                  <c:v>0.91221624634895671</c:v>
                </c:pt>
                <c:pt idx="33">
                  <c:v>0.9053357064226405</c:v>
                </c:pt>
                <c:pt idx="34">
                  <c:v>0.8942145140517308</c:v>
                </c:pt>
                <c:pt idx="35">
                  <c:v>0.87711263539560014</c:v>
                </c:pt>
                <c:pt idx="36">
                  <c:v>0.86634859390538599</c:v>
                </c:pt>
                <c:pt idx="37">
                  <c:v>0.86271151768172094</c:v>
                </c:pt>
                <c:pt idx="38">
                  <c:v>0.85932788956422634</c:v>
                </c:pt>
                <c:pt idx="39">
                  <c:v>0.85389982561444677</c:v>
                </c:pt>
                <c:pt idx="40">
                  <c:v>0.8530976307408058</c:v>
                </c:pt>
                <c:pt idx="41">
                  <c:v>0.8492870695880157</c:v>
                </c:pt>
                <c:pt idx="42">
                  <c:v>0.83007581634496308</c:v>
                </c:pt>
                <c:pt idx="43">
                  <c:v>0.83559464933918126</c:v>
                </c:pt>
                <c:pt idx="44">
                  <c:v>0.84026616574211077</c:v>
                </c:pt>
                <c:pt idx="45">
                  <c:v>0.83170298898471828</c:v>
                </c:pt>
                <c:pt idx="46">
                  <c:v>0.82965245602397963</c:v>
                </c:pt>
                <c:pt idx="47">
                  <c:v>0.82353680522587824</c:v>
                </c:pt>
              </c:numCache>
            </c:numRef>
          </c:val>
          <c:smooth val="0"/>
          <c:extLst>
            <c:ext xmlns:c16="http://schemas.microsoft.com/office/drawing/2014/chart" uri="{C3380CC4-5D6E-409C-BE32-E72D297353CC}">
              <c16:uniqueId val="{00000001-4F85-4169-82E3-9B022750AB78}"/>
            </c:ext>
          </c:extLst>
        </c:ser>
        <c:dLbls>
          <c:showLegendKey val="0"/>
          <c:showVal val="0"/>
          <c:showCatName val="0"/>
          <c:showSerName val="0"/>
          <c:showPercent val="0"/>
          <c:showBubbleSize val="0"/>
        </c:dLbls>
        <c:marker val="1"/>
        <c:smooth val="0"/>
        <c:axId val="125308928"/>
        <c:axId val="118762304"/>
      </c:lineChart>
      <c:catAx>
        <c:axId val="125308928"/>
        <c:scaling>
          <c:orientation val="minMax"/>
        </c:scaling>
        <c:delete val="0"/>
        <c:axPos val="b"/>
        <c:numFmt formatCode="General" sourceLinked="1"/>
        <c:majorTickMark val="out"/>
        <c:minorTickMark val="none"/>
        <c:tickLblPos val="nextTo"/>
        <c:txPr>
          <a:bodyPr/>
          <a:lstStyle/>
          <a:p>
            <a:pPr>
              <a:defRPr b="1" i="0" baseline="0">
                <a:solidFill>
                  <a:sysClr val="windowText" lastClr="000000"/>
                </a:solidFill>
              </a:defRPr>
            </a:pPr>
            <a:endParaRPr lang="en-US"/>
          </a:p>
        </c:txPr>
        <c:crossAx val="118762304"/>
        <c:crosses val="autoZero"/>
        <c:auto val="1"/>
        <c:lblAlgn val="ctr"/>
        <c:lblOffset val="100"/>
        <c:tickLblSkip val="5"/>
        <c:noMultiLvlLbl val="0"/>
      </c:catAx>
      <c:valAx>
        <c:axId val="118762304"/>
        <c:scaling>
          <c:orientation val="minMax"/>
          <c:min val="0.8"/>
        </c:scaling>
        <c:delete val="0"/>
        <c:axPos val="l"/>
        <c:majorGridlines/>
        <c:title>
          <c:tx>
            <c:rich>
              <a:bodyPr rot="-5400000" vert="horz"/>
              <a:lstStyle/>
              <a:p>
                <a:pPr>
                  <a:defRPr sz="1100" baseline="0"/>
                </a:pPr>
                <a:r>
                  <a:rPr lang="en-US" sz="1100" baseline="0"/>
                  <a:t>Index, 1985 = 1.0</a:t>
                </a:r>
              </a:p>
            </c:rich>
          </c:tx>
          <c:overlay val="0"/>
        </c:title>
        <c:numFmt formatCode="#,##0.00" sourceLinked="0"/>
        <c:majorTickMark val="out"/>
        <c:minorTickMark val="none"/>
        <c:tickLblPos val="nextTo"/>
        <c:crossAx val="125308928"/>
        <c:crosses val="autoZero"/>
        <c:crossBetween val="midCat"/>
      </c:valAx>
      <c:spPr>
        <a:noFill/>
        <a:ln w="25400">
          <a:noFill/>
        </a:ln>
      </c:spPr>
    </c:plotArea>
    <c:legend>
      <c:legendPos val="r"/>
      <c:layout>
        <c:manualLayout>
          <c:xMode val="edge"/>
          <c:yMode val="edge"/>
          <c:x val="0.48077690288713909"/>
          <c:y val="0.11998651210265383"/>
          <c:w val="0.34920480875618337"/>
          <c:h val="0.20841209932470342"/>
        </c:manualLayout>
      </c:layout>
      <c:overlay val="0"/>
      <c:spPr>
        <a:solidFill>
          <a:schemeClr val="bg1"/>
        </a:solidFill>
        <a:ln>
          <a:solidFill>
            <a:schemeClr val="accent1"/>
          </a:solidFill>
        </a:ln>
      </c:spPr>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844203849518809"/>
          <c:y val="9.9467121771327813E-2"/>
          <c:w val="0.81283573928258979"/>
          <c:h val="0.72089160134979902"/>
        </c:manualLayout>
      </c:layout>
      <c:lineChart>
        <c:grouping val="standard"/>
        <c:varyColors val="0"/>
        <c:ser>
          <c:idx val="0"/>
          <c:order val="0"/>
          <c:tx>
            <c:strRef>
              <c:f>Report_charts!$AH$70</c:f>
              <c:strCache>
                <c:ptCount val="1"/>
                <c:pt idx="0">
                  <c:v>Transportation</c:v>
                </c:pt>
              </c:strCache>
            </c:strRef>
          </c:tx>
          <c:spPr>
            <a:ln w="28575" cap="rnd">
              <a:solidFill>
                <a:schemeClr val="bg1">
                  <a:lumMod val="50000"/>
                </a:schemeClr>
              </a:solidFill>
              <a:round/>
            </a:ln>
            <a:effectLst/>
          </c:spPr>
          <c:marker>
            <c:symbol val="square"/>
            <c:size val="5"/>
            <c:spPr>
              <a:solidFill>
                <a:schemeClr val="accent1"/>
              </a:solidFill>
              <a:ln w="9525">
                <a:solidFill>
                  <a:schemeClr val="accent1"/>
                </a:solidFill>
              </a:ln>
              <a:effectLst/>
            </c:spPr>
          </c:marker>
          <c:cat>
            <c:numRef>
              <c:f>Report_charts!$AG$71:$AG$118</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Report_charts!$AH$71:$AH$118</c:f>
              <c:numCache>
                <c:formatCode>General</c:formatCode>
                <c:ptCount val="48"/>
                <c:pt idx="0">
                  <c:v>0.94010420082443213</c:v>
                </c:pt>
                <c:pt idx="1">
                  <c:v>0.94712393830500496</c:v>
                </c:pt>
                <c:pt idx="2">
                  <c:v>0.95613766558928248</c:v>
                </c:pt>
                <c:pt idx="3">
                  <c:v>0.95075307792902786</c:v>
                </c:pt>
                <c:pt idx="4">
                  <c:v>0.94371193373605544</c:v>
                </c:pt>
                <c:pt idx="5">
                  <c:v>0.94819591356075938</c:v>
                </c:pt>
                <c:pt idx="6">
                  <c:v>0.95234526844304335</c:v>
                </c:pt>
                <c:pt idx="7">
                  <c:v>0.94440978586024138</c:v>
                </c:pt>
                <c:pt idx="8">
                  <c:v>0.95217986462502258</c:v>
                </c:pt>
                <c:pt idx="9">
                  <c:v>0.9498068253521027</c:v>
                </c:pt>
                <c:pt idx="10">
                  <c:v>0.94043964127091262</c:v>
                </c:pt>
                <c:pt idx="11">
                  <c:v>0.94740709909204579</c:v>
                </c:pt>
                <c:pt idx="12">
                  <c:v>0.95351210587724322</c:v>
                </c:pt>
                <c:pt idx="13">
                  <c:v>0.96034373186944277</c:v>
                </c:pt>
                <c:pt idx="14">
                  <c:v>0.96873028555578411</c:v>
                </c:pt>
                <c:pt idx="15">
                  <c:v>0.96486940388959064</c:v>
                </c:pt>
                <c:pt idx="16">
                  <c:v>0.96126174698777755</c:v>
                </c:pt>
                <c:pt idx="17">
                  <c:v>0.95271330303089008</c:v>
                </c:pt>
                <c:pt idx="18">
                  <c:v>0.94127454178492898</c:v>
                </c:pt>
                <c:pt idx="19">
                  <c:v>0.94665367357569208</c:v>
                </c:pt>
                <c:pt idx="20">
                  <c:v>0.95304333738151292</c:v>
                </c:pt>
                <c:pt idx="21">
                  <c:v>0.93989050836057775</c:v>
                </c:pt>
                <c:pt idx="22">
                  <c:v>0.95807325941275001</c:v>
                </c:pt>
                <c:pt idx="23">
                  <c:v>0.97477494722638292</c:v>
                </c:pt>
                <c:pt idx="24">
                  <c:v>0.97887661843946427</c:v>
                </c:pt>
                <c:pt idx="25">
                  <c:v>0.98104345748640831</c:v>
                </c:pt>
                <c:pt idx="26">
                  <c:v>0.97986385595278513</c:v>
                </c:pt>
                <c:pt idx="27">
                  <c:v>0.98928641654850713</c:v>
                </c:pt>
                <c:pt idx="28">
                  <c:v>0.99505218072625301</c:v>
                </c:pt>
                <c:pt idx="29">
                  <c:v>1.0030434362874097</c:v>
                </c:pt>
                <c:pt idx="30">
                  <c:v>0.99101154132520408</c:v>
                </c:pt>
                <c:pt idx="31">
                  <c:v>0.99918138447243399</c:v>
                </c:pt>
                <c:pt idx="32">
                  <c:v>0.99888568454163151</c:v>
                </c:pt>
                <c:pt idx="33">
                  <c:v>1.0077969164773848</c:v>
                </c:pt>
                <c:pt idx="34">
                  <c:v>0.99200168814580181</c:v>
                </c:pt>
                <c:pt idx="35">
                  <c:v>0.97783245578087308</c:v>
                </c:pt>
                <c:pt idx="36">
                  <c:v>0.97046692849549054</c:v>
                </c:pt>
                <c:pt idx="37">
                  <c:v>0.9520671278818158</c:v>
                </c:pt>
                <c:pt idx="38">
                  <c:v>0.97583257294247816</c:v>
                </c:pt>
                <c:pt idx="39">
                  <c:v>0.94834503766952238</c:v>
                </c:pt>
                <c:pt idx="40">
                  <c:v>0.94772576949923593</c:v>
                </c:pt>
                <c:pt idx="41">
                  <c:v>0.95356277178376148</c:v>
                </c:pt>
                <c:pt idx="42">
                  <c:v>0.96896822857491804</c:v>
                </c:pt>
                <c:pt idx="43">
                  <c:v>0.95961948444726353</c:v>
                </c:pt>
                <c:pt idx="44">
                  <c:v>0.95887312948182934</c:v>
                </c:pt>
                <c:pt idx="45">
                  <c:v>0.94212277398202138</c:v>
                </c:pt>
                <c:pt idx="46">
                  <c:v>0.94033655913597147</c:v>
                </c:pt>
                <c:pt idx="47">
                  <c:v>0.94110714452709732</c:v>
                </c:pt>
              </c:numCache>
            </c:numRef>
          </c:val>
          <c:smooth val="0"/>
          <c:extLst>
            <c:ext xmlns:c16="http://schemas.microsoft.com/office/drawing/2014/chart" uri="{C3380CC4-5D6E-409C-BE32-E72D297353CC}">
              <c16:uniqueId val="{00000000-9AC3-4610-B0F4-6EDC498F39A2}"/>
            </c:ext>
          </c:extLst>
        </c:ser>
        <c:ser>
          <c:idx val="1"/>
          <c:order val="1"/>
          <c:tx>
            <c:strRef>
              <c:f>Report_charts!$AI$70</c:f>
              <c:strCache>
                <c:ptCount val="1"/>
                <c:pt idx="0">
                  <c:v>Total Economy</c:v>
                </c:pt>
              </c:strCache>
            </c:strRef>
          </c:tx>
          <c:spPr>
            <a:ln w="28575" cap="rnd">
              <a:solidFill>
                <a:schemeClr val="bg1">
                  <a:lumMod val="50000"/>
                </a:schemeClr>
              </a:solidFill>
              <a:round/>
            </a:ln>
            <a:effectLst/>
          </c:spPr>
          <c:marker>
            <c:symbol val="triangle"/>
            <c:size val="5"/>
            <c:spPr>
              <a:solidFill>
                <a:schemeClr val="accent2"/>
              </a:solidFill>
              <a:ln w="9525">
                <a:solidFill>
                  <a:schemeClr val="accent2"/>
                </a:solidFill>
              </a:ln>
              <a:effectLst/>
            </c:spPr>
          </c:marker>
          <c:cat>
            <c:numRef>
              <c:f>Report_charts!$AG$71:$AG$118</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Report_charts!$AI$71:$AI$118</c:f>
              <c:numCache>
                <c:formatCode>General</c:formatCode>
                <c:ptCount val="48"/>
                <c:pt idx="0">
                  <c:v>0.90239021996135749</c:v>
                </c:pt>
                <c:pt idx="1">
                  <c:v>0.9093085658190514</c:v>
                </c:pt>
                <c:pt idx="2">
                  <c:v>0.91168100210983427</c:v>
                </c:pt>
                <c:pt idx="3">
                  <c:v>0.904584345947965</c:v>
                </c:pt>
                <c:pt idx="4">
                  <c:v>0.913868327803258</c:v>
                </c:pt>
                <c:pt idx="5">
                  <c:v>0.91751182334312908</c:v>
                </c:pt>
                <c:pt idx="6">
                  <c:v>0.91221000264211605</c:v>
                </c:pt>
                <c:pt idx="7">
                  <c:v>0.90817640668737709</c:v>
                </c:pt>
                <c:pt idx="8">
                  <c:v>0.91613321846339901</c:v>
                </c:pt>
                <c:pt idx="9">
                  <c:v>0.89717004157599489</c:v>
                </c:pt>
                <c:pt idx="10">
                  <c:v>0.89262188520565511</c:v>
                </c:pt>
                <c:pt idx="11">
                  <c:v>0.90641920062949533</c:v>
                </c:pt>
                <c:pt idx="12">
                  <c:v>0.91407054268963694</c:v>
                </c:pt>
                <c:pt idx="13">
                  <c:v>0.92809334838444146</c:v>
                </c:pt>
                <c:pt idx="14">
                  <c:v>0.91603522229493639</c:v>
                </c:pt>
                <c:pt idx="15">
                  <c:v>0.907234770380974</c:v>
                </c:pt>
                <c:pt idx="16">
                  <c:v>0.9148855877664086</c:v>
                </c:pt>
                <c:pt idx="17">
                  <c:v>0.9084243015865584</c:v>
                </c:pt>
                <c:pt idx="18">
                  <c:v>0.9103798364650969</c:v>
                </c:pt>
                <c:pt idx="19">
                  <c:v>0.91120182800356264</c:v>
                </c:pt>
                <c:pt idx="20">
                  <c:v>0.9088213374059857</c:v>
                </c:pt>
                <c:pt idx="21">
                  <c:v>0.90185683200925115</c:v>
                </c:pt>
                <c:pt idx="22">
                  <c:v>0.89938612647532767</c:v>
                </c:pt>
                <c:pt idx="23">
                  <c:v>0.91128328580994022</c:v>
                </c:pt>
                <c:pt idx="24">
                  <c:v>0.90987038804312337</c:v>
                </c:pt>
                <c:pt idx="25">
                  <c:v>0.91243000352354764</c:v>
                </c:pt>
                <c:pt idx="26">
                  <c:v>0.90878325290504369</c:v>
                </c:pt>
                <c:pt idx="27">
                  <c:v>0.90581417375656526</c:v>
                </c:pt>
                <c:pt idx="28">
                  <c:v>0.91687698421583363</c:v>
                </c:pt>
                <c:pt idx="29">
                  <c:v>0.92557717005467444</c:v>
                </c:pt>
                <c:pt idx="30">
                  <c:v>0.92763074639279774</c:v>
                </c:pt>
                <c:pt idx="31">
                  <c:v>0.93800396391871865</c:v>
                </c:pt>
                <c:pt idx="32">
                  <c:v>0.92711969021029184</c:v>
                </c:pt>
                <c:pt idx="33">
                  <c:v>0.92727321193425938</c:v>
                </c:pt>
                <c:pt idx="34">
                  <c:v>0.92083380890934519</c:v>
                </c:pt>
                <c:pt idx="35">
                  <c:v>0.92777682813039519</c:v>
                </c:pt>
                <c:pt idx="36">
                  <c:v>0.92331013486979963</c:v>
                </c:pt>
                <c:pt idx="37">
                  <c:v>0.92027421014208155</c:v>
                </c:pt>
                <c:pt idx="38">
                  <c:v>0.92665821515292834</c:v>
                </c:pt>
                <c:pt idx="39">
                  <c:v>0.91963890679556892</c:v>
                </c:pt>
                <c:pt idx="40">
                  <c:v>0.90749078894448965</c:v>
                </c:pt>
                <c:pt idx="41">
                  <c:v>0.90916628669212685</c:v>
                </c:pt>
                <c:pt idx="42">
                  <c:v>0.9016762657711872</c:v>
                </c:pt>
                <c:pt idx="43">
                  <c:v>0.90700568232870094</c:v>
                </c:pt>
                <c:pt idx="44">
                  <c:v>0.91560110040705256</c:v>
                </c:pt>
                <c:pt idx="45">
                  <c:v>0.91199250393504128</c:v>
                </c:pt>
                <c:pt idx="46">
                  <c:v>0.91209304182656503</c:v>
                </c:pt>
                <c:pt idx="47">
                  <c:v>0.90478069216503387</c:v>
                </c:pt>
              </c:numCache>
            </c:numRef>
          </c:val>
          <c:smooth val="0"/>
          <c:extLst>
            <c:ext xmlns:c16="http://schemas.microsoft.com/office/drawing/2014/chart" uri="{C3380CC4-5D6E-409C-BE32-E72D297353CC}">
              <c16:uniqueId val="{00000001-9AC3-4610-B0F4-6EDC498F39A2}"/>
            </c:ext>
          </c:extLst>
        </c:ser>
        <c:ser>
          <c:idx val="2"/>
          <c:order val="2"/>
          <c:tx>
            <c:strRef>
              <c:f>Report_charts!$AJ$70</c:f>
              <c:strCache>
                <c:ptCount val="1"/>
                <c:pt idx="0">
                  <c:v>Industrial</c:v>
                </c:pt>
              </c:strCache>
            </c:strRef>
          </c:tx>
          <c:spPr>
            <a:ln w="28575" cap="rnd">
              <a:solidFill>
                <a:srgbClr val="00FF00"/>
              </a:solidFill>
              <a:round/>
            </a:ln>
            <a:effectLst/>
          </c:spPr>
          <c:marker>
            <c:symbol val="circle"/>
            <c:size val="5"/>
            <c:spPr>
              <a:solidFill>
                <a:srgbClr val="00FF00"/>
              </a:solidFill>
              <a:ln w="9525">
                <a:solidFill>
                  <a:srgbClr val="00FF00"/>
                </a:solidFill>
              </a:ln>
              <a:effectLst/>
            </c:spPr>
          </c:marker>
          <c:cat>
            <c:numRef>
              <c:f>Report_charts!$AG$71:$AG$118</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Report_charts!$AJ$71:$AJ$118</c:f>
              <c:numCache>
                <c:formatCode>General</c:formatCode>
                <c:ptCount val="48"/>
                <c:pt idx="0">
                  <c:v>0.81022114495188069</c:v>
                </c:pt>
                <c:pt idx="1">
                  <c:v>0.81861482954642117</c:v>
                </c:pt>
                <c:pt idx="2">
                  <c:v>0.8177414214925276</c:v>
                </c:pt>
                <c:pt idx="3">
                  <c:v>0.80614842721904867</c:v>
                </c:pt>
                <c:pt idx="4">
                  <c:v>0.83191406578833482</c:v>
                </c:pt>
                <c:pt idx="5">
                  <c:v>0.83018985370783527</c:v>
                </c:pt>
                <c:pt idx="6">
                  <c:v>0.81661911827252609</c:v>
                </c:pt>
                <c:pt idx="7">
                  <c:v>0.81136024582829525</c:v>
                </c:pt>
                <c:pt idx="8">
                  <c:v>0.82382087691252714</c:v>
                </c:pt>
                <c:pt idx="9">
                  <c:v>0.78421983297160458</c:v>
                </c:pt>
                <c:pt idx="10">
                  <c:v>0.78553160589770321</c:v>
                </c:pt>
                <c:pt idx="11">
                  <c:v>0.79530955867507946</c:v>
                </c:pt>
                <c:pt idx="12">
                  <c:v>0.79940630342608288</c:v>
                </c:pt>
                <c:pt idx="13">
                  <c:v>0.83604501721695301</c:v>
                </c:pt>
                <c:pt idx="14">
                  <c:v>0.80285844046520849</c:v>
                </c:pt>
                <c:pt idx="15">
                  <c:v>0.77788213257412719</c:v>
                </c:pt>
                <c:pt idx="16">
                  <c:v>0.79735941257909548</c:v>
                </c:pt>
                <c:pt idx="17">
                  <c:v>0.78751791331479759</c:v>
                </c:pt>
                <c:pt idx="18">
                  <c:v>0.8006224141259094</c:v>
                </c:pt>
                <c:pt idx="19">
                  <c:v>0.79720853657080559</c:v>
                </c:pt>
                <c:pt idx="20">
                  <c:v>0.79027463363669526</c:v>
                </c:pt>
                <c:pt idx="21">
                  <c:v>0.77802692971630849</c:v>
                </c:pt>
                <c:pt idx="22">
                  <c:v>0.76147455688714027</c:v>
                </c:pt>
                <c:pt idx="23">
                  <c:v>0.77917296582217721</c:v>
                </c:pt>
                <c:pt idx="24">
                  <c:v>0.77527199348483788</c:v>
                </c:pt>
                <c:pt idx="25">
                  <c:v>0.78278114605777682</c:v>
                </c:pt>
                <c:pt idx="26">
                  <c:v>0.77220627106038764</c:v>
                </c:pt>
                <c:pt idx="27">
                  <c:v>0.76546762016232928</c:v>
                </c:pt>
                <c:pt idx="28">
                  <c:v>0.78786600800089679</c:v>
                </c:pt>
                <c:pt idx="29">
                  <c:v>0.80226960842927242</c:v>
                </c:pt>
                <c:pt idx="30">
                  <c:v>0.8125126375302999</c:v>
                </c:pt>
                <c:pt idx="31">
                  <c:v>0.83450382435245185</c:v>
                </c:pt>
                <c:pt idx="32">
                  <c:v>0.79678104834827423</c:v>
                </c:pt>
                <c:pt idx="33">
                  <c:v>0.78550519244222228</c:v>
                </c:pt>
                <c:pt idx="34">
                  <c:v>0.78206363756489794</c:v>
                </c:pt>
                <c:pt idx="35">
                  <c:v>0.80872126839414415</c:v>
                </c:pt>
                <c:pt idx="36">
                  <c:v>0.80675279401306532</c:v>
                </c:pt>
                <c:pt idx="37">
                  <c:v>0.80986236872680251</c:v>
                </c:pt>
                <c:pt idx="38">
                  <c:v>0.8063271097241117</c:v>
                </c:pt>
                <c:pt idx="39">
                  <c:v>0.7976073466794148</c:v>
                </c:pt>
                <c:pt idx="40">
                  <c:v>0.76557819442920672</c:v>
                </c:pt>
                <c:pt idx="41">
                  <c:v>0.76922959381499378</c:v>
                </c:pt>
                <c:pt idx="42">
                  <c:v>0.74017298146830557</c:v>
                </c:pt>
                <c:pt idx="43">
                  <c:v>0.7608503594648951</c:v>
                </c:pt>
                <c:pt idx="44">
                  <c:v>0.78651198790199384</c:v>
                </c:pt>
                <c:pt idx="45">
                  <c:v>0.79002537385120053</c:v>
                </c:pt>
                <c:pt idx="46">
                  <c:v>0.79255117845437317</c:v>
                </c:pt>
                <c:pt idx="47">
                  <c:v>0.77239933385150294</c:v>
                </c:pt>
              </c:numCache>
            </c:numRef>
          </c:val>
          <c:smooth val="0"/>
          <c:extLst>
            <c:ext xmlns:c16="http://schemas.microsoft.com/office/drawing/2014/chart" uri="{C3380CC4-5D6E-409C-BE32-E72D297353CC}">
              <c16:uniqueId val="{00000002-9AC3-4610-B0F4-6EDC498F39A2}"/>
            </c:ext>
          </c:extLst>
        </c:ser>
        <c:dLbls>
          <c:showLegendKey val="0"/>
          <c:showVal val="0"/>
          <c:showCatName val="0"/>
          <c:showSerName val="0"/>
          <c:showPercent val="0"/>
          <c:showBubbleSize val="0"/>
        </c:dLbls>
        <c:marker val="1"/>
        <c:smooth val="0"/>
        <c:axId val="615359864"/>
        <c:axId val="615360184"/>
      </c:lineChart>
      <c:catAx>
        <c:axId val="615359864"/>
        <c:scaling>
          <c:orientation val="minMax"/>
        </c:scaling>
        <c:delete val="0"/>
        <c:axPos val="b"/>
        <c:numFmt formatCode="General" sourceLinked="1"/>
        <c:majorTickMark val="in"/>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615360184"/>
        <c:crosses val="autoZero"/>
        <c:auto val="1"/>
        <c:lblAlgn val="ctr"/>
        <c:lblOffset val="100"/>
        <c:tickLblSkip val="5"/>
        <c:tickMarkSkip val="5"/>
        <c:noMultiLvlLbl val="0"/>
      </c:catAx>
      <c:valAx>
        <c:axId val="6153601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b="1" i="0" baseline="0">
                    <a:solidFill>
                      <a:sysClr val="windowText" lastClr="000000"/>
                    </a:solidFill>
                  </a:rPr>
                  <a:t>Fracion EIA Value</a:t>
                </a:r>
              </a:p>
            </c:rich>
          </c:tx>
          <c:overlay val="0"/>
          <c:spPr>
            <a:noFill/>
            <a:ln>
              <a:noFill/>
            </a:ln>
            <a:effectLst/>
          </c:spPr>
          <c:txPr>
            <a:bodyPr rot="-54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General" sourceLinked="1"/>
        <c:majorTickMark val="in"/>
        <c:minorTickMark val="none"/>
        <c:tickLblPos val="nextTo"/>
        <c:spPr>
          <a:noFill/>
          <a:ln>
            <a:solidFill>
              <a:schemeClr val="accent1"/>
            </a:solid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15359864"/>
        <c:crosses val="autoZero"/>
        <c:crossBetween val="midCat"/>
      </c:valAx>
      <c:spPr>
        <a:noFill/>
        <a:ln>
          <a:solidFill>
            <a:schemeClr val="bg1">
              <a:lumMod val="50000"/>
            </a:schemeClr>
          </a:solidFill>
        </a:ln>
        <a:effectLst/>
      </c:spPr>
    </c:plotArea>
    <c:legend>
      <c:legendPos val="b"/>
      <c:layout>
        <c:manualLayout>
          <c:xMode val="edge"/>
          <c:yMode val="edge"/>
          <c:x val="0.17989588801399822"/>
          <c:y val="0.45891153803694346"/>
          <c:w val="0.4124302274715661"/>
          <c:h val="0.24016258384368622"/>
        </c:manualLayout>
      </c:layout>
      <c:overlay val="0"/>
      <c:spPr>
        <a:solidFill>
          <a:schemeClr val="bg1"/>
        </a:solidFill>
        <a:ln>
          <a:solidFill>
            <a:schemeClr val="bg1">
              <a:lumMod val="65000"/>
            </a:schemeClr>
          </a:solid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49586758610763"/>
          <c:y val="5.1400554097404488E-2"/>
          <c:w val="0.81754754770308768"/>
          <c:h val="0.82746120481163421"/>
        </c:manualLayout>
      </c:layout>
      <c:lineChart>
        <c:grouping val="standard"/>
        <c:varyColors val="0"/>
        <c:ser>
          <c:idx val="0"/>
          <c:order val="0"/>
          <c:tx>
            <c:strRef>
              <c:f>Indicators_report!$M$6</c:f>
              <c:strCache>
                <c:ptCount val="1"/>
                <c:pt idx="0">
                  <c:v>Residential</c:v>
                </c:pt>
              </c:strCache>
            </c:strRef>
          </c:tx>
          <c:cat>
            <c:numRef>
              <c:f>Indicators_report!$L$7:$L$54</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Indicators_report!$M$7:$M$54</c:f>
              <c:numCache>
                <c:formatCode>0.000</c:formatCode>
                <c:ptCount val="48"/>
                <c:pt idx="0">
                  <c:v>1.2114419824751239</c:v>
                </c:pt>
                <c:pt idx="1">
                  <c:v>1.2389602228209167</c:v>
                </c:pt>
                <c:pt idx="2">
                  <c:v>1.2436226716748686</c:v>
                </c:pt>
                <c:pt idx="3">
                  <c:v>1.2412765119943816</c:v>
                </c:pt>
                <c:pt idx="4">
                  <c:v>1.1879120599585524</c:v>
                </c:pt>
                <c:pt idx="5">
                  <c:v>1.1607996074638212</c:v>
                </c:pt>
                <c:pt idx="6">
                  <c:v>1.1706536789210398</c:v>
                </c:pt>
                <c:pt idx="7">
                  <c:v>1.1574007578297572</c:v>
                </c:pt>
                <c:pt idx="8">
                  <c:v>1.1396662218237472</c:v>
                </c:pt>
                <c:pt idx="9">
                  <c:v>1.1218072881179773</c:v>
                </c:pt>
                <c:pt idx="10">
                  <c:v>1.0453771489002373</c:v>
                </c:pt>
                <c:pt idx="11">
                  <c:v>1.0365171590023146</c:v>
                </c:pt>
                <c:pt idx="12">
                  <c:v>1.0415429756139156</c:v>
                </c:pt>
                <c:pt idx="13">
                  <c:v>1.0139568186432635</c:v>
                </c:pt>
                <c:pt idx="14">
                  <c:v>1.0427631012172605</c:v>
                </c:pt>
                <c:pt idx="15">
                  <c:v>1</c:v>
                </c:pt>
                <c:pt idx="16">
                  <c:v>1.0050463442897184</c:v>
                </c:pt>
                <c:pt idx="17">
                  <c:v>0.9998747671392636</c:v>
                </c:pt>
                <c:pt idx="18">
                  <c:v>1.0050943973801569</c:v>
                </c:pt>
                <c:pt idx="19">
                  <c:v>1.0094135404825246</c:v>
                </c:pt>
                <c:pt idx="20">
                  <c:v>0.99614664839052691</c:v>
                </c:pt>
                <c:pt idx="21">
                  <c:v>0.99207134211089065</c:v>
                </c:pt>
                <c:pt idx="22">
                  <c:v>0.97976565163611307</c:v>
                </c:pt>
                <c:pt idx="23">
                  <c:v>0.96150799500261508</c:v>
                </c:pt>
                <c:pt idx="24">
                  <c:v>0.95920122500943483</c:v>
                </c:pt>
                <c:pt idx="25">
                  <c:v>0.94522767808135721</c:v>
                </c:pt>
                <c:pt idx="26">
                  <c:v>0.97774502695520948</c:v>
                </c:pt>
                <c:pt idx="27">
                  <c:v>0.95370323281484892</c:v>
                </c:pt>
                <c:pt idx="28">
                  <c:v>0.95050580156214659</c:v>
                </c:pt>
                <c:pt idx="29">
                  <c:v>0.95371156426299775</c:v>
                </c:pt>
                <c:pt idx="30">
                  <c:v>0.95915771510440218</c:v>
                </c:pt>
                <c:pt idx="31">
                  <c:v>0.95515528967792285</c:v>
                </c:pt>
                <c:pt idx="32">
                  <c:v>0.9515063245610017</c:v>
                </c:pt>
                <c:pt idx="33">
                  <c:v>0.95110687701319407</c:v>
                </c:pt>
                <c:pt idx="34">
                  <c:v>0.94729635634548826</c:v>
                </c:pt>
                <c:pt idx="35">
                  <c:v>0.93708908294426585</c:v>
                </c:pt>
                <c:pt idx="36">
                  <c:v>0.91458172448954678</c:v>
                </c:pt>
                <c:pt idx="37">
                  <c:v>0.91966903368074981</c:v>
                </c:pt>
                <c:pt idx="38">
                  <c:v>0.91022223870755492</c:v>
                </c:pt>
                <c:pt idx="39">
                  <c:v>0.89099489346120841</c:v>
                </c:pt>
                <c:pt idx="40">
                  <c:v>0.89447030306223718</c:v>
                </c:pt>
                <c:pt idx="41">
                  <c:v>0.88393633222792134</c:v>
                </c:pt>
                <c:pt idx="42">
                  <c:v>0.86521018790815074</c:v>
                </c:pt>
                <c:pt idx="43">
                  <c:v>0.86433332873440305</c:v>
                </c:pt>
                <c:pt idx="44">
                  <c:v>0.86173538414013917</c:v>
                </c:pt>
                <c:pt idx="45">
                  <c:v>0.85232485895641596</c:v>
                </c:pt>
                <c:pt idx="46">
                  <c:v>0.83696027485805569</c:v>
                </c:pt>
                <c:pt idx="47">
                  <c:v>0.8319897330600613</c:v>
                </c:pt>
              </c:numCache>
            </c:numRef>
          </c:val>
          <c:smooth val="0"/>
          <c:extLst>
            <c:ext xmlns:c16="http://schemas.microsoft.com/office/drawing/2014/chart" uri="{C3380CC4-5D6E-409C-BE32-E72D297353CC}">
              <c16:uniqueId val="{00000000-6CE9-49B7-A132-A1CA6296E35E}"/>
            </c:ext>
          </c:extLst>
        </c:ser>
        <c:ser>
          <c:idx val="1"/>
          <c:order val="1"/>
          <c:tx>
            <c:strRef>
              <c:f>Indicators_report!$N$6</c:f>
              <c:strCache>
                <c:ptCount val="1"/>
                <c:pt idx="0">
                  <c:v>Commercial </c:v>
                </c:pt>
              </c:strCache>
            </c:strRef>
          </c:tx>
          <c:marker>
            <c:symbol val="square"/>
            <c:size val="4"/>
          </c:marker>
          <c:cat>
            <c:numRef>
              <c:f>Indicators_report!$L$7:$L$54</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Indicators_report!$N$7:$N$54</c:f>
              <c:numCache>
                <c:formatCode>0.000</c:formatCode>
                <c:ptCount val="48"/>
                <c:pt idx="0">
                  <c:v>0.9393851189633462</c:v>
                </c:pt>
                <c:pt idx="1">
                  <c:v>0.97196591242850761</c:v>
                </c:pt>
                <c:pt idx="2">
                  <c:v>1.0016853153596688</c:v>
                </c:pt>
                <c:pt idx="3">
                  <c:v>1.0268322865535953</c:v>
                </c:pt>
                <c:pt idx="4">
                  <c:v>0.99583576508764671</c:v>
                </c:pt>
                <c:pt idx="5">
                  <c:v>0.97284361659794771</c:v>
                </c:pt>
                <c:pt idx="6">
                  <c:v>1.0023330864571784</c:v>
                </c:pt>
                <c:pt idx="7">
                  <c:v>1.0026680917620412</c:v>
                </c:pt>
                <c:pt idx="8">
                  <c:v>0.99281135629765904</c:v>
                </c:pt>
                <c:pt idx="9">
                  <c:v>1.0169811645503901</c:v>
                </c:pt>
                <c:pt idx="10">
                  <c:v>0.95614967311797228</c:v>
                </c:pt>
                <c:pt idx="11">
                  <c:v>0.96733569780994555</c:v>
                </c:pt>
                <c:pt idx="12">
                  <c:v>1.0049090254605639</c:v>
                </c:pt>
                <c:pt idx="13">
                  <c:v>0.96264462461827971</c:v>
                </c:pt>
                <c:pt idx="14">
                  <c:v>1.0185696111743066</c:v>
                </c:pt>
                <c:pt idx="15">
                  <c:v>1</c:v>
                </c:pt>
                <c:pt idx="16">
                  <c:v>1.0008084445031706</c:v>
                </c:pt>
                <c:pt idx="17">
                  <c:v>1.0136791244860874</c:v>
                </c:pt>
                <c:pt idx="18">
                  <c:v>1.0430541158087752</c:v>
                </c:pt>
                <c:pt idx="19">
                  <c:v>1.0559000505644955</c:v>
                </c:pt>
                <c:pt idx="20">
                  <c:v>1.0606329750791057</c:v>
                </c:pt>
                <c:pt idx="21">
                  <c:v>1.057647554866094</c:v>
                </c:pt>
                <c:pt idx="22">
                  <c:v>1.0669810733146787</c:v>
                </c:pt>
                <c:pt idx="23">
                  <c:v>1.0620626192809239</c:v>
                </c:pt>
                <c:pt idx="24">
                  <c:v>1.0829362613059073</c:v>
                </c:pt>
                <c:pt idx="25">
                  <c:v>1.0945244765338105</c:v>
                </c:pt>
                <c:pt idx="26">
                  <c:v>1.1188039112271566</c:v>
                </c:pt>
                <c:pt idx="27">
                  <c:v>1.128699864536536</c:v>
                </c:pt>
                <c:pt idx="28">
                  <c:v>1.1313112518668955</c:v>
                </c:pt>
                <c:pt idx="29">
                  <c:v>1.1323467143872403</c:v>
                </c:pt>
                <c:pt idx="30">
                  <c:v>1.163709842177989</c:v>
                </c:pt>
                <c:pt idx="31">
                  <c:v>1.14574102954348</c:v>
                </c:pt>
                <c:pt idx="32">
                  <c:v>1.1367343624356852</c:v>
                </c:pt>
                <c:pt idx="33">
                  <c:v>1.132333150110518</c:v>
                </c:pt>
                <c:pt idx="34">
                  <c:v>1.1404836997149332</c:v>
                </c:pt>
                <c:pt idx="35">
                  <c:v>1.1368756880529829</c:v>
                </c:pt>
                <c:pt idx="36">
                  <c:v>1.1220811111132485</c:v>
                </c:pt>
                <c:pt idx="37">
                  <c:v>1.1280946611048672</c:v>
                </c:pt>
                <c:pt idx="38">
                  <c:v>1.1232897375716031</c:v>
                </c:pt>
                <c:pt idx="39">
                  <c:v>1.0981844316791276</c:v>
                </c:pt>
                <c:pt idx="40">
                  <c:v>1.1060137512414689</c:v>
                </c:pt>
                <c:pt idx="41">
                  <c:v>1.1009237979645117</c:v>
                </c:pt>
                <c:pt idx="42">
                  <c:v>1.0883385973117747</c:v>
                </c:pt>
                <c:pt idx="43">
                  <c:v>1.0994244643654016</c:v>
                </c:pt>
                <c:pt idx="44">
                  <c:v>1.113107247744753</c:v>
                </c:pt>
                <c:pt idx="45">
                  <c:v>1.1228936762357586</c:v>
                </c:pt>
                <c:pt idx="46">
                  <c:v>1.1184757090516788</c:v>
                </c:pt>
                <c:pt idx="47">
                  <c:v>1.1028455118578073</c:v>
                </c:pt>
              </c:numCache>
            </c:numRef>
          </c:val>
          <c:smooth val="0"/>
          <c:extLst>
            <c:ext xmlns:c16="http://schemas.microsoft.com/office/drawing/2014/chart" uri="{C3380CC4-5D6E-409C-BE32-E72D297353CC}">
              <c16:uniqueId val="{00000001-6CE9-49B7-A132-A1CA6296E35E}"/>
            </c:ext>
          </c:extLst>
        </c:ser>
        <c:ser>
          <c:idx val="2"/>
          <c:order val="2"/>
          <c:tx>
            <c:strRef>
              <c:f>Indicators_report!$O$6</c:f>
              <c:strCache>
                <c:ptCount val="1"/>
                <c:pt idx="0">
                  <c:v>Industrial</c:v>
                </c:pt>
              </c:strCache>
            </c:strRef>
          </c:tx>
          <c:marker>
            <c:symbol val="triangle"/>
            <c:size val="5"/>
          </c:marker>
          <c:cat>
            <c:numRef>
              <c:f>Indicators_report!$L$7:$L$54</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Indicators_report!$O$7:$O$54</c:f>
              <c:numCache>
                <c:formatCode>0.000</c:formatCode>
                <c:ptCount val="48"/>
                <c:pt idx="0">
                  <c:v>1.3021963656943834</c:v>
                </c:pt>
                <c:pt idx="1">
                  <c:v>1.2976929457695516</c:v>
                </c:pt>
                <c:pt idx="2">
                  <c:v>1.2633974835172928</c:v>
                </c:pt>
                <c:pt idx="3">
                  <c:v>1.2243895344572073</c:v>
                </c:pt>
                <c:pt idx="4">
                  <c:v>1.2100144005303621</c:v>
                </c:pt>
                <c:pt idx="5">
                  <c:v>1.234260442624129</c:v>
                </c:pt>
                <c:pt idx="6">
                  <c:v>1.1970918967094208</c:v>
                </c:pt>
                <c:pt idx="7">
                  <c:v>1.1526975151715861</c:v>
                </c:pt>
                <c:pt idx="8">
                  <c:v>1.1333787219228844</c:v>
                </c:pt>
                <c:pt idx="9">
                  <c:v>1.0938820244194569</c:v>
                </c:pt>
                <c:pt idx="10">
                  <c:v>1.1050175303613601</c:v>
                </c:pt>
                <c:pt idx="11">
                  <c:v>1.0810807476871853</c:v>
                </c:pt>
                <c:pt idx="12">
                  <c:v>1.0622293065794233</c:v>
                </c:pt>
                <c:pt idx="13">
                  <c:v>1.0768411920385523</c:v>
                </c:pt>
                <c:pt idx="14">
                  <c:v>1.0536813487713117</c:v>
                </c:pt>
                <c:pt idx="15">
                  <c:v>1</c:v>
                </c:pt>
                <c:pt idx="16">
                  <c:v>1.0087933324068423</c:v>
                </c:pt>
                <c:pt idx="17">
                  <c:v>0.97558220391424733</c:v>
                </c:pt>
                <c:pt idx="18">
                  <c:v>0.9941415227801893</c:v>
                </c:pt>
                <c:pt idx="19">
                  <c:v>0.99056325834808512</c:v>
                </c:pt>
                <c:pt idx="20">
                  <c:v>0.99733608469140533</c:v>
                </c:pt>
                <c:pt idx="21">
                  <c:v>0.98756408242443106</c:v>
                </c:pt>
                <c:pt idx="22">
                  <c:v>0.98625810135464032</c:v>
                </c:pt>
                <c:pt idx="23">
                  <c:v>0.99061599442891812</c:v>
                </c:pt>
                <c:pt idx="24">
                  <c:v>0.97033056019188502</c:v>
                </c:pt>
                <c:pt idx="25">
                  <c:v>0.97505190559711918</c:v>
                </c:pt>
                <c:pt idx="26">
                  <c:v>0.96814866829584612</c:v>
                </c:pt>
                <c:pt idx="27">
                  <c:v>0.92528072208113576</c:v>
                </c:pt>
                <c:pt idx="28">
                  <c:v>0.92447078488793411</c:v>
                </c:pt>
                <c:pt idx="29">
                  <c:v>0.92407153261612929</c:v>
                </c:pt>
                <c:pt idx="30">
                  <c:v>0.93467614137379762</c:v>
                </c:pt>
                <c:pt idx="31">
                  <c:v>0.94303143788967736</c:v>
                </c:pt>
                <c:pt idx="32">
                  <c:v>0.88976238017527265</c:v>
                </c:pt>
                <c:pt idx="33">
                  <c:v>0.88801411539087916</c:v>
                </c:pt>
                <c:pt idx="34">
                  <c:v>0.87393997515985922</c:v>
                </c:pt>
                <c:pt idx="35">
                  <c:v>0.85465392607668722</c:v>
                </c:pt>
                <c:pt idx="36">
                  <c:v>0.84916328250962314</c:v>
                </c:pt>
                <c:pt idx="37">
                  <c:v>0.83795216522606775</c:v>
                </c:pt>
                <c:pt idx="38">
                  <c:v>0.85310603567983467</c:v>
                </c:pt>
                <c:pt idx="39">
                  <c:v>0.86543331530803591</c:v>
                </c:pt>
                <c:pt idx="40">
                  <c:v>0.85912853753387042</c:v>
                </c:pt>
                <c:pt idx="41">
                  <c:v>0.85845532933016833</c:v>
                </c:pt>
                <c:pt idx="42">
                  <c:v>0.82016920990094089</c:v>
                </c:pt>
                <c:pt idx="43">
                  <c:v>0.83419216841875199</c:v>
                </c:pt>
                <c:pt idx="44">
                  <c:v>0.86246882389198398</c:v>
                </c:pt>
                <c:pt idx="45">
                  <c:v>0.86793688123146706</c:v>
                </c:pt>
                <c:pt idx="46">
                  <c:v>0.87363409396401914</c:v>
                </c:pt>
                <c:pt idx="47">
                  <c:v>0.86132745778074404</c:v>
                </c:pt>
              </c:numCache>
            </c:numRef>
          </c:val>
          <c:smooth val="0"/>
          <c:extLst>
            <c:ext xmlns:c16="http://schemas.microsoft.com/office/drawing/2014/chart" uri="{C3380CC4-5D6E-409C-BE32-E72D297353CC}">
              <c16:uniqueId val="{00000002-6CE9-49B7-A132-A1CA6296E35E}"/>
            </c:ext>
          </c:extLst>
        </c:ser>
        <c:ser>
          <c:idx val="3"/>
          <c:order val="3"/>
          <c:tx>
            <c:strRef>
              <c:f>Indicators_report!$P$6</c:f>
              <c:strCache>
                <c:ptCount val="1"/>
                <c:pt idx="0">
                  <c:v>Transportation</c:v>
                </c:pt>
              </c:strCache>
            </c:strRef>
          </c:tx>
          <c:marker>
            <c:symbol val="x"/>
            <c:size val="5"/>
          </c:marker>
          <c:cat>
            <c:numRef>
              <c:f>Indicators_report!$L$7:$L$54</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Indicators_report!$P$7:$P$54</c:f>
              <c:numCache>
                <c:formatCode>0.000</c:formatCode>
                <c:ptCount val="48"/>
                <c:pt idx="0">
                  <c:v>1.1934927904002204</c:v>
                </c:pt>
                <c:pt idx="1">
                  <c:v>1.1820648969358265</c:v>
                </c:pt>
                <c:pt idx="2">
                  <c:v>1.1818043808364722</c:v>
                </c:pt>
                <c:pt idx="3">
                  <c:v>1.1858681144019159</c:v>
                </c:pt>
                <c:pt idx="4">
                  <c:v>1.1687116123844523</c:v>
                </c:pt>
                <c:pt idx="5">
                  <c:v>1.1664740838171992</c:v>
                </c:pt>
                <c:pt idx="6">
                  <c:v>1.1498700807699487</c:v>
                </c:pt>
                <c:pt idx="7">
                  <c:v>1.1257992165594513</c:v>
                </c:pt>
                <c:pt idx="8">
                  <c:v>1.1130098189753979</c:v>
                </c:pt>
                <c:pt idx="9">
                  <c:v>1.0999515590464899</c:v>
                </c:pt>
                <c:pt idx="10">
                  <c:v>1.0650117526936302</c:v>
                </c:pt>
                <c:pt idx="11">
                  <c:v>1.0623116885614958</c:v>
                </c:pt>
                <c:pt idx="12">
                  <c:v>1.0367523713577214</c:v>
                </c:pt>
                <c:pt idx="13">
                  <c:v>1.006201793613424</c:v>
                </c:pt>
                <c:pt idx="14">
                  <c:v>1.0018455894501068</c:v>
                </c:pt>
                <c:pt idx="15">
                  <c:v>1</c:v>
                </c:pt>
                <c:pt idx="16">
                  <c:v>1.0076372215361573</c:v>
                </c:pt>
                <c:pt idx="17">
                  <c:v>0.98888140040798556</c:v>
                </c:pt>
                <c:pt idx="18">
                  <c:v>0.9740290738609132</c:v>
                </c:pt>
                <c:pt idx="19">
                  <c:v>0.96511721846923759</c:v>
                </c:pt>
                <c:pt idx="20">
                  <c:v>0.95515668919639807</c:v>
                </c:pt>
                <c:pt idx="21">
                  <c:v>0.91712551484926064</c:v>
                </c:pt>
                <c:pt idx="22">
                  <c:v>0.91685612668643213</c:v>
                </c:pt>
                <c:pt idx="23">
                  <c:v>0.92060839513039872</c:v>
                </c:pt>
                <c:pt idx="24">
                  <c:v>0.91767019977469066</c:v>
                </c:pt>
                <c:pt idx="25">
                  <c:v>0.91250666836907246</c:v>
                </c:pt>
                <c:pt idx="26">
                  <c:v>0.90581959756709673</c:v>
                </c:pt>
                <c:pt idx="27">
                  <c:v>0.89465147841208559</c:v>
                </c:pt>
                <c:pt idx="28">
                  <c:v>0.89510094500725579</c:v>
                </c:pt>
                <c:pt idx="29">
                  <c:v>0.90230703294353143</c:v>
                </c:pt>
                <c:pt idx="30">
                  <c:v>0.88724074248409435</c:v>
                </c:pt>
                <c:pt idx="31">
                  <c:v>0.87586301026889168</c:v>
                </c:pt>
                <c:pt idx="32">
                  <c:v>0.8743059551899488</c:v>
                </c:pt>
                <c:pt idx="33">
                  <c:v>0.87040310165455204</c:v>
                </c:pt>
                <c:pt idx="34">
                  <c:v>0.85470751554274027</c:v>
                </c:pt>
                <c:pt idx="35">
                  <c:v>0.84164428001675029</c:v>
                </c:pt>
                <c:pt idx="36">
                  <c:v>0.83813139167191675</c:v>
                </c:pt>
                <c:pt idx="37">
                  <c:v>0.83227345465368552</c:v>
                </c:pt>
                <c:pt idx="38">
                  <c:v>0.82243070151547848</c:v>
                </c:pt>
                <c:pt idx="39">
                  <c:v>0.82061201446862342</c:v>
                </c:pt>
                <c:pt idx="40">
                  <c:v>0.82189126265380541</c:v>
                </c:pt>
                <c:pt idx="41">
                  <c:v>0.82678823479088359</c:v>
                </c:pt>
                <c:pt idx="42">
                  <c:v>0.82070997171998439</c:v>
                </c:pt>
                <c:pt idx="43">
                  <c:v>0.82064844152770955</c:v>
                </c:pt>
                <c:pt idx="44">
                  <c:v>0.81328719482527367</c:v>
                </c:pt>
                <c:pt idx="45">
                  <c:v>0.79698764815980605</c:v>
                </c:pt>
                <c:pt idx="46">
                  <c:v>0.79616336829185108</c:v>
                </c:pt>
                <c:pt idx="47">
                  <c:v>0.78878605088930354</c:v>
                </c:pt>
              </c:numCache>
            </c:numRef>
          </c:val>
          <c:smooth val="0"/>
          <c:extLst>
            <c:ext xmlns:c16="http://schemas.microsoft.com/office/drawing/2014/chart" uri="{C3380CC4-5D6E-409C-BE32-E72D297353CC}">
              <c16:uniqueId val="{00000003-6CE9-49B7-A132-A1CA6296E35E}"/>
            </c:ext>
          </c:extLst>
        </c:ser>
        <c:dLbls>
          <c:showLegendKey val="0"/>
          <c:showVal val="0"/>
          <c:showCatName val="0"/>
          <c:showSerName val="0"/>
          <c:showPercent val="0"/>
          <c:showBubbleSize val="0"/>
        </c:dLbls>
        <c:marker val="1"/>
        <c:smooth val="0"/>
        <c:axId val="125310464"/>
        <c:axId val="118764608"/>
      </c:lineChart>
      <c:catAx>
        <c:axId val="125310464"/>
        <c:scaling>
          <c:orientation val="minMax"/>
        </c:scaling>
        <c:delete val="0"/>
        <c:axPos val="b"/>
        <c:numFmt formatCode="General" sourceLinked="1"/>
        <c:majorTickMark val="out"/>
        <c:minorTickMark val="none"/>
        <c:tickLblPos val="nextTo"/>
        <c:crossAx val="118764608"/>
        <c:crosses val="autoZero"/>
        <c:auto val="1"/>
        <c:lblAlgn val="ctr"/>
        <c:lblOffset val="100"/>
        <c:tickLblSkip val="5"/>
        <c:noMultiLvlLbl val="0"/>
      </c:catAx>
      <c:valAx>
        <c:axId val="118764608"/>
        <c:scaling>
          <c:orientation val="minMax"/>
        </c:scaling>
        <c:delete val="0"/>
        <c:axPos val="l"/>
        <c:majorGridlines/>
        <c:title>
          <c:tx>
            <c:rich>
              <a:bodyPr rot="-5400000" vert="horz"/>
              <a:lstStyle/>
              <a:p>
                <a:pPr>
                  <a:defRPr sz="1100" baseline="0"/>
                </a:pPr>
                <a:r>
                  <a:rPr lang="en-US" sz="1100" baseline="0"/>
                  <a:t>Index, 1985 = 1.0</a:t>
                </a:r>
              </a:p>
            </c:rich>
          </c:tx>
          <c:overlay val="0"/>
        </c:title>
        <c:numFmt formatCode="0.0" sourceLinked="0"/>
        <c:majorTickMark val="out"/>
        <c:minorTickMark val="none"/>
        <c:tickLblPos val="nextTo"/>
        <c:crossAx val="125310464"/>
        <c:crosses val="autoZero"/>
        <c:crossBetween val="midCat"/>
      </c:valAx>
      <c:spPr>
        <a:ln>
          <a:solidFill>
            <a:srgbClr val="0070C0"/>
          </a:solidFill>
        </a:ln>
      </c:spPr>
    </c:plotArea>
    <c:legend>
      <c:legendPos val="r"/>
      <c:layout>
        <c:manualLayout>
          <c:xMode val="edge"/>
          <c:yMode val="edge"/>
          <c:x val="0.17610682940073866"/>
          <c:y val="0.47149352554495644"/>
          <c:w val="0.38336991687739008"/>
          <c:h val="0.24772430636502768"/>
        </c:manualLayout>
      </c:layout>
      <c:overlay val="0"/>
      <c:spPr>
        <a:solidFill>
          <a:schemeClr val="bg1"/>
        </a:solidFill>
        <a:ln>
          <a:solidFill>
            <a:schemeClr val="accent1"/>
          </a:solidFill>
        </a:ln>
      </c:spPr>
    </c:legend>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764296758502672"/>
          <c:y val="0.2450487708724457"/>
          <c:w val="0.75622179303058812"/>
          <c:h val="0.68040242032962295"/>
        </c:manualLayout>
      </c:layout>
      <c:barChart>
        <c:barDir val="col"/>
        <c:grouping val="clustered"/>
        <c:varyColors val="0"/>
        <c:ser>
          <c:idx val="0"/>
          <c:order val="0"/>
          <c:tx>
            <c:strRef>
              <c:f>Indicators_report!$C$50</c:f>
              <c:strCache>
                <c:ptCount val="1"/>
                <c:pt idx="0">
                  <c:v>1970-1985</c:v>
                </c:pt>
              </c:strCache>
            </c:strRef>
          </c:tx>
          <c:invertIfNegative val="0"/>
          <c:cat>
            <c:strRef>
              <c:f>Indicators_report!$D$49:$I$49</c:f>
              <c:strCache>
                <c:ptCount val="6"/>
                <c:pt idx="0">
                  <c:v>Residential</c:v>
                </c:pt>
                <c:pt idx="1">
                  <c:v>Commercial</c:v>
                </c:pt>
                <c:pt idx="2">
                  <c:v>Industrial</c:v>
                </c:pt>
                <c:pt idx="3">
                  <c:v>Transportation</c:v>
                </c:pt>
                <c:pt idx="4">
                  <c:v> Electric Utilities</c:v>
                </c:pt>
                <c:pt idx="5">
                  <c:v>Economy-wide</c:v>
                </c:pt>
              </c:strCache>
            </c:strRef>
          </c:cat>
          <c:val>
            <c:numRef>
              <c:f>Indicators_report!$D$50:$I$50</c:f>
              <c:numCache>
                <c:formatCode>0.0%</c:formatCode>
                <c:ptCount val="6"/>
                <c:pt idx="0">
                  <c:v>1.2706013010940542E-2</c:v>
                </c:pt>
                <c:pt idx="1">
                  <c:v>-4.1773506743223443E-3</c:v>
                </c:pt>
                <c:pt idx="2">
                  <c:v>1.7449453813054516E-2</c:v>
                </c:pt>
                <c:pt idx="3">
                  <c:v>1.1723018692266329E-2</c:v>
                </c:pt>
                <c:pt idx="4">
                  <c:v>3.9176038182536788E-3</c:v>
                </c:pt>
                <c:pt idx="5">
                  <c:v>1.2614753321989913E-2</c:v>
                </c:pt>
              </c:numCache>
            </c:numRef>
          </c:val>
          <c:extLst>
            <c:ext xmlns:c16="http://schemas.microsoft.com/office/drawing/2014/chart" uri="{C3380CC4-5D6E-409C-BE32-E72D297353CC}">
              <c16:uniqueId val="{00000000-105F-4934-8A6C-00C3229FE973}"/>
            </c:ext>
          </c:extLst>
        </c:ser>
        <c:ser>
          <c:idx val="1"/>
          <c:order val="1"/>
          <c:tx>
            <c:strRef>
              <c:f>Indicators_report!$C$51</c:f>
              <c:strCache>
                <c:ptCount val="1"/>
                <c:pt idx="0">
                  <c:v>1985-2000</c:v>
                </c:pt>
              </c:strCache>
            </c:strRef>
          </c:tx>
          <c:invertIfNegative val="0"/>
          <c:cat>
            <c:strRef>
              <c:f>Indicators_report!$D$49:$I$49</c:f>
              <c:strCache>
                <c:ptCount val="6"/>
                <c:pt idx="0">
                  <c:v>Residential</c:v>
                </c:pt>
                <c:pt idx="1">
                  <c:v>Commercial</c:v>
                </c:pt>
                <c:pt idx="2">
                  <c:v>Industrial</c:v>
                </c:pt>
                <c:pt idx="3">
                  <c:v>Transportation</c:v>
                </c:pt>
                <c:pt idx="4">
                  <c:v> Electric Utilities</c:v>
                </c:pt>
                <c:pt idx="5">
                  <c:v>Economy-wide</c:v>
                </c:pt>
              </c:strCache>
            </c:strRef>
          </c:cat>
          <c:val>
            <c:numRef>
              <c:f>Indicators_report!$D$51:$I$51</c:f>
              <c:numCache>
                <c:formatCode>0.0%</c:formatCode>
                <c:ptCount val="6"/>
                <c:pt idx="0">
                  <c:v>2.7761234056729034E-3</c:v>
                </c:pt>
                <c:pt idx="1">
                  <c:v>-1.0158789797459988E-2</c:v>
                </c:pt>
                <c:pt idx="2">
                  <c:v>4.4935524832272478E-3</c:v>
                </c:pt>
                <c:pt idx="3">
                  <c:v>7.9442047793544246E-3</c:v>
                </c:pt>
                <c:pt idx="4">
                  <c:v>6.6001746748367562E-4</c:v>
                </c:pt>
                <c:pt idx="5">
                  <c:v>2.6908801633790391E-3</c:v>
                </c:pt>
              </c:numCache>
            </c:numRef>
          </c:val>
          <c:extLst>
            <c:ext xmlns:c16="http://schemas.microsoft.com/office/drawing/2014/chart" uri="{C3380CC4-5D6E-409C-BE32-E72D297353CC}">
              <c16:uniqueId val="{00000001-105F-4934-8A6C-00C3229FE973}"/>
            </c:ext>
          </c:extLst>
        </c:ser>
        <c:ser>
          <c:idx val="2"/>
          <c:order val="2"/>
          <c:tx>
            <c:strRef>
              <c:f>Indicators_report!$C$52</c:f>
              <c:strCache>
                <c:ptCount val="1"/>
                <c:pt idx="0">
                  <c:v>2000-2017</c:v>
                </c:pt>
              </c:strCache>
            </c:strRef>
          </c:tx>
          <c:invertIfNegative val="0"/>
          <c:cat>
            <c:strRef>
              <c:f>Indicators_report!$D$49:$I$49</c:f>
              <c:strCache>
                <c:ptCount val="6"/>
                <c:pt idx="0">
                  <c:v>Residential</c:v>
                </c:pt>
                <c:pt idx="1">
                  <c:v>Commercial</c:v>
                </c:pt>
                <c:pt idx="2">
                  <c:v>Industrial</c:v>
                </c:pt>
                <c:pt idx="3">
                  <c:v>Transportation</c:v>
                </c:pt>
                <c:pt idx="4">
                  <c:v> Electric Utilities</c:v>
                </c:pt>
                <c:pt idx="5">
                  <c:v>Economy-wide</c:v>
                </c:pt>
              </c:strCache>
            </c:strRef>
          </c:cat>
          <c:val>
            <c:numRef>
              <c:f>Indicators_report!$D$52:$I$52</c:f>
              <c:numCache>
                <c:formatCode>0.0%</c:formatCode>
                <c:ptCount val="6"/>
                <c:pt idx="0">
                  <c:v>8.3318851587010911E-3</c:v>
                </c:pt>
                <c:pt idx="1">
                  <c:v>3.1549756931907869E-3</c:v>
                </c:pt>
                <c:pt idx="2">
                  <c:v>4.7958361168494168E-3</c:v>
                </c:pt>
                <c:pt idx="3">
                  <c:v>6.8950159178660098E-3</c:v>
                </c:pt>
                <c:pt idx="4">
                  <c:v>9.2099737372426382E-3</c:v>
                </c:pt>
                <c:pt idx="5">
                  <c:v>8.613764325061779E-3</c:v>
                </c:pt>
              </c:numCache>
            </c:numRef>
          </c:val>
          <c:extLst>
            <c:ext xmlns:c16="http://schemas.microsoft.com/office/drawing/2014/chart" uri="{C3380CC4-5D6E-409C-BE32-E72D297353CC}">
              <c16:uniqueId val="{00000002-105F-4934-8A6C-00C3229FE973}"/>
            </c:ext>
          </c:extLst>
        </c:ser>
        <c:dLbls>
          <c:showLegendKey val="0"/>
          <c:showVal val="0"/>
          <c:showCatName val="0"/>
          <c:showSerName val="0"/>
          <c:showPercent val="0"/>
          <c:showBubbleSize val="0"/>
        </c:dLbls>
        <c:gapWidth val="150"/>
        <c:axId val="125312000"/>
        <c:axId val="118766912"/>
      </c:barChart>
      <c:catAx>
        <c:axId val="125312000"/>
        <c:scaling>
          <c:orientation val="minMax"/>
        </c:scaling>
        <c:delete val="0"/>
        <c:axPos val="b"/>
        <c:numFmt formatCode="General" sourceLinked="0"/>
        <c:majorTickMark val="out"/>
        <c:minorTickMark val="none"/>
        <c:tickLblPos val="high"/>
        <c:txPr>
          <a:bodyPr rot="-1800000"/>
          <a:lstStyle/>
          <a:p>
            <a:pPr>
              <a:defRPr/>
            </a:pPr>
            <a:endParaRPr lang="en-US"/>
          </a:p>
        </c:txPr>
        <c:crossAx val="118766912"/>
        <c:crosses val="autoZero"/>
        <c:auto val="1"/>
        <c:lblAlgn val="ctr"/>
        <c:lblOffset val="100"/>
        <c:noMultiLvlLbl val="0"/>
      </c:catAx>
      <c:valAx>
        <c:axId val="118766912"/>
        <c:scaling>
          <c:orientation val="minMax"/>
        </c:scaling>
        <c:delete val="0"/>
        <c:axPos val="l"/>
        <c:majorGridlines/>
        <c:title>
          <c:tx>
            <c:rich>
              <a:bodyPr rot="-5400000" vert="horz"/>
              <a:lstStyle/>
              <a:p>
                <a:pPr>
                  <a:defRPr sz="1100" baseline="0"/>
                </a:pPr>
                <a:r>
                  <a:rPr lang="en-US" sz="1100" baseline="0"/>
                  <a:t>Average percent reduction per year</a:t>
                </a:r>
              </a:p>
            </c:rich>
          </c:tx>
          <c:layout>
            <c:manualLayout>
              <c:xMode val="edge"/>
              <c:yMode val="edge"/>
              <c:x val="1.7654522744405376E-2"/>
              <c:y val="0.21610820710765921"/>
            </c:manualLayout>
          </c:layout>
          <c:overlay val="0"/>
        </c:title>
        <c:numFmt formatCode="0.0%" sourceLinked="1"/>
        <c:majorTickMark val="out"/>
        <c:minorTickMark val="none"/>
        <c:tickLblPos val="nextTo"/>
        <c:crossAx val="125312000"/>
        <c:crosses val="autoZero"/>
        <c:crossBetween val="between"/>
      </c:valAx>
      <c:spPr>
        <a:ln>
          <a:solidFill>
            <a:srgbClr val="0070C0"/>
          </a:solidFill>
        </a:ln>
      </c:spPr>
    </c:plotArea>
    <c:legend>
      <c:legendPos val="r"/>
      <c:layout>
        <c:manualLayout>
          <c:xMode val="edge"/>
          <c:yMode val="edge"/>
          <c:x val="0.53507476503196438"/>
          <c:y val="0.73180984649781744"/>
          <c:w val="0.22945691163604551"/>
          <c:h val="0.1724478710994459"/>
        </c:manualLayout>
      </c:layout>
      <c:overlay val="0"/>
      <c:spPr>
        <a:solidFill>
          <a:schemeClr val="bg1"/>
        </a:solidFill>
        <a:ln>
          <a:solidFill>
            <a:schemeClr val="accent1"/>
          </a:solidFill>
        </a:ln>
      </c:spPr>
    </c:legend>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764296758502672"/>
          <c:y val="0.2450487708724457"/>
          <c:w val="0.75622179303058812"/>
          <c:h val="0.68040242032962295"/>
        </c:manualLayout>
      </c:layout>
      <c:barChart>
        <c:barDir val="col"/>
        <c:grouping val="clustered"/>
        <c:varyColors val="0"/>
        <c:ser>
          <c:idx val="0"/>
          <c:order val="0"/>
          <c:tx>
            <c:strRef>
              <c:f>Indicators_report!$C$50</c:f>
              <c:strCache>
                <c:ptCount val="1"/>
                <c:pt idx="0">
                  <c:v>1970-1985</c:v>
                </c:pt>
              </c:strCache>
            </c:strRef>
          </c:tx>
          <c:invertIfNegative val="0"/>
          <c:cat>
            <c:strRef>
              <c:f>Indicators_report!$D$49:$I$49</c:f>
              <c:strCache>
                <c:ptCount val="6"/>
                <c:pt idx="0">
                  <c:v>Residential</c:v>
                </c:pt>
                <c:pt idx="1">
                  <c:v>Commercial</c:v>
                </c:pt>
                <c:pt idx="2">
                  <c:v>Industrial</c:v>
                </c:pt>
                <c:pt idx="3">
                  <c:v>Transportation</c:v>
                </c:pt>
                <c:pt idx="4">
                  <c:v> Electric Utilities</c:v>
                </c:pt>
                <c:pt idx="5">
                  <c:v>Economy-wide</c:v>
                </c:pt>
              </c:strCache>
            </c:strRef>
          </c:cat>
          <c:val>
            <c:numRef>
              <c:f>Indicators_report!$D$50:$I$50</c:f>
              <c:numCache>
                <c:formatCode>0.0%</c:formatCode>
                <c:ptCount val="6"/>
                <c:pt idx="0">
                  <c:v>1.2706013010940542E-2</c:v>
                </c:pt>
                <c:pt idx="1">
                  <c:v>-4.1773506743223443E-3</c:v>
                </c:pt>
                <c:pt idx="2">
                  <c:v>1.7449453813054516E-2</c:v>
                </c:pt>
                <c:pt idx="3">
                  <c:v>1.1723018692266329E-2</c:v>
                </c:pt>
                <c:pt idx="4">
                  <c:v>3.9176038182536788E-3</c:v>
                </c:pt>
                <c:pt idx="5">
                  <c:v>1.2614753321989913E-2</c:v>
                </c:pt>
              </c:numCache>
            </c:numRef>
          </c:val>
          <c:extLst>
            <c:ext xmlns:c16="http://schemas.microsoft.com/office/drawing/2014/chart" uri="{C3380CC4-5D6E-409C-BE32-E72D297353CC}">
              <c16:uniqueId val="{00000000-BD30-40A1-B6A3-39A4239DBBA0}"/>
            </c:ext>
          </c:extLst>
        </c:ser>
        <c:ser>
          <c:idx val="1"/>
          <c:order val="1"/>
          <c:tx>
            <c:strRef>
              <c:f>Indicators_report!$C$51</c:f>
              <c:strCache>
                <c:ptCount val="1"/>
                <c:pt idx="0">
                  <c:v>1985-2000</c:v>
                </c:pt>
              </c:strCache>
            </c:strRef>
          </c:tx>
          <c:invertIfNegative val="0"/>
          <c:cat>
            <c:strRef>
              <c:f>Indicators_report!$D$49:$I$49</c:f>
              <c:strCache>
                <c:ptCount val="6"/>
                <c:pt idx="0">
                  <c:v>Residential</c:v>
                </c:pt>
                <c:pt idx="1">
                  <c:v>Commercial</c:v>
                </c:pt>
                <c:pt idx="2">
                  <c:v>Industrial</c:v>
                </c:pt>
                <c:pt idx="3">
                  <c:v>Transportation</c:v>
                </c:pt>
                <c:pt idx="4">
                  <c:v> Electric Utilities</c:v>
                </c:pt>
                <c:pt idx="5">
                  <c:v>Economy-wide</c:v>
                </c:pt>
              </c:strCache>
            </c:strRef>
          </c:cat>
          <c:val>
            <c:numRef>
              <c:f>Indicators_report!$D$51:$I$51</c:f>
              <c:numCache>
                <c:formatCode>0.0%</c:formatCode>
                <c:ptCount val="6"/>
                <c:pt idx="0">
                  <c:v>2.7761234056729034E-3</c:v>
                </c:pt>
                <c:pt idx="1">
                  <c:v>-1.0158789797459988E-2</c:v>
                </c:pt>
                <c:pt idx="2">
                  <c:v>4.4935524832272478E-3</c:v>
                </c:pt>
                <c:pt idx="3">
                  <c:v>7.9442047793544246E-3</c:v>
                </c:pt>
                <c:pt idx="4">
                  <c:v>6.6001746748367562E-4</c:v>
                </c:pt>
                <c:pt idx="5">
                  <c:v>2.6908801633790391E-3</c:v>
                </c:pt>
              </c:numCache>
            </c:numRef>
          </c:val>
          <c:extLst>
            <c:ext xmlns:c16="http://schemas.microsoft.com/office/drawing/2014/chart" uri="{C3380CC4-5D6E-409C-BE32-E72D297353CC}">
              <c16:uniqueId val="{00000001-BD30-40A1-B6A3-39A4239DBBA0}"/>
            </c:ext>
          </c:extLst>
        </c:ser>
        <c:ser>
          <c:idx val="2"/>
          <c:order val="2"/>
          <c:tx>
            <c:strRef>
              <c:f>Indicators_report!$C$52</c:f>
              <c:strCache>
                <c:ptCount val="1"/>
                <c:pt idx="0">
                  <c:v>2000-2017</c:v>
                </c:pt>
              </c:strCache>
            </c:strRef>
          </c:tx>
          <c:invertIfNegative val="0"/>
          <c:cat>
            <c:strRef>
              <c:f>Indicators_report!$D$49:$I$49</c:f>
              <c:strCache>
                <c:ptCount val="6"/>
                <c:pt idx="0">
                  <c:v>Residential</c:v>
                </c:pt>
                <c:pt idx="1">
                  <c:v>Commercial</c:v>
                </c:pt>
                <c:pt idx="2">
                  <c:v>Industrial</c:v>
                </c:pt>
                <c:pt idx="3">
                  <c:v>Transportation</c:v>
                </c:pt>
                <c:pt idx="4">
                  <c:v> Electric Utilities</c:v>
                </c:pt>
                <c:pt idx="5">
                  <c:v>Economy-wide</c:v>
                </c:pt>
              </c:strCache>
            </c:strRef>
          </c:cat>
          <c:val>
            <c:numRef>
              <c:f>Indicators_report!$D$52:$I$52</c:f>
              <c:numCache>
                <c:formatCode>0.0%</c:formatCode>
                <c:ptCount val="6"/>
                <c:pt idx="0">
                  <c:v>8.3318851587010911E-3</c:v>
                </c:pt>
                <c:pt idx="1">
                  <c:v>3.1549756931907869E-3</c:v>
                </c:pt>
                <c:pt idx="2">
                  <c:v>4.7958361168494168E-3</c:v>
                </c:pt>
                <c:pt idx="3">
                  <c:v>6.8950159178660098E-3</c:v>
                </c:pt>
                <c:pt idx="4">
                  <c:v>9.2099737372426382E-3</c:v>
                </c:pt>
                <c:pt idx="5">
                  <c:v>8.613764325061779E-3</c:v>
                </c:pt>
              </c:numCache>
            </c:numRef>
          </c:val>
          <c:extLst>
            <c:ext xmlns:c16="http://schemas.microsoft.com/office/drawing/2014/chart" uri="{C3380CC4-5D6E-409C-BE32-E72D297353CC}">
              <c16:uniqueId val="{00000002-BD30-40A1-B6A3-39A4239DBBA0}"/>
            </c:ext>
          </c:extLst>
        </c:ser>
        <c:dLbls>
          <c:showLegendKey val="0"/>
          <c:showVal val="0"/>
          <c:showCatName val="0"/>
          <c:showSerName val="0"/>
          <c:showPercent val="0"/>
          <c:showBubbleSize val="0"/>
        </c:dLbls>
        <c:gapWidth val="150"/>
        <c:axId val="115160064"/>
        <c:axId val="118712000"/>
      </c:barChart>
      <c:catAx>
        <c:axId val="115160064"/>
        <c:scaling>
          <c:orientation val="minMax"/>
        </c:scaling>
        <c:delete val="0"/>
        <c:axPos val="b"/>
        <c:numFmt formatCode="General" sourceLinked="0"/>
        <c:majorTickMark val="out"/>
        <c:minorTickMark val="none"/>
        <c:tickLblPos val="low"/>
        <c:txPr>
          <a:bodyPr rot="-1800000"/>
          <a:lstStyle/>
          <a:p>
            <a:pPr>
              <a:defRPr/>
            </a:pPr>
            <a:endParaRPr lang="en-US"/>
          </a:p>
        </c:txPr>
        <c:crossAx val="118712000"/>
        <c:crosses val="autoZero"/>
        <c:auto val="1"/>
        <c:lblAlgn val="ctr"/>
        <c:lblOffset val="100"/>
        <c:noMultiLvlLbl val="0"/>
      </c:catAx>
      <c:valAx>
        <c:axId val="118712000"/>
        <c:scaling>
          <c:orientation val="minMax"/>
        </c:scaling>
        <c:delete val="0"/>
        <c:axPos val="l"/>
        <c:majorGridlines/>
        <c:title>
          <c:tx>
            <c:rich>
              <a:bodyPr rot="-5400000" vert="horz"/>
              <a:lstStyle/>
              <a:p>
                <a:pPr>
                  <a:defRPr sz="1100" baseline="0"/>
                </a:pPr>
                <a:r>
                  <a:rPr lang="en-US" sz="1100" baseline="0"/>
                  <a:t>Average percent reduction per year</a:t>
                </a:r>
              </a:p>
            </c:rich>
          </c:tx>
          <c:layout>
            <c:manualLayout>
              <c:xMode val="edge"/>
              <c:yMode val="edge"/>
              <c:x val="1.7654522744405376E-2"/>
              <c:y val="0.21610820710765921"/>
            </c:manualLayout>
          </c:layout>
          <c:overlay val="0"/>
        </c:title>
        <c:numFmt formatCode="0.0%" sourceLinked="1"/>
        <c:majorTickMark val="out"/>
        <c:minorTickMark val="none"/>
        <c:tickLblPos val="nextTo"/>
        <c:crossAx val="115160064"/>
        <c:crosses val="autoZero"/>
        <c:crossBetween val="between"/>
      </c:valAx>
    </c:plotArea>
    <c:legend>
      <c:legendPos val="r"/>
      <c:layout>
        <c:manualLayout>
          <c:xMode val="edge"/>
          <c:yMode val="edge"/>
          <c:x val="0.6014648065257403"/>
          <c:y val="0.12819237368941402"/>
          <c:w val="0.22945691163604551"/>
          <c:h val="0.1724478710994459"/>
        </c:manualLayout>
      </c:layout>
      <c:overlay val="0"/>
      <c:spPr>
        <a:solidFill>
          <a:schemeClr val="bg1"/>
        </a:solidFill>
        <a:ln>
          <a:solidFill>
            <a:schemeClr val="accent1"/>
          </a:solidFill>
        </a:ln>
      </c:spPr>
    </c:legend>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54342355383073"/>
          <c:y val="6.404226958541176E-2"/>
          <c:w val="0.80547877258247558"/>
          <c:h val="0.82510904318778333"/>
        </c:manualLayout>
      </c:layout>
      <c:lineChart>
        <c:grouping val="standard"/>
        <c:varyColors val="0"/>
        <c:ser>
          <c:idx val="0"/>
          <c:order val="0"/>
          <c:tx>
            <c:strRef>
              <c:f>LongChart!$M$7</c:f>
              <c:strCache>
                <c:ptCount val="1"/>
                <c:pt idx="0">
                  <c:v>Energy</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numRef>
              <c:f>LongChart!$L$8:$L$75</c:f>
              <c:numCache>
                <c:formatCode>General</c:formatCode>
                <c:ptCount val="68"/>
                <c:pt idx="0">
                  <c:v>1950</c:v>
                </c:pt>
                <c:pt idx="1">
                  <c:v>1951</c:v>
                </c:pt>
                <c:pt idx="2">
                  <c:v>1952</c:v>
                </c:pt>
                <c:pt idx="3">
                  <c:v>1953</c:v>
                </c:pt>
                <c:pt idx="4">
                  <c:v>1954</c:v>
                </c:pt>
                <c:pt idx="5">
                  <c:v>1955</c:v>
                </c:pt>
                <c:pt idx="6">
                  <c:v>1956</c:v>
                </c:pt>
                <c:pt idx="7">
                  <c:v>1957</c:v>
                </c:pt>
                <c:pt idx="8">
                  <c:v>1958</c:v>
                </c:pt>
                <c:pt idx="9">
                  <c:v>1959</c:v>
                </c:pt>
                <c:pt idx="10">
                  <c:v>1960</c:v>
                </c:pt>
                <c:pt idx="11">
                  <c:v>1961</c:v>
                </c:pt>
                <c:pt idx="12">
                  <c:v>1962</c:v>
                </c:pt>
                <c:pt idx="13">
                  <c:v>1963</c:v>
                </c:pt>
                <c:pt idx="14">
                  <c:v>1964</c:v>
                </c:pt>
                <c:pt idx="15">
                  <c:v>1965</c:v>
                </c:pt>
                <c:pt idx="16">
                  <c:v>1966</c:v>
                </c:pt>
                <c:pt idx="17">
                  <c:v>1967</c:v>
                </c:pt>
                <c:pt idx="18">
                  <c:v>1968</c:v>
                </c:pt>
                <c:pt idx="19">
                  <c:v>1969</c:v>
                </c:pt>
                <c:pt idx="20">
                  <c:v>1970</c:v>
                </c:pt>
                <c:pt idx="21">
                  <c:v>1971</c:v>
                </c:pt>
                <c:pt idx="22">
                  <c:v>1972</c:v>
                </c:pt>
                <c:pt idx="23">
                  <c:v>1973</c:v>
                </c:pt>
                <c:pt idx="24">
                  <c:v>1974</c:v>
                </c:pt>
                <c:pt idx="25">
                  <c:v>1975</c:v>
                </c:pt>
                <c:pt idx="26">
                  <c:v>1976</c:v>
                </c:pt>
                <c:pt idx="27">
                  <c:v>1977</c:v>
                </c:pt>
                <c:pt idx="28">
                  <c:v>1978</c:v>
                </c:pt>
                <c:pt idx="29">
                  <c:v>1979</c:v>
                </c:pt>
                <c:pt idx="30">
                  <c:v>1980</c:v>
                </c:pt>
                <c:pt idx="31">
                  <c:v>1981</c:v>
                </c:pt>
                <c:pt idx="32">
                  <c:v>1982</c:v>
                </c:pt>
                <c:pt idx="33">
                  <c:v>1983</c:v>
                </c:pt>
                <c:pt idx="34">
                  <c:v>1984</c:v>
                </c:pt>
                <c:pt idx="35">
                  <c:v>1985</c:v>
                </c:pt>
                <c:pt idx="36">
                  <c:v>1986</c:v>
                </c:pt>
                <c:pt idx="37">
                  <c:v>1987</c:v>
                </c:pt>
                <c:pt idx="38">
                  <c:v>1988</c:v>
                </c:pt>
                <c:pt idx="39">
                  <c:v>1989</c:v>
                </c:pt>
                <c:pt idx="40">
                  <c:v>1990</c:v>
                </c:pt>
                <c:pt idx="41">
                  <c:v>1991</c:v>
                </c:pt>
                <c:pt idx="42">
                  <c:v>1992</c:v>
                </c:pt>
                <c:pt idx="43">
                  <c:v>1993</c:v>
                </c:pt>
                <c:pt idx="44">
                  <c:v>1994</c:v>
                </c:pt>
                <c:pt idx="45">
                  <c:v>1995</c:v>
                </c:pt>
                <c:pt idx="46">
                  <c:v>1996</c:v>
                </c:pt>
                <c:pt idx="47">
                  <c:v>1997</c:v>
                </c:pt>
                <c:pt idx="48">
                  <c:v>1998</c:v>
                </c:pt>
                <c:pt idx="49">
                  <c:v>1999</c:v>
                </c:pt>
                <c:pt idx="50">
                  <c:v>2000</c:v>
                </c:pt>
                <c:pt idx="51">
                  <c:v>2001</c:v>
                </c:pt>
                <c:pt idx="52">
                  <c:v>2002</c:v>
                </c:pt>
                <c:pt idx="53">
                  <c:v>2003</c:v>
                </c:pt>
                <c:pt idx="54">
                  <c:v>2004</c:v>
                </c:pt>
                <c:pt idx="55">
                  <c:v>2005</c:v>
                </c:pt>
                <c:pt idx="56">
                  <c:v>2006</c:v>
                </c:pt>
                <c:pt idx="57">
                  <c:v>2007</c:v>
                </c:pt>
                <c:pt idx="58">
                  <c:v>2008</c:v>
                </c:pt>
                <c:pt idx="59">
                  <c:v>2009</c:v>
                </c:pt>
                <c:pt idx="60">
                  <c:v>2010</c:v>
                </c:pt>
                <c:pt idx="61">
                  <c:v>2011</c:v>
                </c:pt>
                <c:pt idx="62">
                  <c:v>2012</c:v>
                </c:pt>
                <c:pt idx="63">
                  <c:v>2013</c:v>
                </c:pt>
                <c:pt idx="64">
                  <c:v>2014</c:v>
                </c:pt>
                <c:pt idx="65">
                  <c:v>2015</c:v>
                </c:pt>
                <c:pt idx="66">
                  <c:v>2016</c:v>
                </c:pt>
                <c:pt idx="67">
                  <c:v>2017</c:v>
                </c:pt>
              </c:numCache>
            </c:numRef>
          </c:cat>
          <c:val>
            <c:numRef>
              <c:f>LongChart!$M$8:$M$75</c:f>
              <c:numCache>
                <c:formatCode>0.000</c:formatCode>
                <c:ptCount val="68"/>
                <c:pt idx="0">
                  <c:v>0.4532515820510914</c:v>
                </c:pt>
                <c:pt idx="1">
                  <c:v>0.48410401826265564</c:v>
                </c:pt>
                <c:pt idx="2">
                  <c:v>0.48112207574137161</c:v>
                </c:pt>
                <c:pt idx="3">
                  <c:v>0.49310309854304502</c:v>
                </c:pt>
                <c:pt idx="4">
                  <c:v>0.47964831827397164</c:v>
                </c:pt>
                <c:pt idx="5">
                  <c:v>0.52634754459911737</c:v>
                </c:pt>
                <c:pt idx="6">
                  <c:v>0.54656750281597488</c:v>
                </c:pt>
                <c:pt idx="7">
                  <c:v>0.54698869053783994</c:v>
                </c:pt>
                <c:pt idx="8">
                  <c:v>0.54509402045485977</c:v>
                </c:pt>
                <c:pt idx="9">
                  <c:v>0.56885383673835888</c:v>
                </c:pt>
                <c:pt idx="10">
                  <c:v>0.59004706858926315</c:v>
                </c:pt>
                <c:pt idx="11">
                  <c:v>0.59856290503014031</c:v>
                </c:pt>
                <c:pt idx="12">
                  <c:v>0.62586741339071195</c:v>
                </c:pt>
                <c:pt idx="13">
                  <c:v>0.64962591964428384</c:v>
                </c:pt>
                <c:pt idx="14">
                  <c:v>0.67801155640280153</c:v>
                </c:pt>
                <c:pt idx="15">
                  <c:v>0.70680334173962089</c:v>
                </c:pt>
                <c:pt idx="16">
                  <c:v>0.74605113093966602</c:v>
                </c:pt>
                <c:pt idx="17">
                  <c:v>0.77153978061767237</c:v>
                </c:pt>
                <c:pt idx="18">
                  <c:v>0.8174780629593571</c:v>
                </c:pt>
                <c:pt idx="19">
                  <c:v>0.85933062396437243</c:v>
                </c:pt>
                <c:pt idx="20">
                  <c:v>0.88842072931619309</c:v>
                </c:pt>
                <c:pt idx="21">
                  <c:v>0.90733027769726193</c:v>
                </c:pt>
                <c:pt idx="22">
                  <c:v>0.95186822974896135</c:v>
                </c:pt>
                <c:pt idx="23">
                  <c:v>0.99106749544050643</c:v>
                </c:pt>
                <c:pt idx="24">
                  <c:v>0.96849623000897633</c:v>
                </c:pt>
                <c:pt idx="25">
                  <c:v>0.94231775787225158</c:v>
                </c:pt>
                <c:pt idx="26">
                  <c:v>0.99482399315619408</c:v>
                </c:pt>
                <c:pt idx="27">
                  <c:v>1.0207752013011639</c:v>
                </c:pt>
                <c:pt idx="28">
                  <c:v>1.0468017230666431</c:v>
                </c:pt>
                <c:pt idx="29">
                  <c:v>1.0586585943321241</c:v>
                </c:pt>
                <c:pt idx="30">
                  <c:v>1.0220999297640556</c:v>
                </c:pt>
                <c:pt idx="31">
                  <c:v>0.99637192451806711</c:v>
                </c:pt>
                <c:pt idx="32">
                  <c:v>0.95692693651309391</c:v>
                </c:pt>
                <c:pt idx="33">
                  <c:v>0.95521346976963173</c:v>
                </c:pt>
                <c:pt idx="34">
                  <c:v>1.0030990329961693</c:v>
                </c:pt>
                <c:pt idx="35">
                  <c:v>1</c:v>
                </c:pt>
                <c:pt idx="36">
                  <c:v>1.0034683566332201</c:v>
                </c:pt>
                <c:pt idx="37">
                  <c:v>1.0350311041715625</c:v>
                </c:pt>
                <c:pt idx="38">
                  <c:v>1.0828598514001615</c:v>
                </c:pt>
                <c:pt idx="39">
                  <c:v>1.110119268530642</c:v>
                </c:pt>
                <c:pt idx="40">
                  <c:v>1.1060957343146121</c:v>
                </c:pt>
                <c:pt idx="41">
                  <c:v>1.1054071825849234</c:v>
                </c:pt>
                <c:pt idx="42">
                  <c:v>1.123021648480351</c:v>
                </c:pt>
                <c:pt idx="43">
                  <c:v>1.1432092489580088</c:v>
                </c:pt>
                <c:pt idx="44">
                  <c:v>1.1657069955100297</c:v>
                </c:pt>
                <c:pt idx="45">
                  <c:v>1.1912194353315124</c:v>
                </c:pt>
                <c:pt idx="46">
                  <c:v>1.230570219084427</c:v>
                </c:pt>
                <c:pt idx="47">
                  <c:v>1.2380699701132396</c:v>
                </c:pt>
                <c:pt idx="48">
                  <c:v>1.2434828827690638</c:v>
                </c:pt>
                <c:pt idx="49">
                  <c:v>1.2647621704858802</c:v>
                </c:pt>
                <c:pt idx="50">
                  <c:v>1.2930286862231255</c:v>
                </c:pt>
                <c:pt idx="51">
                  <c:v>1.2584636644990301</c:v>
                </c:pt>
                <c:pt idx="52">
                  <c:v>1.2777428116234346</c:v>
                </c:pt>
                <c:pt idx="53">
                  <c:v>1.2816648054198141</c:v>
                </c:pt>
                <c:pt idx="54">
                  <c:v>1.3100609486183468</c:v>
                </c:pt>
                <c:pt idx="55">
                  <c:v>1.3113606031084339</c:v>
                </c:pt>
                <c:pt idx="56">
                  <c:v>1.3020589190151817</c:v>
                </c:pt>
                <c:pt idx="57">
                  <c:v>1.3217332628676972</c:v>
                </c:pt>
                <c:pt idx="58">
                  <c:v>1.2937031813316964</c:v>
                </c:pt>
                <c:pt idx="59">
                  <c:v>1.2306711306897122</c:v>
                </c:pt>
                <c:pt idx="60">
                  <c:v>1.2775000368773426</c:v>
                </c:pt>
                <c:pt idx="61">
                  <c:v>1.2687670105748499</c:v>
                </c:pt>
                <c:pt idx="62">
                  <c:v>1.2364078565429197</c:v>
                </c:pt>
                <c:pt idx="63">
                  <c:v>1.272265589598488</c:v>
                </c:pt>
                <c:pt idx="64">
                  <c:v>1.2874389981289367</c:v>
                </c:pt>
                <c:pt idx="65">
                  <c:v>1.2756757809029446</c:v>
                </c:pt>
                <c:pt idx="66">
                  <c:v>1.275103808736469</c:v>
                </c:pt>
                <c:pt idx="67">
                  <c:v>1.2799994036743771</c:v>
                </c:pt>
              </c:numCache>
            </c:numRef>
          </c:val>
          <c:smooth val="0"/>
          <c:extLst>
            <c:ext xmlns:c16="http://schemas.microsoft.com/office/drawing/2014/chart" uri="{C3380CC4-5D6E-409C-BE32-E72D297353CC}">
              <c16:uniqueId val="{00000000-AF30-4DF5-8A9E-95AC896656A7}"/>
            </c:ext>
          </c:extLst>
        </c:ser>
        <c:ser>
          <c:idx val="1"/>
          <c:order val="1"/>
          <c:tx>
            <c:strRef>
              <c:f>LongChart!$N$7</c:f>
              <c:strCache>
                <c:ptCount val="1"/>
                <c:pt idx="0">
                  <c:v>GDP</c:v>
                </c:pt>
              </c:strCache>
            </c:strRef>
          </c:tx>
          <c:spPr>
            <a:ln w="12700">
              <a:solidFill>
                <a:srgbClr val="FF00FF"/>
              </a:solidFill>
              <a:prstDash val="solid"/>
            </a:ln>
          </c:spPr>
          <c:marker>
            <c:symbol val="square"/>
            <c:size val="4"/>
            <c:spPr>
              <a:solidFill>
                <a:srgbClr val="FF00FF"/>
              </a:solidFill>
              <a:ln>
                <a:solidFill>
                  <a:srgbClr val="FF00FF"/>
                </a:solidFill>
                <a:prstDash val="solid"/>
              </a:ln>
            </c:spPr>
          </c:marker>
          <c:cat>
            <c:numRef>
              <c:f>LongChart!$L$8:$L$75</c:f>
              <c:numCache>
                <c:formatCode>General</c:formatCode>
                <c:ptCount val="68"/>
                <c:pt idx="0">
                  <c:v>1950</c:v>
                </c:pt>
                <c:pt idx="1">
                  <c:v>1951</c:v>
                </c:pt>
                <c:pt idx="2">
                  <c:v>1952</c:v>
                </c:pt>
                <c:pt idx="3">
                  <c:v>1953</c:v>
                </c:pt>
                <c:pt idx="4">
                  <c:v>1954</c:v>
                </c:pt>
                <c:pt idx="5">
                  <c:v>1955</c:v>
                </c:pt>
                <c:pt idx="6">
                  <c:v>1956</c:v>
                </c:pt>
                <c:pt idx="7">
                  <c:v>1957</c:v>
                </c:pt>
                <c:pt idx="8">
                  <c:v>1958</c:v>
                </c:pt>
                <c:pt idx="9">
                  <c:v>1959</c:v>
                </c:pt>
                <c:pt idx="10">
                  <c:v>1960</c:v>
                </c:pt>
                <c:pt idx="11">
                  <c:v>1961</c:v>
                </c:pt>
                <c:pt idx="12">
                  <c:v>1962</c:v>
                </c:pt>
                <c:pt idx="13">
                  <c:v>1963</c:v>
                </c:pt>
                <c:pt idx="14">
                  <c:v>1964</c:v>
                </c:pt>
                <c:pt idx="15">
                  <c:v>1965</c:v>
                </c:pt>
                <c:pt idx="16">
                  <c:v>1966</c:v>
                </c:pt>
                <c:pt idx="17">
                  <c:v>1967</c:v>
                </c:pt>
                <c:pt idx="18">
                  <c:v>1968</c:v>
                </c:pt>
                <c:pt idx="19">
                  <c:v>1969</c:v>
                </c:pt>
                <c:pt idx="20">
                  <c:v>1970</c:v>
                </c:pt>
                <c:pt idx="21">
                  <c:v>1971</c:v>
                </c:pt>
                <c:pt idx="22">
                  <c:v>1972</c:v>
                </c:pt>
                <c:pt idx="23">
                  <c:v>1973</c:v>
                </c:pt>
                <c:pt idx="24">
                  <c:v>1974</c:v>
                </c:pt>
                <c:pt idx="25">
                  <c:v>1975</c:v>
                </c:pt>
                <c:pt idx="26">
                  <c:v>1976</c:v>
                </c:pt>
                <c:pt idx="27">
                  <c:v>1977</c:v>
                </c:pt>
                <c:pt idx="28">
                  <c:v>1978</c:v>
                </c:pt>
                <c:pt idx="29">
                  <c:v>1979</c:v>
                </c:pt>
                <c:pt idx="30">
                  <c:v>1980</c:v>
                </c:pt>
                <c:pt idx="31">
                  <c:v>1981</c:v>
                </c:pt>
                <c:pt idx="32">
                  <c:v>1982</c:v>
                </c:pt>
                <c:pt idx="33">
                  <c:v>1983</c:v>
                </c:pt>
                <c:pt idx="34">
                  <c:v>1984</c:v>
                </c:pt>
                <c:pt idx="35">
                  <c:v>1985</c:v>
                </c:pt>
                <c:pt idx="36">
                  <c:v>1986</c:v>
                </c:pt>
                <c:pt idx="37">
                  <c:v>1987</c:v>
                </c:pt>
                <c:pt idx="38">
                  <c:v>1988</c:v>
                </c:pt>
                <c:pt idx="39">
                  <c:v>1989</c:v>
                </c:pt>
                <c:pt idx="40">
                  <c:v>1990</c:v>
                </c:pt>
                <c:pt idx="41">
                  <c:v>1991</c:v>
                </c:pt>
                <c:pt idx="42">
                  <c:v>1992</c:v>
                </c:pt>
                <c:pt idx="43">
                  <c:v>1993</c:v>
                </c:pt>
                <c:pt idx="44">
                  <c:v>1994</c:v>
                </c:pt>
                <c:pt idx="45">
                  <c:v>1995</c:v>
                </c:pt>
                <c:pt idx="46">
                  <c:v>1996</c:v>
                </c:pt>
                <c:pt idx="47">
                  <c:v>1997</c:v>
                </c:pt>
                <c:pt idx="48">
                  <c:v>1998</c:v>
                </c:pt>
                <c:pt idx="49">
                  <c:v>1999</c:v>
                </c:pt>
                <c:pt idx="50">
                  <c:v>2000</c:v>
                </c:pt>
                <c:pt idx="51">
                  <c:v>2001</c:v>
                </c:pt>
                <c:pt idx="52">
                  <c:v>2002</c:v>
                </c:pt>
                <c:pt idx="53">
                  <c:v>2003</c:v>
                </c:pt>
                <c:pt idx="54">
                  <c:v>2004</c:v>
                </c:pt>
                <c:pt idx="55">
                  <c:v>2005</c:v>
                </c:pt>
                <c:pt idx="56">
                  <c:v>2006</c:v>
                </c:pt>
                <c:pt idx="57">
                  <c:v>2007</c:v>
                </c:pt>
                <c:pt idx="58">
                  <c:v>2008</c:v>
                </c:pt>
                <c:pt idx="59">
                  <c:v>2009</c:v>
                </c:pt>
                <c:pt idx="60">
                  <c:v>2010</c:v>
                </c:pt>
                <c:pt idx="61">
                  <c:v>2011</c:v>
                </c:pt>
                <c:pt idx="62">
                  <c:v>2012</c:v>
                </c:pt>
                <c:pt idx="63">
                  <c:v>2013</c:v>
                </c:pt>
                <c:pt idx="64">
                  <c:v>2014</c:v>
                </c:pt>
                <c:pt idx="65">
                  <c:v>2015</c:v>
                </c:pt>
                <c:pt idx="66">
                  <c:v>2016</c:v>
                </c:pt>
                <c:pt idx="67">
                  <c:v>2017</c:v>
                </c:pt>
              </c:numCache>
            </c:numRef>
          </c:cat>
          <c:val>
            <c:numRef>
              <c:f>LongChart!$N$8:$N$75</c:f>
              <c:numCache>
                <c:formatCode>0.000</c:formatCode>
                <c:ptCount val="68"/>
                <c:pt idx="0">
                  <c:v>0.28794757958018385</c:v>
                </c:pt>
                <c:pt idx="1">
                  <c:v>0.31112676233477132</c:v>
                </c:pt>
                <c:pt idx="2">
                  <c:v>0.32384198412798226</c:v>
                </c:pt>
                <c:pt idx="3">
                  <c:v>0.33902227364767135</c:v>
                </c:pt>
                <c:pt idx="4">
                  <c:v>0.33706028096741331</c:v>
                </c:pt>
                <c:pt idx="5">
                  <c:v>0.36110726817673022</c:v>
                </c:pt>
                <c:pt idx="6">
                  <c:v>0.36880431638389655</c:v>
                </c:pt>
                <c:pt idx="7">
                  <c:v>0.37656424897184032</c:v>
                </c:pt>
                <c:pt idx="8">
                  <c:v>0.37378475934147476</c:v>
                </c:pt>
                <c:pt idx="9">
                  <c:v>0.39971827797411674</c:v>
                </c:pt>
                <c:pt idx="10">
                  <c:v>0.41000616266931617</c:v>
                </c:pt>
                <c:pt idx="11">
                  <c:v>0.4205078542591591</c:v>
                </c:pt>
                <c:pt idx="12">
                  <c:v>0.44627787350177961</c:v>
                </c:pt>
                <c:pt idx="13">
                  <c:v>0.46570914716202788</c:v>
                </c:pt>
                <c:pt idx="14">
                  <c:v>0.49254820087786594</c:v>
                </c:pt>
                <c:pt idx="15">
                  <c:v>0.52455635069361473</c:v>
                </c:pt>
                <c:pt idx="16">
                  <c:v>0.5591553369973965</c:v>
                </c:pt>
                <c:pt idx="17">
                  <c:v>0.57448654903095164</c:v>
                </c:pt>
                <c:pt idx="18">
                  <c:v>0.60272163600005035</c:v>
                </c:pt>
                <c:pt idx="19">
                  <c:v>0.62156179648099008</c:v>
                </c:pt>
                <c:pt idx="20">
                  <c:v>0.62271886908729612</c:v>
                </c:pt>
                <c:pt idx="21">
                  <c:v>0.64321917722076194</c:v>
                </c:pt>
                <c:pt idx="22">
                  <c:v>0.67705097407905823</c:v>
                </c:pt>
                <c:pt idx="23">
                  <c:v>0.71527210071562419</c:v>
                </c:pt>
                <c:pt idx="24">
                  <c:v>0.71141099973588562</c:v>
                </c:pt>
                <c:pt idx="25">
                  <c:v>0.70993950522569205</c:v>
                </c:pt>
                <c:pt idx="26">
                  <c:v>0.74819836249072447</c:v>
                </c:pt>
                <c:pt idx="27">
                  <c:v>0.78279734879450646</c:v>
                </c:pt>
                <c:pt idx="28">
                  <c:v>0.82612468715020559</c:v>
                </c:pt>
                <c:pt idx="29">
                  <c:v>0.85228458955364672</c:v>
                </c:pt>
                <c:pt idx="30">
                  <c:v>0.85009621310258954</c:v>
                </c:pt>
                <c:pt idx="31">
                  <c:v>0.87166555570927284</c:v>
                </c:pt>
                <c:pt idx="32">
                  <c:v>0.85595703739105278</c:v>
                </c:pt>
                <c:pt idx="33">
                  <c:v>0.89518431412005883</c:v>
                </c:pt>
                <c:pt idx="34">
                  <c:v>0.95996780319704189</c:v>
                </c:pt>
                <c:pt idx="35">
                  <c:v>1</c:v>
                </c:pt>
                <c:pt idx="36">
                  <c:v>1.0346241400560927</c:v>
                </c:pt>
                <c:pt idx="37">
                  <c:v>1.0704179295946472</c:v>
                </c:pt>
                <c:pt idx="38">
                  <c:v>1.1151287243274515</c:v>
                </c:pt>
                <c:pt idx="39">
                  <c:v>1.1560790330897612</c:v>
                </c:pt>
                <c:pt idx="40">
                  <c:v>1.177887336343399</c:v>
                </c:pt>
                <c:pt idx="41">
                  <c:v>1.1766170718516933</c:v>
                </c:pt>
                <c:pt idx="42">
                  <c:v>1.2180578787840675</c:v>
                </c:pt>
                <c:pt idx="43">
                  <c:v>1.251587830614632</c:v>
                </c:pt>
                <c:pt idx="44">
                  <c:v>1.3020085271220334</c:v>
                </c:pt>
                <c:pt idx="45">
                  <c:v>1.3369596659581691</c:v>
                </c:pt>
                <c:pt idx="46">
                  <c:v>1.3874055162178818</c:v>
                </c:pt>
                <c:pt idx="47">
                  <c:v>1.4490950937606115</c:v>
                </c:pt>
                <c:pt idx="48">
                  <c:v>1.5140420822276162</c:v>
                </c:pt>
                <c:pt idx="49">
                  <c:v>1.58600696758939</c:v>
                </c:pt>
                <c:pt idx="50">
                  <c:v>1.6514696079787701</c:v>
                </c:pt>
                <c:pt idx="51">
                  <c:v>1.6679578926186314</c:v>
                </c:pt>
                <c:pt idx="52">
                  <c:v>1.6970104765378375</c:v>
                </c:pt>
                <c:pt idx="53">
                  <c:v>1.7455572184980694</c:v>
                </c:pt>
                <c:pt idx="54">
                  <c:v>1.8118750864660234</c:v>
                </c:pt>
                <c:pt idx="55">
                  <c:v>1.8755266566890114</c:v>
                </c:pt>
                <c:pt idx="56">
                  <c:v>1.9290789953591325</c:v>
                </c:pt>
                <c:pt idx="57">
                  <c:v>1.9652626680585075</c:v>
                </c:pt>
                <c:pt idx="58">
                  <c:v>1.962583793437386</c:v>
                </c:pt>
                <c:pt idx="59">
                  <c:v>1.9127919407377594</c:v>
                </c:pt>
                <c:pt idx="60">
                  <c:v>1.9618417577442113</c:v>
                </c:pt>
                <c:pt idx="61">
                  <c:v>1.9922652211643672</c:v>
                </c:pt>
                <c:pt idx="62">
                  <c:v>2.0370766309064154</c:v>
                </c:pt>
                <c:pt idx="63">
                  <c:v>2.0746060293544288</c:v>
                </c:pt>
                <c:pt idx="64">
                  <c:v>2.127001295418244</c:v>
                </c:pt>
                <c:pt idx="65">
                  <c:v>2.1888543723509954</c:v>
                </c:pt>
                <c:pt idx="66">
                  <c:v>2.2247110462703277</c:v>
                </c:pt>
                <c:pt idx="67">
                  <c:v>2.2774333111141853</c:v>
                </c:pt>
              </c:numCache>
            </c:numRef>
          </c:val>
          <c:smooth val="0"/>
          <c:extLst>
            <c:ext xmlns:c16="http://schemas.microsoft.com/office/drawing/2014/chart" uri="{C3380CC4-5D6E-409C-BE32-E72D297353CC}">
              <c16:uniqueId val="{00000001-AF30-4DF5-8A9E-95AC896656A7}"/>
            </c:ext>
          </c:extLst>
        </c:ser>
        <c:ser>
          <c:idx val="2"/>
          <c:order val="2"/>
          <c:tx>
            <c:strRef>
              <c:f>LongChart!$O$7</c:f>
              <c:strCache>
                <c:ptCount val="1"/>
                <c:pt idx="0">
                  <c:v>E/GDP</c:v>
                </c:pt>
              </c:strCache>
            </c:strRef>
          </c:tx>
          <c:spPr>
            <a:ln w="12700">
              <a:solidFill>
                <a:srgbClr val="002060"/>
              </a:solidFill>
              <a:prstDash val="solid"/>
            </a:ln>
          </c:spPr>
          <c:marker>
            <c:symbol val="circle"/>
            <c:size val="5"/>
            <c:spPr>
              <a:solidFill>
                <a:srgbClr val="0070C0"/>
              </a:solidFill>
              <a:ln>
                <a:solidFill>
                  <a:srgbClr val="002060"/>
                </a:solidFill>
                <a:prstDash val="solid"/>
              </a:ln>
            </c:spPr>
          </c:marker>
          <c:cat>
            <c:numRef>
              <c:f>LongChart!$L$8:$L$75</c:f>
              <c:numCache>
                <c:formatCode>General</c:formatCode>
                <c:ptCount val="68"/>
                <c:pt idx="0">
                  <c:v>1950</c:v>
                </c:pt>
                <c:pt idx="1">
                  <c:v>1951</c:v>
                </c:pt>
                <c:pt idx="2">
                  <c:v>1952</c:v>
                </c:pt>
                <c:pt idx="3">
                  <c:v>1953</c:v>
                </c:pt>
                <c:pt idx="4">
                  <c:v>1954</c:v>
                </c:pt>
                <c:pt idx="5">
                  <c:v>1955</c:v>
                </c:pt>
                <c:pt idx="6">
                  <c:v>1956</c:v>
                </c:pt>
                <c:pt idx="7">
                  <c:v>1957</c:v>
                </c:pt>
                <c:pt idx="8">
                  <c:v>1958</c:v>
                </c:pt>
                <c:pt idx="9">
                  <c:v>1959</c:v>
                </c:pt>
                <c:pt idx="10">
                  <c:v>1960</c:v>
                </c:pt>
                <c:pt idx="11">
                  <c:v>1961</c:v>
                </c:pt>
                <c:pt idx="12">
                  <c:v>1962</c:v>
                </c:pt>
                <c:pt idx="13">
                  <c:v>1963</c:v>
                </c:pt>
                <c:pt idx="14">
                  <c:v>1964</c:v>
                </c:pt>
                <c:pt idx="15">
                  <c:v>1965</c:v>
                </c:pt>
                <c:pt idx="16">
                  <c:v>1966</c:v>
                </c:pt>
                <c:pt idx="17">
                  <c:v>1967</c:v>
                </c:pt>
                <c:pt idx="18">
                  <c:v>1968</c:v>
                </c:pt>
                <c:pt idx="19">
                  <c:v>1969</c:v>
                </c:pt>
                <c:pt idx="20">
                  <c:v>1970</c:v>
                </c:pt>
                <c:pt idx="21">
                  <c:v>1971</c:v>
                </c:pt>
                <c:pt idx="22">
                  <c:v>1972</c:v>
                </c:pt>
                <c:pt idx="23">
                  <c:v>1973</c:v>
                </c:pt>
                <c:pt idx="24">
                  <c:v>1974</c:v>
                </c:pt>
                <c:pt idx="25">
                  <c:v>1975</c:v>
                </c:pt>
                <c:pt idx="26">
                  <c:v>1976</c:v>
                </c:pt>
                <c:pt idx="27">
                  <c:v>1977</c:v>
                </c:pt>
                <c:pt idx="28">
                  <c:v>1978</c:v>
                </c:pt>
                <c:pt idx="29">
                  <c:v>1979</c:v>
                </c:pt>
                <c:pt idx="30">
                  <c:v>1980</c:v>
                </c:pt>
                <c:pt idx="31">
                  <c:v>1981</c:v>
                </c:pt>
                <c:pt idx="32">
                  <c:v>1982</c:v>
                </c:pt>
                <c:pt idx="33">
                  <c:v>1983</c:v>
                </c:pt>
                <c:pt idx="34">
                  <c:v>1984</c:v>
                </c:pt>
                <c:pt idx="35">
                  <c:v>1985</c:v>
                </c:pt>
                <c:pt idx="36">
                  <c:v>1986</c:v>
                </c:pt>
                <c:pt idx="37">
                  <c:v>1987</c:v>
                </c:pt>
                <c:pt idx="38">
                  <c:v>1988</c:v>
                </c:pt>
                <c:pt idx="39">
                  <c:v>1989</c:v>
                </c:pt>
                <c:pt idx="40">
                  <c:v>1990</c:v>
                </c:pt>
                <c:pt idx="41">
                  <c:v>1991</c:v>
                </c:pt>
                <c:pt idx="42">
                  <c:v>1992</c:v>
                </c:pt>
                <c:pt idx="43">
                  <c:v>1993</c:v>
                </c:pt>
                <c:pt idx="44">
                  <c:v>1994</c:v>
                </c:pt>
                <c:pt idx="45">
                  <c:v>1995</c:v>
                </c:pt>
                <c:pt idx="46">
                  <c:v>1996</c:v>
                </c:pt>
                <c:pt idx="47">
                  <c:v>1997</c:v>
                </c:pt>
                <c:pt idx="48">
                  <c:v>1998</c:v>
                </c:pt>
                <c:pt idx="49">
                  <c:v>1999</c:v>
                </c:pt>
                <c:pt idx="50">
                  <c:v>2000</c:v>
                </c:pt>
                <c:pt idx="51">
                  <c:v>2001</c:v>
                </c:pt>
                <c:pt idx="52">
                  <c:v>2002</c:v>
                </c:pt>
                <c:pt idx="53">
                  <c:v>2003</c:v>
                </c:pt>
                <c:pt idx="54">
                  <c:v>2004</c:v>
                </c:pt>
                <c:pt idx="55">
                  <c:v>2005</c:v>
                </c:pt>
                <c:pt idx="56">
                  <c:v>2006</c:v>
                </c:pt>
                <c:pt idx="57">
                  <c:v>2007</c:v>
                </c:pt>
                <c:pt idx="58">
                  <c:v>2008</c:v>
                </c:pt>
                <c:pt idx="59">
                  <c:v>2009</c:v>
                </c:pt>
                <c:pt idx="60">
                  <c:v>2010</c:v>
                </c:pt>
                <c:pt idx="61">
                  <c:v>2011</c:v>
                </c:pt>
                <c:pt idx="62">
                  <c:v>2012</c:v>
                </c:pt>
                <c:pt idx="63">
                  <c:v>2013</c:v>
                </c:pt>
                <c:pt idx="64">
                  <c:v>2014</c:v>
                </c:pt>
                <c:pt idx="65">
                  <c:v>2015</c:v>
                </c:pt>
                <c:pt idx="66">
                  <c:v>2016</c:v>
                </c:pt>
                <c:pt idx="67">
                  <c:v>2017</c:v>
                </c:pt>
              </c:numCache>
            </c:numRef>
          </c:cat>
          <c:val>
            <c:numRef>
              <c:f>LongChart!$O$8:$O$75</c:f>
              <c:numCache>
                <c:formatCode>0.000</c:formatCode>
                <c:ptCount val="68"/>
                <c:pt idx="0">
                  <c:v>1.5740767215752054</c:v>
                </c:pt>
                <c:pt idx="1">
                  <c:v>1.5559703531442319</c:v>
                </c:pt>
                <c:pt idx="2">
                  <c:v>1.4856692440200472</c:v>
                </c:pt>
                <c:pt idx="3">
                  <c:v>1.4544858461291013</c:v>
                </c:pt>
                <c:pt idx="4">
                  <c:v>1.4230342326224537</c:v>
                </c:pt>
                <c:pt idx="5">
                  <c:v>1.4575933274805108</c:v>
                </c:pt>
                <c:pt idx="6">
                  <c:v>1.4819986603601478</c:v>
                </c:pt>
                <c:pt idx="7">
                  <c:v>1.452577327856591</c:v>
                </c:pt>
                <c:pt idx="8">
                  <c:v>1.458309914548666</c:v>
                </c:pt>
                <c:pt idx="9">
                  <c:v>1.4231369143824697</c:v>
                </c:pt>
                <c:pt idx="10">
                  <c:v>1.4391175604478803</c:v>
                </c:pt>
                <c:pt idx="11">
                  <c:v>1.4234285970345888</c:v>
                </c:pt>
                <c:pt idx="12">
                  <c:v>1.4024164103852128</c:v>
                </c:pt>
                <c:pt idx="13">
                  <c:v>1.3949176725495329</c:v>
                </c:pt>
                <c:pt idx="14">
                  <c:v>1.3765384894196857</c:v>
                </c:pt>
                <c:pt idx="15">
                  <c:v>1.3474307208463361</c:v>
                </c:pt>
                <c:pt idx="16">
                  <c:v>1.3342466423478663</c:v>
                </c:pt>
                <c:pt idx="17">
                  <c:v>1.3430075637438534</c:v>
                </c:pt>
                <c:pt idx="18">
                  <c:v>1.3563111296029347</c:v>
                </c:pt>
                <c:pt idx="19">
                  <c:v>1.3825344942844378</c:v>
                </c:pt>
                <c:pt idx="20">
                  <c:v>1.4266802780817123</c:v>
                </c:pt>
                <c:pt idx="21">
                  <c:v>1.4106082496135735</c:v>
                </c:pt>
                <c:pt idx="22">
                  <c:v>1.4059033458207728</c:v>
                </c:pt>
                <c:pt idx="23">
                  <c:v>1.3855810878810328</c:v>
                </c:pt>
                <c:pt idx="24">
                  <c:v>1.361373707137695</c:v>
                </c:pt>
                <c:pt idx="25">
                  <c:v>1.3273212026321675</c:v>
                </c:pt>
                <c:pt idx="26">
                  <c:v>1.3296259962992458</c:v>
                </c:pt>
                <c:pt idx="27">
                  <c:v>1.3040095279744355</c:v>
                </c:pt>
                <c:pt idx="28">
                  <c:v>1.2671231587058407</c:v>
                </c:pt>
                <c:pt idx="29">
                  <c:v>1.2421421287067484</c:v>
                </c:pt>
                <c:pt idx="30">
                  <c:v>1.2023344111058976</c:v>
                </c:pt>
                <c:pt idx="31">
                  <c:v>1.1430667622369464</c:v>
                </c:pt>
                <c:pt idx="32">
                  <c:v>1.1179614101074467</c:v>
                </c:pt>
                <c:pt idx="33">
                  <c:v>1.0670578725550837</c:v>
                </c:pt>
                <c:pt idx="34">
                  <c:v>1.0449298712472279</c:v>
                </c:pt>
                <c:pt idx="35">
                  <c:v>1</c:v>
                </c:pt>
                <c:pt idx="36">
                  <c:v>0.96988685821579268</c:v>
                </c:pt>
                <c:pt idx="37">
                  <c:v>0.96694111295717444</c:v>
                </c:pt>
                <c:pt idx="38">
                  <c:v>0.97106264754613714</c:v>
                </c:pt>
                <c:pt idx="39">
                  <c:v>0.96024513615104135</c:v>
                </c:pt>
                <c:pt idx="40">
                  <c:v>0.93905053580790265</c:v>
                </c:pt>
                <c:pt idx="41">
                  <c:v>0.93947912964180957</c:v>
                </c:pt>
                <c:pt idx="42">
                  <c:v>0.92197724594287178</c:v>
                </c:pt>
                <c:pt idx="43">
                  <c:v>0.91340713052203426</c:v>
                </c:pt>
                <c:pt idx="44">
                  <c:v>0.89531440941229057</c:v>
                </c:pt>
                <c:pt idx="45">
                  <c:v>0.89099130337472976</c:v>
                </c:pt>
                <c:pt idx="46">
                  <c:v>0.88695785385011749</c:v>
                </c:pt>
                <c:pt idx="47">
                  <c:v>0.85437455101739979</c:v>
                </c:pt>
                <c:pt idx="48">
                  <c:v>0.82130007967778706</c:v>
                </c:pt>
                <c:pt idx="49">
                  <c:v>0.79745057640460593</c:v>
                </c:pt>
                <c:pt idx="50">
                  <c:v>0.78295639228000102</c:v>
                </c:pt>
                <c:pt idx="51">
                  <c:v>0.75449366561843434</c:v>
                </c:pt>
                <c:pt idx="52">
                  <c:v>0.75293749171792179</c:v>
                </c:pt>
                <c:pt idx="53">
                  <c:v>0.73424393760211282</c:v>
                </c:pt>
                <c:pt idx="54">
                  <c:v>0.7230415376887589</c:v>
                </c:pt>
                <c:pt idx="55">
                  <c:v>0.69919592901092831</c:v>
                </c:pt>
                <c:pt idx="56">
                  <c:v>0.67496402280445744</c:v>
                </c:pt>
                <c:pt idx="57">
                  <c:v>0.67254789110375968</c:v>
                </c:pt>
                <c:pt idx="58">
                  <c:v>0.65918366678542051</c:v>
                </c:pt>
                <c:pt idx="59">
                  <c:v>0.64338996023532247</c:v>
                </c:pt>
                <c:pt idx="60">
                  <c:v>0.65117384306584092</c:v>
                </c:pt>
                <c:pt idx="61">
                  <c:v>0.63684643846431588</c:v>
                </c:pt>
                <c:pt idx="62">
                  <c:v>0.60695205952697462</c:v>
                </c:pt>
                <c:pt idx="63">
                  <c:v>0.61325647934918448</c:v>
                </c:pt>
                <c:pt idx="64">
                  <c:v>0.6052835985112931</c:v>
                </c:pt>
                <c:pt idx="65">
                  <c:v>0.58280523227900827</c:v>
                </c:pt>
                <c:pt idx="66">
                  <c:v>0.57315479728216778</c:v>
                </c:pt>
                <c:pt idx="67">
                  <c:v>0.56203595399602069</c:v>
                </c:pt>
              </c:numCache>
            </c:numRef>
          </c:val>
          <c:smooth val="0"/>
          <c:extLst>
            <c:ext xmlns:c16="http://schemas.microsoft.com/office/drawing/2014/chart" uri="{C3380CC4-5D6E-409C-BE32-E72D297353CC}">
              <c16:uniqueId val="{00000002-AF30-4DF5-8A9E-95AC896656A7}"/>
            </c:ext>
          </c:extLst>
        </c:ser>
        <c:ser>
          <c:idx val="3"/>
          <c:order val="3"/>
          <c:tx>
            <c:strRef>
              <c:f>LongChart!$P$7</c:f>
              <c:strCache>
                <c:ptCount val="1"/>
                <c:pt idx="0">
                  <c:v>Energy Intensity Index</c:v>
                </c:pt>
              </c:strCache>
            </c:strRef>
          </c:tx>
          <c:spPr>
            <a:ln w="12700">
              <a:solidFill>
                <a:schemeClr val="accent3">
                  <a:lumMod val="50000"/>
                </a:schemeClr>
              </a:solidFill>
              <a:prstDash val="solid"/>
            </a:ln>
          </c:spPr>
          <c:marker>
            <c:symbol val="triangle"/>
            <c:size val="5"/>
            <c:spPr>
              <a:solidFill>
                <a:srgbClr val="00B050"/>
              </a:solidFill>
              <a:ln w="12700">
                <a:solidFill>
                  <a:srgbClr val="00B050"/>
                </a:solidFill>
                <a:prstDash val="solid"/>
              </a:ln>
            </c:spPr>
          </c:marker>
          <c:cat>
            <c:numRef>
              <c:f>LongChart!$L$8:$L$75</c:f>
              <c:numCache>
                <c:formatCode>General</c:formatCode>
                <c:ptCount val="68"/>
                <c:pt idx="0">
                  <c:v>1950</c:v>
                </c:pt>
                <c:pt idx="1">
                  <c:v>1951</c:v>
                </c:pt>
                <c:pt idx="2">
                  <c:v>1952</c:v>
                </c:pt>
                <c:pt idx="3">
                  <c:v>1953</c:v>
                </c:pt>
                <c:pt idx="4">
                  <c:v>1954</c:v>
                </c:pt>
                <c:pt idx="5">
                  <c:v>1955</c:v>
                </c:pt>
                <c:pt idx="6">
                  <c:v>1956</c:v>
                </c:pt>
                <c:pt idx="7">
                  <c:v>1957</c:v>
                </c:pt>
                <c:pt idx="8">
                  <c:v>1958</c:v>
                </c:pt>
                <c:pt idx="9">
                  <c:v>1959</c:v>
                </c:pt>
                <c:pt idx="10">
                  <c:v>1960</c:v>
                </c:pt>
                <c:pt idx="11">
                  <c:v>1961</c:v>
                </c:pt>
                <c:pt idx="12">
                  <c:v>1962</c:v>
                </c:pt>
                <c:pt idx="13">
                  <c:v>1963</c:v>
                </c:pt>
                <c:pt idx="14">
                  <c:v>1964</c:v>
                </c:pt>
                <c:pt idx="15">
                  <c:v>1965</c:v>
                </c:pt>
                <c:pt idx="16">
                  <c:v>1966</c:v>
                </c:pt>
                <c:pt idx="17">
                  <c:v>1967</c:v>
                </c:pt>
                <c:pt idx="18">
                  <c:v>1968</c:v>
                </c:pt>
                <c:pt idx="19">
                  <c:v>1969</c:v>
                </c:pt>
                <c:pt idx="20">
                  <c:v>1970</c:v>
                </c:pt>
                <c:pt idx="21">
                  <c:v>1971</c:v>
                </c:pt>
                <c:pt idx="22">
                  <c:v>1972</c:v>
                </c:pt>
                <c:pt idx="23">
                  <c:v>1973</c:v>
                </c:pt>
                <c:pt idx="24">
                  <c:v>1974</c:v>
                </c:pt>
                <c:pt idx="25">
                  <c:v>1975</c:v>
                </c:pt>
                <c:pt idx="26">
                  <c:v>1976</c:v>
                </c:pt>
                <c:pt idx="27">
                  <c:v>1977</c:v>
                </c:pt>
                <c:pt idx="28">
                  <c:v>1978</c:v>
                </c:pt>
                <c:pt idx="29">
                  <c:v>1979</c:v>
                </c:pt>
                <c:pt idx="30">
                  <c:v>1980</c:v>
                </c:pt>
                <c:pt idx="31">
                  <c:v>1981</c:v>
                </c:pt>
                <c:pt idx="32">
                  <c:v>1982</c:v>
                </c:pt>
                <c:pt idx="33">
                  <c:v>1983</c:v>
                </c:pt>
                <c:pt idx="34">
                  <c:v>1984</c:v>
                </c:pt>
                <c:pt idx="35">
                  <c:v>1985</c:v>
                </c:pt>
                <c:pt idx="36">
                  <c:v>1986</c:v>
                </c:pt>
                <c:pt idx="37">
                  <c:v>1987</c:v>
                </c:pt>
                <c:pt idx="38">
                  <c:v>1988</c:v>
                </c:pt>
                <c:pt idx="39">
                  <c:v>1989</c:v>
                </c:pt>
                <c:pt idx="40">
                  <c:v>1990</c:v>
                </c:pt>
                <c:pt idx="41">
                  <c:v>1991</c:v>
                </c:pt>
                <c:pt idx="42">
                  <c:v>1992</c:v>
                </c:pt>
                <c:pt idx="43">
                  <c:v>1993</c:v>
                </c:pt>
                <c:pt idx="44">
                  <c:v>1994</c:v>
                </c:pt>
                <c:pt idx="45">
                  <c:v>1995</c:v>
                </c:pt>
                <c:pt idx="46">
                  <c:v>1996</c:v>
                </c:pt>
                <c:pt idx="47">
                  <c:v>1997</c:v>
                </c:pt>
                <c:pt idx="48">
                  <c:v>1998</c:v>
                </c:pt>
                <c:pt idx="49">
                  <c:v>1999</c:v>
                </c:pt>
                <c:pt idx="50">
                  <c:v>2000</c:v>
                </c:pt>
                <c:pt idx="51">
                  <c:v>2001</c:v>
                </c:pt>
                <c:pt idx="52">
                  <c:v>2002</c:v>
                </c:pt>
                <c:pt idx="53">
                  <c:v>2003</c:v>
                </c:pt>
                <c:pt idx="54">
                  <c:v>2004</c:v>
                </c:pt>
                <c:pt idx="55">
                  <c:v>2005</c:v>
                </c:pt>
                <c:pt idx="56">
                  <c:v>2006</c:v>
                </c:pt>
                <c:pt idx="57">
                  <c:v>2007</c:v>
                </c:pt>
                <c:pt idx="58">
                  <c:v>2008</c:v>
                </c:pt>
                <c:pt idx="59">
                  <c:v>2009</c:v>
                </c:pt>
                <c:pt idx="60">
                  <c:v>2010</c:v>
                </c:pt>
                <c:pt idx="61">
                  <c:v>2011</c:v>
                </c:pt>
                <c:pt idx="62">
                  <c:v>2012</c:v>
                </c:pt>
                <c:pt idx="63">
                  <c:v>2013</c:v>
                </c:pt>
                <c:pt idx="64">
                  <c:v>2014</c:v>
                </c:pt>
                <c:pt idx="65">
                  <c:v>2015</c:v>
                </c:pt>
                <c:pt idx="66">
                  <c:v>2016</c:v>
                </c:pt>
                <c:pt idx="67">
                  <c:v>2017</c:v>
                </c:pt>
              </c:numCache>
            </c:numRef>
          </c:cat>
          <c:val>
            <c:numRef>
              <c:f>LongChart!$P$8:$P$75</c:f>
              <c:numCache>
                <c:formatCode>General</c:formatCode>
                <c:ptCount val="68"/>
                <c:pt idx="20" formatCode="0.000">
                  <c:v>1.2097635445981114</c:v>
                </c:pt>
                <c:pt idx="21" formatCode="0.000">
                  <c:v>1.2162970549823362</c:v>
                </c:pt>
                <c:pt idx="22" formatCode="0.000">
                  <c:v>1.2074527815241165</c:v>
                </c:pt>
                <c:pt idx="23" formatCode="0.000">
                  <c:v>1.1961191337674382</c:v>
                </c:pt>
                <c:pt idx="24" formatCode="0.000">
                  <c:v>1.1742034142808806</c:v>
                </c:pt>
                <c:pt idx="25" formatCode="0.000">
                  <c:v>1.170562401347353</c:v>
                </c:pt>
                <c:pt idx="26" formatCode="0.000">
                  <c:v>1.1593431011770396</c:v>
                </c:pt>
                <c:pt idx="27" formatCode="0.000">
                  <c:v>1.1339813183396019</c:v>
                </c:pt>
                <c:pt idx="28" formatCode="0.000">
                  <c:v>1.1210160391883899</c:v>
                </c:pt>
                <c:pt idx="29" formatCode="0.000">
                  <c:v>1.0997424587366704</c:v>
                </c:pt>
                <c:pt idx="30" formatCode="0.000">
                  <c:v>1.0683457695134324</c:v>
                </c:pt>
                <c:pt idx="31" formatCode="0.000">
                  <c:v>1.0524065219541749</c:v>
                </c:pt>
                <c:pt idx="32" formatCode="0.000">
                  <c:v>1.0504122054267475</c:v>
                </c:pt>
                <c:pt idx="33" formatCode="0.000">
                  <c:v>1.0313352024786768</c:v>
                </c:pt>
                <c:pt idx="34" formatCode="0.000">
                  <c:v>1.031250879215736</c:v>
                </c:pt>
                <c:pt idx="35" formatCode="0.000">
                  <c:v>1</c:v>
                </c:pt>
                <c:pt idx="36" formatCode="0.000">
                  <c:v>1.0020693978160105</c:v>
                </c:pt>
                <c:pt idx="37" formatCode="0.000">
                  <c:v>0.98409435244919874</c:v>
                </c:pt>
                <c:pt idx="38" formatCode="0.000">
                  <c:v>0.99068378651305455</c:v>
                </c:pt>
                <c:pt idx="39" formatCode="0.000">
                  <c:v>1.0013473363091538</c:v>
                </c:pt>
                <c:pt idx="40" formatCode="0.000">
                  <c:v>0.99706227687871696</c:v>
                </c:pt>
                <c:pt idx="41" formatCode="0.000">
                  <c:v>0.97899438728561949</c:v>
                </c:pt>
                <c:pt idx="42" formatCode="0.000">
                  <c:v>0.97542033527139727</c:v>
                </c:pt>
                <c:pt idx="43" formatCode="0.000">
                  <c:v>0.97342828814140081</c:v>
                </c:pt>
                <c:pt idx="44" formatCode="0.000">
                  <c:v>0.96587849404638348</c:v>
                </c:pt>
                <c:pt idx="45" formatCode="0.000">
                  <c:v>0.96687146007158042</c:v>
                </c:pt>
                <c:pt idx="46" formatCode="0.000">
                  <c:v>0.97416455670997071</c:v>
                </c:pt>
                <c:pt idx="47" formatCode="0.000">
                  <c:v>0.95223802082816267</c:v>
                </c:pt>
                <c:pt idx="48" formatCode="0.000">
                  <c:v>0.95201647102133524</c:v>
                </c:pt>
                <c:pt idx="49" formatCode="0.000">
                  <c:v>0.95710118418523638</c:v>
                </c:pt>
                <c:pt idx="50" formatCode="0.000">
                  <c:v>0.96038829115866708</c:v>
                </c:pt>
                <c:pt idx="51" formatCode="0.000">
                  <c:v>0.95015664870815209</c:v>
                </c:pt>
                <c:pt idx="52" formatCode="0.000">
                  <c:v>0.93148265594790947</c:v>
                </c:pt>
                <c:pt idx="53" formatCode="0.000">
                  <c:v>0.92599008075323841</c:v>
                </c:pt>
                <c:pt idx="54" formatCode="0.000">
                  <c:v>0.91806717506565561</c:v>
                </c:pt>
                <c:pt idx="55" formatCode="0.000">
                  <c:v>0.90224630190241462</c:v>
                </c:pt>
                <c:pt idx="56" formatCode="0.000">
                  <c:v>0.88916098186422132</c:v>
                </c:pt>
                <c:pt idx="57" formatCode="0.000">
                  <c:v>0.88538010280796753</c:v>
                </c:pt>
                <c:pt idx="58" formatCode="0.000">
                  <c:v>0.88312638257372422</c:v>
                </c:pt>
                <c:pt idx="59" formatCode="0.000">
                  <c:v>0.8732016928621954</c:v>
                </c:pt>
                <c:pt idx="60" formatCode="0.000">
                  <c:v>0.87284685173209864</c:v>
                </c:pt>
                <c:pt idx="61" formatCode="0.0000">
                  <c:v>0.86821395573978899</c:v>
                </c:pt>
                <c:pt idx="62" formatCode="0.0000">
                  <c:v>0.84388261460690062</c:v>
                </c:pt>
                <c:pt idx="63" formatCode="0.0000">
                  <c:v>0.84836838775324119</c:v>
                </c:pt>
                <c:pt idx="64" formatCode="0.0000">
                  <c:v>0.85412586376949107</c:v>
                </c:pt>
                <c:pt idx="65" formatCode="0.0000">
                  <c:v>0.84353830488109194</c:v>
                </c:pt>
                <c:pt idx="66" formatCode="0.0000">
                  <c:v>0.83876182879854744</c:v>
                </c:pt>
                <c:pt idx="67" formatCode="0.0000">
                  <c:v>0.8290407917962076</c:v>
                </c:pt>
              </c:numCache>
            </c:numRef>
          </c:val>
          <c:smooth val="0"/>
          <c:extLst>
            <c:ext xmlns:c16="http://schemas.microsoft.com/office/drawing/2014/chart" uri="{C3380CC4-5D6E-409C-BE32-E72D297353CC}">
              <c16:uniqueId val="{00000003-AF30-4DF5-8A9E-95AC896656A7}"/>
            </c:ext>
          </c:extLst>
        </c:ser>
        <c:dLbls>
          <c:showLegendKey val="0"/>
          <c:showVal val="0"/>
          <c:showCatName val="0"/>
          <c:showSerName val="0"/>
          <c:showPercent val="0"/>
          <c:showBubbleSize val="0"/>
        </c:dLbls>
        <c:marker val="1"/>
        <c:smooth val="0"/>
        <c:axId val="132177408"/>
        <c:axId val="133022272"/>
      </c:lineChart>
      <c:catAx>
        <c:axId val="1321774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nchor="t" anchorCtr="0"/>
          <a:lstStyle/>
          <a:p>
            <a:pPr>
              <a:defRPr sz="800" b="0" i="0" u="none" strike="noStrike" baseline="0">
                <a:solidFill>
                  <a:srgbClr val="000000"/>
                </a:solidFill>
                <a:latin typeface="Arial"/>
                <a:ea typeface="Arial"/>
                <a:cs typeface="Arial"/>
              </a:defRPr>
            </a:pPr>
            <a:endParaRPr lang="en-US"/>
          </a:p>
        </c:txPr>
        <c:crossAx val="133022272"/>
        <c:crosses val="autoZero"/>
        <c:auto val="1"/>
        <c:lblAlgn val="ctr"/>
        <c:lblOffset val="100"/>
        <c:tickLblSkip val="5"/>
        <c:tickMarkSkip val="1"/>
        <c:noMultiLvlLbl val="0"/>
      </c:catAx>
      <c:valAx>
        <c:axId val="133022272"/>
        <c:scaling>
          <c:orientation val="minMax"/>
        </c:scaling>
        <c:delete val="0"/>
        <c:axPos val="l"/>
        <c:majorGridlines>
          <c:spPr>
            <a:ln w="3175">
              <a:solidFill>
                <a:srgbClr val="000000"/>
              </a:solidFill>
              <a:prstDash val="solid"/>
            </a:ln>
          </c:spPr>
        </c:majorGridlines>
        <c:title>
          <c:tx>
            <c:rich>
              <a:bodyPr/>
              <a:lstStyle/>
              <a:p>
                <a:pPr>
                  <a:defRPr sz="1200" b="1" i="0" u="none" strike="noStrike" baseline="0">
                    <a:solidFill>
                      <a:srgbClr val="000000"/>
                    </a:solidFill>
                    <a:latin typeface="Arial"/>
                    <a:ea typeface="Arial"/>
                    <a:cs typeface="Arial"/>
                  </a:defRPr>
                </a:pPr>
                <a:r>
                  <a:rPr lang="en-US"/>
                  <a:t>Index (1985 = 1.0)</a:t>
                </a:r>
              </a:p>
            </c:rich>
          </c:tx>
          <c:layout>
            <c:manualLayout>
              <c:xMode val="edge"/>
              <c:yMode val="edge"/>
              <c:x val="3.9669421487603308E-2"/>
              <c:y val="0.2363639090568224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32177408"/>
        <c:crosses val="autoZero"/>
        <c:crossBetween val="midCat"/>
      </c:valAx>
      <c:spPr>
        <a:solidFill>
          <a:srgbClr val="FFFFFF"/>
        </a:solidFill>
        <a:ln w="12700">
          <a:solidFill>
            <a:srgbClr val="0070C0"/>
          </a:solidFill>
          <a:prstDash val="solid"/>
        </a:ln>
      </c:spPr>
    </c:plotArea>
    <c:legend>
      <c:legendPos val="r"/>
      <c:layout>
        <c:manualLayout>
          <c:xMode val="edge"/>
          <c:yMode val="edge"/>
          <c:x val="0.26329429188630221"/>
          <c:y val="9.9594446634741443E-2"/>
          <c:w val="0.27768595041322319"/>
          <c:h val="0.22077949347240686"/>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475"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991482112436116"/>
          <c:y val="6.7708505524967252E-2"/>
          <c:w val="0.82112436115843268"/>
          <c:h val="0.70052261485446898"/>
        </c:manualLayout>
      </c:layout>
      <c:lineChart>
        <c:grouping val="standard"/>
        <c:varyColors val="0"/>
        <c:ser>
          <c:idx val="0"/>
          <c:order val="0"/>
          <c:tx>
            <c:v>Energy</c:v>
          </c:tx>
          <c:spPr>
            <a:ln w="12700">
              <a:solidFill>
                <a:srgbClr val="000080"/>
              </a:solidFill>
              <a:prstDash val="solid"/>
            </a:ln>
          </c:spPr>
          <c:marker>
            <c:symbol val="diamond"/>
            <c:size val="5"/>
            <c:spPr>
              <a:solidFill>
                <a:srgbClr val="000080"/>
              </a:solidFill>
              <a:ln>
                <a:solidFill>
                  <a:srgbClr val="000080"/>
                </a:solidFill>
                <a:prstDash val="solid"/>
              </a:ln>
            </c:spPr>
          </c:marker>
          <c:cat>
            <c:numRef>
              <c:f>LongChart!$B$43:$B$72</c:f>
              <c:numCache>
                <c:formatCode>General</c:formatCode>
                <c:ptCount val="30"/>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numCache>
            </c:numRef>
          </c:cat>
          <c:val>
            <c:numRef>
              <c:f>LongChart!$M$43:$M$75</c:f>
              <c:numCache>
                <c:formatCode>0.000</c:formatCode>
                <c:ptCount val="33"/>
                <c:pt idx="0">
                  <c:v>1</c:v>
                </c:pt>
                <c:pt idx="1">
                  <c:v>1.0034683566332201</c:v>
                </c:pt>
                <c:pt idx="2">
                  <c:v>1.0350311041715625</c:v>
                </c:pt>
                <c:pt idx="3">
                  <c:v>1.0828598514001615</c:v>
                </c:pt>
                <c:pt idx="4">
                  <c:v>1.110119268530642</c:v>
                </c:pt>
                <c:pt idx="5">
                  <c:v>1.1060957343146121</c:v>
                </c:pt>
                <c:pt idx="6">
                  <c:v>1.1054071825849234</c:v>
                </c:pt>
                <c:pt idx="7">
                  <c:v>1.123021648480351</c:v>
                </c:pt>
                <c:pt idx="8">
                  <c:v>1.1432092489580088</c:v>
                </c:pt>
                <c:pt idx="9">
                  <c:v>1.1657069955100297</c:v>
                </c:pt>
                <c:pt idx="10">
                  <c:v>1.1912194353315124</c:v>
                </c:pt>
                <c:pt idx="11">
                  <c:v>1.230570219084427</c:v>
                </c:pt>
                <c:pt idx="12">
                  <c:v>1.2380699701132396</c:v>
                </c:pt>
                <c:pt idx="13">
                  <c:v>1.2434828827690638</c:v>
                </c:pt>
                <c:pt idx="14">
                  <c:v>1.2647621704858802</c:v>
                </c:pt>
                <c:pt idx="15">
                  <c:v>1.2930286862231255</c:v>
                </c:pt>
                <c:pt idx="16">
                  <c:v>1.2584636644990301</c:v>
                </c:pt>
                <c:pt idx="17">
                  <c:v>1.2777428116234346</c:v>
                </c:pt>
                <c:pt idx="18">
                  <c:v>1.2816648054198141</c:v>
                </c:pt>
                <c:pt idx="19">
                  <c:v>1.3100609486183468</c:v>
                </c:pt>
                <c:pt idx="20">
                  <c:v>1.3113606031084339</c:v>
                </c:pt>
                <c:pt idx="21">
                  <c:v>1.3020589190151817</c:v>
                </c:pt>
                <c:pt idx="22">
                  <c:v>1.3217332628676972</c:v>
                </c:pt>
                <c:pt idx="23">
                  <c:v>1.2937031813316964</c:v>
                </c:pt>
                <c:pt idx="24">
                  <c:v>1.2306711306897122</c:v>
                </c:pt>
                <c:pt idx="25">
                  <c:v>1.2775000368773426</c:v>
                </c:pt>
                <c:pt idx="26">
                  <c:v>1.2687670105748499</c:v>
                </c:pt>
                <c:pt idx="27">
                  <c:v>1.2364078565429197</c:v>
                </c:pt>
                <c:pt idx="28">
                  <c:v>1.272265589598488</c:v>
                </c:pt>
                <c:pt idx="29">
                  <c:v>1.2874389981289367</c:v>
                </c:pt>
                <c:pt idx="30">
                  <c:v>1.2756757809029446</c:v>
                </c:pt>
                <c:pt idx="31">
                  <c:v>1.275103808736469</c:v>
                </c:pt>
                <c:pt idx="32">
                  <c:v>1.2799994036743771</c:v>
                </c:pt>
              </c:numCache>
            </c:numRef>
          </c:val>
          <c:smooth val="0"/>
          <c:extLst>
            <c:ext xmlns:c16="http://schemas.microsoft.com/office/drawing/2014/chart" uri="{C3380CC4-5D6E-409C-BE32-E72D297353CC}">
              <c16:uniqueId val="{00000000-AAAE-49BB-A846-12EA818C17F7}"/>
            </c:ext>
          </c:extLst>
        </c:ser>
        <c:ser>
          <c:idx val="1"/>
          <c:order val="1"/>
          <c:tx>
            <c:v>GDP</c:v>
          </c:tx>
          <c:spPr>
            <a:ln w="12700">
              <a:solidFill>
                <a:srgbClr val="FF00FF"/>
              </a:solidFill>
              <a:prstDash val="solid"/>
            </a:ln>
          </c:spPr>
          <c:marker>
            <c:symbol val="square"/>
            <c:size val="5"/>
            <c:spPr>
              <a:solidFill>
                <a:srgbClr val="FF00FF"/>
              </a:solidFill>
              <a:ln>
                <a:solidFill>
                  <a:srgbClr val="FF00FF"/>
                </a:solidFill>
                <a:prstDash val="solid"/>
              </a:ln>
            </c:spPr>
          </c:marker>
          <c:cat>
            <c:numRef>
              <c:f>LongChart!$B$43:$B$72</c:f>
              <c:numCache>
                <c:formatCode>General</c:formatCode>
                <c:ptCount val="30"/>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numCache>
            </c:numRef>
          </c:cat>
          <c:val>
            <c:numRef>
              <c:f>LongChart!$N$43:$N$75</c:f>
              <c:numCache>
                <c:formatCode>0.000</c:formatCode>
                <c:ptCount val="33"/>
                <c:pt idx="0">
                  <c:v>1</c:v>
                </c:pt>
                <c:pt idx="1">
                  <c:v>1.0346241400560927</c:v>
                </c:pt>
                <c:pt idx="2">
                  <c:v>1.0704179295946472</c:v>
                </c:pt>
                <c:pt idx="3">
                  <c:v>1.1151287243274515</c:v>
                </c:pt>
                <c:pt idx="4">
                  <c:v>1.1560790330897612</c:v>
                </c:pt>
                <c:pt idx="5">
                  <c:v>1.177887336343399</c:v>
                </c:pt>
                <c:pt idx="6">
                  <c:v>1.1766170718516933</c:v>
                </c:pt>
                <c:pt idx="7">
                  <c:v>1.2180578787840675</c:v>
                </c:pt>
                <c:pt idx="8">
                  <c:v>1.251587830614632</c:v>
                </c:pt>
                <c:pt idx="9">
                  <c:v>1.3020085271220334</c:v>
                </c:pt>
                <c:pt idx="10">
                  <c:v>1.3369596659581691</c:v>
                </c:pt>
                <c:pt idx="11">
                  <c:v>1.3874055162178818</c:v>
                </c:pt>
                <c:pt idx="12">
                  <c:v>1.4490950937606115</c:v>
                </c:pt>
                <c:pt idx="13">
                  <c:v>1.5140420822276162</c:v>
                </c:pt>
                <c:pt idx="14">
                  <c:v>1.58600696758939</c:v>
                </c:pt>
                <c:pt idx="15">
                  <c:v>1.6514696079787701</c:v>
                </c:pt>
                <c:pt idx="16">
                  <c:v>1.6679578926186314</c:v>
                </c:pt>
                <c:pt idx="17">
                  <c:v>1.6970104765378375</c:v>
                </c:pt>
                <c:pt idx="18">
                  <c:v>1.7455572184980694</c:v>
                </c:pt>
                <c:pt idx="19">
                  <c:v>1.8118750864660234</c:v>
                </c:pt>
                <c:pt idx="20">
                  <c:v>1.8755266566890114</c:v>
                </c:pt>
                <c:pt idx="21">
                  <c:v>1.9290789953591325</c:v>
                </c:pt>
                <c:pt idx="22">
                  <c:v>1.9652626680585075</c:v>
                </c:pt>
                <c:pt idx="23">
                  <c:v>1.962583793437386</c:v>
                </c:pt>
                <c:pt idx="24">
                  <c:v>1.9127919407377594</c:v>
                </c:pt>
                <c:pt idx="25">
                  <c:v>1.9618417577442113</c:v>
                </c:pt>
                <c:pt idx="26">
                  <c:v>1.9922652211643672</c:v>
                </c:pt>
                <c:pt idx="27">
                  <c:v>2.0370766309064154</c:v>
                </c:pt>
                <c:pt idx="28">
                  <c:v>2.0746060293544288</c:v>
                </c:pt>
                <c:pt idx="29">
                  <c:v>2.127001295418244</c:v>
                </c:pt>
                <c:pt idx="30">
                  <c:v>2.1888543723509954</c:v>
                </c:pt>
                <c:pt idx="31">
                  <c:v>2.2247110462703277</c:v>
                </c:pt>
                <c:pt idx="32">
                  <c:v>2.2774333111141853</c:v>
                </c:pt>
              </c:numCache>
            </c:numRef>
          </c:val>
          <c:smooth val="0"/>
          <c:extLst>
            <c:ext xmlns:c16="http://schemas.microsoft.com/office/drawing/2014/chart" uri="{C3380CC4-5D6E-409C-BE32-E72D297353CC}">
              <c16:uniqueId val="{00000001-AAAE-49BB-A846-12EA818C17F7}"/>
            </c:ext>
          </c:extLst>
        </c:ser>
        <c:ser>
          <c:idx val="2"/>
          <c:order val="2"/>
          <c:tx>
            <c:v>E/GDP</c:v>
          </c:tx>
          <c:spPr>
            <a:ln w="12700">
              <a:solidFill>
                <a:srgbClr val="002060"/>
              </a:solidFill>
              <a:prstDash val="solid"/>
            </a:ln>
          </c:spPr>
          <c:marker>
            <c:symbol val="circle"/>
            <c:size val="5"/>
            <c:spPr>
              <a:solidFill>
                <a:srgbClr val="0070C0"/>
              </a:solidFill>
              <a:ln>
                <a:solidFill>
                  <a:srgbClr val="002060"/>
                </a:solidFill>
                <a:prstDash val="solid"/>
              </a:ln>
            </c:spPr>
          </c:marker>
          <c:cat>
            <c:numRef>
              <c:f>LongChart!$B$43:$B$72</c:f>
              <c:numCache>
                <c:formatCode>General</c:formatCode>
                <c:ptCount val="30"/>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numCache>
            </c:numRef>
          </c:cat>
          <c:val>
            <c:numRef>
              <c:f>LongChart!$O$43:$O$75</c:f>
              <c:numCache>
                <c:formatCode>0.000</c:formatCode>
                <c:ptCount val="33"/>
                <c:pt idx="0">
                  <c:v>1</c:v>
                </c:pt>
                <c:pt idx="1">
                  <c:v>0.96988685821579268</c:v>
                </c:pt>
                <c:pt idx="2">
                  <c:v>0.96694111295717444</c:v>
                </c:pt>
                <c:pt idx="3">
                  <c:v>0.97106264754613714</c:v>
                </c:pt>
                <c:pt idx="4">
                  <c:v>0.96024513615104135</c:v>
                </c:pt>
                <c:pt idx="5">
                  <c:v>0.93905053580790265</c:v>
                </c:pt>
                <c:pt idx="6">
                  <c:v>0.93947912964180957</c:v>
                </c:pt>
                <c:pt idx="7">
                  <c:v>0.92197724594287178</c:v>
                </c:pt>
                <c:pt idx="8">
                  <c:v>0.91340713052203426</c:v>
                </c:pt>
                <c:pt idx="9">
                  <c:v>0.89531440941229057</c:v>
                </c:pt>
                <c:pt idx="10">
                  <c:v>0.89099130337472976</c:v>
                </c:pt>
                <c:pt idx="11">
                  <c:v>0.88695785385011749</c:v>
                </c:pt>
                <c:pt idx="12">
                  <c:v>0.85437455101739979</c:v>
                </c:pt>
                <c:pt idx="13">
                  <c:v>0.82130007967778706</c:v>
                </c:pt>
                <c:pt idx="14">
                  <c:v>0.79745057640460593</c:v>
                </c:pt>
                <c:pt idx="15">
                  <c:v>0.78295639228000102</c:v>
                </c:pt>
                <c:pt idx="16">
                  <c:v>0.75449366561843434</c:v>
                </c:pt>
                <c:pt idx="17">
                  <c:v>0.75293749171792179</c:v>
                </c:pt>
                <c:pt idx="18">
                  <c:v>0.73424393760211282</c:v>
                </c:pt>
                <c:pt idx="19">
                  <c:v>0.7230415376887589</c:v>
                </c:pt>
                <c:pt idx="20">
                  <c:v>0.69919592901092831</c:v>
                </c:pt>
                <c:pt idx="21">
                  <c:v>0.67496402280445744</c:v>
                </c:pt>
                <c:pt idx="22">
                  <c:v>0.67254789110375968</c:v>
                </c:pt>
                <c:pt idx="23">
                  <c:v>0.65918366678542051</c:v>
                </c:pt>
                <c:pt idx="24">
                  <c:v>0.64338996023532247</c:v>
                </c:pt>
                <c:pt idx="25">
                  <c:v>0.65117384306584092</c:v>
                </c:pt>
                <c:pt idx="26">
                  <c:v>0.63684643846431588</c:v>
                </c:pt>
                <c:pt idx="27">
                  <c:v>0.60695205952697462</c:v>
                </c:pt>
                <c:pt idx="28">
                  <c:v>0.61325647934918448</c:v>
                </c:pt>
                <c:pt idx="29">
                  <c:v>0.6052835985112931</c:v>
                </c:pt>
                <c:pt idx="30">
                  <c:v>0.58280523227900827</c:v>
                </c:pt>
                <c:pt idx="31">
                  <c:v>0.57315479728216778</c:v>
                </c:pt>
                <c:pt idx="32">
                  <c:v>0.56203595399602069</c:v>
                </c:pt>
              </c:numCache>
            </c:numRef>
          </c:val>
          <c:smooth val="0"/>
          <c:extLst>
            <c:ext xmlns:c16="http://schemas.microsoft.com/office/drawing/2014/chart" uri="{C3380CC4-5D6E-409C-BE32-E72D297353CC}">
              <c16:uniqueId val="{00000002-AAAE-49BB-A846-12EA818C17F7}"/>
            </c:ext>
          </c:extLst>
        </c:ser>
        <c:ser>
          <c:idx val="3"/>
          <c:order val="3"/>
          <c:tx>
            <c:v>Intensity Index</c:v>
          </c:tx>
          <c:spPr>
            <a:ln w="12700">
              <a:solidFill>
                <a:srgbClr val="00B050"/>
              </a:solidFill>
              <a:prstDash val="solid"/>
            </a:ln>
          </c:spPr>
          <c:marker>
            <c:symbol val="triangle"/>
            <c:size val="5"/>
            <c:spPr>
              <a:solidFill>
                <a:srgbClr val="00FF00"/>
              </a:solidFill>
              <a:ln>
                <a:solidFill>
                  <a:srgbClr val="00B050"/>
                </a:solidFill>
                <a:prstDash val="solid"/>
              </a:ln>
            </c:spPr>
          </c:marker>
          <c:cat>
            <c:numRef>
              <c:f>LongChart!$B$43:$B$72</c:f>
              <c:numCache>
                <c:formatCode>General</c:formatCode>
                <c:ptCount val="30"/>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numCache>
            </c:numRef>
          </c:cat>
          <c:val>
            <c:numRef>
              <c:f>LongChart!$P$43:$P$75</c:f>
              <c:numCache>
                <c:formatCode>0.000</c:formatCode>
                <c:ptCount val="33"/>
                <c:pt idx="0">
                  <c:v>1</c:v>
                </c:pt>
                <c:pt idx="1">
                  <c:v>1.0020693978160105</c:v>
                </c:pt>
                <c:pt idx="2">
                  <c:v>0.98409435244919874</c:v>
                </c:pt>
                <c:pt idx="3">
                  <c:v>0.99068378651305455</c:v>
                </c:pt>
                <c:pt idx="4">
                  <c:v>1.0013473363091538</c:v>
                </c:pt>
                <c:pt idx="5">
                  <c:v>0.99706227687871696</c:v>
                </c:pt>
                <c:pt idx="6">
                  <c:v>0.97899438728561949</c:v>
                </c:pt>
                <c:pt idx="7">
                  <c:v>0.97542033527139727</c:v>
                </c:pt>
                <c:pt idx="8">
                  <c:v>0.97342828814140081</c:v>
                </c:pt>
                <c:pt idx="9">
                  <c:v>0.96587849404638348</c:v>
                </c:pt>
                <c:pt idx="10">
                  <c:v>0.96687146007158042</c:v>
                </c:pt>
                <c:pt idx="11">
                  <c:v>0.97416455670997071</c:v>
                </c:pt>
                <c:pt idx="12">
                  <c:v>0.95223802082816267</c:v>
                </c:pt>
                <c:pt idx="13">
                  <c:v>0.95201647102133524</c:v>
                </c:pt>
                <c:pt idx="14">
                  <c:v>0.95710118418523638</c:v>
                </c:pt>
                <c:pt idx="15">
                  <c:v>0.96038829115866708</c:v>
                </c:pt>
                <c:pt idx="16">
                  <c:v>0.95015664870815209</c:v>
                </c:pt>
                <c:pt idx="17">
                  <c:v>0.93148265594790947</c:v>
                </c:pt>
                <c:pt idx="18">
                  <c:v>0.92599008075323841</c:v>
                </c:pt>
                <c:pt idx="19">
                  <c:v>0.91806717506565561</c:v>
                </c:pt>
                <c:pt idx="20">
                  <c:v>0.90224630190241462</c:v>
                </c:pt>
                <c:pt idx="21">
                  <c:v>0.88916098186422132</c:v>
                </c:pt>
                <c:pt idx="22">
                  <c:v>0.88538010280796753</c:v>
                </c:pt>
                <c:pt idx="23">
                  <c:v>0.88312638257372422</c:v>
                </c:pt>
                <c:pt idx="24">
                  <c:v>0.8732016928621954</c:v>
                </c:pt>
                <c:pt idx="25">
                  <c:v>0.87284685173209864</c:v>
                </c:pt>
                <c:pt idx="26" formatCode="0.0000">
                  <c:v>0.86821395573978899</c:v>
                </c:pt>
                <c:pt idx="27" formatCode="0.0000">
                  <c:v>0.84388261460690062</c:v>
                </c:pt>
                <c:pt idx="28" formatCode="0.0000">
                  <c:v>0.84836838775324119</c:v>
                </c:pt>
                <c:pt idx="29" formatCode="0.0000">
                  <c:v>0.85412586376949107</c:v>
                </c:pt>
                <c:pt idx="30" formatCode="0.0000">
                  <c:v>0.84353830488109194</c:v>
                </c:pt>
                <c:pt idx="31" formatCode="0.0000">
                  <c:v>0.83876182879854744</c:v>
                </c:pt>
                <c:pt idx="32" formatCode="0.0000">
                  <c:v>0.8290407917962076</c:v>
                </c:pt>
              </c:numCache>
            </c:numRef>
          </c:val>
          <c:smooth val="0"/>
          <c:extLst>
            <c:ext xmlns:c16="http://schemas.microsoft.com/office/drawing/2014/chart" uri="{C3380CC4-5D6E-409C-BE32-E72D297353CC}">
              <c16:uniqueId val="{00000003-AAAE-49BB-A846-12EA818C17F7}"/>
            </c:ext>
          </c:extLst>
        </c:ser>
        <c:dLbls>
          <c:showLegendKey val="0"/>
          <c:showVal val="0"/>
          <c:showCatName val="0"/>
          <c:showSerName val="0"/>
          <c:showPercent val="0"/>
          <c:showBubbleSize val="0"/>
        </c:dLbls>
        <c:marker val="1"/>
        <c:smooth val="0"/>
        <c:axId val="133516800"/>
        <c:axId val="133024576"/>
      </c:lineChart>
      <c:catAx>
        <c:axId val="13351680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33024576"/>
        <c:crosses val="autoZero"/>
        <c:auto val="1"/>
        <c:lblAlgn val="ctr"/>
        <c:lblOffset val="100"/>
        <c:tickLblSkip val="5"/>
        <c:tickMarkSkip val="1"/>
        <c:noMultiLvlLbl val="0"/>
      </c:catAx>
      <c:valAx>
        <c:axId val="133024576"/>
        <c:scaling>
          <c:orientation val="minMax"/>
        </c:scaling>
        <c:delete val="0"/>
        <c:axPos val="l"/>
        <c:majorGridlines>
          <c:spPr>
            <a:ln w="3175">
              <a:solidFill>
                <a:srgbClr val="000000"/>
              </a:solidFill>
              <a:prstDash val="solid"/>
            </a:ln>
          </c:spPr>
        </c:majorGridlines>
        <c:title>
          <c:tx>
            <c:rich>
              <a:bodyPr/>
              <a:lstStyle/>
              <a:p>
                <a:pPr>
                  <a:defRPr sz="1200" b="1" i="0" u="none" strike="noStrike" baseline="0">
                    <a:solidFill>
                      <a:srgbClr val="000000"/>
                    </a:solidFill>
                    <a:latin typeface="Arial"/>
                    <a:ea typeface="Arial"/>
                    <a:cs typeface="Arial"/>
                  </a:defRPr>
                </a:pPr>
                <a:r>
                  <a:rPr lang="en-US"/>
                  <a:t>Index (1985 = 1.0)</a:t>
                </a:r>
              </a:p>
            </c:rich>
          </c:tx>
          <c:layout>
            <c:manualLayout>
              <c:xMode val="edge"/>
              <c:yMode val="edge"/>
              <c:x val="2.7257240204429302E-2"/>
              <c:y val="0.23958388013998247"/>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33516800"/>
        <c:crosses val="autoZero"/>
        <c:crossBetween val="midCat"/>
      </c:valAx>
      <c:spPr>
        <a:solidFill>
          <a:srgbClr val="FFFFFF"/>
        </a:solidFill>
        <a:ln w="3175">
          <a:solidFill>
            <a:srgbClr val="000000"/>
          </a:solidFill>
          <a:prstDash val="solid"/>
        </a:ln>
      </c:spPr>
    </c:plotArea>
    <c:legend>
      <c:legendPos val="r"/>
      <c:layout>
        <c:manualLayout>
          <c:xMode val="edge"/>
          <c:yMode val="edge"/>
          <c:x val="0.23899166254472856"/>
          <c:y val="0.57149155776935789"/>
          <c:w val="0.20274890935746784"/>
          <c:h val="0.17635314872044081"/>
        </c:manualLayout>
      </c:layout>
      <c:overlay val="0"/>
      <c:spPr>
        <a:solidFill>
          <a:srgbClr val="FFFFFF"/>
        </a:solidFill>
        <a:ln w="3175">
          <a:solidFill>
            <a:srgbClr val="000000"/>
          </a:solidFill>
          <a:prstDash val="solid"/>
        </a:ln>
      </c:spPr>
      <c:txPr>
        <a:bodyPr/>
        <a:lstStyle/>
        <a:p>
          <a:pPr>
            <a:defRPr sz="84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425"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01923076923077"/>
          <c:y val="5.3380782918149468E-2"/>
          <c:w val="0.83653846153846156"/>
          <c:h val="0.79003558718861211"/>
        </c:manualLayout>
      </c:layout>
      <c:lineChart>
        <c:grouping val="standard"/>
        <c:varyColors val="0"/>
        <c:ser>
          <c:idx val="0"/>
          <c:order val="0"/>
          <c:tx>
            <c:strRef>
              <c:f>'C (www)'!$N$67</c:f>
              <c:strCache>
                <c:ptCount val="1"/>
                <c:pt idx="0">
                  <c:v>Transportation</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numRef>
              <c:f>'C (www)'!$M$68:$M$93</c:f>
              <c:numCache>
                <c:formatCode>General</c:formatCode>
                <c:ptCount val="2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numCache>
            </c:numRef>
          </c:cat>
          <c:val>
            <c:numRef>
              <c:f>'C (www)'!$N$68:$N$93</c:f>
              <c:numCache>
                <c:formatCode>0.0000</c:formatCode>
                <c:ptCount val="26"/>
                <c:pt idx="0">
                  <c:v>1</c:v>
                </c:pt>
                <c:pt idx="1">
                  <c:v>1.0076372215361573</c:v>
                </c:pt>
                <c:pt idx="2">
                  <c:v>0.98888140040798556</c:v>
                </c:pt>
                <c:pt idx="3">
                  <c:v>0.9740290738609132</c:v>
                </c:pt>
                <c:pt idx="4">
                  <c:v>0.96511721846923759</c:v>
                </c:pt>
                <c:pt idx="5">
                  <c:v>0.95515668919639807</c:v>
                </c:pt>
                <c:pt idx="6">
                  <c:v>0.91712551484926064</c:v>
                </c:pt>
                <c:pt idx="7">
                  <c:v>0.91685612668643213</c:v>
                </c:pt>
                <c:pt idx="8">
                  <c:v>0.92060839513039872</c:v>
                </c:pt>
                <c:pt idx="9">
                  <c:v>0.91767019977469066</c:v>
                </c:pt>
                <c:pt idx="10">
                  <c:v>0.91250666836907246</c:v>
                </c:pt>
                <c:pt idx="11">
                  <c:v>0.90581959756709673</c:v>
                </c:pt>
                <c:pt idx="12">
                  <c:v>0.89465147841208559</c:v>
                </c:pt>
                <c:pt idx="13">
                  <c:v>0.89510094500725579</c:v>
                </c:pt>
                <c:pt idx="14">
                  <c:v>0.90230703294353143</c:v>
                </c:pt>
                <c:pt idx="15">
                  <c:v>0.88724074248409435</c:v>
                </c:pt>
                <c:pt idx="16">
                  <c:v>0.87586301026889168</c:v>
                </c:pt>
                <c:pt idx="17">
                  <c:v>0.8743059551899488</c:v>
                </c:pt>
                <c:pt idx="18">
                  <c:v>0.87040310165455204</c:v>
                </c:pt>
                <c:pt idx="19">
                  <c:v>0.85470751554274027</c:v>
                </c:pt>
                <c:pt idx="20">
                  <c:v>0.84164428001675029</c:v>
                </c:pt>
                <c:pt idx="21">
                  <c:v>0.83813139167191675</c:v>
                </c:pt>
                <c:pt idx="22">
                  <c:v>0.83227345465368552</c:v>
                </c:pt>
                <c:pt idx="23">
                  <c:v>0.82243070151547848</c:v>
                </c:pt>
                <c:pt idx="24">
                  <c:v>0.82061201446862342</c:v>
                </c:pt>
                <c:pt idx="25">
                  <c:v>0.82189126265380541</c:v>
                </c:pt>
              </c:numCache>
            </c:numRef>
          </c:val>
          <c:smooth val="0"/>
          <c:extLst>
            <c:ext xmlns:c16="http://schemas.microsoft.com/office/drawing/2014/chart" uri="{C3380CC4-5D6E-409C-BE32-E72D297353CC}">
              <c16:uniqueId val="{00000000-F779-440A-B444-CB99A15D0227}"/>
            </c:ext>
          </c:extLst>
        </c:ser>
        <c:ser>
          <c:idx val="1"/>
          <c:order val="1"/>
          <c:tx>
            <c:strRef>
              <c:f>'C (www)'!$O$67</c:f>
              <c:strCache>
                <c:ptCount val="1"/>
                <c:pt idx="0">
                  <c:v>Industrial</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'C (www)'!$M$68:$M$93</c:f>
              <c:numCache>
                <c:formatCode>General</c:formatCode>
                <c:ptCount val="2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numCache>
            </c:numRef>
          </c:cat>
          <c:val>
            <c:numRef>
              <c:f>'C (www)'!$O$68:$O$93</c:f>
              <c:numCache>
                <c:formatCode>0.0000</c:formatCode>
                <c:ptCount val="26"/>
                <c:pt idx="0">
                  <c:v>1</c:v>
                </c:pt>
                <c:pt idx="1">
                  <c:v>1.004388799910257</c:v>
                </c:pt>
                <c:pt idx="2">
                  <c:v>0.96836651928104966</c:v>
                </c:pt>
                <c:pt idx="3">
                  <c:v>0.98563490875468929</c:v>
                </c:pt>
                <c:pt idx="4">
                  <c:v>0.99347436664872446</c:v>
                </c:pt>
                <c:pt idx="5">
                  <c:v>0.99878982276269668</c:v>
                </c:pt>
                <c:pt idx="6">
                  <c:v>0.98654014579539662</c:v>
                </c:pt>
                <c:pt idx="7">
                  <c:v>0.98335033916135195</c:v>
                </c:pt>
                <c:pt idx="8">
                  <c:v>0.98810699125864732</c:v>
                </c:pt>
                <c:pt idx="9">
                  <c:v>0.96481319759965201</c:v>
                </c:pt>
                <c:pt idx="10">
                  <c:v>0.97191514199864104</c:v>
                </c:pt>
                <c:pt idx="11">
                  <c:v>0.96537185859364327</c:v>
                </c:pt>
                <c:pt idx="12">
                  <c:v>0.921644435653312</c:v>
                </c:pt>
                <c:pt idx="13">
                  <c:v>0.92106696319702841</c:v>
                </c:pt>
                <c:pt idx="14">
                  <c:v>0.92279405262811587</c:v>
                </c:pt>
                <c:pt idx="15">
                  <c:v>0.9320940084166992</c:v>
                </c:pt>
                <c:pt idx="16">
                  <c:v>0.93500508594105169</c:v>
                </c:pt>
                <c:pt idx="17">
                  <c:v>0.88239880394590275</c:v>
                </c:pt>
                <c:pt idx="18">
                  <c:v>0.87786659845997717</c:v>
                </c:pt>
                <c:pt idx="19">
                  <c:v>0.86478319104840062</c:v>
                </c:pt>
                <c:pt idx="20">
                  <c:v>0.84280878165313866</c:v>
                </c:pt>
                <c:pt idx="21">
                  <c:v>0.83456207677354843</c:v>
                </c:pt>
                <c:pt idx="22">
                  <c:v>0.82299229382587125</c:v>
                </c:pt>
                <c:pt idx="23">
                  <c:v>0.83720398008667307</c:v>
                </c:pt>
                <c:pt idx="24">
                  <c:v>0.8451919680517489</c:v>
                </c:pt>
                <c:pt idx="25">
                  <c:v>0.83793894442343442</c:v>
                </c:pt>
              </c:numCache>
            </c:numRef>
          </c:val>
          <c:smooth val="0"/>
          <c:extLst>
            <c:ext xmlns:c16="http://schemas.microsoft.com/office/drawing/2014/chart" uri="{C3380CC4-5D6E-409C-BE32-E72D297353CC}">
              <c16:uniqueId val="{00000001-F779-440A-B444-CB99A15D0227}"/>
            </c:ext>
          </c:extLst>
        </c:ser>
        <c:ser>
          <c:idx val="2"/>
          <c:order val="2"/>
          <c:tx>
            <c:strRef>
              <c:f>'C (www)'!$P$67</c:f>
              <c:strCache>
                <c:ptCount val="1"/>
                <c:pt idx="0">
                  <c:v>Residential</c:v>
                </c:pt>
              </c:strCache>
            </c:strRef>
          </c:tx>
          <c:spPr>
            <a:ln w="12700">
              <a:solidFill>
                <a:srgbClr val="339966"/>
              </a:solidFill>
              <a:prstDash val="solid"/>
            </a:ln>
          </c:spPr>
          <c:marker>
            <c:symbol val="triangle"/>
            <c:size val="5"/>
            <c:spPr>
              <a:solidFill>
                <a:srgbClr val="00FF00"/>
              </a:solidFill>
              <a:ln>
                <a:solidFill>
                  <a:srgbClr val="339966"/>
                </a:solidFill>
                <a:prstDash val="solid"/>
              </a:ln>
            </c:spPr>
          </c:marker>
          <c:cat>
            <c:numRef>
              <c:f>'C (www)'!$M$68:$M$93</c:f>
              <c:numCache>
                <c:formatCode>General</c:formatCode>
                <c:ptCount val="2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numCache>
            </c:numRef>
          </c:cat>
          <c:val>
            <c:numRef>
              <c:f>'C (www)'!$P$68:$P$93</c:f>
              <c:numCache>
                <c:formatCode>0.0000</c:formatCode>
                <c:ptCount val="26"/>
                <c:pt idx="0">
                  <c:v>1</c:v>
                </c:pt>
                <c:pt idx="1">
                  <c:v>0.99860419596457972</c:v>
                </c:pt>
                <c:pt idx="2">
                  <c:v>0.98893890293451836</c:v>
                </c:pt>
                <c:pt idx="3">
                  <c:v>0.9923793440591856</c:v>
                </c:pt>
                <c:pt idx="4">
                  <c:v>1.0143591687508591</c:v>
                </c:pt>
                <c:pt idx="5">
                  <c:v>0.99889693912278432</c:v>
                </c:pt>
                <c:pt idx="6">
                  <c:v>0.99092844236229383</c:v>
                </c:pt>
                <c:pt idx="7">
                  <c:v>0.97577739323100754</c:v>
                </c:pt>
                <c:pt idx="8">
                  <c:v>0.95832163250996161</c:v>
                </c:pt>
                <c:pt idx="9">
                  <c:v>0.95137895416416063</c:v>
                </c:pt>
                <c:pt idx="10">
                  <c:v>0.94123577237567324</c:v>
                </c:pt>
                <c:pt idx="11">
                  <c:v>0.97407822619823914</c:v>
                </c:pt>
                <c:pt idx="12">
                  <c:v>0.94888777593842533</c:v>
                </c:pt>
                <c:pt idx="13">
                  <c:v>0.94604197837429926</c:v>
                </c:pt>
                <c:pt idx="14">
                  <c:v>0.95267392976824228</c:v>
                </c:pt>
                <c:pt idx="15">
                  <c:v>0.95581573541908305</c:v>
                </c:pt>
                <c:pt idx="16">
                  <c:v>0.94277761368473945</c:v>
                </c:pt>
                <c:pt idx="17">
                  <c:v>0.93915950637848755</c:v>
                </c:pt>
                <c:pt idx="18">
                  <c:v>0.93391110547260969</c:v>
                </c:pt>
                <c:pt idx="19">
                  <c:v>0.93159445424218168</c:v>
                </c:pt>
                <c:pt idx="20">
                  <c:v>0.91651183436243033</c:v>
                </c:pt>
                <c:pt idx="21">
                  <c:v>0.88910340560060264</c:v>
                </c:pt>
                <c:pt idx="22">
                  <c:v>0.89308839788805705</c:v>
                </c:pt>
                <c:pt idx="23">
                  <c:v>0.88276077517325835</c:v>
                </c:pt>
                <c:pt idx="24">
                  <c:v>0.8574979284059131</c:v>
                </c:pt>
                <c:pt idx="25">
                  <c:v>0.85910904391953646</c:v>
                </c:pt>
              </c:numCache>
            </c:numRef>
          </c:val>
          <c:smooth val="0"/>
          <c:extLst>
            <c:ext xmlns:c16="http://schemas.microsoft.com/office/drawing/2014/chart" uri="{C3380CC4-5D6E-409C-BE32-E72D297353CC}">
              <c16:uniqueId val="{00000002-F779-440A-B444-CB99A15D0227}"/>
            </c:ext>
          </c:extLst>
        </c:ser>
        <c:ser>
          <c:idx val="3"/>
          <c:order val="3"/>
          <c:tx>
            <c:strRef>
              <c:f>'C (www)'!$Q$67</c:f>
              <c:strCache>
                <c:ptCount val="1"/>
                <c:pt idx="0">
                  <c:v>Commercial</c:v>
                </c:pt>
              </c:strCache>
            </c:strRef>
          </c:tx>
          <c:spPr>
            <a:ln w="12700">
              <a:solidFill>
                <a:srgbClr val="3366FF"/>
              </a:solidFill>
              <a:prstDash val="solid"/>
            </a:ln>
          </c:spPr>
          <c:marker>
            <c:symbol val="x"/>
            <c:size val="5"/>
            <c:spPr>
              <a:noFill/>
              <a:ln>
                <a:solidFill>
                  <a:srgbClr val="3366FF"/>
                </a:solidFill>
                <a:prstDash val="solid"/>
              </a:ln>
            </c:spPr>
          </c:marker>
          <c:cat>
            <c:numRef>
              <c:f>'C (www)'!$M$68:$M$93</c:f>
              <c:numCache>
                <c:formatCode>General</c:formatCode>
                <c:ptCount val="2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numCache>
            </c:numRef>
          </c:cat>
          <c:val>
            <c:numRef>
              <c:f>'C (www)'!$Q$68:$Q$93</c:f>
              <c:numCache>
                <c:formatCode>0.0000</c:formatCode>
                <c:ptCount val="26"/>
                <c:pt idx="0">
                  <c:v>1</c:v>
                </c:pt>
                <c:pt idx="1">
                  <c:v>0.99296088326909249</c:v>
                </c:pt>
                <c:pt idx="2">
                  <c:v>1.0001766935014191</c:v>
                </c:pt>
                <c:pt idx="3">
                  <c:v>1.0270311277491724</c:v>
                </c:pt>
                <c:pt idx="4">
                  <c:v>1.0620070643301125</c:v>
                </c:pt>
                <c:pt idx="5">
                  <c:v>1.0639344230777543</c:v>
                </c:pt>
                <c:pt idx="6">
                  <c:v>1.0561771031557359</c:v>
                </c:pt>
                <c:pt idx="7">
                  <c:v>1.061900767391702</c:v>
                </c:pt>
                <c:pt idx="8">
                  <c:v>1.0580794419979354</c:v>
                </c:pt>
                <c:pt idx="9">
                  <c:v>1.0726406404170474</c:v>
                </c:pt>
                <c:pt idx="10">
                  <c:v>1.0891000911201294</c:v>
                </c:pt>
                <c:pt idx="11">
                  <c:v>1.1140596545533101</c:v>
                </c:pt>
                <c:pt idx="12">
                  <c:v>1.1217689472517836</c:v>
                </c:pt>
                <c:pt idx="13">
                  <c:v>1.1247809367714812</c:v>
                </c:pt>
                <c:pt idx="14">
                  <c:v>1.1304086825935897</c:v>
                </c:pt>
                <c:pt idx="15">
                  <c:v>1.158626652142557</c:v>
                </c:pt>
                <c:pt idx="16">
                  <c:v>1.1283111609907057</c:v>
                </c:pt>
                <c:pt idx="17">
                  <c:v>1.1198966565755295</c:v>
                </c:pt>
                <c:pt idx="18">
                  <c:v>1.1090353171684566</c:v>
                </c:pt>
                <c:pt idx="19">
                  <c:v>1.1189591345585246</c:v>
                </c:pt>
                <c:pt idx="20">
                  <c:v>1.1086679436188831</c:v>
                </c:pt>
                <c:pt idx="21">
                  <c:v>1.0874743620089666</c:v>
                </c:pt>
                <c:pt idx="22">
                  <c:v>1.0918969820837578</c:v>
                </c:pt>
                <c:pt idx="23">
                  <c:v>1.0857111943043407</c:v>
                </c:pt>
                <c:pt idx="24">
                  <c:v>1.0522205639584927</c:v>
                </c:pt>
                <c:pt idx="25">
                  <c:v>1.0572091246745061</c:v>
                </c:pt>
              </c:numCache>
            </c:numRef>
          </c:val>
          <c:smooth val="0"/>
          <c:extLst>
            <c:ext xmlns:c16="http://schemas.microsoft.com/office/drawing/2014/chart" uri="{C3380CC4-5D6E-409C-BE32-E72D297353CC}">
              <c16:uniqueId val="{00000003-F779-440A-B444-CB99A15D0227}"/>
            </c:ext>
          </c:extLst>
        </c:ser>
        <c:dLbls>
          <c:showLegendKey val="0"/>
          <c:showVal val="0"/>
          <c:showCatName val="0"/>
          <c:showSerName val="0"/>
          <c:showPercent val="0"/>
          <c:showBubbleSize val="0"/>
        </c:dLbls>
        <c:marker val="1"/>
        <c:smooth val="0"/>
        <c:axId val="133568000"/>
        <c:axId val="133027456"/>
      </c:lineChart>
      <c:catAx>
        <c:axId val="13356800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Years</a:t>
                </a:r>
              </a:p>
            </c:rich>
          </c:tx>
          <c:layout>
            <c:manualLayout>
              <c:xMode val="edge"/>
              <c:yMode val="edge"/>
              <c:x val="0.49278846153846156"/>
              <c:y val="0.9110320284697508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3027456"/>
        <c:crosses val="autoZero"/>
        <c:auto val="1"/>
        <c:lblAlgn val="ctr"/>
        <c:lblOffset val="100"/>
        <c:tickLblSkip val="2"/>
        <c:tickMarkSkip val="1"/>
        <c:noMultiLvlLbl val="0"/>
      </c:catAx>
      <c:valAx>
        <c:axId val="133027456"/>
        <c:scaling>
          <c:orientation val="minMax"/>
        </c:scaling>
        <c:delete val="0"/>
        <c:axPos val="l"/>
        <c:majorGridlines>
          <c:spPr>
            <a:ln w="3175">
              <a:solidFill>
                <a:srgbClr val="000000"/>
              </a:solidFill>
              <a:prstDash val="solid"/>
            </a:ln>
          </c:spPr>
        </c:majorGridlines>
        <c:title>
          <c:tx>
            <c:rich>
              <a:bodyPr/>
              <a:lstStyle/>
              <a:p>
                <a:pPr>
                  <a:defRPr sz="800" b="1" i="0" u="none" strike="noStrike" baseline="0">
                    <a:solidFill>
                      <a:srgbClr val="000000"/>
                    </a:solidFill>
                    <a:latin typeface="Arial"/>
                    <a:ea typeface="Arial"/>
                    <a:cs typeface="Arial"/>
                  </a:defRPr>
                </a:pPr>
                <a:r>
                  <a:rPr lang="en-US"/>
                  <a:t>Index (1985 = 1.0)</a:t>
                </a:r>
              </a:p>
            </c:rich>
          </c:tx>
          <c:layout>
            <c:manualLayout>
              <c:xMode val="edge"/>
              <c:yMode val="edge"/>
              <c:x val="1.201923076923077E-2"/>
              <c:y val="0.28113879003558717"/>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3568000"/>
        <c:crosses val="autoZero"/>
        <c:crossBetween val="midCat"/>
      </c:valAx>
      <c:spPr>
        <a:solidFill>
          <a:srgbClr val="FFFFFF"/>
        </a:solidFill>
        <a:ln w="12700">
          <a:solidFill>
            <a:srgbClr val="000000"/>
          </a:solidFill>
          <a:prstDash val="solid"/>
        </a:ln>
      </c:spPr>
    </c:plotArea>
    <c:legend>
      <c:legendPos val="r"/>
      <c:layout>
        <c:manualLayout>
          <c:xMode val="edge"/>
          <c:yMode val="edge"/>
          <c:x val="0.19230769230769232"/>
          <c:y val="0.47686832740213525"/>
          <c:w val="0.27884615384615385"/>
          <c:h val="0.23487544483985767"/>
        </c:manualLayout>
      </c:layout>
      <c:overlay val="0"/>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62833161985635"/>
          <c:y val="8.8652789273012497E-2"/>
          <c:w val="0.81055345696908954"/>
          <c:h val="0.72340676046778196"/>
        </c:manualLayout>
      </c:layout>
      <c:lineChart>
        <c:grouping val="standard"/>
        <c:varyColors val="0"/>
        <c:ser>
          <c:idx val="0"/>
          <c:order val="0"/>
          <c:tx>
            <c:strRef>
              <c:f>'C (www)'!$N$103</c:f>
              <c:strCache>
                <c:ptCount val="1"/>
                <c:pt idx="0">
                  <c:v>Transportation</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numRef>
              <c:f>'C (www)'!$M$104:$M$123</c:f>
              <c:numCache>
                <c:formatCode>General</c:formatCode>
                <c:ptCount val="20"/>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numCache>
            </c:numRef>
          </c:cat>
          <c:val>
            <c:numRef>
              <c:f>'C (www)'!$N$104:$N$127</c:f>
              <c:numCache>
                <c:formatCode>0.0000</c:formatCode>
                <c:ptCount val="24"/>
                <c:pt idx="0">
                  <c:v>1</c:v>
                </c:pt>
                <c:pt idx="1">
                  <c:v>1.0076372215361573</c:v>
                </c:pt>
                <c:pt idx="2">
                  <c:v>0.98888140040798556</c:v>
                </c:pt>
                <c:pt idx="3">
                  <c:v>0.9740290738609132</c:v>
                </c:pt>
                <c:pt idx="4">
                  <c:v>0.96511721846923759</c:v>
                </c:pt>
                <c:pt idx="5">
                  <c:v>0.95515668919639807</c:v>
                </c:pt>
                <c:pt idx="6">
                  <c:v>0.91712551484926064</c:v>
                </c:pt>
                <c:pt idx="7">
                  <c:v>0.91685612668643213</c:v>
                </c:pt>
                <c:pt idx="8">
                  <c:v>0.92060839513039872</c:v>
                </c:pt>
                <c:pt idx="9">
                  <c:v>0.91767019977469066</c:v>
                </c:pt>
                <c:pt idx="10">
                  <c:v>0.91250666836907246</c:v>
                </c:pt>
                <c:pt idx="11">
                  <c:v>0.90581959756709673</c:v>
                </c:pt>
                <c:pt idx="12">
                  <c:v>0.89465147841208559</c:v>
                </c:pt>
                <c:pt idx="13">
                  <c:v>0.89510094500725579</c:v>
                </c:pt>
                <c:pt idx="14">
                  <c:v>0.90230703294353143</c:v>
                </c:pt>
                <c:pt idx="15">
                  <c:v>0.88724074248409435</c:v>
                </c:pt>
                <c:pt idx="16">
                  <c:v>0.87586301026889168</c:v>
                </c:pt>
                <c:pt idx="17">
                  <c:v>0.8743059551899488</c:v>
                </c:pt>
                <c:pt idx="18">
                  <c:v>0.87040310165455204</c:v>
                </c:pt>
                <c:pt idx="19">
                  <c:v>0.85470751554274027</c:v>
                </c:pt>
                <c:pt idx="20">
                  <c:v>0.84164428001675029</c:v>
                </c:pt>
                <c:pt idx="21">
                  <c:v>0.83813139167191675</c:v>
                </c:pt>
                <c:pt idx="22">
                  <c:v>0.83227345465368552</c:v>
                </c:pt>
                <c:pt idx="23">
                  <c:v>0.82243070151547848</c:v>
                </c:pt>
              </c:numCache>
            </c:numRef>
          </c:val>
          <c:smooth val="0"/>
          <c:extLst>
            <c:ext xmlns:c16="http://schemas.microsoft.com/office/drawing/2014/chart" uri="{C3380CC4-5D6E-409C-BE32-E72D297353CC}">
              <c16:uniqueId val="{00000000-8AAD-4850-9BCC-EA951F78B008}"/>
            </c:ext>
          </c:extLst>
        </c:ser>
        <c:ser>
          <c:idx val="1"/>
          <c:order val="1"/>
          <c:tx>
            <c:strRef>
              <c:f>'C (www)'!$O$103</c:f>
              <c:strCache>
                <c:ptCount val="1"/>
                <c:pt idx="0">
                  <c:v>Industrial</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'C (www)'!$M$104:$M$123</c:f>
              <c:numCache>
                <c:formatCode>General</c:formatCode>
                <c:ptCount val="20"/>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numCache>
            </c:numRef>
          </c:cat>
          <c:val>
            <c:numRef>
              <c:f>'C (www)'!$O$104:$O$127</c:f>
              <c:numCache>
                <c:formatCode>0.0000</c:formatCode>
                <c:ptCount val="24"/>
                <c:pt idx="0">
                  <c:v>1</c:v>
                </c:pt>
                <c:pt idx="1">
                  <c:v>1.01362128912062</c:v>
                </c:pt>
                <c:pt idx="2">
                  <c:v>0.97377104265982117</c:v>
                </c:pt>
                <c:pt idx="3">
                  <c:v>0.99780226335028643</c:v>
                </c:pt>
                <c:pt idx="4">
                  <c:v>0.99115414383435407</c:v>
                </c:pt>
                <c:pt idx="5">
                  <c:v>0.99191217446749702</c:v>
                </c:pt>
                <c:pt idx="6">
                  <c:v>0.97191601246102954</c:v>
                </c:pt>
                <c:pt idx="7">
                  <c:v>0.97863718622016138</c:v>
                </c:pt>
                <c:pt idx="8">
                  <c:v>0.98590877466170934</c:v>
                </c:pt>
                <c:pt idx="9">
                  <c:v>0.96803307864012256</c:v>
                </c:pt>
                <c:pt idx="10">
                  <c:v>0.97639364652597205</c:v>
                </c:pt>
                <c:pt idx="11">
                  <c:v>0.96728986360049174</c:v>
                </c:pt>
                <c:pt idx="12">
                  <c:v>0.92886619709635909</c:v>
                </c:pt>
                <c:pt idx="13">
                  <c:v>0.93599986253454037</c:v>
                </c:pt>
                <c:pt idx="14">
                  <c:v>0.93818505061683066</c:v>
                </c:pt>
                <c:pt idx="15">
                  <c:v>0.94237682970957537</c:v>
                </c:pt>
                <c:pt idx="16">
                  <c:v>0.94461448564617534</c:v>
                </c:pt>
                <c:pt idx="17">
                  <c:v>0.88368805336852241</c:v>
                </c:pt>
                <c:pt idx="18">
                  <c:v>0.87366668200803332</c:v>
                </c:pt>
                <c:pt idx="19">
                  <c:v>0.84398445648309339</c:v>
                </c:pt>
                <c:pt idx="20">
                  <c:v>0.81543875116370768</c:v>
                </c:pt>
                <c:pt idx="21">
                  <c:v>0.81246785779047381</c:v>
                </c:pt>
                <c:pt idx="22">
                  <c:v>0.80277232480896499</c:v>
                </c:pt>
                <c:pt idx="23">
                  <c:v>0.8103302495921384</c:v>
                </c:pt>
              </c:numCache>
            </c:numRef>
          </c:val>
          <c:smooth val="0"/>
          <c:extLst>
            <c:ext xmlns:c16="http://schemas.microsoft.com/office/drawing/2014/chart" uri="{C3380CC4-5D6E-409C-BE32-E72D297353CC}">
              <c16:uniqueId val="{00000001-8AAD-4850-9BCC-EA951F78B008}"/>
            </c:ext>
          </c:extLst>
        </c:ser>
        <c:ser>
          <c:idx val="2"/>
          <c:order val="2"/>
          <c:tx>
            <c:strRef>
              <c:f>'C (www)'!$P$103</c:f>
              <c:strCache>
                <c:ptCount val="1"/>
                <c:pt idx="0">
                  <c:v>Residential</c:v>
                </c:pt>
              </c:strCache>
            </c:strRef>
          </c:tx>
          <c:spPr>
            <a:ln w="12700">
              <a:solidFill>
                <a:srgbClr val="008000"/>
              </a:solidFill>
              <a:prstDash val="solid"/>
            </a:ln>
          </c:spPr>
          <c:marker>
            <c:symbol val="triangle"/>
            <c:size val="5"/>
            <c:spPr>
              <a:solidFill>
                <a:srgbClr val="00FF00"/>
              </a:solidFill>
              <a:ln>
                <a:solidFill>
                  <a:srgbClr val="008000"/>
                </a:solidFill>
                <a:prstDash val="solid"/>
              </a:ln>
            </c:spPr>
          </c:marker>
          <c:cat>
            <c:numRef>
              <c:f>'C (www)'!$M$104:$M$123</c:f>
              <c:numCache>
                <c:formatCode>General</c:formatCode>
                <c:ptCount val="20"/>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numCache>
            </c:numRef>
          </c:cat>
          <c:val>
            <c:numRef>
              <c:f>'C (www)'!$P$104:$P$127</c:f>
              <c:numCache>
                <c:formatCode>0.0000</c:formatCode>
                <c:ptCount val="24"/>
                <c:pt idx="0">
                  <c:v>1</c:v>
                </c:pt>
                <c:pt idx="1">
                  <c:v>0.99986827196759676</c:v>
                </c:pt>
                <c:pt idx="2">
                  <c:v>0.98683679653541556</c:v>
                </c:pt>
                <c:pt idx="3">
                  <c:v>0.98777238699280279</c:v>
                </c:pt>
                <c:pt idx="4">
                  <c:v>0.98838794562429233</c:v>
                </c:pt>
                <c:pt idx="5">
                  <c:v>0.95489789164294236</c:v>
                </c:pt>
                <c:pt idx="6">
                  <c:v>0.94930348103121798</c:v>
                </c:pt>
                <c:pt idx="7">
                  <c:v>0.92933403881763876</c:v>
                </c:pt>
                <c:pt idx="8">
                  <c:v>0.90802197928167538</c:v>
                </c:pt>
                <c:pt idx="9">
                  <c:v>0.90046080012328278</c:v>
                </c:pt>
                <c:pt idx="10">
                  <c:v>0.88090742273094791</c:v>
                </c:pt>
                <c:pt idx="11">
                  <c:v>0.91123037968076082</c:v>
                </c:pt>
                <c:pt idx="12">
                  <c:v>0.87848814390103203</c:v>
                </c:pt>
                <c:pt idx="13">
                  <c:v>0.87345219840995758</c:v>
                </c:pt>
                <c:pt idx="14">
                  <c:v>0.87424552774012831</c:v>
                </c:pt>
                <c:pt idx="15">
                  <c:v>0.87202628129502069</c:v>
                </c:pt>
                <c:pt idx="16">
                  <c:v>0.86766592231012363</c:v>
                </c:pt>
                <c:pt idx="17">
                  <c:v>0.85341441719278777</c:v>
                </c:pt>
                <c:pt idx="18">
                  <c:v>0.85034883153682284</c:v>
                </c:pt>
                <c:pt idx="19">
                  <c:v>0.84284980139024523</c:v>
                </c:pt>
                <c:pt idx="20">
                  <c:v>0.82548122185905781</c:v>
                </c:pt>
                <c:pt idx="21">
                  <c:v>0.79300784646058564</c:v>
                </c:pt>
                <c:pt idx="22">
                  <c:v>0.79825779969073729</c:v>
                </c:pt>
                <c:pt idx="23">
                  <c:v>0.79037470629044693</c:v>
                </c:pt>
              </c:numCache>
            </c:numRef>
          </c:val>
          <c:smooth val="0"/>
          <c:extLst>
            <c:ext xmlns:c16="http://schemas.microsoft.com/office/drawing/2014/chart" uri="{C3380CC4-5D6E-409C-BE32-E72D297353CC}">
              <c16:uniqueId val="{00000002-8AAD-4850-9BCC-EA951F78B008}"/>
            </c:ext>
          </c:extLst>
        </c:ser>
        <c:ser>
          <c:idx val="3"/>
          <c:order val="3"/>
          <c:tx>
            <c:strRef>
              <c:f>'C (www)'!$Q$103</c:f>
              <c:strCache>
                <c:ptCount val="1"/>
                <c:pt idx="0">
                  <c:v>Commercial</c:v>
                </c:pt>
              </c:strCache>
            </c:strRef>
          </c:tx>
          <c:spPr>
            <a:ln w="12700">
              <a:solidFill>
                <a:srgbClr val="3366FF"/>
              </a:solidFill>
              <a:prstDash val="solid"/>
            </a:ln>
          </c:spPr>
          <c:marker>
            <c:symbol val="x"/>
            <c:size val="5"/>
            <c:spPr>
              <a:noFill/>
              <a:ln>
                <a:solidFill>
                  <a:srgbClr val="3366FF"/>
                </a:solidFill>
                <a:prstDash val="solid"/>
              </a:ln>
            </c:spPr>
          </c:marker>
          <c:cat>
            <c:numRef>
              <c:f>'C (www)'!$M$104:$M$123</c:f>
              <c:numCache>
                <c:formatCode>General</c:formatCode>
                <c:ptCount val="20"/>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numCache>
            </c:numRef>
          </c:cat>
          <c:val>
            <c:numRef>
              <c:f>'C (www)'!$Q$104:$Q$127</c:f>
              <c:numCache>
                <c:formatCode>0.0000</c:formatCode>
                <c:ptCount val="24"/>
                <c:pt idx="0">
                  <c:v>1</c:v>
                </c:pt>
                <c:pt idx="1">
                  <c:v>0.99628424627277967</c:v>
                </c:pt>
                <c:pt idx="2">
                  <c:v>1.0045024961950417</c:v>
                </c:pt>
                <c:pt idx="3">
                  <c:v>1.0266880763387249</c:v>
                </c:pt>
                <c:pt idx="4">
                  <c:v>1.0296015230534834</c:v>
                </c:pt>
                <c:pt idx="5">
                  <c:v>1.0323939296728659</c:v>
                </c:pt>
                <c:pt idx="6">
                  <c:v>1.0253456567752655</c:v>
                </c:pt>
                <c:pt idx="7">
                  <c:v>1.0233916108010384</c:v>
                </c:pt>
                <c:pt idx="8">
                  <c:v>1.006988932851258</c:v>
                </c:pt>
                <c:pt idx="9">
                  <c:v>1.0272052867266803</c:v>
                </c:pt>
                <c:pt idx="10">
                  <c:v>1.0348212438190743</c:v>
                </c:pt>
                <c:pt idx="11">
                  <c:v>1.0540262715680626</c:v>
                </c:pt>
                <c:pt idx="12">
                  <c:v>1.0619201324613476</c:v>
                </c:pt>
                <c:pt idx="13">
                  <c:v>1.0527671307861233</c:v>
                </c:pt>
                <c:pt idx="14">
                  <c:v>1.0413606078682878</c:v>
                </c:pt>
                <c:pt idx="15">
                  <c:v>1.0614696005179673</c:v>
                </c:pt>
                <c:pt idx="16">
                  <c:v>1.0358095721404819</c:v>
                </c:pt>
                <c:pt idx="17">
                  <c:v>1.0245150863723509</c:v>
                </c:pt>
                <c:pt idx="18">
                  <c:v>1.0216098282320094</c:v>
                </c:pt>
                <c:pt idx="19">
                  <c:v>1.0239233858355745</c:v>
                </c:pt>
                <c:pt idx="20">
                  <c:v>1.0016226699261208</c:v>
                </c:pt>
                <c:pt idx="21">
                  <c:v>0.97673413398547826</c:v>
                </c:pt>
                <c:pt idx="22">
                  <c:v>0.97848110220737294</c:v>
                </c:pt>
                <c:pt idx="23">
                  <c:v>0.9759332511812947</c:v>
                </c:pt>
              </c:numCache>
            </c:numRef>
          </c:val>
          <c:smooth val="0"/>
          <c:extLst>
            <c:ext xmlns:c16="http://schemas.microsoft.com/office/drawing/2014/chart" uri="{C3380CC4-5D6E-409C-BE32-E72D297353CC}">
              <c16:uniqueId val="{00000003-8AAD-4850-9BCC-EA951F78B008}"/>
            </c:ext>
          </c:extLst>
        </c:ser>
        <c:ser>
          <c:idx val="4"/>
          <c:order val="4"/>
          <c:tx>
            <c:strRef>
              <c:f>'C (www)'!$R$103</c:f>
              <c:strCache>
                <c:ptCount val="1"/>
                <c:pt idx="0">
                  <c:v>Electric Utility</c:v>
                </c:pt>
              </c:strCache>
            </c:strRef>
          </c:tx>
          <c:spPr>
            <a:ln w="12700">
              <a:solidFill>
                <a:srgbClr val="800080"/>
              </a:solidFill>
              <a:prstDash val="solid"/>
            </a:ln>
          </c:spPr>
          <c:marker>
            <c:symbol val="star"/>
            <c:size val="5"/>
            <c:spPr>
              <a:noFill/>
              <a:ln>
                <a:solidFill>
                  <a:srgbClr val="800080"/>
                </a:solidFill>
                <a:prstDash val="solid"/>
              </a:ln>
            </c:spPr>
          </c:marker>
          <c:cat>
            <c:numRef>
              <c:f>'C (www)'!$M$104:$M$123</c:f>
              <c:numCache>
                <c:formatCode>General</c:formatCode>
                <c:ptCount val="20"/>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numCache>
            </c:numRef>
          </c:cat>
          <c:val>
            <c:numRef>
              <c:f>'C (www)'!$R$104:$R$127</c:f>
              <c:numCache>
                <c:formatCode>0.0000</c:formatCode>
                <c:ptCount val="24"/>
                <c:pt idx="0">
                  <c:v>1</c:v>
                </c:pt>
                <c:pt idx="1">
                  <c:v>0.98339225438359512</c:v>
                </c:pt>
                <c:pt idx="2">
                  <c:v>0.97193782726717304</c:v>
                </c:pt>
                <c:pt idx="3">
                  <c:v>0.96758209982357424</c:v>
                </c:pt>
                <c:pt idx="4">
                  <c:v>1.0107340787157102</c:v>
                </c:pt>
                <c:pt idx="5">
                  <c:v>1.0052454388185843</c:v>
                </c:pt>
                <c:pt idx="6">
                  <c:v>0.99618443813849056</c:v>
                </c:pt>
                <c:pt idx="7">
                  <c:v>0.9892861594208795</c:v>
                </c:pt>
                <c:pt idx="8">
                  <c:v>0.99079719964651047</c:v>
                </c:pt>
                <c:pt idx="9">
                  <c:v>0.97933819302379721</c:v>
                </c:pt>
                <c:pt idx="10">
                  <c:v>0.98832620364311163</c:v>
                </c:pt>
                <c:pt idx="11">
                  <c:v>0.98959463225709099</c:v>
                </c:pt>
                <c:pt idx="12">
                  <c:v>0.98576736001533738</c:v>
                </c:pt>
                <c:pt idx="13">
                  <c:v>0.98668266284177431</c:v>
                </c:pt>
                <c:pt idx="14">
                  <c:v>0.99518522944434396</c:v>
                </c:pt>
                <c:pt idx="15">
                  <c:v>0.99014534784636032</c:v>
                </c:pt>
                <c:pt idx="16">
                  <c:v>0.96946839037640842</c:v>
                </c:pt>
                <c:pt idx="17">
                  <c:v>0.97030129457426173</c:v>
                </c:pt>
                <c:pt idx="18">
                  <c:v>0.95935201816499449</c:v>
                </c:pt>
                <c:pt idx="19">
                  <c:v>0.96252840519386429</c:v>
                </c:pt>
                <c:pt idx="20">
                  <c:v>0.95153010827829987</c:v>
                </c:pt>
                <c:pt idx="21">
                  <c:v>0.94083137018295904</c:v>
                </c:pt>
                <c:pt idx="22">
                  <c:v>0.93870091017243851</c:v>
                </c:pt>
                <c:pt idx="23">
                  <c:v>0.936183673792371</c:v>
                </c:pt>
              </c:numCache>
            </c:numRef>
          </c:val>
          <c:smooth val="0"/>
          <c:extLst>
            <c:ext xmlns:c16="http://schemas.microsoft.com/office/drawing/2014/chart" uri="{C3380CC4-5D6E-409C-BE32-E72D297353CC}">
              <c16:uniqueId val="{00000004-8AAD-4850-9BCC-EA951F78B008}"/>
            </c:ext>
          </c:extLst>
        </c:ser>
        <c:dLbls>
          <c:showLegendKey val="0"/>
          <c:showVal val="0"/>
          <c:showCatName val="0"/>
          <c:showSerName val="0"/>
          <c:showPercent val="0"/>
          <c:showBubbleSize val="0"/>
        </c:dLbls>
        <c:marker val="1"/>
        <c:smooth val="0"/>
        <c:axId val="133569536"/>
        <c:axId val="67398464"/>
      </c:lineChart>
      <c:catAx>
        <c:axId val="13356953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Year</a:t>
                </a:r>
              </a:p>
            </c:rich>
          </c:tx>
          <c:layout>
            <c:manualLayout>
              <c:xMode val="edge"/>
              <c:yMode val="edge"/>
              <c:x val="0.49160797346374874"/>
              <c:y val="0.90071219820926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67398464"/>
        <c:crosses val="autoZero"/>
        <c:auto val="1"/>
        <c:lblAlgn val="ctr"/>
        <c:lblOffset val="100"/>
        <c:tickLblSkip val="2"/>
        <c:tickMarkSkip val="1"/>
        <c:noMultiLvlLbl val="0"/>
      </c:catAx>
      <c:valAx>
        <c:axId val="67398464"/>
        <c:scaling>
          <c:orientation val="minMax"/>
          <c:min val="0.6"/>
        </c:scaling>
        <c:delete val="0"/>
        <c:axPos val="l"/>
        <c:majorGridlines>
          <c:spPr>
            <a:ln w="3175">
              <a:solidFill>
                <a:srgbClr val="000000"/>
              </a:solidFill>
              <a:prstDash val="solid"/>
            </a:ln>
          </c:spPr>
        </c:majorGridlines>
        <c:title>
          <c:tx>
            <c:rich>
              <a:bodyPr/>
              <a:lstStyle/>
              <a:p>
                <a:pPr>
                  <a:defRPr sz="800" b="1" i="0" u="none" strike="noStrike" baseline="0">
                    <a:solidFill>
                      <a:srgbClr val="000000"/>
                    </a:solidFill>
                    <a:latin typeface="Arial"/>
                    <a:ea typeface="Arial"/>
                    <a:cs typeface="Arial"/>
                  </a:defRPr>
                </a:pPr>
                <a:r>
                  <a:rPr lang="en-US"/>
                  <a:t>Index (1985 = 1.0)</a:t>
                </a:r>
              </a:p>
            </c:rich>
          </c:tx>
          <c:layout>
            <c:manualLayout>
              <c:xMode val="edge"/>
              <c:yMode val="edge"/>
              <c:x val="1.1990407673860911E-2"/>
              <c:y val="0.28723515943485783"/>
            </c:manualLayout>
          </c:layout>
          <c:overlay val="0"/>
          <c:spPr>
            <a:noFill/>
            <a:ln w="25400">
              <a:noFill/>
            </a:ln>
          </c:spPr>
        </c:title>
        <c:numFmt formatCode="0.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3569536"/>
        <c:crosses val="autoZero"/>
        <c:crossBetween val="midCat"/>
      </c:valAx>
      <c:spPr>
        <a:solidFill>
          <a:srgbClr val="FFFFFF"/>
        </a:solidFill>
        <a:ln w="3175">
          <a:solidFill>
            <a:srgbClr val="000000"/>
          </a:solidFill>
          <a:prstDash val="solid"/>
        </a:ln>
      </c:spPr>
    </c:plotArea>
    <c:legend>
      <c:legendPos val="r"/>
      <c:layout>
        <c:manualLayout>
          <c:xMode val="edge"/>
          <c:yMode val="edge"/>
          <c:x val="0.19904127092027166"/>
          <c:y val="0.47872489343087432"/>
          <c:w val="0.30935327328688234"/>
          <c:h val="0.29078125872563798"/>
        </c:manualLayout>
      </c:layout>
      <c:overlay val="0"/>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110693632175646"/>
          <c:y val="3.8554216867469883E-2"/>
          <c:w val="0.83552360934136349"/>
          <c:h val="0.66265138207287988"/>
        </c:manualLayout>
      </c:layout>
      <c:lineChart>
        <c:grouping val="standard"/>
        <c:varyColors val="0"/>
        <c:ser>
          <c:idx val="0"/>
          <c:order val="0"/>
          <c:tx>
            <c:strRef>
              <c:f>'C (www)'!$O$35</c:f>
              <c:strCache>
                <c:ptCount val="1"/>
                <c:pt idx="0">
                  <c:v>0</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numRef>
              <c:f>'C (www)'!$N$36:$N$61</c:f>
              <c:numCache>
                <c:formatCode>General</c:formatCode>
                <c:ptCount val="2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numCache>
            </c:numRef>
          </c:cat>
          <c:val>
            <c:numRef>
              <c:f>'C (www)'!$O$36:$O$61</c:f>
              <c:numCache>
                <c:formatCode>0.000</c:formatCode>
                <c:ptCount val="26"/>
                <c:pt idx="0">
                  <c:v>1</c:v>
                </c:pt>
                <c:pt idx="1">
                  <c:v>1.0034683566332201</c:v>
                </c:pt>
                <c:pt idx="2">
                  <c:v>1.0350311041715625</c:v>
                </c:pt>
                <c:pt idx="3">
                  <c:v>1.0828598514001615</c:v>
                </c:pt>
                <c:pt idx="4">
                  <c:v>1.110119268530642</c:v>
                </c:pt>
                <c:pt idx="5">
                  <c:v>1.1060957343146121</c:v>
                </c:pt>
                <c:pt idx="6">
                  <c:v>1.1054071825849234</c:v>
                </c:pt>
                <c:pt idx="7">
                  <c:v>1.123021648480351</c:v>
                </c:pt>
                <c:pt idx="8">
                  <c:v>1.1432092489580088</c:v>
                </c:pt>
                <c:pt idx="9">
                  <c:v>1.1657069955100297</c:v>
                </c:pt>
                <c:pt idx="10">
                  <c:v>1.1912194353315124</c:v>
                </c:pt>
                <c:pt idx="11">
                  <c:v>1.230570219084427</c:v>
                </c:pt>
                <c:pt idx="12">
                  <c:v>1.2380699701132396</c:v>
                </c:pt>
                <c:pt idx="13">
                  <c:v>1.2434828827690638</c:v>
                </c:pt>
                <c:pt idx="14">
                  <c:v>1.2647621704858802</c:v>
                </c:pt>
                <c:pt idx="15">
                  <c:v>1.2930286862231255</c:v>
                </c:pt>
                <c:pt idx="16">
                  <c:v>1.2584636644990301</c:v>
                </c:pt>
                <c:pt idx="17">
                  <c:v>1.2777428116234346</c:v>
                </c:pt>
                <c:pt idx="18">
                  <c:v>1.2816648054198141</c:v>
                </c:pt>
                <c:pt idx="19">
                  <c:v>1.3100609486183468</c:v>
                </c:pt>
                <c:pt idx="20">
                  <c:v>1.3113606031084339</c:v>
                </c:pt>
                <c:pt idx="21">
                  <c:v>1.3020589190151817</c:v>
                </c:pt>
                <c:pt idx="22">
                  <c:v>1.3217332628676972</c:v>
                </c:pt>
                <c:pt idx="23">
                  <c:v>1.2937031813316964</c:v>
                </c:pt>
                <c:pt idx="24">
                  <c:v>1.2306711306897122</c:v>
                </c:pt>
                <c:pt idx="25">
                  <c:v>1.2775000368773426</c:v>
                </c:pt>
              </c:numCache>
            </c:numRef>
          </c:val>
          <c:smooth val="0"/>
          <c:extLst>
            <c:ext xmlns:c16="http://schemas.microsoft.com/office/drawing/2014/chart" uri="{C3380CC4-5D6E-409C-BE32-E72D297353CC}">
              <c16:uniqueId val="{00000000-CC7A-4821-93B9-E34D57C1D02B}"/>
            </c:ext>
          </c:extLst>
        </c:ser>
        <c:ser>
          <c:idx val="1"/>
          <c:order val="1"/>
          <c:tx>
            <c:strRef>
              <c:f>'C (www)'!$P$35</c:f>
              <c:strCache>
                <c:ptCount val="1"/>
                <c:pt idx="0">
                  <c:v>0</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'C (www)'!$N$36:$N$61</c:f>
              <c:numCache>
                <c:formatCode>General</c:formatCode>
                <c:ptCount val="2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numCache>
            </c:numRef>
          </c:cat>
          <c:val>
            <c:numRef>
              <c:f>'C (www)'!$P$36:$P$61</c:f>
              <c:numCache>
                <c:formatCode>0.000</c:formatCode>
                <c:ptCount val="26"/>
                <c:pt idx="0">
                  <c:v>1</c:v>
                </c:pt>
                <c:pt idx="1">
                  <c:v>1.0346241400560927</c:v>
                </c:pt>
                <c:pt idx="2">
                  <c:v>1.0704179295946472</c:v>
                </c:pt>
                <c:pt idx="3">
                  <c:v>1.1151287243274515</c:v>
                </c:pt>
                <c:pt idx="4">
                  <c:v>1.1560790330897612</c:v>
                </c:pt>
                <c:pt idx="5">
                  <c:v>1.177887336343399</c:v>
                </c:pt>
                <c:pt idx="6">
                  <c:v>1.1766170718516933</c:v>
                </c:pt>
                <c:pt idx="7">
                  <c:v>1.2180578787840675</c:v>
                </c:pt>
                <c:pt idx="8">
                  <c:v>1.251587830614632</c:v>
                </c:pt>
                <c:pt idx="9">
                  <c:v>1.3020085271220334</c:v>
                </c:pt>
                <c:pt idx="10">
                  <c:v>1.3369596659581691</c:v>
                </c:pt>
                <c:pt idx="11">
                  <c:v>1.3874055162178818</c:v>
                </c:pt>
                <c:pt idx="12">
                  <c:v>1.4490950937606115</c:v>
                </c:pt>
                <c:pt idx="13">
                  <c:v>1.5140420822276162</c:v>
                </c:pt>
                <c:pt idx="14">
                  <c:v>1.58600696758939</c:v>
                </c:pt>
                <c:pt idx="15">
                  <c:v>1.6514696079787701</c:v>
                </c:pt>
                <c:pt idx="16">
                  <c:v>1.6679578926186314</c:v>
                </c:pt>
                <c:pt idx="17">
                  <c:v>1.6970104765378375</c:v>
                </c:pt>
                <c:pt idx="18">
                  <c:v>1.7455572184980694</c:v>
                </c:pt>
                <c:pt idx="19">
                  <c:v>1.8118750864660234</c:v>
                </c:pt>
                <c:pt idx="20">
                  <c:v>1.8755266566890114</c:v>
                </c:pt>
                <c:pt idx="21">
                  <c:v>1.9290789953591325</c:v>
                </c:pt>
                <c:pt idx="22">
                  <c:v>1.9652626680585075</c:v>
                </c:pt>
                <c:pt idx="23">
                  <c:v>1.962583793437386</c:v>
                </c:pt>
                <c:pt idx="24">
                  <c:v>1.9127919407377594</c:v>
                </c:pt>
                <c:pt idx="25">
                  <c:v>1.9618417577442113</c:v>
                </c:pt>
              </c:numCache>
            </c:numRef>
          </c:val>
          <c:smooth val="0"/>
          <c:extLst>
            <c:ext xmlns:c16="http://schemas.microsoft.com/office/drawing/2014/chart" uri="{C3380CC4-5D6E-409C-BE32-E72D297353CC}">
              <c16:uniqueId val="{00000001-CC7A-4821-93B9-E34D57C1D02B}"/>
            </c:ext>
          </c:extLst>
        </c:ser>
        <c:ser>
          <c:idx val="2"/>
          <c:order val="2"/>
          <c:tx>
            <c:strRef>
              <c:f>'C (www)'!$Q$35</c:f>
              <c:strCache>
                <c:ptCount val="1"/>
                <c:pt idx="0">
                  <c:v>0</c:v>
                </c:pt>
              </c:strCache>
            </c:strRef>
          </c:tx>
          <c:spPr>
            <a:ln w="12700">
              <a:solidFill>
                <a:srgbClr val="3366FF"/>
              </a:solidFill>
              <a:prstDash val="solid"/>
            </a:ln>
          </c:spPr>
          <c:marker>
            <c:symbol val="x"/>
            <c:size val="5"/>
            <c:spPr>
              <a:noFill/>
              <a:ln>
                <a:solidFill>
                  <a:srgbClr val="3366FF"/>
                </a:solidFill>
                <a:prstDash val="solid"/>
              </a:ln>
            </c:spPr>
          </c:marker>
          <c:cat>
            <c:numRef>
              <c:f>'C (www)'!$N$36:$N$61</c:f>
              <c:numCache>
                <c:formatCode>General</c:formatCode>
                <c:ptCount val="2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numCache>
            </c:numRef>
          </c:cat>
          <c:val>
            <c:numRef>
              <c:f>'C (www)'!$Q$36:$Q$61</c:f>
              <c:numCache>
                <c:formatCode>0.000</c:formatCode>
                <c:ptCount val="26"/>
                <c:pt idx="0">
                  <c:v>1</c:v>
                </c:pt>
                <c:pt idx="1">
                  <c:v>0.96988685821579268</c:v>
                </c:pt>
                <c:pt idx="2">
                  <c:v>0.96694111295717444</c:v>
                </c:pt>
                <c:pt idx="3">
                  <c:v>0.97106264754613714</c:v>
                </c:pt>
                <c:pt idx="4">
                  <c:v>0.96024513615104135</c:v>
                </c:pt>
                <c:pt idx="5">
                  <c:v>0.93905053580790265</c:v>
                </c:pt>
                <c:pt idx="6">
                  <c:v>0.93947912964180957</c:v>
                </c:pt>
                <c:pt idx="7">
                  <c:v>0.92197724594287178</c:v>
                </c:pt>
                <c:pt idx="8">
                  <c:v>0.91340713052203426</c:v>
                </c:pt>
                <c:pt idx="9">
                  <c:v>0.89531440941229057</c:v>
                </c:pt>
                <c:pt idx="10">
                  <c:v>0.89099130337472976</c:v>
                </c:pt>
                <c:pt idx="11">
                  <c:v>0.88695785385011749</c:v>
                </c:pt>
                <c:pt idx="12">
                  <c:v>0.85437455101739979</c:v>
                </c:pt>
                <c:pt idx="13">
                  <c:v>0.82130007967778706</c:v>
                </c:pt>
                <c:pt idx="14">
                  <c:v>0.79745057640460593</c:v>
                </c:pt>
                <c:pt idx="15">
                  <c:v>0.78295639228000102</c:v>
                </c:pt>
                <c:pt idx="16">
                  <c:v>0.75449366561843434</c:v>
                </c:pt>
                <c:pt idx="17">
                  <c:v>0.75293749171792179</c:v>
                </c:pt>
                <c:pt idx="18">
                  <c:v>0.73424393760211282</c:v>
                </c:pt>
                <c:pt idx="19">
                  <c:v>0.7230415376887589</c:v>
                </c:pt>
                <c:pt idx="20">
                  <c:v>0.69919592901092831</c:v>
                </c:pt>
                <c:pt idx="21">
                  <c:v>0.67496402280445744</c:v>
                </c:pt>
                <c:pt idx="22">
                  <c:v>0.67254789110375968</c:v>
                </c:pt>
                <c:pt idx="23">
                  <c:v>0.65918366678542051</c:v>
                </c:pt>
                <c:pt idx="24">
                  <c:v>0.64338996023532247</c:v>
                </c:pt>
                <c:pt idx="25">
                  <c:v>0.65117384306584092</c:v>
                </c:pt>
              </c:numCache>
            </c:numRef>
          </c:val>
          <c:smooth val="0"/>
          <c:extLst>
            <c:ext xmlns:c16="http://schemas.microsoft.com/office/drawing/2014/chart" uri="{C3380CC4-5D6E-409C-BE32-E72D297353CC}">
              <c16:uniqueId val="{00000002-CC7A-4821-93B9-E34D57C1D02B}"/>
            </c:ext>
          </c:extLst>
        </c:ser>
        <c:ser>
          <c:idx val="3"/>
          <c:order val="3"/>
          <c:tx>
            <c:strRef>
              <c:f>'C (www)'!$R$35</c:f>
              <c:strCache>
                <c:ptCount val="1"/>
                <c:pt idx="0">
                  <c:v>Energy Intensity Index</c:v>
                </c:pt>
              </c:strCache>
            </c:strRef>
          </c:tx>
          <c:spPr>
            <a:ln w="12700">
              <a:solidFill>
                <a:srgbClr val="339966"/>
              </a:solidFill>
              <a:prstDash val="solid"/>
            </a:ln>
          </c:spPr>
          <c:marker>
            <c:symbol val="triangle"/>
            <c:size val="5"/>
            <c:spPr>
              <a:solidFill>
                <a:srgbClr val="00FF00"/>
              </a:solidFill>
              <a:ln>
                <a:solidFill>
                  <a:srgbClr val="339966"/>
                </a:solidFill>
                <a:prstDash val="solid"/>
              </a:ln>
            </c:spPr>
          </c:marker>
          <c:cat>
            <c:numRef>
              <c:f>'C (www)'!$N$36:$N$61</c:f>
              <c:numCache>
                <c:formatCode>General</c:formatCode>
                <c:ptCount val="2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numCache>
            </c:numRef>
          </c:cat>
          <c:val>
            <c:numRef>
              <c:f>'C (www)'!$R$36:$R$61</c:f>
              <c:numCache>
                <c:formatCode>0.000</c:formatCode>
                <c:ptCount val="26"/>
                <c:pt idx="0">
                  <c:v>1</c:v>
                </c:pt>
                <c:pt idx="1">
                  <c:v>1.0020693978160105</c:v>
                </c:pt>
                <c:pt idx="2">
                  <c:v>0.98409435244919874</c:v>
                </c:pt>
                <c:pt idx="3">
                  <c:v>0.99068378651305455</c:v>
                </c:pt>
                <c:pt idx="4">
                  <c:v>1.0013473363091538</c:v>
                </c:pt>
                <c:pt idx="5">
                  <c:v>0.99706227687871696</c:v>
                </c:pt>
                <c:pt idx="6">
                  <c:v>0.97899438728561949</c:v>
                </c:pt>
                <c:pt idx="7">
                  <c:v>0.97542033527139727</c:v>
                </c:pt>
                <c:pt idx="8">
                  <c:v>0.97342828814140081</c:v>
                </c:pt>
                <c:pt idx="9">
                  <c:v>0.96587849404638348</c:v>
                </c:pt>
                <c:pt idx="10">
                  <c:v>0.96687146007158042</c:v>
                </c:pt>
                <c:pt idx="11">
                  <c:v>0.97416455670997071</c:v>
                </c:pt>
                <c:pt idx="12">
                  <c:v>0.95223802082816267</c:v>
                </c:pt>
                <c:pt idx="13">
                  <c:v>0.95201647102133524</c:v>
                </c:pt>
                <c:pt idx="14">
                  <c:v>0.95710118418523638</c:v>
                </c:pt>
                <c:pt idx="15">
                  <c:v>0.96038829115866708</c:v>
                </c:pt>
                <c:pt idx="16">
                  <c:v>0.95015664870815209</c:v>
                </c:pt>
                <c:pt idx="17">
                  <c:v>0.93148265594790947</c:v>
                </c:pt>
                <c:pt idx="18">
                  <c:v>0.92599008075323841</c:v>
                </c:pt>
                <c:pt idx="19">
                  <c:v>0.91806717506565561</c:v>
                </c:pt>
                <c:pt idx="20">
                  <c:v>0.90224630190241462</c:v>
                </c:pt>
                <c:pt idx="21">
                  <c:v>0.88916098186422132</c:v>
                </c:pt>
                <c:pt idx="22">
                  <c:v>0.88538010280796753</c:v>
                </c:pt>
                <c:pt idx="23">
                  <c:v>0.88312638257372422</c:v>
                </c:pt>
                <c:pt idx="24">
                  <c:v>0.8732016928621954</c:v>
                </c:pt>
                <c:pt idx="25">
                  <c:v>0.87284685173209864</c:v>
                </c:pt>
              </c:numCache>
            </c:numRef>
          </c:val>
          <c:smooth val="0"/>
          <c:extLst>
            <c:ext xmlns:c16="http://schemas.microsoft.com/office/drawing/2014/chart" uri="{C3380CC4-5D6E-409C-BE32-E72D297353CC}">
              <c16:uniqueId val="{00000003-CC7A-4821-93B9-E34D57C1D02B}"/>
            </c:ext>
          </c:extLst>
        </c:ser>
        <c:dLbls>
          <c:showLegendKey val="0"/>
          <c:showVal val="0"/>
          <c:showCatName val="0"/>
          <c:showSerName val="0"/>
          <c:showPercent val="0"/>
          <c:showBubbleSize val="0"/>
        </c:dLbls>
        <c:marker val="1"/>
        <c:smooth val="0"/>
        <c:axId val="67993600"/>
        <c:axId val="67400192"/>
      </c:lineChart>
      <c:catAx>
        <c:axId val="67993600"/>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950" b="0" i="0" u="none" strike="noStrike" baseline="0">
                <a:solidFill>
                  <a:srgbClr val="000000"/>
                </a:solidFill>
                <a:latin typeface="Arial"/>
                <a:ea typeface="Arial"/>
                <a:cs typeface="Arial"/>
              </a:defRPr>
            </a:pPr>
            <a:endParaRPr lang="en-US"/>
          </a:p>
        </c:txPr>
        <c:crossAx val="67400192"/>
        <c:crosses val="autoZero"/>
        <c:auto val="1"/>
        <c:lblAlgn val="ctr"/>
        <c:lblOffset val="100"/>
        <c:tickLblSkip val="1"/>
        <c:tickMarkSkip val="1"/>
        <c:noMultiLvlLbl val="0"/>
      </c:catAx>
      <c:valAx>
        <c:axId val="67400192"/>
        <c:scaling>
          <c:orientation val="minMax"/>
        </c:scaling>
        <c:delete val="0"/>
        <c:axPos val="l"/>
        <c:majorGridlines>
          <c:spPr>
            <a:ln w="3175">
              <a:solidFill>
                <a:srgbClr val="000000"/>
              </a:solidFill>
              <a:prstDash val="solid"/>
            </a:ln>
          </c:spPr>
        </c:majorGridlines>
        <c:title>
          <c:tx>
            <c:rich>
              <a:bodyPr/>
              <a:lstStyle/>
              <a:p>
                <a:pPr>
                  <a:defRPr sz="1075" b="1" i="0" u="none" strike="noStrike" baseline="0">
                    <a:solidFill>
                      <a:srgbClr val="000000"/>
                    </a:solidFill>
                    <a:latin typeface="Arial"/>
                    <a:ea typeface="Arial"/>
                    <a:cs typeface="Arial"/>
                  </a:defRPr>
                </a:pPr>
                <a:r>
                  <a:rPr lang="en-US"/>
                  <a:t>Index (1985 = 1.0)</a:t>
                </a:r>
              </a:p>
            </c:rich>
          </c:tx>
          <c:layout>
            <c:manualLayout>
              <c:xMode val="edge"/>
              <c:yMode val="edge"/>
              <c:x val="4.7026279391424619E-2"/>
              <c:y val="0.20481953008885936"/>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950" b="0" i="0" u="none" strike="noStrike" baseline="0">
                <a:solidFill>
                  <a:srgbClr val="000000"/>
                </a:solidFill>
                <a:latin typeface="Arial"/>
                <a:ea typeface="Arial"/>
                <a:cs typeface="Arial"/>
              </a:defRPr>
            </a:pPr>
            <a:endParaRPr lang="en-US"/>
          </a:p>
        </c:txPr>
        <c:crossAx val="67993600"/>
        <c:crosses val="autoZero"/>
        <c:crossBetween val="between"/>
      </c:valAx>
      <c:dTable>
        <c:showHorzBorder val="1"/>
        <c:showVertBorder val="1"/>
        <c:showOutline val="1"/>
        <c:showKeys val="1"/>
        <c:spPr>
          <a:ln w="3175">
            <a:solidFill>
              <a:srgbClr val="000000"/>
            </a:solidFill>
            <a:prstDash val="solid"/>
          </a:ln>
        </c:spPr>
        <c:txPr>
          <a:bodyPr/>
          <a:lstStyle/>
          <a:p>
            <a:pPr rtl="0">
              <a:defRPr sz="750" b="0" i="0" u="none" strike="noStrike" baseline="0">
                <a:solidFill>
                  <a:srgbClr val="000000"/>
                </a:solidFill>
                <a:latin typeface="Arial"/>
                <a:ea typeface="Arial"/>
                <a:cs typeface="Arial"/>
              </a:defRPr>
            </a:pPr>
            <a:endParaRPr lang="en-US"/>
          </a:p>
        </c:txPr>
      </c:dTable>
      <c:spPr>
        <a:solidFill>
          <a:srgbClr val="FFFFFF"/>
        </a:solidFill>
        <a:ln w="3175">
          <a:solidFill>
            <a:srgbClr val="000000"/>
          </a:solidFill>
          <a:prstDash val="solid"/>
        </a:ln>
      </c:spPr>
    </c:plotArea>
    <c:legend>
      <c:legendPos val="r"/>
      <c:layout>
        <c:manualLayout>
          <c:xMode val="edge"/>
          <c:yMode val="edge"/>
          <c:x val="0.23881879834377578"/>
          <c:y val="0.51761112619543248"/>
          <c:w val="0.16044274548668966"/>
          <c:h val="0.156626759004522"/>
        </c:manualLayout>
      </c:layout>
      <c:overlay val="0"/>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775"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619088586050469"/>
          <c:y val="5.2631759291938363E-2"/>
          <c:w val="0.81428760762557573"/>
          <c:h val="0.75789733380391244"/>
        </c:manualLayout>
      </c:layout>
      <c:lineChart>
        <c:grouping val="standard"/>
        <c:varyColors val="0"/>
        <c:ser>
          <c:idx val="0"/>
          <c:order val="0"/>
          <c:tx>
            <c:v>Relative Growth</c:v>
          </c:tx>
          <c:spPr>
            <a:ln w="12700">
              <a:solidFill>
                <a:srgbClr val="000080"/>
              </a:solidFill>
              <a:prstDash val="solid"/>
            </a:ln>
          </c:spPr>
          <c:marker>
            <c:symbol val="diamond"/>
            <c:size val="5"/>
            <c:spPr>
              <a:solidFill>
                <a:srgbClr val="000080"/>
              </a:solidFill>
              <a:ln>
                <a:solidFill>
                  <a:srgbClr val="000080"/>
                </a:solidFill>
                <a:prstDash val="solid"/>
              </a:ln>
            </c:spPr>
          </c:marker>
          <c:cat>
            <c:numRef>
              <c:f>'Charts (other)'!$AT$5:$AT$24</c:f>
              <c:numCache>
                <c:formatCode>General</c:formatCode>
                <c:ptCount val="20"/>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numCache>
            </c:numRef>
          </c:cat>
          <c:val>
            <c:numRef>
              <c:f>'Charts (other)'!$BC$5:$BC$24</c:f>
              <c:numCache>
                <c:formatCode>General</c:formatCode>
                <c:ptCount val="20"/>
                <c:pt idx="0">
                  <c:v>1</c:v>
                </c:pt>
                <c:pt idx="1">
                  <c:v>0.98785122532627889</c:v>
                </c:pt>
                <c:pt idx="2">
                  <c:v>0.99104347182041885</c:v>
                </c:pt>
                <c:pt idx="3">
                  <c:v>0.98749216633751491</c:v>
                </c:pt>
                <c:pt idx="4">
                  <c:v>0.96667004454913563</c:v>
                </c:pt>
                <c:pt idx="5">
                  <c:v>0.96065138971279895</c:v>
                </c:pt>
                <c:pt idx="6">
                  <c:v>0.9650750856649174</c:v>
                </c:pt>
                <c:pt idx="7">
                  <c:v>0.94861466033097652</c:v>
                </c:pt>
                <c:pt idx="8">
                  <c:v>0.94382455012411448</c:v>
                </c:pt>
                <c:pt idx="9">
                  <c:v>0.93907816843027514</c:v>
                </c:pt>
                <c:pt idx="10">
                  <c:v>0.93369503400763354</c:v>
                </c:pt>
                <c:pt idx="11">
                  <c:v>0.92474803743043543</c:v>
                </c:pt>
                <c:pt idx="12">
                  <c:v>0.90504243858236433</c:v>
                </c:pt>
                <c:pt idx="13">
                  <c:v>0.89037086596525228</c:v>
                </c:pt>
                <c:pt idx="14">
                  <c:v>0.87156426990766367</c:v>
                </c:pt>
                <c:pt idx="15">
                  <c:v>0.86625642105767886</c:v>
                </c:pt>
                <c:pt idx="16">
                  <c:v>0.85895976803890883</c:v>
                </c:pt>
                <c:pt idx="17">
                  <c:v>0.85420386102308832</c:v>
                </c:pt>
                <c:pt idx="18">
                  <c:v>0.84379870716826377</c:v>
                </c:pt>
                <c:pt idx="19">
                  <c:v>0.84144007614369842</c:v>
                </c:pt>
              </c:numCache>
            </c:numRef>
          </c:val>
          <c:smooth val="0"/>
          <c:extLst>
            <c:ext xmlns:c16="http://schemas.microsoft.com/office/drawing/2014/chart" uri="{C3380CC4-5D6E-409C-BE32-E72D297353CC}">
              <c16:uniqueId val="{00000000-BDD6-4EFF-9B8F-F66102C46856}"/>
            </c:ext>
          </c:extLst>
        </c:ser>
        <c:ser>
          <c:idx val="1"/>
          <c:order val="1"/>
          <c:tx>
            <c:v>Within Sector</c:v>
          </c:tx>
          <c:spPr>
            <a:ln w="12700">
              <a:solidFill>
                <a:srgbClr val="FF00FF"/>
              </a:solidFill>
              <a:prstDash val="solid"/>
            </a:ln>
          </c:spPr>
          <c:marker>
            <c:symbol val="square"/>
            <c:size val="5"/>
            <c:spPr>
              <a:solidFill>
                <a:srgbClr val="FF00FF"/>
              </a:solidFill>
              <a:ln>
                <a:solidFill>
                  <a:srgbClr val="FF00FF"/>
                </a:solidFill>
                <a:prstDash val="solid"/>
              </a:ln>
            </c:spPr>
          </c:marker>
          <c:cat>
            <c:numRef>
              <c:f>'Charts (other)'!$AT$5:$AT$24</c:f>
              <c:numCache>
                <c:formatCode>General</c:formatCode>
                <c:ptCount val="20"/>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numCache>
            </c:numRef>
          </c:cat>
          <c:val>
            <c:numRef>
              <c:f>'Charts (other)'!$BD$5:$BD$24</c:f>
              <c:numCache>
                <c:formatCode>General</c:formatCode>
                <c:ptCount val="20"/>
                <c:pt idx="0">
                  <c:v>1</c:v>
                </c:pt>
                <c:pt idx="1">
                  <c:v>0.98929489580656949</c:v>
                </c:pt>
                <c:pt idx="2">
                  <c:v>0.99482251371871588</c:v>
                </c:pt>
                <c:pt idx="3">
                  <c:v>1.0023091508008399</c:v>
                </c:pt>
                <c:pt idx="4">
                  <c:v>1.0059105100369976</c:v>
                </c:pt>
                <c:pt idx="5">
                  <c:v>0.99566532075357839</c:v>
                </c:pt>
                <c:pt idx="6">
                  <c:v>1.0036422040152662</c:v>
                </c:pt>
                <c:pt idx="7">
                  <c:v>1.0026144202686513</c:v>
                </c:pt>
                <c:pt idx="8">
                  <c:v>1.0127826800579949</c:v>
                </c:pt>
                <c:pt idx="9">
                  <c:v>1.0038131994399364</c:v>
                </c:pt>
                <c:pt idx="10">
                  <c:v>1.0068143481029537</c:v>
                </c:pt>
                <c:pt idx="11">
                  <c:v>1.0057991565047382</c:v>
                </c:pt>
                <c:pt idx="12">
                  <c:v>1.0044666627338359</c:v>
                </c:pt>
                <c:pt idx="13">
                  <c:v>0.99279339306277703</c:v>
                </c:pt>
                <c:pt idx="14">
                  <c:v>0.98975307517308142</c:v>
                </c:pt>
                <c:pt idx="15">
                  <c:v>0.98372324960820945</c:v>
                </c:pt>
                <c:pt idx="16">
                  <c:v>0.97825787283184484</c:v>
                </c:pt>
                <c:pt idx="17">
                  <c:v>0.98745175414879605</c:v>
                </c:pt>
                <c:pt idx="18">
                  <c:v>0.98238135985611741</c:v>
                </c:pt>
                <c:pt idx="19">
                  <c:v>0.97534920187832397</c:v>
                </c:pt>
              </c:numCache>
            </c:numRef>
          </c:val>
          <c:smooth val="0"/>
          <c:extLst>
            <c:ext xmlns:c16="http://schemas.microsoft.com/office/drawing/2014/chart" uri="{C3380CC4-5D6E-409C-BE32-E72D297353CC}">
              <c16:uniqueId val="{00000001-BDD6-4EFF-9B8F-F66102C46856}"/>
            </c:ext>
          </c:extLst>
        </c:ser>
        <c:ser>
          <c:idx val="2"/>
          <c:order val="2"/>
          <c:tx>
            <c:v>Total Other Explan. Factors</c:v>
          </c:tx>
          <c:spPr>
            <a:ln w="12700">
              <a:solidFill>
                <a:srgbClr val="008000"/>
              </a:solidFill>
              <a:prstDash val="solid"/>
            </a:ln>
          </c:spPr>
          <c:marker>
            <c:symbol val="triangle"/>
            <c:size val="5"/>
            <c:spPr>
              <a:solidFill>
                <a:srgbClr val="00FF00"/>
              </a:solidFill>
              <a:ln>
                <a:solidFill>
                  <a:srgbClr val="008000"/>
                </a:solidFill>
                <a:prstDash val="solid"/>
              </a:ln>
            </c:spPr>
          </c:marker>
          <c:cat>
            <c:numRef>
              <c:f>'Charts (other)'!$AT$5:$AT$24</c:f>
              <c:numCache>
                <c:formatCode>General</c:formatCode>
                <c:ptCount val="20"/>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numCache>
            </c:numRef>
          </c:cat>
          <c:val>
            <c:numRef>
              <c:f>'Charts (other)'!$BI$5:$BI$24</c:f>
              <c:numCache>
                <c:formatCode>General</c:formatCode>
                <c:ptCount val="20"/>
                <c:pt idx="0">
                  <c:v>1</c:v>
                </c:pt>
                <c:pt idx="1">
                  <c:v>0.97727617503155306</c:v>
                </c:pt>
                <c:pt idx="2">
                  <c:v>0.98591235784091247</c:v>
                </c:pt>
                <c:pt idx="3">
                  <c:v>0.98977243466423637</c:v>
                </c:pt>
                <c:pt idx="4">
                  <c:v>0.97238355754990824</c:v>
                </c:pt>
                <c:pt idx="5">
                  <c:v>0.95648727407076484</c:v>
                </c:pt>
                <c:pt idx="6">
                  <c:v>0.96859008601695951</c:v>
                </c:pt>
                <c:pt idx="7">
                  <c:v>0.95109473772608566</c:v>
                </c:pt>
                <c:pt idx="8">
                  <c:v>0.95588915737923197</c:v>
                </c:pt>
                <c:pt idx="9">
                  <c:v>0.94265906077618999</c:v>
                </c:pt>
                <c:pt idx="10">
                  <c:v>0.94005755699136073</c:v>
                </c:pt>
                <c:pt idx="11">
                  <c:v>0.93011079602694402</c:v>
                </c:pt>
                <c:pt idx="12">
                  <c:v>0.90908495791532018</c:v>
                </c:pt>
                <c:pt idx="13">
                  <c:v>0.8839543131058859</c:v>
                </c:pt>
                <c:pt idx="14">
                  <c:v>0.86263341635209168</c:v>
                </c:pt>
                <c:pt idx="15">
                  <c:v>0.85215658151683715</c:v>
                </c:pt>
                <c:pt idx="16">
                  <c:v>0.84028415552987779</c:v>
                </c:pt>
                <c:pt idx="17">
                  <c:v>0.84348510096792295</c:v>
                </c:pt>
                <c:pt idx="18">
                  <c:v>0.82893212139279282</c:v>
                </c:pt>
                <c:pt idx="19">
                  <c:v>0.82069790669519238</c:v>
                </c:pt>
              </c:numCache>
            </c:numRef>
          </c:val>
          <c:smooth val="0"/>
          <c:extLst>
            <c:ext xmlns:c16="http://schemas.microsoft.com/office/drawing/2014/chart" uri="{C3380CC4-5D6E-409C-BE32-E72D297353CC}">
              <c16:uniqueId val="{00000002-BDD6-4EFF-9B8F-F66102C46856}"/>
            </c:ext>
          </c:extLst>
        </c:ser>
        <c:ser>
          <c:idx val="3"/>
          <c:order val="3"/>
          <c:tx>
            <c:v>Total Energy, Within</c:v>
          </c:tx>
          <c:spPr>
            <a:ln w="12700">
              <a:solidFill>
                <a:srgbClr val="3366FF"/>
              </a:solidFill>
              <a:prstDash val="solid"/>
            </a:ln>
          </c:spPr>
          <c:marker>
            <c:symbol val="x"/>
            <c:size val="5"/>
            <c:spPr>
              <a:noFill/>
              <a:ln>
                <a:solidFill>
                  <a:srgbClr val="3366FF"/>
                </a:solidFill>
                <a:prstDash val="solid"/>
              </a:ln>
            </c:spPr>
          </c:marker>
          <c:cat>
            <c:numRef>
              <c:f>'Charts (other)'!$AT$5:$AT$24</c:f>
              <c:numCache>
                <c:formatCode>General</c:formatCode>
                <c:ptCount val="20"/>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numCache>
            </c:numRef>
          </c:cat>
          <c:val>
            <c:numRef>
              <c:f>'Charts (other)'!$V$64:$V$83</c:f>
              <c:numCache>
                <c:formatCode>0.0000</c:formatCode>
                <c:ptCount val="20"/>
                <c:pt idx="0">
                  <c:v>1</c:v>
                </c:pt>
                <c:pt idx="1">
                  <c:v>0.98767446073401033</c:v>
                </c:pt>
                <c:pt idx="2">
                  <c:v>0.99660248156127529</c:v>
                </c:pt>
                <c:pt idx="3">
                  <c:v>1.0061965961951851</c:v>
                </c:pt>
                <c:pt idx="4">
                  <c:v>1.0080492926567381</c:v>
                </c:pt>
                <c:pt idx="5">
                  <c:v>0.99863826145925461</c:v>
                </c:pt>
                <c:pt idx="6">
                  <c:v>1.010558498936257</c:v>
                </c:pt>
                <c:pt idx="7">
                  <c:v>1.0031669807578039</c:v>
                </c:pt>
                <c:pt idx="8">
                  <c:v>1.0209743882160229</c:v>
                </c:pt>
                <c:pt idx="9">
                  <c:v>1.0100479912896532</c:v>
                </c:pt>
                <c:pt idx="10">
                  <c:v>1.0167810435329907</c:v>
                </c:pt>
                <c:pt idx="11">
                  <c:v>1.0130776844179157</c:v>
                </c:pt>
                <c:pt idx="12">
                  <c:v>1.0109551501318434</c:v>
                </c:pt>
                <c:pt idx="13">
                  <c:v>1.0039818024285132</c:v>
                </c:pt>
                <c:pt idx="14">
                  <c:v>0.99739393580173652</c:v>
                </c:pt>
                <c:pt idx="15">
                  <c:v>0.98827976084576652</c:v>
                </c:pt>
                <c:pt idx="16">
                  <c:v>0.98143360526658574</c:v>
                </c:pt>
                <c:pt idx="17">
                  <c:v>0.99490146292990278</c:v>
                </c:pt>
                <c:pt idx="18">
                  <c:v>0.98571729622301807</c:v>
                </c:pt>
                <c:pt idx="19">
                  <c:v>0.97651755267924367</c:v>
                </c:pt>
              </c:numCache>
            </c:numRef>
          </c:val>
          <c:smooth val="0"/>
          <c:extLst>
            <c:ext xmlns:c16="http://schemas.microsoft.com/office/drawing/2014/chart" uri="{C3380CC4-5D6E-409C-BE32-E72D297353CC}">
              <c16:uniqueId val="{00000003-BDD6-4EFF-9B8F-F66102C46856}"/>
            </c:ext>
          </c:extLst>
        </c:ser>
        <c:dLbls>
          <c:showLegendKey val="0"/>
          <c:showVal val="0"/>
          <c:showCatName val="0"/>
          <c:showSerName val="0"/>
          <c:showPercent val="0"/>
          <c:showBubbleSize val="0"/>
        </c:dLbls>
        <c:marker val="1"/>
        <c:smooth val="0"/>
        <c:axId val="67996672"/>
        <c:axId val="67397888"/>
      </c:lineChart>
      <c:catAx>
        <c:axId val="67996672"/>
        <c:scaling>
          <c:orientation val="minMax"/>
        </c:scaling>
        <c:delete val="0"/>
        <c:axPos val="b"/>
        <c:title>
          <c:tx>
            <c:rich>
              <a:bodyPr/>
              <a:lstStyle/>
              <a:p>
                <a:pPr>
                  <a:defRPr sz="825" b="1" i="0" u="none" strike="noStrike" baseline="0">
                    <a:solidFill>
                      <a:srgbClr val="000000"/>
                    </a:solidFill>
                    <a:latin typeface="Arial"/>
                    <a:ea typeface="Arial"/>
                    <a:cs typeface="Arial"/>
                  </a:defRPr>
                </a:pPr>
                <a:r>
                  <a:rPr lang="en-US"/>
                  <a:t>Year</a:t>
                </a:r>
              </a:p>
            </c:rich>
          </c:tx>
          <c:layout>
            <c:manualLayout>
              <c:xMode val="edge"/>
              <c:yMode val="edge"/>
              <c:x val="0.54047744031996003"/>
              <c:y val="0.88772224524566012"/>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825" b="0" i="0" u="none" strike="noStrike" baseline="0">
                <a:solidFill>
                  <a:srgbClr val="000000"/>
                </a:solidFill>
                <a:latin typeface="Arial"/>
                <a:ea typeface="Arial"/>
                <a:cs typeface="Arial"/>
              </a:defRPr>
            </a:pPr>
            <a:endParaRPr lang="en-US"/>
          </a:p>
        </c:txPr>
        <c:crossAx val="67397888"/>
        <c:crosses val="autoZero"/>
        <c:auto val="1"/>
        <c:lblAlgn val="ctr"/>
        <c:lblOffset val="100"/>
        <c:tickLblSkip val="2"/>
        <c:tickMarkSkip val="1"/>
        <c:noMultiLvlLbl val="0"/>
      </c:catAx>
      <c:valAx>
        <c:axId val="67397888"/>
        <c:scaling>
          <c:orientation val="minMax"/>
          <c:min val="0.7"/>
        </c:scaling>
        <c:delete val="0"/>
        <c:axPos val="l"/>
        <c:majorGridlines>
          <c:spPr>
            <a:ln w="3175">
              <a:solidFill>
                <a:srgbClr val="000000"/>
              </a:solidFill>
              <a:prstDash val="solid"/>
            </a:ln>
          </c:spPr>
        </c:majorGridlines>
        <c:title>
          <c:tx>
            <c:rich>
              <a:bodyPr/>
              <a:lstStyle/>
              <a:p>
                <a:pPr>
                  <a:defRPr sz="825" b="1" i="0" u="none" strike="noStrike" baseline="0">
                    <a:solidFill>
                      <a:srgbClr val="000000"/>
                    </a:solidFill>
                    <a:latin typeface="Arial"/>
                    <a:ea typeface="Arial"/>
                    <a:cs typeface="Arial"/>
                  </a:defRPr>
                </a:pPr>
                <a:r>
                  <a:rPr lang="en-US"/>
                  <a:t>Ondex (1985 = 1.0)</a:t>
                </a:r>
              </a:p>
            </c:rich>
          </c:tx>
          <c:layout>
            <c:manualLayout>
              <c:xMode val="edge"/>
              <c:yMode val="edge"/>
              <c:x val="3.8095238095238099E-2"/>
              <c:y val="0.2561410876272045"/>
            </c:manualLayout>
          </c:layout>
          <c:overlay val="0"/>
          <c:spPr>
            <a:noFill/>
            <a:ln w="25400">
              <a:noFill/>
            </a:ln>
          </c:spPr>
        </c:title>
        <c:numFmt formatCode="0.00" sourceLinked="0"/>
        <c:majorTickMark val="out"/>
        <c:minorTickMark val="none"/>
        <c:tickLblPos val="nextTo"/>
        <c:spPr>
          <a:ln w="3175">
            <a:solidFill>
              <a:srgbClr val="000000"/>
            </a:solidFill>
            <a:prstDash val="solid"/>
          </a:ln>
        </c:spPr>
        <c:txPr>
          <a:bodyPr rot="0" vert="horz"/>
          <a:lstStyle/>
          <a:p>
            <a:pPr>
              <a:defRPr sz="825" b="0" i="0" u="none" strike="noStrike" baseline="0">
                <a:solidFill>
                  <a:srgbClr val="000000"/>
                </a:solidFill>
                <a:latin typeface="Arial"/>
                <a:ea typeface="Arial"/>
                <a:cs typeface="Arial"/>
              </a:defRPr>
            </a:pPr>
            <a:endParaRPr lang="en-US"/>
          </a:p>
        </c:txPr>
        <c:crossAx val="67996672"/>
        <c:crosses val="autoZero"/>
        <c:crossBetween val="between"/>
      </c:valAx>
      <c:spPr>
        <a:solidFill>
          <a:srgbClr val="FFFFFF"/>
        </a:solidFill>
        <a:ln w="3175">
          <a:solidFill>
            <a:srgbClr val="000000"/>
          </a:solidFill>
          <a:prstDash val="solid"/>
        </a:ln>
      </c:spPr>
    </c:plotArea>
    <c:legend>
      <c:legendPos val="r"/>
      <c:layout>
        <c:manualLayout>
          <c:xMode val="edge"/>
          <c:yMode val="edge"/>
          <c:x val="0.24761954755655541"/>
          <c:y val="0.48421236819081825"/>
          <c:w val="0.40000099987501564"/>
          <c:h val="0.25964985955702902"/>
        </c:manualLayout>
      </c:layout>
      <c:overlay val="0"/>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471682946435096"/>
          <c:y val="5.0505216570708944E-2"/>
          <c:w val="0.86621507009785581"/>
          <c:h val="0.73737616193235067"/>
        </c:manualLayout>
      </c:layout>
      <c:lineChart>
        <c:grouping val="standard"/>
        <c:varyColors val="0"/>
        <c:ser>
          <c:idx val="0"/>
          <c:order val="0"/>
          <c:tx>
            <c:strRef>
              <c:f>'C (www)'!$T$67</c:f>
              <c:strCache>
                <c:ptCount val="1"/>
                <c:pt idx="0">
                  <c:v>Transportation</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numRef>
              <c:f>'C (www)'!$S$68:$S$85</c:f>
              <c:numCache>
                <c:formatCode>General</c:formatCode>
                <c:ptCount val="18"/>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numCache>
            </c:numRef>
          </c:cat>
          <c:val>
            <c:numRef>
              <c:f>'C (www)'!$T$68:$T$85</c:f>
              <c:numCache>
                <c:formatCode>0.0000</c:formatCode>
                <c:ptCount val="18"/>
                <c:pt idx="0">
                  <c:v>1.1039725820526056</c:v>
                </c:pt>
                <c:pt idx="1">
                  <c:v>1.1124038652315851</c:v>
                </c:pt>
                <c:pt idx="2">
                  <c:v>1.0916979529522004</c:v>
                </c:pt>
                <c:pt idx="3">
                  <c:v>1.0753013916645406</c:v>
                </c:pt>
                <c:pt idx="4">
                  <c:v>1.0654629476569131</c:v>
                </c:pt>
                <c:pt idx="5">
                  <c:v>1.0544667964369658</c:v>
                </c:pt>
                <c:pt idx="6">
                  <c:v>1.0124814226944636</c:v>
                </c:pt>
                <c:pt idx="7">
                  <c:v>1.0121840255487715</c:v>
                </c:pt>
                <c:pt idx="8">
                  <c:v>1.0163264270314118</c:v>
                </c:pt>
                <c:pt idx="9">
                  <c:v>1.0130827399179958</c:v>
                </c:pt>
                <c:pt idx="10">
                  <c:v>1.0073823428196258</c:v>
                </c:pt>
                <c:pt idx="11">
                  <c:v>1</c:v>
                </c:pt>
                <c:pt idx="12">
                  <c:v>0.98767070265977119</c:v>
                </c:pt>
                <c:pt idx="13">
                  <c:v>0.98816690145738761</c:v>
                </c:pt>
                <c:pt idx="14">
                  <c:v>0.99612222496289593</c:v>
                </c:pt>
                <c:pt idx="15">
                  <c:v>0.97948945338243665</c:v>
                </c:pt>
                <c:pt idx="16">
                  <c:v>0.9669287489709163</c:v>
                </c:pt>
                <c:pt idx="17">
                  <c:v>0.96520980285501756</c:v>
                </c:pt>
              </c:numCache>
            </c:numRef>
          </c:val>
          <c:smooth val="0"/>
          <c:extLst>
            <c:ext xmlns:c16="http://schemas.microsoft.com/office/drawing/2014/chart" uri="{C3380CC4-5D6E-409C-BE32-E72D297353CC}">
              <c16:uniqueId val="{00000000-3623-401F-AFD3-7E9E4593080D}"/>
            </c:ext>
          </c:extLst>
        </c:ser>
        <c:ser>
          <c:idx val="1"/>
          <c:order val="1"/>
          <c:tx>
            <c:strRef>
              <c:f>'C (www)'!$U$67</c:f>
              <c:strCache>
                <c:ptCount val="1"/>
                <c:pt idx="0">
                  <c:v>Industrial</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'C (www)'!$S$68:$S$85</c:f>
              <c:numCache>
                <c:formatCode>General</c:formatCode>
                <c:ptCount val="18"/>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numCache>
            </c:numRef>
          </c:cat>
          <c:val>
            <c:numRef>
              <c:f>'C (www)'!$U$68:$U$85</c:f>
              <c:numCache>
                <c:formatCode>0.0000</c:formatCode>
                <c:ptCount val="18"/>
                <c:pt idx="0">
                  <c:v>1.0358702619079896</c:v>
                </c:pt>
                <c:pt idx="1">
                  <c:v>1.0404164892204892</c:v>
                </c:pt>
                <c:pt idx="2">
                  <c:v>1.0031020799505892</c:v>
                </c:pt>
                <c:pt idx="3">
                  <c:v>1.0209898910773774</c:v>
                </c:pt>
                <c:pt idx="4">
                  <c:v>1.0291105523792883</c:v>
                </c:pt>
                <c:pt idx="5">
                  <c:v>1.0346166752962291</c:v>
                </c:pt>
                <c:pt idx="6">
                  <c:v>1.0219275992078238</c:v>
                </c:pt>
                <c:pt idx="7">
                  <c:v>1.0186233733743801</c:v>
                </c:pt>
                <c:pt idx="8">
                  <c:v>1.0235506478282106</c:v>
                </c:pt>
                <c:pt idx="9">
                  <c:v>0.99942129968983651</c:v>
                </c:pt>
                <c:pt idx="10">
                  <c:v>1.0067779926944733</c:v>
                </c:pt>
                <c:pt idx="11">
                  <c:v>1</c:v>
                </c:pt>
                <c:pt idx="12">
                  <c:v>0.95470406294623766</c:v>
                </c:pt>
                <c:pt idx="13">
                  <c:v>0.95410587640170252</c:v>
                </c:pt>
                <c:pt idx="14">
                  <c:v>0.95589491698302154</c:v>
                </c:pt>
                <c:pt idx="15">
                  <c:v>0.96552846462147413</c:v>
                </c:pt>
                <c:pt idx="16">
                  <c:v>0.96854396325905956</c:v>
                </c:pt>
                <c:pt idx="17">
                  <c:v>0.91405068015073909</c:v>
                </c:pt>
              </c:numCache>
            </c:numRef>
          </c:val>
          <c:smooth val="0"/>
          <c:extLst>
            <c:ext xmlns:c16="http://schemas.microsoft.com/office/drawing/2014/chart" uri="{C3380CC4-5D6E-409C-BE32-E72D297353CC}">
              <c16:uniqueId val="{00000001-3623-401F-AFD3-7E9E4593080D}"/>
            </c:ext>
          </c:extLst>
        </c:ser>
        <c:ser>
          <c:idx val="2"/>
          <c:order val="2"/>
          <c:tx>
            <c:strRef>
              <c:f>'C (www)'!$V$67</c:f>
              <c:strCache>
                <c:ptCount val="1"/>
                <c:pt idx="0">
                  <c:v>Residential</c:v>
                </c:pt>
              </c:strCache>
            </c:strRef>
          </c:tx>
          <c:spPr>
            <a:ln w="12700">
              <a:solidFill>
                <a:srgbClr val="00FF00"/>
              </a:solidFill>
              <a:prstDash val="solid"/>
            </a:ln>
          </c:spPr>
          <c:marker>
            <c:symbol val="triangle"/>
            <c:size val="5"/>
            <c:spPr>
              <a:solidFill>
                <a:srgbClr val="00FF00"/>
              </a:solidFill>
              <a:ln>
                <a:solidFill>
                  <a:srgbClr val="00FF00"/>
                </a:solidFill>
                <a:prstDash val="solid"/>
              </a:ln>
            </c:spPr>
          </c:marker>
          <c:cat>
            <c:numRef>
              <c:f>'C (www)'!$S$68:$S$85</c:f>
              <c:numCache>
                <c:formatCode>General</c:formatCode>
                <c:ptCount val="18"/>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numCache>
            </c:numRef>
          </c:cat>
          <c:val>
            <c:numRef>
              <c:f>'C (www)'!$V$68:$V$85</c:f>
              <c:numCache>
                <c:formatCode>0.0000</c:formatCode>
                <c:ptCount val="18"/>
                <c:pt idx="0">
                  <c:v>1.0266115935092111</c:v>
                </c:pt>
                <c:pt idx="1">
                  <c:v>1.0251786449041815</c:v>
                </c:pt>
                <c:pt idx="2">
                  <c:v>1.0152561430248568</c:v>
                </c:pt>
                <c:pt idx="3">
                  <c:v>1.0187881397702261</c:v>
                </c:pt>
                <c:pt idx="4">
                  <c:v>1.0413528826219982</c:v>
                </c:pt>
                <c:pt idx="5">
                  <c:v>1.0254791784243149</c:v>
                </c:pt>
                <c:pt idx="6">
                  <c:v>1.0172986272671549</c:v>
                </c:pt>
                <c:pt idx="7">
                  <c:v>1.0017443845751486</c:v>
                </c:pt>
                <c:pt idx="8">
                  <c:v>0.98382409824540018</c:v>
                </c:pt>
                <c:pt idx="9">
                  <c:v>0.97669666416559564</c:v>
                </c:pt>
                <c:pt idx="10">
                  <c:v>0.966283556146463</c:v>
                </c:pt>
                <c:pt idx="11">
                  <c:v>1</c:v>
                </c:pt>
                <c:pt idx="12">
                  <c:v>0.97413919171755803</c:v>
                </c:pt>
                <c:pt idx="13">
                  <c:v>0.97121766294544598</c:v>
                </c:pt>
                <c:pt idx="14">
                  <c:v>0.97802610113405741</c:v>
                </c:pt>
                <c:pt idx="15">
                  <c:v>0.98125151523976328</c:v>
                </c:pt>
                <c:pt idx="16">
                  <c:v>0.96786642830970171</c:v>
                </c:pt>
                <c:pt idx="17">
                  <c:v>0.96415203740254318</c:v>
                </c:pt>
              </c:numCache>
            </c:numRef>
          </c:val>
          <c:smooth val="0"/>
          <c:extLst>
            <c:ext xmlns:c16="http://schemas.microsoft.com/office/drawing/2014/chart" uri="{C3380CC4-5D6E-409C-BE32-E72D297353CC}">
              <c16:uniqueId val="{00000002-3623-401F-AFD3-7E9E4593080D}"/>
            </c:ext>
          </c:extLst>
        </c:ser>
        <c:ser>
          <c:idx val="3"/>
          <c:order val="3"/>
          <c:tx>
            <c:strRef>
              <c:f>'C (www)'!$W$67</c:f>
              <c:strCache>
                <c:ptCount val="1"/>
                <c:pt idx="0">
                  <c:v>Commercial</c:v>
                </c:pt>
              </c:strCache>
            </c:strRef>
          </c:tx>
          <c:spPr>
            <a:ln w="12700">
              <a:solidFill>
                <a:srgbClr val="00FFFF"/>
              </a:solidFill>
              <a:prstDash val="solid"/>
            </a:ln>
          </c:spPr>
          <c:marker>
            <c:symbol val="x"/>
            <c:size val="5"/>
            <c:spPr>
              <a:noFill/>
              <a:ln>
                <a:solidFill>
                  <a:srgbClr val="00FFFF"/>
                </a:solidFill>
                <a:prstDash val="solid"/>
              </a:ln>
            </c:spPr>
          </c:marker>
          <c:cat>
            <c:numRef>
              <c:f>'C (www)'!$S$68:$S$85</c:f>
              <c:numCache>
                <c:formatCode>General</c:formatCode>
                <c:ptCount val="18"/>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numCache>
            </c:numRef>
          </c:cat>
          <c:val>
            <c:numRef>
              <c:f>'C (www)'!$W$68:$W$85</c:f>
              <c:numCache>
                <c:formatCode>0.0000</c:formatCode>
                <c:ptCount val="18"/>
                <c:pt idx="0">
                  <c:v>0.89761800089687016</c:v>
                </c:pt>
                <c:pt idx="1">
                  <c:v>0.89129956300879321</c:v>
                </c:pt>
                <c:pt idx="2">
                  <c:v>0.89777660416438543</c:v>
                </c:pt>
                <c:pt idx="3">
                  <c:v>0.92188162774907023</c:v>
                </c:pt>
                <c:pt idx="4">
                  <c:v>0.9532766580223494</c:v>
                </c:pt>
                <c:pt idx="5">
                  <c:v>0.95500668992841875</c:v>
                </c:pt>
                <c:pt idx="6">
                  <c:v>0.94804357992769905</c:v>
                </c:pt>
                <c:pt idx="7">
                  <c:v>0.95318124397699189</c:v>
                </c:pt>
                <c:pt idx="8">
                  <c:v>0.9497511535162626</c:v>
                </c:pt>
                <c:pt idx="9">
                  <c:v>0.96282154733188863</c:v>
                </c:pt>
                <c:pt idx="10">
                  <c:v>0.9775958465678497</c:v>
                </c:pt>
                <c:pt idx="11">
                  <c:v>1</c:v>
                </c:pt>
                <c:pt idx="12">
                  <c:v>1.0069199999003327</c:v>
                </c:pt>
                <c:pt idx="13">
                  <c:v>1.0096236159117258</c:v>
                </c:pt>
                <c:pt idx="14">
                  <c:v>1.0146751818661226</c:v>
                </c:pt>
                <c:pt idx="15">
                  <c:v>1.0400041392820354</c:v>
                </c:pt>
                <c:pt idx="16">
                  <c:v>1.0127924087181039</c:v>
                </c:pt>
                <c:pt idx="17">
                  <c:v>1.0052393980864156</c:v>
                </c:pt>
              </c:numCache>
            </c:numRef>
          </c:val>
          <c:smooth val="0"/>
          <c:extLst>
            <c:ext xmlns:c16="http://schemas.microsoft.com/office/drawing/2014/chart" uri="{C3380CC4-5D6E-409C-BE32-E72D297353CC}">
              <c16:uniqueId val="{00000003-3623-401F-AFD3-7E9E4593080D}"/>
            </c:ext>
          </c:extLst>
        </c:ser>
        <c:dLbls>
          <c:showLegendKey val="0"/>
          <c:showVal val="0"/>
          <c:showCatName val="0"/>
          <c:showSerName val="0"/>
          <c:showPercent val="0"/>
          <c:showBubbleSize val="0"/>
        </c:dLbls>
        <c:marker val="1"/>
        <c:smooth val="0"/>
        <c:axId val="68418560"/>
        <c:axId val="67402496"/>
      </c:lineChart>
      <c:catAx>
        <c:axId val="6841856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Years</a:t>
                </a:r>
              </a:p>
            </c:rich>
          </c:tx>
          <c:layout>
            <c:manualLayout>
              <c:xMode val="edge"/>
              <c:yMode val="edge"/>
              <c:x val="0.51247284565619777"/>
              <c:y val="0.91582809724542003"/>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5400000" vert="horz"/>
          <a:lstStyle/>
          <a:p>
            <a:pPr>
              <a:defRPr sz="1000" b="0" i="0" u="none" strike="noStrike" baseline="0">
                <a:solidFill>
                  <a:srgbClr val="000000"/>
                </a:solidFill>
                <a:latin typeface="Arial"/>
                <a:ea typeface="Arial"/>
                <a:cs typeface="Arial"/>
              </a:defRPr>
            </a:pPr>
            <a:endParaRPr lang="en-US"/>
          </a:p>
        </c:txPr>
        <c:crossAx val="67402496"/>
        <c:crosses val="autoZero"/>
        <c:auto val="1"/>
        <c:lblAlgn val="ctr"/>
        <c:lblOffset val="100"/>
        <c:tickLblSkip val="1"/>
        <c:tickMarkSkip val="1"/>
        <c:noMultiLvlLbl val="0"/>
      </c:catAx>
      <c:valAx>
        <c:axId val="67402496"/>
        <c:scaling>
          <c:orientation val="minMax"/>
        </c:scaling>
        <c:delete val="0"/>
        <c:axPos val="l"/>
        <c:majorGridlines>
          <c:spPr>
            <a:ln w="3175">
              <a:solidFill>
                <a:srgbClr val="000000"/>
              </a:solidFill>
              <a:prstDash val="solid"/>
            </a:ln>
          </c:spPr>
        </c:majorGridlines>
        <c:title>
          <c:tx>
            <c:rich>
              <a:bodyPr/>
              <a:lstStyle/>
              <a:p>
                <a:pPr>
                  <a:defRPr sz="800" b="1" i="0" u="none" strike="noStrike" baseline="0">
                    <a:solidFill>
                      <a:srgbClr val="000000"/>
                    </a:solidFill>
                    <a:latin typeface="Arial"/>
                    <a:ea typeface="Arial"/>
                    <a:cs typeface="Arial"/>
                  </a:defRPr>
                </a:pPr>
                <a:r>
                  <a:rPr lang="en-US"/>
                  <a:t>Index (1996 = 1.0)</a:t>
                </a:r>
              </a:p>
            </c:rich>
          </c:tx>
          <c:layout>
            <c:manualLayout>
              <c:xMode val="edge"/>
              <c:yMode val="edge"/>
              <c:x val="2.0408163265306121E-2"/>
              <c:y val="0.2558929628745901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68418560"/>
        <c:crosses val="autoZero"/>
        <c:crossBetween val="between"/>
      </c:valAx>
      <c:spPr>
        <a:solidFill>
          <a:srgbClr val="FFFFFF"/>
        </a:solidFill>
        <a:ln w="12700">
          <a:solidFill>
            <a:srgbClr val="000000"/>
          </a:solidFill>
          <a:prstDash val="solid"/>
        </a:ln>
      </c:spPr>
    </c:plotArea>
    <c:legend>
      <c:legendPos val="r"/>
      <c:layout>
        <c:manualLayout>
          <c:xMode val="edge"/>
          <c:yMode val="edge"/>
          <c:x val="0.33106647383362797"/>
          <c:y val="0.42761084157409618"/>
          <c:w val="0.26303902488379427"/>
          <c:h val="0.2222229292045565"/>
        </c:manualLayout>
      </c:layout>
      <c:overlay val="0"/>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75"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302534646937249"/>
          <c:y val="2.4734982332155476E-2"/>
          <c:w val="0.85024355148784603"/>
          <c:h val="0.76678577529016556"/>
        </c:manualLayout>
      </c:layout>
      <c:lineChart>
        <c:grouping val="standard"/>
        <c:varyColors val="0"/>
        <c:ser>
          <c:idx val="0"/>
          <c:order val="0"/>
          <c:tx>
            <c:strRef>
              <c:f>'C (www)'!$O$35</c:f>
              <c:strCache>
                <c:ptCount val="1"/>
                <c:pt idx="0">
                  <c:v>0</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numRef>
              <c:f>'C (www)'!$N$36:$N$55</c:f>
              <c:numCache>
                <c:formatCode>General</c:formatCode>
                <c:ptCount val="20"/>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numCache>
            </c:numRef>
          </c:cat>
          <c:val>
            <c:numRef>
              <c:f>'C (www)'!$O$36:$O$55</c:f>
              <c:numCache>
                <c:formatCode>0.000</c:formatCode>
                <c:ptCount val="20"/>
                <c:pt idx="0">
                  <c:v>1</c:v>
                </c:pt>
                <c:pt idx="1">
                  <c:v>1.0034683566332201</c:v>
                </c:pt>
                <c:pt idx="2">
                  <c:v>1.0350311041715625</c:v>
                </c:pt>
                <c:pt idx="3">
                  <c:v>1.0828598514001615</c:v>
                </c:pt>
                <c:pt idx="4">
                  <c:v>1.110119268530642</c:v>
                </c:pt>
                <c:pt idx="5">
                  <c:v>1.1060957343146121</c:v>
                </c:pt>
                <c:pt idx="6">
                  <c:v>1.1054071825849234</c:v>
                </c:pt>
                <c:pt idx="7">
                  <c:v>1.123021648480351</c:v>
                </c:pt>
                <c:pt idx="8">
                  <c:v>1.1432092489580088</c:v>
                </c:pt>
                <c:pt idx="9">
                  <c:v>1.1657069955100297</c:v>
                </c:pt>
                <c:pt idx="10">
                  <c:v>1.1912194353315124</c:v>
                </c:pt>
                <c:pt idx="11">
                  <c:v>1.230570219084427</c:v>
                </c:pt>
                <c:pt idx="12">
                  <c:v>1.2380699701132396</c:v>
                </c:pt>
                <c:pt idx="13">
                  <c:v>1.2434828827690638</c:v>
                </c:pt>
                <c:pt idx="14">
                  <c:v>1.2647621704858802</c:v>
                </c:pt>
                <c:pt idx="15">
                  <c:v>1.2930286862231255</c:v>
                </c:pt>
                <c:pt idx="16">
                  <c:v>1.2584636644990301</c:v>
                </c:pt>
                <c:pt idx="17">
                  <c:v>1.2777428116234346</c:v>
                </c:pt>
                <c:pt idx="18">
                  <c:v>1.2816648054198141</c:v>
                </c:pt>
                <c:pt idx="19">
                  <c:v>1.3100609486183468</c:v>
                </c:pt>
              </c:numCache>
            </c:numRef>
          </c:val>
          <c:smooth val="0"/>
          <c:extLst>
            <c:ext xmlns:c16="http://schemas.microsoft.com/office/drawing/2014/chart" uri="{C3380CC4-5D6E-409C-BE32-E72D297353CC}">
              <c16:uniqueId val="{00000000-CA2A-42E2-A2C4-47854BE73AD2}"/>
            </c:ext>
          </c:extLst>
        </c:ser>
        <c:ser>
          <c:idx val="1"/>
          <c:order val="1"/>
          <c:tx>
            <c:strRef>
              <c:f>'C (www)'!$P$35</c:f>
              <c:strCache>
                <c:ptCount val="1"/>
                <c:pt idx="0">
                  <c:v>0</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'C (www)'!$N$36:$N$55</c:f>
              <c:numCache>
                <c:formatCode>General</c:formatCode>
                <c:ptCount val="20"/>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numCache>
            </c:numRef>
          </c:cat>
          <c:val>
            <c:numRef>
              <c:f>'C (www)'!$P$36:$P$55</c:f>
              <c:numCache>
                <c:formatCode>0.000</c:formatCode>
                <c:ptCount val="20"/>
                <c:pt idx="0">
                  <c:v>1</c:v>
                </c:pt>
                <c:pt idx="1">
                  <c:v>1.0346241400560927</c:v>
                </c:pt>
                <c:pt idx="2">
                  <c:v>1.0704179295946472</c:v>
                </c:pt>
                <c:pt idx="3">
                  <c:v>1.1151287243274515</c:v>
                </c:pt>
                <c:pt idx="4">
                  <c:v>1.1560790330897612</c:v>
                </c:pt>
                <c:pt idx="5">
                  <c:v>1.177887336343399</c:v>
                </c:pt>
                <c:pt idx="6">
                  <c:v>1.1766170718516933</c:v>
                </c:pt>
                <c:pt idx="7">
                  <c:v>1.2180578787840675</c:v>
                </c:pt>
                <c:pt idx="8">
                  <c:v>1.251587830614632</c:v>
                </c:pt>
                <c:pt idx="9">
                  <c:v>1.3020085271220334</c:v>
                </c:pt>
                <c:pt idx="10">
                  <c:v>1.3369596659581691</c:v>
                </c:pt>
                <c:pt idx="11">
                  <c:v>1.3874055162178818</c:v>
                </c:pt>
                <c:pt idx="12">
                  <c:v>1.4490950937606115</c:v>
                </c:pt>
                <c:pt idx="13">
                  <c:v>1.5140420822276162</c:v>
                </c:pt>
                <c:pt idx="14">
                  <c:v>1.58600696758939</c:v>
                </c:pt>
                <c:pt idx="15">
                  <c:v>1.6514696079787701</c:v>
                </c:pt>
                <c:pt idx="16">
                  <c:v>1.6679578926186314</c:v>
                </c:pt>
                <c:pt idx="17">
                  <c:v>1.6970104765378375</c:v>
                </c:pt>
                <c:pt idx="18">
                  <c:v>1.7455572184980694</c:v>
                </c:pt>
                <c:pt idx="19">
                  <c:v>1.8118750864660234</c:v>
                </c:pt>
              </c:numCache>
            </c:numRef>
          </c:val>
          <c:smooth val="0"/>
          <c:extLst>
            <c:ext xmlns:c16="http://schemas.microsoft.com/office/drawing/2014/chart" uri="{C3380CC4-5D6E-409C-BE32-E72D297353CC}">
              <c16:uniqueId val="{00000001-CA2A-42E2-A2C4-47854BE73AD2}"/>
            </c:ext>
          </c:extLst>
        </c:ser>
        <c:ser>
          <c:idx val="2"/>
          <c:order val="2"/>
          <c:tx>
            <c:strRef>
              <c:f>'C (www)'!$Q$35</c:f>
              <c:strCache>
                <c:ptCount val="1"/>
                <c:pt idx="0">
                  <c:v>0</c:v>
                </c:pt>
              </c:strCache>
            </c:strRef>
          </c:tx>
          <c:spPr>
            <a:ln w="12700">
              <a:solidFill>
                <a:srgbClr val="3366FF"/>
              </a:solidFill>
              <a:prstDash val="solid"/>
            </a:ln>
          </c:spPr>
          <c:marker>
            <c:symbol val="x"/>
            <c:size val="5"/>
            <c:spPr>
              <a:noFill/>
              <a:ln>
                <a:solidFill>
                  <a:srgbClr val="3366FF"/>
                </a:solidFill>
                <a:prstDash val="solid"/>
              </a:ln>
            </c:spPr>
          </c:marker>
          <c:cat>
            <c:numRef>
              <c:f>'C (www)'!$N$36:$N$55</c:f>
              <c:numCache>
                <c:formatCode>General</c:formatCode>
                <c:ptCount val="20"/>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numCache>
            </c:numRef>
          </c:cat>
          <c:val>
            <c:numRef>
              <c:f>'C (www)'!$Q$36:$Q$55</c:f>
              <c:numCache>
                <c:formatCode>0.000</c:formatCode>
                <c:ptCount val="20"/>
                <c:pt idx="0">
                  <c:v>1</c:v>
                </c:pt>
                <c:pt idx="1">
                  <c:v>0.96988685821579268</c:v>
                </c:pt>
                <c:pt idx="2">
                  <c:v>0.96694111295717444</c:v>
                </c:pt>
                <c:pt idx="3">
                  <c:v>0.97106264754613714</c:v>
                </c:pt>
                <c:pt idx="4">
                  <c:v>0.96024513615104135</c:v>
                </c:pt>
                <c:pt idx="5">
                  <c:v>0.93905053580790265</c:v>
                </c:pt>
                <c:pt idx="6">
                  <c:v>0.93947912964180957</c:v>
                </c:pt>
                <c:pt idx="7">
                  <c:v>0.92197724594287178</c:v>
                </c:pt>
                <c:pt idx="8">
                  <c:v>0.91340713052203426</c:v>
                </c:pt>
                <c:pt idx="9">
                  <c:v>0.89531440941229057</c:v>
                </c:pt>
                <c:pt idx="10">
                  <c:v>0.89099130337472976</c:v>
                </c:pt>
                <c:pt idx="11">
                  <c:v>0.88695785385011749</c:v>
                </c:pt>
                <c:pt idx="12">
                  <c:v>0.85437455101739979</c:v>
                </c:pt>
                <c:pt idx="13">
                  <c:v>0.82130007967778706</c:v>
                </c:pt>
                <c:pt idx="14">
                  <c:v>0.79745057640460593</c:v>
                </c:pt>
                <c:pt idx="15">
                  <c:v>0.78295639228000102</c:v>
                </c:pt>
                <c:pt idx="16">
                  <c:v>0.75449366561843434</c:v>
                </c:pt>
                <c:pt idx="17">
                  <c:v>0.75293749171792179</c:v>
                </c:pt>
                <c:pt idx="18">
                  <c:v>0.73424393760211282</c:v>
                </c:pt>
                <c:pt idx="19">
                  <c:v>0.7230415376887589</c:v>
                </c:pt>
              </c:numCache>
            </c:numRef>
          </c:val>
          <c:smooth val="0"/>
          <c:extLst>
            <c:ext xmlns:c16="http://schemas.microsoft.com/office/drawing/2014/chart" uri="{C3380CC4-5D6E-409C-BE32-E72D297353CC}">
              <c16:uniqueId val="{00000002-CA2A-42E2-A2C4-47854BE73AD2}"/>
            </c:ext>
          </c:extLst>
        </c:ser>
        <c:ser>
          <c:idx val="3"/>
          <c:order val="3"/>
          <c:tx>
            <c:strRef>
              <c:f>'C (www)'!$R$35</c:f>
              <c:strCache>
                <c:ptCount val="1"/>
                <c:pt idx="0">
                  <c:v>Energy Intensity Index</c:v>
                </c:pt>
              </c:strCache>
            </c:strRef>
          </c:tx>
          <c:spPr>
            <a:ln w="12700">
              <a:solidFill>
                <a:srgbClr val="339966"/>
              </a:solidFill>
              <a:prstDash val="solid"/>
            </a:ln>
          </c:spPr>
          <c:marker>
            <c:symbol val="triangle"/>
            <c:size val="5"/>
            <c:spPr>
              <a:solidFill>
                <a:srgbClr val="00FF00"/>
              </a:solidFill>
              <a:ln>
                <a:solidFill>
                  <a:srgbClr val="339966"/>
                </a:solidFill>
                <a:prstDash val="solid"/>
              </a:ln>
            </c:spPr>
          </c:marker>
          <c:cat>
            <c:numRef>
              <c:f>'C (www)'!$N$36:$N$55</c:f>
              <c:numCache>
                <c:formatCode>General</c:formatCode>
                <c:ptCount val="20"/>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numCache>
            </c:numRef>
          </c:cat>
          <c:val>
            <c:numRef>
              <c:f>'C (www)'!$R$36:$R$55</c:f>
              <c:numCache>
                <c:formatCode>0.000</c:formatCode>
                <c:ptCount val="20"/>
                <c:pt idx="0">
                  <c:v>1</c:v>
                </c:pt>
                <c:pt idx="1">
                  <c:v>1.0020693978160105</c:v>
                </c:pt>
                <c:pt idx="2">
                  <c:v>0.98409435244919874</c:v>
                </c:pt>
                <c:pt idx="3">
                  <c:v>0.99068378651305455</c:v>
                </c:pt>
                <c:pt idx="4">
                  <c:v>1.0013473363091538</c:v>
                </c:pt>
                <c:pt idx="5">
                  <c:v>0.99706227687871696</c:v>
                </c:pt>
                <c:pt idx="6">
                  <c:v>0.97899438728561949</c:v>
                </c:pt>
                <c:pt idx="7">
                  <c:v>0.97542033527139727</c:v>
                </c:pt>
                <c:pt idx="8">
                  <c:v>0.97342828814140081</c:v>
                </c:pt>
                <c:pt idx="9">
                  <c:v>0.96587849404638348</c:v>
                </c:pt>
                <c:pt idx="10">
                  <c:v>0.96687146007158042</c:v>
                </c:pt>
                <c:pt idx="11">
                  <c:v>0.97416455670997071</c:v>
                </c:pt>
                <c:pt idx="12">
                  <c:v>0.95223802082816267</c:v>
                </c:pt>
                <c:pt idx="13">
                  <c:v>0.95201647102133524</c:v>
                </c:pt>
                <c:pt idx="14">
                  <c:v>0.95710118418523638</c:v>
                </c:pt>
                <c:pt idx="15">
                  <c:v>0.96038829115866708</c:v>
                </c:pt>
                <c:pt idx="16">
                  <c:v>0.95015664870815209</c:v>
                </c:pt>
                <c:pt idx="17">
                  <c:v>0.93148265594790947</c:v>
                </c:pt>
                <c:pt idx="18">
                  <c:v>0.92599008075323841</c:v>
                </c:pt>
                <c:pt idx="19">
                  <c:v>0.91806717506565561</c:v>
                </c:pt>
              </c:numCache>
            </c:numRef>
          </c:val>
          <c:smooth val="0"/>
          <c:extLst>
            <c:ext xmlns:c16="http://schemas.microsoft.com/office/drawing/2014/chart" uri="{C3380CC4-5D6E-409C-BE32-E72D297353CC}">
              <c16:uniqueId val="{00000003-CA2A-42E2-A2C4-47854BE73AD2}"/>
            </c:ext>
          </c:extLst>
        </c:ser>
        <c:dLbls>
          <c:showLegendKey val="0"/>
          <c:showVal val="0"/>
          <c:showCatName val="0"/>
          <c:showSerName val="0"/>
          <c:showPercent val="0"/>
          <c:showBubbleSize val="0"/>
        </c:dLbls>
        <c:marker val="1"/>
        <c:smooth val="0"/>
        <c:axId val="67994624"/>
        <c:axId val="68682880"/>
      </c:lineChart>
      <c:catAx>
        <c:axId val="6799462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Years</a:t>
                </a:r>
              </a:p>
            </c:rich>
          </c:tx>
          <c:layout>
            <c:manualLayout>
              <c:xMode val="edge"/>
              <c:yMode val="edge"/>
              <c:x val="0.45893821243359068"/>
              <c:y val="0.91166226129860972"/>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68682880"/>
        <c:crosses val="autoZero"/>
        <c:auto val="1"/>
        <c:lblAlgn val="ctr"/>
        <c:lblOffset val="100"/>
        <c:tickLblSkip val="2"/>
        <c:tickMarkSkip val="1"/>
        <c:noMultiLvlLbl val="0"/>
      </c:catAx>
      <c:valAx>
        <c:axId val="68682880"/>
        <c:scaling>
          <c:orientation val="minMax"/>
        </c:scaling>
        <c:delete val="0"/>
        <c:axPos val="l"/>
        <c:majorGridlines>
          <c:spPr>
            <a:ln w="3175">
              <a:solidFill>
                <a:srgbClr val="000000"/>
              </a:solidFill>
              <a:prstDash val="solid"/>
            </a:ln>
          </c:spPr>
        </c:majorGridlines>
        <c:title>
          <c:tx>
            <c:rich>
              <a:bodyPr/>
              <a:lstStyle/>
              <a:p>
                <a:pPr>
                  <a:defRPr sz="800" b="1" i="0" u="none" strike="noStrike" baseline="0">
                    <a:solidFill>
                      <a:srgbClr val="000000"/>
                    </a:solidFill>
                    <a:latin typeface="Arial"/>
                    <a:ea typeface="Arial"/>
                    <a:cs typeface="Arial"/>
                  </a:defRPr>
                </a:pPr>
                <a:r>
                  <a:rPr lang="en-US"/>
                  <a:t>Index (1985 = 1.0)</a:t>
                </a:r>
              </a:p>
            </c:rich>
          </c:tx>
          <c:layout>
            <c:manualLayout>
              <c:xMode val="edge"/>
              <c:yMode val="edge"/>
              <c:x val="1.6908212560386472E-2"/>
              <c:y val="0.2544173321091047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67994624"/>
        <c:crosses val="autoZero"/>
        <c:crossBetween val="between"/>
      </c:valAx>
      <c:spPr>
        <a:solidFill>
          <a:srgbClr val="FFFFFF"/>
        </a:solidFill>
        <a:ln w="3175">
          <a:solidFill>
            <a:srgbClr val="000000"/>
          </a:solidFill>
          <a:prstDash val="solid"/>
        </a:ln>
      </c:spPr>
    </c:plotArea>
    <c:legend>
      <c:legendPos val="r"/>
      <c:layout>
        <c:manualLayout>
          <c:xMode val="edge"/>
          <c:yMode val="edge"/>
          <c:x val="0.28985583323823655"/>
          <c:y val="0.53710321545495854"/>
          <c:w val="0.28019399748944424"/>
          <c:h val="0.22968234977694924"/>
        </c:manualLayout>
      </c:layout>
      <c:overlay val="0"/>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251798002103902"/>
          <c:y val="5.3571521992749012E-2"/>
          <c:w val="0.81472778578693983"/>
          <c:h val="0.78214422109413551"/>
        </c:manualLayout>
      </c:layout>
      <c:lineChart>
        <c:grouping val="standard"/>
        <c:varyColors val="0"/>
        <c:ser>
          <c:idx val="0"/>
          <c:order val="0"/>
          <c:tx>
            <c:strRef>
              <c:f>'Charts (other)'!$BL$4</c:f>
              <c:strCache>
                <c:ptCount val="1"/>
                <c:pt idx="0">
                  <c:v>Source Energy                (4 sectors)</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numRef>
              <c:f>'Charts (other)'!$BK$5:$BK$30</c:f>
              <c:numCache>
                <c:formatCode>General</c:formatCode>
                <c:ptCount val="2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numCache>
            </c:numRef>
          </c:cat>
          <c:val>
            <c:numRef>
              <c:f>'Charts (other)'!$BL$5:$BL$30</c:f>
              <c:numCache>
                <c:formatCode>General</c:formatCode>
                <c:ptCount val="26"/>
                <c:pt idx="0">
                  <c:v>1</c:v>
                </c:pt>
                <c:pt idx="1">
                  <c:v>1.0020693978160105</c:v>
                </c:pt>
                <c:pt idx="2">
                  <c:v>0.98409435244919874</c:v>
                </c:pt>
                <c:pt idx="3">
                  <c:v>0.99068378651305455</c:v>
                </c:pt>
                <c:pt idx="4">
                  <c:v>1.0013473363091538</c:v>
                </c:pt>
                <c:pt idx="5">
                  <c:v>0.99706227687871696</c:v>
                </c:pt>
                <c:pt idx="6">
                  <c:v>0.97899438728561949</c:v>
                </c:pt>
                <c:pt idx="7">
                  <c:v>0.97542033527139727</c:v>
                </c:pt>
                <c:pt idx="8">
                  <c:v>0.97342828814140081</c:v>
                </c:pt>
                <c:pt idx="9">
                  <c:v>0.96587849404638348</c:v>
                </c:pt>
                <c:pt idx="10">
                  <c:v>0.96687146007158042</c:v>
                </c:pt>
                <c:pt idx="11">
                  <c:v>0.97416455670997071</c:v>
                </c:pt>
                <c:pt idx="12">
                  <c:v>0.95223802082816267</c:v>
                </c:pt>
                <c:pt idx="13">
                  <c:v>0.95201647102133524</c:v>
                </c:pt>
                <c:pt idx="14">
                  <c:v>0.95710118418523638</c:v>
                </c:pt>
                <c:pt idx="15">
                  <c:v>0.96038829115866708</c:v>
                </c:pt>
                <c:pt idx="16">
                  <c:v>0.95015664870815209</c:v>
                </c:pt>
                <c:pt idx="17">
                  <c:v>0.93148265594790947</c:v>
                </c:pt>
                <c:pt idx="18">
                  <c:v>0.92599008075323841</c:v>
                </c:pt>
                <c:pt idx="19">
                  <c:v>0.91806717506565561</c:v>
                </c:pt>
                <c:pt idx="20">
                  <c:v>0.90224630190241462</c:v>
                </c:pt>
                <c:pt idx="21">
                  <c:v>0.88916098186422132</c:v>
                </c:pt>
                <c:pt idx="22">
                  <c:v>0.88538010280796753</c:v>
                </c:pt>
                <c:pt idx="23">
                  <c:v>0.88312638257372422</c:v>
                </c:pt>
                <c:pt idx="24">
                  <c:v>0.8732016928621954</c:v>
                </c:pt>
                <c:pt idx="25">
                  <c:v>0.87284685173209864</c:v>
                </c:pt>
              </c:numCache>
            </c:numRef>
          </c:val>
          <c:smooth val="0"/>
          <c:extLst>
            <c:ext xmlns:c16="http://schemas.microsoft.com/office/drawing/2014/chart" uri="{C3380CC4-5D6E-409C-BE32-E72D297353CC}">
              <c16:uniqueId val="{00000000-2798-4675-94B7-5AD2D1964157}"/>
            </c:ext>
          </c:extLst>
        </c:ser>
        <c:ser>
          <c:idx val="1"/>
          <c:order val="1"/>
          <c:tx>
            <c:strRef>
              <c:f>'Charts (other)'!$BM$4</c:f>
              <c:strCache>
                <c:ptCount val="1"/>
                <c:pt idx="0">
                  <c:v>Delivered Energy        (5 sectors)</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'Charts (other)'!$BK$5:$BK$30</c:f>
              <c:numCache>
                <c:formatCode>General</c:formatCode>
                <c:ptCount val="2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numCache>
            </c:numRef>
          </c:cat>
          <c:val>
            <c:numRef>
              <c:f>'Charts (other)'!$BM$5:$BM$30</c:f>
              <c:numCache>
                <c:formatCode>General</c:formatCode>
                <c:ptCount val="26"/>
                <c:pt idx="0">
                  <c:v>1</c:v>
                </c:pt>
                <c:pt idx="1">
                  <c:v>1.0008082349984626</c:v>
                </c:pt>
                <c:pt idx="2">
                  <c:v>0.98204364419116774</c:v>
                </c:pt>
                <c:pt idx="3">
                  <c:v>0.98449805070436114</c:v>
                </c:pt>
                <c:pt idx="4">
                  <c:v>0.99183500871517061</c:v>
                </c:pt>
                <c:pt idx="5">
                  <c:v>0.98348700144042533</c:v>
                </c:pt>
                <c:pt idx="6">
                  <c:v>0.96419538499440494</c:v>
                </c:pt>
                <c:pt idx="7">
                  <c:v>0.96099899523710408</c:v>
                </c:pt>
                <c:pt idx="8">
                  <c:v>0.95982177741470109</c:v>
                </c:pt>
                <c:pt idx="9">
                  <c:v>0.9525346829086756</c:v>
                </c:pt>
                <c:pt idx="10">
                  <c:v>0.9532326814802643</c:v>
                </c:pt>
                <c:pt idx="11">
                  <c:v>0.95523228929866133</c:v>
                </c:pt>
                <c:pt idx="12">
                  <c:v>0.9383467378533713</c:v>
                </c:pt>
                <c:pt idx="13">
                  <c:v>0.93899557850170701</c:v>
                </c:pt>
                <c:pt idx="14">
                  <c:v>0.94312787435076162</c:v>
                </c:pt>
                <c:pt idx="15">
                  <c:v>0.93945021530881845</c:v>
                </c:pt>
                <c:pt idx="16">
                  <c:v>0.92835604786441872</c:v>
                </c:pt>
                <c:pt idx="17">
                  <c:v>0.91221624634895671</c:v>
                </c:pt>
                <c:pt idx="18">
                  <c:v>0.9053357064226405</c:v>
                </c:pt>
                <c:pt idx="19">
                  <c:v>0.8942145140517308</c:v>
                </c:pt>
                <c:pt idx="20">
                  <c:v>0.87711263539560014</c:v>
                </c:pt>
                <c:pt idx="21">
                  <c:v>0.86634859390538599</c:v>
                </c:pt>
                <c:pt idx="22">
                  <c:v>0.86271151768172094</c:v>
                </c:pt>
                <c:pt idx="23">
                  <c:v>0.85932788956422634</c:v>
                </c:pt>
                <c:pt idx="24">
                  <c:v>0.85389982561444677</c:v>
                </c:pt>
                <c:pt idx="25">
                  <c:v>0.8530976307408058</c:v>
                </c:pt>
              </c:numCache>
            </c:numRef>
          </c:val>
          <c:smooth val="0"/>
          <c:extLst>
            <c:ext xmlns:c16="http://schemas.microsoft.com/office/drawing/2014/chart" uri="{C3380CC4-5D6E-409C-BE32-E72D297353CC}">
              <c16:uniqueId val="{00000001-2798-4675-94B7-5AD2D1964157}"/>
            </c:ext>
          </c:extLst>
        </c:ser>
        <c:dLbls>
          <c:showLegendKey val="0"/>
          <c:showVal val="0"/>
          <c:showCatName val="0"/>
          <c:showSerName val="0"/>
          <c:showPercent val="0"/>
          <c:showBubbleSize val="0"/>
        </c:dLbls>
        <c:marker val="1"/>
        <c:smooth val="0"/>
        <c:axId val="68415488"/>
        <c:axId val="68685184"/>
      </c:lineChart>
      <c:catAx>
        <c:axId val="6841548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Year</a:t>
                </a:r>
              </a:p>
            </c:rich>
          </c:tx>
          <c:layout>
            <c:manualLayout>
              <c:xMode val="edge"/>
              <c:yMode val="edge"/>
              <c:x val="0.51543992867874888"/>
              <c:y val="0.9107157855268091"/>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68685184"/>
        <c:crosses val="autoZero"/>
        <c:auto val="1"/>
        <c:lblAlgn val="ctr"/>
        <c:lblOffset val="100"/>
        <c:tickLblSkip val="2"/>
        <c:tickMarkSkip val="1"/>
        <c:noMultiLvlLbl val="0"/>
      </c:catAx>
      <c:valAx>
        <c:axId val="68685184"/>
        <c:scaling>
          <c:orientation val="minMax"/>
        </c:scaling>
        <c:delete val="0"/>
        <c:axPos val="l"/>
        <c:majorGridlines>
          <c:spPr>
            <a:ln w="3175">
              <a:solidFill>
                <a:srgbClr val="000000"/>
              </a:solidFill>
              <a:prstDash val="solid"/>
            </a:ln>
          </c:spPr>
        </c:majorGridlines>
        <c:title>
          <c:tx>
            <c:rich>
              <a:bodyPr/>
              <a:lstStyle/>
              <a:p>
                <a:pPr>
                  <a:defRPr sz="800" b="1" i="0" u="none" strike="noStrike" baseline="0">
                    <a:solidFill>
                      <a:srgbClr val="000000"/>
                    </a:solidFill>
                    <a:latin typeface="Arial"/>
                    <a:ea typeface="Arial"/>
                    <a:cs typeface="Arial"/>
                  </a:defRPr>
                </a:pPr>
                <a:r>
                  <a:rPr lang="en-US"/>
                  <a:t>Index (1985 = 1.0)</a:t>
                </a:r>
              </a:p>
            </c:rich>
          </c:tx>
          <c:layout>
            <c:manualLayout>
              <c:xMode val="edge"/>
              <c:yMode val="edge"/>
              <c:x val="1.1876484560570071E-2"/>
              <c:y val="0.27142894638170229"/>
            </c:manualLayout>
          </c:layout>
          <c:overlay val="0"/>
          <c:spPr>
            <a:noFill/>
            <a:ln w="25400">
              <a:noFill/>
            </a:ln>
          </c:spPr>
        </c:title>
        <c:numFmt formatCode="0.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68415488"/>
        <c:crosses val="autoZero"/>
        <c:crossBetween val="midCat"/>
      </c:valAx>
      <c:spPr>
        <a:solidFill>
          <a:srgbClr val="FFFFFF"/>
        </a:solidFill>
        <a:ln w="3175">
          <a:solidFill>
            <a:srgbClr val="000000"/>
          </a:solidFill>
          <a:prstDash val="solid"/>
        </a:ln>
      </c:spPr>
    </c:plotArea>
    <c:legend>
      <c:legendPos val="r"/>
      <c:layout>
        <c:manualLayout>
          <c:xMode val="edge"/>
          <c:yMode val="edge"/>
          <c:x val="0.18527340851989699"/>
          <c:y val="0.46071503562054739"/>
          <c:w val="0.32066533251039581"/>
          <c:h val="0.22857180352455941"/>
        </c:manualLayout>
      </c:layout>
      <c:overlay val="0"/>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152296845624859"/>
          <c:y val="9.1911764705882359E-2"/>
          <c:w val="0.8527929350324881"/>
          <c:h val="0.75735294117647056"/>
        </c:manualLayout>
      </c:layout>
      <c:lineChart>
        <c:grouping val="standard"/>
        <c:varyColors val="0"/>
        <c:ser>
          <c:idx val="0"/>
          <c:order val="0"/>
          <c:tx>
            <c:strRef>
              <c:f>'C (www)'!$N$134</c:f>
              <c:strCache>
                <c:ptCount val="1"/>
                <c:pt idx="0">
                  <c:v>Transportation</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numRef>
              <c:f>'C (www)'!$M$135:$M$160</c:f>
              <c:numCache>
                <c:formatCode>General</c:formatCode>
                <c:ptCount val="2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numCache>
            </c:numRef>
          </c:cat>
          <c:val>
            <c:numRef>
              <c:f>'C (www)'!$N$135:$N$160</c:f>
              <c:numCache>
                <c:formatCode>0.0000</c:formatCode>
                <c:ptCount val="26"/>
                <c:pt idx="0">
                  <c:v>1</c:v>
                </c:pt>
                <c:pt idx="1">
                  <c:v>1.0076372215361573</c:v>
                </c:pt>
                <c:pt idx="2">
                  <c:v>0.98888140040798556</c:v>
                </c:pt>
                <c:pt idx="3">
                  <c:v>0.9740290738609132</c:v>
                </c:pt>
                <c:pt idx="4">
                  <c:v>0.96511721846923759</c:v>
                </c:pt>
                <c:pt idx="5">
                  <c:v>0.95515668919639807</c:v>
                </c:pt>
                <c:pt idx="6">
                  <c:v>0.91712551484926064</c:v>
                </c:pt>
                <c:pt idx="7">
                  <c:v>0.91685612668643213</c:v>
                </c:pt>
                <c:pt idx="8">
                  <c:v>0.92060839513039872</c:v>
                </c:pt>
                <c:pt idx="9">
                  <c:v>0.91767019977469066</c:v>
                </c:pt>
                <c:pt idx="10">
                  <c:v>0.91250666836907246</c:v>
                </c:pt>
                <c:pt idx="11">
                  <c:v>0.90581959756709673</c:v>
                </c:pt>
                <c:pt idx="12">
                  <c:v>0.89465147841208559</c:v>
                </c:pt>
                <c:pt idx="13">
                  <c:v>0.89510094500725579</c:v>
                </c:pt>
                <c:pt idx="14">
                  <c:v>0.90230703294353143</c:v>
                </c:pt>
                <c:pt idx="15">
                  <c:v>0.88724074248409435</c:v>
                </c:pt>
                <c:pt idx="16">
                  <c:v>0.87586301026889168</c:v>
                </c:pt>
                <c:pt idx="17">
                  <c:v>0.8743059551899488</c:v>
                </c:pt>
                <c:pt idx="18">
                  <c:v>0.87040310165455204</c:v>
                </c:pt>
                <c:pt idx="19">
                  <c:v>0.85470751554274027</c:v>
                </c:pt>
                <c:pt idx="20">
                  <c:v>0.84164428001675029</c:v>
                </c:pt>
                <c:pt idx="21">
                  <c:v>0.83813139167191675</c:v>
                </c:pt>
                <c:pt idx="22">
                  <c:v>0.83227345465368552</c:v>
                </c:pt>
                <c:pt idx="23">
                  <c:v>0.82243070151547848</c:v>
                </c:pt>
                <c:pt idx="24">
                  <c:v>0.82061201446862342</c:v>
                </c:pt>
                <c:pt idx="25">
                  <c:v>0.82189126265380541</c:v>
                </c:pt>
              </c:numCache>
            </c:numRef>
          </c:val>
          <c:smooth val="0"/>
          <c:extLst>
            <c:ext xmlns:c16="http://schemas.microsoft.com/office/drawing/2014/chart" uri="{C3380CC4-5D6E-409C-BE32-E72D297353CC}">
              <c16:uniqueId val="{00000000-99BF-43CB-BD2F-CEF0D48539F3}"/>
            </c:ext>
          </c:extLst>
        </c:ser>
        <c:ser>
          <c:idx val="1"/>
          <c:order val="1"/>
          <c:tx>
            <c:strRef>
              <c:f>'C (www)'!$O$134</c:f>
              <c:strCache>
                <c:ptCount val="1"/>
                <c:pt idx="0">
                  <c:v>Industrial</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'C (www)'!$M$135:$M$160</c:f>
              <c:numCache>
                <c:formatCode>General</c:formatCode>
                <c:ptCount val="2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numCache>
            </c:numRef>
          </c:cat>
          <c:val>
            <c:numRef>
              <c:f>'C (www)'!$O$135:$O$160</c:f>
              <c:numCache>
                <c:formatCode>0.0000</c:formatCode>
                <c:ptCount val="26"/>
                <c:pt idx="0">
                  <c:v>1.0620120871984016</c:v>
                </c:pt>
                <c:pt idx="1">
                  <c:v>1.077024413541285</c:v>
                </c:pt>
                <c:pt idx="2">
                  <c:v>1.0536910776384458</c:v>
                </c:pt>
                <c:pt idx="3">
                  <c:v>1</c:v>
                </c:pt>
                <c:pt idx="4">
                  <c:v>1.0087637054778675</c:v>
                </c:pt>
                <c:pt idx="5">
                  <c:v>0.97566272056317938</c:v>
                </c:pt>
                <c:pt idx="6">
                  <c:v>0.99409825609064129</c:v>
                </c:pt>
                <c:pt idx="7">
                  <c:v>0.99054426271314044</c:v>
                </c:pt>
                <c:pt idx="8">
                  <c:v>0.99728196600462227</c:v>
                </c:pt>
                <c:pt idx="9">
                  <c:v>0.98750644079627814</c:v>
                </c:pt>
                <c:pt idx="10">
                  <c:v>0.98615766378988312</c:v>
                </c:pt>
                <c:pt idx="11">
                  <c:v>0.99049317297978479</c:v>
                </c:pt>
                <c:pt idx="12">
                  <c:v>0.97018391825661476</c:v>
                </c:pt>
                <c:pt idx="13">
                  <c:v>0.97486086698450225</c:v>
                </c:pt>
                <c:pt idx="14">
                  <c:v>0.9679758403733808</c:v>
                </c:pt>
                <c:pt idx="15">
                  <c:v>0.92507165612058406</c:v>
                </c:pt>
                <c:pt idx="16">
                  <c:v>0.9241798858853183</c:v>
                </c:pt>
                <c:pt idx="17">
                  <c:v>0.92376231569551859</c:v>
                </c:pt>
                <c:pt idx="18">
                  <c:v>0.93439597599042312</c:v>
                </c:pt>
                <c:pt idx="19">
                  <c:v>0.9428404576415792</c:v>
                </c:pt>
                <c:pt idx="20">
                  <c:v>0.88975259114534733</c:v>
                </c:pt>
                <c:pt idx="21">
                  <c:v>0.88821780869970934</c:v>
                </c:pt>
                <c:pt idx="22">
                  <c:v>0.87460844237438018</c:v>
                </c:pt>
                <c:pt idx="23">
                  <c:v>0.85563300909628681</c:v>
                </c:pt>
                <c:pt idx="24">
                  <c:v>0.85004307547912739</c:v>
                </c:pt>
                <c:pt idx="25">
                  <c:v>0.83877537850254813</c:v>
                </c:pt>
              </c:numCache>
            </c:numRef>
          </c:val>
          <c:smooth val="0"/>
          <c:extLst>
            <c:ext xmlns:c16="http://schemas.microsoft.com/office/drawing/2014/chart" uri="{C3380CC4-5D6E-409C-BE32-E72D297353CC}">
              <c16:uniqueId val="{00000001-99BF-43CB-BD2F-CEF0D48539F3}"/>
            </c:ext>
          </c:extLst>
        </c:ser>
        <c:ser>
          <c:idx val="2"/>
          <c:order val="2"/>
          <c:tx>
            <c:strRef>
              <c:f>'C (www)'!$P$134</c:f>
              <c:strCache>
                <c:ptCount val="1"/>
                <c:pt idx="0">
                  <c:v>Residential</c:v>
                </c:pt>
              </c:strCache>
            </c:strRef>
          </c:tx>
          <c:spPr>
            <a:ln w="12700">
              <a:solidFill>
                <a:srgbClr val="339966"/>
              </a:solidFill>
              <a:prstDash val="solid"/>
            </a:ln>
          </c:spPr>
          <c:marker>
            <c:symbol val="triangle"/>
            <c:size val="5"/>
            <c:spPr>
              <a:solidFill>
                <a:srgbClr val="00FF00"/>
              </a:solidFill>
              <a:ln>
                <a:solidFill>
                  <a:srgbClr val="339966"/>
                </a:solidFill>
                <a:prstDash val="solid"/>
              </a:ln>
            </c:spPr>
          </c:marker>
          <c:cat>
            <c:numRef>
              <c:f>'C (www)'!$M$135:$M$160</c:f>
              <c:numCache>
                <c:formatCode>General</c:formatCode>
                <c:ptCount val="2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numCache>
            </c:numRef>
          </c:cat>
          <c:val>
            <c:numRef>
              <c:f>'C (www)'!$P$135:$P$160</c:f>
              <c:numCache>
                <c:formatCode>0.0000</c:formatCode>
                <c:ptCount val="26"/>
                <c:pt idx="0">
                  <c:v>1</c:v>
                </c:pt>
                <c:pt idx="1">
                  <c:v>1.0052145288105061</c:v>
                </c:pt>
                <c:pt idx="2">
                  <c:v>1.0001945092849907</c:v>
                </c:pt>
                <c:pt idx="3">
                  <c:v>1.0055400007330664</c:v>
                </c:pt>
                <c:pt idx="4">
                  <c:v>1.0099655633271296</c:v>
                </c:pt>
                <c:pt idx="5">
                  <c:v>0.99672269312677608</c:v>
                </c:pt>
                <c:pt idx="6">
                  <c:v>0.99254856894561039</c:v>
                </c:pt>
                <c:pt idx="7">
                  <c:v>0.98027583104418303</c:v>
                </c:pt>
                <c:pt idx="8">
                  <c:v>0.96213870899695453</c:v>
                </c:pt>
                <c:pt idx="9">
                  <c:v>0.95997573435550998</c:v>
                </c:pt>
                <c:pt idx="10">
                  <c:v>0.94607682099555723</c:v>
                </c:pt>
                <c:pt idx="11">
                  <c:v>0.97854153217037465</c:v>
                </c:pt>
                <c:pt idx="12">
                  <c:v>0.95493222822235235</c:v>
                </c:pt>
                <c:pt idx="13">
                  <c:v>0.95169237976403542</c:v>
                </c:pt>
                <c:pt idx="14">
                  <c:v>0.9547091396647639</c:v>
                </c:pt>
                <c:pt idx="15">
                  <c:v>0.96007543695628739</c:v>
                </c:pt>
                <c:pt idx="16">
                  <c:v>0.956010659599979</c:v>
                </c:pt>
                <c:pt idx="17">
                  <c:v>0.95217412974697535</c:v>
                </c:pt>
                <c:pt idx="18">
                  <c:v>0.95180692107007558</c:v>
                </c:pt>
                <c:pt idx="19">
                  <c:v>0.94811588433256699</c:v>
                </c:pt>
                <c:pt idx="20">
                  <c:v>0.93791608417158578</c:v>
                </c:pt>
                <c:pt idx="21">
                  <c:v>0.91506323045644455</c:v>
                </c:pt>
                <c:pt idx="22">
                  <c:v>0.9201053045456592</c:v>
                </c:pt>
                <c:pt idx="23">
                  <c:v>0.91058968255120276</c:v>
                </c:pt>
                <c:pt idx="24">
                  <c:v>0.89165564097750261</c:v>
                </c:pt>
                <c:pt idx="25">
                  <c:v>0.89530905880877054</c:v>
                </c:pt>
              </c:numCache>
            </c:numRef>
          </c:val>
          <c:smooth val="0"/>
          <c:extLst>
            <c:ext xmlns:c16="http://schemas.microsoft.com/office/drawing/2014/chart" uri="{C3380CC4-5D6E-409C-BE32-E72D297353CC}">
              <c16:uniqueId val="{00000002-99BF-43CB-BD2F-CEF0D48539F3}"/>
            </c:ext>
          </c:extLst>
        </c:ser>
        <c:ser>
          <c:idx val="3"/>
          <c:order val="3"/>
          <c:tx>
            <c:strRef>
              <c:f>'C (www)'!$Q$134</c:f>
              <c:strCache>
                <c:ptCount val="1"/>
                <c:pt idx="0">
                  <c:v>Commercial</c:v>
                </c:pt>
              </c:strCache>
            </c:strRef>
          </c:tx>
          <c:spPr>
            <a:ln w="12700">
              <a:solidFill>
                <a:srgbClr val="3366FF"/>
              </a:solidFill>
              <a:prstDash val="solid"/>
            </a:ln>
          </c:spPr>
          <c:marker>
            <c:symbol val="x"/>
            <c:size val="5"/>
            <c:spPr>
              <a:noFill/>
              <a:ln>
                <a:solidFill>
                  <a:srgbClr val="3366FF"/>
                </a:solidFill>
                <a:prstDash val="solid"/>
              </a:ln>
            </c:spPr>
          </c:marker>
          <c:cat>
            <c:numRef>
              <c:f>'C (www)'!$M$135:$M$160</c:f>
              <c:numCache>
                <c:formatCode>General</c:formatCode>
                <c:ptCount val="2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numCache>
            </c:numRef>
          </c:cat>
          <c:val>
            <c:numRef>
              <c:f>'C (www)'!$Q$135:$Q$160</c:f>
              <c:numCache>
                <c:formatCode>0.0000</c:formatCode>
                <c:ptCount val="26"/>
                <c:pt idx="0">
                  <c:v>1</c:v>
                </c:pt>
                <c:pt idx="1">
                  <c:v>1.0008754860236011</c:v>
                </c:pt>
                <c:pt idx="2">
                  <c:v>1.013791012305401</c:v>
                </c:pt>
                <c:pt idx="3">
                  <c:v>1.0433379725972944</c:v>
                </c:pt>
                <c:pt idx="4">
                  <c:v>1.0564829576216825</c:v>
                </c:pt>
                <c:pt idx="5">
                  <c:v>1.0612178604218303</c:v>
                </c:pt>
                <c:pt idx="6">
                  <c:v>1.0581556152567946</c:v>
                </c:pt>
                <c:pt idx="7">
                  <c:v>1.0675682740056098</c:v>
                </c:pt>
                <c:pt idx="8">
                  <c:v>1.0629849221328616</c:v>
                </c:pt>
                <c:pt idx="9">
                  <c:v>1.0838657722321716</c:v>
                </c:pt>
                <c:pt idx="10">
                  <c:v>1.0955315890811672</c:v>
                </c:pt>
                <c:pt idx="11">
                  <c:v>1.1199412356515668</c:v>
                </c:pt>
                <c:pt idx="12">
                  <c:v>1.1298962930625747</c:v>
                </c:pt>
                <c:pt idx="13">
                  <c:v>1.1324842958119017</c:v>
                </c:pt>
                <c:pt idx="14">
                  <c:v>1.1332262154494199</c:v>
                </c:pt>
                <c:pt idx="15">
                  <c:v>1.1645984030691878</c:v>
                </c:pt>
                <c:pt idx="16">
                  <c:v>1.1466777350381405</c:v>
                </c:pt>
                <c:pt idx="17">
                  <c:v>1.1376712153188371</c:v>
                </c:pt>
                <c:pt idx="18">
                  <c:v>1.1332452512368663</c:v>
                </c:pt>
                <c:pt idx="19">
                  <c:v>1.141542452121117</c:v>
                </c:pt>
                <c:pt idx="20">
                  <c:v>1.1382910426831025</c:v>
                </c:pt>
                <c:pt idx="21">
                  <c:v>1.1235381594492846</c:v>
                </c:pt>
                <c:pt idx="22">
                  <c:v>1.1295728412732593</c:v>
                </c:pt>
                <c:pt idx="23">
                  <c:v>1.1247094096730774</c:v>
                </c:pt>
                <c:pt idx="24">
                  <c:v>1.0995247114549609</c:v>
                </c:pt>
                <c:pt idx="25">
                  <c:v>1.1074456733934548</c:v>
                </c:pt>
              </c:numCache>
            </c:numRef>
          </c:val>
          <c:smooth val="0"/>
          <c:extLst>
            <c:ext xmlns:c16="http://schemas.microsoft.com/office/drawing/2014/chart" uri="{C3380CC4-5D6E-409C-BE32-E72D297353CC}">
              <c16:uniqueId val="{00000003-99BF-43CB-BD2F-CEF0D48539F3}"/>
            </c:ext>
          </c:extLst>
        </c:ser>
        <c:dLbls>
          <c:showLegendKey val="0"/>
          <c:showVal val="0"/>
          <c:showCatName val="0"/>
          <c:showSerName val="0"/>
          <c:showPercent val="0"/>
          <c:showBubbleSize val="0"/>
        </c:dLbls>
        <c:marker val="1"/>
        <c:smooth val="0"/>
        <c:axId val="67997184"/>
        <c:axId val="68687488"/>
      </c:lineChart>
      <c:catAx>
        <c:axId val="679971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68687488"/>
        <c:crosses val="autoZero"/>
        <c:auto val="1"/>
        <c:lblAlgn val="ctr"/>
        <c:lblOffset val="100"/>
        <c:tickLblSkip val="2"/>
        <c:tickMarkSkip val="1"/>
        <c:noMultiLvlLbl val="0"/>
      </c:catAx>
      <c:valAx>
        <c:axId val="68687488"/>
        <c:scaling>
          <c:orientation val="minMax"/>
        </c:scaling>
        <c:delete val="0"/>
        <c:axPos val="l"/>
        <c:majorGridlines>
          <c:spPr>
            <a:ln w="3175">
              <a:solidFill>
                <a:srgbClr val="000000"/>
              </a:solidFill>
              <a:prstDash val="solid"/>
            </a:ln>
          </c:spPr>
        </c:majorGridlines>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67997184"/>
        <c:crosses val="autoZero"/>
        <c:crossBetween val="midCat"/>
      </c:valAx>
      <c:spPr>
        <a:noFill/>
        <a:ln w="12700">
          <a:solidFill>
            <a:srgbClr val="808080"/>
          </a:solidFill>
          <a:prstDash val="solid"/>
        </a:ln>
      </c:spPr>
    </c:plotArea>
    <c:legend>
      <c:legendPos val="r"/>
      <c:layout>
        <c:manualLayout>
          <c:xMode val="edge"/>
          <c:yMode val="edge"/>
          <c:x val="0.17258909895146354"/>
          <c:y val="0.5"/>
          <c:w val="0.27411194159105745"/>
          <c:h val="0.28308823529411764"/>
        </c:manualLayout>
      </c:layout>
      <c:overlay val="0"/>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31390134529148"/>
          <c:y val="7.3529517362013672E-2"/>
          <c:w val="0.8565022421524664"/>
          <c:h val="0.80588351028766991"/>
        </c:manualLayout>
      </c:layout>
      <c:lineChart>
        <c:grouping val="standard"/>
        <c:varyColors val="0"/>
        <c:ser>
          <c:idx val="0"/>
          <c:order val="0"/>
          <c:tx>
            <c:strRef>
              <c:f>'C (www)'!$N$164</c:f>
              <c:strCache>
                <c:ptCount val="1"/>
                <c:pt idx="0">
                  <c:v>Source Intensity, with Utility Intensity Change</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numRef>
              <c:f>'C (www)'!$M$165:$M$190</c:f>
              <c:numCache>
                <c:formatCode>General</c:formatCode>
                <c:ptCount val="2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numCache>
            </c:numRef>
          </c:cat>
          <c:val>
            <c:numRef>
              <c:f>'C (www)'!$N$165:$N$190</c:f>
              <c:numCache>
                <c:formatCode>0.0000</c:formatCode>
                <c:ptCount val="26"/>
                <c:pt idx="0" formatCode="General">
                  <c:v>1</c:v>
                </c:pt>
                <c:pt idx="1">
                  <c:v>1.0020693978160105</c:v>
                </c:pt>
                <c:pt idx="2">
                  <c:v>0.98409435244919874</c:v>
                </c:pt>
                <c:pt idx="3">
                  <c:v>0.99068378651305455</c:v>
                </c:pt>
                <c:pt idx="4">
                  <c:v>1.0013473363091538</c:v>
                </c:pt>
                <c:pt idx="5">
                  <c:v>0.99706227687871696</c:v>
                </c:pt>
                <c:pt idx="6">
                  <c:v>0.97899438728561949</c:v>
                </c:pt>
                <c:pt idx="7">
                  <c:v>0.97542033527139727</c:v>
                </c:pt>
                <c:pt idx="8">
                  <c:v>0.97342828814140081</c:v>
                </c:pt>
                <c:pt idx="9">
                  <c:v>0.96587849404638348</c:v>
                </c:pt>
                <c:pt idx="10">
                  <c:v>0.96687146007158042</c:v>
                </c:pt>
                <c:pt idx="11">
                  <c:v>0.97416455670997071</c:v>
                </c:pt>
                <c:pt idx="12">
                  <c:v>0.95223802082816267</c:v>
                </c:pt>
                <c:pt idx="13">
                  <c:v>0.95201647102133524</c:v>
                </c:pt>
                <c:pt idx="14">
                  <c:v>0.95710118418523638</c:v>
                </c:pt>
                <c:pt idx="15">
                  <c:v>0.96038829115866708</c:v>
                </c:pt>
                <c:pt idx="16">
                  <c:v>0.95015664870815209</c:v>
                </c:pt>
                <c:pt idx="17">
                  <c:v>0.93148265594790947</c:v>
                </c:pt>
                <c:pt idx="18">
                  <c:v>0.92599008075323841</c:v>
                </c:pt>
                <c:pt idx="19">
                  <c:v>0.91806717506565561</c:v>
                </c:pt>
                <c:pt idx="20">
                  <c:v>0.90224630190241462</c:v>
                </c:pt>
                <c:pt idx="21">
                  <c:v>0.88916098186422132</c:v>
                </c:pt>
                <c:pt idx="22">
                  <c:v>0.88538010280796753</c:v>
                </c:pt>
                <c:pt idx="23">
                  <c:v>0.88312638257372422</c:v>
                </c:pt>
                <c:pt idx="24">
                  <c:v>0.8732016928621954</c:v>
                </c:pt>
                <c:pt idx="25">
                  <c:v>0.87284685173209864</c:v>
                </c:pt>
              </c:numCache>
            </c:numRef>
          </c:val>
          <c:smooth val="0"/>
          <c:extLst>
            <c:ext xmlns:c16="http://schemas.microsoft.com/office/drawing/2014/chart" uri="{C3380CC4-5D6E-409C-BE32-E72D297353CC}">
              <c16:uniqueId val="{00000000-C7B8-4135-8C61-EE1BB79ECA0B}"/>
            </c:ext>
          </c:extLst>
        </c:ser>
        <c:ser>
          <c:idx val="1"/>
          <c:order val="1"/>
          <c:tx>
            <c:strRef>
              <c:f>'C (www)'!$O$164</c:f>
              <c:strCache>
                <c:ptCount val="1"/>
                <c:pt idx="0">
                  <c:v>Source Intensity, no Utility Intensity Change</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'C (www)'!$M$165:$M$190</c:f>
              <c:numCache>
                <c:formatCode>General</c:formatCode>
                <c:ptCount val="2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numCache>
            </c:numRef>
          </c:cat>
          <c:val>
            <c:numRef>
              <c:f>'C (www)'!$O$165:$O$190</c:f>
              <c:numCache>
                <c:formatCode>0.0000</c:formatCode>
                <c:ptCount val="26"/>
                <c:pt idx="0">
                  <c:v>1</c:v>
                </c:pt>
                <c:pt idx="1">
                  <c:v>1.0080192235964183</c:v>
                </c:pt>
                <c:pt idx="2">
                  <c:v>0.99659196402179884</c:v>
                </c:pt>
                <c:pt idx="3">
                  <c:v>0.98211801718169289</c:v>
                </c:pt>
                <c:pt idx="4">
                  <c:v>0.98532056624586062</c:v>
                </c:pt>
                <c:pt idx="5">
                  <c:v>0.97021363450115083</c:v>
                </c:pt>
                <c:pt idx="6">
                  <c:v>0.96359306272659739</c:v>
                </c:pt>
                <c:pt idx="7">
                  <c:v>0.96119834409856031</c:v>
                </c:pt>
                <c:pt idx="8">
                  <c:v>0.95955408705757261</c:v>
                </c:pt>
                <c:pt idx="9">
                  <c:v>0.95855806695846213</c:v>
                </c:pt>
                <c:pt idx="10">
                  <c:v>0.95525634860037967</c:v>
                </c:pt>
                <c:pt idx="11">
                  <c:v>0.96579994636746691</c:v>
                </c:pt>
                <c:pt idx="12">
                  <c:v>0.95251715288953465</c:v>
                </c:pt>
                <c:pt idx="13">
                  <c:v>0.95373949720438334</c:v>
                </c:pt>
                <c:pt idx="14">
                  <c:v>0.95468122800844035</c:v>
                </c:pt>
                <c:pt idx="15">
                  <c:v>0.94300928368950809</c:v>
                </c:pt>
                <c:pt idx="16">
                  <c:v>0.9356272707966995</c:v>
                </c:pt>
                <c:pt idx="17">
                  <c:v>0.93280996462302668</c:v>
                </c:pt>
                <c:pt idx="18">
                  <c:v>0.93405464489426671</c:v>
                </c:pt>
                <c:pt idx="19">
                  <c:v>0.93204104380690334</c:v>
                </c:pt>
                <c:pt idx="20">
                  <c:v>0.90983450931838461</c:v>
                </c:pt>
                <c:pt idx="21">
                  <c:v>0.9008202580632596</c:v>
                </c:pt>
                <c:pt idx="22">
                  <c:v>0.89715600623206526</c:v>
                </c:pt>
                <c:pt idx="23">
                  <c:v>0.8856724855640048</c:v>
                </c:pt>
                <c:pt idx="24">
                  <c:v>0.87514310539346285</c:v>
                </c:pt>
                <c:pt idx="25">
                  <c:v>0.87427181834735079</c:v>
                </c:pt>
              </c:numCache>
            </c:numRef>
          </c:val>
          <c:smooth val="0"/>
          <c:extLst>
            <c:ext xmlns:c16="http://schemas.microsoft.com/office/drawing/2014/chart" uri="{C3380CC4-5D6E-409C-BE32-E72D297353CC}">
              <c16:uniqueId val="{00000001-C7B8-4135-8C61-EE1BB79ECA0B}"/>
            </c:ext>
          </c:extLst>
        </c:ser>
        <c:ser>
          <c:idx val="2"/>
          <c:order val="2"/>
          <c:tx>
            <c:strRef>
              <c:f>'C (www)'!$P$164</c:f>
              <c:strCache>
                <c:ptCount val="1"/>
                <c:pt idx="0">
                  <c:v>Contribution from Utility Intensity Change</c:v>
                </c:pt>
              </c:strCache>
            </c:strRef>
          </c:tx>
          <c:spPr>
            <a:ln w="12700">
              <a:solidFill>
                <a:srgbClr val="0000FF"/>
              </a:solidFill>
              <a:prstDash val="solid"/>
            </a:ln>
          </c:spPr>
          <c:marker>
            <c:symbol val="triangle"/>
            <c:size val="5"/>
            <c:spPr>
              <a:solidFill>
                <a:srgbClr val="3366FF"/>
              </a:solidFill>
              <a:ln>
                <a:solidFill>
                  <a:srgbClr val="0000FF"/>
                </a:solidFill>
                <a:prstDash val="solid"/>
              </a:ln>
            </c:spPr>
          </c:marker>
          <c:cat>
            <c:numRef>
              <c:f>'C (www)'!$M$165:$M$190</c:f>
              <c:numCache>
                <c:formatCode>General</c:formatCode>
                <c:ptCount val="2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numCache>
            </c:numRef>
          </c:cat>
          <c:val>
            <c:numRef>
              <c:f>'C (www)'!$P$165:$P$190</c:f>
              <c:numCache>
                <c:formatCode>0.0000</c:formatCode>
                <c:ptCount val="26"/>
                <c:pt idx="0">
                  <c:v>1</c:v>
                </c:pt>
                <c:pt idx="1">
                  <c:v>0.99409750762571769</c:v>
                </c:pt>
                <c:pt idx="2">
                  <c:v>0.98745965046500539</c:v>
                </c:pt>
                <c:pt idx="3">
                  <c:v>1.0087217311784404</c:v>
                </c:pt>
                <c:pt idx="4">
                  <c:v>1.0162655389650055</c:v>
                </c:pt>
                <c:pt idx="5">
                  <c:v>1.027672918028379</c:v>
                </c:pt>
                <c:pt idx="6">
                  <c:v>1.015983224822564</c:v>
                </c:pt>
                <c:pt idx="7">
                  <c:v>1.0147961045294713</c:v>
                </c:pt>
                <c:pt idx="8">
                  <c:v>1.0144590088989907</c:v>
                </c:pt>
                <c:pt idx="9">
                  <c:v>1.007636915634281</c:v>
                </c:pt>
                <c:pt idx="10">
                  <c:v>1.0121591565324</c:v>
                </c:pt>
                <c:pt idx="11">
                  <c:v>1.0086608105270294</c:v>
                </c:pt>
                <c:pt idx="12">
                  <c:v>0.99970695324433245</c:v>
                </c:pt>
                <c:pt idx="13">
                  <c:v>0.9981933995728407</c:v>
                </c:pt>
                <c:pt idx="14">
                  <c:v>1.0025348316336378</c:v>
                </c:pt>
                <c:pt idx="15">
                  <c:v>1.0184293068687129</c:v>
                </c:pt>
                <c:pt idx="16">
                  <c:v>1.0155290235384873</c:v>
                </c:pt>
                <c:pt idx="17">
                  <c:v>0.99857708566004266</c:v>
                </c:pt>
                <c:pt idx="18">
                  <c:v>0.99136606815767059</c:v>
                </c:pt>
                <c:pt idx="19">
                  <c:v>0.9850072388613148</c:v>
                </c:pt>
                <c:pt idx="20">
                  <c:v>0.99165979379958358</c:v>
                </c:pt>
                <c:pt idx="21">
                  <c:v>0.98705704484920731</c:v>
                </c:pt>
                <c:pt idx="22">
                  <c:v>0.98687418537880056</c:v>
                </c:pt>
                <c:pt idx="23">
                  <c:v>0.99712523192062452</c:v>
                </c:pt>
                <c:pt idx="24">
                  <c:v>0.99778160563763496</c:v>
                </c:pt>
                <c:pt idx="25">
                  <c:v>0.99837011031884138</c:v>
                </c:pt>
              </c:numCache>
            </c:numRef>
          </c:val>
          <c:smooth val="0"/>
          <c:extLst>
            <c:ext xmlns:c16="http://schemas.microsoft.com/office/drawing/2014/chart" uri="{C3380CC4-5D6E-409C-BE32-E72D297353CC}">
              <c16:uniqueId val="{00000002-C7B8-4135-8C61-EE1BB79ECA0B}"/>
            </c:ext>
          </c:extLst>
        </c:ser>
        <c:dLbls>
          <c:showLegendKey val="0"/>
          <c:showVal val="0"/>
          <c:showCatName val="0"/>
          <c:showSerName val="0"/>
          <c:showPercent val="0"/>
          <c:showBubbleSize val="0"/>
        </c:dLbls>
        <c:marker val="1"/>
        <c:smooth val="0"/>
        <c:axId val="68416000"/>
        <c:axId val="68231168"/>
      </c:lineChart>
      <c:catAx>
        <c:axId val="6841600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68231168"/>
        <c:crosses val="autoZero"/>
        <c:auto val="1"/>
        <c:lblAlgn val="ctr"/>
        <c:lblOffset val="100"/>
        <c:tickLblSkip val="2"/>
        <c:tickMarkSkip val="1"/>
        <c:noMultiLvlLbl val="0"/>
      </c:catAx>
      <c:valAx>
        <c:axId val="68231168"/>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50" b="0" i="0" u="none" strike="noStrike" baseline="0">
                <a:solidFill>
                  <a:srgbClr val="000000"/>
                </a:solidFill>
                <a:latin typeface="Arial"/>
                <a:ea typeface="Arial"/>
                <a:cs typeface="Arial"/>
              </a:defRPr>
            </a:pPr>
            <a:endParaRPr lang="en-US"/>
          </a:p>
        </c:txPr>
        <c:crossAx val="68416000"/>
        <c:crosses val="autoZero"/>
        <c:crossBetween val="between"/>
      </c:valAx>
      <c:spPr>
        <a:solidFill>
          <a:srgbClr val="FFFFFF"/>
        </a:solidFill>
        <a:ln w="12700">
          <a:solidFill>
            <a:srgbClr val="808080"/>
          </a:solidFill>
          <a:prstDash val="solid"/>
        </a:ln>
      </c:spPr>
    </c:plotArea>
    <c:legend>
      <c:legendPos val="r"/>
      <c:layout>
        <c:manualLayout>
          <c:xMode val="edge"/>
          <c:yMode val="edge"/>
          <c:x val="0.15919282511210761"/>
          <c:y val="0.52647120580515672"/>
          <c:w val="0.33183856502242148"/>
          <c:h val="0.29411795584375477"/>
        </c:manualLayout>
      </c:layout>
      <c:overlay val="0"/>
      <c:spPr>
        <a:solidFill>
          <a:srgbClr val="FFFFFF"/>
        </a:solidFill>
        <a:ln w="3175">
          <a:solidFill>
            <a:srgbClr val="000000"/>
          </a:solidFill>
          <a:prstDash val="solid"/>
        </a:ln>
      </c:spPr>
      <c:txPr>
        <a:bodyPr/>
        <a:lstStyle/>
        <a:p>
          <a:pPr>
            <a:defRPr sz="71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0.1354342355383073"/>
          <c:y val="6.404226958541176E-2"/>
          <c:w val="0.80547877258247558"/>
          <c:h val="0.82510904318778333"/>
        </c:manualLayout>
      </c:layout>
      <c:lineChart>
        <c:grouping val="standard"/>
        <c:varyColors val="0"/>
        <c:ser>
          <c:idx val="0"/>
          <c:order val="0"/>
          <c:tx>
            <c:strRef>
              <c:f>LongChart!$M$7</c:f>
              <c:strCache>
                <c:ptCount val="1"/>
                <c:pt idx="0">
                  <c:v>Energy</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numRef>
              <c:f>LongChart!$L$8:$L$72</c:f>
              <c:numCache>
                <c:formatCode>General</c:formatCode>
                <c:ptCount val="65"/>
                <c:pt idx="0">
                  <c:v>1950</c:v>
                </c:pt>
                <c:pt idx="1">
                  <c:v>1951</c:v>
                </c:pt>
                <c:pt idx="2">
                  <c:v>1952</c:v>
                </c:pt>
                <c:pt idx="3">
                  <c:v>1953</c:v>
                </c:pt>
                <c:pt idx="4">
                  <c:v>1954</c:v>
                </c:pt>
                <c:pt idx="5">
                  <c:v>1955</c:v>
                </c:pt>
                <c:pt idx="6">
                  <c:v>1956</c:v>
                </c:pt>
                <c:pt idx="7">
                  <c:v>1957</c:v>
                </c:pt>
                <c:pt idx="8">
                  <c:v>1958</c:v>
                </c:pt>
                <c:pt idx="9">
                  <c:v>1959</c:v>
                </c:pt>
                <c:pt idx="10">
                  <c:v>1960</c:v>
                </c:pt>
                <c:pt idx="11">
                  <c:v>1961</c:v>
                </c:pt>
                <c:pt idx="12">
                  <c:v>1962</c:v>
                </c:pt>
                <c:pt idx="13">
                  <c:v>1963</c:v>
                </c:pt>
                <c:pt idx="14">
                  <c:v>1964</c:v>
                </c:pt>
                <c:pt idx="15">
                  <c:v>1965</c:v>
                </c:pt>
                <c:pt idx="16">
                  <c:v>1966</c:v>
                </c:pt>
                <c:pt idx="17">
                  <c:v>1967</c:v>
                </c:pt>
                <c:pt idx="18">
                  <c:v>1968</c:v>
                </c:pt>
                <c:pt idx="19">
                  <c:v>1969</c:v>
                </c:pt>
                <c:pt idx="20">
                  <c:v>1970</c:v>
                </c:pt>
                <c:pt idx="21">
                  <c:v>1971</c:v>
                </c:pt>
                <c:pt idx="22">
                  <c:v>1972</c:v>
                </c:pt>
                <c:pt idx="23">
                  <c:v>1973</c:v>
                </c:pt>
                <c:pt idx="24">
                  <c:v>1974</c:v>
                </c:pt>
                <c:pt idx="25">
                  <c:v>1975</c:v>
                </c:pt>
                <c:pt idx="26">
                  <c:v>1976</c:v>
                </c:pt>
                <c:pt idx="27">
                  <c:v>1977</c:v>
                </c:pt>
                <c:pt idx="28">
                  <c:v>1978</c:v>
                </c:pt>
                <c:pt idx="29">
                  <c:v>1979</c:v>
                </c:pt>
                <c:pt idx="30">
                  <c:v>1980</c:v>
                </c:pt>
                <c:pt idx="31">
                  <c:v>1981</c:v>
                </c:pt>
                <c:pt idx="32">
                  <c:v>1982</c:v>
                </c:pt>
                <c:pt idx="33">
                  <c:v>1983</c:v>
                </c:pt>
                <c:pt idx="34">
                  <c:v>1984</c:v>
                </c:pt>
                <c:pt idx="35">
                  <c:v>1985</c:v>
                </c:pt>
                <c:pt idx="36">
                  <c:v>1986</c:v>
                </c:pt>
                <c:pt idx="37">
                  <c:v>1987</c:v>
                </c:pt>
                <c:pt idx="38">
                  <c:v>1988</c:v>
                </c:pt>
                <c:pt idx="39">
                  <c:v>1989</c:v>
                </c:pt>
                <c:pt idx="40">
                  <c:v>1990</c:v>
                </c:pt>
                <c:pt idx="41">
                  <c:v>1991</c:v>
                </c:pt>
                <c:pt idx="42">
                  <c:v>1992</c:v>
                </c:pt>
                <c:pt idx="43">
                  <c:v>1993</c:v>
                </c:pt>
                <c:pt idx="44">
                  <c:v>1994</c:v>
                </c:pt>
                <c:pt idx="45">
                  <c:v>1995</c:v>
                </c:pt>
                <c:pt idx="46">
                  <c:v>1996</c:v>
                </c:pt>
                <c:pt idx="47">
                  <c:v>1997</c:v>
                </c:pt>
                <c:pt idx="48">
                  <c:v>1998</c:v>
                </c:pt>
                <c:pt idx="49">
                  <c:v>1999</c:v>
                </c:pt>
                <c:pt idx="50">
                  <c:v>2000</c:v>
                </c:pt>
                <c:pt idx="51">
                  <c:v>2001</c:v>
                </c:pt>
                <c:pt idx="52">
                  <c:v>2002</c:v>
                </c:pt>
                <c:pt idx="53">
                  <c:v>2003</c:v>
                </c:pt>
                <c:pt idx="54">
                  <c:v>2004</c:v>
                </c:pt>
                <c:pt idx="55">
                  <c:v>2005</c:v>
                </c:pt>
                <c:pt idx="56">
                  <c:v>2006</c:v>
                </c:pt>
                <c:pt idx="57">
                  <c:v>2007</c:v>
                </c:pt>
                <c:pt idx="58">
                  <c:v>2008</c:v>
                </c:pt>
                <c:pt idx="59">
                  <c:v>2009</c:v>
                </c:pt>
                <c:pt idx="60">
                  <c:v>2010</c:v>
                </c:pt>
                <c:pt idx="61">
                  <c:v>2011</c:v>
                </c:pt>
                <c:pt idx="62">
                  <c:v>2012</c:v>
                </c:pt>
                <c:pt idx="63">
                  <c:v>2013</c:v>
                </c:pt>
                <c:pt idx="64">
                  <c:v>2014</c:v>
                </c:pt>
              </c:numCache>
            </c:numRef>
          </c:cat>
          <c:val>
            <c:numRef>
              <c:f>LongChart!$M$8:$M$72</c:f>
              <c:numCache>
                <c:formatCode>0.000</c:formatCode>
                <c:ptCount val="65"/>
                <c:pt idx="0">
                  <c:v>0.4532515820510914</c:v>
                </c:pt>
                <c:pt idx="1">
                  <c:v>0.48410401826265564</c:v>
                </c:pt>
                <c:pt idx="2">
                  <c:v>0.48112207574137161</c:v>
                </c:pt>
                <c:pt idx="3">
                  <c:v>0.49310309854304502</c:v>
                </c:pt>
                <c:pt idx="4">
                  <c:v>0.47964831827397164</c:v>
                </c:pt>
                <c:pt idx="5">
                  <c:v>0.52634754459911737</c:v>
                </c:pt>
                <c:pt idx="6">
                  <c:v>0.54656750281597488</c:v>
                </c:pt>
                <c:pt idx="7">
                  <c:v>0.54698869053783994</c:v>
                </c:pt>
                <c:pt idx="8">
                  <c:v>0.54509402045485977</c:v>
                </c:pt>
                <c:pt idx="9">
                  <c:v>0.56885383673835888</c:v>
                </c:pt>
                <c:pt idx="10">
                  <c:v>0.59004706858926315</c:v>
                </c:pt>
                <c:pt idx="11">
                  <c:v>0.59856290503014031</c:v>
                </c:pt>
                <c:pt idx="12">
                  <c:v>0.62586741339071195</c:v>
                </c:pt>
                <c:pt idx="13">
                  <c:v>0.64962591964428384</c:v>
                </c:pt>
                <c:pt idx="14">
                  <c:v>0.67801155640280153</c:v>
                </c:pt>
                <c:pt idx="15">
                  <c:v>0.70680334173962089</c:v>
                </c:pt>
                <c:pt idx="16">
                  <c:v>0.74605113093966602</c:v>
                </c:pt>
                <c:pt idx="17">
                  <c:v>0.77153978061767237</c:v>
                </c:pt>
                <c:pt idx="18">
                  <c:v>0.8174780629593571</c:v>
                </c:pt>
                <c:pt idx="19">
                  <c:v>0.85933062396437243</c:v>
                </c:pt>
                <c:pt idx="20">
                  <c:v>0.88842072931619309</c:v>
                </c:pt>
                <c:pt idx="21">
                  <c:v>0.90733027769726193</c:v>
                </c:pt>
                <c:pt idx="22">
                  <c:v>0.95186822974896135</c:v>
                </c:pt>
                <c:pt idx="23">
                  <c:v>0.99106749544050643</c:v>
                </c:pt>
                <c:pt idx="24">
                  <c:v>0.96849623000897633</c:v>
                </c:pt>
                <c:pt idx="25">
                  <c:v>0.94231775787225158</c:v>
                </c:pt>
                <c:pt idx="26">
                  <c:v>0.99482399315619408</c:v>
                </c:pt>
                <c:pt idx="27">
                  <c:v>1.0207752013011639</c:v>
                </c:pt>
                <c:pt idx="28">
                  <c:v>1.0468017230666431</c:v>
                </c:pt>
                <c:pt idx="29">
                  <c:v>1.0586585943321241</c:v>
                </c:pt>
                <c:pt idx="30">
                  <c:v>1.0220999297640556</c:v>
                </c:pt>
                <c:pt idx="31">
                  <c:v>0.99637192451806711</c:v>
                </c:pt>
                <c:pt idx="32">
                  <c:v>0.95692693651309391</c:v>
                </c:pt>
                <c:pt idx="33">
                  <c:v>0.95521346976963173</c:v>
                </c:pt>
                <c:pt idx="34">
                  <c:v>1.0030990329961693</c:v>
                </c:pt>
                <c:pt idx="35">
                  <c:v>1</c:v>
                </c:pt>
                <c:pt idx="36">
                  <c:v>1.0034683566332201</c:v>
                </c:pt>
                <c:pt idx="37">
                  <c:v>1.0350311041715625</c:v>
                </c:pt>
                <c:pt idx="38">
                  <c:v>1.0828598514001615</c:v>
                </c:pt>
                <c:pt idx="39">
                  <c:v>1.110119268530642</c:v>
                </c:pt>
                <c:pt idx="40">
                  <c:v>1.1060957343146121</c:v>
                </c:pt>
                <c:pt idx="41">
                  <c:v>1.1054071825849234</c:v>
                </c:pt>
                <c:pt idx="42">
                  <c:v>1.123021648480351</c:v>
                </c:pt>
                <c:pt idx="43">
                  <c:v>1.1432092489580088</c:v>
                </c:pt>
                <c:pt idx="44">
                  <c:v>1.1657069955100297</c:v>
                </c:pt>
                <c:pt idx="45">
                  <c:v>1.1912194353315124</c:v>
                </c:pt>
                <c:pt idx="46">
                  <c:v>1.230570219084427</c:v>
                </c:pt>
                <c:pt idx="47">
                  <c:v>1.2380699701132396</c:v>
                </c:pt>
                <c:pt idx="48">
                  <c:v>1.2434828827690638</c:v>
                </c:pt>
                <c:pt idx="49">
                  <c:v>1.2647621704858802</c:v>
                </c:pt>
                <c:pt idx="50">
                  <c:v>1.2930286862231255</c:v>
                </c:pt>
                <c:pt idx="51">
                  <c:v>1.2584636644990301</c:v>
                </c:pt>
                <c:pt idx="52">
                  <c:v>1.2777428116234346</c:v>
                </c:pt>
                <c:pt idx="53">
                  <c:v>1.2816648054198141</c:v>
                </c:pt>
                <c:pt idx="54">
                  <c:v>1.3100609486183468</c:v>
                </c:pt>
                <c:pt idx="55">
                  <c:v>1.3113606031084339</c:v>
                </c:pt>
                <c:pt idx="56">
                  <c:v>1.3020589190151817</c:v>
                </c:pt>
                <c:pt idx="57">
                  <c:v>1.3217332628676972</c:v>
                </c:pt>
                <c:pt idx="58">
                  <c:v>1.2937031813316964</c:v>
                </c:pt>
                <c:pt idx="59">
                  <c:v>1.2306711306897122</c:v>
                </c:pt>
                <c:pt idx="60">
                  <c:v>1.2775000368773426</c:v>
                </c:pt>
                <c:pt idx="61">
                  <c:v>1.2687670105748499</c:v>
                </c:pt>
                <c:pt idx="62">
                  <c:v>1.2364078565429197</c:v>
                </c:pt>
                <c:pt idx="63">
                  <c:v>1.272265589598488</c:v>
                </c:pt>
                <c:pt idx="64">
                  <c:v>1.2874389981289367</c:v>
                </c:pt>
              </c:numCache>
            </c:numRef>
          </c:val>
          <c:smooth val="0"/>
          <c:extLst>
            <c:ext xmlns:c16="http://schemas.microsoft.com/office/drawing/2014/chart" uri="{C3380CC4-5D6E-409C-BE32-E72D297353CC}">
              <c16:uniqueId val="{00000000-2853-4EDA-870F-1D00E339262E}"/>
            </c:ext>
          </c:extLst>
        </c:ser>
        <c:ser>
          <c:idx val="1"/>
          <c:order val="1"/>
          <c:tx>
            <c:strRef>
              <c:f>LongChart!$N$7</c:f>
              <c:strCache>
                <c:ptCount val="1"/>
                <c:pt idx="0">
                  <c:v>GDP</c:v>
                </c:pt>
              </c:strCache>
            </c:strRef>
          </c:tx>
          <c:spPr>
            <a:ln w="12700">
              <a:solidFill>
                <a:srgbClr val="FF00FF"/>
              </a:solidFill>
              <a:prstDash val="solid"/>
            </a:ln>
          </c:spPr>
          <c:marker>
            <c:symbol val="square"/>
            <c:size val="3"/>
            <c:spPr>
              <a:solidFill>
                <a:srgbClr val="FF00FF"/>
              </a:solidFill>
              <a:ln>
                <a:solidFill>
                  <a:srgbClr val="FF00FF"/>
                </a:solidFill>
                <a:prstDash val="solid"/>
              </a:ln>
            </c:spPr>
          </c:marker>
          <c:cat>
            <c:numRef>
              <c:f>LongChart!$L$8:$L$72</c:f>
              <c:numCache>
                <c:formatCode>General</c:formatCode>
                <c:ptCount val="65"/>
                <c:pt idx="0">
                  <c:v>1950</c:v>
                </c:pt>
                <c:pt idx="1">
                  <c:v>1951</c:v>
                </c:pt>
                <c:pt idx="2">
                  <c:v>1952</c:v>
                </c:pt>
                <c:pt idx="3">
                  <c:v>1953</c:v>
                </c:pt>
                <c:pt idx="4">
                  <c:v>1954</c:v>
                </c:pt>
                <c:pt idx="5">
                  <c:v>1955</c:v>
                </c:pt>
                <c:pt idx="6">
                  <c:v>1956</c:v>
                </c:pt>
                <c:pt idx="7">
                  <c:v>1957</c:v>
                </c:pt>
                <c:pt idx="8">
                  <c:v>1958</c:v>
                </c:pt>
                <c:pt idx="9">
                  <c:v>1959</c:v>
                </c:pt>
                <c:pt idx="10">
                  <c:v>1960</c:v>
                </c:pt>
                <c:pt idx="11">
                  <c:v>1961</c:v>
                </c:pt>
                <c:pt idx="12">
                  <c:v>1962</c:v>
                </c:pt>
                <c:pt idx="13">
                  <c:v>1963</c:v>
                </c:pt>
                <c:pt idx="14">
                  <c:v>1964</c:v>
                </c:pt>
                <c:pt idx="15">
                  <c:v>1965</c:v>
                </c:pt>
                <c:pt idx="16">
                  <c:v>1966</c:v>
                </c:pt>
                <c:pt idx="17">
                  <c:v>1967</c:v>
                </c:pt>
                <c:pt idx="18">
                  <c:v>1968</c:v>
                </c:pt>
                <c:pt idx="19">
                  <c:v>1969</c:v>
                </c:pt>
                <c:pt idx="20">
                  <c:v>1970</c:v>
                </c:pt>
                <c:pt idx="21">
                  <c:v>1971</c:v>
                </c:pt>
                <c:pt idx="22">
                  <c:v>1972</c:v>
                </c:pt>
                <c:pt idx="23">
                  <c:v>1973</c:v>
                </c:pt>
                <c:pt idx="24">
                  <c:v>1974</c:v>
                </c:pt>
                <c:pt idx="25">
                  <c:v>1975</c:v>
                </c:pt>
                <c:pt idx="26">
                  <c:v>1976</c:v>
                </c:pt>
                <c:pt idx="27">
                  <c:v>1977</c:v>
                </c:pt>
                <c:pt idx="28">
                  <c:v>1978</c:v>
                </c:pt>
                <c:pt idx="29">
                  <c:v>1979</c:v>
                </c:pt>
                <c:pt idx="30">
                  <c:v>1980</c:v>
                </c:pt>
                <c:pt idx="31">
                  <c:v>1981</c:v>
                </c:pt>
                <c:pt idx="32">
                  <c:v>1982</c:v>
                </c:pt>
                <c:pt idx="33">
                  <c:v>1983</c:v>
                </c:pt>
                <c:pt idx="34">
                  <c:v>1984</c:v>
                </c:pt>
                <c:pt idx="35">
                  <c:v>1985</c:v>
                </c:pt>
                <c:pt idx="36">
                  <c:v>1986</c:v>
                </c:pt>
                <c:pt idx="37">
                  <c:v>1987</c:v>
                </c:pt>
                <c:pt idx="38">
                  <c:v>1988</c:v>
                </c:pt>
                <c:pt idx="39">
                  <c:v>1989</c:v>
                </c:pt>
                <c:pt idx="40">
                  <c:v>1990</c:v>
                </c:pt>
                <c:pt idx="41">
                  <c:v>1991</c:v>
                </c:pt>
                <c:pt idx="42">
                  <c:v>1992</c:v>
                </c:pt>
                <c:pt idx="43">
                  <c:v>1993</c:v>
                </c:pt>
                <c:pt idx="44">
                  <c:v>1994</c:v>
                </c:pt>
                <c:pt idx="45">
                  <c:v>1995</c:v>
                </c:pt>
                <c:pt idx="46">
                  <c:v>1996</c:v>
                </c:pt>
                <c:pt idx="47">
                  <c:v>1997</c:v>
                </c:pt>
                <c:pt idx="48">
                  <c:v>1998</c:v>
                </c:pt>
                <c:pt idx="49">
                  <c:v>1999</c:v>
                </c:pt>
                <c:pt idx="50">
                  <c:v>2000</c:v>
                </c:pt>
                <c:pt idx="51">
                  <c:v>2001</c:v>
                </c:pt>
                <c:pt idx="52">
                  <c:v>2002</c:v>
                </c:pt>
                <c:pt idx="53">
                  <c:v>2003</c:v>
                </c:pt>
                <c:pt idx="54">
                  <c:v>2004</c:v>
                </c:pt>
                <c:pt idx="55">
                  <c:v>2005</c:v>
                </c:pt>
                <c:pt idx="56">
                  <c:v>2006</c:v>
                </c:pt>
                <c:pt idx="57">
                  <c:v>2007</c:v>
                </c:pt>
                <c:pt idx="58">
                  <c:v>2008</c:v>
                </c:pt>
                <c:pt idx="59">
                  <c:v>2009</c:v>
                </c:pt>
                <c:pt idx="60">
                  <c:v>2010</c:v>
                </c:pt>
                <c:pt idx="61">
                  <c:v>2011</c:v>
                </c:pt>
                <c:pt idx="62">
                  <c:v>2012</c:v>
                </c:pt>
                <c:pt idx="63">
                  <c:v>2013</c:v>
                </c:pt>
                <c:pt idx="64">
                  <c:v>2014</c:v>
                </c:pt>
              </c:numCache>
            </c:numRef>
          </c:cat>
          <c:val>
            <c:numRef>
              <c:f>LongChart!$N$8:$N$72</c:f>
              <c:numCache>
                <c:formatCode>0.000</c:formatCode>
                <c:ptCount val="65"/>
                <c:pt idx="0">
                  <c:v>0.28794757958018385</c:v>
                </c:pt>
                <c:pt idx="1">
                  <c:v>0.31112676233477132</c:v>
                </c:pt>
                <c:pt idx="2">
                  <c:v>0.32384198412798226</c:v>
                </c:pt>
                <c:pt idx="3">
                  <c:v>0.33902227364767135</c:v>
                </c:pt>
                <c:pt idx="4">
                  <c:v>0.33706028096741331</c:v>
                </c:pt>
                <c:pt idx="5">
                  <c:v>0.36110726817673022</c:v>
                </c:pt>
                <c:pt idx="6">
                  <c:v>0.36880431638389655</c:v>
                </c:pt>
                <c:pt idx="7">
                  <c:v>0.37656424897184032</c:v>
                </c:pt>
                <c:pt idx="8">
                  <c:v>0.37378475934147476</c:v>
                </c:pt>
                <c:pt idx="9">
                  <c:v>0.39971827797411674</c:v>
                </c:pt>
                <c:pt idx="10">
                  <c:v>0.41000616266931617</c:v>
                </c:pt>
                <c:pt idx="11">
                  <c:v>0.4205078542591591</c:v>
                </c:pt>
                <c:pt idx="12">
                  <c:v>0.44627787350177961</c:v>
                </c:pt>
                <c:pt idx="13">
                  <c:v>0.46570914716202788</c:v>
                </c:pt>
                <c:pt idx="14">
                  <c:v>0.49254820087786594</c:v>
                </c:pt>
                <c:pt idx="15">
                  <c:v>0.52455635069361473</c:v>
                </c:pt>
                <c:pt idx="16">
                  <c:v>0.5591553369973965</c:v>
                </c:pt>
                <c:pt idx="17">
                  <c:v>0.57448654903095164</c:v>
                </c:pt>
                <c:pt idx="18">
                  <c:v>0.60272163600005035</c:v>
                </c:pt>
                <c:pt idx="19">
                  <c:v>0.62156179648099008</c:v>
                </c:pt>
                <c:pt idx="20">
                  <c:v>0.62271886908729612</c:v>
                </c:pt>
                <c:pt idx="21">
                  <c:v>0.64321917722076194</c:v>
                </c:pt>
                <c:pt idx="22">
                  <c:v>0.67705097407905823</c:v>
                </c:pt>
                <c:pt idx="23">
                  <c:v>0.71527210071562419</c:v>
                </c:pt>
                <c:pt idx="24">
                  <c:v>0.71141099973588562</c:v>
                </c:pt>
                <c:pt idx="25">
                  <c:v>0.70993950522569205</c:v>
                </c:pt>
                <c:pt idx="26">
                  <c:v>0.74819836249072447</c:v>
                </c:pt>
                <c:pt idx="27">
                  <c:v>0.78279734879450646</c:v>
                </c:pt>
                <c:pt idx="28">
                  <c:v>0.82612468715020559</c:v>
                </c:pt>
                <c:pt idx="29">
                  <c:v>0.85228458955364672</c:v>
                </c:pt>
                <c:pt idx="30">
                  <c:v>0.85009621310258954</c:v>
                </c:pt>
                <c:pt idx="31">
                  <c:v>0.87166555570927284</c:v>
                </c:pt>
                <c:pt idx="32">
                  <c:v>0.85595703739105278</c:v>
                </c:pt>
                <c:pt idx="33">
                  <c:v>0.89518431412005883</c:v>
                </c:pt>
                <c:pt idx="34">
                  <c:v>0.95996780319704189</c:v>
                </c:pt>
                <c:pt idx="35">
                  <c:v>1</c:v>
                </c:pt>
                <c:pt idx="36">
                  <c:v>1.0346241400560927</c:v>
                </c:pt>
                <c:pt idx="37">
                  <c:v>1.0704179295946472</c:v>
                </c:pt>
                <c:pt idx="38">
                  <c:v>1.1151287243274515</c:v>
                </c:pt>
                <c:pt idx="39">
                  <c:v>1.1560790330897612</c:v>
                </c:pt>
                <c:pt idx="40">
                  <c:v>1.177887336343399</c:v>
                </c:pt>
                <c:pt idx="41">
                  <c:v>1.1766170718516933</c:v>
                </c:pt>
                <c:pt idx="42">
                  <c:v>1.2180578787840675</c:v>
                </c:pt>
                <c:pt idx="43">
                  <c:v>1.251587830614632</c:v>
                </c:pt>
                <c:pt idx="44">
                  <c:v>1.3020085271220334</c:v>
                </c:pt>
                <c:pt idx="45">
                  <c:v>1.3369596659581691</c:v>
                </c:pt>
                <c:pt idx="46">
                  <c:v>1.3874055162178818</c:v>
                </c:pt>
                <c:pt idx="47">
                  <c:v>1.4490950937606115</c:v>
                </c:pt>
                <c:pt idx="48">
                  <c:v>1.5140420822276162</c:v>
                </c:pt>
                <c:pt idx="49">
                  <c:v>1.58600696758939</c:v>
                </c:pt>
                <c:pt idx="50">
                  <c:v>1.6514696079787701</c:v>
                </c:pt>
                <c:pt idx="51">
                  <c:v>1.6679578926186314</c:v>
                </c:pt>
                <c:pt idx="52">
                  <c:v>1.6970104765378375</c:v>
                </c:pt>
                <c:pt idx="53">
                  <c:v>1.7455572184980694</c:v>
                </c:pt>
                <c:pt idx="54">
                  <c:v>1.8118750864660234</c:v>
                </c:pt>
                <c:pt idx="55">
                  <c:v>1.8755266566890114</c:v>
                </c:pt>
                <c:pt idx="56">
                  <c:v>1.9290789953591325</c:v>
                </c:pt>
                <c:pt idx="57">
                  <c:v>1.9652626680585075</c:v>
                </c:pt>
                <c:pt idx="58">
                  <c:v>1.962583793437386</c:v>
                </c:pt>
                <c:pt idx="59">
                  <c:v>1.9127919407377594</c:v>
                </c:pt>
                <c:pt idx="60">
                  <c:v>1.9618417577442113</c:v>
                </c:pt>
                <c:pt idx="61">
                  <c:v>1.9922652211643672</c:v>
                </c:pt>
                <c:pt idx="62">
                  <c:v>2.0370766309064154</c:v>
                </c:pt>
                <c:pt idx="63">
                  <c:v>2.0746060293544288</c:v>
                </c:pt>
                <c:pt idx="64">
                  <c:v>2.127001295418244</c:v>
                </c:pt>
              </c:numCache>
            </c:numRef>
          </c:val>
          <c:smooth val="0"/>
          <c:extLst>
            <c:ext xmlns:c16="http://schemas.microsoft.com/office/drawing/2014/chart" uri="{C3380CC4-5D6E-409C-BE32-E72D297353CC}">
              <c16:uniqueId val="{00000001-2853-4EDA-870F-1D00E339262E}"/>
            </c:ext>
          </c:extLst>
        </c:ser>
        <c:ser>
          <c:idx val="2"/>
          <c:order val="2"/>
          <c:tx>
            <c:strRef>
              <c:f>LongChart!$O$7</c:f>
              <c:strCache>
                <c:ptCount val="1"/>
                <c:pt idx="0">
                  <c:v>E/GDP</c:v>
                </c:pt>
              </c:strCache>
            </c:strRef>
          </c:tx>
          <c:spPr>
            <a:ln w="12700">
              <a:solidFill>
                <a:srgbClr val="002060"/>
              </a:solidFill>
              <a:prstDash val="solid"/>
            </a:ln>
          </c:spPr>
          <c:marker>
            <c:symbol val="circle"/>
            <c:size val="3"/>
            <c:spPr>
              <a:solidFill>
                <a:srgbClr val="0070C0"/>
              </a:solidFill>
              <a:ln>
                <a:solidFill>
                  <a:srgbClr val="002060"/>
                </a:solidFill>
                <a:prstDash val="solid"/>
              </a:ln>
            </c:spPr>
          </c:marker>
          <c:cat>
            <c:numRef>
              <c:f>LongChart!$L$8:$L$72</c:f>
              <c:numCache>
                <c:formatCode>General</c:formatCode>
                <c:ptCount val="65"/>
                <c:pt idx="0">
                  <c:v>1950</c:v>
                </c:pt>
                <c:pt idx="1">
                  <c:v>1951</c:v>
                </c:pt>
                <c:pt idx="2">
                  <c:v>1952</c:v>
                </c:pt>
                <c:pt idx="3">
                  <c:v>1953</c:v>
                </c:pt>
                <c:pt idx="4">
                  <c:v>1954</c:v>
                </c:pt>
                <c:pt idx="5">
                  <c:v>1955</c:v>
                </c:pt>
                <c:pt idx="6">
                  <c:v>1956</c:v>
                </c:pt>
                <c:pt idx="7">
                  <c:v>1957</c:v>
                </c:pt>
                <c:pt idx="8">
                  <c:v>1958</c:v>
                </c:pt>
                <c:pt idx="9">
                  <c:v>1959</c:v>
                </c:pt>
                <c:pt idx="10">
                  <c:v>1960</c:v>
                </c:pt>
                <c:pt idx="11">
                  <c:v>1961</c:v>
                </c:pt>
                <c:pt idx="12">
                  <c:v>1962</c:v>
                </c:pt>
                <c:pt idx="13">
                  <c:v>1963</c:v>
                </c:pt>
                <c:pt idx="14">
                  <c:v>1964</c:v>
                </c:pt>
                <c:pt idx="15">
                  <c:v>1965</c:v>
                </c:pt>
                <c:pt idx="16">
                  <c:v>1966</c:v>
                </c:pt>
                <c:pt idx="17">
                  <c:v>1967</c:v>
                </c:pt>
                <c:pt idx="18">
                  <c:v>1968</c:v>
                </c:pt>
                <c:pt idx="19">
                  <c:v>1969</c:v>
                </c:pt>
                <c:pt idx="20">
                  <c:v>1970</c:v>
                </c:pt>
                <c:pt idx="21">
                  <c:v>1971</c:v>
                </c:pt>
                <c:pt idx="22">
                  <c:v>1972</c:v>
                </c:pt>
                <c:pt idx="23">
                  <c:v>1973</c:v>
                </c:pt>
                <c:pt idx="24">
                  <c:v>1974</c:v>
                </c:pt>
                <c:pt idx="25">
                  <c:v>1975</c:v>
                </c:pt>
                <c:pt idx="26">
                  <c:v>1976</c:v>
                </c:pt>
                <c:pt idx="27">
                  <c:v>1977</c:v>
                </c:pt>
                <c:pt idx="28">
                  <c:v>1978</c:v>
                </c:pt>
                <c:pt idx="29">
                  <c:v>1979</c:v>
                </c:pt>
                <c:pt idx="30">
                  <c:v>1980</c:v>
                </c:pt>
                <c:pt idx="31">
                  <c:v>1981</c:v>
                </c:pt>
                <c:pt idx="32">
                  <c:v>1982</c:v>
                </c:pt>
                <c:pt idx="33">
                  <c:v>1983</c:v>
                </c:pt>
                <c:pt idx="34">
                  <c:v>1984</c:v>
                </c:pt>
                <c:pt idx="35">
                  <c:v>1985</c:v>
                </c:pt>
                <c:pt idx="36">
                  <c:v>1986</c:v>
                </c:pt>
                <c:pt idx="37">
                  <c:v>1987</c:v>
                </c:pt>
                <c:pt idx="38">
                  <c:v>1988</c:v>
                </c:pt>
                <c:pt idx="39">
                  <c:v>1989</c:v>
                </c:pt>
                <c:pt idx="40">
                  <c:v>1990</c:v>
                </c:pt>
                <c:pt idx="41">
                  <c:v>1991</c:v>
                </c:pt>
                <c:pt idx="42">
                  <c:v>1992</c:v>
                </c:pt>
                <c:pt idx="43">
                  <c:v>1993</c:v>
                </c:pt>
                <c:pt idx="44">
                  <c:v>1994</c:v>
                </c:pt>
                <c:pt idx="45">
                  <c:v>1995</c:v>
                </c:pt>
                <c:pt idx="46">
                  <c:v>1996</c:v>
                </c:pt>
                <c:pt idx="47">
                  <c:v>1997</c:v>
                </c:pt>
                <c:pt idx="48">
                  <c:v>1998</c:v>
                </c:pt>
                <c:pt idx="49">
                  <c:v>1999</c:v>
                </c:pt>
                <c:pt idx="50">
                  <c:v>2000</c:v>
                </c:pt>
                <c:pt idx="51">
                  <c:v>2001</c:v>
                </c:pt>
                <c:pt idx="52">
                  <c:v>2002</c:v>
                </c:pt>
                <c:pt idx="53">
                  <c:v>2003</c:v>
                </c:pt>
                <c:pt idx="54">
                  <c:v>2004</c:v>
                </c:pt>
                <c:pt idx="55">
                  <c:v>2005</c:v>
                </c:pt>
                <c:pt idx="56">
                  <c:v>2006</c:v>
                </c:pt>
                <c:pt idx="57">
                  <c:v>2007</c:v>
                </c:pt>
                <c:pt idx="58">
                  <c:v>2008</c:v>
                </c:pt>
                <c:pt idx="59">
                  <c:v>2009</c:v>
                </c:pt>
                <c:pt idx="60">
                  <c:v>2010</c:v>
                </c:pt>
                <c:pt idx="61">
                  <c:v>2011</c:v>
                </c:pt>
                <c:pt idx="62">
                  <c:v>2012</c:v>
                </c:pt>
                <c:pt idx="63">
                  <c:v>2013</c:v>
                </c:pt>
                <c:pt idx="64">
                  <c:v>2014</c:v>
                </c:pt>
              </c:numCache>
            </c:numRef>
          </c:cat>
          <c:val>
            <c:numRef>
              <c:f>LongChart!$O$8:$O$72</c:f>
              <c:numCache>
                <c:formatCode>0.000</c:formatCode>
                <c:ptCount val="65"/>
                <c:pt idx="0">
                  <c:v>1.5740767215752054</c:v>
                </c:pt>
                <c:pt idx="1">
                  <c:v>1.5559703531442319</c:v>
                </c:pt>
                <c:pt idx="2">
                  <c:v>1.4856692440200472</c:v>
                </c:pt>
                <c:pt idx="3">
                  <c:v>1.4544858461291013</c:v>
                </c:pt>
                <c:pt idx="4">
                  <c:v>1.4230342326224537</c:v>
                </c:pt>
                <c:pt idx="5">
                  <c:v>1.4575933274805108</c:v>
                </c:pt>
                <c:pt idx="6">
                  <c:v>1.4819986603601478</c:v>
                </c:pt>
                <c:pt idx="7">
                  <c:v>1.452577327856591</c:v>
                </c:pt>
                <c:pt idx="8">
                  <c:v>1.458309914548666</c:v>
                </c:pt>
                <c:pt idx="9">
                  <c:v>1.4231369143824697</c:v>
                </c:pt>
                <c:pt idx="10">
                  <c:v>1.4391175604478803</c:v>
                </c:pt>
                <c:pt idx="11">
                  <c:v>1.4234285970345888</c:v>
                </c:pt>
                <c:pt idx="12">
                  <c:v>1.4024164103852128</c:v>
                </c:pt>
                <c:pt idx="13">
                  <c:v>1.3949176725495329</c:v>
                </c:pt>
                <c:pt idx="14">
                  <c:v>1.3765384894196857</c:v>
                </c:pt>
                <c:pt idx="15">
                  <c:v>1.3474307208463361</c:v>
                </c:pt>
                <c:pt idx="16">
                  <c:v>1.3342466423478663</c:v>
                </c:pt>
                <c:pt idx="17">
                  <c:v>1.3430075637438534</c:v>
                </c:pt>
                <c:pt idx="18">
                  <c:v>1.3563111296029347</c:v>
                </c:pt>
                <c:pt idx="19">
                  <c:v>1.3825344942844378</c:v>
                </c:pt>
                <c:pt idx="20">
                  <c:v>1.4266802780817123</c:v>
                </c:pt>
                <c:pt idx="21">
                  <c:v>1.4106082496135735</c:v>
                </c:pt>
                <c:pt idx="22">
                  <c:v>1.4059033458207728</c:v>
                </c:pt>
                <c:pt idx="23">
                  <c:v>1.3855810878810328</c:v>
                </c:pt>
                <c:pt idx="24">
                  <c:v>1.361373707137695</c:v>
                </c:pt>
                <c:pt idx="25">
                  <c:v>1.3273212026321675</c:v>
                </c:pt>
                <c:pt idx="26">
                  <c:v>1.3296259962992458</c:v>
                </c:pt>
                <c:pt idx="27">
                  <c:v>1.3040095279744355</c:v>
                </c:pt>
                <c:pt idx="28">
                  <c:v>1.2671231587058407</c:v>
                </c:pt>
                <c:pt idx="29">
                  <c:v>1.2421421287067484</c:v>
                </c:pt>
                <c:pt idx="30">
                  <c:v>1.2023344111058976</c:v>
                </c:pt>
                <c:pt idx="31">
                  <c:v>1.1430667622369464</c:v>
                </c:pt>
                <c:pt idx="32">
                  <c:v>1.1179614101074467</c:v>
                </c:pt>
                <c:pt idx="33">
                  <c:v>1.0670578725550837</c:v>
                </c:pt>
                <c:pt idx="34">
                  <c:v>1.0449298712472279</c:v>
                </c:pt>
                <c:pt idx="35">
                  <c:v>1</c:v>
                </c:pt>
                <c:pt idx="36">
                  <c:v>0.96988685821579268</c:v>
                </c:pt>
                <c:pt idx="37">
                  <c:v>0.96694111295717444</c:v>
                </c:pt>
                <c:pt idx="38">
                  <c:v>0.97106264754613714</c:v>
                </c:pt>
                <c:pt idx="39">
                  <c:v>0.96024513615104135</c:v>
                </c:pt>
                <c:pt idx="40">
                  <c:v>0.93905053580790265</c:v>
                </c:pt>
                <c:pt idx="41">
                  <c:v>0.93947912964180957</c:v>
                </c:pt>
                <c:pt idx="42">
                  <c:v>0.92197724594287178</c:v>
                </c:pt>
                <c:pt idx="43">
                  <c:v>0.91340713052203426</c:v>
                </c:pt>
                <c:pt idx="44">
                  <c:v>0.89531440941229057</c:v>
                </c:pt>
                <c:pt idx="45">
                  <c:v>0.89099130337472976</c:v>
                </c:pt>
                <c:pt idx="46">
                  <c:v>0.88695785385011749</c:v>
                </c:pt>
                <c:pt idx="47">
                  <c:v>0.85437455101739979</c:v>
                </c:pt>
                <c:pt idx="48">
                  <c:v>0.82130007967778706</c:v>
                </c:pt>
                <c:pt idx="49">
                  <c:v>0.79745057640460593</c:v>
                </c:pt>
                <c:pt idx="50">
                  <c:v>0.78295639228000102</c:v>
                </c:pt>
                <c:pt idx="51">
                  <c:v>0.75449366561843434</c:v>
                </c:pt>
                <c:pt idx="52">
                  <c:v>0.75293749171792179</c:v>
                </c:pt>
                <c:pt idx="53">
                  <c:v>0.73424393760211282</c:v>
                </c:pt>
                <c:pt idx="54">
                  <c:v>0.7230415376887589</c:v>
                </c:pt>
                <c:pt idx="55">
                  <c:v>0.69919592901092831</c:v>
                </c:pt>
                <c:pt idx="56">
                  <c:v>0.67496402280445744</c:v>
                </c:pt>
                <c:pt idx="57">
                  <c:v>0.67254789110375968</c:v>
                </c:pt>
                <c:pt idx="58">
                  <c:v>0.65918366678542051</c:v>
                </c:pt>
                <c:pt idx="59">
                  <c:v>0.64338996023532247</c:v>
                </c:pt>
                <c:pt idx="60">
                  <c:v>0.65117384306584092</c:v>
                </c:pt>
                <c:pt idx="61">
                  <c:v>0.63684643846431588</c:v>
                </c:pt>
                <c:pt idx="62">
                  <c:v>0.60695205952697462</c:v>
                </c:pt>
                <c:pt idx="63">
                  <c:v>0.61325647934918448</c:v>
                </c:pt>
                <c:pt idx="64">
                  <c:v>0.6052835985112931</c:v>
                </c:pt>
              </c:numCache>
            </c:numRef>
          </c:val>
          <c:smooth val="0"/>
          <c:extLst>
            <c:ext xmlns:c16="http://schemas.microsoft.com/office/drawing/2014/chart" uri="{C3380CC4-5D6E-409C-BE32-E72D297353CC}">
              <c16:uniqueId val="{00000002-2853-4EDA-870F-1D00E339262E}"/>
            </c:ext>
          </c:extLst>
        </c:ser>
        <c:ser>
          <c:idx val="3"/>
          <c:order val="3"/>
          <c:tx>
            <c:strRef>
              <c:f>LongChart!$P$7</c:f>
              <c:strCache>
                <c:ptCount val="1"/>
                <c:pt idx="0">
                  <c:v>Energy Intensity Index</c:v>
                </c:pt>
              </c:strCache>
            </c:strRef>
          </c:tx>
          <c:spPr>
            <a:ln w="12700">
              <a:solidFill>
                <a:srgbClr val="00B050"/>
              </a:solidFill>
              <a:prstDash val="solid"/>
            </a:ln>
          </c:spPr>
          <c:marker>
            <c:symbol val="triangle"/>
            <c:size val="3"/>
            <c:spPr>
              <a:solidFill>
                <a:srgbClr val="00FF00"/>
              </a:solidFill>
              <a:ln>
                <a:solidFill>
                  <a:srgbClr val="00B0F0"/>
                </a:solidFill>
                <a:prstDash val="solid"/>
              </a:ln>
            </c:spPr>
          </c:marker>
          <c:cat>
            <c:numRef>
              <c:f>LongChart!$L$8:$L$72</c:f>
              <c:numCache>
                <c:formatCode>General</c:formatCode>
                <c:ptCount val="65"/>
                <c:pt idx="0">
                  <c:v>1950</c:v>
                </c:pt>
                <c:pt idx="1">
                  <c:v>1951</c:v>
                </c:pt>
                <c:pt idx="2">
                  <c:v>1952</c:v>
                </c:pt>
                <c:pt idx="3">
                  <c:v>1953</c:v>
                </c:pt>
                <c:pt idx="4">
                  <c:v>1954</c:v>
                </c:pt>
                <c:pt idx="5">
                  <c:v>1955</c:v>
                </c:pt>
                <c:pt idx="6">
                  <c:v>1956</c:v>
                </c:pt>
                <c:pt idx="7">
                  <c:v>1957</c:v>
                </c:pt>
                <c:pt idx="8">
                  <c:v>1958</c:v>
                </c:pt>
                <c:pt idx="9">
                  <c:v>1959</c:v>
                </c:pt>
                <c:pt idx="10">
                  <c:v>1960</c:v>
                </c:pt>
                <c:pt idx="11">
                  <c:v>1961</c:v>
                </c:pt>
                <c:pt idx="12">
                  <c:v>1962</c:v>
                </c:pt>
                <c:pt idx="13">
                  <c:v>1963</c:v>
                </c:pt>
                <c:pt idx="14">
                  <c:v>1964</c:v>
                </c:pt>
                <c:pt idx="15">
                  <c:v>1965</c:v>
                </c:pt>
                <c:pt idx="16">
                  <c:v>1966</c:v>
                </c:pt>
                <c:pt idx="17">
                  <c:v>1967</c:v>
                </c:pt>
                <c:pt idx="18">
                  <c:v>1968</c:v>
                </c:pt>
                <c:pt idx="19">
                  <c:v>1969</c:v>
                </c:pt>
                <c:pt idx="20">
                  <c:v>1970</c:v>
                </c:pt>
                <c:pt idx="21">
                  <c:v>1971</c:v>
                </c:pt>
                <c:pt idx="22">
                  <c:v>1972</c:v>
                </c:pt>
                <c:pt idx="23">
                  <c:v>1973</c:v>
                </c:pt>
                <c:pt idx="24">
                  <c:v>1974</c:v>
                </c:pt>
                <c:pt idx="25">
                  <c:v>1975</c:v>
                </c:pt>
                <c:pt idx="26">
                  <c:v>1976</c:v>
                </c:pt>
                <c:pt idx="27">
                  <c:v>1977</c:v>
                </c:pt>
                <c:pt idx="28">
                  <c:v>1978</c:v>
                </c:pt>
                <c:pt idx="29">
                  <c:v>1979</c:v>
                </c:pt>
                <c:pt idx="30">
                  <c:v>1980</c:v>
                </c:pt>
                <c:pt idx="31">
                  <c:v>1981</c:v>
                </c:pt>
                <c:pt idx="32">
                  <c:v>1982</c:v>
                </c:pt>
                <c:pt idx="33">
                  <c:v>1983</c:v>
                </c:pt>
                <c:pt idx="34">
                  <c:v>1984</c:v>
                </c:pt>
                <c:pt idx="35">
                  <c:v>1985</c:v>
                </c:pt>
                <c:pt idx="36">
                  <c:v>1986</c:v>
                </c:pt>
                <c:pt idx="37">
                  <c:v>1987</c:v>
                </c:pt>
                <c:pt idx="38">
                  <c:v>1988</c:v>
                </c:pt>
                <c:pt idx="39">
                  <c:v>1989</c:v>
                </c:pt>
                <c:pt idx="40">
                  <c:v>1990</c:v>
                </c:pt>
                <c:pt idx="41">
                  <c:v>1991</c:v>
                </c:pt>
                <c:pt idx="42">
                  <c:v>1992</c:v>
                </c:pt>
                <c:pt idx="43">
                  <c:v>1993</c:v>
                </c:pt>
                <c:pt idx="44">
                  <c:v>1994</c:v>
                </c:pt>
                <c:pt idx="45">
                  <c:v>1995</c:v>
                </c:pt>
                <c:pt idx="46">
                  <c:v>1996</c:v>
                </c:pt>
                <c:pt idx="47">
                  <c:v>1997</c:v>
                </c:pt>
                <c:pt idx="48">
                  <c:v>1998</c:v>
                </c:pt>
                <c:pt idx="49">
                  <c:v>1999</c:v>
                </c:pt>
                <c:pt idx="50">
                  <c:v>2000</c:v>
                </c:pt>
                <c:pt idx="51">
                  <c:v>2001</c:v>
                </c:pt>
                <c:pt idx="52">
                  <c:v>2002</c:v>
                </c:pt>
                <c:pt idx="53">
                  <c:v>2003</c:v>
                </c:pt>
                <c:pt idx="54">
                  <c:v>2004</c:v>
                </c:pt>
                <c:pt idx="55">
                  <c:v>2005</c:v>
                </c:pt>
                <c:pt idx="56">
                  <c:v>2006</c:v>
                </c:pt>
                <c:pt idx="57">
                  <c:v>2007</c:v>
                </c:pt>
                <c:pt idx="58">
                  <c:v>2008</c:v>
                </c:pt>
                <c:pt idx="59">
                  <c:v>2009</c:v>
                </c:pt>
                <c:pt idx="60">
                  <c:v>2010</c:v>
                </c:pt>
                <c:pt idx="61">
                  <c:v>2011</c:v>
                </c:pt>
                <c:pt idx="62">
                  <c:v>2012</c:v>
                </c:pt>
                <c:pt idx="63">
                  <c:v>2013</c:v>
                </c:pt>
                <c:pt idx="64">
                  <c:v>2014</c:v>
                </c:pt>
              </c:numCache>
            </c:numRef>
          </c:cat>
          <c:val>
            <c:numRef>
              <c:f>LongChart!$P$8:$P$72</c:f>
              <c:numCache>
                <c:formatCode>General</c:formatCode>
                <c:ptCount val="65"/>
                <c:pt idx="20" formatCode="0.000">
                  <c:v>1.2097635445981114</c:v>
                </c:pt>
                <c:pt idx="21" formatCode="0.000">
                  <c:v>1.2162970549823362</c:v>
                </c:pt>
                <c:pt idx="22" formatCode="0.000">
                  <c:v>1.2074527815241165</c:v>
                </c:pt>
                <c:pt idx="23" formatCode="0.000">
                  <c:v>1.1961191337674382</c:v>
                </c:pt>
                <c:pt idx="24" formatCode="0.000">
                  <c:v>1.1742034142808806</c:v>
                </c:pt>
                <c:pt idx="25" formatCode="0.000">
                  <c:v>1.170562401347353</c:v>
                </c:pt>
                <c:pt idx="26" formatCode="0.000">
                  <c:v>1.1593431011770396</c:v>
                </c:pt>
                <c:pt idx="27" formatCode="0.000">
                  <c:v>1.1339813183396019</c:v>
                </c:pt>
                <c:pt idx="28" formatCode="0.000">
                  <c:v>1.1210160391883899</c:v>
                </c:pt>
                <c:pt idx="29" formatCode="0.000">
                  <c:v>1.0997424587366704</c:v>
                </c:pt>
                <c:pt idx="30" formatCode="0.000">
                  <c:v>1.0683457695134324</c:v>
                </c:pt>
                <c:pt idx="31" formatCode="0.000">
                  <c:v>1.0524065219541749</c:v>
                </c:pt>
                <c:pt idx="32" formatCode="0.000">
                  <c:v>1.0504122054267475</c:v>
                </c:pt>
                <c:pt idx="33" formatCode="0.000">
                  <c:v>1.0313352024786768</c:v>
                </c:pt>
                <c:pt idx="34" formatCode="0.000">
                  <c:v>1.031250879215736</c:v>
                </c:pt>
                <c:pt idx="35" formatCode="0.000">
                  <c:v>1</c:v>
                </c:pt>
                <c:pt idx="36" formatCode="0.000">
                  <c:v>1.0020693978160105</c:v>
                </c:pt>
                <c:pt idx="37" formatCode="0.000">
                  <c:v>0.98409435244919874</c:v>
                </c:pt>
                <c:pt idx="38" formatCode="0.000">
                  <c:v>0.99068378651305455</c:v>
                </c:pt>
                <c:pt idx="39" formatCode="0.000">
                  <c:v>1.0013473363091538</c:v>
                </c:pt>
                <c:pt idx="40" formatCode="0.000">
                  <c:v>0.99706227687871696</c:v>
                </c:pt>
                <c:pt idx="41" formatCode="0.000">
                  <c:v>0.97899438728561949</c:v>
                </c:pt>
                <c:pt idx="42" formatCode="0.000">
                  <c:v>0.97542033527139727</c:v>
                </c:pt>
                <c:pt idx="43" formatCode="0.000">
                  <c:v>0.97342828814140081</c:v>
                </c:pt>
                <c:pt idx="44" formatCode="0.000">
                  <c:v>0.96587849404638348</c:v>
                </c:pt>
                <c:pt idx="45" formatCode="0.000">
                  <c:v>0.96687146007158042</c:v>
                </c:pt>
                <c:pt idx="46" formatCode="0.000">
                  <c:v>0.97416455670997071</c:v>
                </c:pt>
                <c:pt idx="47" formatCode="0.000">
                  <c:v>0.95223802082816267</c:v>
                </c:pt>
                <c:pt idx="48" formatCode="0.000">
                  <c:v>0.95201647102133524</c:v>
                </c:pt>
                <c:pt idx="49" formatCode="0.000">
                  <c:v>0.95710118418523638</c:v>
                </c:pt>
                <c:pt idx="50" formatCode="0.000">
                  <c:v>0.96038829115866708</c:v>
                </c:pt>
                <c:pt idx="51" formatCode="0.000">
                  <c:v>0.95015664870815209</c:v>
                </c:pt>
                <c:pt idx="52" formatCode="0.000">
                  <c:v>0.93148265594790947</c:v>
                </c:pt>
                <c:pt idx="53" formatCode="0.000">
                  <c:v>0.92599008075323841</c:v>
                </c:pt>
                <c:pt idx="54" formatCode="0.000">
                  <c:v>0.91806717506565561</c:v>
                </c:pt>
                <c:pt idx="55" formatCode="0.000">
                  <c:v>0.90224630190241462</c:v>
                </c:pt>
                <c:pt idx="56" formatCode="0.000">
                  <c:v>0.88916098186422132</c:v>
                </c:pt>
                <c:pt idx="57" formatCode="0.000">
                  <c:v>0.88538010280796753</c:v>
                </c:pt>
                <c:pt idx="58" formatCode="0.000">
                  <c:v>0.88312638257372422</c:v>
                </c:pt>
                <c:pt idx="59" formatCode="0.000">
                  <c:v>0.8732016928621954</c:v>
                </c:pt>
                <c:pt idx="60" formatCode="0.000">
                  <c:v>0.87284685173209864</c:v>
                </c:pt>
                <c:pt idx="61" formatCode="0.0000">
                  <c:v>0.86821395573978899</c:v>
                </c:pt>
                <c:pt idx="62" formatCode="0.0000">
                  <c:v>0.84388261460690062</c:v>
                </c:pt>
                <c:pt idx="63" formatCode="0.0000">
                  <c:v>0.84836838775324119</c:v>
                </c:pt>
                <c:pt idx="64" formatCode="0.0000">
                  <c:v>0.85412586376949107</c:v>
                </c:pt>
              </c:numCache>
            </c:numRef>
          </c:val>
          <c:smooth val="0"/>
          <c:extLst>
            <c:ext xmlns:c16="http://schemas.microsoft.com/office/drawing/2014/chart" uri="{C3380CC4-5D6E-409C-BE32-E72D297353CC}">
              <c16:uniqueId val="{00000003-2853-4EDA-870F-1D00E339262E}"/>
            </c:ext>
          </c:extLst>
        </c:ser>
        <c:dLbls>
          <c:showLegendKey val="0"/>
          <c:showVal val="0"/>
          <c:showCatName val="0"/>
          <c:showSerName val="0"/>
          <c:showPercent val="0"/>
          <c:showBubbleSize val="0"/>
        </c:dLbls>
        <c:marker val="1"/>
        <c:smooth val="0"/>
        <c:axId val="68645376"/>
        <c:axId val="69148672"/>
      </c:lineChart>
      <c:catAx>
        <c:axId val="68645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nchor="t" anchorCtr="0"/>
          <a:lstStyle/>
          <a:p>
            <a:pPr>
              <a:defRPr sz="800" b="0" i="0" u="none" strike="noStrike" baseline="0">
                <a:solidFill>
                  <a:srgbClr val="000000"/>
                </a:solidFill>
                <a:latin typeface="Arial"/>
                <a:ea typeface="Arial"/>
                <a:cs typeface="Arial"/>
              </a:defRPr>
            </a:pPr>
            <a:endParaRPr lang="en-US"/>
          </a:p>
        </c:txPr>
        <c:crossAx val="69148672"/>
        <c:crosses val="autoZero"/>
        <c:auto val="1"/>
        <c:lblAlgn val="ctr"/>
        <c:lblOffset val="100"/>
        <c:tickLblSkip val="5"/>
        <c:tickMarkSkip val="1"/>
        <c:noMultiLvlLbl val="0"/>
      </c:catAx>
      <c:valAx>
        <c:axId val="69148672"/>
        <c:scaling>
          <c:orientation val="minMax"/>
        </c:scaling>
        <c:delete val="0"/>
        <c:axPos val="l"/>
        <c:majorGridlines>
          <c:spPr>
            <a:ln w="3175">
              <a:solidFill>
                <a:srgbClr val="000000"/>
              </a:solidFill>
              <a:prstDash val="solid"/>
            </a:ln>
          </c:spPr>
        </c:majorGridlines>
        <c:title>
          <c:tx>
            <c:rich>
              <a:bodyPr/>
              <a:lstStyle/>
              <a:p>
                <a:pPr>
                  <a:defRPr sz="1200" b="1" i="0" u="none" strike="noStrike" baseline="0">
                    <a:solidFill>
                      <a:srgbClr val="000000"/>
                    </a:solidFill>
                    <a:latin typeface="Arial"/>
                    <a:ea typeface="Arial"/>
                    <a:cs typeface="Arial"/>
                  </a:defRPr>
                </a:pPr>
                <a:r>
                  <a:rPr lang="en-US"/>
                  <a:t>Index (1985 = 1.0)</a:t>
                </a:r>
              </a:p>
            </c:rich>
          </c:tx>
          <c:layout>
            <c:manualLayout>
              <c:xMode val="edge"/>
              <c:yMode val="edge"/>
              <c:x val="3.9669421487603308E-2"/>
              <c:y val="0.2363639090568224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68645376"/>
        <c:crosses val="autoZero"/>
        <c:crossBetween val="midCat"/>
      </c:valAx>
      <c:spPr>
        <a:solidFill>
          <a:srgbClr val="FFFFFF"/>
        </a:solidFill>
        <a:ln w="12700">
          <a:solidFill>
            <a:srgbClr val="0070C0"/>
          </a:solidFill>
          <a:prstDash val="solid"/>
        </a:ln>
      </c:spPr>
    </c:plotArea>
    <c:legend>
      <c:legendPos val="r"/>
      <c:layout>
        <c:manualLayout>
          <c:xMode val="edge"/>
          <c:yMode val="edge"/>
          <c:x val="0.28170300827781142"/>
          <c:y val="7.9752921509811267E-2"/>
          <c:w val="0.31847847034854909"/>
          <c:h val="0.2852635608048994"/>
        </c:manualLayout>
      </c:layout>
      <c:overlay val="0"/>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475"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69620253164557"/>
          <c:y val="0.11864426417549023"/>
          <c:w val="0.81265822784810127"/>
          <c:h val="0.67796722385994412"/>
        </c:manualLayout>
      </c:layout>
      <c:lineChart>
        <c:grouping val="standard"/>
        <c:varyColors val="0"/>
        <c:ser>
          <c:idx val="0"/>
          <c:order val="0"/>
          <c:tx>
            <c:v>Slower Growth</c:v>
          </c:tx>
          <c:spPr>
            <a:ln w="12700">
              <a:solidFill>
                <a:srgbClr val="00FF00"/>
              </a:solidFill>
              <a:prstDash val="solid"/>
            </a:ln>
          </c:spPr>
          <c:marker>
            <c:symbol val="diamond"/>
            <c:size val="5"/>
            <c:spPr>
              <a:solidFill>
                <a:srgbClr val="00FF00"/>
              </a:solidFill>
              <a:ln>
                <a:solidFill>
                  <a:srgbClr val="00FF00"/>
                </a:solidFill>
                <a:prstDash val="solid"/>
              </a:ln>
            </c:spPr>
          </c:marker>
          <c:cat>
            <c:numRef>
              <c:f>All_Sectors!$B$202:$B$219</c:f>
              <c:numCache>
                <c:formatCode>General</c:formatCode>
                <c:ptCount val="18"/>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numCache>
            </c:numRef>
          </c:cat>
          <c:val>
            <c:numRef>
              <c:f>All_Sectors!$CD$202:$CD$219</c:f>
              <c:numCache>
                <c:formatCode>0.0000</c:formatCode>
                <c:ptCount val="18"/>
                <c:pt idx="0">
                  <c:v>1</c:v>
                </c:pt>
                <c:pt idx="1">
                  <c:v>0.98785122532627889</c:v>
                </c:pt>
                <c:pt idx="2">
                  <c:v>0.99104347182041885</c:v>
                </c:pt>
                <c:pt idx="3">
                  <c:v>0.98749216633751491</c:v>
                </c:pt>
                <c:pt idx="4">
                  <c:v>0.96667004454913563</c:v>
                </c:pt>
                <c:pt idx="5">
                  <c:v>0.96065138971279895</c:v>
                </c:pt>
                <c:pt idx="6">
                  <c:v>0.9650750856649174</c:v>
                </c:pt>
                <c:pt idx="7">
                  <c:v>0.94861466033097652</c:v>
                </c:pt>
                <c:pt idx="8">
                  <c:v>0.94382455012411448</c:v>
                </c:pt>
                <c:pt idx="9">
                  <c:v>0.93907816843027514</c:v>
                </c:pt>
                <c:pt idx="10">
                  <c:v>0.93369503400763354</c:v>
                </c:pt>
                <c:pt idx="11">
                  <c:v>0.92474803743043543</c:v>
                </c:pt>
                <c:pt idx="12">
                  <c:v>0.90504243858236433</c:v>
                </c:pt>
                <c:pt idx="13">
                  <c:v>0.89037086596525228</c:v>
                </c:pt>
                <c:pt idx="14">
                  <c:v>0.87156426990766367</c:v>
                </c:pt>
                <c:pt idx="15">
                  <c:v>0.86625642105767886</c:v>
                </c:pt>
                <c:pt idx="16">
                  <c:v>0.85895976803890883</c:v>
                </c:pt>
                <c:pt idx="17">
                  <c:v>0.85420386102308832</c:v>
                </c:pt>
              </c:numCache>
            </c:numRef>
          </c:val>
          <c:smooth val="0"/>
          <c:extLst>
            <c:ext xmlns:c16="http://schemas.microsoft.com/office/drawing/2014/chart" uri="{C3380CC4-5D6E-409C-BE32-E72D297353CC}">
              <c16:uniqueId val="{00000000-B2EB-4653-8CBA-5887685BC1D3}"/>
            </c:ext>
          </c:extLst>
        </c:ser>
        <c:ser>
          <c:idx val="1"/>
          <c:order val="1"/>
          <c:tx>
            <c:v>Within Sector</c:v>
          </c:tx>
          <c:spPr>
            <a:ln w="12700">
              <a:solidFill>
                <a:srgbClr val="FF00FF"/>
              </a:solidFill>
              <a:prstDash val="solid"/>
            </a:ln>
          </c:spPr>
          <c:marker>
            <c:symbol val="square"/>
            <c:size val="5"/>
            <c:spPr>
              <a:solidFill>
                <a:srgbClr val="FF00FF"/>
              </a:solidFill>
              <a:ln>
                <a:solidFill>
                  <a:srgbClr val="FF00FF"/>
                </a:solidFill>
                <a:prstDash val="solid"/>
              </a:ln>
            </c:spPr>
          </c:marker>
          <c:cat>
            <c:numRef>
              <c:f>All_Sectors!$B$202:$B$219</c:f>
              <c:numCache>
                <c:formatCode>General</c:formatCode>
                <c:ptCount val="18"/>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numCache>
            </c:numRef>
          </c:cat>
          <c:val>
            <c:numRef>
              <c:f>All_Sectors!$CE$202:$CE$219</c:f>
              <c:numCache>
                <c:formatCode>0.0000</c:formatCode>
                <c:ptCount val="18"/>
                <c:pt idx="0">
                  <c:v>1</c:v>
                </c:pt>
                <c:pt idx="1">
                  <c:v>0.98929489580656949</c:v>
                </c:pt>
                <c:pt idx="2">
                  <c:v>0.99482251371871588</c:v>
                </c:pt>
                <c:pt idx="3">
                  <c:v>1.0023091508008399</c:v>
                </c:pt>
                <c:pt idx="4">
                  <c:v>1.0059105100369976</c:v>
                </c:pt>
                <c:pt idx="5">
                  <c:v>0.99566532075357839</c:v>
                </c:pt>
                <c:pt idx="6">
                  <c:v>1.0036422040152662</c:v>
                </c:pt>
                <c:pt idx="7">
                  <c:v>1.0026144202686513</c:v>
                </c:pt>
                <c:pt idx="8">
                  <c:v>1.0127826800579949</c:v>
                </c:pt>
                <c:pt idx="9">
                  <c:v>1.0038131994399364</c:v>
                </c:pt>
                <c:pt idx="10">
                  <c:v>1.0068143481029537</c:v>
                </c:pt>
                <c:pt idx="11">
                  <c:v>1.0057991565047382</c:v>
                </c:pt>
                <c:pt idx="12">
                  <c:v>1.0044666627338359</c:v>
                </c:pt>
                <c:pt idx="13">
                  <c:v>0.99279339306277703</c:v>
                </c:pt>
                <c:pt idx="14">
                  <c:v>0.98975307517308142</c:v>
                </c:pt>
                <c:pt idx="15">
                  <c:v>0.98372324960820945</c:v>
                </c:pt>
                <c:pt idx="16">
                  <c:v>0.97825787283184484</c:v>
                </c:pt>
                <c:pt idx="17">
                  <c:v>0.98745175414879605</c:v>
                </c:pt>
              </c:numCache>
            </c:numRef>
          </c:val>
          <c:smooth val="0"/>
          <c:extLst>
            <c:ext xmlns:c16="http://schemas.microsoft.com/office/drawing/2014/chart" uri="{C3380CC4-5D6E-409C-BE32-E72D297353CC}">
              <c16:uniqueId val="{00000001-B2EB-4653-8CBA-5887685BC1D3}"/>
            </c:ext>
          </c:extLst>
        </c:ser>
        <c:ser>
          <c:idx val="2"/>
          <c:order val="2"/>
          <c:tx>
            <c:v>Total Structure</c:v>
          </c:tx>
          <c:spPr>
            <a:ln w="12700">
              <a:solidFill>
                <a:srgbClr val="3366FF"/>
              </a:solidFill>
              <a:prstDash val="solid"/>
            </a:ln>
          </c:spPr>
          <c:marker>
            <c:symbol val="triangle"/>
            <c:size val="5"/>
            <c:spPr>
              <a:solidFill>
                <a:srgbClr val="3366FF"/>
              </a:solidFill>
              <a:ln>
                <a:solidFill>
                  <a:srgbClr val="3366FF"/>
                </a:solidFill>
                <a:prstDash val="solid"/>
              </a:ln>
            </c:spPr>
          </c:marker>
          <c:cat>
            <c:numRef>
              <c:f>All_Sectors!$B$202:$B$219</c:f>
              <c:numCache>
                <c:formatCode>General</c:formatCode>
                <c:ptCount val="18"/>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numCache>
            </c:numRef>
          </c:cat>
          <c:val>
            <c:numRef>
              <c:f>All_Sectors!$CJ$202:$CJ$219</c:f>
              <c:numCache>
                <c:formatCode>0.0000</c:formatCode>
                <c:ptCount val="18"/>
                <c:pt idx="0">
                  <c:v>1</c:v>
                </c:pt>
                <c:pt idx="1">
                  <c:v>0.97727617503155306</c:v>
                </c:pt>
                <c:pt idx="2">
                  <c:v>0.98591235784091247</c:v>
                </c:pt>
                <c:pt idx="3">
                  <c:v>0.98977243466423637</c:v>
                </c:pt>
                <c:pt idx="4">
                  <c:v>0.97238355754990824</c:v>
                </c:pt>
                <c:pt idx="5">
                  <c:v>0.95648727407076484</c:v>
                </c:pt>
                <c:pt idx="6">
                  <c:v>0.96859008601695951</c:v>
                </c:pt>
                <c:pt idx="7">
                  <c:v>0.95109473772608566</c:v>
                </c:pt>
                <c:pt idx="8">
                  <c:v>0.95588915737923197</c:v>
                </c:pt>
                <c:pt idx="9">
                  <c:v>0.94265906077618999</c:v>
                </c:pt>
                <c:pt idx="10">
                  <c:v>0.94005755699136073</c:v>
                </c:pt>
                <c:pt idx="11">
                  <c:v>0.93011079602694402</c:v>
                </c:pt>
                <c:pt idx="12">
                  <c:v>0.90908495791532018</c:v>
                </c:pt>
                <c:pt idx="13">
                  <c:v>0.8839543131058859</c:v>
                </c:pt>
                <c:pt idx="14">
                  <c:v>0.86263341635209168</c:v>
                </c:pt>
                <c:pt idx="15">
                  <c:v>0.85215658151683715</c:v>
                </c:pt>
                <c:pt idx="16">
                  <c:v>0.84028415552987779</c:v>
                </c:pt>
                <c:pt idx="17">
                  <c:v>0.84348510096792295</c:v>
                </c:pt>
              </c:numCache>
            </c:numRef>
          </c:val>
          <c:smooth val="0"/>
          <c:extLst>
            <c:ext xmlns:c16="http://schemas.microsoft.com/office/drawing/2014/chart" uri="{C3380CC4-5D6E-409C-BE32-E72D297353CC}">
              <c16:uniqueId val="{00000002-B2EB-4653-8CBA-5887685BC1D3}"/>
            </c:ext>
          </c:extLst>
        </c:ser>
        <c:dLbls>
          <c:showLegendKey val="0"/>
          <c:showVal val="0"/>
          <c:showCatName val="0"/>
          <c:showSerName val="0"/>
          <c:showPercent val="0"/>
          <c:showBubbleSize val="0"/>
        </c:dLbls>
        <c:marker val="1"/>
        <c:smooth val="0"/>
        <c:axId val="68418048"/>
        <c:axId val="69149824"/>
      </c:lineChart>
      <c:catAx>
        <c:axId val="6841804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Year</a:t>
                </a:r>
              </a:p>
            </c:rich>
          </c:tx>
          <c:layout>
            <c:manualLayout>
              <c:xMode val="edge"/>
              <c:yMode val="edge"/>
              <c:x val="0.49113924050632912"/>
              <c:y val="0.91525566083900523"/>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n-US"/>
          </a:p>
        </c:txPr>
        <c:crossAx val="69149824"/>
        <c:crosses val="autoZero"/>
        <c:auto val="1"/>
        <c:lblAlgn val="ctr"/>
        <c:lblOffset val="100"/>
        <c:tickLblSkip val="1"/>
        <c:tickMarkSkip val="1"/>
        <c:noMultiLvlLbl val="0"/>
      </c:catAx>
      <c:valAx>
        <c:axId val="69149824"/>
        <c:scaling>
          <c:orientation val="minMax"/>
        </c:scaling>
        <c:delete val="0"/>
        <c:axPos val="l"/>
        <c:majorGridlines>
          <c:spPr>
            <a:ln w="3175">
              <a:solidFill>
                <a:srgbClr val="000000"/>
              </a:solidFill>
              <a:prstDash val="solid"/>
            </a:ln>
          </c:spPr>
        </c:majorGridlines>
        <c:title>
          <c:tx>
            <c:rich>
              <a:bodyPr/>
              <a:lstStyle/>
              <a:p>
                <a:pPr>
                  <a:defRPr sz="800" b="1" i="0" u="none" strike="noStrike" baseline="0">
                    <a:solidFill>
                      <a:srgbClr val="000000"/>
                    </a:solidFill>
                    <a:latin typeface="Arial"/>
                    <a:ea typeface="Arial"/>
                    <a:cs typeface="Arial"/>
                  </a:defRPr>
                </a:pPr>
                <a:r>
                  <a:rPr lang="en-US"/>
                  <a:t>Index (1985 = 1.0)</a:t>
                </a:r>
              </a:p>
            </c:rich>
          </c:tx>
          <c:layout>
            <c:manualLayout>
              <c:xMode val="edge"/>
              <c:yMode val="edge"/>
              <c:x val="2.5316455696202531E-2"/>
              <c:y val="0.29491561012500556"/>
            </c:manualLayout>
          </c:layout>
          <c:overlay val="0"/>
          <c:spPr>
            <a:noFill/>
            <a:ln w="25400">
              <a:noFill/>
            </a:ln>
          </c:spPr>
        </c:title>
        <c:numFmt formatCode="0.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68418048"/>
        <c:crosses val="autoZero"/>
        <c:crossBetween val="between"/>
      </c:valAx>
      <c:spPr>
        <a:solidFill>
          <a:srgbClr val="FFFFFF"/>
        </a:solidFill>
        <a:ln w="12700">
          <a:solidFill>
            <a:srgbClr val="808080"/>
          </a:solidFill>
          <a:prstDash val="solid"/>
        </a:ln>
      </c:spPr>
    </c:plotArea>
    <c:legend>
      <c:legendPos val="r"/>
      <c:layout>
        <c:manualLayout>
          <c:xMode val="edge"/>
          <c:yMode val="edge"/>
          <c:x val="0.20506329113924052"/>
          <c:y val="0.51864477957204502"/>
          <c:w val="0.24810126582278483"/>
          <c:h val="0.14576306775212422"/>
        </c:manualLayout>
      </c:layout>
      <c:overlay val="0"/>
      <c:spPr>
        <a:solidFill>
          <a:srgbClr val="FFFFFF"/>
        </a:solidFill>
        <a:ln w="3175">
          <a:solidFill>
            <a:srgbClr val="000000"/>
          </a:solidFill>
          <a:prstDash val="solid"/>
        </a:ln>
      </c:spPr>
      <c:txPr>
        <a:bodyPr/>
        <a:lstStyle/>
        <a:p>
          <a:pPr>
            <a:defRPr sz="57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425"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814850537351798"/>
          <c:y val="9.7378633319556554E-2"/>
          <c:w val="0.83456991360415123"/>
          <c:h val="0.66666910503388721"/>
        </c:manualLayout>
      </c:layout>
      <c:lineChart>
        <c:grouping val="standard"/>
        <c:varyColors val="0"/>
        <c:ser>
          <c:idx val="0"/>
          <c:order val="0"/>
          <c:tx>
            <c:v>Energy</c:v>
          </c:tx>
          <c:spPr>
            <a:ln w="12700">
              <a:solidFill>
                <a:srgbClr val="000080"/>
              </a:solidFill>
              <a:prstDash val="solid"/>
            </a:ln>
          </c:spPr>
          <c:marker>
            <c:symbol val="diamond"/>
            <c:size val="5"/>
            <c:spPr>
              <a:solidFill>
                <a:srgbClr val="000080"/>
              </a:solidFill>
              <a:ln>
                <a:solidFill>
                  <a:srgbClr val="000080"/>
                </a:solidFill>
                <a:prstDash val="solid"/>
              </a:ln>
            </c:spPr>
          </c:marker>
          <c:cat>
            <c:numRef>
              <c:f>All_Sectors!$GG$326:$GG$343</c:f>
              <c:numCache>
                <c:formatCode>General</c:formatCode>
                <c:ptCount val="18"/>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numCache>
            </c:numRef>
          </c:cat>
          <c:val>
            <c:numRef>
              <c:f>All_Sectors!$GK$326:$GK$343</c:f>
              <c:numCache>
                <c:formatCode>0.0000</c:formatCode>
                <c:ptCount val="18"/>
                <c:pt idx="0">
                  <c:v>1</c:v>
                </c:pt>
                <c:pt idx="1">
                  <c:v>1.0109587524377099</c:v>
                </c:pt>
                <c:pt idx="2">
                  <c:v>1.0327850544779391</c:v>
                </c:pt>
                <c:pt idx="3">
                  <c:v>1.0818086180297914</c:v>
                </c:pt>
                <c:pt idx="4">
                  <c:v>1.1128044401611492</c:v>
                </c:pt>
                <c:pt idx="5">
                  <c:v>1.1057663212468576</c:v>
                </c:pt>
                <c:pt idx="6">
                  <c:v>1.0970236325475657</c:v>
                </c:pt>
                <c:pt idx="7">
                  <c:v>1.1137504091469337</c:v>
                </c:pt>
                <c:pt idx="8">
                  <c:v>1.1468004376626066</c:v>
                </c:pt>
                <c:pt idx="9">
                  <c:v>1.1686854018278647</c:v>
                </c:pt>
                <c:pt idx="10">
                  <c:v>1.1976641173937093</c:v>
                </c:pt>
                <c:pt idx="11">
                  <c:v>1.2315428616938933</c:v>
                </c:pt>
                <c:pt idx="12">
                  <c:v>1.2401753941782514</c:v>
                </c:pt>
                <c:pt idx="13">
                  <c:v>1.2619497958695725</c:v>
                </c:pt>
                <c:pt idx="14">
                  <c:v>1.2952021493466184</c:v>
                </c:pt>
                <c:pt idx="15">
                  <c:v>1.3217889503746327</c:v>
                </c:pt>
                <c:pt idx="16">
                  <c:v>1.294975002323085</c:v>
                </c:pt>
                <c:pt idx="17">
                  <c:v>1.3025109275955273</c:v>
                </c:pt>
              </c:numCache>
            </c:numRef>
          </c:val>
          <c:smooth val="0"/>
          <c:extLst>
            <c:ext xmlns:c16="http://schemas.microsoft.com/office/drawing/2014/chart" uri="{C3380CC4-5D6E-409C-BE32-E72D297353CC}">
              <c16:uniqueId val="{00000000-1E07-4E2D-B60C-1035F5FEB954}"/>
            </c:ext>
          </c:extLst>
        </c:ser>
        <c:ser>
          <c:idx val="1"/>
          <c:order val="1"/>
          <c:tx>
            <c:v>GDP</c:v>
          </c:tx>
          <c:spPr>
            <a:ln w="12700">
              <a:solidFill>
                <a:srgbClr val="FF00FF"/>
              </a:solidFill>
              <a:prstDash val="solid"/>
            </a:ln>
          </c:spPr>
          <c:marker>
            <c:symbol val="square"/>
            <c:size val="5"/>
            <c:spPr>
              <a:solidFill>
                <a:srgbClr val="FF00FF"/>
              </a:solidFill>
              <a:ln>
                <a:solidFill>
                  <a:srgbClr val="FF00FF"/>
                </a:solidFill>
                <a:prstDash val="solid"/>
              </a:ln>
            </c:spPr>
          </c:marker>
          <c:cat>
            <c:numRef>
              <c:f>All_Sectors!$GG$326:$GG$343</c:f>
              <c:numCache>
                <c:formatCode>General</c:formatCode>
                <c:ptCount val="18"/>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numCache>
            </c:numRef>
          </c:cat>
          <c:val>
            <c:numRef>
              <c:f>All_Sectors!$GH$326:$GH$343</c:f>
              <c:numCache>
                <c:formatCode>0.0000</c:formatCode>
                <c:ptCount val="18"/>
                <c:pt idx="0">
                  <c:v>1</c:v>
                </c:pt>
                <c:pt idx="1">
                  <c:v>1.0346241400560927</c:v>
                </c:pt>
                <c:pt idx="2">
                  <c:v>1.0704179295946472</c:v>
                </c:pt>
                <c:pt idx="3">
                  <c:v>1.1151287243274515</c:v>
                </c:pt>
                <c:pt idx="4">
                  <c:v>1.1560790330897612</c:v>
                </c:pt>
                <c:pt idx="5">
                  <c:v>1.177887336343399</c:v>
                </c:pt>
                <c:pt idx="6">
                  <c:v>1.1766170718516933</c:v>
                </c:pt>
                <c:pt idx="7">
                  <c:v>1.2180578787840675</c:v>
                </c:pt>
                <c:pt idx="8">
                  <c:v>1.251587830614632</c:v>
                </c:pt>
                <c:pt idx="9">
                  <c:v>1.3020085271220334</c:v>
                </c:pt>
                <c:pt idx="10">
                  <c:v>1.3369596659581691</c:v>
                </c:pt>
                <c:pt idx="11">
                  <c:v>1.3874055162178818</c:v>
                </c:pt>
                <c:pt idx="12">
                  <c:v>1.4490950937606115</c:v>
                </c:pt>
                <c:pt idx="13">
                  <c:v>1.5140420822276162</c:v>
                </c:pt>
                <c:pt idx="14">
                  <c:v>1.58600696758939</c:v>
                </c:pt>
                <c:pt idx="15">
                  <c:v>1.6514696079787701</c:v>
                </c:pt>
                <c:pt idx="16">
                  <c:v>1.6679578926186314</c:v>
                </c:pt>
                <c:pt idx="17">
                  <c:v>1.6970104765378375</c:v>
                </c:pt>
              </c:numCache>
            </c:numRef>
          </c:val>
          <c:smooth val="0"/>
          <c:extLst>
            <c:ext xmlns:c16="http://schemas.microsoft.com/office/drawing/2014/chart" uri="{C3380CC4-5D6E-409C-BE32-E72D297353CC}">
              <c16:uniqueId val="{00000001-1E07-4E2D-B60C-1035F5FEB954}"/>
            </c:ext>
          </c:extLst>
        </c:ser>
        <c:ser>
          <c:idx val="2"/>
          <c:order val="2"/>
          <c:tx>
            <c:v>Structure</c:v>
          </c:tx>
          <c:spPr>
            <a:ln w="12700">
              <a:solidFill>
                <a:srgbClr val="3366FF"/>
              </a:solidFill>
              <a:prstDash val="solid"/>
            </a:ln>
          </c:spPr>
          <c:marker>
            <c:symbol val="triangle"/>
            <c:size val="5"/>
            <c:spPr>
              <a:solidFill>
                <a:srgbClr val="3366FF"/>
              </a:solidFill>
              <a:ln>
                <a:solidFill>
                  <a:srgbClr val="3366FF"/>
                </a:solidFill>
                <a:prstDash val="solid"/>
              </a:ln>
            </c:spPr>
          </c:marker>
          <c:cat>
            <c:numRef>
              <c:f>All_Sectors!$GG$326:$GG$343</c:f>
              <c:numCache>
                <c:formatCode>General</c:formatCode>
                <c:ptCount val="18"/>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numCache>
            </c:numRef>
          </c:cat>
          <c:val>
            <c:numRef>
              <c:f>All_Sectors!$GI$326:$GI$343</c:f>
              <c:numCache>
                <c:formatCode>0.0000</c:formatCode>
                <c:ptCount val="18"/>
                <c:pt idx="0">
                  <c:v>1</c:v>
                </c:pt>
                <c:pt idx="1">
                  <c:v>0.97251242263986148</c:v>
                </c:pt>
                <c:pt idx="2">
                  <c:v>0.97817134660206384</c:v>
                </c:pt>
                <c:pt idx="3">
                  <c:v>0.9829846539947088</c:v>
                </c:pt>
                <c:pt idx="4">
                  <c:v>0.97890101237377558</c:v>
                </c:pt>
                <c:pt idx="5">
                  <c:v>0.96249084935380969</c:v>
                </c:pt>
                <c:pt idx="6">
                  <c:v>0.97399978747781879</c:v>
                </c:pt>
                <c:pt idx="7">
                  <c:v>0.95816255523119387</c:v>
                </c:pt>
                <c:pt idx="8">
                  <c:v>0.96141611568732588</c:v>
                </c:pt>
                <c:pt idx="9">
                  <c:v>0.9457480780661911</c:v>
                </c:pt>
                <c:pt idx="10">
                  <c:v>0.94500859470427212</c:v>
                </c:pt>
                <c:pt idx="11">
                  <c:v>0.9362644907279507</c:v>
                </c:pt>
                <c:pt idx="12">
                  <c:v>0.91645603730334546</c:v>
                </c:pt>
                <c:pt idx="13">
                  <c:v>0.89158142454315281</c:v>
                </c:pt>
                <c:pt idx="14">
                  <c:v>0.87276276869694036</c:v>
                </c:pt>
                <c:pt idx="15">
                  <c:v>0.86067353644983924</c:v>
                </c:pt>
                <c:pt idx="16">
                  <c:v>0.84122054417629077</c:v>
                </c:pt>
                <c:pt idx="17">
                  <c:v>0.849066719873798</c:v>
                </c:pt>
              </c:numCache>
            </c:numRef>
          </c:val>
          <c:smooth val="0"/>
          <c:extLst>
            <c:ext xmlns:c16="http://schemas.microsoft.com/office/drawing/2014/chart" uri="{C3380CC4-5D6E-409C-BE32-E72D297353CC}">
              <c16:uniqueId val="{00000002-1E07-4E2D-B60C-1035F5FEB954}"/>
            </c:ext>
          </c:extLst>
        </c:ser>
        <c:ser>
          <c:idx val="3"/>
          <c:order val="3"/>
          <c:tx>
            <c:v>Intensity </c:v>
          </c:tx>
          <c:spPr>
            <a:ln w="12700">
              <a:solidFill>
                <a:srgbClr val="00FF00"/>
              </a:solidFill>
              <a:prstDash val="solid"/>
            </a:ln>
          </c:spPr>
          <c:marker>
            <c:symbol val="x"/>
            <c:size val="5"/>
            <c:spPr>
              <a:noFill/>
              <a:ln>
                <a:solidFill>
                  <a:srgbClr val="00FF00"/>
                </a:solidFill>
                <a:prstDash val="solid"/>
              </a:ln>
            </c:spPr>
          </c:marker>
          <c:cat>
            <c:numRef>
              <c:f>All_Sectors!$GG$326:$GG$343</c:f>
              <c:numCache>
                <c:formatCode>General</c:formatCode>
                <c:ptCount val="18"/>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numCache>
            </c:numRef>
          </c:cat>
          <c:val>
            <c:numRef>
              <c:f>All_Sectors!$GJ$326:$GJ$343</c:f>
              <c:numCache>
                <c:formatCode>0.0000</c:formatCode>
                <c:ptCount val="18"/>
                <c:pt idx="0">
                  <c:v>1</c:v>
                </c:pt>
                <c:pt idx="1">
                  <c:v>1.004744579060066</c:v>
                </c:pt>
                <c:pt idx="2">
                  <c:v>0.98637403765122966</c:v>
                </c:pt>
                <c:pt idx="3">
                  <c:v>0.98691260564332484</c:v>
                </c:pt>
                <c:pt idx="4">
                  <c:v>0.98331473562526994</c:v>
                </c:pt>
                <c:pt idx="5">
                  <c:v>0.97535563284824534</c:v>
                </c:pt>
                <c:pt idx="6">
                  <c:v>0.95724250790857934</c:v>
                </c:pt>
                <c:pt idx="7">
                  <c:v>0.9542908431265732</c:v>
                </c:pt>
                <c:pt idx="8">
                  <c:v>0.95304875980042592</c:v>
                </c:pt>
                <c:pt idx="9">
                  <c:v>0.94909202323945496</c:v>
                </c:pt>
                <c:pt idx="10">
                  <c:v>0.94794027235057743</c:v>
                </c:pt>
                <c:pt idx="11">
                  <c:v>0.94808562544281472</c:v>
                </c:pt>
                <c:pt idx="12">
                  <c:v>0.93384454846609533</c:v>
                </c:pt>
                <c:pt idx="13">
                  <c:v>0.93485255570126169</c:v>
                </c:pt>
                <c:pt idx="14">
                  <c:v>0.93569919141586455</c:v>
                </c:pt>
                <c:pt idx="15">
                  <c:v>0.92993604485852055</c:v>
                </c:pt>
                <c:pt idx="16">
                  <c:v>0.92292504605009162</c:v>
                </c:pt>
                <c:pt idx="17">
                  <c:v>0.90397211424191137</c:v>
                </c:pt>
              </c:numCache>
            </c:numRef>
          </c:val>
          <c:smooth val="0"/>
          <c:extLst>
            <c:ext xmlns:c16="http://schemas.microsoft.com/office/drawing/2014/chart" uri="{C3380CC4-5D6E-409C-BE32-E72D297353CC}">
              <c16:uniqueId val="{00000003-1E07-4E2D-B60C-1035F5FEB954}"/>
            </c:ext>
          </c:extLst>
        </c:ser>
        <c:dLbls>
          <c:showLegendKey val="0"/>
          <c:showVal val="0"/>
          <c:showCatName val="0"/>
          <c:showSerName val="0"/>
          <c:showPercent val="0"/>
          <c:showBubbleSize val="0"/>
        </c:dLbls>
        <c:marker val="1"/>
        <c:smooth val="0"/>
        <c:axId val="68647936"/>
        <c:axId val="69152128"/>
      </c:lineChart>
      <c:catAx>
        <c:axId val="68647936"/>
        <c:scaling>
          <c:orientation val="minMax"/>
        </c:scaling>
        <c:delete val="0"/>
        <c:axPos val="b"/>
        <c:title>
          <c:tx>
            <c:rich>
              <a:bodyPr/>
              <a:lstStyle/>
              <a:p>
                <a:pPr>
                  <a:defRPr sz="800" b="0" i="0" u="none" strike="noStrike" baseline="0">
                    <a:solidFill>
                      <a:srgbClr val="000000"/>
                    </a:solidFill>
                    <a:latin typeface="Arial"/>
                    <a:ea typeface="Arial"/>
                    <a:cs typeface="Arial"/>
                  </a:defRPr>
                </a:pPr>
                <a:r>
                  <a:rPr lang="en-US"/>
                  <a:t>Year</a:t>
                </a:r>
              </a:p>
            </c:rich>
          </c:tx>
          <c:layout>
            <c:manualLayout>
              <c:xMode val="edge"/>
              <c:yMode val="edge"/>
              <c:x val="0.51111240724539064"/>
              <c:y val="0.90637018687270832"/>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2700000" vert="horz"/>
          <a:lstStyle/>
          <a:p>
            <a:pPr>
              <a:defRPr sz="800" b="0" i="0" u="none" strike="noStrike" baseline="0">
                <a:solidFill>
                  <a:srgbClr val="000000"/>
                </a:solidFill>
                <a:latin typeface="Arial"/>
                <a:ea typeface="Arial"/>
                <a:cs typeface="Arial"/>
              </a:defRPr>
            </a:pPr>
            <a:endParaRPr lang="en-US"/>
          </a:p>
        </c:txPr>
        <c:crossAx val="69152128"/>
        <c:crosses val="autoZero"/>
        <c:auto val="1"/>
        <c:lblAlgn val="ctr"/>
        <c:lblOffset val="100"/>
        <c:tickLblSkip val="1"/>
        <c:tickMarkSkip val="1"/>
        <c:noMultiLvlLbl val="0"/>
      </c:catAx>
      <c:valAx>
        <c:axId val="69152128"/>
        <c:scaling>
          <c:orientation val="minMax"/>
        </c:scaling>
        <c:delete val="0"/>
        <c:axPos val="l"/>
        <c:majorGridlines>
          <c:spPr>
            <a:ln w="3175">
              <a:solidFill>
                <a:srgbClr val="000000"/>
              </a:solidFill>
              <a:prstDash val="solid"/>
            </a:ln>
          </c:spPr>
        </c:majorGridlines>
        <c:title>
          <c:tx>
            <c:rich>
              <a:bodyPr/>
              <a:lstStyle/>
              <a:p>
                <a:pPr>
                  <a:defRPr sz="800" b="1" i="0" u="none" strike="noStrike" baseline="0">
                    <a:solidFill>
                      <a:srgbClr val="000000"/>
                    </a:solidFill>
                    <a:latin typeface="Arial"/>
                    <a:ea typeface="Arial"/>
                    <a:cs typeface="Arial"/>
                  </a:defRPr>
                </a:pPr>
                <a:r>
                  <a:rPr lang="en-US"/>
                  <a:t>Index (1985 = 1.0)</a:t>
                </a:r>
              </a:p>
            </c:rich>
          </c:tx>
          <c:layout>
            <c:manualLayout>
              <c:xMode val="edge"/>
              <c:yMode val="edge"/>
              <c:x val="3.4567901234567898E-2"/>
              <c:y val="0.2509371160065666"/>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68647936"/>
        <c:crosses val="autoZero"/>
        <c:crossBetween val="between"/>
      </c:valAx>
      <c:spPr>
        <a:solidFill>
          <a:srgbClr val="FFFFFF"/>
        </a:solidFill>
        <a:ln w="3175">
          <a:solidFill>
            <a:srgbClr val="000000"/>
          </a:solidFill>
          <a:prstDash val="solid"/>
        </a:ln>
      </c:spPr>
    </c:plotArea>
    <c:legend>
      <c:legendPos val="r"/>
      <c:layout>
        <c:manualLayout>
          <c:xMode val="edge"/>
          <c:yMode val="edge"/>
          <c:x val="0.37037114805093807"/>
          <c:y val="0.40449595485957512"/>
          <c:w val="0.32592670360649367"/>
          <c:h val="0.33333451296116079"/>
        </c:manualLayout>
      </c:layout>
      <c:overlay val="0"/>
      <c:spPr>
        <a:solidFill>
          <a:srgbClr val="FFFFFF"/>
        </a:solidFill>
        <a:ln w="3175">
          <a:solidFill>
            <a:srgbClr val="000000"/>
          </a:solidFill>
          <a:prstDash val="solid"/>
        </a:ln>
      </c:spPr>
      <c:txPr>
        <a:bodyPr/>
        <a:lstStyle/>
        <a:p>
          <a:pPr>
            <a:defRPr sz="84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45674740484429"/>
          <c:y val="9.8666923611780241E-2"/>
          <c:w val="0.84602076124567471"/>
          <c:h val="0.70666850694923689"/>
        </c:manualLayout>
      </c:layout>
      <c:lineChart>
        <c:grouping val="standard"/>
        <c:varyColors val="0"/>
        <c:ser>
          <c:idx val="0"/>
          <c:order val="0"/>
          <c:tx>
            <c:v>Slower Growth</c:v>
          </c:tx>
          <c:spPr>
            <a:ln w="12700">
              <a:solidFill>
                <a:srgbClr val="000080"/>
              </a:solidFill>
              <a:prstDash val="solid"/>
            </a:ln>
          </c:spPr>
          <c:marker>
            <c:symbol val="diamond"/>
            <c:size val="5"/>
            <c:spPr>
              <a:solidFill>
                <a:srgbClr val="000080"/>
              </a:solidFill>
              <a:ln>
                <a:solidFill>
                  <a:srgbClr val="000080"/>
                </a:solidFill>
                <a:prstDash val="solid"/>
              </a:ln>
            </c:spPr>
          </c:marker>
          <c:cat>
            <c:numRef>
              <c:f>All_Sectors!$B$120:$B$137</c:f>
              <c:numCache>
                <c:formatCode>General</c:formatCode>
                <c:ptCount val="18"/>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numCache>
            </c:numRef>
          </c:cat>
          <c:val>
            <c:numRef>
              <c:f>All_Sectors!$HB$120:$HB$137</c:f>
              <c:numCache>
                <c:formatCode>0.0000</c:formatCode>
                <c:ptCount val="18"/>
                <c:pt idx="0">
                  <c:v>1.1107883556078462</c:v>
                </c:pt>
                <c:pt idx="1">
                  <c:v>1.0977106669705625</c:v>
                </c:pt>
                <c:pt idx="2">
                  <c:v>1.0965835641332953</c:v>
                </c:pt>
                <c:pt idx="3">
                  <c:v>1.0858345570347958</c:v>
                </c:pt>
                <c:pt idx="4">
                  <c:v>1.0613090654541462</c:v>
                </c:pt>
                <c:pt idx="5">
                  <c:v>1.0494184192236451</c:v>
                </c:pt>
                <c:pt idx="6">
                  <c:v>1.0485635229567349</c:v>
                </c:pt>
                <c:pt idx="7">
                  <c:v>1.0375594958773562</c:v>
                </c:pt>
                <c:pt idx="8">
                  <c:v>1.0254409669981863</c:v>
                </c:pt>
                <c:pt idx="9">
                  <c:v>1.0223563177976274</c:v>
                </c:pt>
                <c:pt idx="10">
                  <c:v>1.0124848680938097</c:v>
                </c:pt>
                <c:pt idx="11">
                  <c:v>1</c:v>
                </c:pt>
                <c:pt idx="12">
                  <c:v>0.98428719242228213</c:v>
                </c:pt>
                <c:pt idx="13">
                  <c:v>0.96461611494745192</c:v>
                </c:pt>
                <c:pt idx="14">
                  <c:v>0.94668119711077114</c:v>
                </c:pt>
                <c:pt idx="15">
                  <c:v>0.93691006028833745</c:v>
                </c:pt>
                <c:pt idx="16">
                  <c:v>0.92921477806721342</c:v>
                </c:pt>
                <c:pt idx="17">
                  <c:v>0.92225685862994866</c:v>
                </c:pt>
              </c:numCache>
            </c:numRef>
          </c:val>
          <c:smooth val="0"/>
          <c:extLst>
            <c:ext xmlns:c16="http://schemas.microsoft.com/office/drawing/2014/chart" uri="{C3380CC4-5D6E-409C-BE32-E72D297353CC}">
              <c16:uniqueId val="{00000000-DE56-4ECD-A40A-7FA2A741D984}"/>
            </c:ext>
          </c:extLst>
        </c:ser>
        <c:ser>
          <c:idx val="1"/>
          <c:order val="1"/>
          <c:tx>
            <c:v>Within Sector</c:v>
          </c:tx>
          <c:spPr>
            <a:ln w="12700">
              <a:solidFill>
                <a:srgbClr val="FF00FF"/>
              </a:solidFill>
              <a:prstDash val="solid"/>
            </a:ln>
          </c:spPr>
          <c:marker>
            <c:symbol val="square"/>
            <c:size val="5"/>
            <c:spPr>
              <a:solidFill>
                <a:srgbClr val="FF00FF"/>
              </a:solidFill>
              <a:ln>
                <a:solidFill>
                  <a:srgbClr val="FF00FF"/>
                </a:solidFill>
                <a:prstDash val="solid"/>
              </a:ln>
            </c:spPr>
          </c:marker>
          <c:cat>
            <c:numRef>
              <c:f>All_Sectors!$B$120:$B$137</c:f>
              <c:numCache>
                <c:formatCode>General</c:formatCode>
                <c:ptCount val="18"/>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numCache>
            </c:numRef>
          </c:cat>
          <c:val>
            <c:numRef>
              <c:f>All_Sectors!$HC$120:$HC$137</c:f>
              <c:numCache>
                <c:formatCode>0.0000</c:formatCode>
                <c:ptCount val="18"/>
                <c:pt idx="0">
                  <c:v>0.98709113366224255</c:v>
                </c:pt>
                <c:pt idx="1">
                  <c:v>0.97492470313517832</c:v>
                </c:pt>
                <c:pt idx="2">
                  <c:v>0.98373747333492345</c:v>
                </c:pt>
                <c:pt idx="3">
                  <c:v>0.99320773882539493</c:v>
                </c:pt>
                <c:pt idx="4">
                  <c:v>0.99503651907596136</c:v>
                </c:pt>
                <c:pt idx="5">
                  <c:v>0.98574697362230668</c:v>
                </c:pt>
                <c:pt idx="6">
                  <c:v>0.99751333434700407</c:v>
                </c:pt>
                <c:pt idx="7">
                  <c:v>0.99021723228874969</c:v>
                </c:pt>
                <c:pt idx="8">
                  <c:v>1.0077947663042686</c:v>
                </c:pt>
                <c:pt idx="9">
                  <c:v>0.99700941677537469</c:v>
                </c:pt>
                <c:pt idx="10">
                  <c:v>1.0036555529472577</c:v>
                </c:pt>
                <c:pt idx="11">
                  <c:v>1</c:v>
                </c:pt>
                <c:pt idx="12">
                  <c:v>0.99790486522532396</c:v>
                </c:pt>
                <c:pt idx="13">
                  <c:v>0.99102153553542272</c:v>
                </c:pt>
                <c:pt idx="14">
                  <c:v>0.98451871079838205</c:v>
                </c:pt>
                <c:pt idx="15">
                  <c:v>0.97552218950869762</c:v>
                </c:pt>
                <c:pt idx="16">
                  <c:v>0.96876441003681601</c:v>
                </c:pt>
                <c:pt idx="17">
                  <c:v>0.98205841292570129</c:v>
                </c:pt>
              </c:numCache>
            </c:numRef>
          </c:val>
          <c:smooth val="0"/>
          <c:extLst>
            <c:ext xmlns:c16="http://schemas.microsoft.com/office/drawing/2014/chart" uri="{C3380CC4-5D6E-409C-BE32-E72D297353CC}">
              <c16:uniqueId val="{00000001-DE56-4ECD-A40A-7FA2A741D984}"/>
            </c:ext>
          </c:extLst>
        </c:ser>
        <c:ser>
          <c:idx val="2"/>
          <c:order val="2"/>
          <c:tx>
            <c:v>Total Structure</c:v>
          </c:tx>
          <c:spPr>
            <a:ln w="12700">
              <a:solidFill>
                <a:srgbClr val="00FF00"/>
              </a:solidFill>
              <a:prstDash val="solid"/>
            </a:ln>
          </c:spPr>
          <c:marker>
            <c:symbol val="triangle"/>
            <c:size val="5"/>
            <c:spPr>
              <a:solidFill>
                <a:srgbClr val="00FF00"/>
              </a:solidFill>
              <a:ln>
                <a:solidFill>
                  <a:srgbClr val="00FF00"/>
                </a:solidFill>
                <a:prstDash val="solid"/>
              </a:ln>
            </c:spPr>
          </c:marker>
          <c:cat>
            <c:numRef>
              <c:f>All_Sectors!$B$120:$B$137</c:f>
              <c:numCache>
                <c:formatCode>General</c:formatCode>
                <c:ptCount val="18"/>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numCache>
            </c:numRef>
          </c:cat>
          <c:val>
            <c:numRef>
              <c:f>All_Sectors!$HH$120:$HH$137</c:f>
              <c:numCache>
                <c:formatCode>0.0000</c:formatCode>
                <c:ptCount val="18"/>
                <c:pt idx="0">
                  <c:v>1.0964493371957671</c:v>
                </c:pt>
                <c:pt idx="1">
                  <c:v>1.0701852461245944</c:v>
                </c:pt>
                <c:pt idx="2">
                  <c:v>1.0787503446810929</c:v>
                </c:pt>
                <c:pt idx="3">
                  <c:v>1.0784592851310038</c:v>
                </c:pt>
                <c:pt idx="4">
                  <c:v>1.0560412781532551</c:v>
                </c:pt>
                <c:pt idx="5">
                  <c:v>1.0344610308132132</c:v>
                </c:pt>
                <c:pt idx="6">
                  <c:v>1.045956096059214</c:v>
                </c:pt>
                <c:pt idx="7">
                  <c:v>1.0274092923425859</c:v>
                </c:pt>
                <c:pt idx="8">
                  <c:v>1.0334340396947603</c:v>
                </c:pt>
                <c:pt idx="9">
                  <c:v>1.019298876144032</c:v>
                </c:pt>
                <c:pt idx="10">
                  <c:v>1.0161860601374237</c:v>
                </c:pt>
                <c:pt idx="11">
                  <c:v>1</c:v>
                </c:pt>
                <c:pt idx="12">
                  <c:v>0.98222497809716991</c:v>
                </c:pt>
                <c:pt idx="13">
                  <c:v>0.9559553434374376</c:v>
                </c:pt>
                <c:pt idx="14">
                  <c:v>0.93202535171656542</c:v>
                </c:pt>
                <c:pt idx="15">
                  <c:v>0.91397655338520478</c:v>
                </c:pt>
                <c:pt idx="16">
                  <c:v>0.90019020627177493</c:v>
                </c:pt>
                <c:pt idx="17">
                  <c:v>0.90571010689597031</c:v>
                </c:pt>
              </c:numCache>
            </c:numRef>
          </c:val>
          <c:smooth val="0"/>
          <c:extLst>
            <c:ext xmlns:c16="http://schemas.microsoft.com/office/drawing/2014/chart" uri="{C3380CC4-5D6E-409C-BE32-E72D297353CC}">
              <c16:uniqueId val="{00000002-DE56-4ECD-A40A-7FA2A741D984}"/>
            </c:ext>
          </c:extLst>
        </c:ser>
        <c:dLbls>
          <c:showLegendKey val="0"/>
          <c:showVal val="0"/>
          <c:showCatName val="0"/>
          <c:showSerName val="0"/>
          <c:showPercent val="0"/>
          <c:showBubbleSize val="0"/>
        </c:dLbls>
        <c:marker val="1"/>
        <c:smooth val="0"/>
        <c:axId val="133513216"/>
        <c:axId val="69154432"/>
      </c:lineChart>
      <c:catAx>
        <c:axId val="133513216"/>
        <c:scaling>
          <c:orientation val="minMax"/>
        </c:scaling>
        <c:delete val="0"/>
        <c:axPos val="b"/>
        <c:title>
          <c:tx>
            <c:rich>
              <a:bodyPr/>
              <a:lstStyle/>
              <a:p>
                <a:pPr>
                  <a:defRPr sz="1200" b="1" i="0" u="none" strike="noStrike" baseline="0">
                    <a:solidFill>
                      <a:srgbClr val="000000"/>
                    </a:solidFill>
                    <a:latin typeface="Arial"/>
                    <a:ea typeface="Arial"/>
                    <a:cs typeface="Arial"/>
                  </a:defRPr>
                </a:pPr>
                <a:r>
                  <a:rPr lang="en-US"/>
                  <a:t>Years</a:t>
                </a:r>
              </a:p>
            </c:rich>
          </c:tx>
          <c:layout>
            <c:manualLayout>
              <c:xMode val="edge"/>
              <c:yMode val="edge"/>
              <c:x val="0.51211072664359858"/>
              <c:y val="0.91200223972003491"/>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2700000" vert="horz"/>
          <a:lstStyle/>
          <a:p>
            <a:pPr>
              <a:defRPr sz="900" b="0" i="0" u="none" strike="noStrike" baseline="0">
                <a:solidFill>
                  <a:srgbClr val="000000"/>
                </a:solidFill>
                <a:latin typeface="Arial"/>
                <a:ea typeface="Arial"/>
                <a:cs typeface="Arial"/>
              </a:defRPr>
            </a:pPr>
            <a:endParaRPr lang="en-US"/>
          </a:p>
        </c:txPr>
        <c:crossAx val="69154432"/>
        <c:crosses val="autoZero"/>
        <c:auto val="1"/>
        <c:lblAlgn val="ctr"/>
        <c:lblOffset val="100"/>
        <c:tickLblSkip val="1"/>
        <c:tickMarkSkip val="1"/>
        <c:noMultiLvlLbl val="0"/>
      </c:catAx>
      <c:valAx>
        <c:axId val="69154432"/>
        <c:scaling>
          <c:orientation val="minMax"/>
          <c:min val="0.75"/>
        </c:scaling>
        <c:delete val="0"/>
        <c:axPos val="l"/>
        <c:majorGridlines>
          <c:spPr>
            <a:ln w="3175">
              <a:solidFill>
                <a:srgbClr val="000000"/>
              </a:solidFill>
              <a:prstDash val="solid"/>
            </a:ln>
          </c:spPr>
        </c:majorGridlines>
        <c:title>
          <c:tx>
            <c:rich>
              <a:bodyPr/>
              <a:lstStyle/>
              <a:p>
                <a:pPr>
                  <a:defRPr sz="1200" b="1" i="0" u="none" strike="noStrike" baseline="0">
                    <a:solidFill>
                      <a:srgbClr val="000000"/>
                    </a:solidFill>
                    <a:latin typeface="Arial"/>
                    <a:ea typeface="Arial"/>
                    <a:cs typeface="Arial"/>
                  </a:defRPr>
                </a:pPr>
                <a:r>
                  <a:rPr lang="en-US"/>
                  <a:t>Index (1996-1.0)</a:t>
                </a:r>
              </a:p>
            </c:rich>
          </c:tx>
          <c:layout>
            <c:manualLayout>
              <c:xMode val="edge"/>
              <c:yMode val="edge"/>
              <c:x val="1.0380622837370242E-2"/>
              <c:y val="0.28533417322834648"/>
            </c:manualLayout>
          </c:layout>
          <c:overlay val="0"/>
          <c:spPr>
            <a:noFill/>
            <a:ln w="25400">
              <a:noFill/>
            </a:ln>
          </c:spPr>
        </c:title>
        <c:numFmt formatCode="0.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513216"/>
        <c:crosses val="autoZero"/>
        <c:crossBetween val="between"/>
      </c:valAx>
      <c:spPr>
        <a:noFill/>
        <a:ln w="3175">
          <a:solidFill>
            <a:srgbClr val="000000"/>
          </a:solidFill>
          <a:prstDash val="solid"/>
        </a:ln>
      </c:spPr>
    </c:plotArea>
    <c:legend>
      <c:legendPos val="r"/>
      <c:layout>
        <c:manualLayout>
          <c:xMode val="edge"/>
          <c:yMode val="edge"/>
          <c:x val="0.20069204152249134"/>
          <c:y val="0.5093347331583552"/>
          <c:w val="0.23529411764705885"/>
          <c:h val="0.20266722659667546"/>
        </c:manualLayout>
      </c:layout>
      <c:overlay val="0"/>
      <c:spPr>
        <a:solidFill>
          <a:srgbClr val="FFFFFF"/>
        </a:solidFill>
        <a:ln w="3175">
          <a:solidFill>
            <a:srgbClr val="000000"/>
          </a:solidFill>
          <a:prstDash val="solid"/>
        </a:ln>
      </c:spPr>
      <c:txPr>
        <a:bodyPr/>
        <a:lstStyle/>
        <a:p>
          <a:pPr>
            <a:defRPr sz="84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474048442906576"/>
          <c:y val="7.2829330875051626E-2"/>
          <c:w val="0.80103806228373697"/>
          <c:h val="0.66106623409662246"/>
        </c:manualLayout>
      </c:layout>
      <c:lineChart>
        <c:grouping val="standard"/>
        <c:varyColors val="0"/>
        <c:ser>
          <c:idx val="0"/>
          <c:order val="0"/>
          <c:tx>
            <c:v>Faster Growth</c:v>
          </c:tx>
          <c:spPr>
            <a:ln w="12700">
              <a:solidFill>
                <a:srgbClr val="000080"/>
              </a:solidFill>
              <a:prstDash val="solid"/>
            </a:ln>
          </c:spPr>
          <c:marker>
            <c:symbol val="diamond"/>
            <c:size val="5"/>
            <c:spPr>
              <a:solidFill>
                <a:srgbClr val="000080"/>
              </a:solidFill>
              <a:ln>
                <a:solidFill>
                  <a:srgbClr val="000080"/>
                </a:solidFill>
                <a:prstDash val="solid"/>
              </a:ln>
            </c:spPr>
          </c:marker>
          <c:cat>
            <c:numRef>
              <c:f>'Charts (other)'!$Q$64:$Q$81</c:f>
              <c:numCache>
                <c:formatCode>General</c:formatCode>
                <c:ptCount val="18"/>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numCache>
            </c:numRef>
          </c:cat>
          <c:val>
            <c:numRef>
              <c:f>'Charts (other)'!$U$64:$U$81</c:f>
              <c:numCache>
                <c:formatCode>0.0000</c:formatCode>
                <c:ptCount val="18"/>
                <c:pt idx="0">
                  <c:v>1</c:v>
                </c:pt>
                <c:pt idx="1">
                  <c:v>0.9882266603072849</c:v>
                </c:pt>
                <c:pt idx="2">
                  <c:v>0.98721197300742525</c:v>
                </c:pt>
                <c:pt idx="3">
                  <c:v>0.97753505566828236</c:v>
                </c:pt>
                <c:pt idx="4">
                  <c:v>0.95545569963539634</c:v>
                </c:pt>
                <c:pt idx="5">
                  <c:v>0.94475100852977678</c:v>
                </c:pt>
                <c:pt idx="6">
                  <c:v>0.9439813783274128</c:v>
                </c:pt>
                <c:pt idx="7">
                  <c:v>0.93407487631573372</c:v>
                </c:pt>
                <c:pt idx="8">
                  <c:v>0.92316503123319471</c:v>
                </c:pt>
                <c:pt idx="9">
                  <c:v>0.92038804029249388</c:v>
                </c:pt>
                <c:pt idx="10">
                  <c:v>0.91150115409677401</c:v>
                </c:pt>
                <c:pt idx="11">
                  <c:v>0.90026150792045301</c:v>
                </c:pt>
                <c:pt idx="12">
                  <c:v>0.88611587207687281</c:v>
                </c:pt>
                <c:pt idx="13">
                  <c:v>0.86840675820696211</c:v>
                </c:pt>
                <c:pt idx="14">
                  <c:v>0.85226064203088248</c:v>
                </c:pt>
                <c:pt idx="15">
                  <c:v>0.84346406366102122</c:v>
                </c:pt>
                <c:pt idx="16">
                  <c:v>0.83653629728475865</c:v>
                </c:pt>
                <c:pt idx="17">
                  <c:v>0.83027235024017765</c:v>
                </c:pt>
              </c:numCache>
            </c:numRef>
          </c:val>
          <c:smooth val="0"/>
          <c:extLst>
            <c:ext xmlns:c16="http://schemas.microsoft.com/office/drawing/2014/chart" uri="{C3380CC4-5D6E-409C-BE32-E72D297353CC}">
              <c16:uniqueId val="{00000000-9A7D-4EC9-94B6-5B32417238B2}"/>
            </c:ext>
          </c:extLst>
        </c:ser>
        <c:ser>
          <c:idx val="1"/>
          <c:order val="1"/>
          <c:tx>
            <c:v>Within Sector</c:v>
          </c:tx>
          <c:spPr>
            <a:ln w="12700">
              <a:solidFill>
                <a:srgbClr val="FF00FF"/>
              </a:solidFill>
              <a:prstDash val="solid"/>
            </a:ln>
          </c:spPr>
          <c:marker>
            <c:symbol val="square"/>
            <c:size val="5"/>
            <c:spPr>
              <a:solidFill>
                <a:srgbClr val="FF00FF"/>
              </a:solidFill>
              <a:ln>
                <a:solidFill>
                  <a:srgbClr val="FF00FF"/>
                </a:solidFill>
                <a:prstDash val="solid"/>
              </a:ln>
            </c:spPr>
          </c:marker>
          <c:cat>
            <c:numRef>
              <c:f>'Charts (other)'!$Q$64:$Q$81</c:f>
              <c:numCache>
                <c:formatCode>General</c:formatCode>
                <c:ptCount val="18"/>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numCache>
            </c:numRef>
          </c:cat>
          <c:val>
            <c:numRef>
              <c:f>'Charts (other)'!$V$64:$V$81</c:f>
              <c:numCache>
                <c:formatCode>0.0000</c:formatCode>
                <c:ptCount val="18"/>
                <c:pt idx="0">
                  <c:v>1</c:v>
                </c:pt>
                <c:pt idx="1">
                  <c:v>0.98767446073401033</c:v>
                </c:pt>
                <c:pt idx="2">
                  <c:v>0.99660248156127529</c:v>
                </c:pt>
                <c:pt idx="3">
                  <c:v>1.0061965961951851</c:v>
                </c:pt>
                <c:pt idx="4">
                  <c:v>1.0080492926567381</c:v>
                </c:pt>
                <c:pt idx="5">
                  <c:v>0.99863826145925461</c:v>
                </c:pt>
                <c:pt idx="6">
                  <c:v>1.010558498936257</c:v>
                </c:pt>
                <c:pt idx="7">
                  <c:v>1.0031669807578039</c:v>
                </c:pt>
                <c:pt idx="8">
                  <c:v>1.0209743882160229</c:v>
                </c:pt>
                <c:pt idx="9">
                  <c:v>1.0100479912896532</c:v>
                </c:pt>
                <c:pt idx="10">
                  <c:v>1.0167810435329907</c:v>
                </c:pt>
                <c:pt idx="11">
                  <c:v>1.0130776844179157</c:v>
                </c:pt>
                <c:pt idx="12">
                  <c:v>1.0109551501318434</c:v>
                </c:pt>
                <c:pt idx="13">
                  <c:v>1.0039818024285132</c:v>
                </c:pt>
                <c:pt idx="14">
                  <c:v>0.99739393580173652</c:v>
                </c:pt>
                <c:pt idx="15">
                  <c:v>0.98827976084576652</c:v>
                </c:pt>
                <c:pt idx="16">
                  <c:v>0.98143360526658574</c:v>
                </c:pt>
                <c:pt idx="17">
                  <c:v>0.99490146292990278</c:v>
                </c:pt>
              </c:numCache>
            </c:numRef>
          </c:val>
          <c:smooth val="0"/>
          <c:extLst>
            <c:ext xmlns:c16="http://schemas.microsoft.com/office/drawing/2014/chart" uri="{C3380CC4-5D6E-409C-BE32-E72D297353CC}">
              <c16:uniqueId val="{00000001-9A7D-4EC9-94B6-5B32417238B2}"/>
            </c:ext>
          </c:extLst>
        </c:ser>
        <c:ser>
          <c:idx val="2"/>
          <c:order val="2"/>
          <c:tx>
            <c:v>Total</c:v>
          </c:tx>
          <c:spPr>
            <a:ln w="12700">
              <a:solidFill>
                <a:srgbClr val="00FF00"/>
              </a:solidFill>
              <a:prstDash val="solid"/>
            </a:ln>
          </c:spPr>
          <c:marker>
            <c:symbol val="triangle"/>
            <c:size val="5"/>
            <c:spPr>
              <a:solidFill>
                <a:srgbClr val="00FF00"/>
              </a:solidFill>
              <a:ln>
                <a:solidFill>
                  <a:srgbClr val="00FF00"/>
                </a:solidFill>
                <a:prstDash val="solid"/>
              </a:ln>
            </c:spPr>
          </c:marker>
          <c:cat>
            <c:numRef>
              <c:f>'Charts (other)'!$Q$64:$Q$81</c:f>
              <c:numCache>
                <c:formatCode>General</c:formatCode>
                <c:ptCount val="18"/>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numCache>
            </c:numRef>
          </c:cat>
          <c:val>
            <c:numRef>
              <c:f>'Charts (other)'!$AA$64:$AA$81</c:f>
              <c:numCache>
                <c:formatCode>0.0000</c:formatCode>
                <c:ptCount val="18"/>
                <c:pt idx="0">
                  <c:v>1</c:v>
                </c:pt>
                <c:pt idx="1">
                  <c:v>0.97604623380196964</c:v>
                </c:pt>
                <c:pt idx="2">
                  <c:v>0.98385790212620272</c:v>
                </c:pt>
                <c:pt idx="3">
                  <c:v>0.98359244567489645</c:v>
                </c:pt>
                <c:pt idx="4">
                  <c:v>0.96314644218231016</c:v>
                </c:pt>
                <c:pt idx="5">
                  <c:v>0.94346450467005372</c:v>
                </c:pt>
                <c:pt idx="6">
                  <c:v>0.95394840470632924</c:v>
                </c:pt>
                <c:pt idx="7">
                  <c:v>0.93703307347537368</c:v>
                </c:pt>
                <c:pt idx="8">
                  <c:v>0.94252785298573671</c:v>
                </c:pt>
                <c:pt idx="9">
                  <c:v>0.92963609130445379</c:v>
                </c:pt>
                <c:pt idx="10">
                  <c:v>0.92679709464404325</c:v>
                </c:pt>
                <c:pt idx="11">
                  <c:v>0.91203484381463362</c:v>
                </c:pt>
                <c:pt idx="12">
                  <c:v>0.89582340448968434</c:v>
                </c:pt>
                <c:pt idx="13">
                  <c:v>0.87186458234572783</c:v>
                </c:pt>
                <c:pt idx="14">
                  <c:v>0.85003959608409674</c:v>
                </c:pt>
                <c:pt idx="15">
                  <c:v>0.83357846311691242</c:v>
                </c:pt>
                <c:pt idx="16">
                  <c:v>0.82100483418054104</c:v>
                </c:pt>
                <c:pt idx="17">
                  <c:v>0.82603917588420139</c:v>
                </c:pt>
              </c:numCache>
            </c:numRef>
          </c:val>
          <c:smooth val="0"/>
          <c:extLst>
            <c:ext xmlns:c16="http://schemas.microsoft.com/office/drawing/2014/chart" uri="{C3380CC4-5D6E-409C-BE32-E72D297353CC}">
              <c16:uniqueId val="{00000002-9A7D-4EC9-94B6-5B32417238B2}"/>
            </c:ext>
          </c:extLst>
        </c:ser>
        <c:dLbls>
          <c:showLegendKey val="0"/>
          <c:showVal val="0"/>
          <c:showCatName val="0"/>
          <c:showSerName val="0"/>
          <c:showPercent val="0"/>
          <c:showBubbleSize val="0"/>
        </c:dLbls>
        <c:marker val="1"/>
        <c:smooth val="0"/>
        <c:axId val="69775360"/>
        <c:axId val="69795840"/>
      </c:lineChart>
      <c:catAx>
        <c:axId val="69775360"/>
        <c:scaling>
          <c:orientation val="minMax"/>
        </c:scaling>
        <c:delete val="0"/>
        <c:axPos val="b"/>
        <c:title>
          <c:tx>
            <c:rich>
              <a:bodyPr/>
              <a:lstStyle/>
              <a:p>
                <a:pPr>
                  <a:defRPr sz="1200" b="1" i="0" u="none" strike="noStrike" baseline="0">
                    <a:solidFill>
                      <a:srgbClr val="000000"/>
                    </a:solidFill>
                    <a:latin typeface="Arial"/>
                    <a:ea typeface="Arial"/>
                    <a:cs typeface="Arial"/>
                  </a:defRPr>
                </a:pPr>
                <a:r>
                  <a:rPr lang="en-US"/>
                  <a:t>Years</a:t>
                </a:r>
              </a:p>
            </c:rich>
          </c:tx>
          <c:layout>
            <c:manualLayout>
              <c:xMode val="edge"/>
              <c:yMode val="edge"/>
              <c:x val="0.53287197231833905"/>
              <c:y val="0.85994633023813205"/>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2700000" vert="horz"/>
          <a:lstStyle/>
          <a:p>
            <a:pPr>
              <a:defRPr sz="900" b="0" i="0" u="none" strike="noStrike" baseline="0">
                <a:solidFill>
                  <a:srgbClr val="000000"/>
                </a:solidFill>
                <a:latin typeface="Arial"/>
                <a:ea typeface="Arial"/>
                <a:cs typeface="Arial"/>
              </a:defRPr>
            </a:pPr>
            <a:endParaRPr lang="en-US"/>
          </a:p>
        </c:txPr>
        <c:crossAx val="69795840"/>
        <c:crosses val="autoZero"/>
        <c:auto val="1"/>
        <c:lblAlgn val="ctr"/>
        <c:lblOffset val="100"/>
        <c:tickLblSkip val="1"/>
        <c:tickMarkSkip val="1"/>
        <c:noMultiLvlLbl val="0"/>
      </c:catAx>
      <c:valAx>
        <c:axId val="69795840"/>
        <c:scaling>
          <c:orientation val="minMax"/>
          <c:min val="0.75"/>
        </c:scaling>
        <c:delete val="0"/>
        <c:axPos val="l"/>
        <c:majorGridlines>
          <c:spPr>
            <a:ln w="3175">
              <a:solidFill>
                <a:srgbClr val="000000"/>
              </a:solidFill>
              <a:prstDash val="solid"/>
            </a:ln>
          </c:spPr>
        </c:majorGridlines>
        <c:title>
          <c:tx>
            <c:rich>
              <a:bodyPr/>
              <a:lstStyle/>
              <a:p>
                <a:pPr>
                  <a:defRPr sz="1200" b="1" i="0" u="none" strike="noStrike" baseline="0">
                    <a:solidFill>
                      <a:srgbClr val="000000"/>
                    </a:solidFill>
                    <a:latin typeface="Arial"/>
                    <a:ea typeface="Arial"/>
                    <a:cs typeface="Arial"/>
                  </a:defRPr>
                </a:pPr>
                <a:r>
                  <a:rPr lang="en-US"/>
                  <a:t>Index (1985 = 1.0)</a:t>
                </a:r>
              </a:p>
            </c:rich>
          </c:tx>
          <c:layout>
            <c:manualLayout>
              <c:xMode val="edge"/>
              <c:yMode val="edge"/>
              <c:x val="3.8062283737024222E-2"/>
              <c:y val="0.21288574222339854"/>
            </c:manualLayout>
          </c:layout>
          <c:overlay val="0"/>
          <c:spPr>
            <a:noFill/>
            <a:ln w="25400">
              <a:noFill/>
            </a:ln>
          </c:spPr>
        </c:title>
        <c:numFmt formatCode="0.0000"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69775360"/>
        <c:crosses val="autoZero"/>
        <c:crossBetween val="between"/>
      </c:valAx>
      <c:spPr>
        <a:solidFill>
          <a:srgbClr val="FFFFFF"/>
        </a:solidFill>
        <a:ln w="12700">
          <a:solidFill>
            <a:srgbClr val="000000"/>
          </a:solidFill>
          <a:prstDash val="solid"/>
        </a:ln>
      </c:spPr>
    </c:plotArea>
    <c:legend>
      <c:legendPos val="r"/>
      <c:layout>
        <c:manualLayout>
          <c:xMode val="edge"/>
          <c:yMode val="edge"/>
          <c:x val="0.21453287197231835"/>
          <c:y val="0.44537932758405202"/>
          <c:w val="0.20934256055363321"/>
          <c:h val="0.17927229684524731"/>
        </c:manualLayout>
      </c:layout>
      <c:overlay val="0"/>
      <c:spPr>
        <a:solidFill>
          <a:srgbClr val="FFFFFF"/>
        </a:solidFill>
        <a:ln w="3175">
          <a:solidFill>
            <a:srgbClr val="000000"/>
          </a:solidFill>
          <a:prstDash val="solid"/>
        </a:ln>
      </c:spPr>
      <c:txPr>
        <a:bodyPr/>
        <a:lstStyle/>
        <a:p>
          <a:pPr>
            <a:defRPr sz="84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649593766015235"/>
          <c:y val="6.4197685661857781E-2"/>
          <c:w val="0.83931764042074053"/>
          <c:h val="0.71605110930533689"/>
        </c:manualLayout>
      </c:layout>
      <c:lineChart>
        <c:grouping val="standard"/>
        <c:varyColors val="0"/>
        <c:ser>
          <c:idx val="0"/>
          <c:order val="0"/>
          <c:tx>
            <c:v>Intensity Index, 1985=1.0</c:v>
          </c:tx>
          <c:spPr>
            <a:ln w="12700">
              <a:solidFill>
                <a:srgbClr val="000080"/>
              </a:solidFill>
              <a:prstDash val="solid"/>
            </a:ln>
          </c:spPr>
          <c:marker>
            <c:symbol val="diamond"/>
            <c:size val="5"/>
            <c:spPr>
              <a:solidFill>
                <a:srgbClr val="000080"/>
              </a:solidFill>
              <a:ln>
                <a:solidFill>
                  <a:srgbClr val="000080"/>
                </a:solidFill>
                <a:prstDash val="solid"/>
              </a:ln>
            </c:spPr>
          </c:marker>
          <c:cat>
            <c:numRef>
              <c:f>'Charts (other)'!$AB$5:$AB$22</c:f>
              <c:numCache>
                <c:formatCode>General</c:formatCode>
                <c:ptCount val="18"/>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numCache>
            </c:numRef>
          </c:cat>
          <c:val>
            <c:numRef>
              <c:f>'Charts (other)'!$AG$38:$AG$55</c:f>
              <c:numCache>
                <c:formatCode>General</c:formatCode>
                <c:ptCount val="18"/>
                <c:pt idx="0">
                  <c:v>1</c:v>
                </c:pt>
                <c:pt idx="1">
                  <c:v>1.0020693978160105</c:v>
                </c:pt>
                <c:pt idx="2">
                  <c:v>0.98409435244919874</c:v>
                </c:pt>
                <c:pt idx="3">
                  <c:v>0.99068378651305455</c:v>
                </c:pt>
                <c:pt idx="4">
                  <c:v>1.0013473363091538</c:v>
                </c:pt>
                <c:pt idx="5">
                  <c:v>0.99706227687871696</c:v>
                </c:pt>
                <c:pt idx="6">
                  <c:v>0.97899438728561949</c:v>
                </c:pt>
                <c:pt idx="7">
                  <c:v>0.97542033527139727</c:v>
                </c:pt>
                <c:pt idx="8">
                  <c:v>0.97342828814140081</c:v>
                </c:pt>
                <c:pt idx="9">
                  <c:v>0.96587849404638348</c:v>
                </c:pt>
                <c:pt idx="10">
                  <c:v>0.96687146007158042</c:v>
                </c:pt>
                <c:pt idx="11">
                  <c:v>0.97416455670997071</c:v>
                </c:pt>
                <c:pt idx="12">
                  <c:v>0.95223802082816267</c:v>
                </c:pt>
                <c:pt idx="13">
                  <c:v>0.95201647102133524</c:v>
                </c:pt>
                <c:pt idx="14">
                  <c:v>0.95710118418523638</c:v>
                </c:pt>
                <c:pt idx="15">
                  <c:v>0.96038829115866708</c:v>
                </c:pt>
                <c:pt idx="16">
                  <c:v>0.95015664870815209</c:v>
                </c:pt>
                <c:pt idx="17">
                  <c:v>0.93148265594790947</c:v>
                </c:pt>
              </c:numCache>
            </c:numRef>
          </c:val>
          <c:smooth val="0"/>
          <c:extLst>
            <c:ext xmlns:c16="http://schemas.microsoft.com/office/drawing/2014/chart" uri="{C3380CC4-5D6E-409C-BE32-E72D297353CC}">
              <c16:uniqueId val="{00000000-BF14-4D6B-88F5-46239F7DD995}"/>
            </c:ext>
          </c:extLst>
        </c:ser>
        <c:ser>
          <c:idx val="1"/>
          <c:order val="1"/>
          <c:tx>
            <c:v>Intensity Index, 1996 = 1.0</c:v>
          </c:tx>
          <c:spPr>
            <a:ln w="12700">
              <a:solidFill>
                <a:srgbClr val="FF00FF"/>
              </a:solidFill>
              <a:prstDash val="solid"/>
            </a:ln>
          </c:spPr>
          <c:marker>
            <c:symbol val="square"/>
            <c:size val="5"/>
            <c:spPr>
              <a:solidFill>
                <a:srgbClr val="FF00FF"/>
              </a:solidFill>
              <a:ln>
                <a:solidFill>
                  <a:srgbClr val="FF00FF"/>
                </a:solidFill>
                <a:prstDash val="solid"/>
              </a:ln>
            </c:spPr>
          </c:marker>
          <c:cat>
            <c:numRef>
              <c:f>'Charts (other)'!$AB$5:$AB$22</c:f>
              <c:numCache>
                <c:formatCode>General</c:formatCode>
                <c:ptCount val="18"/>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numCache>
            </c:numRef>
          </c:cat>
          <c:val>
            <c:numRef>
              <c:f>'Charts (other)'!$AE$5:$AE$22</c:f>
              <c:numCache>
                <c:formatCode>0.0000</c:formatCode>
                <c:ptCount val="18"/>
                <c:pt idx="0">
                  <c:v>1.0265206151384556</c:v>
                </c:pt>
                <c:pt idx="1">
                  <c:v>1.0286448946575129</c:v>
                </c:pt>
                <c:pt idx="2">
                  <c:v>1.0101931400304316</c:v>
                </c:pt>
                <c:pt idx="3">
                  <c:v>1.0169573299390751</c:v>
                </c:pt>
                <c:pt idx="4">
                  <c:v>1.0279036836353266</c:v>
                </c:pt>
                <c:pt idx="5">
                  <c:v>1.0235049817928896</c:v>
                </c:pt>
                <c:pt idx="6">
                  <c:v>1.0049579206535295</c:v>
                </c:pt>
                <c:pt idx="7">
                  <c:v>1.0012890825813532</c:v>
                </c:pt>
                <c:pt idx="8">
                  <c:v>0.99924420513608447</c:v>
                </c:pt>
                <c:pt idx="9">
                  <c:v>0.9914941858574986</c:v>
                </c:pt>
                <c:pt idx="10">
                  <c:v>0.99251348595249544</c:v>
                </c:pt>
                <c:pt idx="11">
                  <c:v>1</c:v>
                </c:pt>
                <c:pt idx="12">
                  <c:v>0.97749195889875096</c:v>
                </c:pt>
                <c:pt idx="13">
                  <c:v>0.97726453345476272</c:v>
                </c:pt>
                <c:pt idx="14">
                  <c:v>0.98248409633957312</c:v>
                </c:pt>
                <c:pt idx="15">
                  <c:v>0.98585837941196508</c:v>
                </c:pt>
                <c:pt idx="16">
                  <c:v>0.97535538750978568</c:v>
                </c:pt>
                <c:pt idx="17">
                  <c:v>0.95618614897445042</c:v>
                </c:pt>
              </c:numCache>
            </c:numRef>
          </c:val>
          <c:smooth val="0"/>
          <c:extLst>
            <c:ext xmlns:c16="http://schemas.microsoft.com/office/drawing/2014/chart" uri="{C3380CC4-5D6E-409C-BE32-E72D297353CC}">
              <c16:uniqueId val="{00000001-BF14-4D6B-88F5-46239F7DD995}"/>
            </c:ext>
          </c:extLst>
        </c:ser>
        <c:dLbls>
          <c:showLegendKey val="0"/>
          <c:showVal val="0"/>
          <c:showCatName val="0"/>
          <c:showSerName val="0"/>
          <c:showPercent val="0"/>
          <c:showBubbleSize val="0"/>
        </c:dLbls>
        <c:marker val="1"/>
        <c:smooth val="0"/>
        <c:axId val="69775872"/>
        <c:axId val="69798144"/>
      </c:lineChart>
      <c:catAx>
        <c:axId val="69775872"/>
        <c:scaling>
          <c:orientation val="minMax"/>
        </c:scaling>
        <c:delete val="0"/>
        <c:axPos val="b"/>
        <c:title>
          <c:tx>
            <c:rich>
              <a:bodyPr/>
              <a:lstStyle/>
              <a:p>
                <a:pPr>
                  <a:defRPr sz="1200" b="1" i="0" u="none" strike="noStrike" baseline="0">
                    <a:solidFill>
                      <a:srgbClr val="000000"/>
                    </a:solidFill>
                    <a:latin typeface="Arial"/>
                    <a:ea typeface="Arial"/>
                    <a:cs typeface="Arial"/>
                  </a:defRPr>
                </a:pPr>
                <a:r>
                  <a:rPr lang="en-US"/>
                  <a:t>Years</a:t>
                </a:r>
              </a:p>
            </c:rich>
          </c:tx>
          <c:layout>
            <c:manualLayout>
              <c:xMode val="edge"/>
              <c:yMode val="edge"/>
              <c:x val="0.50427440159723624"/>
              <c:y val="0.89136009850620512"/>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2700000" vert="horz"/>
          <a:lstStyle/>
          <a:p>
            <a:pPr>
              <a:defRPr sz="900" b="0" i="0" u="none" strike="noStrike" baseline="0">
                <a:solidFill>
                  <a:srgbClr val="000000"/>
                </a:solidFill>
                <a:latin typeface="Arial"/>
                <a:ea typeface="Arial"/>
                <a:cs typeface="Arial"/>
              </a:defRPr>
            </a:pPr>
            <a:endParaRPr lang="en-US"/>
          </a:p>
        </c:txPr>
        <c:crossAx val="69798144"/>
        <c:crosses val="autoZero"/>
        <c:auto val="1"/>
        <c:lblAlgn val="ctr"/>
        <c:lblOffset val="100"/>
        <c:tickLblSkip val="1"/>
        <c:tickMarkSkip val="1"/>
        <c:noMultiLvlLbl val="0"/>
      </c:catAx>
      <c:valAx>
        <c:axId val="69798144"/>
        <c:scaling>
          <c:orientation val="minMax"/>
        </c:scaling>
        <c:delete val="0"/>
        <c:axPos val="l"/>
        <c:majorGridlines>
          <c:spPr>
            <a:ln w="3175">
              <a:solidFill>
                <a:srgbClr val="000000"/>
              </a:solidFill>
              <a:prstDash val="solid"/>
            </a:ln>
          </c:spPr>
        </c:majorGridlines>
        <c:title>
          <c:tx>
            <c:rich>
              <a:bodyPr/>
              <a:lstStyle/>
              <a:p>
                <a:pPr>
                  <a:defRPr sz="1200" b="1" i="0" u="none" strike="noStrike" baseline="0">
                    <a:solidFill>
                      <a:srgbClr val="000000"/>
                    </a:solidFill>
                    <a:latin typeface="Arial"/>
                    <a:ea typeface="Arial"/>
                    <a:cs typeface="Arial"/>
                  </a:defRPr>
                </a:pPr>
                <a:r>
                  <a:rPr lang="en-US"/>
                  <a:t>Index Values</a:t>
                </a:r>
              </a:p>
            </c:rich>
          </c:tx>
          <c:layout>
            <c:manualLayout>
              <c:xMode val="edge"/>
              <c:yMode val="edge"/>
              <c:x val="2.735042735042735E-2"/>
              <c:y val="0.293827938174394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69775872"/>
        <c:crosses val="autoZero"/>
        <c:crossBetween val="between"/>
      </c:valAx>
      <c:spPr>
        <a:solidFill>
          <a:srgbClr val="FFFFFF"/>
        </a:solidFill>
        <a:ln w="3175">
          <a:solidFill>
            <a:srgbClr val="000000"/>
          </a:solidFill>
          <a:prstDash val="solid"/>
        </a:ln>
      </c:spPr>
    </c:plotArea>
    <c:legend>
      <c:legendPos val="r"/>
      <c:layout>
        <c:manualLayout>
          <c:xMode val="edge"/>
          <c:yMode val="edge"/>
          <c:x val="0.34871848711218789"/>
          <c:y val="0.53086549366514379"/>
          <c:w val="0.32991506830876904"/>
          <c:h val="0.10617309873302871"/>
        </c:manualLayout>
      </c:layout>
      <c:overlay val="0"/>
      <c:spPr>
        <a:solidFill>
          <a:srgbClr val="FFFFFF"/>
        </a:solidFill>
        <a:ln w="3175">
          <a:solidFill>
            <a:srgbClr val="000000"/>
          </a:solidFill>
          <a:prstDash val="solid"/>
        </a:ln>
      </c:spPr>
      <c:txPr>
        <a:bodyPr/>
        <a:lstStyle/>
        <a:p>
          <a:pPr>
            <a:defRPr sz="84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425"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459942614144347"/>
          <c:y val="6.4197685661857781E-2"/>
          <c:w val="0.83275332163385507"/>
          <c:h val="0.69382883349930913"/>
        </c:manualLayout>
      </c:layout>
      <c:lineChart>
        <c:grouping val="standard"/>
        <c:varyColors val="0"/>
        <c:ser>
          <c:idx val="0"/>
          <c:order val="0"/>
          <c:tx>
            <c:v>GDP, 1985 = 1.0</c:v>
          </c:tx>
          <c:spPr>
            <a:ln w="12700">
              <a:solidFill>
                <a:srgbClr val="000080"/>
              </a:solidFill>
              <a:prstDash val="solid"/>
            </a:ln>
          </c:spPr>
          <c:marker>
            <c:symbol val="diamond"/>
            <c:size val="5"/>
            <c:spPr>
              <a:solidFill>
                <a:srgbClr val="000080"/>
              </a:solidFill>
              <a:ln>
                <a:solidFill>
                  <a:srgbClr val="000080"/>
                </a:solidFill>
                <a:prstDash val="solid"/>
              </a:ln>
            </c:spPr>
          </c:marker>
          <c:cat>
            <c:numRef>
              <c:f>'Charts (other)'!$AC$38:$AC$55</c:f>
              <c:numCache>
                <c:formatCode>General</c:formatCode>
                <c:ptCount val="18"/>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numCache>
            </c:numRef>
          </c:cat>
          <c:val>
            <c:numRef>
              <c:f>'Charts (other)'!$AD$38:$AD$55</c:f>
              <c:numCache>
                <c:formatCode>General</c:formatCode>
                <c:ptCount val="18"/>
                <c:pt idx="0">
                  <c:v>1</c:v>
                </c:pt>
                <c:pt idx="1">
                  <c:v>1.0346241400560927</c:v>
                </c:pt>
                <c:pt idx="2">
                  <c:v>1.0704179295946472</c:v>
                </c:pt>
                <c:pt idx="3">
                  <c:v>1.1151287243274515</c:v>
                </c:pt>
                <c:pt idx="4">
                  <c:v>1.1560790330897612</c:v>
                </c:pt>
                <c:pt idx="5">
                  <c:v>1.177887336343399</c:v>
                </c:pt>
                <c:pt idx="6">
                  <c:v>1.1766170718516933</c:v>
                </c:pt>
                <c:pt idx="7">
                  <c:v>1.2180578787840675</c:v>
                </c:pt>
                <c:pt idx="8">
                  <c:v>1.251587830614632</c:v>
                </c:pt>
                <c:pt idx="9">
                  <c:v>1.3020085271220334</c:v>
                </c:pt>
                <c:pt idx="10">
                  <c:v>1.3369596659581691</c:v>
                </c:pt>
                <c:pt idx="11">
                  <c:v>1.3874055162178818</c:v>
                </c:pt>
                <c:pt idx="12">
                  <c:v>1.4490950937606115</c:v>
                </c:pt>
                <c:pt idx="13">
                  <c:v>1.5140420822276162</c:v>
                </c:pt>
                <c:pt idx="14">
                  <c:v>1.58600696758939</c:v>
                </c:pt>
                <c:pt idx="15">
                  <c:v>1.6514696079787701</c:v>
                </c:pt>
                <c:pt idx="16">
                  <c:v>1.6679578926186314</c:v>
                </c:pt>
                <c:pt idx="17">
                  <c:v>1.6970104765378375</c:v>
                </c:pt>
              </c:numCache>
            </c:numRef>
          </c:val>
          <c:smooth val="0"/>
          <c:extLst>
            <c:ext xmlns:c16="http://schemas.microsoft.com/office/drawing/2014/chart" uri="{C3380CC4-5D6E-409C-BE32-E72D297353CC}">
              <c16:uniqueId val="{00000000-DB28-4728-A6B5-CEA9331E9825}"/>
            </c:ext>
          </c:extLst>
        </c:ser>
        <c:ser>
          <c:idx val="1"/>
          <c:order val="1"/>
          <c:tx>
            <c:v>Energy Use, 1985 = 1.0</c:v>
          </c:tx>
          <c:spPr>
            <a:ln w="12700">
              <a:solidFill>
                <a:srgbClr val="FF00FF"/>
              </a:solidFill>
              <a:prstDash val="solid"/>
            </a:ln>
          </c:spPr>
          <c:marker>
            <c:symbol val="square"/>
            <c:size val="5"/>
            <c:spPr>
              <a:solidFill>
                <a:srgbClr val="FF00FF"/>
              </a:solidFill>
              <a:ln>
                <a:solidFill>
                  <a:srgbClr val="FF00FF"/>
                </a:solidFill>
                <a:prstDash val="solid"/>
              </a:ln>
            </c:spPr>
          </c:marker>
          <c:val>
            <c:numRef>
              <c:f>'Charts (other)'!$AE$38:$AE$55</c:f>
              <c:numCache>
                <c:formatCode>General</c:formatCode>
                <c:ptCount val="18"/>
                <c:pt idx="0">
                  <c:v>1</c:v>
                </c:pt>
                <c:pt idx="1">
                  <c:v>1.0119307231554369</c:v>
                </c:pt>
                <c:pt idx="2">
                  <c:v>1.0363881969962188</c:v>
                </c:pt>
                <c:pt idx="3">
                  <c:v>1.0866137483005931</c:v>
                </c:pt>
                <c:pt idx="4">
                  <c:v>1.1149734774410409</c:v>
                </c:pt>
                <c:pt idx="5">
                  <c:v>1.1080300682663771</c:v>
                </c:pt>
                <c:pt idx="6">
                  <c:v>1.0988545107763845</c:v>
                </c:pt>
                <c:pt idx="7">
                  <c:v>1.1133061952095806</c:v>
                </c:pt>
                <c:pt idx="8">
                  <c:v>1.1483107953647893</c:v>
                </c:pt>
                <c:pt idx="9">
                  <c:v>1.1690935036626737</c:v>
                </c:pt>
                <c:pt idx="10">
                  <c:v>1.1980408920178707</c:v>
                </c:pt>
                <c:pt idx="11">
                  <c:v>1.2326705756195857</c:v>
                </c:pt>
                <c:pt idx="12">
                  <c:v>1.2361313340757494</c:v>
                </c:pt>
                <c:pt idx="13">
                  <c:v>1.2566987870168829</c:v>
                </c:pt>
                <c:pt idx="14">
                  <c:v>1.2903330304006595</c:v>
                </c:pt>
                <c:pt idx="15">
                  <c:v>1.3220978785951643</c:v>
                </c:pt>
                <c:pt idx="16">
                  <c:v>1.3011449123054049</c:v>
                </c:pt>
                <c:pt idx="17">
                  <c:v>1.3057485871967733</c:v>
                </c:pt>
              </c:numCache>
            </c:numRef>
          </c:val>
          <c:smooth val="0"/>
          <c:extLst>
            <c:ext xmlns:c16="http://schemas.microsoft.com/office/drawing/2014/chart" uri="{C3380CC4-5D6E-409C-BE32-E72D297353CC}">
              <c16:uniqueId val="{00000001-DB28-4728-A6B5-CEA9331E9825}"/>
            </c:ext>
          </c:extLst>
        </c:ser>
        <c:ser>
          <c:idx val="2"/>
          <c:order val="2"/>
          <c:tx>
            <c:v>GDP, 1996 = 1.0</c:v>
          </c:tx>
          <c:spPr>
            <a:ln w="12700">
              <a:solidFill>
                <a:srgbClr val="00FF00"/>
              </a:solidFill>
              <a:prstDash val="solid"/>
            </a:ln>
          </c:spPr>
          <c:marker>
            <c:symbol val="triangle"/>
            <c:size val="5"/>
            <c:spPr>
              <a:solidFill>
                <a:srgbClr val="00FF00"/>
              </a:solidFill>
              <a:ln>
                <a:solidFill>
                  <a:srgbClr val="00FF00"/>
                </a:solidFill>
                <a:prstDash val="solid"/>
              </a:ln>
            </c:spPr>
          </c:marker>
          <c:val>
            <c:numRef>
              <c:f>'Charts (other)'!$AC$5:$AC$22</c:f>
              <c:numCache>
                <c:formatCode>0.0000</c:formatCode>
                <c:ptCount val="18"/>
                <c:pt idx="0">
                  <c:v>0.72076980256359124</c:v>
                </c:pt>
                <c:pt idx="1">
                  <c:v>0.74572583715575524</c:v>
                </c:pt>
                <c:pt idx="2">
                  <c:v>0.77152491977446191</c:v>
                </c:pt>
                <c:pt idx="3">
                  <c:v>0.80375111046648651</c:v>
                </c:pt>
                <c:pt idx="4">
                  <c:v>0.83326685642801468</c:v>
                </c:pt>
                <c:pt idx="5">
                  <c:v>0.84898562285838608</c:v>
                </c:pt>
                <c:pt idx="6">
                  <c:v>0.84807005457149576</c:v>
                </c:pt>
                <c:pt idx="7">
                  <c:v>0.87793933680221903</c:v>
                </c:pt>
                <c:pt idx="8">
                  <c:v>0.90210671356310168</c:v>
                </c:pt>
                <c:pt idx="9">
                  <c:v>0.93844842902986025</c:v>
                </c:pt>
                <c:pt idx="10">
                  <c:v>0.96364015446815443</c:v>
                </c:pt>
                <c:pt idx="11">
                  <c:v>1</c:v>
                </c:pt>
                <c:pt idx="12">
                  <c:v>1.0444639846257047</c:v>
                </c:pt>
                <c:pt idx="13">
                  <c:v>1.0912758126801674</c:v>
                </c:pt>
                <c:pt idx="14">
                  <c:v>1.1431459288938846</c:v>
                </c:pt>
                <c:pt idx="15">
                  <c:v>1.1903294232826296</c:v>
                </c:pt>
                <c:pt idx="16">
                  <c:v>1.2022136809471147</c:v>
                </c:pt>
                <c:pt idx="17">
                  <c:v>1.2231539061225229</c:v>
                </c:pt>
              </c:numCache>
            </c:numRef>
          </c:val>
          <c:smooth val="0"/>
          <c:extLst>
            <c:ext xmlns:c16="http://schemas.microsoft.com/office/drawing/2014/chart" uri="{C3380CC4-5D6E-409C-BE32-E72D297353CC}">
              <c16:uniqueId val="{00000002-DB28-4728-A6B5-CEA9331E9825}"/>
            </c:ext>
          </c:extLst>
        </c:ser>
        <c:ser>
          <c:idx val="3"/>
          <c:order val="3"/>
          <c:tx>
            <c:v>Energy Use, 1996 = 1.0</c:v>
          </c:tx>
          <c:spPr>
            <a:ln w="12700">
              <a:solidFill>
                <a:srgbClr val="3366FF"/>
              </a:solidFill>
              <a:prstDash val="solid"/>
            </a:ln>
          </c:spPr>
          <c:marker>
            <c:symbol val="x"/>
            <c:size val="5"/>
            <c:spPr>
              <a:solidFill>
                <a:srgbClr val="3366FF"/>
              </a:solidFill>
              <a:ln>
                <a:solidFill>
                  <a:srgbClr val="3366FF"/>
                </a:solidFill>
                <a:prstDash val="solid"/>
              </a:ln>
            </c:spPr>
          </c:marker>
          <c:val>
            <c:numRef>
              <c:f>'Charts (other)'!$AF$5:$AF$22</c:f>
              <c:numCache>
                <c:formatCode>0.0000</c:formatCode>
                <c:ptCount val="18"/>
                <c:pt idx="0">
                  <c:v>0.81124675138559477</c:v>
                </c:pt>
                <c:pt idx="1">
                  <c:v>0.82092551178712392</c:v>
                </c:pt>
                <c:pt idx="2">
                  <c:v>0.84076655798755628</c:v>
                </c:pt>
                <c:pt idx="3">
                  <c:v>0.88151187331978065</c:v>
                </c:pt>
                <c:pt idx="4">
                  <c:v>0.90451861145514434</c:v>
                </c:pt>
                <c:pt idx="5">
                  <c:v>0.89888579331865714</c:v>
                </c:pt>
                <c:pt idx="6">
                  <c:v>0.89144215211274913</c:v>
                </c:pt>
                <c:pt idx="7">
                  <c:v>0.9031660341612292</c:v>
                </c:pt>
                <c:pt idx="8">
                  <c:v>0.93156340232069379</c:v>
                </c:pt>
                <c:pt idx="9">
                  <c:v>0.948423306912347</c:v>
                </c:pt>
                <c:pt idx="10">
                  <c:v>0.97190678167659805</c:v>
                </c:pt>
                <c:pt idx="11">
                  <c:v>1</c:v>
                </c:pt>
                <c:pt idx="12">
                  <c:v>1.002807529054893</c:v>
                </c:pt>
                <c:pt idx="13">
                  <c:v>1.0194928084376635</c:v>
                </c:pt>
                <c:pt idx="14">
                  <c:v>1.046778479118065</c:v>
                </c:pt>
                <c:pt idx="15">
                  <c:v>1.0725476090241135</c:v>
                </c:pt>
                <c:pt idx="16">
                  <c:v>1.0555495831896544</c:v>
                </c:pt>
                <c:pt idx="17">
                  <c:v>1.0592842994897125</c:v>
                </c:pt>
              </c:numCache>
            </c:numRef>
          </c:val>
          <c:smooth val="0"/>
          <c:extLst>
            <c:ext xmlns:c16="http://schemas.microsoft.com/office/drawing/2014/chart" uri="{C3380CC4-5D6E-409C-BE32-E72D297353CC}">
              <c16:uniqueId val="{00000003-DB28-4728-A6B5-CEA9331E9825}"/>
            </c:ext>
          </c:extLst>
        </c:ser>
        <c:dLbls>
          <c:showLegendKey val="0"/>
          <c:showVal val="0"/>
          <c:showCatName val="0"/>
          <c:showSerName val="0"/>
          <c:showPercent val="0"/>
          <c:showBubbleSize val="0"/>
        </c:dLbls>
        <c:marker val="1"/>
        <c:smooth val="0"/>
        <c:axId val="69776384"/>
        <c:axId val="69799872"/>
      </c:lineChart>
      <c:catAx>
        <c:axId val="69776384"/>
        <c:scaling>
          <c:orientation val="minMax"/>
        </c:scaling>
        <c:delete val="0"/>
        <c:axPos val="b"/>
        <c:title>
          <c:tx>
            <c:rich>
              <a:bodyPr/>
              <a:lstStyle/>
              <a:p>
                <a:pPr>
                  <a:defRPr sz="1200" b="1" i="0" u="none" strike="noStrike" baseline="0">
                    <a:solidFill>
                      <a:srgbClr val="000000"/>
                    </a:solidFill>
                    <a:latin typeface="Arial"/>
                    <a:ea typeface="Arial"/>
                    <a:cs typeface="Arial"/>
                  </a:defRPr>
                </a:pPr>
                <a:r>
                  <a:rPr lang="en-US"/>
                  <a:t>Years</a:t>
                </a:r>
              </a:p>
            </c:rich>
          </c:tx>
          <c:layout>
            <c:manualLayout>
              <c:xMode val="edge"/>
              <c:yMode val="edge"/>
              <c:x val="0.51916412887413466"/>
              <c:y val="0.86913787628398298"/>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2700000" vert="horz"/>
          <a:lstStyle/>
          <a:p>
            <a:pPr>
              <a:defRPr sz="900" b="0" i="0" u="none" strike="noStrike" baseline="0">
                <a:solidFill>
                  <a:srgbClr val="000000"/>
                </a:solidFill>
                <a:latin typeface="Arial"/>
                <a:ea typeface="Arial"/>
                <a:cs typeface="Arial"/>
              </a:defRPr>
            </a:pPr>
            <a:endParaRPr lang="en-US"/>
          </a:p>
        </c:txPr>
        <c:crossAx val="69799872"/>
        <c:crosses val="autoZero"/>
        <c:auto val="1"/>
        <c:lblAlgn val="ctr"/>
        <c:lblOffset val="100"/>
        <c:tickLblSkip val="1"/>
        <c:tickMarkSkip val="1"/>
        <c:noMultiLvlLbl val="0"/>
      </c:catAx>
      <c:valAx>
        <c:axId val="69799872"/>
        <c:scaling>
          <c:orientation val="minMax"/>
          <c:max val="1.8"/>
          <c:min val="0.6"/>
        </c:scaling>
        <c:delete val="0"/>
        <c:axPos val="l"/>
        <c:majorGridlines>
          <c:spPr>
            <a:ln w="3175">
              <a:solidFill>
                <a:srgbClr val="000000"/>
              </a:solidFill>
              <a:prstDash val="solid"/>
            </a:ln>
          </c:spPr>
        </c:majorGridlines>
        <c:title>
          <c:tx>
            <c:rich>
              <a:bodyPr/>
              <a:lstStyle/>
              <a:p>
                <a:pPr>
                  <a:defRPr sz="1200" b="1" i="0" u="none" strike="noStrike" baseline="0">
                    <a:solidFill>
                      <a:srgbClr val="000000"/>
                    </a:solidFill>
                    <a:latin typeface="Arial"/>
                    <a:ea typeface="Arial"/>
                    <a:cs typeface="Arial"/>
                  </a:defRPr>
                </a:pPr>
                <a:r>
                  <a:rPr lang="en-US"/>
                  <a:t>Index</a:t>
                </a:r>
              </a:p>
            </c:rich>
          </c:tx>
          <c:layout>
            <c:manualLayout>
              <c:xMode val="edge"/>
              <c:yMode val="edge"/>
              <c:x val="4.3554006968641118E-2"/>
              <c:y val="0.35061806163118503"/>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69776384"/>
        <c:crosses val="autoZero"/>
        <c:crossBetween val="between"/>
      </c:valAx>
      <c:spPr>
        <a:solidFill>
          <a:srgbClr val="FFFFFF"/>
        </a:solidFill>
        <a:ln w="3175">
          <a:solidFill>
            <a:srgbClr val="000000"/>
          </a:solidFill>
          <a:prstDash val="solid"/>
        </a:ln>
      </c:spPr>
    </c:plotArea>
    <c:legend>
      <c:legendPos val="r"/>
      <c:layout>
        <c:manualLayout>
          <c:xMode val="edge"/>
          <c:yMode val="edge"/>
          <c:x val="0.18989565328724153"/>
          <c:y val="0.15555581478241146"/>
          <c:w val="0.33972162016333318"/>
          <c:h val="0.15802495058488056"/>
        </c:manualLayout>
      </c:layout>
      <c:overlay val="0"/>
      <c:spPr>
        <a:solidFill>
          <a:srgbClr val="FFFFFF"/>
        </a:solidFill>
        <a:ln w="3175">
          <a:solidFill>
            <a:srgbClr val="000000"/>
          </a:solidFill>
          <a:prstDash val="solid"/>
        </a:ln>
      </c:spPr>
      <c:txPr>
        <a:bodyPr/>
        <a:lstStyle/>
        <a:p>
          <a:pPr>
            <a:defRPr sz="84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965528998458546"/>
          <c:y val="6.5000079345799988E-2"/>
          <c:w val="0.82931104299488401"/>
          <c:h val="0.7125008697520383"/>
        </c:manualLayout>
      </c:layout>
      <c:lineChart>
        <c:grouping val="standard"/>
        <c:varyColors val="0"/>
        <c:ser>
          <c:idx val="0"/>
          <c:order val="0"/>
          <c:tx>
            <c:v>Residential 85</c:v>
          </c:tx>
          <c:spPr>
            <a:ln w="12700">
              <a:solidFill>
                <a:srgbClr val="000080"/>
              </a:solidFill>
              <a:prstDash val="solid"/>
            </a:ln>
          </c:spPr>
          <c:marker>
            <c:symbol val="diamond"/>
            <c:size val="5"/>
            <c:spPr>
              <a:solidFill>
                <a:srgbClr val="000080"/>
              </a:solidFill>
              <a:ln>
                <a:solidFill>
                  <a:srgbClr val="000080"/>
                </a:solidFill>
                <a:prstDash val="solid"/>
              </a:ln>
            </c:spPr>
          </c:marker>
          <c:cat>
            <c:numRef>
              <c:f>'Charts (other)'!$AT$5:$AT$22</c:f>
              <c:numCache>
                <c:formatCode>General</c:formatCode>
                <c:ptCount val="18"/>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numCache>
            </c:numRef>
          </c:cat>
          <c:val>
            <c:numRef>
              <c:f>'Charts (other)'!$AU$5:$AU$22</c:f>
              <c:numCache>
                <c:formatCode>General</c:formatCode>
                <c:ptCount val="18"/>
                <c:pt idx="0">
                  <c:v>1</c:v>
                </c:pt>
                <c:pt idx="1">
                  <c:v>0.99860419596457972</c:v>
                </c:pt>
                <c:pt idx="2">
                  <c:v>0.98893890293451836</c:v>
                </c:pt>
                <c:pt idx="3">
                  <c:v>0.9923793440591856</c:v>
                </c:pt>
                <c:pt idx="4">
                  <c:v>1.0143591687508591</c:v>
                </c:pt>
                <c:pt idx="5">
                  <c:v>0.99889693912278432</c:v>
                </c:pt>
                <c:pt idx="6">
                  <c:v>0.99092844236229383</c:v>
                </c:pt>
                <c:pt idx="7">
                  <c:v>0.97577739323100754</c:v>
                </c:pt>
                <c:pt idx="8">
                  <c:v>0.95832163250996161</c:v>
                </c:pt>
                <c:pt idx="9">
                  <c:v>0.95137895416416063</c:v>
                </c:pt>
                <c:pt idx="10">
                  <c:v>0.94123577237567324</c:v>
                </c:pt>
                <c:pt idx="11">
                  <c:v>0.97407822619823914</c:v>
                </c:pt>
                <c:pt idx="12">
                  <c:v>0.94888777593842533</c:v>
                </c:pt>
                <c:pt idx="13">
                  <c:v>0.94604197837429926</c:v>
                </c:pt>
                <c:pt idx="14">
                  <c:v>0.95267392976824228</c:v>
                </c:pt>
                <c:pt idx="15">
                  <c:v>0.95581573541908305</c:v>
                </c:pt>
                <c:pt idx="16">
                  <c:v>0.94277761368473945</c:v>
                </c:pt>
                <c:pt idx="17">
                  <c:v>0.93915950637848755</c:v>
                </c:pt>
              </c:numCache>
            </c:numRef>
          </c:val>
          <c:smooth val="0"/>
          <c:extLst>
            <c:ext xmlns:c16="http://schemas.microsoft.com/office/drawing/2014/chart" uri="{C3380CC4-5D6E-409C-BE32-E72D297353CC}">
              <c16:uniqueId val="{00000000-A413-4509-8998-579BB0F660DD}"/>
            </c:ext>
          </c:extLst>
        </c:ser>
        <c:ser>
          <c:idx val="1"/>
          <c:order val="1"/>
          <c:tx>
            <c:v>Residential 96</c:v>
          </c:tx>
          <c:spPr>
            <a:ln w="12700">
              <a:solidFill>
                <a:srgbClr val="FF00FF"/>
              </a:solidFill>
              <a:prstDash val="solid"/>
            </a:ln>
          </c:spPr>
          <c:marker>
            <c:symbol val="square"/>
            <c:size val="5"/>
            <c:spPr>
              <a:solidFill>
                <a:srgbClr val="FF00FF"/>
              </a:solidFill>
              <a:ln>
                <a:solidFill>
                  <a:srgbClr val="FF00FF"/>
                </a:solidFill>
                <a:prstDash val="solid"/>
              </a:ln>
            </c:spPr>
          </c:marker>
          <c:cat>
            <c:numRef>
              <c:f>'Charts (other)'!$AT$5:$AT$22</c:f>
              <c:numCache>
                <c:formatCode>General</c:formatCode>
                <c:ptCount val="18"/>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numCache>
            </c:numRef>
          </c:cat>
          <c:val>
            <c:numRef>
              <c:f>'Charts (other)'!$AO$5:$AO$22</c:f>
              <c:numCache>
                <c:formatCode>0.000</c:formatCode>
                <c:ptCount val="18"/>
                <c:pt idx="0" formatCode="General">
                  <c:v>0.94564304978659619</c:v>
                </c:pt>
                <c:pt idx="1">
                  <c:v>0.92756331360691024</c:v>
                </c:pt>
                <c:pt idx="2">
                  <c:v>0.93057993184990406</c:v>
                </c:pt>
                <c:pt idx="3">
                  <c:v>0.96515572371044067</c:v>
                </c:pt>
                <c:pt idx="4">
                  <c:v>0.98762785838223133</c:v>
                </c:pt>
                <c:pt idx="5">
                  <c:v>0.93516066786151142</c:v>
                </c:pt>
                <c:pt idx="6">
                  <c:v>0.95651781328496743</c:v>
                </c:pt>
                <c:pt idx="7">
                  <c:v>0.93727734042751354</c:v>
                </c:pt>
                <c:pt idx="8">
                  <c:v>0.96798389712623822</c:v>
                </c:pt>
                <c:pt idx="9">
                  <c:v>0.9487709449955346</c:v>
                </c:pt>
                <c:pt idx="10">
                  <c:v>0.95682054619812984</c:v>
                </c:pt>
                <c:pt idx="11">
                  <c:v>1</c:v>
                </c:pt>
                <c:pt idx="12">
                  <c:v>0.9642583974084159</c:v>
                </c:pt>
                <c:pt idx="13">
                  <c:v>0.95236889671712444</c:v>
                </c:pt>
                <c:pt idx="14">
                  <c:v>0.97019718115348164</c:v>
                </c:pt>
                <c:pt idx="15">
                  <c:v>1.0005937956421482</c:v>
                </c:pt>
                <c:pt idx="16">
                  <c:v>0.9721612120021722</c:v>
                </c:pt>
                <c:pt idx="17">
                  <c:v>1.0005675350939665</c:v>
                </c:pt>
              </c:numCache>
            </c:numRef>
          </c:val>
          <c:smooth val="0"/>
          <c:extLst>
            <c:ext xmlns:c16="http://schemas.microsoft.com/office/drawing/2014/chart" uri="{C3380CC4-5D6E-409C-BE32-E72D297353CC}">
              <c16:uniqueId val="{00000001-A413-4509-8998-579BB0F660DD}"/>
            </c:ext>
          </c:extLst>
        </c:ser>
        <c:dLbls>
          <c:showLegendKey val="0"/>
          <c:showVal val="0"/>
          <c:showCatName val="0"/>
          <c:showSerName val="0"/>
          <c:showPercent val="0"/>
          <c:showBubbleSize val="0"/>
        </c:dLbls>
        <c:marker val="1"/>
        <c:smooth val="0"/>
        <c:axId val="69776896"/>
        <c:axId val="69802176"/>
      </c:lineChart>
      <c:catAx>
        <c:axId val="69776896"/>
        <c:scaling>
          <c:orientation val="minMax"/>
        </c:scaling>
        <c:delete val="0"/>
        <c:axPos val="b"/>
        <c:title>
          <c:tx>
            <c:rich>
              <a:bodyPr/>
              <a:lstStyle/>
              <a:p>
                <a:pPr>
                  <a:defRPr sz="1200" b="1" i="0" u="none" strike="noStrike" baseline="0">
                    <a:solidFill>
                      <a:srgbClr val="000000"/>
                    </a:solidFill>
                    <a:latin typeface="Arial"/>
                    <a:ea typeface="Arial"/>
                    <a:cs typeface="Arial"/>
                  </a:defRPr>
                </a:pPr>
                <a:r>
                  <a:rPr lang="en-US"/>
                  <a:t>Years</a:t>
                </a:r>
              </a:p>
            </c:rich>
          </c:tx>
          <c:layout>
            <c:manualLayout>
              <c:xMode val="edge"/>
              <c:yMode val="edge"/>
              <c:x val="0.51206932754095391"/>
              <c:y val="0.89000104986876638"/>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2700000" vert="horz"/>
          <a:lstStyle/>
          <a:p>
            <a:pPr>
              <a:defRPr sz="900" b="0" i="0" u="none" strike="noStrike" baseline="0">
                <a:solidFill>
                  <a:srgbClr val="000000"/>
                </a:solidFill>
                <a:latin typeface="Arial"/>
                <a:ea typeface="Arial"/>
                <a:cs typeface="Arial"/>
              </a:defRPr>
            </a:pPr>
            <a:endParaRPr lang="en-US"/>
          </a:p>
        </c:txPr>
        <c:crossAx val="69802176"/>
        <c:crosses val="autoZero"/>
        <c:auto val="1"/>
        <c:lblAlgn val="ctr"/>
        <c:lblOffset val="100"/>
        <c:tickLblSkip val="1"/>
        <c:tickMarkSkip val="1"/>
        <c:noMultiLvlLbl val="0"/>
      </c:catAx>
      <c:valAx>
        <c:axId val="69802176"/>
        <c:scaling>
          <c:orientation val="minMax"/>
          <c:min val="0.85"/>
        </c:scaling>
        <c:delete val="0"/>
        <c:axPos val="l"/>
        <c:majorGridlines>
          <c:spPr>
            <a:ln w="3175">
              <a:solidFill>
                <a:srgbClr val="000000"/>
              </a:solidFill>
              <a:prstDash val="solid"/>
            </a:ln>
          </c:spPr>
        </c:majorGridlines>
        <c:title>
          <c:tx>
            <c:rich>
              <a:bodyPr/>
              <a:lstStyle/>
              <a:p>
                <a:pPr>
                  <a:defRPr sz="1200" b="1" i="0" u="none" strike="noStrike" baseline="0">
                    <a:solidFill>
                      <a:srgbClr val="000000"/>
                    </a:solidFill>
                    <a:latin typeface="Arial"/>
                    <a:ea typeface="Arial"/>
                    <a:cs typeface="Arial"/>
                  </a:defRPr>
                </a:pPr>
                <a:r>
                  <a:rPr lang="en-US"/>
                  <a:t>Index</a:t>
                </a:r>
              </a:p>
            </c:rich>
          </c:tx>
          <c:layout>
            <c:manualLayout>
              <c:xMode val="edge"/>
              <c:yMode val="edge"/>
              <c:x val="2.7586206896551724E-2"/>
              <c:y val="0.36000052493438317"/>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69776896"/>
        <c:crosses val="autoZero"/>
        <c:crossBetween val="between"/>
      </c:valAx>
      <c:spPr>
        <a:solidFill>
          <a:srgbClr val="FFFFFF"/>
        </a:solidFill>
        <a:ln w="3175">
          <a:solidFill>
            <a:srgbClr val="000000"/>
          </a:solidFill>
          <a:prstDash val="solid"/>
        </a:ln>
      </c:spPr>
    </c:plotArea>
    <c:legend>
      <c:legendPos val="r"/>
      <c:layout>
        <c:manualLayout>
          <c:xMode val="edge"/>
          <c:yMode val="edge"/>
          <c:x val="0.2965519051497873"/>
          <c:y val="0.57500078740157479"/>
          <c:w val="0.20862087066702867"/>
          <c:h val="0.10750000000000004"/>
        </c:manualLayout>
      </c:layout>
      <c:overlay val="0"/>
      <c:spPr>
        <a:solidFill>
          <a:srgbClr val="FFFFFF"/>
        </a:solidFill>
        <a:ln w="3175">
          <a:solidFill>
            <a:srgbClr val="000000"/>
          </a:solidFill>
          <a:prstDash val="solid"/>
        </a:ln>
      </c:spPr>
      <c:txPr>
        <a:bodyPr/>
        <a:lstStyle/>
        <a:p>
          <a:pPr>
            <a:defRPr sz="84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425"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162118780096307"/>
          <c:y val="6.1465862943869458E-2"/>
          <c:w val="0.8394863563402889"/>
          <c:h val="0.72576999706799705"/>
        </c:manualLayout>
      </c:layout>
      <c:lineChart>
        <c:grouping val="standard"/>
        <c:varyColors val="0"/>
        <c:ser>
          <c:idx val="0"/>
          <c:order val="0"/>
          <c:tx>
            <c:v>Relative Growth</c:v>
          </c:tx>
          <c:spPr>
            <a:ln w="12700">
              <a:solidFill>
                <a:srgbClr val="000080"/>
              </a:solidFill>
              <a:prstDash val="solid"/>
            </a:ln>
          </c:spPr>
          <c:marker>
            <c:symbol val="diamond"/>
            <c:size val="5"/>
            <c:spPr>
              <a:solidFill>
                <a:srgbClr val="000080"/>
              </a:solidFill>
              <a:ln>
                <a:solidFill>
                  <a:srgbClr val="000080"/>
                </a:solidFill>
                <a:prstDash val="solid"/>
              </a:ln>
            </c:spPr>
          </c:marker>
          <c:cat>
            <c:numRef>
              <c:f>'Charts (other)'!$AT$5:$AT$24</c:f>
              <c:numCache>
                <c:formatCode>General</c:formatCode>
                <c:ptCount val="20"/>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numCache>
            </c:numRef>
          </c:cat>
          <c:val>
            <c:numRef>
              <c:f>'Charts (other)'!$BC$5:$BC$24</c:f>
              <c:numCache>
                <c:formatCode>General</c:formatCode>
                <c:ptCount val="20"/>
                <c:pt idx="0">
                  <c:v>1</c:v>
                </c:pt>
                <c:pt idx="1">
                  <c:v>0.98785122532627889</c:v>
                </c:pt>
                <c:pt idx="2">
                  <c:v>0.99104347182041885</c:v>
                </c:pt>
                <c:pt idx="3">
                  <c:v>0.98749216633751491</c:v>
                </c:pt>
                <c:pt idx="4">
                  <c:v>0.96667004454913563</c:v>
                </c:pt>
                <c:pt idx="5">
                  <c:v>0.96065138971279895</c:v>
                </c:pt>
                <c:pt idx="6">
                  <c:v>0.9650750856649174</c:v>
                </c:pt>
                <c:pt idx="7">
                  <c:v>0.94861466033097652</c:v>
                </c:pt>
                <c:pt idx="8">
                  <c:v>0.94382455012411448</c:v>
                </c:pt>
                <c:pt idx="9">
                  <c:v>0.93907816843027514</c:v>
                </c:pt>
                <c:pt idx="10">
                  <c:v>0.93369503400763354</c:v>
                </c:pt>
                <c:pt idx="11">
                  <c:v>0.92474803743043543</c:v>
                </c:pt>
                <c:pt idx="12">
                  <c:v>0.90504243858236433</c:v>
                </c:pt>
                <c:pt idx="13">
                  <c:v>0.89037086596525228</c:v>
                </c:pt>
                <c:pt idx="14">
                  <c:v>0.87156426990766367</c:v>
                </c:pt>
                <c:pt idx="15">
                  <c:v>0.86625642105767886</c:v>
                </c:pt>
                <c:pt idx="16">
                  <c:v>0.85895976803890883</c:v>
                </c:pt>
                <c:pt idx="17">
                  <c:v>0.85420386102308832</c:v>
                </c:pt>
                <c:pt idx="18">
                  <c:v>0.84379870716826377</c:v>
                </c:pt>
                <c:pt idx="19">
                  <c:v>0.84144007614369842</c:v>
                </c:pt>
              </c:numCache>
            </c:numRef>
          </c:val>
          <c:smooth val="0"/>
          <c:extLst>
            <c:ext xmlns:c16="http://schemas.microsoft.com/office/drawing/2014/chart" uri="{C3380CC4-5D6E-409C-BE32-E72D297353CC}">
              <c16:uniqueId val="{00000000-2AD6-4DD7-B9BB-30A4DBC66684}"/>
            </c:ext>
          </c:extLst>
        </c:ser>
        <c:ser>
          <c:idx val="1"/>
          <c:order val="1"/>
          <c:tx>
            <c:v>Within Sector</c:v>
          </c:tx>
          <c:spPr>
            <a:ln w="12700">
              <a:solidFill>
                <a:srgbClr val="FF00FF"/>
              </a:solidFill>
              <a:prstDash val="solid"/>
            </a:ln>
          </c:spPr>
          <c:marker>
            <c:symbol val="square"/>
            <c:size val="5"/>
            <c:spPr>
              <a:solidFill>
                <a:srgbClr val="FF00FF"/>
              </a:solidFill>
              <a:ln>
                <a:solidFill>
                  <a:srgbClr val="FF00FF"/>
                </a:solidFill>
                <a:prstDash val="solid"/>
              </a:ln>
            </c:spPr>
          </c:marker>
          <c:cat>
            <c:numRef>
              <c:f>'Charts (other)'!$AT$5:$AT$24</c:f>
              <c:numCache>
                <c:formatCode>General</c:formatCode>
                <c:ptCount val="20"/>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numCache>
            </c:numRef>
          </c:cat>
          <c:val>
            <c:numRef>
              <c:f>'Charts (other)'!$BD$5:$BD$24</c:f>
              <c:numCache>
                <c:formatCode>General</c:formatCode>
                <c:ptCount val="20"/>
                <c:pt idx="0">
                  <c:v>1</c:v>
                </c:pt>
                <c:pt idx="1">
                  <c:v>0.98929489580656949</c:v>
                </c:pt>
                <c:pt idx="2">
                  <c:v>0.99482251371871588</c:v>
                </c:pt>
                <c:pt idx="3">
                  <c:v>1.0023091508008399</c:v>
                </c:pt>
                <c:pt idx="4">
                  <c:v>1.0059105100369976</c:v>
                </c:pt>
                <c:pt idx="5">
                  <c:v>0.99566532075357839</c:v>
                </c:pt>
                <c:pt idx="6">
                  <c:v>1.0036422040152662</c:v>
                </c:pt>
                <c:pt idx="7">
                  <c:v>1.0026144202686513</c:v>
                </c:pt>
                <c:pt idx="8">
                  <c:v>1.0127826800579949</c:v>
                </c:pt>
                <c:pt idx="9">
                  <c:v>1.0038131994399364</c:v>
                </c:pt>
                <c:pt idx="10">
                  <c:v>1.0068143481029537</c:v>
                </c:pt>
                <c:pt idx="11">
                  <c:v>1.0057991565047382</c:v>
                </c:pt>
                <c:pt idx="12">
                  <c:v>1.0044666627338359</c:v>
                </c:pt>
                <c:pt idx="13">
                  <c:v>0.99279339306277703</c:v>
                </c:pt>
                <c:pt idx="14">
                  <c:v>0.98975307517308142</c:v>
                </c:pt>
                <c:pt idx="15">
                  <c:v>0.98372324960820945</c:v>
                </c:pt>
                <c:pt idx="16">
                  <c:v>0.97825787283184484</c:v>
                </c:pt>
                <c:pt idx="17">
                  <c:v>0.98745175414879605</c:v>
                </c:pt>
                <c:pt idx="18">
                  <c:v>0.98238135985611741</c:v>
                </c:pt>
                <c:pt idx="19">
                  <c:v>0.97534920187832397</c:v>
                </c:pt>
              </c:numCache>
            </c:numRef>
          </c:val>
          <c:smooth val="0"/>
          <c:extLst>
            <c:ext xmlns:c16="http://schemas.microsoft.com/office/drawing/2014/chart" uri="{C3380CC4-5D6E-409C-BE32-E72D297353CC}">
              <c16:uniqueId val="{00000001-2AD6-4DD7-B9BB-30A4DBC66684}"/>
            </c:ext>
          </c:extLst>
        </c:ser>
        <c:ser>
          <c:idx val="2"/>
          <c:order val="2"/>
          <c:tx>
            <c:v>Total Other Explan. Factors</c:v>
          </c:tx>
          <c:spPr>
            <a:ln w="12700">
              <a:solidFill>
                <a:srgbClr val="00FF00"/>
              </a:solidFill>
              <a:prstDash val="solid"/>
            </a:ln>
          </c:spPr>
          <c:marker>
            <c:symbol val="triangle"/>
            <c:size val="5"/>
            <c:spPr>
              <a:solidFill>
                <a:srgbClr val="00FF00"/>
              </a:solidFill>
              <a:ln>
                <a:solidFill>
                  <a:srgbClr val="00FF00"/>
                </a:solidFill>
                <a:prstDash val="solid"/>
              </a:ln>
            </c:spPr>
          </c:marker>
          <c:cat>
            <c:numRef>
              <c:f>'Charts (other)'!$AT$5:$AT$24</c:f>
              <c:numCache>
                <c:formatCode>General</c:formatCode>
                <c:ptCount val="20"/>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numCache>
            </c:numRef>
          </c:cat>
          <c:val>
            <c:numRef>
              <c:f>'Charts (other)'!$BI$5:$BI$22</c:f>
              <c:numCache>
                <c:formatCode>General</c:formatCode>
                <c:ptCount val="18"/>
                <c:pt idx="0">
                  <c:v>1</c:v>
                </c:pt>
                <c:pt idx="1">
                  <c:v>0.97727617503155306</c:v>
                </c:pt>
                <c:pt idx="2">
                  <c:v>0.98591235784091247</c:v>
                </c:pt>
                <c:pt idx="3">
                  <c:v>0.98977243466423637</c:v>
                </c:pt>
                <c:pt idx="4">
                  <c:v>0.97238355754990824</c:v>
                </c:pt>
                <c:pt idx="5">
                  <c:v>0.95648727407076484</c:v>
                </c:pt>
                <c:pt idx="6">
                  <c:v>0.96859008601695951</c:v>
                </c:pt>
                <c:pt idx="7">
                  <c:v>0.95109473772608566</c:v>
                </c:pt>
                <c:pt idx="8">
                  <c:v>0.95588915737923197</c:v>
                </c:pt>
                <c:pt idx="9">
                  <c:v>0.94265906077618999</c:v>
                </c:pt>
                <c:pt idx="10">
                  <c:v>0.94005755699136073</c:v>
                </c:pt>
                <c:pt idx="11">
                  <c:v>0.93011079602694402</c:v>
                </c:pt>
                <c:pt idx="12">
                  <c:v>0.90908495791532018</c:v>
                </c:pt>
                <c:pt idx="13">
                  <c:v>0.8839543131058859</c:v>
                </c:pt>
                <c:pt idx="14">
                  <c:v>0.86263341635209168</c:v>
                </c:pt>
                <c:pt idx="15">
                  <c:v>0.85215658151683715</c:v>
                </c:pt>
                <c:pt idx="16">
                  <c:v>0.84028415552987779</c:v>
                </c:pt>
                <c:pt idx="17">
                  <c:v>0.84348510096792295</c:v>
                </c:pt>
              </c:numCache>
            </c:numRef>
          </c:val>
          <c:smooth val="0"/>
          <c:extLst>
            <c:ext xmlns:c16="http://schemas.microsoft.com/office/drawing/2014/chart" uri="{C3380CC4-5D6E-409C-BE32-E72D297353CC}">
              <c16:uniqueId val="{00000002-2AD6-4DD7-B9BB-30A4DBC66684}"/>
            </c:ext>
          </c:extLst>
        </c:ser>
        <c:ser>
          <c:idx val="3"/>
          <c:order val="3"/>
          <c:tx>
            <c:v>Total Energy, Within</c:v>
          </c:tx>
          <c:spPr>
            <a:ln w="12700">
              <a:solidFill>
                <a:srgbClr val="00FFFF"/>
              </a:solidFill>
              <a:prstDash val="solid"/>
            </a:ln>
          </c:spPr>
          <c:marker>
            <c:symbol val="x"/>
            <c:size val="5"/>
            <c:spPr>
              <a:noFill/>
              <a:ln>
                <a:solidFill>
                  <a:srgbClr val="00FFFF"/>
                </a:solidFill>
                <a:prstDash val="solid"/>
              </a:ln>
            </c:spPr>
          </c:marker>
          <c:cat>
            <c:numRef>
              <c:f>'Charts (other)'!$AT$5:$AT$24</c:f>
              <c:numCache>
                <c:formatCode>General</c:formatCode>
                <c:ptCount val="20"/>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numCache>
            </c:numRef>
          </c:cat>
          <c:val>
            <c:numRef>
              <c:f>'Charts (other)'!$V$64:$V$83</c:f>
              <c:numCache>
                <c:formatCode>0.0000</c:formatCode>
                <c:ptCount val="20"/>
                <c:pt idx="0">
                  <c:v>1</c:v>
                </c:pt>
                <c:pt idx="1">
                  <c:v>0.98767446073401033</c:v>
                </c:pt>
                <c:pt idx="2">
                  <c:v>0.99660248156127529</c:v>
                </c:pt>
                <c:pt idx="3">
                  <c:v>1.0061965961951851</c:v>
                </c:pt>
                <c:pt idx="4">
                  <c:v>1.0080492926567381</c:v>
                </c:pt>
                <c:pt idx="5">
                  <c:v>0.99863826145925461</c:v>
                </c:pt>
                <c:pt idx="6">
                  <c:v>1.010558498936257</c:v>
                </c:pt>
                <c:pt idx="7">
                  <c:v>1.0031669807578039</c:v>
                </c:pt>
                <c:pt idx="8">
                  <c:v>1.0209743882160229</c:v>
                </c:pt>
                <c:pt idx="9">
                  <c:v>1.0100479912896532</c:v>
                </c:pt>
                <c:pt idx="10">
                  <c:v>1.0167810435329907</c:v>
                </c:pt>
                <c:pt idx="11">
                  <c:v>1.0130776844179157</c:v>
                </c:pt>
                <c:pt idx="12">
                  <c:v>1.0109551501318434</c:v>
                </c:pt>
                <c:pt idx="13">
                  <c:v>1.0039818024285132</c:v>
                </c:pt>
                <c:pt idx="14">
                  <c:v>0.99739393580173652</c:v>
                </c:pt>
                <c:pt idx="15">
                  <c:v>0.98827976084576652</c:v>
                </c:pt>
                <c:pt idx="16">
                  <c:v>0.98143360526658574</c:v>
                </c:pt>
                <c:pt idx="17">
                  <c:v>0.99490146292990278</c:v>
                </c:pt>
                <c:pt idx="18">
                  <c:v>0.98571729622301807</c:v>
                </c:pt>
                <c:pt idx="19">
                  <c:v>0.97651755267924367</c:v>
                </c:pt>
              </c:numCache>
            </c:numRef>
          </c:val>
          <c:smooth val="0"/>
          <c:extLst>
            <c:ext xmlns:c16="http://schemas.microsoft.com/office/drawing/2014/chart" uri="{C3380CC4-5D6E-409C-BE32-E72D297353CC}">
              <c16:uniqueId val="{00000003-2AD6-4DD7-B9BB-30A4DBC66684}"/>
            </c:ext>
          </c:extLst>
        </c:ser>
        <c:dLbls>
          <c:showLegendKey val="0"/>
          <c:showVal val="0"/>
          <c:showCatName val="0"/>
          <c:showSerName val="0"/>
          <c:showPercent val="0"/>
          <c:showBubbleSize val="0"/>
        </c:dLbls>
        <c:marker val="1"/>
        <c:smooth val="0"/>
        <c:axId val="69778432"/>
        <c:axId val="70090752"/>
      </c:lineChart>
      <c:catAx>
        <c:axId val="69778432"/>
        <c:scaling>
          <c:orientation val="minMax"/>
        </c:scaling>
        <c:delete val="0"/>
        <c:axPos val="b"/>
        <c:title>
          <c:tx>
            <c:rich>
              <a:bodyPr/>
              <a:lstStyle/>
              <a:p>
                <a:pPr>
                  <a:defRPr sz="1200" b="1" i="0" u="none" strike="noStrike" baseline="0">
                    <a:solidFill>
                      <a:srgbClr val="000000"/>
                    </a:solidFill>
                    <a:latin typeface="Arial"/>
                    <a:ea typeface="Arial"/>
                    <a:cs typeface="Arial"/>
                  </a:defRPr>
                </a:pPr>
                <a:r>
                  <a:rPr lang="en-US"/>
                  <a:t>Year</a:t>
                </a:r>
              </a:p>
            </c:rich>
          </c:tx>
          <c:layout>
            <c:manualLayout>
              <c:xMode val="edge"/>
              <c:yMode val="edge"/>
              <c:x val="0.5184590690208668"/>
              <c:y val="0.8959830730378559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2700000" vert="horz"/>
          <a:lstStyle/>
          <a:p>
            <a:pPr>
              <a:defRPr sz="975" b="0" i="0" u="none" strike="noStrike" baseline="0">
                <a:solidFill>
                  <a:srgbClr val="000000"/>
                </a:solidFill>
                <a:latin typeface="Arial"/>
                <a:ea typeface="Arial"/>
                <a:cs typeface="Arial"/>
              </a:defRPr>
            </a:pPr>
            <a:endParaRPr lang="en-US"/>
          </a:p>
        </c:txPr>
        <c:crossAx val="70090752"/>
        <c:crosses val="autoZero"/>
        <c:auto val="1"/>
        <c:lblAlgn val="ctr"/>
        <c:lblOffset val="100"/>
        <c:tickLblSkip val="1"/>
        <c:tickMarkSkip val="1"/>
        <c:noMultiLvlLbl val="0"/>
      </c:catAx>
      <c:valAx>
        <c:axId val="70090752"/>
        <c:scaling>
          <c:orientation val="minMax"/>
          <c:min val="0.7"/>
        </c:scaling>
        <c:delete val="0"/>
        <c:axPos val="l"/>
        <c:majorGridlines>
          <c:spPr>
            <a:ln w="3175">
              <a:solidFill>
                <a:srgbClr val="000000"/>
              </a:solidFill>
              <a:prstDash val="solid"/>
            </a:ln>
          </c:spPr>
        </c:majorGridlines>
        <c:title>
          <c:tx>
            <c:rich>
              <a:bodyPr/>
              <a:lstStyle/>
              <a:p>
                <a:pPr>
                  <a:defRPr sz="1200" b="1" i="0" u="none" strike="noStrike" baseline="0">
                    <a:solidFill>
                      <a:srgbClr val="000000"/>
                    </a:solidFill>
                    <a:latin typeface="Arial"/>
                    <a:ea typeface="Arial"/>
                    <a:cs typeface="Arial"/>
                  </a:defRPr>
                </a:pPr>
                <a:r>
                  <a:rPr lang="en-US"/>
                  <a:t>Ondex (1985 = 1.0)</a:t>
                </a:r>
              </a:p>
            </c:rich>
          </c:tx>
          <c:layout>
            <c:manualLayout>
              <c:xMode val="edge"/>
              <c:yMode val="edge"/>
              <c:x val="2.5682182985553772E-2"/>
              <c:y val="0.2529555791341685"/>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69778432"/>
        <c:crosses val="autoZero"/>
        <c:crossBetween val="between"/>
      </c:valAx>
      <c:spPr>
        <a:solidFill>
          <a:srgbClr val="FFFFFF"/>
        </a:solidFill>
        <a:ln w="3175">
          <a:solidFill>
            <a:srgbClr val="000000"/>
          </a:solidFill>
          <a:prstDash val="solid"/>
        </a:ln>
      </c:spPr>
    </c:plotArea>
    <c:legend>
      <c:legendPos val="r"/>
      <c:layout>
        <c:manualLayout>
          <c:xMode val="edge"/>
          <c:yMode val="edge"/>
          <c:x val="0.20706260032102727"/>
          <c:y val="0.43735323864658759"/>
          <c:w val="0.3467094703049759"/>
          <c:h val="0.22931491719563424"/>
        </c:manualLayout>
      </c:layout>
      <c:overlay val="0"/>
      <c:spPr>
        <a:solidFill>
          <a:srgbClr val="FFFFFF"/>
        </a:solidFill>
        <a:ln w="3175">
          <a:solidFill>
            <a:srgbClr val="000000"/>
          </a:solidFill>
          <a:prstDash val="solid"/>
        </a:ln>
      </c:spPr>
      <c:txPr>
        <a:bodyPr/>
        <a:lstStyle/>
        <a:p>
          <a:pPr>
            <a:defRPr sz="84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525"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522537562604339"/>
          <c:y val="6.8306193183789013E-2"/>
          <c:w val="0.75626043405676124"/>
          <c:h val="0.7240456477481636"/>
        </c:manualLayout>
      </c:layout>
      <c:lineChart>
        <c:grouping val="standard"/>
        <c:varyColors val="0"/>
        <c:ser>
          <c:idx val="0"/>
          <c:order val="0"/>
          <c:tx>
            <c:strRef>
              <c:f>'Charts (other)'!$BL$4</c:f>
              <c:strCache>
                <c:ptCount val="1"/>
                <c:pt idx="0">
                  <c:v>Source Energy                (4 sectors)</c:v>
                </c:pt>
              </c:strCache>
            </c:strRef>
          </c:tx>
          <c:spPr>
            <a:ln w="12700">
              <a:solidFill>
                <a:srgbClr val="000080"/>
              </a:solidFill>
              <a:prstDash val="solid"/>
            </a:ln>
          </c:spPr>
          <c:marker>
            <c:symbol val="square"/>
            <c:size val="5"/>
            <c:spPr>
              <a:solidFill>
                <a:srgbClr val="000080"/>
              </a:solidFill>
              <a:ln>
                <a:solidFill>
                  <a:srgbClr val="000080"/>
                </a:solidFill>
                <a:prstDash val="solid"/>
              </a:ln>
            </c:spPr>
          </c:marker>
          <c:cat>
            <c:numRef>
              <c:f>'Charts (other)'!$BK$5:$BK$28</c:f>
              <c:numCache>
                <c:formatCode>General</c:formatCode>
                <c:ptCount val="2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numCache>
            </c:numRef>
          </c:cat>
          <c:val>
            <c:numRef>
              <c:f>'Charts (other)'!$BL$5:$BL$28</c:f>
              <c:numCache>
                <c:formatCode>General</c:formatCode>
                <c:ptCount val="24"/>
                <c:pt idx="0">
                  <c:v>1</c:v>
                </c:pt>
                <c:pt idx="1">
                  <c:v>1.0020693978160105</c:v>
                </c:pt>
                <c:pt idx="2">
                  <c:v>0.98409435244919874</c:v>
                </c:pt>
                <c:pt idx="3">
                  <c:v>0.99068378651305455</c:v>
                </c:pt>
                <c:pt idx="4">
                  <c:v>1.0013473363091538</c:v>
                </c:pt>
                <c:pt idx="5">
                  <c:v>0.99706227687871696</c:v>
                </c:pt>
                <c:pt idx="6">
                  <c:v>0.97899438728561949</c:v>
                </c:pt>
                <c:pt idx="7">
                  <c:v>0.97542033527139727</c:v>
                </c:pt>
                <c:pt idx="8">
                  <c:v>0.97342828814140081</c:v>
                </c:pt>
                <c:pt idx="9">
                  <c:v>0.96587849404638348</c:v>
                </c:pt>
                <c:pt idx="10">
                  <c:v>0.96687146007158042</c:v>
                </c:pt>
                <c:pt idx="11">
                  <c:v>0.97416455670997071</c:v>
                </c:pt>
                <c:pt idx="12">
                  <c:v>0.95223802082816267</c:v>
                </c:pt>
                <c:pt idx="13">
                  <c:v>0.95201647102133524</c:v>
                </c:pt>
                <c:pt idx="14">
                  <c:v>0.95710118418523638</c:v>
                </c:pt>
                <c:pt idx="15">
                  <c:v>0.96038829115866708</c:v>
                </c:pt>
                <c:pt idx="16">
                  <c:v>0.95015664870815209</c:v>
                </c:pt>
                <c:pt idx="17">
                  <c:v>0.93148265594790947</c:v>
                </c:pt>
                <c:pt idx="18">
                  <c:v>0.92599008075323841</c:v>
                </c:pt>
                <c:pt idx="19">
                  <c:v>0.91806717506565561</c:v>
                </c:pt>
                <c:pt idx="20">
                  <c:v>0.90224630190241462</c:v>
                </c:pt>
                <c:pt idx="21">
                  <c:v>0.88916098186422132</c:v>
                </c:pt>
                <c:pt idx="22">
                  <c:v>0.88538010280796753</c:v>
                </c:pt>
                <c:pt idx="23">
                  <c:v>0.88312638257372422</c:v>
                </c:pt>
              </c:numCache>
            </c:numRef>
          </c:val>
          <c:smooth val="0"/>
          <c:extLst>
            <c:ext xmlns:c16="http://schemas.microsoft.com/office/drawing/2014/chart" uri="{C3380CC4-5D6E-409C-BE32-E72D297353CC}">
              <c16:uniqueId val="{00000000-8DF8-433C-82C3-45EDF1913EDB}"/>
            </c:ext>
          </c:extLst>
        </c:ser>
        <c:ser>
          <c:idx val="1"/>
          <c:order val="1"/>
          <c:tx>
            <c:strRef>
              <c:f>'Charts (other)'!$BM$4</c:f>
              <c:strCache>
                <c:ptCount val="1"/>
                <c:pt idx="0">
                  <c:v>Delivered Energy        (5 sectors)</c:v>
                </c:pt>
              </c:strCache>
            </c:strRef>
          </c:tx>
          <c:spPr>
            <a:ln w="12700">
              <a:solidFill>
                <a:srgbClr val="FF00FF"/>
              </a:solidFill>
              <a:prstDash val="solid"/>
            </a:ln>
          </c:spPr>
          <c:marker>
            <c:symbol val="diamond"/>
            <c:size val="5"/>
            <c:spPr>
              <a:solidFill>
                <a:srgbClr val="FF00FF"/>
              </a:solidFill>
              <a:ln>
                <a:solidFill>
                  <a:srgbClr val="FF00FF"/>
                </a:solidFill>
                <a:prstDash val="solid"/>
              </a:ln>
            </c:spPr>
          </c:marker>
          <c:cat>
            <c:numRef>
              <c:f>'Charts (other)'!$BK$5:$BK$28</c:f>
              <c:numCache>
                <c:formatCode>General</c:formatCode>
                <c:ptCount val="2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numCache>
            </c:numRef>
          </c:cat>
          <c:val>
            <c:numRef>
              <c:f>'Charts (other)'!$BM$5:$BM$28</c:f>
              <c:numCache>
                <c:formatCode>General</c:formatCode>
                <c:ptCount val="24"/>
                <c:pt idx="0">
                  <c:v>1</c:v>
                </c:pt>
                <c:pt idx="1">
                  <c:v>1.0008082349984626</c:v>
                </c:pt>
                <c:pt idx="2">
                  <c:v>0.98204364419116774</c:v>
                </c:pt>
                <c:pt idx="3">
                  <c:v>0.98449805070436114</c:v>
                </c:pt>
                <c:pt idx="4">
                  <c:v>0.99183500871517061</c:v>
                </c:pt>
                <c:pt idx="5">
                  <c:v>0.98348700144042533</c:v>
                </c:pt>
                <c:pt idx="6">
                  <c:v>0.96419538499440494</c:v>
                </c:pt>
                <c:pt idx="7">
                  <c:v>0.96099899523710408</c:v>
                </c:pt>
                <c:pt idx="8">
                  <c:v>0.95982177741470109</c:v>
                </c:pt>
                <c:pt idx="9">
                  <c:v>0.9525346829086756</c:v>
                </c:pt>
                <c:pt idx="10">
                  <c:v>0.9532326814802643</c:v>
                </c:pt>
                <c:pt idx="11">
                  <c:v>0.95523228929866133</c:v>
                </c:pt>
                <c:pt idx="12">
                  <c:v>0.9383467378533713</c:v>
                </c:pt>
                <c:pt idx="13">
                  <c:v>0.93899557850170701</c:v>
                </c:pt>
                <c:pt idx="14">
                  <c:v>0.94312787435076162</c:v>
                </c:pt>
                <c:pt idx="15">
                  <c:v>0.93945021530881845</c:v>
                </c:pt>
                <c:pt idx="16">
                  <c:v>0.92835604786441872</c:v>
                </c:pt>
                <c:pt idx="17">
                  <c:v>0.91221624634895671</c:v>
                </c:pt>
                <c:pt idx="18">
                  <c:v>0.9053357064226405</c:v>
                </c:pt>
                <c:pt idx="19">
                  <c:v>0.8942145140517308</c:v>
                </c:pt>
                <c:pt idx="20">
                  <c:v>0.87711263539560014</c:v>
                </c:pt>
                <c:pt idx="21">
                  <c:v>0.86634859390538599</c:v>
                </c:pt>
                <c:pt idx="22">
                  <c:v>0.86271151768172094</c:v>
                </c:pt>
                <c:pt idx="23">
                  <c:v>0.85932788956422634</c:v>
                </c:pt>
              </c:numCache>
            </c:numRef>
          </c:val>
          <c:smooth val="0"/>
          <c:extLst>
            <c:ext xmlns:c16="http://schemas.microsoft.com/office/drawing/2014/chart" uri="{C3380CC4-5D6E-409C-BE32-E72D297353CC}">
              <c16:uniqueId val="{00000001-8DF8-433C-82C3-45EDF1913EDB}"/>
            </c:ext>
          </c:extLst>
        </c:ser>
        <c:dLbls>
          <c:showLegendKey val="0"/>
          <c:showVal val="0"/>
          <c:showCatName val="0"/>
          <c:showSerName val="0"/>
          <c:showPercent val="0"/>
          <c:showBubbleSize val="0"/>
        </c:dLbls>
        <c:marker val="1"/>
        <c:smooth val="0"/>
        <c:axId val="70164992"/>
        <c:axId val="70095360"/>
      </c:lineChart>
      <c:catAx>
        <c:axId val="70164992"/>
        <c:scaling>
          <c:orientation val="minMax"/>
        </c:scaling>
        <c:delete val="0"/>
        <c:axPos val="b"/>
        <c:title>
          <c:tx>
            <c:rich>
              <a:bodyPr/>
              <a:lstStyle/>
              <a:p>
                <a:pPr>
                  <a:defRPr sz="975" b="1" i="0" u="none" strike="noStrike" baseline="0">
                    <a:solidFill>
                      <a:srgbClr val="000000"/>
                    </a:solidFill>
                    <a:latin typeface="Arial"/>
                    <a:ea typeface="Arial"/>
                    <a:cs typeface="Arial"/>
                  </a:defRPr>
                </a:pPr>
                <a:r>
                  <a:rPr lang="en-US"/>
                  <a:t>Year</a:t>
                </a:r>
              </a:p>
            </c:rich>
          </c:tx>
          <c:layout>
            <c:manualLayout>
              <c:xMode val="edge"/>
              <c:yMode val="edge"/>
              <c:x val="0.48580968280467446"/>
              <c:y val="0.86612251337435275"/>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70095360"/>
        <c:crosses val="autoZero"/>
        <c:auto val="1"/>
        <c:lblAlgn val="ctr"/>
        <c:lblOffset val="100"/>
        <c:tickLblSkip val="2"/>
        <c:tickMarkSkip val="1"/>
        <c:noMultiLvlLbl val="0"/>
      </c:catAx>
      <c:valAx>
        <c:axId val="70095360"/>
        <c:scaling>
          <c:orientation val="minMax"/>
        </c:scaling>
        <c:delete val="0"/>
        <c:axPos val="l"/>
        <c:majorGridlines>
          <c:spPr>
            <a:ln w="3175">
              <a:solidFill>
                <a:srgbClr val="000000"/>
              </a:solidFill>
              <a:prstDash val="solid"/>
            </a:ln>
          </c:spPr>
        </c:majorGridlines>
        <c:title>
          <c:tx>
            <c:rich>
              <a:bodyPr/>
              <a:lstStyle/>
              <a:p>
                <a:pPr>
                  <a:defRPr sz="975" b="1" i="0" u="none" strike="noStrike" baseline="0">
                    <a:solidFill>
                      <a:srgbClr val="000000"/>
                    </a:solidFill>
                    <a:latin typeface="Arial"/>
                    <a:ea typeface="Arial"/>
                    <a:cs typeface="Arial"/>
                  </a:defRPr>
                </a:pPr>
                <a:r>
                  <a:rPr lang="en-US"/>
                  <a:t>Index (1985 = 1.0)</a:t>
                </a:r>
              </a:p>
            </c:rich>
          </c:tx>
          <c:layout>
            <c:manualLayout>
              <c:xMode val="edge"/>
              <c:yMode val="edge"/>
              <c:x val="4.5075125208681135E-2"/>
              <c:y val="0.27322490426401619"/>
            </c:manualLayout>
          </c:layout>
          <c:overlay val="0"/>
          <c:spPr>
            <a:noFill/>
            <a:ln w="25400">
              <a:noFill/>
            </a:ln>
          </c:spPr>
        </c:title>
        <c:numFmt formatCode="0.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70164992"/>
        <c:crosses val="autoZero"/>
        <c:crossBetween val="midCat"/>
      </c:valAx>
      <c:spPr>
        <a:solidFill>
          <a:srgbClr val="FFFFFF"/>
        </a:solidFill>
        <a:ln w="12700">
          <a:solidFill>
            <a:srgbClr val="808080"/>
          </a:solidFill>
          <a:prstDash val="solid"/>
        </a:ln>
      </c:spPr>
    </c:plotArea>
    <c:legend>
      <c:legendPos val="r"/>
      <c:layout>
        <c:manualLayout>
          <c:xMode val="edge"/>
          <c:yMode val="edge"/>
          <c:x val="0.19532554257095158"/>
          <c:y val="0.52732383861853338"/>
          <c:w val="0.30717863105175292"/>
          <c:h val="0.21038308735998168"/>
        </c:manualLayout>
      </c:layout>
      <c:overlay val="0"/>
      <c:spPr>
        <a:solidFill>
          <a:srgbClr val="FFFFFF"/>
        </a:solidFill>
        <a:ln w="3175">
          <a:solidFill>
            <a:srgbClr val="000000"/>
          </a:solidFill>
          <a:prstDash val="solid"/>
        </a:ln>
      </c:spPr>
      <c:txPr>
        <a:bodyPr/>
        <a:lstStyle/>
        <a:p>
          <a:pPr>
            <a:defRPr sz="90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194466814620656"/>
          <c:y val="6.7567656735188886E-2"/>
          <c:w val="0.80208469320457154"/>
          <c:h val="0.7432442240870778"/>
        </c:manualLayout>
      </c:layout>
      <c:lineChart>
        <c:grouping val="standard"/>
        <c:varyColors val="0"/>
        <c:ser>
          <c:idx val="0"/>
          <c:order val="0"/>
          <c:tx>
            <c:strRef>
              <c:f>'Charts (other)'!$BP$4</c:f>
              <c:strCache>
                <c:ptCount val="1"/>
                <c:pt idx="0">
                  <c:v>Adjusted Source Energy (Difference from source index reflects utility efficiency) </c:v>
                </c:pt>
              </c:strCache>
            </c:strRef>
          </c:tx>
          <c:spPr>
            <a:ln w="12700">
              <a:solidFill>
                <a:srgbClr val="00FF00"/>
              </a:solidFill>
              <a:prstDash val="solid"/>
            </a:ln>
          </c:spPr>
          <c:marker>
            <c:symbol val="triangle"/>
            <c:size val="5"/>
            <c:spPr>
              <a:solidFill>
                <a:srgbClr val="00FF00"/>
              </a:solidFill>
              <a:ln>
                <a:solidFill>
                  <a:srgbClr val="00FF00"/>
                </a:solidFill>
                <a:prstDash val="solid"/>
              </a:ln>
            </c:spPr>
          </c:marker>
          <c:cat>
            <c:numRef>
              <c:f>'Charts (other)'!$BO$5:$BO$28</c:f>
              <c:numCache>
                <c:formatCode>General</c:formatCode>
                <c:ptCount val="2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numCache>
            </c:numRef>
          </c:cat>
          <c:val>
            <c:numRef>
              <c:f>'Charts (other)'!$BP$5:$BP$28</c:f>
              <c:numCache>
                <c:formatCode>General</c:formatCode>
                <c:ptCount val="24"/>
                <c:pt idx="0">
                  <c:v>1</c:v>
                </c:pt>
                <c:pt idx="1">
                  <c:v>1.0080192235964183</c:v>
                </c:pt>
                <c:pt idx="2">
                  <c:v>0.99659196402179884</c:v>
                </c:pt>
                <c:pt idx="3">
                  <c:v>0.98211801718169289</c:v>
                </c:pt>
                <c:pt idx="4">
                  <c:v>0.98532056624586062</c:v>
                </c:pt>
                <c:pt idx="5">
                  <c:v>0.97021363450115083</c:v>
                </c:pt>
                <c:pt idx="6">
                  <c:v>0.96359306272659739</c:v>
                </c:pt>
                <c:pt idx="7">
                  <c:v>0.96119834409856031</c:v>
                </c:pt>
                <c:pt idx="8">
                  <c:v>0.95955408705757261</c:v>
                </c:pt>
                <c:pt idx="9">
                  <c:v>0.95855806695846213</c:v>
                </c:pt>
                <c:pt idx="10">
                  <c:v>0.95525634860037967</c:v>
                </c:pt>
                <c:pt idx="11">
                  <c:v>0.96579994636746691</c:v>
                </c:pt>
                <c:pt idx="12">
                  <c:v>0.95251715288953465</c:v>
                </c:pt>
                <c:pt idx="13">
                  <c:v>0.95373949720438334</c:v>
                </c:pt>
                <c:pt idx="14">
                  <c:v>0.95468122800844035</c:v>
                </c:pt>
                <c:pt idx="15">
                  <c:v>0.94300928368950809</c:v>
                </c:pt>
                <c:pt idx="16">
                  <c:v>0.9356272707966995</c:v>
                </c:pt>
                <c:pt idx="17">
                  <c:v>0.93280996462302668</c:v>
                </c:pt>
                <c:pt idx="18">
                  <c:v>0.93405464489426671</c:v>
                </c:pt>
                <c:pt idx="19">
                  <c:v>0.93204104380690334</c:v>
                </c:pt>
                <c:pt idx="20">
                  <c:v>0.90983450931838461</c:v>
                </c:pt>
                <c:pt idx="21">
                  <c:v>0.9008202580632596</c:v>
                </c:pt>
                <c:pt idx="22">
                  <c:v>0.89715600623206526</c:v>
                </c:pt>
                <c:pt idx="23">
                  <c:v>0.8856724855640048</c:v>
                </c:pt>
              </c:numCache>
            </c:numRef>
          </c:val>
          <c:smooth val="0"/>
          <c:extLst>
            <c:ext xmlns:c16="http://schemas.microsoft.com/office/drawing/2014/chart" uri="{C3380CC4-5D6E-409C-BE32-E72D297353CC}">
              <c16:uniqueId val="{00000000-55BA-4E72-BDC1-9B68B055CEA6}"/>
            </c:ext>
          </c:extLst>
        </c:ser>
        <c:ser>
          <c:idx val="1"/>
          <c:order val="1"/>
          <c:tx>
            <c:strRef>
              <c:f>'Charts (other)'!$BQ$4</c:f>
              <c:strCache>
                <c:ptCount val="1"/>
                <c:pt idx="0">
                  <c:v>Source (energy) index</c:v>
                </c:pt>
              </c:strCache>
            </c:strRef>
          </c:tx>
          <c:spPr>
            <a:ln w="12700">
              <a:solidFill>
                <a:srgbClr val="000080"/>
              </a:solidFill>
              <a:prstDash val="solid"/>
            </a:ln>
          </c:spPr>
          <c:marker>
            <c:symbol val="square"/>
            <c:size val="5"/>
            <c:spPr>
              <a:solidFill>
                <a:srgbClr val="000080"/>
              </a:solidFill>
              <a:ln>
                <a:solidFill>
                  <a:srgbClr val="000080"/>
                </a:solidFill>
                <a:prstDash val="solid"/>
              </a:ln>
            </c:spPr>
          </c:marker>
          <c:cat>
            <c:numRef>
              <c:f>'Charts (other)'!$BO$5:$BO$28</c:f>
              <c:numCache>
                <c:formatCode>General</c:formatCode>
                <c:ptCount val="2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numCache>
            </c:numRef>
          </c:cat>
          <c:val>
            <c:numRef>
              <c:f>'Charts (other)'!$BQ$5:$BQ$28</c:f>
              <c:numCache>
                <c:formatCode>General</c:formatCode>
                <c:ptCount val="24"/>
                <c:pt idx="0">
                  <c:v>1</c:v>
                </c:pt>
                <c:pt idx="1">
                  <c:v>1.0020693978160105</c:v>
                </c:pt>
                <c:pt idx="2">
                  <c:v>0.98409435244919874</c:v>
                </c:pt>
                <c:pt idx="3">
                  <c:v>0.99068378651305455</c:v>
                </c:pt>
                <c:pt idx="4">
                  <c:v>1.0013473363091538</c:v>
                </c:pt>
                <c:pt idx="5">
                  <c:v>0.99706227687871696</c:v>
                </c:pt>
                <c:pt idx="6">
                  <c:v>0.97899438728561949</c:v>
                </c:pt>
                <c:pt idx="7">
                  <c:v>0.97542033527139727</c:v>
                </c:pt>
                <c:pt idx="8">
                  <c:v>0.97342828814140081</c:v>
                </c:pt>
                <c:pt idx="9">
                  <c:v>0.96587849404638348</c:v>
                </c:pt>
                <c:pt idx="10">
                  <c:v>0.96687146007158042</c:v>
                </c:pt>
                <c:pt idx="11">
                  <c:v>0.97416455670997071</c:v>
                </c:pt>
                <c:pt idx="12">
                  <c:v>0.95223802082816267</c:v>
                </c:pt>
                <c:pt idx="13">
                  <c:v>0.95201647102133524</c:v>
                </c:pt>
                <c:pt idx="14">
                  <c:v>0.95710118418523638</c:v>
                </c:pt>
                <c:pt idx="15">
                  <c:v>0.96038829115866708</c:v>
                </c:pt>
                <c:pt idx="16">
                  <c:v>0.95015664870815209</c:v>
                </c:pt>
                <c:pt idx="17">
                  <c:v>0.93148265594790947</c:v>
                </c:pt>
                <c:pt idx="18">
                  <c:v>0.92599008075323841</c:v>
                </c:pt>
                <c:pt idx="19">
                  <c:v>0.91806717506565561</c:v>
                </c:pt>
                <c:pt idx="20">
                  <c:v>0.90224630190241462</c:v>
                </c:pt>
                <c:pt idx="21">
                  <c:v>0.88916098186422132</c:v>
                </c:pt>
                <c:pt idx="22">
                  <c:v>0.88538010280796753</c:v>
                </c:pt>
                <c:pt idx="23">
                  <c:v>0.88312638257372422</c:v>
                </c:pt>
              </c:numCache>
            </c:numRef>
          </c:val>
          <c:smooth val="0"/>
          <c:extLst>
            <c:ext xmlns:c16="http://schemas.microsoft.com/office/drawing/2014/chart" uri="{C3380CC4-5D6E-409C-BE32-E72D297353CC}">
              <c16:uniqueId val="{00000001-55BA-4E72-BDC1-9B68B055CEA6}"/>
            </c:ext>
          </c:extLst>
        </c:ser>
        <c:ser>
          <c:idx val="2"/>
          <c:order val="2"/>
          <c:tx>
            <c:strRef>
              <c:f>'Charts (other)'!$BR$4</c:f>
              <c:strCache>
                <c:ptCount val="1"/>
                <c:pt idx="0">
                  <c:v>Delivered Energy - Difference from source index reflects electrification</c:v>
                </c:pt>
              </c:strCache>
            </c:strRef>
          </c:tx>
          <c:spPr>
            <a:ln w="12700">
              <a:solidFill>
                <a:srgbClr val="FF00FF"/>
              </a:solidFill>
              <a:prstDash val="solid"/>
            </a:ln>
          </c:spPr>
          <c:marker>
            <c:symbol val="diamond"/>
            <c:size val="5"/>
            <c:spPr>
              <a:solidFill>
                <a:srgbClr val="FF00FF"/>
              </a:solidFill>
              <a:ln>
                <a:solidFill>
                  <a:srgbClr val="FF00FF"/>
                </a:solidFill>
                <a:prstDash val="solid"/>
              </a:ln>
            </c:spPr>
          </c:marker>
          <c:cat>
            <c:numRef>
              <c:f>'Charts (other)'!$BO$5:$BO$28</c:f>
              <c:numCache>
                <c:formatCode>General</c:formatCode>
                <c:ptCount val="2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numCache>
            </c:numRef>
          </c:cat>
          <c:val>
            <c:numRef>
              <c:f>'Charts (other)'!$BR$5:$BR$28</c:f>
              <c:numCache>
                <c:formatCode>General</c:formatCode>
                <c:ptCount val="24"/>
                <c:pt idx="0">
                  <c:v>1</c:v>
                </c:pt>
                <c:pt idx="1">
                  <c:v>1.0008082349984626</c:v>
                </c:pt>
                <c:pt idx="2">
                  <c:v>0.98204364419116774</c:v>
                </c:pt>
                <c:pt idx="3">
                  <c:v>0.98449805070436114</c:v>
                </c:pt>
                <c:pt idx="4">
                  <c:v>0.99183500871517061</c:v>
                </c:pt>
                <c:pt idx="5">
                  <c:v>0.98348700144042533</c:v>
                </c:pt>
                <c:pt idx="6">
                  <c:v>0.96419538499440494</c:v>
                </c:pt>
                <c:pt idx="7">
                  <c:v>0.96099899523710408</c:v>
                </c:pt>
                <c:pt idx="8">
                  <c:v>0.95982177741470109</c:v>
                </c:pt>
                <c:pt idx="9">
                  <c:v>0.9525346829086756</c:v>
                </c:pt>
                <c:pt idx="10">
                  <c:v>0.9532326814802643</c:v>
                </c:pt>
                <c:pt idx="11">
                  <c:v>0.95523228929866133</c:v>
                </c:pt>
                <c:pt idx="12">
                  <c:v>0.9383467378533713</c:v>
                </c:pt>
                <c:pt idx="13">
                  <c:v>0.93899557850170701</c:v>
                </c:pt>
                <c:pt idx="14">
                  <c:v>0.94312787435076162</c:v>
                </c:pt>
                <c:pt idx="15">
                  <c:v>0.93945021530881845</c:v>
                </c:pt>
                <c:pt idx="16">
                  <c:v>0.92835604786441872</c:v>
                </c:pt>
                <c:pt idx="17">
                  <c:v>0.91221624634895671</c:v>
                </c:pt>
                <c:pt idx="18">
                  <c:v>0.9053357064226405</c:v>
                </c:pt>
                <c:pt idx="19">
                  <c:v>0.8942145140517308</c:v>
                </c:pt>
                <c:pt idx="20">
                  <c:v>0.87711263539560014</c:v>
                </c:pt>
                <c:pt idx="21">
                  <c:v>0.86634859390538599</c:v>
                </c:pt>
                <c:pt idx="22">
                  <c:v>0.86271151768172094</c:v>
                </c:pt>
                <c:pt idx="23">
                  <c:v>0.85932788956422634</c:v>
                </c:pt>
              </c:numCache>
            </c:numRef>
          </c:val>
          <c:smooth val="0"/>
          <c:extLst>
            <c:ext xmlns:c16="http://schemas.microsoft.com/office/drawing/2014/chart" uri="{C3380CC4-5D6E-409C-BE32-E72D297353CC}">
              <c16:uniqueId val="{00000002-55BA-4E72-BDC1-9B68B055CEA6}"/>
            </c:ext>
          </c:extLst>
        </c:ser>
        <c:dLbls>
          <c:showLegendKey val="0"/>
          <c:showVal val="0"/>
          <c:showCatName val="0"/>
          <c:showSerName val="0"/>
          <c:showPercent val="0"/>
          <c:showBubbleSize val="0"/>
        </c:dLbls>
        <c:marker val="1"/>
        <c:smooth val="0"/>
        <c:axId val="70165504"/>
        <c:axId val="70410240"/>
      </c:lineChart>
      <c:catAx>
        <c:axId val="70165504"/>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a:t>Year</a:t>
                </a:r>
              </a:p>
            </c:rich>
          </c:tx>
          <c:layout>
            <c:manualLayout>
              <c:xMode val="edge"/>
              <c:yMode val="edge"/>
              <c:x val="0.50520924467774864"/>
              <c:y val="0.88378491877704468"/>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70410240"/>
        <c:crosses val="autoZero"/>
        <c:auto val="1"/>
        <c:lblAlgn val="ctr"/>
        <c:lblOffset val="100"/>
        <c:tickLblSkip val="2"/>
        <c:tickMarkSkip val="1"/>
        <c:noMultiLvlLbl val="0"/>
      </c:catAx>
      <c:valAx>
        <c:axId val="70410240"/>
        <c:scaling>
          <c:orientation val="minMax"/>
        </c:scaling>
        <c:delete val="0"/>
        <c:axPos val="l"/>
        <c:majorGridlines>
          <c:spPr>
            <a:ln w="3175">
              <a:solidFill>
                <a:srgbClr val="000000"/>
              </a:solidFill>
              <a:prstDash val="solid"/>
            </a:ln>
          </c:spPr>
        </c:majorGridlines>
        <c:title>
          <c:tx>
            <c:rich>
              <a:bodyPr/>
              <a:lstStyle/>
              <a:p>
                <a:pPr>
                  <a:defRPr sz="900" b="1" i="0" u="none" strike="noStrike" baseline="0">
                    <a:solidFill>
                      <a:srgbClr val="000000"/>
                    </a:solidFill>
                    <a:latin typeface="Arial"/>
                    <a:ea typeface="Arial"/>
                    <a:cs typeface="Arial"/>
                  </a:defRPr>
                </a:pPr>
                <a:r>
                  <a:rPr lang="en-US"/>
                  <a:t>Index (1985 = 1.0)</a:t>
                </a:r>
              </a:p>
            </c:rich>
          </c:tx>
          <c:layout>
            <c:manualLayout>
              <c:xMode val="edge"/>
              <c:yMode val="edge"/>
              <c:x val="3.9930555555555552E-2"/>
              <c:y val="0.29729758104561255"/>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70165504"/>
        <c:crosses val="autoZero"/>
        <c:crossBetween val="between"/>
      </c:valAx>
      <c:spPr>
        <a:noFill/>
        <a:ln w="12700">
          <a:solidFill>
            <a:srgbClr val="808080"/>
          </a:solidFill>
          <a:prstDash val="solid"/>
        </a:ln>
      </c:spPr>
    </c:plotArea>
    <c:legend>
      <c:legendPos val="r"/>
      <c:layout>
        <c:manualLayout>
          <c:xMode val="edge"/>
          <c:yMode val="edge"/>
          <c:x val="0.16319480898221053"/>
          <c:y val="0.51081137830744128"/>
          <c:w val="0.44965350685330996"/>
          <c:h val="0.27027055401858546"/>
        </c:manualLayout>
      </c:layout>
      <c:overlay val="0"/>
      <c:spPr>
        <a:solidFill>
          <a:srgbClr val="FFFFFF"/>
        </a:solidFill>
        <a:ln w="3175">
          <a:solidFill>
            <a:srgbClr val="000000"/>
          </a:solidFill>
          <a:prstDash val="solid"/>
        </a:ln>
      </c:spPr>
      <c:txPr>
        <a:bodyPr/>
        <a:lstStyle/>
        <a:p>
          <a:pPr>
            <a:defRPr sz="75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175"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773840769903763"/>
          <c:y val="5.1400554097404488E-2"/>
          <c:w val="0.7687469378827646"/>
          <c:h val="0.79523549139690874"/>
        </c:manualLayout>
      </c:layout>
      <c:lineChart>
        <c:grouping val="standard"/>
        <c:varyColors val="0"/>
        <c:ser>
          <c:idx val="0"/>
          <c:order val="0"/>
          <c:tx>
            <c:strRef>
              <c:f>Impact_report!$O$8</c:f>
              <c:strCache>
                <c:ptCount val="1"/>
                <c:pt idx="0">
                  <c:v>Manufacturing</c:v>
                </c:pt>
              </c:strCache>
            </c:strRef>
          </c:tx>
          <c:cat>
            <c:numRef>
              <c:f>Impact_report!$M$9:$M$49</c:f>
              <c:numCache>
                <c:formatCode>General</c:formatCode>
                <c:ptCount val="4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numCache>
            </c:numRef>
          </c:cat>
          <c:val>
            <c:numRef>
              <c:f>Impact_report!$O$9:$O$49</c:f>
              <c:numCache>
                <c:formatCode>#,##0.0</c:formatCode>
                <c:ptCount val="41"/>
                <c:pt idx="0">
                  <c:v>16.493298376888038</c:v>
                </c:pt>
                <c:pt idx="1">
                  <c:v>16.556913533575237</c:v>
                </c:pt>
                <c:pt idx="2">
                  <c:v>17.244311563762114</c:v>
                </c:pt>
                <c:pt idx="3">
                  <c:v>17.721105543037712</c:v>
                </c:pt>
                <c:pt idx="4">
                  <c:v>17.711008190264657</c:v>
                </c:pt>
                <c:pt idx="5">
                  <c:v>16.113627575423866</c:v>
                </c:pt>
                <c:pt idx="6">
                  <c:v>16.863549812951298</c:v>
                </c:pt>
                <c:pt idx="7">
                  <c:v>17.075281754259613</c:v>
                </c:pt>
                <c:pt idx="8">
                  <c:v>17.301258351669858</c:v>
                </c:pt>
                <c:pt idx="9">
                  <c:v>17.223744170450853</c:v>
                </c:pt>
                <c:pt idx="10">
                  <c:v>15.878305374044308</c:v>
                </c:pt>
                <c:pt idx="11">
                  <c:v>15.229782652348199</c:v>
                </c:pt>
                <c:pt idx="12">
                  <c:v>13.534173022804127</c:v>
                </c:pt>
                <c:pt idx="13">
                  <c:v>14.217915005634133</c:v>
                </c:pt>
                <c:pt idx="14">
                  <c:v>14.595394052916632</c:v>
                </c:pt>
                <c:pt idx="15">
                  <c:v>13.627179765509133</c:v>
                </c:pt>
                <c:pt idx="16">
                  <c:v>13.846888837798515</c:v>
                </c:pt>
                <c:pt idx="17">
                  <c:v>14.188315252377144</c:v>
                </c:pt>
                <c:pt idx="18">
                  <c:v>15.514406933569607</c:v>
                </c:pt>
                <c:pt idx="19">
                  <c:v>15.436134392349462</c:v>
                </c:pt>
                <c:pt idx="20">
                  <c:v>15.476983088563239</c:v>
                </c:pt>
                <c:pt idx="21">
                  <c:v>15.151299441721497</c:v>
                </c:pt>
                <c:pt idx="22">
                  <c:v>15.695659273790987</c:v>
                </c:pt>
                <c:pt idx="23">
                  <c:v>16.414333191982472</c:v>
                </c:pt>
                <c:pt idx="24">
                  <c:v>16.508692175878103</c:v>
                </c:pt>
                <c:pt idx="25">
                  <c:v>16.687213037233182</c:v>
                </c:pt>
                <c:pt idx="26">
                  <c:v>17.150826437600038</c:v>
                </c:pt>
                <c:pt idx="27">
                  <c:v>17.134211264024824</c:v>
                </c:pt>
                <c:pt idx="28">
                  <c:v>17.456077073927997</c:v>
                </c:pt>
                <c:pt idx="29">
                  <c:v>17.822635212437351</c:v>
                </c:pt>
                <c:pt idx="30">
                  <c:v>17.742927978391947</c:v>
                </c:pt>
                <c:pt idx="31">
                  <c:v>17.110236449950225</c:v>
                </c:pt>
                <c:pt idx="32">
                  <c:v>16.165107274320004</c:v>
                </c:pt>
                <c:pt idx="33">
                  <c:v>16.412089723560499</c:v>
                </c:pt>
                <c:pt idx="34">
                  <c:v>16.166598446332898</c:v>
                </c:pt>
                <c:pt idx="35">
                  <c:v>15.978578587860415</c:v>
                </c:pt>
                <c:pt idx="36">
                  <c:v>15.793876620408001</c:v>
                </c:pt>
                <c:pt idx="37">
                  <c:v>15.972884388690732</c:v>
                </c:pt>
                <c:pt idx="38">
                  <c:v>15.340842762556569</c:v>
                </c:pt>
                <c:pt idx="39">
                  <c:v>13.843658555122641</c:v>
                </c:pt>
                <c:pt idx="40">
                  <c:v>14.673339658989159</c:v>
                </c:pt>
              </c:numCache>
            </c:numRef>
          </c:val>
          <c:smooth val="0"/>
          <c:extLst>
            <c:ext xmlns:c16="http://schemas.microsoft.com/office/drawing/2014/chart" uri="{C3380CC4-5D6E-409C-BE32-E72D297353CC}">
              <c16:uniqueId val="{00000000-E569-4048-9D6E-9249ECD8618F}"/>
            </c:ext>
          </c:extLst>
        </c:ser>
        <c:ser>
          <c:idx val="1"/>
          <c:order val="1"/>
          <c:tx>
            <c:strRef>
              <c:f>Impact_report!$P$8</c:f>
              <c:strCache>
                <c:ptCount val="1"/>
                <c:pt idx="0">
                  <c:v>Residential</c:v>
                </c:pt>
              </c:strCache>
            </c:strRef>
          </c:tx>
          <c:marker>
            <c:symbol val="square"/>
            <c:size val="4"/>
          </c:marker>
          <c:cat>
            <c:numRef>
              <c:f>Impact_report!$M$9:$M$49</c:f>
              <c:numCache>
                <c:formatCode>General</c:formatCode>
                <c:ptCount val="4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numCache>
            </c:numRef>
          </c:cat>
          <c:val>
            <c:numRef>
              <c:f>Impact_report!$P$9:$P$49</c:f>
              <c:numCache>
                <c:formatCode>#,##0.0</c:formatCode>
                <c:ptCount val="41"/>
                <c:pt idx="0">
                  <c:v>9.877345</c:v>
                </c:pt>
                <c:pt idx="1">
                  <c:v>10.097753999999998</c:v>
                </c:pt>
                <c:pt idx="2">
                  <c:v>10.457719000000001</c:v>
                </c:pt>
                <c:pt idx="3">
                  <c:v>10.225732000000002</c:v>
                </c:pt>
                <c:pt idx="4">
                  <c:v>9.8780460000000012</c:v>
                </c:pt>
                <c:pt idx="5">
                  <c:v>9.9981609999999996</c:v>
                </c:pt>
                <c:pt idx="6">
                  <c:v>10.462334999999999</c:v>
                </c:pt>
                <c:pt idx="7">
                  <c:v>10.397131000000002</c:v>
                </c:pt>
                <c:pt idx="8">
                  <c:v>10.567385</c:v>
                </c:pt>
                <c:pt idx="9">
                  <c:v>10.247199999999999</c:v>
                </c:pt>
                <c:pt idx="10">
                  <c:v>9.4734820000000006</c:v>
                </c:pt>
                <c:pt idx="11">
                  <c:v>9.6094390000000001</c:v>
                </c:pt>
                <c:pt idx="12">
                  <c:v>9.84558</c:v>
                </c:pt>
                <c:pt idx="13">
                  <c:v>9.3715390000000003</c:v>
                </c:pt>
                <c:pt idx="14">
                  <c:v>9.8481480000000019</c:v>
                </c:pt>
                <c:pt idx="15">
                  <c:v>9.835367999999999</c:v>
                </c:pt>
                <c:pt idx="16">
                  <c:v>9.6800270000000008</c:v>
                </c:pt>
                <c:pt idx="17">
                  <c:v>9.8057130000000026</c:v>
                </c:pt>
                <c:pt idx="18">
                  <c:v>10.386471000000002</c:v>
                </c:pt>
                <c:pt idx="19">
                  <c:v>10.641656999999999</c:v>
                </c:pt>
                <c:pt idx="20">
                  <c:v>9.6943880000000018</c:v>
                </c:pt>
                <c:pt idx="21">
                  <c:v>9.9817640000000001</c:v>
                </c:pt>
                <c:pt idx="22">
                  <c:v>10.116184999999998</c:v>
                </c:pt>
                <c:pt idx="23">
                  <c:v>10.528131</c:v>
                </c:pt>
                <c:pt idx="24">
                  <c:v>10.398873999999999</c:v>
                </c:pt>
                <c:pt idx="25">
                  <c:v>10.481202999999999</c:v>
                </c:pt>
                <c:pt idx="26">
                  <c:v>11.153762</c:v>
                </c:pt>
                <c:pt idx="27">
                  <c:v>10.694270000000001</c:v>
                </c:pt>
                <c:pt idx="28">
                  <c:v>10.258981</c:v>
                </c:pt>
                <c:pt idx="29">
                  <c:v>10.666010999999999</c:v>
                </c:pt>
                <c:pt idx="30">
                  <c:v>11.191042000000001</c:v>
                </c:pt>
                <c:pt idx="31">
                  <c:v>10.950547</c:v>
                </c:pt>
                <c:pt idx="32">
                  <c:v>11.211843000000002</c:v>
                </c:pt>
                <c:pt idx="33">
                  <c:v>11.576295</c:v>
                </c:pt>
                <c:pt idx="34">
                  <c:v>11.387125000000001</c:v>
                </c:pt>
                <c:pt idx="35">
                  <c:v>11.527771</c:v>
                </c:pt>
                <c:pt idx="36">
                  <c:v>10.752386000000001</c:v>
                </c:pt>
                <c:pt idx="37">
                  <c:v>11.334393</c:v>
                </c:pt>
                <c:pt idx="38">
                  <c:v>11.589442000000002</c:v>
                </c:pt>
                <c:pt idx="39">
                  <c:v>11.290265</c:v>
                </c:pt>
                <c:pt idx="40">
                  <c:v>11.564124</c:v>
                </c:pt>
              </c:numCache>
            </c:numRef>
          </c:val>
          <c:smooth val="0"/>
          <c:extLst>
            <c:ext xmlns:c16="http://schemas.microsoft.com/office/drawing/2014/chart" uri="{C3380CC4-5D6E-409C-BE32-E72D297353CC}">
              <c16:uniqueId val="{00000001-E569-4048-9D6E-9249ECD8618F}"/>
            </c:ext>
          </c:extLst>
        </c:ser>
        <c:ser>
          <c:idx val="2"/>
          <c:order val="2"/>
          <c:tx>
            <c:strRef>
              <c:f>Impact_report!$Q$8</c:f>
              <c:strCache>
                <c:ptCount val="1"/>
                <c:pt idx="0">
                  <c:v>Commercial</c:v>
                </c:pt>
              </c:strCache>
            </c:strRef>
          </c:tx>
          <c:marker>
            <c:symbol val="triangle"/>
            <c:size val="5"/>
          </c:marker>
          <c:cat>
            <c:numRef>
              <c:f>Impact_report!$M$9:$M$49</c:f>
              <c:numCache>
                <c:formatCode>General</c:formatCode>
                <c:ptCount val="4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numCache>
            </c:numRef>
          </c:cat>
          <c:val>
            <c:numRef>
              <c:f>Impact_report!$Q$9:$Q$49</c:f>
              <c:numCache>
                <c:formatCode>#,##0.0</c:formatCode>
                <c:ptCount val="41"/>
                <c:pt idx="0">
                  <c:v>5.4380130000000007</c:v>
                </c:pt>
                <c:pt idx="1">
                  <c:v>5.6119490000000001</c:v>
                </c:pt>
                <c:pt idx="2">
                  <c:v>5.8197270000000003</c:v>
                </c:pt>
                <c:pt idx="3">
                  <c:v>5.9396370000000012</c:v>
                </c:pt>
                <c:pt idx="4">
                  <c:v>5.7605930000000001</c:v>
                </c:pt>
                <c:pt idx="5">
                  <c:v>5.6571829999999999</c:v>
                </c:pt>
                <c:pt idx="6">
                  <c:v>6.0495890000000001</c:v>
                </c:pt>
                <c:pt idx="7">
                  <c:v>6.0214074031280003</c:v>
                </c:pt>
                <c:pt idx="8">
                  <c:v>6.1315954031280002</c:v>
                </c:pt>
                <c:pt idx="9">
                  <c:v>6.229302403128</c:v>
                </c:pt>
                <c:pt idx="10">
                  <c:v>6.0204014031280009</c:v>
                </c:pt>
                <c:pt idx="11">
                  <c:v>5.8795894031280005</c:v>
                </c:pt>
                <c:pt idx="12">
                  <c:v>5.9503804031279994</c:v>
                </c:pt>
                <c:pt idx="13">
                  <c:v>5.9660694031280004</c:v>
                </c:pt>
                <c:pt idx="14">
                  <c:v>6.274576403128</c:v>
                </c:pt>
                <c:pt idx="15">
                  <c:v>6.0927754031279999</c:v>
                </c:pt>
                <c:pt idx="16">
                  <c:v>6.1406994031279991</c:v>
                </c:pt>
                <c:pt idx="17">
                  <c:v>6.3222154031280011</c:v>
                </c:pt>
                <c:pt idx="18">
                  <c:v>6.6783484031280009</c:v>
                </c:pt>
                <c:pt idx="19">
                  <c:v>6.8218314031280007</c:v>
                </c:pt>
                <c:pt idx="20">
                  <c:v>6.7629334031279997</c:v>
                </c:pt>
                <c:pt idx="21">
                  <c:v>6.8729754065400002</c:v>
                </c:pt>
                <c:pt idx="22">
                  <c:v>6.9209661853600002</c:v>
                </c:pt>
                <c:pt idx="23">
                  <c:v>6.999071126804</c:v>
                </c:pt>
                <c:pt idx="24">
                  <c:v>7.1335826323560001</c:v>
                </c:pt>
                <c:pt idx="25">
                  <c:v>7.3119143398799995</c:v>
                </c:pt>
                <c:pt idx="26">
                  <c:v>7.5768193432919997</c:v>
                </c:pt>
                <c:pt idx="27">
                  <c:v>7.6806682613000001</c:v>
                </c:pt>
                <c:pt idx="28">
                  <c:v>7.565138264712</c:v>
                </c:pt>
                <c:pt idx="29">
                  <c:v>7.7020702681240003</c:v>
                </c:pt>
                <c:pt idx="30">
                  <c:v>8.1162282715360003</c:v>
                </c:pt>
                <c:pt idx="31">
                  <c:v>7.9840884720960004</c:v>
                </c:pt>
                <c:pt idx="32">
                  <c:v>8.1057785838120004</c:v>
                </c:pt>
                <c:pt idx="33">
                  <c:v>8.2796330535439999</c:v>
                </c:pt>
                <c:pt idx="34">
                  <c:v>8.3046340569559991</c:v>
                </c:pt>
                <c:pt idx="35">
                  <c:v>8.2770320603679988</c:v>
                </c:pt>
                <c:pt idx="36">
                  <c:v>8.0183437901039998</c:v>
                </c:pt>
                <c:pt idx="37">
                  <c:v>8.3181867935160003</c:v>
                </c:pt>
                <c:pt idx="38">
                  <c:v>8.4950877969280008</c:v>
                </c:pt>
                <c:pt idx="39">
                  <c:v>8.3769319157103208</c:v>
                </c:pt>
                <c:pt idx="40">
                  <c:v>8.42399612034</c:v>
                </c:pt>
              </c:numCache>
            </c:numRef>
          </c:val>
          <c:smooth val="0"/>
          <c:extLst>
            <c:ext xmlns:c16="http://schemas.microsoft.com/office/drawing/2014/chart" uri="{C3380CC4-5D6E-409C-BE32-E72D297353CC}">
              <c16:uniqueId val="{00000002-E569-4048-9D6E-9249ECD8618F}"/>
            </c:ext>
          </c:extLst>
        </c:ser>
        <c:dLbls>
          <c:showLegendKey val="0"/>
          <c:showVal val="0"/>
          <c:showCatName val="0"/>
          <c:showSerName val="0"/>
          <c:showPercent val="0"/>
          <c:showBubbleSize val="0"/>
        </c:dLbls>
        <c:marker val="1"/>
        <c:smooth val="0"/>
        <c:axId val="68646912"/>
        <c:axId val="70096512"/>
      </c:lineChart>
      <c:catAx>
        <c:axId val="68646912"/>
        <c:scaling>
          <c:orientation val="minMax"/>
        </c:scaling>
        <c:delete val="0"/>
        <c:axPos val="b"/>
        <c:numFmt formatCode="General" sourceLinked="1"/>
        <c:majorTickMark val="out"/>
        <c:minorTickMark val="none"/>
        <c:tickLblPos val="nextTo"/>
        <c:crossAx val="70096512"/>
        <c:crosses val="autoZero"/>
        <c:auto val="1"/>
        <c:lblAlgn val="ctr"/>
        <c:lblOffset val="100"/>
        <c:tickLblSkip val="5"/>
        <c:noMultiLvlLbl val="0"/>
      </c:catAx>
      <c:valAx>
        <c:axId val="70096512"/>
        <c:scaling>
          <c:orientation val="minMax"/>
        </c:scaling>
        <c:delete val="0"/>
        <c:axPos val="l"/>
        <c:majorGridlines/>
        <c:title>
          <c:tx>
            <c:rich>
              <a:bodyPr rot="-5400000" vert="horz"/>
              <a:lstStyle/>
              <a:p>
                <a:pPr>
                  <a:defRPr sz="1100" baseline="0"/>
                </a:pPr>
                <a:r>
                  <a:rPr lang="en-US" sz="1100" baseline="0"/>
                  <a:t>Quadrillion Btu (Delivered)</a:t>
                </a:r>
              </a:p>
            </c:rich>
          </c:tx>
          <c:overlay val="0"/>
        </c:title>
        <c:numFmt formatCode="#,##0.0" sourceLinked="1"/>
        <c:majorTickMark val="out"/>
        <c:minorTickMark val="none"/>
        <c:tickLblPos val="nextTo"/>
        <c:crossAx val="68646912"/>
        <c:crosses val="autoZero"/>
        <c:crossBetween val="between"/>
      </c:valAx>
      <c:spPr>
        <a:ln>
          <a:solidFill>
            <a:schemeClr val="accent1"/>
          </a:solidFill>
        </a:ln>
      </c:spPr>
    </c:plotArea>
    <c:legend>
      <c:legendPos val="r"/>
      <c:layout>
        <c:manualLayout>
          <c:xMode val="edge"/>
          <c:yMode val="edge"/>
          <c:x val="0.60204090113735786"/>
          <c:y val="0.27720180810731992"/>
          <c:w val="0.25073687664041994"/>
          <c:h val="0.25115157480314959"/>
        </c:manualLayout>
      </c:layout>
      <c:overlay val="0"/>
      <c:spPr>
        <a:solidFill>
          <a:schemeClr val="bg1"/>
        </a:solidFill>
        <a:ln>
          <a:solidFill>
            <a:schemeClr val="accent1"/>
          </a:solidFill>
        </a:ln>
      </c:spPr>
    </c:legend>
    <c:plotVisOnly val="1"/>
    <c:dispBlanksAs val="gap"/>
    <c:showDLblsOverMax val="0"/>
  </c:chart>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773840769903763"/>
          <c:y val="5.1400554097404488E-2"/>
          <c:w val="0.7687469378827646"/>
          <c:h val="0.79523549139690874"/>
        </c:manualLayout>
      </c:layout>
      <c:lineChart>
        <c:grouping val="standard"/>
        <c:varyColors val="0"/>
        <c:ser>
          <c:idx val="0"/>
          <c:order val="0"/>
          <c:tx>
            <c:strRef>
              <c:f>Impact_report!$AM$8</c:f>
              <c:strCache>
                <c:ptCount val="1"/>
                <c:pt idx="0">
                  <c:v>Residential</c:v>
                </c:pt>
              </c:strCache>
            </c:strRef>
          </c:tx>
          <c:cat>
            <c:numRef>
              <c:f>Impact_report!$AJ$9:$AJ$49</c:f>
              <c:numCache>
                <c:formatCode>General</c:formatCode>
                <c:ptCount val="4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numCache>
            </c:numRef>
          </c:cat>
          <c:val>
            <c:numRef>
              <c:f>Impact_report!$AL$9:$AL$49</c:f>
              <c:numCache>
                <c:formatCode>#,##0.0</c:formatCode>
                <c:ptCount val="41"/>
                <c:pt idx="0">
                  <c:v>20.610868146715223</c:v>
                </c:pt>
                <c:pt idx="1">
                  <c:v>20.773562091419613</c:v>
                </c:pt>
                <c:pt idx="2">
                  <c:v>21.766833038865666</c:v>
                </c:pt>
                <c:pt idx="3">
                  <c:v>22.609099189310342</c:v>
                </c:pt>
                <c:pt idx="4">
                  <c:v>22.770272193075627</c:v>
                </c:pt>
                <c:pt idx="5">
                  <c:v>20.914100569364258</c:v>
                </c:pt>
                <c:pt idx="6">
                  <c:v>21.997203967042161</c:v>
                </c:pt>
                <c:pt idx="7">
                  <c:v>22.439484242961225</c:v>
                </c:pt>
                <c:pt idx="8">
                  <c:v>22.828306887027406</c:v>
                </c:pt>
                <c:pt idx="9">
                  <c:v>22.731262058125591</c:v>
                </c:pt>
                <c:pt idx="10">
                  <c:v>21.20699782515748</c:v>
                </c:pt>
                <c:pt idx="11">
                  <c:v>20.480199360726857</c:v>
                </c:pt>
                <c:pt idx="12">
                  <c:v>18.463362509517879</c:v>
                </c:pt>
                <c:pt idx="13">
                  <c:v>19.179743216682994</c:v>
                </c:pt>
                <c:pt idx="14">
                  <c:v>19.843260123461015</c:v>
                </c:pt>
                <c:pt idx="15">
                  <c:v>18.699303063269319</c:v>
                </c:pt>
                <c:pt idx="16">
                  <c:v>18.846511679700278</c:v>
                </c:pt>
                <c:pt idx="17">
                  <c:v>19.411376006851476</c:v>
                </c:pt>
                <c:pt idx="18">
                  <c:v>20.975420663927455</c:v>
                </c:pt>
                <c:pt idx="19">
                  <c:v>21.205947097515025</c:v>
                </c:pt>
                <c:pt idx="20">
                  <c:v>21.36087032957256</c:v>
                </c:pt>
                <c:pt idx="21">
                  <c:v>20.954453107675274</c:v>
                </c:pt>
                <c:pt idx="22">
                  <c:v>21.475165461441488</c:v>
                </c:pt>
                <c:pt idx="23">
                  <c:v>22.362683636528132</c:v>
                </c:pt>
                <c:pt idx="24">
                  <c:v>22.551303063185543</c:v>
                </c:pt>
                <c:pt idx="25">
                  <c:v>22.873939607517247</c:v>
                </c:pt>
                <c:pt idx="26">
                  <c:v>23.48222331108164</c:v>
                </c:pt>
                <c:pt idx="27">
                  <c:v>23.446217318351177</c:v>
                </c:pt>
                <c:pt idx="28">
                  <c:v>23.756256887058189</c:v>
                </c:pt>
                <c:pt idx="29">
                  <c:v>24.298414490310105</c:v>
                </c:pt>
                <c:pt idx="30">
                  <c:v>24.404194521595141</c:v>
                </c:pt>
                <c:pt idx="31">
                  <c:v>23.453413667060765</c:v>
                </c:pt>
                <c:pt idx="32">
                  <c:v>22.310851863533834</c:v>
                </c:pt>
                <c:pt idx="33">
                  <c:v>22.555444408901582</c:v>
                </c:pt>
                <c:pt idx="34">
                  <c:v>22.738392558971899</c:v>
                </c:pt>
                <c:pt idx="35">
                  <c:v>22.662791631230984</c:v>
                </c:pt>
                <c:pt idx="36">
                  <c:v>22.326773217188123</c:v>
                </c:pt>
                <c:pt idx="37">
                  <c:v>22.467306086919248</c:v>
                </c:pt>
                <c:pt idx="38">
                  <c:v>21.746789051770364</c:v>
                </c:pt>
                <c:pt idx="39">
                  <c:v>19.150486047968577</c:v>
                </c:pt>
                <c:pt idx="40">
                  <c:v>20.305759671058986</c:v>
                </c:pt>
              </c:numCache>
            </c:numRef>
          </c:val>
          <c:smooth val="0"/>
          <c:extLst>
            <c:ext xmlns:c16="http://schemas.microsoft.com/office/drawing/2014/chart" uri="{C3380CC4-5D6E-409C-BE32-E72D297353CC}">
              <c16:uniqueId val="{00000000-2AB5-4F42-88BB-03F5D013F93C}"/>
            </c:ext>
          </c:extLst>
        </c:ser>
        <c:ser>
          <c:idx val="1"/>
          <c:order val="1"/>
          <c:tx>
            <c:strRef>
              <c:f>Impact_report!$AN$8</c:f>
              <c:strCache>
                <c:ptCount val="1"/>
                <c:pt idx="0">
                  <c:v>Commercial</c:v>
                </c:pt>
              </c:strCache>
            </c:strRef>
          </c:tx>
          <c:marker>
            <c:symbol val="square"/>
            <c:size val="4"/>
          </c:marker>
          <c:cat>
            <c:numRef>
              <c:f>Impact_report!$AJ$9:$AJ$49</c:f>
              <c:numCache>
                <c:formatCode>General</c:formatCode>
                <c:ptCount val="4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numCache>
            </c:numRef>
          </c:cat>
          <c:val>
            <c:numRef>
              <c:f>Impact_report!$AM$9:$AM$49</c:f>
              <c:numCache>
                <c:formatCode>#,##0.0</c:formatCode>
                <c:ptCount val="41"/>
                <c:pt idx="0">
                  <c:v>13.729716421376597</c:v>
                </c:pt>
                <c:pt idx="1">
                  <c:v>14.212107241854186</c:v>
                </c:pt>
                <c:pt idx="2">
                  <c:v>14.849646220277135</c:v>
                </c:pt>
                <c:pt idx="3">
                  <c:v>14.92143087210734</c:v>
                </c:pt>
                <c:pt idx="4">
                  <c:v>14.651704160429308</c:v>
                </c:pt>
                <c:pt idx="5">
                  <c:v>14.815199400434537</c:v>
                </c:pt>
                <c:pt idx="6">
                  <c:v>15.41223303915978</c:v>
                </c:pt>
                <c:pt idx="7">
                  <c:v>15.663667607809483</c:v>
                </c:pt>
                <c:pt idx="8">
                  <c:v>16.138448579142548</c:v>
                </c:pt>
                <c:pt idx="9">
                  <c:v>15.811233611774169</c:v>
                </c:pt>
                <c:pt idx="10">
                  <c:v>15.378355777594232</c:v>
                </c:pt>
                <c:pt idx="11">
                  <c:v>15.419098073342942</c:v>
                </c:pt>
                <c:pt idx="12">
                  <c:v>15.643626528132623</c:v>
                </c:pt>
                <c:pt idx="13">
                  <c:v>15.402506707579905</c:v>
                </c:pt>
                <c:pt idx="14">
                  <c:v>15.935143573808279</c:v>
                </c:pt>
                <c:pt idx="15">
                  <c:v>16.019580999999999</c:v>
                </c:pt>
                <c:pt idx="16">
                  <c:v>15.954223735025113</c:v>
                </c:pt>
                <c:pt idx="17">
                  <c:v>16.243961875434245</c:v>
                </c:pt>
                <c:pt idx="18">
                  <c:v>17.115842208915005</c:v>
                </c:pt>
                <c:pt idx="19">
                  <c:v>17.770792077718834</c:v>
                </c:pt>
                <c:pt idx="20">
                  <c:v>16.929629000000002</c:v>
                </c:pt>
                <c:pt idx="21">
                  <c:v>17.395425451576806</c:v>
                </c:pt>
                <c:pt idx="22">
                  <c:v>17.328416258463413</c:v>
                </c:pt>
                <c:pt idx="23">
                  <c:v>18.205495738087006</c:v>
                </c:pt>
                <c:pt idx="24">
                  <c:v>18.091964000000001</c:v>
                </c:pt>
                <c:pt idx="25">
                  <c:v>18.5067937437281</c:v>
                </c:pt>
                <c:pt idx="26">
                  <c:v>19.498058222497448</c:v>
                </c:pt>
                <c:pt idx="27">
                  <c:v>18.955378749569796</c:v>
                </c:pt>
                <c:pt idx="28">
                  <c:v>18.94454625251975</c:v>
                </c:pt>
                <c:pt idx="29">
                  <c:v>19.541249184209665</c:v>
                </c:pt>
                <c:pt idx="30">
                  <c:v>20.387877041699817</c:v>
                </c:pt>
                <c:pt idx="31">
                  <c:v>20.024493213220769</c:v>
                </c:pt>
                <c:pt idx="32">
                  <c:v>20.774073430244297</c:v>
                </c:pt>
                <c:pt idx="33">
                  <c:v>21.110154809873904</c:v>
                </c:pt>
                <c:pt idx="34">
                  <c:v>21.073689605245264</c:v>
                </c:pt>
                <c:pt idx="35">
                  <c:v>21.602068172269</c:v>
                </c:pt>
                <c:pt idx="36">
                  <c:v>20.656927</c:v>
                </c:pt>
                <c:pt idx="37">
                  <c:v>21.514258428943407</c:v>
                </c:pt>
                <c:pt idx="38">
                  <c:v>21.657565137234126</c:v>
                </c:pt>
                <c:pt idx="39">
                  <c:v>21.078403102012327</c:v>
                </c:pt>
                <c:pt idx="40">
                  <c:v>21.885627184880384</c:v>
                </c:pt>
              </c:numCache>
            </c:numRef>
          </c:val>
          <c:smooth val="0"/>
          <c:extLst>
            <c:ext xmlns:c16="http://schemas.microsoft.com/office/drawing/2014/chart" uri="{C3380CC4-5D6E-409C-BE32-E72D297353CC}">
              <c16:uniqueId val="{00000001-2AB5-4F42-88BB-03F5D013F93C}"/>
            </c:ext>
          </c:extLst>
        </c:ser>
        <c:ser>
          <c:idx val="2"/>
          <c:order val="2"/>
          <c:tx>
            <c:strRef>
              <c:f>Impact_report!#REF!</c:f>
              <c:strCache>
                <c:ptCount val="1"/>
                <c:pt idx="0">
                  <c:v>#REF!</c:v>
                </c:pt>
              </c:strCache>
            </c:strRef>
          </c:tx>
          <c:marker>
            <c:symbol val="triangle"/>
            <c:size val="5"/>
          </c:marker>
          <c:cat>
            <c:numRef>
              <c:f>Impact_report!$AJ$9:$AJ$49</c:f>
              <c:numCache>
                <c:formatCode>General</c:formatCode>
                <c:ptCount val="4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numCache>
            </c:numRef>
          </c:cat>
          <c:val>
            <c:numRef>
              <c:f>Impact_report!$AN$9:$AN$49</c:f>
              <c:numCache>
                <c:formatCode>#,##0.0</c:formatCode>
                <c:ptCount val="41"/>
                <c:pt idx="0">
                  <c:v>8.3464789999999986</c:v>
                </c:pt>
                <c:pt idx="1">
                  <c:v>8.7211400000000001</c:v>
                </c:pt>
                <c:pt idx="2">
                  <c:v>9.1836160000000007</c:v>
                </c:pt>
                <c:pt idx="3">
                  <c:v>9.5431480000000004</c:v>
                </c:pt>
                <c:pt idx="4">
                  <c:v>9.3934990000000003</c:v>
                </c:pt>
                <c:pt idx="5">
                  <c:v>9.4926600000000008</c:v>
                </c:pt>
                <c:pt idx="6">
                  <c:v>10.063510999999998</c:v>
                </c:pt>
                <c:pt idx="7">
                  <c:v>10.239027610245175</c:v>
                </c:pt>
                <c:pt idx="8">
                  <c:v>10.543568742854287</c:v>
                </c:pt>
                <c:pt idx="9">
                  <c:v>10.679365087160255</c:v>
                </c:pt>
                <c:pt idx="10">
                  <c:v>10.609662663242378</c:v>
                </c:pt>
                <c:pt idx="11">
                  <c:v>10.646720699792642</c:v>
                </c:pt>
                <c:pt idx="12">
                  <c:v>10.891476402773888</c:v>
                </c:pt>
                <c:pt idx="13">
                  <c:v>10.96940180949823</c:v>
                </c:pt>
                <c:pt idx="14">
                  <c:v>11.474283571857873</c:v>
                </c:pt>
                <c:pt idx="15">
                  <c:v>11.481602886151331</c:v>
                </c:pt>
                <c:pt idx="16">
                  <c:v>11.636124564537704</c:v>
                </c:pt>
                <c:pt idx="17">
                  <c:v>11.975798639774792</c:v>
                </c:pt>
                <c:pt idx="18">
                  <c:v>12.607785023407487</c:v>
                </c:pt>
                <c:pt idx="19">
                  <c:v>13.226911662146156</c:v>
                </c:pt>
                <c:pt idx="20">
                  <c:v>13.347836214860527</c:v>
                </c:pt>
                <c:pt idx="21">
                  <c:v>13.530287643590919</c:v>
                </c:pt>
                <c:pt idx="22">
                  <c:v>13.538270377816888</c:v>
                </c:pt>
                <c:pt idx="23">
                  <c:v>13.850325541368282</c:v>
                </c:pt>
                <c:pt idx="24">
                  <c:v>14.102914296945382</c:v>
                </c:pt>
                <c:pt idx="25">
                  <c:v>14.557699478553335</c:v>
                </c:pt>
                <c:pt idx="26">
                  <c:v>15.039594824009255</c:v>
                </c:pt>
                <c:pt idx="27">
                  <c:v>15.298660953249721</c:v>
                </c:pt>
                <c:pt idx="28">
                  <c:v>15.584712011106193</c:v>
                </c:pt>
                <c:pt idx="29">
                  <c:v>15.991247946344316</c:v>
                </c:pt>
                <c:pt idx="30">
                  <c:v>16.791670448318836</c:v>
                </c:pt>
                <c:pt idx="31">
                  <c:v>16.614393612992881</c:v>
                </c:pt>
                <c:pt idx="32">
                  <c:v>16.9078078100301</c:v>
                </c:pt>
                <c:pt idx="33">
                  <c:v>16.998837422240257</c:v>
                </c:pt>
                <c:pt idx="34">
                  <c:v>17.252867354076734</c:v>
                </c:pt>
                <c:pt idx="35">
                  <c:v>17.453986441901062</c:v>
                </c:pt>
                <c:pt idx="36">
                  <c:v>17.191305185454201</c:v>
                </c:pt>
                <c:pt idx="37">
                  <c:v>17.737782575455501</c:v>
                </c:pt>
                <c:pt idx="38">
                  <c:v>17.888098751464284</c:v>
                </c:pt>
                <c:pt idx="39">
                  <c:v>17.459714364428738</c:v>
                </c:pt>
                <c:pt idx="40">
                  <c:v>17.632104974340095</c:v>
                </c:pt>
              </c:numCache>
            </c:numRef>
          </c:val>
          <c:smooth val="0"/>
          <c:extLst>
            <c:ext xmlns:c16="http://schemas.microsoft.com/office/drawing/2014/chart" uri="{C3380CC4-5D6E-409C-BE32-E72D297353CC}">
              <c16:uniqueId val="{00000002-2AB5-4F42-88BB-03F5D013F93C}"/>
            </c:ext>
          </c:extLst>
        </c:ser>
        <c:ser>
          <c:idx val="3"/>
          <c:order val="3"/>
          <c:tx>
            <c:strRef>
              <c:f>Impact_report!$AK$8</c:f>
              <c:strCache>
                <c:ptCount val="1"/>
                <c:pt idx="0">
                  <c:v>Economy-wide</c:v>
                </c:pt>
              </c:strCache>
            </c:strRef>
          </c:tx>
          <c:val>
            <c:numRef>
              <c:f>Impact_report!$AK$9:$AK$49</c:f>
              <c:numCache>
                <c:formatCode>#,##0.0</c:formatCode>
                <c:ptCount val="41"/>
                <c:pt idx="0">
                  <c:v>67.816827000000004</c:v>
                </c:pt>
                <c:pt idx="1">
                  <c:v>69.260270999999989</c:v>
                </c:pt>
                <c:pt idx="2">
                  <c:v>72.660037000000003</c:v>
                </c:pt>
                <c:pt idx="3">
                  <c:v>75.652278999999993</c:v>
                </c:pt>
                <c:pt idx="4">
                  <c:v>73.929321000000016</c:v>
                </c:pt>
                <c:pt idx="5">
                  <c:v>71.931010000000001</c:v>
                </c:pt>
                <c:pt idx="6">
                  <c:v>75.939027999999993</c:v>
                </c:pt>
                <c:pt idx="7">
                  <c:v>77.91999100000001</c:v>
                </c:pt>
                <c:pt idx="8">
                  <c:v>79.906703000000007</c:v>
                </c:pt>
                <c:pt idx="9">
                  <c:v>80.811786999999995</c:v>
                </c:pt>
                <c:pt idx="10">
                  <c:v>78.021113</c:v>
                </c:pt>
                <c:pt idx="11">
                  <c:v>76.057188000000011</c:v>
                </c:pt>
                <c:pt idx="12">
                  <c:v>73.046188999999998</c:v>
                </c:pt>
                <c:pt idx="13">
                  <c:v>72.915393000000009</c:v>
                </c:pt>
                <c:pt idx="14">
                  <c:v>76.570695999999998</c:v>
                </c:pt>
                <c:pt idx="15">
                  <c:v>76.334133999999992</c:v>
                </c:pt>
                <c:pt idx="16">
                  <c:v>76.598888000000002</c:v>
                </c:pt>
                <c:pt idx="17">
                  <c:v>79.008203000000009</c:v>
                </c:pt>
                <c:pt idx="18">
                  <c:v>82.659169000000006</c:v>
                </c:pt>
                <c:pt idx="19">
                  <c:v>84.739992999999998</c:v>
                </c:pt>
                <c:pt idx="20">
                  <c:v>84.432859999999991</c:v>
                </c:pt>
                <c:pt idx="21">
                  <c:v>84.380300000000005</c:v>
                </c:pt>
                <c:pt idx="22">
                  <c:v>85.724885</c:v>
                </c:pt>
                <c:pt idx="23">
                  <c:v>87.26588799999999</c:v>
                </c:pt>
                <c:pt idx="24">
                  <c:v>88.983233999999996</c:v>
                </c:pt>
                <c:pt idx="25">
                  <c:v>90.930704000000006</c:v>
                </c:pt>
                <c:pt idx="26">
                  <c:v>93.934511999999984</c:v>
                </c:pt>
                <c:pt idx="27">
                  <c:v>94.506999000000008</c:v>
                </c:pt>
                <c:pt idx="28">
                  <c:v>94.920188999999993</c:v>
                </c:pt>
                <c:pt idx="29">
                  <c:v>96.544525000000021</c:v>
                </c:pt>
                <c:pt idx="30">
                  <c:v>98.702225000000013</c:v>
                </c:pt>
                <c:pt idx="31">
                  <c:v>96.063733999999997</c:v>
                </c:pt>
                <c:pt idx="32">
                  <c:v>97.535391000000004</c:v>
                </c:pt>
                <c:pt idx="33">
                  <c:v>97.834772999999998</c:v>
                </c:pt>
                <c:pt idx="34">
                  <c:v>100.00236799999999</c:v>
                </c:pt>
                <c:pt idx="35">
                  <c:v>100.10157600000001</c:v>
                </c:pt>
                <c:pt idx="36">
                  <c:v>99.391540000000006</c:v>
                </c:pt>
                <c:pt idx="37">
                  <c:v>100.89336400000002</c:v>
                </c:pt>
                <c:pt idx="38">
                  <c:v>98.753712000000007</c:v>
                </c:pt>
                <c:pt idx="39">
                  <c:v>93.942215000000004</c:v>
                </c:pt>
                <c:pt idx="40">
                  <c:v>97.516858999999997</c:v>
                </c:pt>
              </c:numCache>
            </c:numRef>
          </c:val>
          <c:smooth val="0"/>
          <c:extLst>
            <c:ext xmlns:c16="http://schemas.microsoft.com/office/drawing/2014/chart" uri="{C3380CC4-5D6E-409C-BE32-E72D297353CC}">
              <c16:uniqueId val="{00000003-2AB5-4F42-88BB-03F5D013F93C}"/>
            </c:ext>
          </c:extLst>
        </c:ser>
        <c:dLbls>
          <c:showLegendKey val="0"/>
          <c:showVal val="0"/>
          <c:showCatName val="0"/>
          <c:showSerName val="0"/>
          <c:showPercent val="0"/>
          <c:showBubbleSize val="0"/>
        </c:dLbls>
        <c:marker val="1"/>
        <c:smooth val="0"/>
        <c:axId val="69582848"/>
        <c:axId val="70411392"/>
      </c:lineChart>
      <c:catAx>
        <c:axId val="69582848"/>
        <c:scaling>
          <c:orientation val="minMax"/>
        </c:scaling>
        <c:delete val="0"/>
        <c:axPos val="b"/>
        <c:numFmt formatCode="General" sourceLinked="1"/>
        <c:majorTickMark val="out"/>
        <c:minorTickMark val="none"/>
        <c:tickLblPos val="nextTo"/>
        <c:crossAx val="70411392"/>
        <c:crosses val="autoZero"/>
        <c:auto val="1"/>
        <c:lblAlgn val="ctr"/>
        <c:lblOffset val="100"/>
        <c:tickLblSkip val="5"/>
        <c:noMultiLvlLbl val="0"/>
      </c:catAx>
      <c:valAx>
        <c:axId val="70411392"/>
        <c:scaling>
          <c:orientation val="minMax"/>
        </c:scaling>
        <c:delete val="0"/>
        <c:axPos val="l"/>
        <c:majorGridlines/>
        <c:title>
          <c:tx>
            <c:rich>
              <a:bodyPr rot="-5400000" vert="horz"/>
              <a:lstStyle/>
              <a:p>
                <a:pPr>
                  <a:defRPr sz="1100" baseline="0"/>
                </a:pPr>
                <a:r>
                  <a:rPr lang="en-US" sz="1100" baseline="0"/>
                  <a:t>Quadrillion Btu (Source)</a:t>
                </a:r>
              </a:p>
            </c:rich>
          </c:tx>
          <c:overlay val="0"/>
        </c:title>
        <c:numFmt formatCode="#,##0.0" sourceLinked="1"/>
        <c:majorTickMark val="out"/>
        <c:minorTickMark val="none"/>
        <c:tickLblPos val="nextTo"/>
        <c:crossAx val="69582848"/>
        <c:crosses val="autoZero"/>
        <c:crossBetween val="between"/>
      </c:valAx>
      <c:spPr>
        <a:ln>
          <a:solidFill>
            <a:schemeClr val="accent1"/>
          </a:solidFill>
        </a:ln>
      </c:spPr>
    </c:plotArea>
    <c:legend>
      <c:legendPos val="r"/>
      <c:layout>
        <c:manualLayout>
          <c:xMode val="edge"/>
          <c:yMode val="edge"/>
          <c:x val="0.59092979002624668"/>
          <c:y val="0.31886847477398661"/>
          <c:w val="0.25047309711286087"/>
          <c:h val="0.33486876640419949"/>
        </c:manualLayout>
      </c:layout>
      <c:overlay val="0"/>
      <c:spPr>
        <a:solidFill>
          <a:schemeClr val="bg1"/>
        </a:solidFill>
        <a:ln>
          <a:solidFill>
            <a:schemeClr val="accent1"/>
          </a:solidFill>
        </a:ln>
      </c:spPr>
    </c:legend>
    <c:plotVisOnly val="1"/>
    <c:dispBlanksAs val="gap"/>
    <c:showDLblsOverMax val="0"/>
  </c:chart>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719885509988313"/>
          <c:y val="5.1400554097404488E-2"/>
          <c:w val="0.79563124269656682"/>
          <c:h val="0.8326195683872849"/>
        </c:manualLayout>
      </c:layout>
      <c:lineChart>
        <c:grouping val="standard"/>
        <c:varyColors val="0"/>
        <c:ser>
          <c:idx val="0"/>
          <c:order val="0"/>
          <c:tx>
            <c:strRef>
              <c:f>Impact_report!$BE$8</c:f>
              <c:strCache>
                <c:ptCount val="1"/>
                <c:pt idx="0">
                  <c:v>Fuels</c:v>
                </c:pt>
              </c:strCache>
            </c:strRef>
          </c:tx>
          <c:marker>
            <c:symbol val="diamond"/>
            <c:size val="6"/>
          </c:marker>
          <c:cat>
            <c:numRef>
              <c:f>Impact_report!$BD$9:$BD$49</c:f>
              <c:numCache>
                <c:formatCode>General</c:formatCode>
                <c:ptCount val="4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numCache>
            </c:numRef>
          </c:cat>
          <c:val>
            <c:numRef>
              <c:f>Impact_report!$BE$9:$BE$49</c:f>
              <c:numCache>
                <c:formatCode>General</c:formatCode>
                <c:ptCount val="41"/>
                <c:pt idx="0">
                  <c:v>8.2863610000000012</c:v>
                </c:pt>
                <c:pt idx="1">
                  <c:v>8.3933479999999996</c:v>
                </c:pt>
                <c:pt idx="2">
                  <c:v>8.6199860000000008</c:v>
                </c:pt>
                <c:pt idx="3">
                  <c:v>8.2493979999999993</c:v>
                </c:pt>
                <c:pt idx="4">
                  <c:v>7.9052850000000001</c:v>
                </c:pt>
                <c:pt idx="5">
                  <c:v>7.9914250000000004</c:v>
                </c:pt>
                <c:pt idx="6">
                  <c:v>8.3931249999999995</c:v>
                </c:pt>
                <c:pt idx="7">
                  <c:v>8.1955770000000019</c:v>
                </c:pt>
                <c:pt idx="8">
                  <c:v>8.2661080000000009</c:v>
                </c:pt>
                <c:pt idx="9">
                  <c:v>7.9174230000000003</c:v>
                </c:pt>
                <c:pt idx="10">
                  <c:v>7.0091160000000006</c:v>
                </c:pt>
                <c:pt idx="11">
                  <c:v>7.1203209999999997</c:v>
                </c:pt>
                <c:pt idx="12">
                  <c:v>7.3974920000000006</c:v>
                </c:pt>
                <c:pt idx="13">
                  <c:v>6.8093019999999997</c:v>
                </c:pt>
                <c:pt idx="14">
                  <c:v>7.1864730000000003</c:v>
                </c:pt>
                <c:pt idx="15">
                  <c:v>7.1264659999999997</c:v>
                </c:pt>
                <c:pt idx="16">
                  <c:v>6.8852950000000002</c:v>
                </c:pt>
                <c:pt idx="17">
                  <c:v>6.9041090000000009</c:v>
                </c:pt>
                <c:pt idx="18">
                  <c:v>7.3400110000000005</c:v>
                </c:pt>
                <c:pt idx="19">
                  <c:v>7.5520100000000001</c:v>
                </c:pt>
                <c:pt idx="20">
                  <c:v>6.5416360000000005</c:v>
                </c:pt>
                <c:pt idx="21">
                  <c:v>6.7218819999999999</c:v>
                </c:pt>
                <c:pt idx="22">
                  <c:v>6.9227610000000004</c:v>
                </c:pt>
                <c:pt idx="23">
                  <c:v>7.1339399999999999</c:v>
                </c:pt>
                <c:pt idx="24">
                  <c:v>6.9579350000000009</c:v>
                </c:pt>
                <c:pt idx="25">
                  <c:v>6.9241890000000001</c:v>
                </c:pt>
                <c:pt idx="26">
                  <c:v>7.4602349999999999</c:v>
                </c:pt>
                <c:pt idx="27">
                  <c:v>7.0233679999999996</c:v>
                </c:pt>
                <c:pt idx="28">
                  <c:v>6.403048000000001</c:v>
                </c:pt>
                <c:pt idx="29">
                  <c:v>6.7595359999999998</c:v>
                </c:pt>
                <c:pt idx="30">
                  <c:v>7.1224110000000005</c:v>
                </c:pt>
                <c:pt idx="31">
                  <c:v>6.8506640000000001</c:v>
                </c:pt>
                <c:pt idx="32">
                  <c:v>6.8950470000000008</c:v>
                </c:pt>
                <c:pt idx="33">
                  <c:v>7.223185</c:v>
                </c:pt>
                <c:pt idx="34">
                  <c:v>6.9788860000000001</c:v>
                </c:pt>
                <c:pt idx="35">
                  <c:v>6.8900869999999994</c:v>
                </c:pt>
                <c:pt idx="36">
                  <c:v>6.141</c:v>
                </c:pt>
                <c:pt idx="37">
                  <c:v>6.5840640000000006</c:v>
                </c:pt>
                <c:pt idx="38">
                  <c:v>6.878623000000001</c:v>
                </c:pt>
                <c:pt idx="39">
                  <c:v>6.6337090000000005</c:v>
                </c:pt>
                <c:pt idx="40">
                  <c:v>6.6313649999999997</c:v>
                </c:pt>
              </c:numCache>
            </c:numRef>
          </c:val>
          <c:smooth val="0"/>
          <c:extLst>
            <c:ext xmlns:c16="http://schemas.microsoft.com/office/drawing/2014/chart" uri="{C3380CC4-5D6E-409C-BE32-E72D297353CC}">
              <c16:uniqueId val="{00000000-8660-4095-A83D-CC5CACCCD9DA}"/>
            </c:ext>
          </c:extLst>
        </c:ser>
        <c:ser>
          <c:idx val="1"/>
          <c:order val="1"/>
          <c:tx>
            <c:strRef>
              <c:f>Impact_report!$BF$8</c:f>
              <c:strCache>
                <c:ptCount val="1"/>
                <c:pt idx="0">
                  <c:v>Electricity</c:v>
                </c:pt>
              </c:strCache>
            </c:strRef>
          </c:tx>
          <c:marker>
            <c:symbol val="square"/>
            <c:size val="4"/>
          </c:marker>
          <c:cat>
            <c:numRef>
              <c:f>Impact_report!$BD$9:$BD$49</c:f>
              <c:numCache>
                <c:formatCode>General</c:formatCode>
                <c:ptCount val="4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numCache>
            </c:numRef>
          </c:cat>
          <c:val>
            <c:numRef>
              <c:f>Impact_report!$BF$9:$BF$49</c:f>
              <c:numCache>
                <c:formatCode>General</c:formatCode>
                <c:ptCount val="41"/>
                <c:pt idx="0">
                  <c:v>1.590984</c:v>
                </c:pt>
                <c:pt idx="1">
                  <c:v>1.7044060000000003</c:v>
                </c:pt>
                <c:pt idx="2">
                  <c:v>1.8377330000000001</c:v>
                </c:pt>
                <c:pt idx="3">
                  <c:v>1.976334</c:v>
                </c:pt>
                <c:pt idx="4">
                  <c:v>1.972761</c:v>
                </c:pt>
                <c:pt idx="5">
                  <c:v>2.0067360000000001</c:v>
                </c:pt>
                <c:pt idx="6">
                  <c:v>2.06921</c:v>
                </c:pt>
                <c:pt idx="7">
                  <c:v>2.2015540000000002</c:v>
                </c:pt>
                <c:pt idx="8">
                  <c:v>2.3012770000000002</c:v>
                </c:pt>
                <c:pt idx="9">
                  <c:v>2.329777</c:v>
                </c:pt>
                <c:pt idx="10">
                  <c:v>2.4643660000000001</c:v>
                </c:pt>
                <c:pt idx="11">
                  <c:v>2.4891180000000004</c:v>
                </c:pt>
                <c:pt idx="12">
                  <c:v>2.4480879999999998</c:v>
                </c:pt>
                <c:pt idx="13">
                  <c:v>2.5622370000000001</c:v>
                </c:pt>
                <c:pt idx="14">
                  <c:v>2.6616750000000002</c:v>
                </c:pt>
                <c:pt idx="15">
                  <c:v>2.7089020000000001</c:v>
                </c:pt>
                <c:pt idx="16">
                  <c:v>2.7947320000000002</c:v>
                </c:pt>
                <c:pt idx="17">
                  <c:v>2.9016040000000003</c:v>
                </c:pt>
                <c:pt idx="18">
                  <c:v>3.0464600000000002</c:v>
                </c:pt>
                <c:pt idx="19">
                  <c:v>3.0896469999999998</c:v>
                </c:pt>
                <c:pt idx="20">
                  <c:v>3.1527519999999996</c:v>
                </c:pt>
                <c:pt idx="21">
                  <c:v>3.2598820000000002</c:v>
                </c:pt>
                <c:pt idx="22">
                  <c:v>3.1934240000000003</c:v>
                </c:pt>
                <c:pt idx="23">
                  <c:v>3.3941909999999997</c:v>
                </c:pt>
                <c:pt idx="24">
                  <c:v>3.4409389999999993</c:v>
                </c:pt>
                <c:pt idx="25">
                  <c:v>3.5570140000000001</c:v>
                </c:pt>
                <c:pt idx="26">
                  <c:v>3.6935270000000004</c:v>
                </c:pt>
                <c:pt idx="27">
                  <c:v>3.6709020000000003</c:v>
                </c:pt>
                <c:pt idx="28">
                  <c:v>3.8559330000000003</c:v>
                </c:pt>
                <c:pt idx="29">
                  <c:v>3.9064749999999999</c:v>
                </c:pt>
                <c:pt idx="30">
                  <c:v>4.0686310000000008</c:v>
                </c:pt>
                <c:pt idx="31">
                  <c:v>4.0998830000000002</c:v>
                </c:pt>
                <c:pt idx="32">
                  <c:v>4.3167960000000001</c:v>
                </c:pt>
                <c:pt idx="33">
                  <c:v>4.3531100000000009</c:v>
                </c:pt>
                <c:pt idx="34">
                  <c:v>4.408239</c:v>
                </c:pt>
                <c:pt idx="35">
                  <c:v>4.6376840000000001</c:v>
                </c:pt>
                <c:pt idx="36">
                  <c:v>4.6113859999999995</c:v>
                </c:pt>
                <c:pt idx="37">
                  <c:v>4.7503289999999998</c:v>
                </c:pt>
                <c:pt idx="38">
                  <c:v>4.7108189999999999</c:v>
                </c:pt>
                <c:pt idx="39">
                  <c:v>4.656556000000001</c:v>
                </c:pt>
                <c:pt idx="40">
                  <c:v>4.9327589999999999</c:v>
                </c:pt>
              </c:numCache>
            </c:numRef>
          </c:val>
          <c:smooth val="0"/>
          <c:extLst>
            <c:ext xmlns:c16="http://schemas.microsoft.com/office/drawing/2014/chart" uri="{C3380CC4-5D6E-409C-BE32-E72D297353CC}">
              <c16:uniqueId val="{00000001-8660-4095-A83D-CC5CACCCD9DA}"/>
            </c:ext>
          </c:extLst>
        </c:ser>
        <c:dLbls>
          <c:showLegendKey val="0"/>
          <c:showVal val="0"/>
          <c:showCatName val="0"/>
          <c:showSerName val="0"/>
          <c:showPercent val="0"/>
          <c:showBubbleSize val="0"/>
        </c:dLbls>
        <c:marker val="1"/>
        <c:smooth val="0"/>
        <c:axId val="69583872"/>
        <c:axId val="70413696"/>
      </c:lineChart>
      <c:catAx>
        <c:axId val="69583872"/>
        <c:scaling>
          <c:orientation val="minMax"/>
        </c:scaling>
        <c:delete val="0"/>
        <c:axPos val="b"/>
        <c:numFmt formatCode="General" sourceLinked="1"/>
        <c:majorTickMark val="out"/>
        <c:minorTickMark val="none"/>
        <c:tickLblPos val="nextTo"/>
        <c:crossAx val="70413696"/>
        <c:crosses val="autoZero"/>
        <c:auto val="1"/>
        <c:lblAlgn val="ctr"/>
        <c:lblOffset val="100"/>
        <c:tickLblSkip val="5"/>
        <c:tickMarkSkip val="5"/>
        <c:noMultiLvlLbl val="0"/>
      </c:catAx>
      <c:valAx>
        <c:axId val="70413696"/>
        <c:scaling>
          <c:orientation val="minMax"/>
        </c:scaling>
        <c:delete val="0"/>
        <c:axPos val="l"/>
        <c:majorGridlines/>
        <c:title>
          <c:tx>
            <c:rich>
              <a:bodyPr rot="-5400000" vert="horz"/>
              <a:lstStyle/>
              <a:p>
                <a:pPr>
                  <a:defRPr sz="1100" baseline="0"/>
                </a:pPr>
                <a:r>
                  <a:rPr lang="en-US" sz="1100" baseline="0"/>
                  <a:t>Quadrillion Btu (Delivered)</a:t>
                </a:r>
              </a:p>
            </c:rich>
          </c:tx>
          <c:overlay val="0"/>
        </c:title>
        <c:numFmt formatCode="General" sourceLinked="1"/>
        <c:majorTickMark val="out"/>
        <c:minorTickMark val="none"/>
        <c:tickLblPos val="nextTo"/>
        <c:crossAx val="69583872"/>
        <c:crosses val="autoZero"/>
        <c:crossBetween val="between"/>
      </c:valAx>
      <c:spPr>
        <a:ln>
          <a:solidFill>
            <a:schemeClr val="accent1"/>
          </a:solidFill>
        </a:ln>
      </c:spPr>
    </c:plotArea>
    <c:legend>
      <c:legendPos val="r"/>
      <c:layout>
        <c:manualLayout>
          <c:xMode val="edge"/>
          <c:yMode val="edge"/>
          <c:x val="0.18869289410717263"/>
          <c:y val="0.42576379822537214"/>
          <c:w val="0.19300278921595901"/>
          <c:h val="0.1399741083281221"/>
        </c:manualLayout>
      </c:layout>
      <c:overlay val="0"/>
      <c:spPr>
        <a:solidFill>
          <a:schemeClr val="bg1"/>
        </a:solidFill>
        <a:ln>
          <a:solidFill>
            <a:schemeClr val="accent1"/>
          </a:solidFill>
        </a:ln>
      </c:spPr>
    </c:legend>
    <c:plotVisOnly val="1"/>
    <c:dispBlanksAs val="gap"/>
    <c:showDLblsOverMax val="0"/>
  </c:chart>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676588144324284"/>
          <c:y val="5.1489936964064918E-2"/>
          <c:w val="0.78526807593034276"/>
          <c:h val="0.78240259593242567"/>
        </c:manualLayout>
      </c:layout>
      <c:lineChart>
        <c:grouping val="standard"/>
        <c:varyColors val="0"/>
        <c:ser>
          <c:idx val="0"/>
          <c:order val="0"/>
          <c:tx>
            <c:strRef>
              <c:f>Impact_report!$BM$8</c:f>
              <c:strCache>
                <c:ptCount val="1"/>
                <c:pt idx="0">
                  <c:v>Fuels</c:v>
                </c:pt>
              </c:strCache>
            </c:strRef>
          </c:tx>
          <c:marker>
            <c:symbol val="diamond"/>
            <c:size val="6"/>
          </c:marker>
          <c:cat>
            <c:numRef>
              <c:f>Impact_report!$BL$9:$BL$49</c:f>
              <c:numCache>
                <c:formatCode>General</c:formatCode>
                <c:ptCount val="4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numCache>
            </c:numRef>
          </c:cat>
          <c:val>
            <c:numRef>
              <c:f>Impact_report!$BM$9:$BM$49</c:f>
              <c:numCache>
                <c:formatCode>General</c:formatCode>
                <c:ptCount val="41"/>
                <c:pt idx="0">
                  <c:v>4.2368500000000004</c:v>
                </c:pt>
                <c:pt idx="1">
                  <c:v>4.3239399999999995</c:v>
                </c:pt>
                <c:pt idx="2">
                  <c:v>4.4121610000000002</c:v>
                </c:pt>
                <c:pt idx="3">
                  <c:v>4.4229840000000005</c:v>
                </c:pt>
                <c:pt idx="4">
                  <c:v>4.2592590000000001</c:v>
                </c:pt>
                <c:pt idx="5">
                  <c:v>4.0593570000000003</c:v>
                </c:pt>
                <c:pt idx="6">
                  <c:v>4.3716460000000001</c:v>
                </c:pt>
                <c:pt idx="7">
                  <c:v>4.2583280000000006</c:v>
                </c:pt>
                <c:pt idx="8">
                  <c:v>4.3091119999999998</c:v>
                </c:pt>
                <c:pt idx="9">
                  <c:v>4.3659679999999996</c:v>
                </c:pt>
                <c:pt idx="10">
                  <c:v>4.1050990000000001</c:v>
                </c:pt>
                <c:pt idx="11">
                  <c:v>3.8371370000000002</c:v>
                </c:pt>
                <c:pt idx="12">
                  <c:v>3.8641190000000001</c:v>
                </c:pt>
                <c:pt idx="13">
                  <c:v>3.8404190000000002</c:v>
                </c:pt>
                <c:pt idx="14">
                  <c:v>4.0008879999999998</c:v>
                </c:pt>
                <c:pt idx="15">
                  <c:v>3.7322800000000007</c:v>
                </c:pt>
                <c:pt idx="16">
                  <c:v>3.6928570000000001</c:v>
                </c:pt>
                <c:pt idx="17">
                  <c:v>3.7742460000000007</c:v>
                </c:pt>
                <c:pt idx="18">
                  <c:v>3.994027</c:v>
                </c:pt>
                <c:pt idx="19">
                  <c:v>4.0459780000000007</c:v>
                </c:pt>
                <c:pt idx="20">
                  <c:v>3.8935659999999999</c:v>
                </c:pt>
                <c:pt idx="21">
                  <c:v>3.9456700000000002</c:v>
                </c:pt>
                <c:pt idx="22">
                  <c:v>3.9909630000000003</c:v>
                </c:pt>
                <c:pt idx="23">
                  <c:v>3.9701059999999999</c:v>
                </c:pt>
                <c:pt idx="24">
                  <c:v>4.0163630000000001</c:v>
                </c:pt>
                <c:pt idx="25">
                  <c:v>4.100517</c:v>
                </c:pt>
                <c:pt idx="26">
                  <c:v>4.2734889999999996</c:v>
                </c:pt>
                <c:pt idx="27">
                  <c:v>4.2955410000000001</c:v>
                </c:pt>
                <c:pt idx="28">
                  <c:v>4.0048700000000004</c:v>
                </c:pt>
                <c:pt idx="29">
                  <c:v>4.053553</c:v>
                </c:pt>
                <c:pt idx="30">
                  <c:v>4.2782580000000001</c:v>
                </c:pt>
                <c:pt idx="31">
                  <c:v>4.0846560000000007</c:v>
                </c:pt>
                <c:pt idx="32">
                  <c:v>4.1321700000000003</c:v>
                </c:pt>
                <c:pt idx="33">
                  <c:v>4.2984900000000001</c:v>
                </c:pt>
                <c:pt idx="34">
                  <c:v>4.2324010000000003</c:v>
                </c:pt>
                <c:pt idx="35">
                  <c:v>4.0524380000000004</c:v>
                </c:pt>
                <c:pt idx="36">
                  <c:v>3.7475689999999999</c:v>
                </c:pt>
                <c:pt idx="37">
                  <c:v>3.9226300000000003</c:v>
                </c:pt>
                <c:pt idx="38">
                  <c:v>4.1001510000000003</c:v>
                </c:pt>
                <c:pt idx="39">
                  <c:v>4.0559379999999994</c:v>
                </c:pt>
                <c:pt idx="40">
                  <c:v>4.0233410000000003</c:v>
                </c:pt>
              </c:numCache>
            </c:numRef>
          </c:val>
          <c:smooth val="0"/>
          <c:extLst>
            <c:ext xmlns:c16="http://schemas.microsoft.com/office/drawing/2014/chart" uri="{C3380CC4-5D6E-409C-BE32-E72D297353CC}">
              <c16:uniqueId val="{00000000-492B-4CA0-B80E-C3C37C4EC253}"/>
            </c:ext>
          </c:extLst>
        </c:ser>
        <c:ser>
          <c:idx val="1"/>
          <c:order val="1"/>
          <c:tx>
            <c:strRef>
              <c:f>Impact_report!$BN$8</c:f>
              <c:strCache>
                <c:ptCount val="1"/>
                <c:pt idx="0">
                  <c:v>Electricity</c:v>
                </c:pt>
              </c:strCache>
            </c:strRef>
          </c:tx>
          <c:marker>
            <c:symbol val="square"/>
            <c:size val="4"/>
          </c:marker>
          <c:cat>
            <c:numRef>
              <c:f>Impact_report!$BL$9:$BL$49</c:f>
              <c:numCache>
                <c:formatCode>General</c:formatCode>
                <c:ptCount val="4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numCache>
            </c:numRef>
          </c:cat>
          <c:val>
            <c:numRef>
              <c:f>Impact_report!$BN$9:$BN$49</c:f>
              <c:numCache>
                <c:formatCode>General</c:formatCode>
                <c:ptCount val="41"/>
                <c:pt idx="0">
                  <c:v>1.201163</c:v>
                </c:pt>
                <c:pt idx="1">
                  <c:v>1.288009</c:v>
                </c:pt>
                <c:pt idx="2">
                  <c:v>1.4075660000000001</c:v>
                </c:pt>
                <c:pt idx="3">
                  <c:v>1.516653</c:v>
                </c:pt>
                <c:pt idx="4">
                  <c:v>1.5013340000000002</c:v>
                </c:pt>
                <c:pt idx="5">
                  <c:v>1.5978260000000002</c:v>
                </c:pt>
                <c:pt idx="6">
                  <c:v>1.677943</c:v>
                </c:pt>
                <c:pt idx="7">
                  <c:v>1.7630794031279995</c:v>
                </c:pt>
                <c:pt idx="8">
                  <c:v>1.8224834031279997</c:v>
                </c:pt>
                <c:pt idx="9">
                  <c:v>1.8633344031279999</c:v>
                </c:pt>
                <c:pt idx="10">
                  <c:v>1.9153024031279997</c:v>
                </c:pt>
                <c:pt idx="11">
                  <c:v>2.0424524031279998</c:v>
                </c:pt>
                <c:pt idx="12">
                  <c:v>2.0862614031279998</c:v>
                </c:pt>
                <c:pt idx="13">
                  <c:v>2.1256504031279997</c:v>
                </c:pt>
                <c:pt idx="14">
                  <c:v>2.2736884031279998</c:v>
                </c:pt>
                <c:pt idx="15">
                  <c:v>2.3604954031280001</c:v>
                </c:pt>
                <c:pt idx="16">
                  <c:v>2.4478424031279991</c:v>
                </c:pt>
                <c:pt idx="17">
                  <c:v>2.5479694031279996</c:v>
                </c:pt>
                <c:pt idx="18">
                  <c:v>2.684321403128</c:v>
                </c:pt>
                <c:pt idx="19">
                  <c:v>2.7758534031279996</c:v>
                </c:pt>
                <c:pt idx="20">
                  <c:v>2.8693674031279999</c:v>
                </c:pt>
                <c:pt idx="21">
                  <c:v>2.9273054065400004</c:v>
                </c:pt>
                <c:pt idx="22">
                  <c:v>2.9300031853599999</c:v>
                </c:pt>
                <c:pt idx="23">
                  <c:v>3.0289651268039997</c:v>
                </c:pt>
                <c:pt idx="24">
                  <c:v>3.117219632356</c:v>
                </c:pt>
                <c:pt idx="25">
                  <c:v>3.21139733988</c:v>
                </c:pt>
                <c:pt idx="26">
                  <c:v>3.303330343292</c:v>
                </c:pt>
                <c:pt idx="27">
                  <c:v>3.3851272613000001</c:v>
                </c:pt>
                <c:pt idx="28">
                  <c:v>3.5602682647120001</c:v>
                </c:pt>
                <c:pt idx="29">
                  <c:v>3.6485172681240003</c:v>
                </c:pt>
                <c:pt idx="30">
                  <c:v>3.8379702715359993</c:v>
                </c:pt>
                <c:pt idx="31">
                  <c:v>3.8994324720959996</c:v>
                </c:pt>
                <c:pt idx="32">
                  <c:v>3.9736085838119992</c:v>
                </c:pt>
                <c:pt idx="33">
                  <c:v>3.9811430535440002</c:v>
                </c:pt>
                <c:pt idx="34">
                  <c:v>4.0722330569559997</c:v>
                </c:pt>
                <c:pt idx="35">
                  <c:v>4.2245940603679992</c:v>
                </c:pt>
                <c:pt idx="36">
                  <c:v>4.2707747901040003</c:v>
                </c:pt>
                <c:pt idx="37">
                  <c:v>4.3955567935159996</c:v>
                </c:pt>
                <c:pt idx="38">
                  <c:v>4.3949367969280004</c:v>
                </c:pt>
                <c:pt idx="39">
                  <c:v>4.3209939157103197</c:v>
                </c:pt>
                <c:pt idx="40">
                  <c:v>4.4006551203399997</c:v>
                </c:pt>
              </c:numCache>
            </c:numRef>
          </c:val>
          <c:smooth val="0"/>
          <c:extLst>
            <c:ext xmlns:c16="http://schemas.microsoft.com/office/drawing/2014/chart" uri="{C3380CC4-5D6E-409C-BE32-E72D297353CC}">
              <c16:uniqueId val="{00000001-492B-4CA0-B80E-C3C37C4EC253}"/>
            </c:ext>
          </c:extLst>
        </c:ser>
        <c:dLbls>
          <c:showLegendKey val="0"/>
          <c:showVal val="0"/>
          <c:showCatName val="0"/>
          <c:showSerName val="0"/>
          <c:showPercent val="0"/>
          <c:showBubbleSize val="0"/>
        </c:dLbls>
        <c:marker val="1"/>
        <c:smooth val="0"/>
        <c:axId val="69584384"/>
        <c:axId val="70416000"/>
      </c:lineChart>
      <c:catAx>
        <c:axId val="69584384"/>
        <c:scaling>
          <c:orientation val="minMax"/>
        </c:scaling>
        <c:delete val="0"/>
        <c:axPos val="b"/>
        <c:numFmt formatCode="General" sourceLinked="1"/>
        <c:majorTickMark val="out"/>
        <c:minorTickMark val="none"/>
        <c:tickLblPos val="nextTo"/>
        <c:crossAx val="70416000"/>
        <c:crosses val="autoZero"/>
        <c:auto val="1"/>
        <c:lblAlgn val="ctr"/>
        <c:lblOffset val="100"/>
        <c:tickLblSkip val="5"/>
        <c:noMultiLvlLbl val="0"/>
      </c:catAx>
      <c:valAx>
        <c:axId val="70416000"/>
        <c:scaling>
          <c:orientation val="minMax"/>
        </c:scaling>
        <c:delete val="0"/>
        <c:axPos val="l"/>
        <c:majorGridlines/>
        <c:title>
          <c:tx>
            <c:rich>
              <a:bodyPr rot="-5400000" vert="horz"/>
              <a:lstStyle/>
              <a:p>
                <a:pPr>
                  <a:defRPr sz="1100" baseline="0"/>
                </a:pPr>
                <a:r>
                  <a:rPr lang="en-US" sz="1100" baseline="0"/>
                  <a:t>Quadrillion Btu (Delivered)</a:t>
                </a:r>
              </a:p>
            </c:rich>
          </c:tx>
          <c:overlay val="0"/>
        </c:title>
        <c:numFmt formatCode="General" sourceLinked="1"/>
        <c:majorTickMark val="out"/>
        <c:minorTickMark val="none"/>
        <c:tickLblPos val="nextTo"/>
        <c:crossAx val="69584384"/>
        <c:crosses val="autoZero"/>
        <c:crossBetween val="midCat"/>
      </c:valAx>
      <c:spPr>
        <a:ln>
          <a:solidFill>
            <a:schemeClr val="accent1"/>
          </a:solidFill>
        </a:ln>
      </c:spPr>
    </c:plotArea>
    <c:legend>
      <c:legendPos val="r"/>
      <c:layout>
        <c:manualLayout>
          <c:xMode val="edge"/>
          <c:yMode val="edge"/>
          <c:x val="0.61295912699709221"/>
          <c:y val="0.49497779391025104"/>
          <c:w val="0.19340325197939467"/>
          <c:h val="0.16772554280944099"/>
        </c:manualLayout>
      </c:layout>
      <c:overlay val="0"/>
      <c:spPr>
        <a:solidFill>
          <a:schemeClr val="bg1"/>
        </a:solidFill>
        <a:ln>
          <a:solidFill>
            <a:schemeClr val="accent1"/>
          </a:solidFill>
        </a:ln>
      </c:spPr>
    </c:legend>
    <c:plotVisOnly val="1"/>
    <c:dispBlanksAs val="gap"/>
    <c:showDLblsOverMax val="0"/>
  </c:chart>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496062992125984"/>
          <c:y val="4.214129483814523E-2"/>
          <c:w val="0.81596916010498688"/>
          <c:h val="0.83227252843394572"/>
        </c:manualLayout>
      </c:layout>
      <c:lineChart>
        <c:grouping val="standard"/>
        <c:varyColors val="0"/>
        <c:ser>
          <c:idx val="0"/>
          <c:order val="0"/>
          <c:tx>
            <c:strRef>
              <c:f>Impact_report!$AK$8</c:f>
              <c:strCache>
                <c:ptCount val="1"/>
                <c:pt idx="0">
                  <c:v>Economy-wide</c:v>
                </c:pt>
              </c:strCache>
            </c:strRef>
          </c:tx>
          <c:marker>
            <c:symbol val="diamond"/>
            <c:size val="5"/>
          </c:marker>
          <c:cat>
            <c:numRef>
              <c:f>Impact_report!$AJ$9:$AJ$49</c:f>
              <c:numCache>
                <c:formatCode>General</c:formatCode>
                <c:ptCount val="4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numCache>
            </c:numRef>
          </c:cat>
          <c:val>
            <c:numRef>
              <c:f>Impact_report!$AK$9:$AK$49</c:f>
              <c:numCache>
                <c:formatCode>#,##0.0</c:formatCode>
                <c:ptCount val="41"/>
                <c:pt idx="0">
                  <c:v>67.816827000000004</c:v>
                </c:pt>
                <c:pt idx="1">
                  <c:v>69.260270999999989</c:v>
                </c:pt>
                <c:pt idx="2">
                  <c:v>72.660037000000003</c:v>
                </c:pt>
                <c:pt idx="3">
                  <c:v>75.652278999999993</c:v>
                </c:pt>
                <c:pt idx="4">
                  <c:v>73.929321000000016</c:v>
                </c:pt>
                <c:pt idx="5">
                  <c:v>71.931010000000001</c:v>
                </c:pt>
                <c:pt idx="6">
                  <c:v>75.939027999999993</c:v>
                </c:pt>
                <c:pt idx="7">
                  <c:v>77.91999100000001</c:v>
                </c:pt>
                <c:pt idx="8">
                  <c:v>79.906703000000007</c:v>
                </c:pt>
                <c:pt idx="9">
                  <c:v>80.811786999999995</c:v>
                </c:pt>
                <c:pt idx="10">
                  <c:v>78.021113</c:v>
                </c:pt>
                <c:pt idx="11">
                  <c:v>76.057188000000011</c:v>
                </c:pt>
                <c:pt idx="12">
                  <c:v>73.046188999999998</c:v>
                </c:pt>
                <c:pt idx="13">
                  <c:v>72.915393000000009</c:v>
                </c:pt>
                <c:pt idx="14">
                  <c:v>76.570695999999998</c:v>
                </c:pt>
                <c:pt idx="15">
                  <c:v>76.334133999999992</c:v>
                </c:pt>
                <c:pt idx="16">
                  <c:v>76.598888000000002</c:v>
                </c:pt>
                <c:pt idx="17">
                  <c:v>79.008203000000009</c:v>
                </c:pt>
                <c:pt idx="18">
                  <c:v>82.659169000000006</c:v>
                </c:pt>
                <c:pt idx="19">
                  <c:v>84.739992999999998</c:v>
                </c:pt>
                <c:pt idx="20">
                  <c:v>84.432859999999991</c:v>
                </c:pt>
                <c:pt idx="21">
                  <c:v>84.380300000000005</c:v>
                </c:pt>
                <c:pt idx="22">
                  <c:v>85.724885</c:v>
                </c:pt>
                <c:pt idx="23">
                  <c:v>87.26588799999999</c:v>
                </c:pt>
                <c:pt idx="24">
                  <c:v>88.983233999999996</c:v>
                </c:pt>
                <c:pt idx="25">
                  <c:v>90.930704000000006</c:v>
                </c:pt>
                <c:pt idx="26">
                  <c:v>93.934511999999984</c:v>
                </c:pt>
                <c:pt idx="27">
                  <c:v>94.506999000000008</c:v>
                </c:pt>
                <c:pt idx="28">
                  <c:v>94.920188999999993</c:v>
                </c:pt>
                <c:pt idx="29">
                  <c:v>96.544525000000021</c:v>
                </c:pt>
                <c:pt idx="30">
                  <c:v>98.702225000000013</c:v>
                </c:pt>
                <c:pt idx="31">
                  <c:v>96.063733999999997</c:v>
                </c:pt>
                <c:pt idx="32">
                  <c:v>97.535391000000004</c:v>
                </c:pt>
                <c:pt idx="33">
                  <c:v>97.834772999999998</c:v>
                </c:pt>
                <c:pt idx="34">
                  <c:v>100.00236799999999</c:v>
                </c:pt>
                <c:pt idx="35">
                  <c:v>100.10157600000001</c:v>
                </c:pt>
                <c:pt idx="36">
                  <c:v>99.391540000000006</c:v>
                </c:pt>
                <c:pt idx="37">
                  <c:v>100.89336400000002</c:v>
                </c:pt>
                <c:pt idx="38">
                  <c:v>98.753712000000007</c:v>
                </c:pt>
                <c:pt idx="39">
                  <c:v>93.942215000000004</c:v>
                </c:pt>
                <c:pt idx="40">
                  <c:v>97.516858999999997</c:v>
                </c:pt>
              </c:numCache>
            </c:numRef>
          </c:val>
          <c:smooth val="0"/>
          <c:extLst>
            <c:ext xmlns:c16="http://schemas.microsoft.com/office/drawing/2014/chart" uri="{C3380CC4-5D6E-409C-BE32-E72D297353CC}">
              <c16:uniqueId val="{00000000-5C9A-420A-A972-15E5964EC8D6}"/>
            </c:ext>
          </c:extLst>
        </c:ser>
        <c:ser>
          <c:idx val="1"/>
          <c:order val="1"/>
          <c:tx>
            <c:strRef>
              <c:f>Impact_report!$AL$8</c:f>
              <c:strCache>
                <c:ptCount val="1"/>
                <c:pt idx="0">
                  <c:v>Manufacturing</c:v>
                </c:pt>
              </c:strCache>
            </c:strRef>
          </c:tx>
          <c:marker>
            <c:symbol val="square"/>
            <c:size val="4"/>
          </c:marker>
          <c:cat>
            <c:numRef>
              <c:f>Impact_report!$AJ$9:$AJ$49</c:f>
              <c:numCache>
                <c:formatCode>General</c:formatCode>
                <c:ptCount val="4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numCache>
            </c:numRef>
          </c:cat>
          <c:val>
            <c:numRef>
              <c:f>Impact_report!$AL$9:$AL$49</c:f>
              <c:numCache>
                <c:formatCode>#,##0.0</c:formatCode>
                <c:ptCount val="41"/>
                <c:pt idx="0">
                  <c:v>20.610868146715223</c:v>
                </c:pt>
                <c:pt idx="1">
                  <c:v>20.773562091419613</c:v>
                </c:pt>
                <c:pt idx="2">
                  <c:v>21.766833038865666</c:v>
                </c:pt>
                <c:pt idx="3">
                  <c:v>22.609099189310342</c:v>
                </c:pt>
                <c:pt idx="4">
                  <c:v>22.770272193075627</c:v>
                </c:pt>
                <c:pt idx="5">
                  <c:v>20.914100569364258</c:v>
                </c:pt>
                <c:pt idx="6">
                  <c:v>21.997203967042161</c:v>
                </c:pt>
                <c:pt idx="7">
                  <c:v>22.439484242961225</c:v>
                </c:pt>
                <c:pt idx="8">
                  <c:v>22.828306887027406</c:v>
                </c:pt>
                <c:pt idx="9">
                  <c:v>22.731262058125591</c:v>
                </c:pt>
                <c:pt idx="10">
                  <c:v>21.20699782515748</c:v>
                </c:pt>
                <c:pt idx="11">
                  <c:v>20.480199360726857</c:v>
                </c:pt>
                <c:pt idx="12">
                  <c:v>18.463362509517879</c:v>
                </c:pt>
                <c:pt idx="13">
                  <c:v>19.179743216682994</c:v>
                </c:pt>
                <c:pt idx="14">
                  <c:v>19.843260123461015</c:v>
                </c:pt>
                <c:pt idx="15">
                  <c:v>18.699303063269319</c:v>
                </c:pt>
                <c:pt idx="16">
                  <c:v>18.846511679700278</c:v>
                </c:pt>
                <c:pt idx="17">
                  <c:v>19.411376006851476</c:v>
                </c:pt>
                <c:pt idx="18">
                  <c:v>20.975420663927455</c:v>
                </c:pt>
                <c:pt idx="19">
                  <c:v>21.205947097515025</c:v>
                </c:pt>
                <c:pt idx="20">
                  <c:v>21.36087032957256</c:v>
                </c:pt>
                <c:pt idx="21">
                  <c:v>20.954453107675274</c:v>
                </c:pt>
                <c:pt idx="22">
                  <c:v>21.475165461441488</c:v>
                </c:pt>
                <c:pt idx="23">
                  <c:v>22.362683636528132</c:v>
                </c:pt>
                <c:pt idx="24">
                  <c:v>22.551303063185543</c:v>
                </c:pt>
                <c:pt idx="25">
                  <c:v>22.873939607517247</c:v>
                </c:pt>
                <c:pt idx="26">
                  <c:v>23.48222331108164</c:v>
                </c:pt>
                <c:pt idx="27">
                  <c:v>23.446217318351177</c:v>
                </c:pt>
                <c:pt idx="28">
                  <c:v>23.756256887058189</c:v>
                </c:pt>
                <c:pt idx="29">
                  <c:v>24.298414490310105</c:v>
                </c:pt>
                <c:pt idx="30">
                  <c:v>24.404194521595141</c:v>
                </c:pt>
                <c:pt idx="31">
                  <c:v>23.453413667060765</c:v>
                </c:pt>
                <c:pt idx="32">
                  <c:v>22.310851863533834</c:v>
                </c:pt>
                <c:pt idx="33">
                  <c:v>22.555444408901582</c:v>
                </c:pt>
                <c:pt idx="34">
                  <c:v>22.738392558971899</c:v>
                </c:pt>
                <c:pt idx="35">
                  <c:v>22.662791631230984</c:v>
                </c:pt>
                <c:pt idx="36">
                  <c:v>22.326773217188123</c:v>
                </c:pt>
                <c:pt idx="37">
                  <c:v>22.467306086919248</c:v>
                </c:pt>
                <c:pt idx="38">
                  <c:v>21.746789051770364</c:v>
                </c:pt>
                <c:pt idx="39">
                  <c:v>19.150486047968577</c:v>
                </c:pt>
                <c:pt idx="40">
                  <c:v>20.305759671058986</c:v>
                </c:pt>
              </c:numCache>
            </c:numRef>
          </c:val>
          <c:smooth val="0"/>
          <c:extLst>
            <c:ext xmlns:c16="http://schemas.microsoft.com/office/drawing/2014/chart" uri="{C3380CC4-5D6E-409C-BE32-E72D297353CC}">
              <c16:uniqueId val="{00000001-5C9A-420A-A972-15E5964EC8D6}"/>
            </c:ext>
          </c:extLst>
        </c:ser>
        <c:ser>
          <c:idx val="2"/>
          <c:order val="2"/>
          <c:tx>
            <c:strRef>
              <c:f>Impact_report!$AM$8</c:f>
              <c:strCache>
                <c:ptCount val="1"/>
                <c:pt idx="0">
                  <c:v>Residential</c:v>
                </c:pt>
              </c:strCache>
            </c:strRef>
          </c:tx>
          <c:marker>
            <c:symbol val="triangle"/>
            <c:size val="4"/>
          </c:marker>
          <c:cat>
            <c:numRef>
              <c:f>Impact_report!$AJ$9:$AJ$49</c:f>
              <c:numCache>
                <c:formatCode>General</c:formatCode>
                <c:ptCount val="4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numCache>
            </c:numRef>
          </c:cat>
          <c:val>
            <c:numRef>
              <c:f>Impact_report!$AM$9:$AM$49</c:f>
              <c:numCache>
                <c:formatCode>#,##0.0</c:formatCode>
                <c:ptCount val="41"/>
                <c:pt idx="0">
                  <c:v>13.729716421376597</c:v>
                </c:pt>
                <c:pt idx="1">
                  <c:v>14.212107241854186</c:v>
                </c:pt>
                <c:pt idx="2">
                  <c:v>14.849646220277135</c:v>
                </c:pt>
                <c:pt idx="3">
                  <c:v>14.92143087210734</c:v>
                </c:pt>
                <c:pt idx="4">
                  <c:v>14.651704160429308</c:v>
                </c:pt>
                <c:pt idx="5">
                  <c:v>14.815199400434537</c:v>
                </c:pt>
                <c:pt idx="6">
                  <c:v>15.41223303915978</c:v>
                </c:pt>
                <c:pt idx="7">
                  <c:v>15.663667607809483</c:v>
                </c:pt>
                <c:pt idx="8">
                  <c:v>16.138448579142548</c:v>
                </c:pt>
                <c:pt idx="9">
                  <c:v>15.811233611774169</c:v>
                </c:pt>
                <c:pt idx="10">
                  <c:v>15.378355777594232</c:v>
                </c:pt>
                <c:pt idx="11">
                  <c:v>15.419098073342942</c:v>
                </c:pt>
                <c:pt idx="12">
                  <c:v>15.643626528132623</c:v>
                </c:pt>
                <c:pt idx="13">
                  <c:v>15.402506707579905</c:v>
                </c:pt>
                <c:pt idx="14">
                  <c:v>15.935143573808279</c:v>
                </c:pt>
                <c:pt idx="15">
                  <c:v>16.019580999999999</c:v>
                </c:pt>
                <c:pt idx="16">
                  <c:v>15.954223735025113</c:v>
                </c:pt>
                <c:pt idx="17">
                  <c:v>16.243961875434245</c:v>
                </c:pt>
                <c:pt idx="18">
                  <c:v>17.115842208915005</c:v>
                </c:pt>
                <c:pt idx="19">
                  <c:v>17.770792077718834</c:v>
                </c:pt>
                <c:pt idx="20">
                  <c:v>16.929629000000002</c:v>
                </c:pt>
                <c:pt idx="21">
                  <c:v>17.395425451576806</c:v>
                </c:pt>
                <c:pt idx="22">
                  <c:v>17.328416258463413</c:v>
                </c:pt>
                <c:pt idx="23">
                  <c:v>18.205495738087006</c:v>
                </c:pt>
                <c:pt idx="24">
                  <c:v>18.091964000000001</c:v>
                </c:pt>
                <c:pt idx="25">
                  <c:v>18.5067937437281</c:v>
                </c:pt>
                <c:pt idx="26">
                  <c:v>19.498058222497448</c:v>
                </c:pt>
                <c:pt idx="27">
                  <c:v>18.955378749569796</c:v>
                </c:pt>
                <c:pt idx="28">
                  <c:v>18.94454625251975</c:v>
                </c:pt>
                <c:pt idx="29">
                  <c:v>19.541249184209665</c:v>
                </c:pt>
                <c:pt idx="30">
                  <c:v>20.387877041699817</c:v>
                </c:pt>
                <c:pt idx="31">
                  <c:v>20.024493213220769</c:v>
                </c:pt>
                <c:pt idx="32">
                  <c:v>20.774073430244297</c:v>
                </c:pt>
                <c:pt idx="33">
                  <c:v>21.110154809873904</c:v>
                </c:pt>
                <c:pt idx="34">
                  <c:v>21.073689605245264</c:v>
                </c:pt>
                <c:pt idx="35">
                  <c:v>21.602068172269</c:v>
                </c:pt>
                <c:pt idx="36">
                  <c:v>20.656927</c:v>
                </c:pt>
                <c:pt idx="37">
                  <c:v>21.514258428943407</c:v>
                </c:pt>
                <c:pt idx="38">
                  <c:v>21.657565137234126</c:v>
                </c:pt>
                <c:pt idx="39">
                  <c:v>21.078403102012327</c:v>
                </c:pt>
                <c:pt idx="40">
                  <c:v>21.885627184880384</c:v>
                </c:pt>
              </c:numCache>
            </c:numRef>
          </c:val>
          <c:smooth val="0"/>
          <c:extLst>
            <c:ext xmlns:c16="http://schemas.microsoft.com/office/drawing/2014/chart" uri="{C3380CC4-5D6E-409C-BE32-E72D297353CC}">
              <c16:uniqueId val="{00000002-5C9A-420A-A972-15E5964EC8D6}"/>
            </c:ext>
          </c:extLst>
        </c:ser>
        <c:ser>
          <c:idx val="3"/>
          <c:order val="3"/>
          <c:tx>
            <c:strRef>
              <c:f>Impact_report!$AN$8</c:f>
              <c:strCache>
                <c:ptCount val="1"/>
                <c:pt idx="0">
                  <c:v>Commercial</c:v>
                </c:pt>
              </c:strCache>
            </c:strRef>
          </c:tx>
          <c:marker>
            <c:symbol val="circle"/>
            <c:size val="4"/>
          </c:marker>
          <c:cat>
            <c:numRef>
              <c:f>Impact_report!$AJ$9:$AJ$49</c:f>
              <c:numCache>
                <c:formatCode>General</c:formatCode>
                <c:ptCount val="4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numCache>
            </c:numRef>
          </c:cat>
          <c:val>
            <c:numRef>
              <c:f>Impact_report!$AN$9:$AN$49</c:f>
              <c:numCache>
                <c:formatCode>#,##0.0</c:formatCode>
                <c:ptCount val="41"/>
                <c:pt idx="0">
                  <c:v>8.3464789999999986</c:v>
                </c:pt>
                <c:pt idx="1">
                  <c:v>8.7211400000000001</c:v>
                </c:pt>
                <c:pt idx="2">
                  <c:v>9.1836160000000007</c:v>
                </c:pt>
                <c:pt idx="3">
                  <c:v>9.5431480000000004</c:v>
                </c:pt>
                <c:pt idx="4">
                  <c:v>9.3934990000000003</c:v>
                </c:pt>
                <c:pt idx="5">
                  <c:v>9.4926600000000008</c:v>
                </c:pt>
                <c:pt idx="6">
                  <c:v>10.063510999999998</c:v>
                </c:pt>
                <c:pt idx="7">
                  <c:v>10.239027610245175</c:v>
                </c:pt>
                <c:pt idx="8">
                  <c:v>10.543568742854287</c:v>
                </c:pt>
                <c:pt idx="9">
                  <c:v>10.679365087160255</c:v>
                </c:pt>
                <c:pt idx="10">
                  <c:v>10.609662663242378</c:v>
                </c:pt>
                <c:pt idx="11">
                  <c:v>10.646720699792642</c:v>
                </c:pt>
                <c:pt idx="12">
                  <c:v>10.891476402773888</c:v>
                </c:pt>
                <c:pt idx="13">
                  <c:v>10.96940180949823</c:v>
                </c:pt>
                <c:pt idx="14">
                  <c:v>11.474283571857873</c:v>
                </c:pt>
                <c:pt idx="15">
                  <c:v>11.481602886151331</c:v>
                </c:pt>
                <c:pt idx="16">
                  <c:v>11.636124564537704</c:v>
                </c:pt>
                <c:pt idx="17">
                  <c:v>11.975798639774792</c:v>
                </c:pt>
                <c:pt idx="18">
                  <c:v>12.607785023407487</c:v>
                </c:pt>
                <c:pt idx="19">
                  <c:v>13.226911662146156</c:v>
                </c:pt>
                <c:pt idx="20">
                  <c:v>13.347836214860527</c:v>
                </c:pt>
                <c:pt idx="21">
                  <c:v>13.530287643590919</c:v>
                </c:pt>
                <c:pt idx="22">
                  <c:v>13.538270377816888</c:v>
                </c:pt>
                <c:pt idx="23">
                  <c:v>13.850325541368282</c:v>
                </c:pt>
                <c:pt idx="24">
                  <c:v>14.102914296945382</c:v>
                </c:pt>
                <c:pt idx="25">
                  <c:v>14.557699478553335</c:v>
                </c:pt>
                <c:pt idx="26">
                  <c:v>15.039594824009255</c:v>
                </c:pt>
                <c:pt idx="27">
                  <c:v>15.298660953249721</c:v>
                </c:pt>
                <c:pt idx="28">
                  <c:v>15.584712011106193</c:v>
                </c:pt>
                <c:pt idx="29">
                  <c:v>15.991247946344316</c:v>
                </c:pt>
                <c:pt idx="30">
                  <c:v>16.791670448318836</c:v>
                </c:pt>
                <c:pt idx="31">
                  <c:v>16.614393612992881</c:v>
                </c:pt>
                <c:pt idx="32">
                  <c:v>16.9078078100301</c:v>
                </c:pt>
                <c:pt idx="33">
                  <c:v>16.998837422240257</c:v>
                </c:pt>
                <c:pt idx="34">
                  <c:v>17.252867354076734</c:v>
                </c:pt>
                <c:pt idx="35">
                  <c:v>17.453986441901062</c:v>
                </c:pt>
                <c:pt idx="36">
                  <c:v>17.191305185454201</c:v>
                </c:pt>
                <c:pt idx="37">
                  <c:v>17.737782575455501</c:v>
                </c:pt>
                <c:pt idx="38">
                  <c:v>17.888098751464284</c:v>
                </c:pt>
                <c:pt idx="39">
                  <c:v>17.459714364428738</c:v>
                </c:pt>
                <c:pt idx="40">
                  <c:v>17.632104974340095</c:v>
                </c:pt>
              </c:numCache>
            </c:numRef>
          </c:val>
          <c:smooth val="0"/>
          <c:extLst>
            <c:ext xmlns:c16="http://schemas.microsoft.com/office/drawing/2014/chart" uri="{C3380CC4-5D6E-409C-BE32-E72D297353CC}">
              <c16:uniqueId val="{00000003-5C9A-420A-A972-15E5964EC8D6}"/>
            </c:ext>
          </c:extLst>
        </c:ser>
        <c:dLbls>
          <c:showLegendKey val="0"/>
          <c:showVal val="0"/>
          <c:showCatName val="0"/>
          <c:showSerName val="0"/>
          <c:showPercent val="0"/>
          <c:showBubbleSize val="0"/>
        </c:dLbls>
        <c:marker val="1"/>
        <c:smooth val="0"/>
        <c:axId val="69584896"/>
        <c:axId val="71189632"/>
      </c:lineChart>
      <c:catAx>
        <c:axId val="69584896"/>
        <c:scaling>
          <c:orientation val="minMax"/>
        </c:scaling>
        <c:delete val="0"/>
        <c:axPos val="b"/>
        <c:numFmt formatCode="General" sourceLinked="1"/>
        <c:majorTickMark val="out"/>
        <c:minorTickMark val="none"/>
        <c:tickLblPos val="nextTo"/>
        <c:crossAx val="71189632"/>
        <c:crosses val="autoZero"/>
        <c:auto val="1"/>
        <c:lblAlgn val="ctr"/>
        <c:lblOffset val="100"/>
        <c:tickLblSkip val="5"/>
        <c:noMultiLvlLbl val="0"/>
      </c:catAx>
      <c:valAx>
        <c:axId val="71189632"/>
        <c:scaling>
          <c:orientation val="minMax"/>
        </c:scaling>
        <c:delete val="0"/>
        <c:axPos val="l"/>
        <c:majorGridlines/>
        <c:title>
          <c:tx>
            <c:rich>
              <a:bodyPr rot="-5400000" vert="horz"/>
              <a:lstStyle/>
              <a:p>
                <a:pPr>
                  <a:defRPr sz="1120" baseline="0"/>
                </a:pPr>
                <a:r>
                  <a:rPr lang="en-US" sz="1120" baseline="0"/>
                  <a:t>Quadrillion Btu (Source)</a:t>
                </a:r>
              </a:p>
            </c:rich>
          </c:tx>
          <c:overlay val="0"/>
        </c:title>
        <c:numFmt formatCode="#,##0.0" sourceLinked="1"/>
        <c:majorTickMark val="out"/>
        <c:minorTickMark val="none"/>
        <c:tickLblPos val="nextTo"/>
        <c:crossAx val="69584896"/>
        <c:crosses val="autoZero"/>
        <c:crossBetween val="between"/>
      </c:valAx>
      <c:spPr>
        <a:ln>
          <a:solidFill>
            <a:schemeClr val="accent1"/>
          </a:solidFill>
        </a:ln>
      </c:spPr>
    </c:plotArea>
    <c:legend>
      <c:legendPos val="r"/>
      <c:layout>
        <c:manualLayout>
          <c:xMode val="edge"/>
          <c:yMode val="edge"/>
          <c:x val="0.61870756780402447"/>
          <c:y val="0.35571376494604839"/>
          <c:w val="0.28962576552930885"/>
          <c:h val="0.27005395158938467"/>
        </c:manualLayout>
      </c:layout>
      <c:overlay val="0"/>
      <c:spPr>
        <a:solidFill>
          <a:schemeClr val="bg1"/>
        </a:solidFill>
        <a:ln>
          <a:solidFill>
            <a:schemeClr val="accent1"/>
          </a:solidFill>
        </a:ln>
      </c:spPr>
    </c:legend>
    <c:plotVisOnly val="1"/>
    <c:dispBlanksAs val="gap"/>
    <c:showDLblsOverMax val="0"/>
  </c:chart>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496062992125984"/>
          <c:y val="4.214129483814523E-2"/>
          <c:w val="0.81596916010498688"/>
          <c:h val="0.83227252843394572"/>
        </c:manualLayout>
      </c:layout>
      <c:lineChart>
        <c:grouping val="standard"/>
        <c:varyColors val="0"/>
        <c:ser>
          <c:idx val="0"/>
          <c:order val="0"/>
          <c:tx>
            <c:strRef>
              <c:f>Impact_report!$N$8</c:f>
              <c:strCache>
                <c:ptCount val="1"/>
                <c:pt idx="0">
                  <c:v>Economy-wide</c:v>
                </c:pt>
              </c:strCache>
            </c:strRef>
          </c:tx>
          <c:marker>
            <c:symbol val="diamond"/>
            <c:size val="5"/>
          </c:marker>
          <c:cat>
            <c:numRef>
              <c:f>Impact_report!$M$9:$M$49</c:f>
              <c:numCache>
                <c:formatCode>General</c:formatCode>
                <c:ptCount val="4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numCache>
            </c:numRef>
          </c:cat>
          <c:val>
            <c:numRef>
              <c:f>Impact_report!$N$9:$N$49</c:f>
              <c:numCache>
                <c:formatCode>#,##0.0</c:formatCode>
                <c:ptCount val="41"/>
                <c:pt idx="0">
                  <c:v>56.313893000000007</c:v>
                </c:pt>
                <c:pt idx="1">
                  <c:v>57.156855</c:v>
                </c:pt>
                <c:pt idx="2">
                  <c:v>59.652838000000003</c:v>
                </c:pt>
                <c:pt idx="3">
                  <c:v>61.758759000000005</c:v>
                </c:pt>
                <c:pt idx="4">
                  <c:v>59.837585999999995</c:v>
                </c:pt>
                <c:pt idx="5">
                  <c:v>57.621206000000015</c:v>
                </c:pt>
                <c:pt idx="6">
                  <c:v>60.788752000000002</c:v>
                </c:pt>
                <c:pt idx="7">
                  <c:v>62.009752999999989</c:v>
                </c:pt>
                <c:pt idx="8">
                  <c:v>63.237118000000002</c:v>
                </c:pt>
                <c:pt idx="9">
                  <c:v>63.933615000000003</c:v>
                </c:pt>
                <c:pt idx="10">
                  <c:v>60.899021999999995</c:v>
                </c:pt>
                <c:pt idx="11">
                  <c:v>58.955568</c:v>
                </c:pt>
                <c:pt idx="12">
                  <c:v>56.181525999999991</c:v>
                </c:pt>
                <c:pt idx="13">
                  <c:v>55.638002999999998</c:v>
                </c:pt>
                <c:pt idx="14">
                  <c:v>58.732024000000003</c:v>
                </c:pt>
                <c:pt idx="15">
                  <c:v>58.235838999999999</c:v>
                </c:pt>
                <c:pt idx="16">
                  <c:v>58.450865000000007</c:v>
                </c:pt>
                <c:pt idx="17">
                  <c:v>60.407353000000001</c:v>
                </c:pt>
                <c:pt idx="18">
                  <c:v>63.225418000000012</c:v>
                </c:pt>
                <c:pt idx="19">
                  <c:v>63.908833000000001</c:v>
                </c:pt>
                <c:pt idx="20">
                  <c:v>63.186450000000008</c:v>
                </c:pt>
                <c:pt idx="21">
                  <c:v>62.947638999999988</c:v>
                </c:pt>
                <c:pt idx="22">
                  <c:v>64.430375999999995</c:v>
                </c:pt>
                <c:pt idx="23">
                  <c:v>65.17530499999998</c:v>
                </c:pt>
                <c:pt idx="24">
                  <c:v>66.602946999999986</c:v>
                </c:pt>
                <c:pt idx="25">
                  <c:v>67.730074000000016</c:v>
                </c:pt>
                <c:pt idx="26">
                  <c:v>70.025814000000011</c:v>
                </c:pt>
                <c:pt idx="27">
                  <c:v>70.347386999999998</c:v>
                </c:pt>
                <c:pt idx="28">
                  <c:v>69.836000999999996</c:v>
                </c:pt>
                <c:pt idx="29">
                  <c:v>70.863518999999997</c:v>
                </c:pt>
                <c:pt idx="30">
                  <c:v>72.312024000000008</c:v>
                </c:pt>
                <c:pt idx="31">
                  <c:v>70.436530999999988</c:v>
                </c:pt>
                <c:pt idx="32">
                  <c:v>71.338290999999998</c:v>
                </c:pt>
                <c:pt idx="33">
                  <c:v>71.728280999999996</c:v>
                </c:pt>
                <c:pt idx="34">
                  <c:v>73.410831000000002</c:v>
                </c:pt>
                <c:pt idx="35">
                  <c:v>72.967450999999997</c:v>
                </c:pt>
                <c:pt idx="36">
                  <c:v>72.497124999999997</c:v>
                </c:pt>
                <c:pt idx="37">
                  <c:v>73.368138999999999</c:v>
                </c:pt>
                <c:pt idx="38">
                  <c:v>71.52419900000001</c:v>
                </c:pt>
                <c:pt idx="39">
                  <c:v>68.145741000000015</c:v>
                </c:pt>
                <c:pt idx="40">
                  <c:v>70.702651000000003</c:v>
                </c:pt>
              </c:numCache>
            </c:numRef>
          </c:val>
          <c:smooth val="0"/>
          <c:extLst>
            <c:ext xmlns:c16="http://schemas.microsoft.com/office/drawing/2014/chart" uri="{C3380CC4-5D6E-409C-BE32-E72D297353CC}">
              <c16:uniqueId val="{00000000-3E7F-4DCD-83A5-E67ACC209044}"/>
            </c:ext>
          </c:extLst>
        </c:ser>
        <c:ser>
          <c:idx val="1"/>
          <c:order val="1"/>
          <c:tx>
            <c:strRef>
              <c:f>Impact_report!$O$8</c:f>
              <c:strCache>
                <c:ptCount val="1"/>
                <c:pt idx="0">
                  <c:v>Manufacturing</c:v>
                </c:pt>
              </c:strCache>
            </c:strRef>
          </c:tx>
          <c:marker>
            <c:symbol val="square"/>
            <c:size val="4"/>
          </c:marker>
          <c:cat>
            <c:numRef>
              <c:f>Impact_report!$M$9:$M$49</c:f>
              <c:numCache>
                <c:formatCode>General</c:formatCode>
                <c:ptCount val="4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numCache>
            </c:numRef>
          </c:cat>
          <c:val>
            <c:numRef>
              <c:f>Impact_report!$O$9:$O$49</c:f>
              <c:numCache>
                <c:formatCode>#,##0.0</c:formatCode>
                <c:ptCount val="41"/>
                <c:pt idx="0">
                  <c:v>16.493298376888038</c:v>
                </c:pt>
                <c:pt idx="1">
                  <c:v>16.556913533575237</c:v>
                </c:pt>
                <c:pt idx="2">
                  <c:v>17.244311563762114</c:v>
                </c:pt>
                <c:pt idx="3">
                  <c:v>17.721105543037712</c:v>
                </c:pt>
                <c:pt idx="4">
                  <c:v>17.711008190264657</c:v>
                </c:pt>
                <c:pt idx="5">
                  <c:v>16.113627575423866</c:v>
                </c:pt>
                <c:pt idx="6">
                  <c:v>16.863549812951298</c:v>
                </c:pt>
                <c:pt idx="7">
                  <c:v>17.075281754259613</c:v>
                </c:pt>
                <c:pt idx="8">
                  <c:v>17.301258351669858</c:v>
                </c:pt>
                <c:pt idx="9">
                  <c:v>17.223744170450853</c:v>
                </c:pt>
                <c:pt idx="10">
                  <c:v>15.878305374044308</c:v>
                </c:pt>
                <c:pt idx="11">
                  <c:v>15.229782652348199</c:v>
                </c:pt>
                <c:pt idx="12">
                  <c:v>13.534173022804127</c:v>
                </c:pt>
                <c:pt idx="13">
                  <c:v>14.217915005634133</c:v>
                </c:pt>
                <c:pt idx="14">
                  <c:v>14.595394052916632</c:v>
                </c:pt>
                <c:pt idx="15">
                  <c:v>13.627179765509133</c:v>
                </c:pt>
                <c:pt idx="16">
                  <c:v>13.846888837798515</c:v>
                </c:pt>
                <c:pt idx="17">
                  <c:v>14.188315252377144</c:v>
                </c:pt>
                <c:pt idx="18">
                  <c:v>15.514406933569607</c:v>
                </c:pt>
                <c:pt idx="19">
                  <c:v>15.436134392349462</c:v>
                </c:pt>
                <c:pt idx="20">
                  <c:v>15.476983088563239</c:v>
                </c:pt>
                <c:pt idx="21">
                  <c:v>15.151299441721497</c:v>
                </c:pt>
                <c:pt idx="22">
                  <c:v>15.695659273790987</c:v>
                </c:pt>
                <c:pt idx="23">
                  <c:v>16.414333191982472</c:v>
                </c:pt>
                <c:pt idx="24">
                  <c:v>16.508692175878103</c:v>
                </c:pt>
                <c:pt idx="25">
                  <c:v>16.687213037233182</c:v>
                </c:pt>
                <c:pt idx="26">
                  <c:v>17.150826437600038</c:v>
                </c:pt>
                <c:pt idx="27">
                  <c:v>17.134211264024824</c:v>
                </c:pt>
                <c:pt idx="28">
                  <c:v>17.456077073927997</c:v>
                </c:pt>
                <c:pt idx="29">
                  <c:v>17.822635212437351</c:v>
                </c:pt>
                <c:pt idx="30">
                  <c:v>17.742927978391947</c:v>
                </c:pt>
                <c:pt idx="31">
                  <c:v>17.110236449950225</c:v>
                </c:pt>
                <c:pt idx="32">
                  <c:v>16.165107274320004</c:v>
                </c:pt>
                <c:pt idx="33">
                  <c:v>16.412089723560499</c:v>
                </c:pt>
                <c:pt idx="34">
                  <c:v>16.166598446332898</c:v>
                </c:pt>
                <c:pt idx="35">
                  <c:v>15.978578587860415</c:v>
                </c:pt>
                <c:pt idx="36">
                  <c:v>15.793876620408001</c:v>
                </c:pt>
                <c:pt idx="37">
                  <c:v>15.972884388690732</c:v>
                </c:pt>
                <c:pt idx="38">
                  <c:v>15.340842762556569</c:v>
                </c:pt>
                <c:pt idx="39">
                  <c:v>13.843658555122641</c:v>
                </c:pt>
                <c:pt idx="40">
                  <c:v>14.673339658989159</c:v>
                </c:pt>
              </c:numCache>
            </c:numRef>
          </c:val>
          <c:smooth val="0"/>
          <c:extLst>
            <c:ext xmlns:c16="http://schemas.microsoft.com/office/drawing/2014/chart" uri="{C3380CC4-5D6E-409C-BE32-E72D297353CC}">
              <c16:uniqueId val="{00000001-3E7F-4DCD-83A5-E67ACC209044}"/>
            </c:ext>
          </c:extLst>
        </c:ser>
        <c:ser>
          <c:idx val="2"/>
          <c:order val="2"/>
          <c:tx>
            <c:strRef>
              <c:f>Impact_report!$P$8</c:f>
              <c:strCache>
                <c:ptCount val="1"/>
                <c:pt idx="0">
                  <c:v>Residential</c:v>
                </c:pt>
              </c:strCache>
            </c:strRef>
          </c:tx>
          <c:marker>
            <c:symbol val="triangle"/>
            <c:size val="4"/>
          </c:marker>
          <c:cat>
            <c:numRef>
              <c:f>Impact_report!$M$9:$M$49</c:f>
              <c:numCache>
                <c:formatCode>General</c:formatCode>
                <c:ptCount val="4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numCache>
            </c:numRef>
          </c:cat>
          <c:val>
            <c:numRef>
              <c:f>Impact_report!$P$9:$P$49</c:f>
              <c:numCache>
                <c:formatCode>#,##0.0</c:formatCode>
                <c:ptCount val="41"/>
                <c:pt idx="0">
                  <c:v>9.877345</c:v>
                </c:pt>
                <c:pt idx="1">
                  <c:v>10.097753999999998</c:v>
                </c:pt>
                <c:pt idx="2">
                  <c:v>10.457719000000001</c:v>
                </c:pt>
                <c:pt idx="3">
                  <c:v>10.225732000000002</c:v>
                </c:pt>
                <c:pt idx="4">
                  <c:v>9.8780460000000012</c:v>
                </c:pt>
                <c:pt idx="5">
                  <c:v>9.9981609999999996</c:v>
                </c:pt>
                <c:pt idx="6">
                  <c:v>10.462334999999999</c:v>
                </c:pt>
                <c:pt idx="7">
                  <c:v>10.397131000000002</c:v>
                </c:pt>
                <c:pt idx="8">
                  <c:v>10.567385</c:v>
                </c:pt>
                <c:pt idx="9">
                  <c:v>10.247199999999999</c:v>
                </c:pt>
                <c:pt idx="10">
                  <c:v>9.4734820000000006</c:v>
                </c:pt>
                <c:pt idx="11">
                  <c:v>9.6094390000000001</c:v>
                </c:pt>
                <c:pt idx="12">
                  <c:v>9.84558</c:v>
                </c:pt>
                <c:pt idx="13">
                  <c:v>9.3715390000000003</c:v>
                </c:pt>
                <c:pt idx="14">
                  <c:v>9.8481480000000019</c:v>
                </c:pt>
                <c:pt idx="15">
                  <c:v>9.835367999999999</c:v>
                </c:pt>
                <c:pt idx="16">
                  <c:v>9.6800270000000008</c:v>
                </c:pt>
                <c:pt idx="17">
                  <c:v>9.8057130000000026</c:v>
                </c:pt>
                <c:pt idx="18">
                  <c:v>10.386471000000002</c:v>
                </c:pt>
                <c:pt idx="19">
                  <c:v>10.641656999999999</c:v>
                </c:pt>
                <c:pt idx="20">
                  <c:v>9.6943880000000018</c:v>
                </c:pt>
                <c:pt idx="21">
                  <c:v>9.9817640000000001</c:v>
                </c:pt>
                <c:pt idx="22">
                  <c:v>10.116184999999998</c:v>
                </c:pt>
                <c:pt idx="23">
                  <c:v>10.528131</c:v>
                </c:pt>
                <c:pt idx="24">
                  <c:v>10.398873999999999</c:v>
                </c:pt>
                <c:pt idx="25">
                  <c:v>10.481202999999999</c:v>
                </c:pt>
                <c:pt idx="26">
                  <c:v>11.153762</c:v>
                </c:pt>
                <c:pt idx="27">
                  <c:v>10.694270000000001</c:v>
                </c:pt>
                <c:pt idx="28">
                  <c:v>10.258981</c:v>
                </c:pt>
                <c:pt idx="29">
                  <c:v>10.666010999999999</c:v>
                </c:pt>
                <c:pt idx="30">
                  <c:v>11.191042000000001</c:v>
                </c:pt>
                <c:pt idx="31">
                  <c:v>10.950547</c:v>
                </c:pt>
                <c:pt idx="32">
                  <c:v>11.211843000000002</c:v>
                </c:pt>
                <c:pt idx="33">
                  <c:v>11.576295</c:v>
                </c:pt>
                <c:pt idx="34">
                  <c:v>11.387125000000001</c:v>
                </c:pt>
                <c:pt idx="35">
                  <c:v>11.527771</c:v>
                </c:pt>
                <c:pt idx="36">
                  <c:v>10.752386000000001</c:v>
                </c:pt>
                <c:pt idx="37">
                  <c:v>11.334393</c:v>
                </c:pt>
                <c:pt idx="38">
                  <c:v>11.589442000000002</c:v>
                </c:pt>
                <c:pt idx="39">
                  <c:v>11.290265</c:v>
                </c:pt>
                <c:pt idx="40">
                  <c:v>11.564124</c:v>
                </c:pt>
              </c:numCache>
            </c:numRef>
          </c:val>
          <c:smooth val="0"/>
          <c:extLst>
            <c:ext xmlns:c16="http://schemas.microsoft.com/office/drawing/2014/chart" uri="{C3380CC4-5D6E-409C-BE32-E72D297353CC}">
              <c16:uniqueId val="{00000002-3E7F-4DCD-83A5-E67ACC209044}"/>
            </c:ext>
          </c:extLst>
        </c:ser>
        <c:ser>
          <c:idx val="3"/>
          <c:order val="3"/>
          <c:tx>
            <c:strRef>
              <c:f>Impact_report!$Q$8</c:f>
              <c:strCache>
                <c:ptCount val="1"/>
                <c:pt idx="0">
                  <c:v>Commercial</c:v>
                </c:pt>
              </c:strCache>
            </c:strRef>
          </c:tx>
          <c:marker>
            <c:symbol val="circle"/>
            <c:size val="4"/>
          </c:marker>
          <c:cat>
            <c:numRef>
              <c:f>Impact_report!$M$9:$M$49</c:f>
              <c:numCache>
                <c:formatCode>General</c:formatCode>
                <c:ptCount val="4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numCache>
            </c:numRef>
          </c:cat>
          <c:val>
            <c:numRef>
              <c:f>Impact_report!$Q$9:$Q$49</c:f>
              <c:numCache>
                <c:formatCode>#,##0.0</c:formatCode>
                <c:ptCount val="41"/>
                <c:pt idx="0">
                  <c:v>5.4380130000000007</c:v>
                </c:pt>
                <c:pt idx="1">
                  <c:v>5.6119490000000001</c:v>
                </c:pt>
                <c:pt idx="2">
                  <c:v>5.8197270000000003</c:v>
                </c:pt>
                <c:pt idx="3">
                  <c:v>5.9396370000000012</c:v>
                </c:pt>
                <c:pt idx="4">
                  <c:v>5.7605930000000001</c:v>
                </c:pt>
                <c:pt idx="5">
                  <c:v>5.6571829999999999</c:v>
                </c:pt>
                <c:pt idx="6">
                  <c:v>6.0495890000000001</c:v>
                </c:pt>
                <c:pt idx="7">
                  <c:v>6.0214074031280003</c:v>
                </c:pt>
                <c:pt idx="8">
                  <c:v>6.1315954031280002</c:v>
                </c:pt>
                <c:pt idx="9">
                  <c:v>6.229302403128</c:v>
                </c:pt>
                <c:pt idx="10">
                  <c:v>6.0204014031280009</c:v>
                </c:pt>
                <c:pt idx="11">
                  <c:v>5.8795894031280005</c:v>
                </c:pt>
                <c:pt idx="12">
                  <c:v>5.9503804031279994</c:v>
                </c:pt>
                <c:pt idx="13">
                  <c:v>5.9660694031280004</c:v>
                </c:pt>
                <c:pt idx="14">
                  <c:v>6.274576403128</c:v>
                </c:pt>
                <c:pt idx="15">
                  <c:v>6.0927754031279999</c:v>
                </c:pt>
                <c:pt idx="16">
                  <c:v>6.1406994031279991</c:v>
                </c:pt>
                <c:pt idx="17">
                  <c:v>6.3222154031280011</c:v>
                </c:pt>
                <c:pt idx="18">
                  <c:v>6.6783484031280009</c:v>
                </c:pt>
                <c:pt idx="19">
                  <c:v>6.8218314031280007</c:v>
                </c:pt>
                <c:pt idx="20">
                  <c:v>6.7629334031279997</c:v>
                </c:pt>
                <c:pt idx="21">
                  <c:v>6.8729754065400002</c:v>
                </c:pt>
                <c:pt idx="22">
                  <c:v>6.9209661853600002</c:v>
                </c:pt>
                <c:pt idx="23">
                  <c:v>6.999071126804</c:v>
                </c:pt>
                <c:pt idx="24">
                  <c:v>7.1335826323560001</c:v>
                </c:pt>
                <c:pt idx="25">
                  <c:v>7.3119143398799995</c:v>
                </c:pt>
                <c:pt idx="26">
                  <c:v>7.5768193432919997</c:v>
                </c:pt>
                <c:pt idx="27">
                  <c:v>7.6806682613000001</c:v>
                </c:pt>
                <c:pt idx="28">
                  <c:v>7.565138264712</c:v>
                </c:pt>
                <c:pt idx="29">
                  <c:v>7.7020702681240003</c:v>
                </c:pt>
                <c:pt idx="30">
                  <c:v>8.1162282715360003</c:v>
                </c:pt>
                <c:pt idx="31">
                  <c:v>7.9840884720960004</c:v>
                </c:pt>
                <c:pt idx="32">
                  <c:v>8.1057785838120004</c:v>
                </c:pt>
                <c:pt idx="33">
                  <c:v>8.2796330535439999</c:v>
                </c:pt>
                <c:pt idx="34">
                  <c:v>8.3046340569559991</c:v>
                </c:pt>
                <c:pt idx="35">
                  <c:v>8.2770320603679988</c:v>
                </c:pt>
                <c:pt idx="36">
                  <c:v>8.0183437901039998</c:v>
                </c:pt>
                <c:pt idx="37">
                  <c:v>8.3181867935160003</c:v>
                </c:pt>
                <c:pt idx="38">
                  <c:v>8.4950877969280008</c:v>
                </c:pt>
                <c:pt idx="39">
                  <c:v>8.3769319157103208</c:v>
                </c:pt>
                <c:pt idx="40">
                  <c:v>8.42399612034</c:v>
                </c:pt>
              </c:numCache>
            </c:numRef>
          </c:val>
          <c:smooth val="0"/>
          <c:extLst>
            <c:ext xmlns:c16="http://schemas.microsoft.com/office/drawing/2014/chart" uri="{C3380CC4-5D6E-409C-BE32-E72D297353CC}">
              <c16:uniqueId val="{00000003-3E7F-4DCD-83A5-E67ACC209044}"/>
            </c:ext>
          </c:extLst>
        </c:ser>
        <c:dLbls>
          <c:showLegendKey val="0"/>
          <c:showVal val="0"/>
          <c:showCatName val="0"/>
          <c:showSerName val="0"/>
          <c:showPercent val="0"/>
          <c:showBubbleSize val="0"/>
        </c:dLbls>
        <c:marker val="1"/>
        <c:smooth val="0"/>
        <c:axId val="69585920"/>
        <c:axId val="71191936"/>
      </c:lineChart>
      <c:catAx>
        <c:axId val="69585920"/>
        <c:scaling>
          <c:orientation val="minMax"/>
        </c:scaling>
        <c:delete val="0"/>
        <c:axPos val="b"/>
        <c:numFmt formatCode="General" sourceLinked="1"/>
        <c:majorTickMark val="out"/>
        <c:minorTickMark val="none"/>
        <c:tickLblPos val="nextTo"/>
        <c:crossAx val="71191936"/>
        <c:crosses val="autoZero"/>
        <c:auto val="1"/>
        <c:lblAlgn val="ctr"/>
        <c:lblOffset val="100"/>
        <c:tickLblSkip val="5"/>
        <c:noMultiLvlLbl val="0"/>
      </c:catAx>
      <c:valAx>
        <c:axId val="71191936"/>
        <c:scaling>
          <c:orientation val="minMax"/>
        </c:scaling>
        <c:delete val="0"/>
        <c:axPos val="l"/>
        <c:majorGridlines/>
        <c:title>
          <c:tx>
            <c:rich>
              <a:bodyPr rot="-5400000" vert="horz"/>
              <a:lstStyle/>
              <a:p>
                <a:pPr>
                  <a:defRPr sz="1120" baseline="0"/>
                </a:pPr>
                <a:r>
                  <a:rPr lang="en-US" sz="1120" baseline="0"/>
                  <a:t>Quadrillion Btu (Delivered)</a:t>
                </a:r>
              </a:p>
            </c:rich>
          </c:tx>
          <c:overlay val="0"/>
        </c:title>
        <c:numFmt formatCode="#,##0.0" sourceLinked="1"/>
        <c:majorTickMark val="out"/>
        <c:minorTickMark val="none"/>
        <c:tickLblPos val="nextTo"/>
        <c:crossAx val="69585920"/>
        <c:crosses val="autoZero"/>
        <c:crossBetween val="between"/>
      </c:valAx>
      <c:spPr>
        <a:ln>
          <a:solidFill>
            <a:schemeClr val="accent1"/>
          </a:solidFill>
        </a:ln>
      </c:spPr>
    </c:plotArea>
    <c:legend>
      <c:legendPos val="r"/>
      <c:layout>
        <c:manualLayout>
          <c:xMode val="edge"/>
          <c:yMode val="edge"/>
          <c:x val="0.57981867891513561"/>
          <c:y val="0.31404709827938176"/>
          <c:w val="0.28962576552930885"/>
          <c:h val="0.27005395158938467"/>
        </c:manualLayout>
      </c:layout>
      <c:overlay val="0"/>
      <c:spPr>
        <a:solidFill>
          <a:schemeClr val="bg1"/>
        </a:solidFill>
        <a:ln>
          <a:solidFill>
            <a:schemeClr val="accent1"/>
          </a:solidFill>
        </a:ln>
      </c:spPr>
    </c:legend>
    <c:plotVisOnly val="1"/>
    <c:dispBlanksAs val="gap"/>
    <c:showDLblsOverMax val="0"/>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8.xml"/><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10" Type="http://schemas.openxmlformats.org/officeDocument/2006/relationships/chart" Target="../charts/chart20.xml"/><Relationship Id="rId4" Type="http://schemas.openxmlformats.org/officeDocument/2006/relationships/chart" Target="../charts/chart14.xml"/><Relationship Id="rId9" Type="http://schemas.openxmlformats.org/officeDocument/2006/relationships/chart" Target="../charts/chart19.xml"/></Relationships>
</file>

<file path=xl/drawings/_rels/drawing6.xml.rels><?xml version="1.0" encoding="UTF-8" standalone="yes"?>
<Relationships xmlns="http://schemas.openxmlformats.org/package/2006/relationships"><Relationship Id="rId8" Type="http://schemas.openxmlformats.org/officeDocument/2006/relationships/chart" Target="../charts/chart28.xml"/><Relationship Id="rId3" Type="http://schemas.openxmlformats.org/officeDocument/2006/relationships/chart" Target="../charts/chart23.xml"/><Relationship Id="rId7" Type="http://schemas.openxmlformats.org/officeDocument/2006/relationships/chart" Target="../charts/chart27.xml"/><Relationship Id="rId2" Type="http://schemas.openxmlformats.org/officeDocument/2006/relationships/chart" Target="../charts/chart22.xml"/><Relationship Id="rId1" Type="http://schemas.openxmlformats.org/officeDocument/2006/relationships/chart" Target="../charts/chart21.xml"/><Relationship Id="rId6" Type="http://schemas.openxmlformats.org/officeDocument/2006/relationships/chart" Target="../charts/chart26.xml"/><Relationship Id="rId5" Type="http://schemas.openxmlformats.org/officeDocument/2006/relationships/chart" Target="../charts/chart25.xml"/><Relationship Id="rId10" Type="http://schemas.openxmlformats.org/officeDocument/2006/relationships/chart" Target="../charts/chart30.xml"/><Relationship Id="rId4" Type="http://schemas.openxmlformats.org/officeDocument/2006/relationships/chart" Target="../charts/chart24.xml"/><Relationship Id="rId9" Type="http://schemas.openxmlformats.org/officeDocument/2006/relationships/chart" Target="../charts/chart29.xml"/></Relationships>
</file>

<file path=xl/drawings/_rels/drawing7.xml.rels><?xml version="1.0" encoding="UTF-8" standalone="yes"?>
<Relationships xmlns="http://schemas.openxmlformats.org/package/2006/relationships"><Relationship Id="rId3" Type="http://schemas.openxmlformats.org/officeDocument/2006/relationships/chart" Target="../charts/chart33.xml"/><Relationship Id="rId2" Type="http://schemas.openxmlformats.org/officeDocument/2006/relationships/chart" Target="../charts/chart32.xml"/><Relationship Id="rId1" Type="http://schemas.openxmlformats.org/officeDocument/2006/relationships/chart" Target="../charts/chart31.xml"/><Relationship Id="rId6" Type="http://schemas.openxmlformats.org/officeDocument/2006/relationships/chart" Target="../charts/chart36.xml"/><Relationship Id="rId5" Type="http://schemas.openxmlformats.org/officeDocument/2006/relationships/chart" Target="../charts/chart35.xml"/><Relationship Id="rId4" Type="http://schemas.openxmlformats.org/officeDocument/2006/relationships/chart" Target="../charts/chart34.xml"/></Relationships>
</file>

<file path=xl/drawings/drawing1.xml><?xml version="1.0" encoding="utf-8"?>
<xdr:wsDr xmlns:xdr="http://schemas.openxmlformats.org/drawingml/2006/spreadsheetDrawing" xmlns:a="http://schemas.openxmlformats.org/drawingml/2006/main">
  <xdr:twoCellAnchor>
    <xdr:from>
      <xdr:col>14</xdr:col>
      <xdr:colOff>361950</xdr:colOff>
      <xdr:row>6</xdr:row>
      <xdr:rowOff>114300</xdr:rowOff>
    </xdr:from>
    <xdr:to>
      <xdr:col>22</xdr:col>
      <xdr:colOff>57150</xdr:colOff>
      <xdr:row>20</xdr:row>
      <xdr:rowOff>133350</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495299</xdr:colOff>
      <xdr:row>69</xdr:row>
      <xdr:rowOff>119062</xdr:rowOff>
    </xdr:from>
    <xdr:to>
      <xdr:col>10</xdr:col>
      <xdr:colOff>428624</xdr:colOff>
      <xdr:row>91</xdr:row>
      <xdr:rowOff>152400</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581025</xdr:colOff>
      <xdr:row>73</xdr:row>
      <xdr:rowOff>38100</xdr:rowOff>
    </xdr:from>
    <xdr:to>
      <xdr:col>20</xdr:col>
      <xdr:colOff>514350</xdr:colOff>
      <xdr:row>95</xdr:row>
      <xdr:rowOff>71438</xdr:rowOff>
    </xdr:to>
    <xdr:graphicFrame macro="">
      <xdr:nvGraphicFramePr>
        <xdr:cNvPr id="3" name="Chart 2">
          <a:extLst>
            <a:ext uri="{FF2B5EF4-FFF2-40B4-BE49-F238E27FC236}">
              <a16:creationId xmlns:a16="http://schemas.microsoft.com/office/drawing/2014/main" id="{00000000-0008-0000-05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428624</xdr:colOff>
      <xdr:row>70</xdr:row>
      <xdr:rowOff>71436</xdr:rowOff>
    </xdr:from>
    <xdr:to>
      <xdr:col>29</xdr:col>
      <xdr:colOff>590549</xdr:colOff>
      <xdr:row>89</xdr:row>
      <xdr:rowOff>76200</xdr:rowOff>
    </xdr:to>
    <xdr:graphicFrame macro="">
      <xdr:nvGraphicFramePr>
        <xdr:cNvPr id="4" name="Chart 3">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29</xdr:col>
      <xdr:colOff>419100</xdr:colOff>
      <xdr:row>121</xdr:row>
      <xdr:rowOff>23812</xdr:rowOff>
    </xdr:from>
    <xdr:to>
      <xdr:col>37</xdr:col>
      <xdr:colOff>114300</xdr:colOff>
      <xdr:row>137</xdr:row>
      <xdr:rowOff>114300</xdr:rowOff>
    </xdr:to>
    <xdr:graphicFrame macro="">
      <xdr:nvGraphicFramePr>
        <xdr:cNvPr id="5" name="Chart 4">
          <a:extLst>
            <a:ext uri="{FF2B5EF4-FFF2-40B4-BE49-F238E27FC236}">
              <a16:creationId xmlns:a16="http://schemas.microsoft.com/office/drawing/2014/main" id="{29300610-F67E-42F2-B2D8-3A975DDA2B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17</xdr:col>
      <xdr:colOff>42862</xdr:colOff>
      <xdr:row>6</xdr:row>
      <xdr:rowOff>123825</xdr:rowOff>
    </xdr:from>
    <xdr:to>
      <xdr:col>25</xdr:col>
      <xdr:colOff>57150</xdr:colOff>
      <xdr:row>25</xdr:row>
      <xdr:rowOff>0</xdr:rowOff>
    </xdr:to>
    <xdr:graphicFrame macro="">
      <xdr:nvGraphicFramePr>
        <xdr:cNvPr id="2" name="Chart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43815</xdr:colOff>
      <xdr:row>71</xdr:row>
      <xdr:rowOff>31431</xdr:rowOff>
    </xdr:from>
    <xdr:to>
      <xdr:col>13</xdr:col>
      <xdr:colOff>196215</xdr:colOff>
      <xdr:row>90</xdr:row>
      <xdr:rowOff>26669</xdr:rowOff>
    </xdr:to>
    <xdr:graphicFrame macro="">
      <xdr:nvGraphicFramePr>
        <xdr:cNvPr id="4" name="Chart 3">
          <a:extLst>
            <a:ext uri="{FF2B5EF4-FFF2-40B4-BE49-F238E27FC236}">
              <a16:creationId xmlns:a16="http://schemas.microsoft.com/office/drawing/2014/main" id="{00000000-0008-0000-06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40005</xdr:colOff>
      <xdr:row>92</xdr:row>
      <xdr:rowOff>15240</xdr:rowOff>
    </xdr:from>
    <xdr:to>
      <xdr:col>13</xdr:col>
      <xdr:colOff>192405</xdr:colOff>
      <xdr:row>111</xdr:row>
      <xdr:rowOff>4763</xdr:rowOff>
    </xdr:to>
    <xdr:graphicFrame macro="">
      <xdr:nvGraphicFramePr>
        <xdr:cNvPr id="5" name="Chart 4">
          <a:extLst>
            <a:ext uri="{FF2B5EF4-FFF2-40B4-BE49-F238E27FC236}">
              <a16:creationId xmlns:a16="http://schemas.microsoft.com/office/drawing/2014/main" id="{00000000-0008-0000-06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381000</xdr:colOff>
      <xdr:row>82</xdr:row>
      <xdr:rowOff>66676</xdr:rowOff>
    </xdr:from>
    <xdr:to>
      <xdr:col>14</xdr:col>
      <xdr:colOff>361950</xdr:colOff>
      <xdr:row>104</xdr:row>
      <xdr:rowOff>123825</xdr:rowOff>
    </xdr:to>
    <xdr:graphicFrame macro="">
      <xdr:nvGraphicFramePr>
        <xdr:cNvPr id="25665" name="Chart 2">
          <a:extLst>
            <a:ext uri="{FF2B5EF4-FFF2-40B4-BE49-F238E27FC236}">
              <a16:creationId xmlns:a16="http://schemas.microsoft.com/office/drawing/2014/main" id="{00000000-0008-0000-1D00-0000416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638175</xdr:colOff>
      <xdr:row>82</xdr:row>
      <xdr:rowOff>28575</xdr:rowOff>
    </xdr:from>
    <xdr:to>
      <xdr:col>26</xdr:col>
      <xdr:colOff>38100</xdr:colOff>
      <xdr:row>105</xdr:row>
      <xdr:rowOff>123825</xdr:rowOff>
    </xdr:to>
    <xdr:graphicFrame macro="">
      <xdr:nvGraphicFramePr>
        <xdr:cNvPr id="25666" name="Chart 3">
          <a:extLst>
            <a:ext uri="{FF2B5EF4-FFF2-40B4-BE49-F238E27FC236}">
              <a16:creationId xmlns:a16="http://schemas.microsoft.com/office/drawing/2014/main" id="{00000000-0008-0000-1D00-0000426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68</xdr:row>
      <xdr:rowOff>114300</xdr:rowOff>
    </xdr:from>
    <xdr:to>
      <xdr:col>6</xdr:col>
      <xdr:colOff>304800</xdr:colOff>
      <xdr:row>85</xdr:row>
      <xdr:rowOff>38100</xdr:rowOff>
    </xdr:to>
    <xdr:graphicFrame macro="">
      <xdr:nvGraphicFramePr>
        <xdr:cNvPr id="21740" name="Chart 21">
          <a:extLst>
            <a:ext uri="{FF2B5EF4-FFF2-40B4-BE49-F238E27FC236}">
              <a16:creationId xmlns:a16="http://schemas.microsoft.com/office/drawing/2014/main" id="{00000000-0008-0000-1E00-0000EC5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100</xdr:row>
      <xdr:rowOff>28575</xdr:rowOff>
    </xdr:from>
    <xdr:to>
      <xdr:col>6</xdr:col>
      <xdr:colOff>314325</xdr:colOff>
      <xdr:row>116</xdr:row>
      <xdr:rowOff>123825</xdr:rowOff>
    </xdr:to>
    <xdr:graphicFrame macro="">
      <xdr:nvGraphicFramePr>
        <xdr:cNvPr id="21741" name="Chart 24">
          <a:extLst>
            <a:ext uri="{FF2B5EF4-FFF2-40B4-BE49-F238E27FC236}">
              <a16:creationId xmlns:a16="http://schemas.microsoft.com/office/drawing/2014/main" id="{00000000-0008-0000-1E00-0000ED5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228600</xdr:colOff>
      <xdr:row>32</xdr:row>
      <xdr:rowOff>114300</xdr:rowOff>
    </xdr:from>
    <xdr:to>
      <xdr:col>12</xdr:col>
      <xdr:colOff>466725</xdr:colOff>
      <xdr:row>58</xdr:row>
      <xdr:rowOff>38100</xdr:rowOff>
    </xdr:to>
    <xdr:graphicFrame macro="">
      <xdr:nvGraphicFramePr>
        <xdr:cNvPr id="21742" name="Chart 25">
          <a:extLst>
            <a:ext uri="{FF2B5EF4-FFF2-40B4-BE49-F238E27FC236}">
              <a16:creationId xmlns:a16="http://schemas.microsoft.com/office/drawing/2014/main" id="{00000000-0008-0000-1E00-0000EE5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199</xdr:row>
      <xdr:rowOff>19050</xdr:rowOff>
    </xdr:from>
    <xdr:to>
      <xdr:col>6</xdr:col>
      <xdr:colOff>342900</xdr:colOff>
      <xdr:row>215</xdr:row>
      <xdr:rowOff>142875</xdr:rowOff>
    </xdr:to>
    <xdr:graphicFrame macro="">
      <xdr:nvGraphicFramePr>
        <xdr:cNvPr id="21743" name="Chart 27">
          <a:extLst>
            <a:ext uri="{FF2B5EF4-FFF2-40B4-BE49-F238E27FC236}">
              <a16:creationId xmlns:a16="http://schemas.microsoft.com/office/drawing/2014/main" id="{00000000-0008-0000-1E00-0000EF5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24</xdr:col>
      <xdr:colOff>152400</xdr:colOff>
      <xdr:row>66</xdr:row>
      <xdr:rowOff>76200</xdr:rowOff>
    </xdr:from>
    <xdr:to>
      <xdr:col>31</xdr:col>
      <xdr:colOff>85725</xdr:colOff>
      <xdr:row>83</xdr:row>
      <xdr:rowOff>142875</xdr:rowOff>
    </xdr:to>
    <xdr:graphicFrame macro="">
      <xdr:nvGraphicFramePr>
        <xdr:cNvPr id="21744" name="Chart 29">
          <a:extLst>
            <a:ext uri="{FF2B5EF4-FFF2-40B4-BE49-F238E27FC236}">
              <a16:creationId xmlns:a16="http://schemas.microsoft.com/office/drawing/2014/main" id="{00000000-0008-0000-1E00-0000F05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342900</xdr:colOff>
      <xdr:row>34</xdr:row>
      <xdr:rowOff>152400</xdr:rowOff>
    </xdr:from>
    <xdr:to>
      <xdr:col>25</xdr:col>
      <xdr:colOff>342900</xdr:colOff>
      <xdr:row>51</xdr:row>
      <xdr:rowOff>85725</xdr:rowOff>
    </xdr:to>
    <xdr:graphicFrame macro="">
      <xdr:nvGraphicFramePr>
        <xdr:cNvPr id="21745" name="Chart 30">
          <a:extLst>
            <a:ext uri="{FF2B5EF4-FFF2-40B4-BE49-F238E27FC236}">
              <a16:creationId xmlns:a16="http://schemas.microsoft.com/office/drawing/2014/main" id="{00000000-0008-0000-1E00-0000F15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225</xdr:row>
      <xdr:rowOff>19050</xdr:rowOff>
    </xdr:from>
    <xdr:to>
      <xdr:col>6</xdr:col>
      <xdr:colOff>352425</xdr:colOff>
      <xdr:row>241</xdr:row>
      <xdr:rowOff>95250</xdr:rowOff>
    </xdr:to>
    <xdr:graphicFrame macro="">
      <xdr:nvGraphicFramePr>
        <xdr:cNvPr id="21746" name="Chart 31">
          <a:extLst>
            <a:ext uri="{FF2B5EF4-FFF2-40B4-BE49-F238E27FC236}">
              <a16:creationId xmlns:a16="http://schemas.microsoft.com/office/drawing/2014/main" id="{00000000-0008-0000-1E00-0000F25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38100</xdr:colOff>
      <xdr:row>131</xdr:row>
      <xdr:rowOff>85725</xdr:rowOff>
    </xdr:from>
    <xdr:to>
      <xdr:col>6</xdr:col>
      <xdr:colOff>133350</xdr:colOff>
      <xdr:row>147</xdr:row>
      <xdr:rowOff>85725</xdr:rowOff>
    </xdr:to>
    <xdr:graphicFrame macro="">
      <xdr:nvGraphicFramePr>
        <xdr:cNvPr id="21747" name="Chart 32">
          <a:extLst>
            <a:ext uri="{FF2B5EF4-FFF2-40B4-BE49-F238E27FC236}">
              <a16:creationId xmlns:a16="http://schemas.microsoft.com/office/drawing/2014/main" id="{00000000-0008-0000-1E00-0000F35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9525</xdr:colOff>
      <xdr:row>159</xdr:row>
      <xdr:rowOff>152400</xdr:rowOff>
    </xdr:from>
    <xdr:to>
      <xdr:col>6</xdr:col>
      <xdr:colOff>600075</xdr:colOff>
      <xdr:row>179</xdr:row>
      <xdr:rowOff>152400</xdr:rowOff>
    </xdr:to>
    <xdr:graphicFrame macro="">
      <xdr:nvGraphicFramePr>
        <xdr:cNvPr id="21748" name="Chart 34">
          <a:extLst>
            <a:ext uri="{FF2B5EF4-FFF2-40B4-BE49-F238E27FC236}">
              <a16:creationId xmlns:a16="http://schemas.microsoft.com/office/drawing/2014/main" id="{00000000-0008-0000-1E00-0000F45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220980</xdr:colOff>
      <xdr:row>11</xdr:row>
      <xdr:rowOff>53340</xdr:rowOff>
    </xdr:from>
    <xdr:to>
      <xdr:col>7</xdr:col>
      <xdr:colOff>312420</xdr:colOff>
      <xdr:row>26</xdr:row>
      <xdr:rowOff>99060</xdr:rowOff>
    </xdr:to>
    <xdr:graphicFrame macro="">
      <xdr:nvGraphicFramePr>
        <xdr:cNvPr id="14" name="Chart 2">
          <a:extLst>
            <a:ext uri="{FF2B5EF4-FFF2-40B4-BE49-F238E27FC236}">
              <a16:creationId xmlns:a16="http://schemas.microsoft.com/office/drawing/2014/main" id="{00000000-0008-0000-1E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36</xdr:row>
      <xdr:rowOff>152400</xdr:rowOff>
    </xdr:from>
    <xdr:to>
      <xdr:col>6</xdr:col>
      <xdr:colOff>104775</xdr:colOff>
      <xdr:row>54</xdr:row>
      <xdr:rowOff>47625</xdr:rowOff>
    </xdr:to>
    <xdr:graphicFrame macro="">
      <xdr:nvGraphicFramePr>
        <xdr:cNvPr id="28894" name="Chart 3074">
          <a:extLst>
            <a:ext uri="{FF2B5EF4-FFF2-40B4-BE49-F238E27FC236}">
              <a16:creationId xmlns:a16="http://schemas.microsoft.com/office/drawing/2014/main" id="{00000000-0008-0000-1F00-0000DE7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xdr:row>
      <xdr:rowOff>28575</xdr:rowOff>
    </xdr:from>
    <xdr:to>
      <xdr:col>6</xdr:col>
      <xdr:colOff>200025</xdr:colOff>
      <xdr:row>19</xdr:row>
      <xdr:rowOff>142875</xdr:rowOff>
    </xdr:to>
    <xdr:graphicFrame macro="">
      <xdr:nvGraphicFramePr>
        <xdr:cNvPr id="28895" name="Chart 3076">
          <a:extLst>
            <a:ext uri="{FF2B5EF4-FFF2-40B4-BE49-F238E27FC236}">
              <a16:creationId xmlns:a16="http://schemas.microsoft.com/office/drawing/2014/main" id="{00000000-0008-0000-1F00-0000DF7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523875</xdr:colOff>
      <xdr:row>36</xdr:row>
      <xdr:rowOff>104775</xdr:rowOff>
    </xdr:from>
    <xdr:to>
      <xdr:col>15</xdr:col>
      <xdr:colOff>542925</xdr:colOff>
      <xdr:row>58</xdr:row>
      <xdr:rowOff>114300</xdr:rowOff>
    </xdr:to>
    <xdr:graphicFrame macro="">
      <xdr:nvGraphicFramePr>
        <xdr:cNvPr id="28896" name="Chart 3078">
          <a:extLst>
            <a:ext uri="{FF2B5EF4-FFF2-40B4-BE49-F238E27FC236}">
              <a16:creationId xmlns:a16="http://schemas.microsoft.com/office/drawing/2014/main" id="{00000000-0008-0000-1F00-0000E07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62</xdr:row>
      <xdr:rowOff>28575</xdr:rowOff>
    </xdr:from>
    <xdr:to>
      <xdr:col>9</xdr:col>
      <xdr:colOff>19050</xdr:colOff>
      <xdr:row>83</xdr:row>
      <xdr:rowOff>28575</xdr:rowOff>
    </xdr:to>
    <xdr:graphicFrame macro="">
      <xdr:nvGraphicFramePr>
        <xdr:cNvPr id="28897" name="Chart 3083">
          <a:extLst>
            <a:ext uri="{FF2B5EF4-FFF2-40B4-BE49-F238E27FC236}">
              <a16:creationId xmlns:a16="http://schemas.microsoft.com/office/drawing/2014/main" id="{00000000-0008-0000-1F00-0000E17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28</xdr:col>
      <xdr:colOff>190500</xdr:colOff>
      <xdr:row>57</xdr:row>
      <xdr:rowOff>95250</xdr:rowOff>
    </xdr:from>
    <xdr:to>
      <xdr:col>37</xdr:col>
      <xdr:colOff>276225</xdr:colOff>
      <xdr:row>81</xdr:row>
      <xdr:rowOff>66675</xdr:rowOff>
    </xdr:to>
    <xdr:graphicFrame macro="">
      <xdr:nvGraphicFramePr>
        <xdr:cNvPr id="28898" name="Chart 3085">
          <a:extLst>
            <a:ext uri="{FF2B5EF4-FFF2-40B4-BE49-F238E27FC236}">
              <a16:creationId xmlns:a16="http://schemas.microsoft.com/office/drawing/2014/main" id="{00000000-0008-0000-1F00-0000E27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38</xdr:col>
      <xdr:colOff>542925</xdr:colOff>
      <xdr:row>57</xdr:row>
      <xdr:rowOff>66675</xdr:rowOff>
    </xdr:from>
    <xdr:to>
      <xdr:col>47</xdr:col>
      <xdr:colOff>523875</xdr:colOff>
      <xdr:row>81</xdr:row>
      <xdr:rowOff>38100</xdr:rowOff>
    </xdr:to>
    <xdr:graphicFrame macro="">
      <xdr:nvGraphicFramePr>
        <xdr:cNvPr id="28899" name="Chart 3086">
          <a:extLst>
            <a:ext uri="{FF2B5EF4-FFF2-40B4-BE49-F238E27FC236}">
              <a16:creationId xmlns:a16="http://schemas.microsoft.com/office/drawing/2014/main" id="{00000000-0008-0000-1F00-0000E37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40</xdr:col>
      <xdr:colOff>28575</xdr:colOff>
      <xdr:row>32</xdr:row>
      <xdr:rowOff>28575</xdr:rowOff>
    </xdr:from>
    <xdr:to>
      <xdr:col>49</xdr:col>
      <xdr:colOff>66675</xdr:colOff>
      <xdr:row>55</xdr:row>
      <xdr:rowOff>114300</xdr:rowOff>
    </xdr:to>
    <xdr:graphicFrame macro="">
      <xdr:nvGraphicFramePr>
        <xdr:cNvPr id="28900" name="Chart 3087">
          <a:extLst>
            <a:ext uri="{FF2B5EF4-FFF2-40B4-BE49-F238E27FC236}">
              <a16:creationId xmlns:a16="http://schemas.microsoft.com/office/drawing/2014/main" id="{00000000-0008-0000-1F00-0000E47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51</xdr:col>
      <xdr:colOff>104775</xdr:colOff>
      <xdr:row>29</xdr:row>
      <xdr:rowOff>0</xdr:rowOff>
    </xdr:from>
    <xdr:to>
      <xdr:col>60</xdr:col>
      <xdr:colOff>552450</xdr:colOff>
      <xdr:row>53</xdr:row>
      <xdr:rowOff>142875</xdr:rowOff>
    </xdr:to>
    <xdr:graphicFrame macro="">
      <xdr:nvGraphicFramePr>
        <xdr:cNvPr id="28901" name="Chart 3088">
          <a:extLst>
            <a:ext uri="{FF2B5EF4-FFF2-40B4-BE49-F238E27FC236}">
              <a16:creationId xmlns:a16="http://schemas.microsoft.com/office/drawing/2014/main" id="{00000000-0008-0000-1F00-0000E57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62</xdr:col>
      <xdr:colOff>19050</xdr:colOff>
      <xdr:row>33</xdr:row>
      <xdr:rowOff>104775</xdr:rowOff>
    </xdr:from>
    <xdr:to>
      <xdr:col>71</xdr:col>
      <xdr:colOff>47625</xdr:colOff>
      <xdr:row>55</xdr:row>
      <xdr:rowOff>28575</xdr:rowOff>
    </xdr:to>
    <xdr:graphicFrame macro="">
      <xdr:nvGraphicFramePr>
        <xdr:cNvPr id="28902" name="Chart 3091">
          <a:extLst>
            <a:ext uri="{FF2B5EF4-FFF2-40B4-BE49-F238E27FC236}">
              <a16:creationId xmlns:a16="http://schemas.microsoft.com/office/drawing/2014/main" id="{00000000-0008-0000-1F00-0000E67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71</xdr:col>
      <xdr:colOff>533400</xdr:colOff>
      <xdr:row>32</xdr:row>
      <xdr:rowOff>0</xdr:rowOff>
    </xdr:from>
    <xdr:to>
      <xdr:col>80</xdr:col>
      <xdr:colOff>533400</xdr:colOff>
      <xdr:row>53</xdr:row>
      <xdr:rowOff>123825</xdr:rowOff>
    </xdr:to>
    <xdr:graphicFrame macro="">
      <xdr:nvGraphicFramePr>
        <xdr:cNvPr id="28903" name="Chart 3093">
          <a:extLst>
            <a:ext uri="{FF2B5EF4-FFF2-40B4-BE49-F238E27FC236}">
              <a16:creationId xmlns:a16="http://schemas.microsoft.com/office/drawing/2014/main" id="{00000000-0008-0000-1F00-0000E77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18</xdr:col>
      <xdr:colOff>19050</xdr:colOff>
      <xdr:row>8</xdr:row>
      <xdr:rowOff>119062</xdr:rowOff>
    </xdr:from>
    <xdr:to>
      <xdr:col>25</xdr:col>
      <xdr:colOff>323850</xdr:colOff>
      <xdr:row>25</xdr:row>
      <xdr:rowOff>109537</xdr:rowOff>
    </xdr:to>
    <xdr:graphicFrame macro="">
      <xdr:nvGraphicFramePr>
        <xdr:cNvPr id="3" name="Chart 2">
          <a:extLst>
            <a:ext uri="{FF2B5EF4-FFF2-40B4-BE49-F238E27FC236}">
              <a16:creationId xmlns:a16="http://schemas.microsoft.com/office/drawing/2014/main" id="{00000000-0008-0000-2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41</xdr:col>
      <xdr:colOff>447675</xdr:colOff>
      <xdr:row>7</xdr:row>
      <xdr:rowOff>114300</xdr:rowOff>
    </xdr:from>
    <xdr:to>
      <xdr:col>49</xdr:col>
      <xdr:colOff>142875</xdr:colOff>
      <xdr:row>24</xdr:row>
      <xdr:rowOff>104775</xdr:rowOff>
    </xdr:to>
    <xdr:graphicFrame macro="">
      <xdr:nvGraphicFramePr>
        <xdr:cNvPr id="4" name="Chart 3">
          <a:extLst>
            <a:ext uri="{FF2B5EF4-FFF2-40B4-BE49-F238E27FC236}">
              <a16:creationId xmlns:a16="http://schemas.microsoft.com/office/drawing/2014/main" id="{00000000-0008-0000-20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42</xdr:col>
      <xdr:colOff>28574</xdr:colOff>
      <xdr:row>50</xdr:row>
      <xdr:rowOff>14286</xdr:rowOff>
    </xdr:from>
    <xdr:to>
      <xdr:col>49</xdr:col>
      <xdr:colOff>361950</xdr:colOff>
      <xdr:row>70</xdr:row>
      <xdr:rowOff>57150</xdr:rowOff>
    </xdr:to>
    <xdr:graphicFrame macro="">
      <xdr:nvGraphicFramePr>
        <xdr:cNvPr id="5" name="Chart 4">
          <a:extLst>
            <a:ext uri="{FF2B5EF4-FFF2-40B4-BE49-F238E27FC236}">
              <a16:creationId xmlns:a16="http://schemas.microsoft.com/office/drawing/2014/main" id="{00000000-0008-0000-20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42</xdr:col>
      <xdr:colOff>57150</xdr:colOff>
      <xdr:row>71</xdr:row>
      <xdr:rowOff>14287</xdr:rowOff>
    </xdr:from>
    <xdr:to>
      <xdr:col>49</xdr:col>
      <xdr:colOff>381000</xdr:colOff>
      <xdr:row>88</xdr:row>
      <xdr:rowOff>0</xdr:rowOff>
    </xdr:to>
    <xdr:graphicFrame macro="">
      <xdr:nvGraphicFramePr>
        <xdr:cNvPr id="2" name="Chart 1">
          <a:extLst>
            <a:ext uri="{FF2B5EF4-FFF2-40B4-BE49-F238E27FC236}">
              <a16:creationId xmlns:a16="http://schemas.microsoft.com/office/drawing/2014/main" id="{00000000-0008-0000-2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41</xdr:col>
      <xdr:colOff>447675</xdr:colOff>
      <xdr:row>26</xdr:row>
      <xdr:rowOff>114300</xdr:rowOff>
    </xdr:from>
    <xdr:to>
      <xdr:col>49</xdr:col>
      <xdr:colOff>142875</xdr:colOff>
      <xdr:row>43</xdr:row>
      <xdr:rowOff>104775</xdr:rowOff>
    </xdr:to>
    <xdr:graphicFrame macro="">
      <xdr:nvGraphicFramePr>
        <xdr:cNvPr id="7" name="Chart 6">
          <a:extLst>
            <a:ext uri="{FF2B5EF4-FFF2-40B4-BE49-F238E27FC236}">
              <a16:creationId xmlns:a16="http://schemas.microsoft.com/office/drawing/2014/main" id="{00000000-0008-0000-20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0</xdr:colOff>
      <xdr:row>28</xdr:row>
      <xdr:rowOff>0</xdr:rowOff>
    </xdr:from>
    <xdr:to>
      <xdr:col>25</xdr:col>
      <xdr:colOff>304800</xdr:colOff>
      <xdr:row>44</xdr:row>
      <xdr:rowOff>152400</xdr:rowOff>
    </xdr:to>
    <xdr:graphicFrame macro="">
      <xdr:nvGraphicFramePr>
        <xdr:cNvPr id="8" name="Chart 7">
          <a:extLst>
            <a:ext uri="{FF2B5EF4-FFF2-40B4-BE49-F238E27FC236}">
              <a16:creationId xmlns:a16="http://schemas.microsoft.com/office/drawing/2014/main" id="{00000000-0008-0000-20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E:\Residential%20Floor%20Space\AHS\AHS_summary_results_12081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pnnl-my.sharepoint.com/MyGeekSquadBackup2904/Users/David/Desktop/Old%20computer/EERE%20Indicators/residential_indicators_060917.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pnnl-my.sharepoint.com/EERE_Indicators_May17/electricity_indicators_031914.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E:\indicators\industrial_indicators.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E:\indicators\transportation_indicators.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Z:\Revised%20FY04\Data\Fowler\transportation_indicators.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E:\Documents%20and%20Settings\d3g086\My%20Documents\OIT\MECS98\98MECS.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Z:\Documents%20and%20Settings\d3g086\My%20Documents\OIT\MECS98\98MECS.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E:\Residential%20Floor%20Space\startsall.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commercial_indicators_060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residential_indicators_060220.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industrial_indicators_060220.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transportation_indicators_060220.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electricity_indicators_0602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S_tables"/>
      <sheetName val="Final Floorspace Estimates"/>
      <sheetName val="Wgted_Floorspace"/>
      <sheetName val="RECS_intensity_data"/>
      <sheetName val="Stock_85to95"/>
      <sheetName val="Compare_PWT"/>
      <sheetName val="Time_series"/>
      <sheetName val="Survival_curve"/>
      <sheetName val="Survival_curve_MF"/>
      <sheetName val="Survival_curve_MH"/>
      <sheetName val="Total_stock"/>
      <sheetName val="Total_stock_SF"/>
      <sheetName val="Total_stock_MF"/>
      <sheetName val="Total_stock_MH"/>
      <sheetName val="mhstabplcmnt"/>
      <sheetName val="Sheet4"/>
      <sheetName val="Comps Ann"/>
      <sheetName val="SFTotalMedAvgSqFt"/>
      <sheetName val="Compare_size"/>
      <sheetName val="Compare_FS"/>
      <sheetName val="RECS_4_adj"/>
      <sheetName val="Estimate"/>
      <sheetName val="RECS_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RB_ChangeLog"/>
      <sheetName val="Directory "/>
      <sheetName val="Data_development_revised"/>
      <sheetName val="Energy_weights (nat'l, regional"/>
      <sheetName val="General_inputs"/>
      <sheetName val="Residential_Total_LMDI_UtilAdj"/>
      <sheetName val="National"/>
      <sheetName val="Northeast"/>
      <sheetName val="Midwest"/>
      <sheetName val="South"/>
      <sheetName val="West"/>
      <sheetName val="SEDS_2014"/>
      <sheetName val="SEDS_CensusRgn"/>
      <sheetName val="Report_Tables"/>
      <sheetName val="Report_graphs"/>
      <sheetName val="Wgted_Floorspace"/>
      <sheetName val="Final Floorspace Estimates"/>
      <sheetName val="AER10_table2.1b"/>
      <sheetName val="AER10_Table2.1a"/>
      <sheetName val="AER11_table2.1b_update"/>
      <sheetName val="AnnualData_MERT2.2_14"/>
      <sheetName val="Annual Data_MERT2.2_July-2014"/>
      <sheetName val="AnnualData_MER2.2_2015"/>
      <sheetName val="Mon Data_MER2.2_12_2013"/>
      <sheetName val="mer_dataT02.02_Sept13"/>
      <sheetName val="RECS_data"/>
      <sheetName val="AnnualData_MER2.2_Mar2017"/>
      <sheetName val="RECS_intensity_data"/>
      <sheetName val="National_Calibration"/>
      <sheetName val="Conversion_Factors"/>
      <sheetName val="Regional_intensity (aggregate)"/>
      <sheetName val="Weather_Factors"/>
      <sheetName val="CDD_by_Division10"/>
      <sheetName val="HDD_by_Division10"/>
      <sheetName val="CDD_by_Division11_update"/>
      <sheetName val="CDD_by_Division14"/>
      <sheetName val="HDD_by_Division11_update"/>
      <sheetName val="HDD_by_Division14"/>
      <sheetName val="Extrapolate_Energy2010-not used"/>
      <sheetName val="Charts (www)"/>
      <sheetName val="Special_charts"/>
    </sheetNames>
    <sheetDataSet>
      <sheetData sheetId="0"/>
      <sheetData sheetId="1"/>
      <sheetData sheetId="2"/>
      <sheetData sheetId="3"/>
      <sheetData sheetId="4">
        <row r="6">
          <cell r="F6">
            <v>1985</v>
          </cell>
          <cell r="M6">
            <v>37</v>
          </cell>
          <cell r="U6" t="str">
            <v>1985 = 1</v>
          </cell>
        </row>
        <row r="7">
          <cell r="F7">
            <v>1996</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rectory"/>
      <sheetName val="Energy_weights"/>
      <sheetName val="General_inputs"/>
      <sheetName val="Elec_Generation&gt;Total"/>
      <sheetName val="Elec_Power_Sector"/>
      <sheetName val="Report_Tables"/>
      <sheetName val="Report_Charts"/>
      <sheetName val="Electricity_Only&gt;Total"/>
      <sheetName val="Electricity-Only&gt;Fossil"/>
      <sheetName val="Electricity-Only&gt;Renewable"/>
      <sheetName val="All_CHP"/>
      <sheetName val="Elec_Power_Sector_CHP&gt;Total"/>
      <sheetName val="Elec_Power_Sector_CHP&gt;Fossil"/>
      <sheetName val="Elec_power_sector_CHP&gt;Renewable"/>
      <sheetName val="Comm_Sector&gt;Total"/>
      <sheetName val="Commercial Sector_CHP&gt;Fossil"/>
      <sheetName val="Comm_Sector_CHP&gt;Renewable"/>
      <sheetName val="Industrial_Sector&gt;Total"/>
      <sheetName val="Industrial Sector_CHP&gt;Fossil"/>
      <sheetName val="Industrial_Sector_CHP&gt;Renew "/>
      <sheetName val="Table2.1f10"/>
      <sheetName val="Table8.2a08Old"/>
      <sheetName val="Table2.1f11"/>
      <sheetName val="Table8.2a10"/>
      <sheetName val="Table8.2a11"/>
      <sheetName val="Table8.2b10"/>
      <sheetName val="Table8.2b11"/>
      <sheetName val="Table8.2c11"/>
      <sheetName val="Table8.2d10"/>
      <sheetName val="Table8.2d11"/>
      <sheetName val="Table8.3d_03"/>
      <sheetName val="Table8.4b10"/>
      <sheetName val="Table8.4b11"/>
      <sheetName val="Table8.4c11"/>
      <sheetName val="Table8.5c10"/>
      <sheetName val="Table8.4c10"/>
      <sheetName val="Table8.5c11"/>
      <sheetName val="Table8.6b09"/>
      <sheetName val="Table8.6b10"/>
      <sheetName val="Table8.6b11"/>
      <sheetName val="Table8.4b09"/>
      <sheetName val="Table8.5c07Old"/>
      <sheetName val="Table8.5c09"/>
      <sheetName val="MER_T7.2b_1013_Annual Data"/>
      <sheetName val="MER_T7.2c_1013_AnnualData"/>
      <sheetName val="Coal_Reconcile "/>
      <sheetName val="NatGas_Reconcile"/>
      <sheetName val="Petroleum _Reconcile"/>
      <sheetName val="OthGas_Reconcile"/>
      <sheetName val="2012 Questions"/>
      <sheetName val="Chart_Data"/>
      <sheetName val="charts (www)"/>
      <sheetName val="charts (other)"/>
      <sheetName val="Buildings_Consumption (Not Used"/>
    </sheetNames>
    <sheetDataSet>
      <sheetData sheetId="0" refreshError="1"/>
      <sheetData sheetId="1" refreshError="1"/>
      <sheetData sheetId="2" refreshError="1">
        <row r="6">
          <cell r="F6">
            <v>1990</v>
          </cell>
          <cell r="M6">
            <v>42</v>
          </cell>
          <cell r="R6" t="str">
            <v>1990 = 1</v>
          </cell>
        </row>
        <row r="7">
          <cell r="F7">
            <v>1996</v>
          </cell>
          <cell r="M7">
            <v>48</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rectory"/>
      <sheetName val="General_inputs"/>
      <sheetName val="Industrial_Total_II"/>
      <sheetName val="Total_Industrial"/>
      <sheetName val="Manufacturing"/>
      <sheetName val="NonManufacturing"/>
      <sheetName val="Mining"/>
      <sheetName val="Report_chart"/>
      <sheetName val="Report_tables"/>
      <sheetName val="Charts (www)"/>
      <sheetName val="Manufacturing_Energy_Data"/>
      <sheetName val="AER08_Table2.1d"/>
      <sheetName val="AER09_Table2.1d"/>
      <sheetName val="AER10_Table2.1d"/>
      <sheetName val="AER11_Table2.1d_MER0913"/>
      <sheetName val="mer_dataT02.04"/>
      <sheetName val="GDP_Data"/>
      <sheetName val="Conversion_factors"/>
      <sheetName val="BEA_Output_Data"/>
      <sheetName val="Mfg Gross Output"/>
      <sheetName val="Mfg Value Added"/>
      <sheetName val="Gross Output over VA"/>
      <sheetName val="NAICS Sector VA over Manufac VA"/>
      <sheetName val="Mfg Shipments (6)"/>
      <sheetName val="Electric Energy (6)"/>
      <sheetName val="Fuel Energy (6)"/>
      <sheetName val="Pulp&amp;Paper"/>
      <sheetName val="NonManufacturing "/>
      <sheetName val="Aggregate_Energy_Data"/>
      <sheetName val="AER07_Table2.1d"/>
      <sheetName val="GPERS2000"/>
      <sheetName val="Chart 322"/>
      <sheetName val="Chart 324"/>
      <sheetName val="Chart 325"/>
      <sheetName val="Chart 327"/>
      <sheetName val="Chart 331"/>
      <sheetName val="NonManufacturing_old2"/>
      <sheetName val="Personal_vehicles"/>
      <sheetName val="NonManufacturing_Revised"/>
      <sheetName val="AER11_Table2.1d"/>
      <sheetName val="Chart1"/>
      <sheetName val="Chart2"/>
      <sheetName val="Chart3"/>
      <sheetName val="Chart4"/>
      <sheetName val="Chart5"/>
      <sheetName val="Chart6"/>
      <sheetName val="Chart7"/>
      <sheetName val="Chart8"/>
      <sheetName val="Chart9"/>
      <sheetName val="Chart10"/>
    </sheetNames>
    <sheetDataSet>
      <sheetData sheetId="0" refreshError="1"/>
      <sheetData sheetId="1" refreshError="1">
        <row r="6">
          <cell r="F6">
            <v>1985</v>
          </cell>
          <cell r="L6" t="str">
            <v>1985 = 1</v>
          </cell>
          <cell r="O6">
            <v>37</v>
          </cell>
        </row>
        <row r="7">
          <cell r="F7">
            <v>1996</v>
          </cell>
          <cell r="L7" t="str">
            <v>1996 = 1</v>
          </cell>
          <cell r="O7">
            <v>48</v>
          </cell>
        </row>
        <row r="20">
          <cell r="F20">
            <v>1985</v>
          </cell>
        </row>
        <row r="21">
          <cell r="F21">
            <v>2010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rectory"/>
      <sheetName val="General_inputs"/>
      <sheetName val="Total_Transportation "/>
      <sheetName val="Passenger_Total"/>
      <sheetName val="Passenger-Highway"/>
      <sheetName val="Personal_vehicles"/>
      <sheetName val="Tables"/>
      <sheetName val="Buses"/>
      <sheetName val="Passenger-Air"/>
      <sheetName val="Passenger-Rail"/>
      <sheetName val="Urban_Rail"/>
      <sheetName val="water_freight_regression"/>
      <sheetName val="Freight_Total"/>
      <sheetName val="Freight-Trucks"/>
      <sheetName val="Pipelines"/>
      <sheetName val="Table6.5 (AER2006)"/>
      <sheetName val="Table6.5 (AER2007)"/>
      <sheetName val="Table6.5 (AER2008)"/>
      <sheetName val="Table6.5 (AER2010)"/>
      <sheetName val="AER10_Table2.1e"/>
      <sheetName val="AER11_Table2.1e"/>
      <sheetName val="Compare Aggregates"/>
      <sheetName val="Passenger-based Activity"/>
      <sheetName val="Passenger-based Energy Use"/>
      <sheetName val="Freight-based Activity"/>
      <sheetName val="Freight-based Energy Use"/>
      <sheetName val="Adjust_Truck_Freight"/>
      <sheetName val="FuelConsump"/>
      <sheetName val="Fuel Heat Content"/>
      <sheetName val="TEDB_Ed30_Table 9.10"/>
      <sheetName val="TEDB_Ed31_Table 9.10"/>
      <sheetName val="BTS Tran Indexes (TSI_TO 1) "/>
      <sheetName val="Ch (w)"/>
      <sheetName val="mer_dataT02.05"/>
    </sheetNames>
    <sheetDataSet>
      <sheetData sheetId="0" refreshError="1"/>
      <sheetData sheetId="1" refreshError="1">
        <row r="6">
          <cell r="F6">
            <v>1985</v>
          </cell>
          <cell r="M6">
            <v>37</v>
          </cell>
        </row>
        <row r="7">
          <cell r="F7">
            <v>1996</v>
          </cell>
          <cell r="M7">
            <v>48</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rectory"/>
      <sheetName val="General_inputs"/>
      <sheetName val="Total_Transportation "/>
      <sheetName val="GPERS2000"/>
      <sheetName val="Charts (www)"/>
      <sheetName val="Passenger_Total"/>
      <sheetName val="Passenger-Highway"/>
      <sheetName val="Personal_vehicles"/>
      <sheetName val="Busses"/>
      <sheetName val="Passenger-Air"/>
      <sheetName val="Passenger-Rail"/>
      <sheetName val="Urban_Rail"/>
      <sheetName val="Freight_Total"/>
      <sheetName val="Freight-Trucks"/>
      <sheetName val="Pipelines"/>
      <sheetName val="GPERS"/>
      <sheetName val="Monthly_indicators"/>
      <sheetName val="Passenger-based Activity"/>
      <sheetName val="Passenger-based Energy Use"/>
      <sheetName val="Freight-based Activity"/>
      <sheetName val="Freight-based Energy Use"/>
      <sheetName val="FuelConsump"/>
      <sheetName val="Fuel Heat Content"/>
    </sheetNames>
    <sheetDataSet>
      <sheetData sheetId="0" refreshError="1"/>
      <sheetData sheetId="1" refreshError="1">
        <row r="16">
          <cell r="F16" t="str">
            <v>Delivered</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okup"/>
      <sheetName val="Fuel"/>
      <sheetName val="1stUse"/>
      <sheetName val="Byprod"/>
      <sheetName val="EndUse"/>
      <sheetName val="Intensity"/>
      <sheetName val="Exp"/>
      <sheetName val="E_EGS"/>
      <sheetName val="Price"/>
      <sheetName val="NonFuel"/>
      <sheetName val="Offsite"/>
      <sheetName val="onsite"/>
      <sheetName val="sales"/>
      <sheetName val="elecdeman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okup"/>
      <sheetName val="Fuel"/>
      <sheetName val="1stUse"/>
      <sheetName val="Byprod"/>
      <sheetName val="EndUse"/>
      <sheetName val="Intensity"/>
      <sheetName val="Exp"/>
      <sheetName val="E_EGS"/>
      <sheetName val="Price"/>
      <sheetName val="NonFuel"/>
      <sheetName val="Offsite"/>
      <sheetName val="onsite"/>
      <sheetName val="sales"/>
      <sheetName val="elecdeman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uthNot Ann"/>
      <sheetName val="AuthNot"/>
      <sheetName val="AuthNot Percent Change"/>
      <sheetName val="ANS -Curr to Year ago % Change"/>
      <sheetName val="Authnot Prelim"/>
      <sheetName val="Authnot First"/>
      <sheetName val="Authnot Second"/>
      <sheetName val="StartsAnn"/>
      <sheetName val="StartsAnn Percent Change"/>
      <sheetName val="StartsUA "/>
      <sheetName val="StartsUA Prelim"/>
      <sheetName val="StartsUA First"/>
      <sheetName val="StartsUA Second"/>
      <sheetName val="StartsSA  "/>
      <sheetName val="StartsSA Percent Change"/>
      <sheetName val="ST -Curr to Year ago % Change "/>
      <sheetName val="StartsSA  Prelim"/>
      <sheetName val="StartsSA First"/>
      <sheetName val="StartsSA Second"/>
      <sheetName val="Starts Seas Fa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_inputs"/>
      <sheetName val="Directory"/>
      <sheetName val="Total_Commercial_LMDI_UtilAdj"/>
      <sheetName val="Commercial_Total"/>
      <sheetName val="Report_tables"/>
      <sheetName val="Adjusted_Supplier_Data"/>
      <sheetName val="National_Calibration"/>
      <sheetName val="Regional_intensity (aggregate)"/>
      <sheetName val="SEDS_CensusRgn"/>
      <sheetName val="AER09_Table2.1c"/>
      <sheetName val="AER10_Table2.1c"/>
      <sheetName val="Annual Data_MERT2.3_July14"/>
      <sheetName val="mer_data2.3 May 2016"/>
      <sheetName val="mer_data2.3_Jan_2017"/>
      <sheetName val="mer_data2.3 Dec 2019"/>
      <sheetName val="AER11_Table2.1C_Update"/>
      <sheetName val="mer_dataT02.03_Sep13"/>
      <sheetName val="Conversion_Factors"/>
      <sheetName val="Weather_factors"/>
      <sheetName val="CDD_by_Division10"/>
      <sheetName val="HDD_by_Division10"/>
      <sheetName val="CDD_by_Division11_update"/>
      <sheetName val="CDD_by_Division11_AER"/>
      <sheetName val="HDD_by_Division11_update"/>
      <sheetName val="CDD_by_Division18"/>
      <sheetName val="HDD_by_Division18"/>
      <sheetName val="HDD_by_Division11_AER"/>
      <sheetName val="Floorspace_estimates"/>
      <sheetName val="Regional_Floorspace"/>
      <sheetName val="Regional Shares"/>
      <sheetName val="Charts (www)"/>
      <sheetName val="Charts (other-not updated)"/>
      <sheetName val="SRB_ChangeLog"/>
    </sheetNames>
    <sheetDataSet>
      <sheetData sheetId="0"/>
      <sheetData sheetId="1"/>
      <sheetData sheetId="2">
        <row r="15">
          <cell r="AE15">
            <v>0.98340533945781095</v>
          </cell>
          <cell r="AF15">
            <v>1.1614962447138155</v>
          </cell>
          <cell r="AG15">
            <v>0.59752256331364395</v>
          </cell>
        </row>
        <row r="16">
          <cell r="AE16">
            <v>1.008534852475798</v>
          </cell>
          <cell r="AF16">
            <v>1.1426392300018373</v>
          </cell>
          <cell r="AG16">
            <v>0.61596900537280974</v>
          </cell>
        </row>
        <row r="17">
          <cell r="AE17">
            <v>1.0132821786644799</v>
          </cell>
          <cell r="AF17">
            <v>1.1282840775794534</v>
          </cell>
          <cell r="AG17">
            <v>0.60766682353435042</v>
          </cell>
        </row>
        <row r="18">
          <cell r="AE18">
            <v>0.99938909809142007</v>
          </cell>
          <cell r="AF18">
            <v>1.1201295300446839</v>
          </cell>
          <cell r="AG18">
            <v>0.6107898996283464</v>
          </cell>
        </row>
        <row r="19">
          <cell r="AE19">
            <v>0.97010023140193147</v>
          </cell>
          <cell r="AF19">
            <v>1.1073436136146182</v>
          </cell>
          <cell r="AG19">
            <v>0.60798135762934369</v>
          </cell>
        </row>
        <row r="20">
          <cell r="AE20">
            <v>0.98325856529274058</v>
          </cell>
          <cell r="AF20">
            <v>1.0852883303941085</v>
          </cell>
          <cell r="AG20">
            <v>0.59247834144649814</v>
          </cell>
        </row>
        <row r="21">
          <cell r="AE21">
            <v>1.008595162541758</v>
          </cell>
          <cell r="AF21">
            <v>1.0681760757347838</v>
          </cell>
          <cell r="AG21">
            <v>0.59706348901595307</v>
          </cell>
        </row>
        <row r="22">
          <cell r="AE22">
            <v>0.99201767043592959</v>
          </cell>
          <cell r="AF22">
            <v>1.0595790870392205</v>
          </cell>
          <cell r="AG22">
            <v>0.61532707607490089</v>
          </cell>
        </row>
        <row r="23">
          <cell r="AE23">
            <v>0.99208504884355453</v>
          </cell>
          <cell r="AF23">
            <v>1.0549595673502252</v>
          </cell>
          <cell r="AG23">
            <v>0.59277922517258508</v>
          </cell>
        </row>
        <row r="24">
          <cell r="AE24">
            <v>1.017343932460048</v>
          </cell>
          <cell r="AF24">
            <v>1.0448604229214946</v>
          </cell>
          <cell r="AG24">
            <v>0.59123890489611786</v>
          </cell>
        </row>
        <row r="25">
          <cell r="AE25">
            <v>1.0034399582831723</v>
          </cell>
          <cell r="AF25">
            <v>1.0383847316275923</v>
          </cell>
          <cell r="AG25">
            <v>0.6236593888069849</v>
          </cell>
        </row>
        <row r="26">
          <cell r="AE26">
            <v>1.0180398004208944</v>
          </cell>
          <cell r="AF26">
            <v>1.0316803529039236</v>
          </cell>
          <cell r="AG26">
            <v>0.64092730425917799</v>
          </cell>
        </row>
        <row r="27">
          <cell r="AE27">
            <v>1.0023721533034178</v>
          </cell>
          <cell r="AF27">
            <v>1.0262944014443562</v>
          </cell>
          <cell r="AG27">
            <v>0.6587732484169363</v>
          </cell>
        </row>
        <row r="28">
          <cell r="AE28">
            <v>1.0104169594741297</v>
          </cell>
          <cell r="AF28">
            <v>1.0227334638976058</v>
          </cell>
          <cell r="AG28">
            <v>0.68553662721535602</v>
          </cell>
        </row>
        <row r="29">
          <cell r="AE29">
            <v>1.0119285868173691</v>
          </cell>
          <cell r="AF29">
            <v>1.0208453293445063</v>
          </cell>
          <cell r="AG29">
            <v>0.70086696181432473</v>
          </cell>
        </row>
        <row r="30">
          <cell r="AE30">
            <v>0.99682999650106119</v>
          </cell>
          <cell r="AF30">
            <v>1.0188519202754738</v>
          </cell>
          <cell r="AG30">
            <v>0.72694143935643241</v>
          </cell>
        </row>
        <row r="31">
          <cell r="AE31">
            <v>0.9977484066977369</v>
          </cell>
          <cell r="AF31">
            <v>1.0203058259372018</v>
          </cell>
          <cell r="AG31">
            <v>0.75900647375108377</v>
          </cell>
        </row>
        <row r="32">
          <cell r="AE32">
            <v>1.0116811017800076</v>
          </cell>
          <cell r="AF32">
            <v>1.0215236180547052</v>
          </cell>
          <cell r="AG32">
            <v>0.79017803726700953</v>
          </cell>
        </row>
        <row r="33">
          <cell r="AE33">
            <v>0.99602531434129382</v>
          </cell>
          <cell r="AF33">
            <v>1.0204330252075258</v>
          </cell>
          <cell r="AG33">
            <v>0.85621830142770561</v>
          </cell>
        </row>
        <row r="34">
          <cell r="AE34">
            <v>1.0082795866847749</v>
          </cell>
          <cell r="AF34">
            <v>1.0200980288685071</v>
          </cell>
          <cell r="AG34">
            <v>0.87798289458500822</v>
          </cell>
        </row>
        <row r="35">
          <cell r="AE35">
            <v>1.0143412617301573</v>
          </cell>
          <cell r="AF35">
            <v>1.0202515729193813</v>
          </cell>
          <cell r="AG35">
            <v>0.90941695788348498</v>
          </cell>
        </row>
        <row r="36">
          <cell r="AE36">
            <v>1.0154285685822035</v>
          </cell>
          <cell r="AF36">
            <v>1.025789462995975</v>
          </cell>
          <cell r="AG36">
            <v>0.9393851189633462</v>
          </cell>
        </row>
        <row r="37">
          <cell r="AE37">
            <v>1.0038165834850246</v>
          </cell>
          <cell r="AF37">
            <v>1.0246797945721606</v>
          </cell>
          <cell r="AG37">
            <v>0.97196591242850761</v>
          </cell>
        </row>
        <row r="38">
          <cell r="AE38">
            <v>1.0057304407914409</v>
          </cell>
          <cell r="AF38">
            <v>1.0209723986310859</v>
          </cell>
          <cell r="AG38">
            <v>1.0016853153596688</v>
          </cell>
        </row>
        <row r="39">
          <cell r="AE39">
            <v>0.99649226301775451</v>
          </cell>
          <cell r="AF39">
            <v>1.0187596545863138</v>
          </cell>
          <cell r="AG39">
            <v>1.0268322865535953</v>
          </cell>
        </row>
        <row r="40">
          <cell r="AE40">
            <v>0.97985603089934226</v>
          </cell>
          <cell r="AF40">
            <v>1.0259001394759932</v>
          </cell>
          <cell r="AG40">
            <v>0.99583576508764671</v>
          </cell>
        </row>
        <row r="41">
          <cell r="AE41">
            <v>0.99719203042539484</v>
          </cell>
          <cell r="AF41">
            <v>1.0226482022014656</v>
          </cell>
          <cell r="AG41">
            <v>0.97284361659794771</v>
          </cell>
        </row>
        <row r="42">
          <cell r="AE42">
            <v>1.0120220340660928</v>
          </cell>
          <cell r="AF42">
            <v>1.0212329353200331</v>
          </cell>
          <cell r="AG42">
            <v>1.0023330864571784</v>
          </cell>
        </row>
        <row r="43">
          <cell r="AE43">
            <v>1.0127964458785856</v>
          </cell>
          <cell r="AF43">
            <v>1.0212366267150952</v>
          </cell>
          <cell r="AG43">
            <v>1.0026680917620412</v>
          </cell>
        </row>
        <row r="44">
          <cell r="AE44">
            <v>1.0278894906715486</v>
          </cell>
          <cell r="AF44">
            <v>1.0263001930701292</v>
          </cell>
          <cell r="AG44">
            <v>0.99281135629765904</v>
          </cell>
        </row>
        <row r="45">
          <cell r="AE45">
            <v>0.9998061006836062</v>
          </cell>
          <cell r="AF45">
            <v>1.0205005300237611</v>
          </cell>
          <cell r="AG45">
            <v>1.0169811645503901</v>
          </cell>
        </row>
        <row r="46">
          <cell r="AE46">
            <v>1.0331126356843341</v>
          </cell>
          <cell r="AF46">
            <v>1.0219285269324205</v>
          </cell>
          <cell r="AG46">
            <v>0.95614967311797228</v>
          </cell>
        </row>
        <row r="47">
          <cell r="AE47">
            <v>1.0179889192644127</v>
          </cell>
          <cell r="AF47">
            <v>1.010186780616235</v>
          </cell>
          <cell r="AG47">
            <v>0.96733569780994555</v>
          </cell>
        </row>
        <row r="48">
          <cell r="AE48">
            <v>0.97962740170250684</v>
          </cell>
          <cell r="AF48">
            <v>1.0168652801575677</v>
          </cell>
          <cell r="AG48">
            <v>1.0049090254605639</v>
          </cell>
        </row>
        <row r="49">
          <cell r="AE49">
            <v>1.0176355736656704</v>
          </cell>
          <cell r="AF49">
            <v>1.0140073263965128</v>
          </cell>
          <cell r="AG49">
            <v>0.96264462461827971</v>
          </cell>
        </row>
        <row r="50">
          <cell r="AE50">
            <v>1.0014580998486557</v>
          </cell>
          <cell r="AF50">
            <v>1.0008042067485601</v>
          </cell>
          <cell r="AG50">
            <v>1.0185696111743066</v>
          </cell>
        </row>
        <row r="51">
          <cell r="AE51">
            <v>1</v>
          </cell>
          <cell r="AF51">
            <v>1</v>
          </cell>
          <cell r="AG51">
            <v>1</v>
          </cell>
        </row>
        <row r="52">
          <cell r="AE52">
            <v>0.99799579798704208</v>
          </cell>
          <cell r="AF52">
            <v>0.99214598175656543</v>
          </cell>
          <cell r="AG52">
            <v>1.0008084445031706</v>
          </cell>
        </row>
        <row r="53">
          <cell r="AE53">
            <v>0.99838229514907895</v>
          </cell>
          <cell r="AF53">
            <v>0.98667244003123511</v>
          </cell>
          <cell r="AG53">
            <v>1.0136791244860874</v>
          </cell>
        </row>
        <row r="54">
          <cell r="AE54">
            <v>1.0032073650543616</v>
          </cell>
          <cell r="AF54">
            <v>0.98458646261524407</v>
          </cell>
          <cell r="AG54">
            <v>1.0430541158087752</v>
          </cell>
        </row>
        <row r="55">
          <cell r="AE55">
            <v>0.99918571061426098</v>
          </cell>
          <cell r="AF55">
            <v>1.0053046384299473</v>
          </cell>
          <cell r="AG55">
            <v>1.0559000505644955</v>
          </cell>
        </row>
        <row r="56">
          <cell r="AE56">
            <v>0.99086839192030485</v>
          </cell>
          <cell r="AF56">
            <v>1.0026323575781446</v>
          </cell>
          <cell r="AG56">
            <v>1.0606329750791057</v>
          </cell>
        </row>
        <row r="57">
          <cell r="AE57">
            <v>0.99964450821350137</v>
          </cell>
          <cell r="AF57">
            <v>0.99816959656101156</v>
          </cell>
          <cell r="AG57">
            <v>1.057647554866094</v>
          </cell>
        </row>
        <row r="58">
          <cell r="AE58">
            <v>0.98558745451304874</v>
          </cell>
          <cell r="AF58">
            <v>0.9947738100540745</v>
          </cell>
          <cell r="AG58">
            <v>1.0669810733146787</v>
          </cell>
        </row>
        <row r="59">
          <cell r="AE59">
            <v>1.0032769365079817</v>
          </cell>
          <cell r="AF59">
            <v>0.99552064278467145</v>
          </cell>
          <cell r="AG59">
            <v>1.0620626192809239</v>
          </cell>
        </row>
        <row r="60">
          <cell r="AE60">
            <v>0.99772805842170642</v>
          </cell>
          <cell r="AF60">
            <v>0.9898112877673898</v>
          </cell>
          <cell r="AG60">
            <v>1.0829362613059073</v>
          </cell>
        </row>
        <row r="61">
          <cell r="AE61">
            <v>1.0022777987549267</v>
          </cell>
          <cell r="AF61">
            <v>0.99430628222083928</v>
          </cell>
          <cell r="AG61">
            <v>1.0945244765338105</v>
          </cell>
        </row>
        <row r="62">
          <cell r="AE62">
            <v>0.99911014084717109</v>
          </cell>
          <cell r="AF62">
            <v>0.99494019401868972</v>
          </cell>
          <cell r="AG62">
            <v>1.1188039112271566</v>
          </cell>
        </row>
        <row r="63">
          <cell r="AE63">
            <v>0.99477434587273494</v>
          </cell>
          <cell r="AF63">
            <v>0.99302567421694499</v>
          </cell>
          <cell r="AG63">
            <v>1.128699864536536</v>
          </cell>
        </row>
        <row r="64">
          <cell r="AE64">
            <v>0.99231072744871751</v>
          </cell>
          <cell r="AF64">
            <v>0.99349237486130948</v>
          </cell>
          <cell r="AG64">
            <v>1.1313112518668955</v>
          </cell>
        </row>
        <row r="65">
          <cell r="AE65">
            <v>0.99171214644815531</v>
          </cell>
          <cell r="AF65">
            <v>0.99790488724105753</v>
          </cell>
          <cell r="AG65">
            <v>1.1323467143872403</v>
          </cell>
        </row>
        <row r="66">
          <cell r="AE66">
            <v>0.99435187443942141</v>
          </cell>
          <cell r="AF66">
            <v>0.99528632519201199</v>
          </cell>
          <cell r="AG66">
            <v>1.163709842177989</v>
          </cell>
        </row>
        <row r="67">
          <cell r="AE67">
            <v>0.98993366212431166</v>
          </cell>
          <cell r="AF67">
            <v>0.9844637984804846</v>
          </cell>
          <cell r="AG67">
            <v>1.14574102954348</v>
          </cell>
        </row>
        <row r="68">
          <cell r="AE68">
            <v>0.99802065213596292</v>
          </cell>
          <cell r="AF68">
            <v>0.98490355239497973</v>
          </cell>
          <cell r="AG68">
            <v>1.1367343624356852</v>
          </cell>
        </row>
        <row r="69">
          <cell r="AE69">
            <v>0.99889514753470265</v>
          </cell>
          <cell r="AF69">
            <v>0.97914440376996392</v>
          </cell>
          <cell r="AG69">
            <v>1.132333150110518</v>
          </cell>
        </row>
        <row r="70">
          <cell r="AE70">
            <v>0.99109904205530974</v>
          </cell>
          <cell r="AF70">
            <v>0.98081528595251855</v>
          </cell>
          <cell r="AG70">
            <v>1.1404836997149332</v>
          </cell>
        </row>
        <row r="71">
          <cell r="AE71">
            <v>0.99751625469110172</v>
          </cell>
          <cell r="AF71">
            <v>0.97494612249640433</v>
          </cell>
          <cell r="AG71">
            <v>1.1368756880529829</v>
          </cell>
        </row>
        <row r="72">
          <cell r="AE72">
            <v>0.98627212404855524</v>
          </cell>
          <cell r="AF72">
            <v>0.96912387705986169</v>
          </cell>
          <cell r="AG72">
            <v>1.1220811111132485</v>
          </cell>
        </row>
        <row r="73">
          <cell r="AE73">
            <v>0.99737689519291539</v>
          </cell>
          <cell r="AF73">
            <v>0.96795510775891658</v>
          </cell>
          <cell r="AG73">
            <v>1.1280946611048672</v>
          </cell>
        </row>
        <row r="74">
          <cell r="AE74">
            <v>0.99732553934068624</v>
          </cell>
          <cell r="AF74">
            <v>0.96658350175384899</v>
          </cell>
          <cell r="AG74">
            <v>1.1232897375716031</v>
          </cell>
        </row>
        <row r="75">
          <cell r="AE75">
            <v>0.9939866623209761</v>
          </cell>
          <cell r="AF75">
            <v>0.95822478636413766</v>
          </cell>
          <cell r="AG75">
            <v>1.0981844316791276</v>
          </cell>
        </row>
        <row r="76">
          <cell r="AE76">
            <v>0.99350029113620564</v>
          </cell>
          <cell r="AF76">
            <v>0.95594795612513184</v>
          </cell>
          <cell r="AG76">
            <v>1.1060137512414689</v>
          </cell>
        </row>
        <row r="77">
          <cell r="AE77">
            <v>0.99455776300066312</v>
          </cell>
          <cell r="AF77">
            <v>0.95085687642697614</v>
          </cell>
          <cell r="AG77">
            <v>1.1009237979645117</v>
          </cell>
        </row>
        <row r="78">
          <cell r="AE78">
            <v>0.98122115393320464</v>
          </cell>
          <cell r="AF78">
            <v>0.93973908759827796</v>
          </cell>
          <cell r="AG78">
            <v>1.0883385973117747</v>
          </cell>
        </row>
        <row r="79">
          <cell r="AE79">
            <v>0.99640576680659687</v>
          </cell>
          <cell r="AF79">
            <v>0.93810898758426908</v>
          </cell>
          <cell r="AG79">
            <v>1.0994244643654016</v>
          </cell>
        </row>
        <row r="80">
          <cell r="AE80">
            <v>0.99867761759178275</v>
          </cell>
          <cell r="AF80">
            <v>0.93558781270757518</v>
          </cell>
          <cell r="AG80">
            <v>1.113107247744753</v>
          </cell>
        </row>
        <row r="81">
          <cell r="AE81">
            <v>0.98965342650573607</v>
          </cell>
          <cell r="AF81">
            <v>0.92313492827944388</v>
          </cell>
          <cell r="AG81">
            <v>1.1228936762357586</v>
          </cell>
        </row>
        <row r="82">
          <cell r="AE82">
            <v>0.98224200141802209</v>
          </cell>
          <cell r="AF82">
            <v>0.91950691487697889</v>
          </cell>
          <cell r="AG82">
            <v>1.1184757090516788</v>
          </cell>
        </row>
        <row r="83">
          <cell r="AE83">
            <v>0.98162977844426724</v>
          </cell>
          <cell r="AF83">
            <v>0.91777592421162335</v>
          </cell>
          <cell r="AG83">
            <v>1.1028455118578073</v>
          </cell>
        </row>
      </sheetData>
      <sheetData sheetId="3">
        <row r="15">
          <cell r="D15">
            <v>3668.8160000000003</v>
          </cell>
          <cell r="X15">
            <v>0.98521741032000298</v>
          </cell>
          <cell r="Y15">
            <v>0.69274372988166977</v>
          </cell>
        </row>
        <row r="16">
          <cell r="D16">
            <v>3893.2979999999998</v>
          </cell>
          <cell r="X16">
            <v>1.0101655047491567</v>
          </cell>
          <cell r="Y16">
            <v>0.70269419701252411</v>
          </cell>
        </row>
        <row r="17">
          <cell r="D17">
            <v>3873.2250000000004</v>
          </cell>
          <cell r="X17">
            <v>1.0141022297573874</v>
          </cell>
          <cell r="Y17">
            <v>0.68506637601464149</v>
          </cell>
        </row>
        <row r="18">
          <cell r="D18">
            <v>3873.3860000000004</v>
          </cell>
          <cell r="X18">
            <v>1.0001045685876357</v>
          </cell>
          <cell r="Y18">
            <v>0.68367435539182064</v>
          </cell>
        </row>
        <row r="19">
          <cell r="D19">
            <v>3770.9830000000002</v>
          </cell>
          <cell r="X19">
            <v>0.97122414637833598</v>
          </cell>
          <cell r="Y19">
            <v>0.67246518531627941</v>
          </cell>
        </row>
        <row r="20">
          <cell r="D20">
            <v>3732.922</v>
          </cell>
          <cell r="X20">
            <v>0.98482635555432796</v>
          </cell>
          <cell r="Y20">
            <v>0.64198619313196659</v>
          </cell>
        </row>
        <row r="21">
          <cell r="D21">
            <v>3895.14</v>
          </cell>
          <cell r="X21">
            <v>1.010265605426873</v>
          </cell>
          <cell r="Y21">
            <v>0.63671440348331243</v>
          </cell>
        </row>
        <row r="22">
          <cell r="D22">
            <v>4022.8590000000004</v>
          </cell>
          <cell r="X22">
            <v>0.99358937609240694</v>
          </cell>
          <cell r="Y22">
            <v>0.65095635717901035</v>
          </cell>
        </row>
        <row r="23">
          <cell r="D23">
            <v>3960.7870000000003</v>
          </cell>
          <cell r="X23">
            <v>0.99360503736508254</v>
          </cell>
          <cell r="Y23">
            <v>0.62440145999321994</v>
          </cell>
        </row>
        <row r="24">
          <cell r="D24">
            <v>4119.1559999999999</v>
          </cell>
          <cell r="X24">
            <v>1.0187308359357441</v>
          </cell>
          <cell r="Y24">
            <v>0.61692110883997375</v>
          </cell>
        </row>
        <row r="25">
          <cell r="D25">
            <v>4372.1859999999997</v>
          </cell>
          <cell r="X25">
            <v>1.0047843672035259</v>
          </cell>
          <cell r="Y25">
            <v>0.64673189563818578</v>
          </cell>
        </row>
        <row r="26">
          <cell r="D26">
            <v>4609.4009999999998</v>
          </cell>
          <cell r="X26">
            <v>1.0191013086522607</v>
          </cell>
          <cell r="Y26">
            <v>0.66054336009467418</v>
          </cell>
        </row>
        <row r="27">
          <cell r="D27">
            <v>4727.6629999999996</v>
          </cell>
          <cell r="X27">
            <v>1.0033919601906638</v>
          </cell>
          <cell r="Y27">
            <v>0.6754081408368694</v>
          </cell>
        </row>
        <row r="28">
          <cell r="D28">
            <v>5036.3860000000004</v>
          </cell>
          <cell r="X28">
            <v>1.0112276819587189</v>
          </cell>
          <cell r="Y28">
            <v>0.70055914574024847</v>
          </cell>
        </row>
        <row r="29">
          <cell r="D29">
            <v>5250.6459999999997</v>
          </cell>
          <cell r="X29">
            <v>1.0118718769214403</v>
          </cell>
          <cell r="Y29">
            <v>0.71551686302762063</v>
          </cell>
        </row>
        <row r="30">
          <cell r="D30">
            <v>5465.9930000000004</v>
          </cell>
          <cell r="X30">
            <v>0.99668704679221154</v>
          </cell>
          <cell r="Y30">
            <v>0.74075190842574967</v>
          </cell>
        </row>
        <row r="31">
          <cell r="D31">
            <v>5845.4230000000007</v>
          </cell>
          <cell r="X31">
            <v>0.99756625345258698</v>
          </cell>
          <cell r="Y31">
            <v>0.77456013412540592</v>
          </cell>
        </row>
        <row r="32">
          <cell r="D32">
            <v>6324.0470000000005</v>
          </cell>
          <cell r="X32">
            <v>1.01130738716474</v>
          </cell>
          <cell r="Y32">
            <v>0.80748381175014361</v>
          </cell>
        </row>
        <row r="33">
          <cell r="D33">
            <v>6899.2049999999999</v>
          </cell>
          <cell r="X33">
            <v>0.9958493500557678</v>
          </cell>
          <cell r="Y33">
            <v>0.87386781471407593</v>
          </cell>
        </row>
        <row r="34">
          <cell r="D34">
            <v>7329.0310000000009</v>
          </cell>
          <cell r="X34">
            <v>1.0077636420475611</v>
          </cell>
          <cell r="Y34">
            <v>0.89608715502923686</v>
          </cell>
        </row>
        <row r="35">
          <cell r="D35">
            <v>7833.2190000000001</v>
          </cell>
          <cell r="X35">
            <v>1.0135432940332225</v>
          </cell>
          <cell r="Y35">
            <v>0.92856457012624127</v>
          </cell>
        </row>
        <row r="36">
          <cell r="D36">
            <v>8346.4789999999994</v>
          </cell>
          <cell r="X36">
            <v>1.0145609241883211</v>
          </cell>
          <cell r="Y36">
            <v>0.96443542945880578</v>
          </cell>
        </row>
        <row r="37">
          <cell r="D37">
            <v>8721.14</v>
          </cell>
          <cell r="X37">
            <v>1.0030015232443208</v>
          </cell>
          <cell r="Y37">
            <v>0.99676316461577641</v>
          </cell>
        </row>
        <row r="38">
          <cell r="D38">
            <v>9183.616</v>
          </cell>
          <cell r="X38">
            <v>1.0048094047956633</v>
          </cell>
          <cell r="Y38">
            <v>1.02363048774253</v>
          </cell>
        </row>
        <row r="39">
          <cell r="D39">
            <v>9543.148000000001</v>
          </cell>
          <cell r="X39">
            <v>0.99561276356080775</v>
          </cell>
          <cell r="Y39">
            <v>1.0470194000415267</v>
          </cell>
        </row>
        <row r="40">
          <cell r="D40">
            <v>9393.4989999999998</v>
          </cell>
          <cell r="X40">
            <v>0.9790786018388411</v>
          </cell>
          <cell r="Y40">
            <v>1.0224392653878005</v>
          </cell>
        </row>
        <row r="41">
          <cell r="D41">
            <v>9492.66</v>
          </cell>
          <cell r="X41">
            <v>0.99640392910653675</v>
          </cell>
          <cell r="Y41">
            <v>0.99566366896050174</v>
          </cell>
        </row>
        <row r="42">
          <cell r="D42">
            <v>10063.510999999999</v>
          </cell>
          <cell r="X42">
            <v>1.0112170122742115</v>
          </cell>
          <cell r="Y42">
            <v>1.0244304522278538</v>
          </cell>
        </row>
        <row r="43">
          <cell r="D43">
            <v>10239.027610245175</v>
          </cell>
          <cell r="X43">
            <v>1.0120323604449892</v>
          </cell>
          <cell r="Y43">
            <v>1.0247344716009015</v>
          </cell>
        </row>
        <row r="44">
          <cell r="D44">
            <v>10543.568742854286</v>
          </cell>
          <cell r="X44">
            <v>1.027136367876226</v>
          </cell>
          <cell r="Y44">
            <v>1.0196695868169117</v>
          </cell>
        </row>
        <row r="45">
          <cell r="D45">
            <v>10679.365087160255</v>
          </cell>
          <cell r="X45">
            <v>0.99905075331902049</v>
          </cell>
          <cell r="Y45">
            <v>1.0386144843077649</v>
          </cell>
        </row>
        <row r="46">
          <cell r="D46">
            <v>10609.662663242378</v>
          </cell>
          <cell r="X46">
            <v>1.0323849814343518</v>
          </cell>
          <cell r="Y46">
            <v>0.97780532652075414</v>
          </cell>
        </row>
        <row r="47">
          <cell r="D47">
            <v>10646.720699792642</v>
          </cell>
          <cell r="X47">
            <v>1.0178758496505256</v>
          </cell>
          <cell r="Y47">
            <v>0.97729828438751964</v>
          </cell>
        </row>
        <row r="48">
          <cell r="D48">
            <v>10891.476402773887</v>
          </cell>
          <cell r="X48">
            <v>0.9795550953111356</v>
          </cell>
          <cell r="Y48">
            <v>1.0219325266444781</v>
          </cell>
        </row>
        <row r="49">
          <cell r="D49">
            <v>10969.401809498229</v>
          </cell>
          <cell r="X49">
            <v>1.0175169401585482</v>
          </cell>
          <cell r="Y49">
            <v>0.97624251008250285</v>
          </cell>
        </row>
        <row r="50">
          <cell r="D50">
            <v>11474.283571857872</v>
          </cell>
          <cell r="X50">
            <v>1.001359351234824</v>
          </cell>
          <cell r="Y50">
            <v>1.019489278304756</v>
          </cell>
        </row>
        <row r="51">
          <cell r="D51">
            <v>11481.60288615133</v>
          </cell>
          <cell r="X51">
            <v>1</v>
          </cell>
          <cell r="Y51">
            <v>1</v>
          </cell>
        </row>
        <row r="52">
          <cell r="D52">
            <v>11636.124564537704</v>
          </cell>
          <cell r="X52">
            <v>0.99798292650283704</v>
          </cell>
          <cell r="Y52">
            <v>0.99296088326909249</v>
          </cell>
        </row>
        <row r="53">
          <cell r="D53">
            <v>11975.798639774792</v>
          </cell>
          <cell r="X53">
            <v>0.99837487015805393</v>
          </cell>
          <cell r="Y53">
            <v>1.0001766935014191</v>
          </cell>
        </row>
        <row r="54">
          <cell r="D54">
            <v>12607.785023407487</v>
          </cell>
          <cell r="X54">
            <v>1.0031544559691752</v>
          </cell>
          <cell r="Y54">
            <v>1.0270311277491724</v>
          </cell>
        </row>
        <row r="55">
          <cell r="D55">
            <v>13226.911662146156</v>
          </cell>
          <cell r="X55">
            <v>0.99870978734469318</v>
          </cell>
          <cell r="Y55">
            <v>1.0620070643301125</v>
          </cell>
        </row>
        <row r="56">
          <cell r="D56">
            <v>13347.836214860527</v>
          </cell>
          <cell r="X56">
            <v>0.99039389805928202</v>
          </cell>
          <cell r="Y56">
            <v>1.0639344230777543</v>
          </cell>
        </row>
        <row r="57">
          <cell r="D57">
            <v>13530.287643590918</v>
          </cell>
          <cell r="X57">
            <v>0.99920395279987784</v>
          </cell>
          <cell r="Y57">
            <v>1.0561771031557359</v>
          </cell>
        </row>
        <row r="58">
          <cell r="D58">
            <v>13538.270377816887</v>
          </cell>
          <cell r="X58">
            <v>0.98512715530764872</v>
          </cell>
          <cell r="Y58">
            <v>1.061900767391702</v>
          </cell>
        </row>
        <row r="59">
          <cell r="D59">
            <v>13850.325541368282</v>
          </cell>
          <cell r="X59">
            <v>1.0025428540907508</v>
          </cell>
          <cell r="Y59">
            <v>1.0580794419979354</v>
          </cell>
        </row>
        <row r="60">
          <cell r="D60">
            <v>14102.914296945382</v>
          </cell>
          <cell r="X60">
            <v>0.99704150219349907</v>
          </cell>
          <cell r="Y60">
            <v>1.0726406404170474</v>
          </cell>
        </row>
        <row r="61">
          <cell r="D61">
            <v>14557.699478553335</v>
          </cell>
          <cell r="X61">
            <v>1.0015346462650034</v>
          </cell>
          <cell r="Y61">
            <v>1.0891000911201294</v>
          </cell>
        </row>
        <row r="62">
          <cell r="D62">
            <v>15039.594824009255</v>
          </cell>
          <cell r="X62">
            <v>0.99828804991733677</v>
          </cell>
          <cell r="Y62">
            <v>1.1140596545533101</v>
          </cell>
        </row>
        <row r="63">
          <cell r="D63">
            <v>15298.66095324972</v>
          </cell>
          <cell r="X63">
            <v>0.99393987285008112</v>
          </cell>
          <cell r="Y63">
            <v>1.1217689472517836</v>
          </cell>
        </row>
        <row r="64">
          <cell r="D64">
            <v>15584.712011106192</v>
          </cell>
          <cell r="X64">
            <v>0.99157686166369796</v>
          </cell>
          <cell r="Y64">
            <v>1.1247809367714812</v>
          </cell>
        </row>
        <row r="65">
          <cell r="D65">
            <v>15991.247946344316</v>
          </cell>
          <cell r="X65">
            <v>0.99133107867056047</v>
          </cell>
          <cell r="Y65">
            <v>1.1304086825935897</v>
          </cell>
        </row>
        <row r="66">
          <cell r="D66">
            <v>16791.670448318837</v>
          </cell>
          <cell r="X66">
            <v>0.99400673454293043</v>
          </cell>
          <cell r="Y66">
            <v>1.158626652142557</v>
          </cell>
        </row>
        <row r="67">
          <cell r="D67">
            <v>16614.393612992881</v>
          </cell>
          <cell r="X67">
            <v>0.98960851738598243</v>
          </cell>
          <cell r="Y67">
            <v>1.1283111609907057</v>
          </cell>
        </row>
        <row r="68">
          <cell r="D68">
            <v>16907.807810030099</v>
          </cell>
          <cell r="X68">
            <v>0.99773285266712397</v>
          </cell>
          <cell r="Y68">
            <v>1.1198966565755295</v>
          </cell>
        </row>
        <row r="69">
          <cell r="D69">
            <v>16998.837422240256</v>
          </cell>
          <cell r="X69">
            <v>0.99860904386136273</v>
          </cell>
          <cell r="Y69">
            <v>1.1090353171684566</v>
          </cell>
        </row>
        <row r="70">
          <cell r="D70">
            <v>17252.867354076734</v>
          </cell>
          <cell r="X70">
            <v>0.99078435130425457</v>
          </cell>
          <cell r="Y70">
            <v>1.1189591345585246</v>
          </cell>
        </row>
        <row r="71">
          <cell r="D71">
            <v>17453.986441901063</v>
          </cell>
          <cell r="X71">
            <v>0.99726846564854976</v>
          </cell>
          <cell r="Y71">
            <v>1.1086679436188831</v>
          </cell>
        </row>
        <row r="72">
          <cell r="D72">
            <v>17191.305185454199</v>
          </cell>
          <cell r="X72">
            <v>0.98623696637651381</v>
          </cell>
          <cell r="Y72">
            <v>1.0874743620089666</v>
          </cell>
        </row>
        <row r="73">
          <cell r="D73">
            <v>17737.782575455502</v>
          </cell>
          <cell r="X73">
            <v>0.99742074661957325</v>
          </cell>
          <cell r="Y73">
            <v>1.0918969820837578</v>
          </cell>
        </row>
        <row r="74">
          <cell r="D74">
            <v>17888.098751464284</v>
          </cell>
          <cell r="X74">
            <v>0.997364243037415</v>
          </cell>
          <cell r="Y74">
            <v>1.0857111943043407</v>
          </cell>
        </row>
        <row r="75">
          <cell r="D75">
            <v>17459.714364428739</v>
          </cell>
          <cell r="X75">
            <v>0.99406882707585387</v>
          </cell>
          <cell r="Y75">
            <v>1.0522205639584927</v>
          </cell>
        </row>
        <row r="76">
          <cell r="D76">
            <v>17632.104974340094</v>
          </cell>
          <cell r="X76">
            <v>0.99357778224122728</v>
          </cell>
          <cell r="Y76">
            <v>1.0572091246745061</v>
          </cell>
        </row>
        <row r="77">
          <cell r="D77">
            <v>17557.802433509689</v>
          </cell>
          <cell r="X77">
            <v>0.99457200124089407</v>
          </cell>
          <cell r="Y77">
            <v>1.0468059774830401</v>
          </cell>
        </row>
        <row r="78">
          <cell r="D78">
            <v>17004.150004187541</v>
          </cell>
          <cell r="X78">
            <v>0.98119835968815183</v>
          </cell>
          <cell r="Y78">
            <v>1.0227780800684318</v>
          </cell>
        </row>
        <row r="79">
          <cell r="D79">
            <v>17513.203878068805</v>
          </cell>
          <cell r="X79">
            <v>0.99642183304244747</v>
          </cell>
          <cell r="Y79">
            <v>1.0313633412927812</v>
          </cell>
        </row>
        <row r="80">
          <cell r="D80">
            <v>17849.710277401595</v>
          </cell>
          <cell r="X80">
            <v>0.99880282742656257</v>
          </cell>
          <cell r="Y80">
            <v>1.0412790242135168</v>
          </cell>
        </row>
        <row r="81">
          <cell r="D81">
            <v>17749.286600870542</v>
          </cell>
          <cell r="X81">
            <v>0.9899116792773216</v>
          </cell>
          <cell r="Y81">
            <v>1.036311944837629</v>
          </cell>
        </row>
        <row r="82">
          <cell r="D82">
            <v>17624.912725764989</v>
          </cell>
          <cell r="X82">
            <v>0.98242696871770074</v>
          </cell>
          <cell r="Y82">
            <v>1.0282525169937946</v>
          </cell>
        </row>
        <row r="83">
          <cell r="D83">
            <v>17495.361768767805</v>
          </cell>
          <cell r="X83">
            <v>0.98151201266747412</v>
          </cell>
          <cell r="Y83">
            <v>1.0122865025610641</v>
          </cell>
        </row>
        <row r="95">
          <cell r="X95">
            <v>0.97273420946595512</v>
          </cell>
          <cell r="Y95">
            <v>1.0339472308728175</v>
          </cell>
        </row>
        <row r="96">
          <cell r="X96">
            <v>1.0126275081007523</v>
          </cell>
          <cell r="Y96">
            <v>1.0379706021811601</v>
          </cell>
        </row>
        <row r="97">
          <cell r="X97">
            <v>1.0135633495100598</v>
          </cell>
          <cell r="Y97">
            <v>0.99713898805750811</v>
          </cell>
        </row>
        <row r="98">
          <cell r="X98">
            <v>0.98974538823718439</v>
          </cell>
          <cell r="Y98">
            <v>0.99021549701475842</v>
          </cell>
        </row>
        <row r="99">
          <cell r="X99">
            <v>0.95345936100637718</v>
          </cell>
          <cell r="Y99">
            <v>0.961653474480199</v>
          </cell>
        </row>
        <row r="100">
          <cell r="X100">
            <v>0.97173184991305528</v>
          </cell>
          <cell r="Y100">
            <v>0.91209766577398277</v>
          </cell>
        </row>
        <row r="101">
          <cell r="X101">
            <v>1.0030404636191517</v>
          </cell>
          <cell r="Y101">
            <v>0.90321181288106422</v>
          </cell>
        </row>
        <row r="102">
          <cell r="X102">
            <v>0.98733510942206348</v>
          </cell>
          <cell r="Y102">
            <v>0.91661403492548299</v>
          </cell>
        </row>
        <row r="103">
          <cell r="X103">
            <v>0.98428533470776036</v>
          </cell>
          <cell r="Y103">
            <v>0.85767751067884335</v>
          </cell>
        </row>
        <row r="104">
          <cell r="X104">
            <v>1.0206083305146381</v>
          </cell>
          <cell r="Y104">
            <v>0.84301943248328037</v>
          </cell>
        </row>
        <row r="105">
          <cell r="X105">
            <v>0.99339743745787035</v>
          </cell>
          <cell r="Y105">
            <v>0.88452877502720662</v>
          </cell>
        </row>
        <row r="106">
          <cell r="X106">
            <v>1.0193856701320594</v>
          </cell>
          <cell r="Y106">
            <v>0.88161958029746201</v>
          </cell>
        </row>
        <row r="107">
          <cell r="X107">
            <v>0.99881237262622868</v>
          </cell>
          <cell r="Y107">
            <v>0.90251345758691914</v>
          </cell>
        </row>
        <row r="108">
          <cell r="X108">
            <v>1.0112052229170252</v>
          </cell>
          <cell r="Y108">
            <v>0.92919463466579566</v>
          </cell>
        </row>
        <row r="109">
          <cell r="X109">
            <v>1.0126799512245377</v>
          </cell>
          <cell r="Y109">
            <v>0.92598458158858432</v>
          </cell>
        </row>
        <row r="110">
          <cell r="X110">
            <v>0.98988381030156225</v>
          </cell>
          <cell r="Y110">
            <v>0.95526478913307922</v>
          </cell>
        </row>
        <row r="111">
          <cell r="X111">
            <v>0.99333661505813919</v>
          </cell>
          <cell r="Y111">
            <v>0.99441890061840543</v>
          </cell>
        </row>
        <row r="112">
          <cell r="X112">
            <v>1.0109499422017285</v>
          </cell>
          <cell r="Y112">
            <v>1.027358544500423</v>
          </cell>
        </row>
        <row r="113">
          <cell r="X113">
            <v>0.996655585144536</v>
          </cell>
          <cell r="Y113">
            <v>1.1192347948898449</v>
          </cell>
        </row>
        <row r="114">
          <cell r="X114">
            <v>1.0057900415336472</v>
          </cell>
          <cell r="Y114">
            <v>1.1342954802085621</v>
          </cell>
        </row>
        <row r="115">
          <cell r="X115">
            <v>1.0121444677086937</v>
          </cell>
          <cell r="Y115">
            <v>1.1616580814611237</v>
          </cell>
        </row>
        <row r="116">
          <cell r="X116">
            <v>1.0049657089162827</v>
          </cell>
          <cell r="Y116">
            <v>1.1954305043063984</v>
          </cell>
        </row>
        <row r="117">
          <cell r="X117">
            <v>0.99405505497215418</v>
          </cell>
          <cell r="Y117">
            <v>1.2195818284442008</v>
          </cell>
        </row>
        <row r="118">
          <cell r="X118">
            <v>1.0001848943669729</v>
          </cell>
          <cell r="Y118">
            <v>1.2280692636740165</v>
          </cell>
        </row>
        <row r="119">
          <cell r="X119">
            <v>0.98155118868871161</v>
          </cell>
          <cell r="Y119">
            <v>1.2456264698066621</v>
          </cell>
        </row>
        <row r="120">
          <cell r="X120">
            <v>0.9741447408847993</v>
          </cell>
          <cell r="Y120">
            <v>1.1875686927476128</v>
          </cell>
        </row>
        <row r="121">
          <cell r="X121">
            <v>0.98484348897500806</v>
          </cell>
          <cell r="Y121">
            <v>1.1313071401406334</v>
          </cell>
        </row>
        <row r="122">
          <cell r="X122">
            <v>1.0048897790036462</v>
          </cell>
          <cell r="Y122">
            <v>1.1678098008358297</v>
          </cell>
        </row>
        <row r="123">
          <cell r="X123">
            <v>0.99987235181587664</v>
          </cell>
          <cell r="Y123">
            <v>1.1494440507086523</v>
          </cell>
        </row>
        <row r="124">
          <cell r="X124">
            <v>1.0215504848920638</v>
          </cell>
          <cell r="Y124">
            <v>1.1235721016169113</v>
          </cell>
        </row>
        <row r="125">
          <cell r="X125">
            <v>0.99579956236360945</v>
          </cell>
          <cell r="Y125">
            <v>1.1453845716398723</v>
          </cell>
        </row>
        <row r="126">
          <cell r="X126">
            <v>1.0159827908327148</v>
          </cell>
          <cell r="Y126">
            <v>1.0624755640164858</v>
          </cell>
        </row>
        <row r="127">
          <cell r="X127">
            <v>1.005334403891126</v>
          </cell>
          <cell r="Y127">
            <v>1.0297454740900505</v>
          </cell>
        </row>
        <row r="128">
          <cell r="X128">
            <v>0.97346153234796262</v>
          </cell>
          <cell r="Y128">
            <v>1.0587114853011168</v>
          </cell>
        </row>
        <row r="129">
          <cell r="X129">
            <v>1.000301401217178</v>
          </cell>
          <cell r="Y129">
            <v>1.0177970669963916</v>
          </cell>
        </row>
        <row r="130">
          <cell r="X130">
            <v>0.98348152691722124</v>
          </cell>
          <cell r="Y130">
            <v>1.0696768571268944</v>
          </cell>
        </row>
        <row r="131">
          <cell r="X131">
            <v>1</v>
          </cell>
          <cell r="Y131">
            <v>1</v>
          </cell>
        </row>
        <row r="132">
          <cell r="X132">
            <v>0.98916517528338566</v>
          </cell>
          <cell r="Y132">
            <v>0.99628424627277967</v>
          </cell>
        </row>
        <row r="133">
          <cell r="X133">
            <v>0.98894356065922495</v>
          </cell>
          <cell r="Y133">
            <v>1.0045024961950417</v>
          </cell>
        </row>
        <row r="134">
          <cell r="X134">
            <v>1.00168351085556</v>
          </cell>
          <cell r="Y134">
            <v>1.0266880763387249</v>
          </cell>
        </row>
        <row r="135">
          <cell r="X135">
            <v>1.0012151599716876</v>
          </cell>
          <cell r="Y135">
            <v>1.0296015230534834</v>
          </cell>
        </row>
        <row r="136">
          <cell r="X136">
            <v>0.97451598831769182</v>
          </cell>
          <cell r="Y136">
            <v>1.0323939296728659</v>
          </cell>
        </row>
        <row r="137">
          <cell r="X137">
            <v>0.98524833279555879</v>
          </cell>
          <cell r="Y137">
            <v>1.0253456567752655</v>
          </cell>
        </row>
        <row r="138">
          <cell r="X138">
            <v>0.98474836769840091</v>
          </cell>
          <cell r="Y138">
            <v>1.0233916108010384</v>
          </cell>
        </row>
        <row r="139">
          <cell r="X139">
            <v>1.003146363240295</v>
          </cell>
          <cell r="Y139">
            <v>1.006988932851258</v>
          </cell>
        </row>
        <row r="140">
          <cell r="X140">
            <v>0.99242208497481632</v>
          </cell>
          <cell r="Y140">
            <v>1.0272052867266803</v>
          </cell>
        </row>
        <row r="141">
          <cell r="X141">
            <v>0.99768658810632604</v>
          </cell>
          <cell r="Y141">
            <v>1.0348212438190743</v>
          </cell>
        </row>
        <row r="142">
          <cell r="X142">
            <v>1.0017308113993362</v>
          </cell>
          <cell r="Y142">
            <v>1.0540262715680626</v>
          </cell>
        </row>
        <row r="143">
          <cell r="X143">
            <v>0.99335529907522901</v>
          </cell>
          <cell r="Y143">
            <v>1.0619201324613476</v>
          </cell>
        </row>
        <row r="144">
          <cell r="X144">
            <v>0.96909746003704311</v>
          </cell>
          <cell r="Y144">
            <v>1.0527671307861233</v>
          </cell>
        </row>
        <row r="145">
          <cell r="X145">
            <v>0.97670977262041625</v>
          </cell>
          <cell r="Y145">
            <v>1.0413606078682878</v>
          </cell>
        </row>
        <row r="146">
          <cell r="X146">
            <v>0.98826401982278644</v>
          </cell>
          <cell r="Y146">
            <v>1.0614696005179673</v>
          </cell>
        </row>
        <row r="147">
          <cell r="X147">
            <v>0.97620400905088733</v>
          </cell>
          <cell r="Y147">
            <v>1.0358095721404819</v>
          </cell>
        </row>
        <row r="148">
          <cell r="X148">
            <v>0.98530037791263603</v>
          </cell>
          <cell r="Y148">
            <v>1.0245150863723509</v>
          </cell>
        </row>
        <row r="149">
          <cell r="X149">
            <v>0.99502737956584408</v>
          </cell>
          <cell r="Y149">
            <v>1.0216098282320094</v>
          </cell>
        </row>
        <row r="150">
          <cell r="X150">
            <v>0.98213790326605011</v>
          </cell>
          <cell r="Y150">
            <v>1.0239233858355745</v>
          </cell>
        </row>
        <row r="151">
          <cell r="X151">
            <v>0.98645388458433358</v>
          </cell>
          <cell r="Y151">
            <v>1.0016226699261208</v>
          </cell>
        </row>
        <row r="152">
          <cell r="X152">
            <v>0.96513288588758583</v>
          </cell>
          <cell r="Y152">
            <v>0.97673413398547826</v>
          </cell>
        </row>
        <row r="153">
          <cell r="X153">
            <v>0.98361312452436289</v>
          </cell>
          <cell r="Y153">
            <v>0.97848110220737294</v>
          </cell>
        </row>
        <row r="154">
          <cell r="X154">
            <v>0.99297664806295705</v>
          </cell>
          <cell r="Y154">
            <v>0.9759332511812947</v>
          </cell>
        </row>
        <row r="155">
          <cell r="X155">
            <v>0.990279539068184</v>
          </cell>
          <cell r="Y155">
            <v>0.95499398946726877</v>
          </cell>
        </row>
        <row r="156">
          <cell r="X156">
            <v>0.98485925412219066</v>
          </cell>
          <cell r="Y156">
            <v>0.96026246289113815</v>
          </cell>
        </row>
        <row r="157">
          <cell r="X157">
            <v>0.98187337525707008</v>
          </cell>
          <cell r="Y157">
            <v>0.96266698996191935</v>
          </cell>
        </row>
        <row r="158">
          <cell r="X158">
            <v>0.95117308400268097</v>
          </cell>
          <cell r="Y158">
            <v>0.94886585771898391</v>
          </cell>
        </row>
        <row r="159">
          <cell r="X159">
            <v>0.99246617719818342</v>
          </cell>
          <cell r="Y159">
            <v>0.95656808091084511</v>
          </cell>
        </row>
        <row r="160">
          <cell r="X160">
            <v>1.0012567976693594</v>
          </cell>
          <cell r="Y160">
            <v>0.97224697459796339</v>
          </cell>
        </row>
        <row r="161">
          <cell r="X161">
            <v>0.97510224678072033</v>
          </cell>
          <cell r="Y161">
            <v>0.99922638327976232</v>
          </cell>
        </row>
        <row r="162">
          <cell r="X162">
            <v>0.95940779812080534</v>
          </cell>
          <cell r="Y162">
            <v>0.99613615722302162</v>
          </cell>
        </row>
        <row r="163">
          <cell r="X163">
            <v>0.95810837346361544</v>
          </cell>
          <cell r="Y163">
            <v>0.98812323956851855</v>
          </cell>
        </row>
        <row r="175">
          <cell r="D175">
            <v>200.10400000000001</v>
          </cell>
          <cell r="X175">
            <v>1.0106199951936661</v>
          </cell>
          <cell r="Y175">
            <v>0.17916203905308942</v>
          </cell>
        </row>
        <row r="176">
          <cell r="D176">
            <v>225.09399999999999</v>
          </cell>
          <cell r="X176">
            <v>0.98120515735838465</v>
          </cell>
          <cell r="Y176">
            <v>0.20344391932320205</v>
          </cell>
        </row>
        <row r="177">
          <cell r="D177">
            <v>252.36</v>
          </cell>
          <cell r="X177">
            <v>0.99746707468688189</v>
          </cell>
          <cell r="Y177">
            <v>0.22073081971575892</v>
          </cell>
        </row>
        <row r="178">
          <cell r="D178">
            <v>273.28699999999998</v>
          </cell>
          <cell r="X178">
            <v>1.0162978970295484</v>
          </cell>
          <cell r="Y178">
            <v>0.23088793080568989</v>
          </cell>
        </row>
        <row r="179">
          <cell r="D179">
            <v>296.928</v>
          </cell>
          <cell r="X179">
            <v>1.0104623249042042</v>
          </cell>
          <cell r="Y179">
            <v>0.24755123204957649</v>
          </cell>
        </row>
        <row r="180">
          <cell r="D180">
            <v>319.346</v>
          </cell>
          <cell r="X180">
            <v>1.0089891167773519</v>
          </cell>
          <cell r="Y180">
            <v>0.26074188260295639</v>
          </cell>
        </row>
        <row r="181">
          <cell r="D181">
            <v>349.89100000000002</v>
          </cell>
          <cell r="X181">
            <v>1.0163501896516918</v>
          </cell>
          <cell r="Y181">
            <v>0.27653234222680595</v>
          </cell>
        </row>
        <row r="182">
          <cell r="D182">
            <v>380.17700000000002</v>
          </cell>
          <cell r="X182">
            <v>0.99718682412675863</v>
          </cell>
          <cell r="Y182">
            <v>0.29814852937551861</v>
          </cell>
        </row>
        <row r="183">
          <cell r="D183">
            <v>410.67900000000003</v>
          </cell>
          <cell r="X183">
            <v>1.0058429438824381</v>
          </cell>
          <cell r="Y183">
            <v>0.31107699258794047</v>
          </cell>
        </row>
        <row r="184">
          <cell r="D184">
            <v>435.25600000000003</v>
          </cell>
          <cell r="X184">
            <v>1.0014276539472549</v>
          </cell>
          <cell r="Y184">
            <v>0.32255619850734346</v>
          </cell>
        </row>
        <row r="185">
          <cell r="D185">
            <v>487.86</v>
          </cell>
          <cell r="X185">
            <v>1.0222439681373037</v>
          </cell>
          <cell r="Y185">
            <v>0.34501544565822823</v>
          </cell>
        </row>
        <row r="186">
          <cell r="D186">
            <v>542.99900000000002</v>
          </cell>
          <cell r="X186">
            <v>1.0077184933493286</v>
          </cell>
          <cell r="Y186">
            <v>0.38276600805984279</v>
          </cell>
        </row>
        <row r="187">
          <cell r="D187">
            <v>572.04200000000003</v>
          </cell>
          <cell r="X187">
            <v>1.0038232751402349</v>
          </cell>
          <cell r="Y187">
            <v>0.39733828641902585</v>
          </cell>
        </row>
        <row r="188">
          <cell r="D188">
            <v>620.86300000000006</v>
          </cell>
          <cell r="X188">
            <v>1.0010778628095403</v>
          </cell>
          <cell r="Y188">
            <v>0.42432833475478127</v>
          </cell>
        </row>
        <row r="189">
          <cell r="D189">
            <v>687.56299999999999</v>
          </cell>
          <cell r="X189">
            <v>1.0014032552876737</v>
          </cell>
          <cell r="Y189">
            <v>0.46050624277658753</v>
          </cell>
        </row>
        <row r="190">
          <cell r="D190">
            <v>737.79</v>
          </cell>
          <cell r="X190">
            <v>1.0029257921989465</v>
          </cell>
          <cell r="Y190">
            <v>0.48331007573067591</v>
          </cell>
        </row>
        <row r="191">
          <cell r="D191">
            <v>788.60300000000007</v>
          </cell>
          <cell r="X191">
            <v>0.99838357337581474</v>
          </cell>
          <cell r="Y191">
            <v>0.50785684032663458</v>
          </cell>
        </row>
        <row r="192">
          <cell r="D192">
            <v>859.23300000000006</v>
          </cell>
          <cell r="X192">
            <v>1.0042644982864655</v>
          </cell>
          <cell r="Y192">
            <v>0.53738323827349055</v>
          </cell>
        </row>
        <row r="193">
          <cell r="D193">
            <v>925.178</v>
          </cell>
          <cell r="X193">
            <v>0.98614440661038438</v>
          </cell>
          <cell r="Y193">
            <v>0.57560490091732675</v>
          </cell>
        </row>
        <row r="194">
          <cell r="D194">
            <v>1013.9590000000001</v>
          </cell>
          <cell r="X194">
            <v>1.0042803564569109</v>
          </cell>
          <cell r="Y194">
            <v>0.60510002155964115</v>
          </cell>
        </row>
        <row r="195">
          <cell r="D195">
            <v>1107.7329999999999</v>
          </cell>
          <cell r="X195">
            <v>1.0093343583428629</v>
          </cell>
          <cell r="Y195">
            <v>0.64137723977657424</v>
          </cell>
        </row>
        <row r="196">
          <cell r="D196">
            <v>1201.163</v>
          </cell>
          <cell r="X196">
            <v>1.0263584455701786</v>
          </cell>
          <cell r="Y196">
            <v>0.66734472371556564</v>
          </cell>
        </row>
        <row r="197">
          <cell r="D197">
            <v>1288.009</v>
          </cell>
          <cell r="X197">
            <v>1.0135886443300075</v>
          </cell>
          <cell r="Y197">
            <v>0.70856033792927331</v>
          </cell>
        </row>
        <row r="198">
          <cell r="D198">
            <v>1407.566</v>
          </cell>
          <cell r="X198">
            <v>1.0077886550475421</v>
          </cell>
          <cell r="Y198">
            <v>0.76087243955710926</v>
          </cell>
        </row>
        <row r="199">
          <cell r="D199">
            <v>1516.653</v>
          </cell>
          <cell r="X199">
            <v>1.0148616304812619</v>
          </cell>
          <cell r="Y199">
            <v>0.79402153869744874</v>
          </cell>
        </row>
        <row r="200">
          <cell r="D200">
            <v>1501.3340000000001</v>
          </cell>
          <cell r="X200">
            <v>0.98317722103983163</v>
          </cell>
          <cell r="Y200">
            <v>0.7915394412763932</v>
          </cell>
        </row>
        <row r="201">
          <cell r="D201">
            <v>1597.8260000000002</v>
          </cell>
          <cell r="X201">
            <v>1.0107516492392734</v>
          </cell>
          <cell r="Y201">
            <v>0.80360855920109708</v>
          </cell>
        </row>
        <row r="202">
          <cell r="D202">
            <v>1677.943</v>
          </cell>
          <cell r="X202">
            <v>1.0175709443968066</v>
          </cell>
          <cell r="Y202">
            <v>0.82563708227147514</v>
          </cell>
        </row>
        <row r="203">
          <cell r="D203">
            <v>1763.0794031279995</v>
          </cell>
          <cell r="X203">
            <v>1.0270584473339686</v>
          </cell>
          <cell r="Y203">
            <v>0.84571319623737085</v>
          </cell>
        </row>
        <row r="204">
          <cell r="D204">
            <v>1822.4834031279997</v>
          </cell>
          <cell r="X204">
            <v>1.0326580284283069</v>
          </cell>
          <cell r="Y204">
            <v>0.85271982031204874</v>
          </cell>
        </row>
        <row r="205">
          <cell r="D205">
            <v>1863.3344031279998</v>
          </cell>
          <cell r="X205">
            <v>1.0013423611896335</v>
          </cell>
          <cell r="Y205">
            <v>0.87943565462996687</v>
          </cell>
        </row>
        <row r="206">
          <cell r="D206">
            <v>1915.3024031279997</v>
          </cell>
          <cell r="X206">
            <v>1.0527312349639251</v>
          </cell>
          <cell r="Y206">
            <v>0.84199925791274122</v>
          </cell>
        </row>
        <row r="207">
          <cell r="D207">
            <v>2042.4524031279998</v>
          </cell>
          <cell r="X207">
            <v>1.0326190798183295</v>
          </cell>
          <cell r="Y207">
            <v>0.89891214412064591</v>
          </cell>
        </row>
        <row r="208">
          <cell r="D208">
            <v>2086.2614031279995</v>
          </cell>
          <cell r="X208">
            <v>0.98626622383826168</v>
          </cell>
          <cell r="Y208">
            <v>0.94566705948352048</v>
          </cell>
        </row>
        <row r="209">
          <cell r="D209">
            <v>2125.6504031279997</v>
          </cell>
          <cell r="X209">
            <v>1.0379212445028081</v>
          </cell>
          <cell r="Y209">
            <v>0.90207618855353011</v>
          </cell>
        </row>
        <row r="210">
          <cell r="D210">
            <v>2273.6884031279997</v>
          </cell>
          <cell r="X210">
            <v>1.02276697174345</v>
          </cell>
          <cell r="Y210">
            <v>0.96205667364271819</v>
          </cell>
        </row>
        <row r="211">
          <cell r="D211">
            <v>2360.4954031279999</v>
          </cell>
          <cell r="X211">
            <v>1</v>
          </cell>
          <cell r="Y211">
            <v>1</v>
          </cell>
        </row>
        <row r="212">
          <cell r="D212">
            <v>2447.8424031279992</v>
          </cell>
          <cell r="X212">
            <v>1.0079571809358869</v>
          </cell>
          <cell r="Y212">
            <v>1.0059760081586817</v>
          </cell>
        </row>
        <row r="213">
          <cell r="D213">
            <v>2547.9694031279996</v>
          </cell>
          <cell r="X213">
            <v>1.0090505231273208</v>
          </cell>
          <cell r="Y213">
            <v>1.0241098552746581</v>
          </cell>
        </row>
        <row r="214">
          <cell r="D214">
            <v>2684.3214031279999</v>
          </cell>
          <cell r="X214">
            <v>1.0048229805294591</v>
          </cell>
          <cell r="Y214">
            <v>1.0618347553885719</v>
          </cell>
        </row>
        <row r="215">
          <cell r="D215">
            <v>2775.8534031279996</v>
          </cell>
          <cell r="X215">
            <v>0.99663444859205996</v>
          </cell>
          <cell r="Y215">
            <v>1.0863462101371462</v>
          </cell>
        </row>
        <row r="216">
          <cell r="D216">
            <v>2869.3674031279998</v>
          </cell>
          <cell r="X216">
            <v>1.0078184914293356</v>
          </cell>
          <cell r="Y216">
            <v>1.0932390801324356</v>
          </cell>
        </row>
        <row r="217">
          <cell r="D217">
            <v>2927.3054065400001</v>
          </cell>
          <cell r="X217">
            <v>1.0145975924819119</v>
          </cell>
          <cell r="Y217">
            <v>1.0946050120577711</v>
          </cell>
        </row>
        <row r="218">
          <cell r="D218">
            <v>2930.0031853599999</v>
          </cell>
          <cell r="X218">
            <v>0.98620064949776254</v>
          </cell>
          <cell r="Y218">
            <v>1.1166452250597554</v>
          </cell>
        </row>
        <row r="219">
          <cell r="D219">
            <v>3028.9651268039997</v>
          </cell>
          <cell r="X219">
            <v>1.0028319048399965</v>
          </cell>
          <cell r="Y219">
            <v>1.1251922557305998</v>
          </cell>
        </row>
        <row r="220">
          <cell r="D220">
            <v>3117.2196323559997</v>
          </cell>
          <cell r="X220">
            <v>1.0026131929693889</v>
          </cell>
          <cell r="Y220">
            <v>1.1468113111693305</v>
          </cell>
        </row>
        <row r="221">
          <cell r="D221">
            <v>3211.3973398799999</v>
          </cell>
          <cell r="X221">
            <v>1.0063837011063699</v>
          </cell>
          <cell r="Y221">
            <v>1.1629762176876952</v>
          </cell>
        </row>
        <row r="222">
          <cell r="D222">
            <v>3303.3303432920002</v>
          </cell>
          <cell r="X222">
            <v>0.99581353785616666</v>
          </cell>
          <cell r="Y222">
            <v>1.1931678044189229</v>
          </cell>
        </row>
        <row r="223">
          <cell r="D223">
            <v>3385.1272613000001</v>
          </cell>
          <cell r="X223">
            <v>0.99551706394210593</v>
          </cell>
          <cell r="Y223">
            <v>1.2054126961740241</v>
          </cell>
        </row>
        <row r="224">
          <cell r="D224">
            <v>3560.268264712</v>
          </cell>
          <cell r="X224">
            <v>1.0149538520699424</v>
          </cell>
          <cell r="Y224">
            <v>1.2210440720002609</v>
          </cell>
        </row>
        <row r="225">
          <cell r="D225">
            <v>3648.5172681240001</v>
          </cell>
          <cell r="X225">
            <v>1.0067496928989006</v>
          </cell>
          <cell r="Y225">
            <v>1.2352819978416036</v>
          </cell>
        </row>
        <row r="226">
          <cell r="D226">
            <v>3837.9702715359995</v>
          </cell>
          <cell r="X226">
            <v>1.0009508365243913</v>
          </cell>
          <cell r="Y226">
            <v>1.2791667481621951</v>
          </cell>
        </row>
        <row r="227">
          <cell r="D227">
            <v>3899.4324720959994</v>
          </cell>
          <cell r="X227">
            <v>1.0038255230038813</v>
          </cell>
          <cell r="Y227">
            <v>1.269843927532017</v>
          </cell>
        </row>
        <row r="228">
          <cell r="D228">
            <v>3973.6085838119993</v>
          </cell>
          <cell r="X228">
            <v>1.0110104749238831</v>
          </cell>
          <cell r="Y228">
            <v>1.2633791660544336</v>
          </cell>
        </row>
        <row r="229">
          <cell r="D229">
            <v>3981.1430535439999</v>
          </cell>
          <cell r="X229">
            <v>1.0034653524379595</v>
          </cell>
          <cell r="Y229">
            <v>1.25726381201742</v>
          </cell>
        </row>
        <row r="230">
          <cell r="D230">
            <v>4072.2330569559999</v>
          </cell>
          <cell r="X230">
            <v>1.0004740155727991</v>
          </cell>
          <cell r="Y230">
            <v>1.2722083906597375</v>
          </cell>
        </row>
        <row r="231">
          <cell r="D231">
            <v>4224.5940603679992</v>
          </cell>
          <cell r="X231">
            <v>1.0089587425102784</v>
          </cell>
          <cell r="Y231">
            <v>1.2901193283411749</v>
          </cell>
        </row>
        <row r="232">
          <cell r="D232">
            <v>4270.7747901040002</v>
          </cell>
          <cell r="X232">
            <v>1.0072679858848881</v>
          </cell>
          <cell r="Y232">
            <v>1.286626393136731</v>
          </cell>
        </row>
        <row r="233">
          <cell r="D233">
            <v>4395.5567935159997</v>
          </cell>
          <cell r="X233">
            <v>1.0117936105971672</v>
          </cell>
          <cell r="Y233">
            <v>1.2974244023675101</v>
          </cell>
        </row>
        <row r="234">
          <cell r="D234">
            <v>4394.9367969280001</v>
          </cell>
          <cell r="X234">
            <v>1.0031596895364019</v>
          </cell>
          <cell r="Y234">
            <v>1.2899885348644404</v>
          </cell>
        </row>
        <row r="235">
          <cell r="D235">
            <v>4320.9939157103199</v>
          </cell>
          <cell r="X235">
            <v>0.99923681900086014</v>
          </cell>
          <cell r="Y235">
            <v>1.260087475916454</v>
          </cell>
        </row>
        <row r="236">
          <cell r="D236">
            <v>4400.6551203399995</v>
          </cell>
          <cell r="X236">
            <v>1.0033329669447413</v>
          </cell>
          <cell r="Y236">
            <v>1.2709551531467094</v>
          </cell>
        </row>
        <row r="237">
          <cell r="D237">
            <v>4393.3471203399995</v>
          </cell>
          <cell r="X237">
            <v>1.0081393165879686</v>
          </cell>
          <cell r="Y237">
            <v>1.2569169823606006</v>
          </cell>
        </row>
        <row r="238">
          <cell r="D238">
            <v>4390.0841203399996</v>
          </cell>
          <cell r="X238">
            <v>1.0116455576212036</v>
          </cell>
          <cell r="Y238">
            <v>1.2457391803551112</v>
          </cell>
        </row>
        <row r="239">
          <cell r="D239">
            <v>4424.1281203399994</v>
          </cell>
          <cell r="X239">
            <v>1.0015784318125025</v>
          </cell>
          <cell r="Y239">
            <v>1.2607570831460067</v>
          </cell>
        </row>
        <row r="240">
          <cell r="D240">
            <v>4475.5791203399995</v>
          </cell>
          <cell r="X240">
            <v>0.9976052955581487</v>
          </cell>
          <cell r="Y240">
            <v>1.2714683903574384</v>
          </cell>
        </row>
        <row r="241">
          <cell r="D241">
            <v>4504.8991203399992</v>
          </cell>
          <cell r="X241">
            <v>1.0061105756659616</v>
          </cell>
          <cell r="Y241">
            <v>1.2587653193196231</v>
          </cell>
        </row>
        <row r="242">
          <cell r="D242">
            <v>4526.8721203399991</v>
          </cell>
          <cell r="X242">
            <v>1.007379138246224</v>
          </cell>
          <cell r="Y242">
            <v>1.2527883849508941</v>
          </cell>
        </row>
        <row r="243">
          <cell r="D243">
            <v>4478.068120339999</v>
          </cell>
          <cell r="X243">
            <v>1.0071237948260279</v>
          </cell>
          <cell r="Y243">
            <v>1.2282402911756649</v>
          </cell>
        </row>
        <row r="257">
          <cell r="D257">
            <v>2668.8690000000001</v>
          </cell>
          <cell r="X257">
            <v>0.96035138063768799</v>
          </cell>
          <cell r="Y257">
            <v>1.5903918684175757</v>
          </cell>
        </row>
        <row r="258">
          <cell r="D258">
            <v>2834.0940000000001</v>
          </cell>
          <cell r="X258">
            <v>1.0052856146890694</v>
          </cell>
          <cell r="Y258">
            <v>1.5812274367734236</v>
          </cell>
        </row>
        <row r="259">
          <cell r="D259">
            <v>2737.6840000000002</v>
          </cell>
          <cell r="X259">
            <v>1.0053582949804589</v>
          </cell>
          <cell r="Y259">
            <v>1.5025620650530067</v>
          </cell>
        </row>
        <row r="260">
          <cell r="D260">
            <v>2672.9110000000001</v>
          </cell>
          <cell r="X260">
            <v>0.97775673211148983</v>
          </cell>
          <cell r="Y260">
            <v>1.4845195121059063</v>
          </cell>
        </row>
        <row r="261">
          <cell r="D261">
            <v>2512.3760000000002</v>
          </cell>
          <cell r="X261">
            <v>0.93836267387208594</v>
          </cell>
          <cell r="Y261">
            <v>1.4265168895953837</v>
          </cell>
        </row>
        <row r="262">
          <cell r="D262">
            <v>2457.578</v>
          </cell>
          <cell r="X262">
            <v>0.95835922274447116</v>
          </cell>
          <cell r="Y262">
            <v>1.336114642375658</v>
          </cell>
        </row>
        <row r="263">
          <cell r="D263">
            <v>2561.252</v>
          </cell>
          <cell r="X263">
            <v>0.99238548476290178</v>
          </cell>
          <cell r="Y263">
            <v>1.3111651024819122</v>
          </cell>
        </row>
        <row r="264">
          <cell r="D264">
            <v>2606.8540000000003</v>
          </cell>
          <cell r="X264">
            <v>0.97735358688275664</v>
          </cell>
          <cell r="Y264">
            <v>1.3192202304505269</v>
          </cell>
        </row>
        <row r="265">
          <cell r="D265">
            <v>2449.2910000000002</v>
          </cell>
          <cell r="X265">
            <v>0.97257845079427074</v>
          </cell>
          <cell r="Y265">
            <v>1.213501324757053</v>
          </cell>
        </row>
        <row r="266">
          <cell r="D266">
            <v>2557.2049999999999</v>
          </cell>
          <cell r="X266">
            <v>1.0155942474832489</v>
          </cell>
          <cell r="Y266">
            <v>1.1818285021263477</v>
          </cell>
        </row>
        <row r="267">
          <cell r="D267">
            <v>2649.39</v>
          </cell>
          <cell r="X267">
            <v>0.98027057009927254</v>
          </cell>
          <cell r="Y267">
            <v>1.2357389994020342</v>
          </cell>
        </row>
        <row r="268">
          <cell r="D268">
            <v>2722.5650000000001</v>
          </cell>
          <cell r="X268">
            <v>1.013919256389886</v>
          </cell>
          <cell r="Y268">
            <v>1.20636127897</v>
          </cell>
        </row>
        <row r="269">
          <cell r="D269">
            <v>2764.9859999999999</v>
          </cell>
          <cell r="X269">
            <v>0.99020004096452019</v>
          </cell>
          <cell r="Y269">
            <v>1.231370365389334</v>
          </cell>
        </row>
        <row r="270">
          <cell r="D270">
            <v>2923.873</v>
          </cell>
          <cell r="X270">
            <v>1.0058484245220052</v>
          </cell>
          <cell r="Y270">
            <v>1.257850474695597</v>
          </cell>
        </row>
        <row r="271">
          <cell r="D271">
            <v>2921.18</v>
          </cell>
          <cell r="X271">
            <v>1.0082482320937096</v>
          </cell>
          <cell r="Y271">
            <v>1.228999804598909</v>
          </cell>
        </row>
        <row r="272">
          <cell r="D272">
            <v>2977.2040000000002</v>
          </cell>
          <cell r="X272">
            <v>0.97987215684661044</v>
          </cell>
          <cell r="Y272">
            <v>1.2624959765120549</v>
          </cell>
        </row>
        <row r="273">
          <cell r="D273">
            <v>3176.893</v>
          </cell>
          <cell r="X273">
            <v>0.98527267239753691</v>
          </cell>
          <cell r="Y273">
            <v>1.311159120118119</v>
          </cell>
        </row>
        <row r="274">
          <cell r="D274">
            <v>3408.944</v>
          </cell>
          <cell r="X274">
            <v>1.0058229980035489</v>
          </cell>
          <cell r="Y274">
            <v>1.3463207051561346</v>
          </cell>
        </row>
        <row r="275">
          <cell r="D275">
            <v>3767.6930000000002</v>
          </cell>
          <cell r="X275">
            <v>0.9924407982512623</v>
          </cell>
          <cell r="Y275">
            <v>1.4731248039879783</v>
          </cell>
        </row>
        <row r="276">
          <cell r="D276">
            <v>3899.46</v>
          </cell>
          <cell r="X276">
            <v>0.9995141262701519</v>
          </cell>
          <cell r="Y276">
            <v>1.4787890184638826</v>
          </cell>
        </row>
        <row r="277">
          <cell r="D277">
            <v>4085.279</v>
          </cell>
          <cell r="X277">
            <v>1.0064032856238481</v>
          </cell>
          <cell r="Y277">
            <v>1.5003484181015101</v>
          </cell>
        </row>
        <row r="278">
          <cell r="D278">
            <v>4236.8500000000004</v>
          </cell>
          <cell r="X278">
            <v>0.99271332197491924</v>
          </cell>
          <cell r="Y278">
            <v>1.5392016687878942</v>
          </cell>
        </row>
        <row r="279">
          <cell r="D279">
            <v>4323.9399999999996</v>
          </cell>
          <cell r="X279">
            <v>0.98235426310829455</v>
          </cell>
          <cell r="Y279">
            <v>1.5522445497786748</v>
          </cell>
        </row>
        <row r="280">
          <cell r="D280">
            <v>4412.1610000000001</v>
          </cell>
          <cell r="X280">
            <v>0.99214805263458783</v>
          </cell>
          <cell r="Y280">
            <v>1.5322031793591413</v>
          </cell>
        </row>
        <row r="281">
          <cell r="D281">
            <v>4422.9840000000004</v>
          </cell>
          <cell r="X281">
            <v>0.96535344572704773</v>
          </cell>
          <cell r="Y281">
            <v>1.5396104374857471</v>
          </cell>
        </row>
        <row r="282">
          <cell r="D282">
            <v>4259.259</v>
          </cell>
          <cell r="X282">
            <v>0.9660725288147457</v>
          </cell>
          <cell r="Y282">
            <v>1.4453742272853469</v>
          </cell>
        </row>
        <row r="283">
          <cell r="D283">
            <v>4059.357</v>
          </cell>
          <cell r="X283">
            <v>0.97060512869765259</v>
          </cell>
          <cell r="Y283">
            <v>1.3446310486967001</v>
          </cell>
        </row>
        <row r="284">
          <cell r="D284">
            <v>4371.6459999999997</v>
          </cell>
          <cell r="X284">
            <v>0.99554781082067312</v>
          </cell>
          <cell r="Y284">
            <v>1.3905560254796023</v>
          </cell>
        </row>
        <row r="285">
          <cell r="D285">
            <v>4258.3280000000004</v>
          </cell>
          <cell r="X285">
            <v>0.98490304265207507</v>
          </cell>
          <cell r="Y285">
            <v>1.3471655447692041</v>
          </cell>
        </row>
        <row r="286">
          <cell r="D286">
            <v>4309.1120000000001</v>
          </cell>
          <cell r="X286">
            <v>1.0129996081940402</v>
          </cell>
          <cell r="Y286">
            <v>1.299890433919795</v>
          </cell>
        </row>
        <row r="287">
          <cell r="D287">
            <v>4365.9679999999998</v>
          </cell>
          <cell r="X287">
            <v>0.98974111240286922</v>
          </cell>
          <cell r="Y287">
            <v>1.3185109315104204</v>
          </cell>
        </row>
        <row r="288">
          <cell r="D288">
            <v>4105.0990000000002</v>
          </cell>
          <cell r="X288">
            <v>0.99631577849812925</v>
          </cell>
          <cell r="Y288">
            <v>1.2060003459279849</v>
          </cell>
        </row>
        <row r="289">
          <cell r="D289">
            <v>3837.1370000000002</v>
          </cell>
          <cell r="X289">
            <v>0.98923620492159581</v>
          </cell>
          <cell r="Y289">
            <v>1.1149148307545178</v>
          </cell>
        </row>
        <row r="290">
          <cell r="D290">
            <v>3864.1190000000001</v>
          </cell>
          <cell r="X290">
            <v>0.9648978959971054</v>
          </cell>
          <cell r="Y290">
            <v>1.1323006924522319</v>
          </cell>
        </row>
        <row r="291">
          <cell r="D291">
            <v>3840.4190000000003</v>
          </cell>
          <cell r="X291">
            <v>0.9787056214453097</v>
          </cell>
          <cell r="Y291">
            <v>1.0931285805482538</v>
          </cell>
        </row>
        <row r="292">
          <cell r="D292">
            <v>4000.8879999999999</v>
          </cell>
          <cell r="X292">
            <v>0.9607886194043993</v>
          </cell>
          <cell r="Y292">
            <v>1.1397350127482684</v>
          </cell>
        </row>
        <row r="293">
          <cell r="D293">
            <v>3732.2800000000007</v>
          </cell>
          <cell r="X293">
            <v>1</v>
          </cell>
          <cell r="Y293">
            <v>1</v>
          </cell>
        </row>
        <row r="294">
          <cell r="D294">
            <v>3692.857</v>
          </cell>
          <cell r="X294">
            <v>0.97726736278239301</v>
          </cell>
          <cell r="Y294">
            <v>0.98997514197221248</v>
          </cell>
        </row>
        <row r="295">
          <cell r="D295">
            <v>3774.2460000000005</v>
          </cell>
          <cell r="X295">
            <v>0.97617388978747588</v>
          </cell>
          <cell r="Y295">
            <v>0.99173857618252925</v>
          </cell>
        </row>
        <row r="296">
          <cell r="D296">
            <v>3994.027</v>
          </cell>
          <cell r="X296">
            <v>1.0002327710499723</v>
          </cell>
          <cell r="Y296">
            <v>1.0038084321053482</v>
          </cell>
        </row>
        <row r="297">
          <cell r="D297">
            <v>4045.9780000000005</v>
          </cell>
          <cell r="X297">
            <v>1.0054457474620446</v>
          </cell>
          <cell r="Y297">
            <v>0.99266209413141715</v>
          </cell>
        </row>
        <row r="298">
          <cell r="D298">
            <v>3893.5659999999998</v>
          </cell>
          <cell r="X298">
            <v>0.95242875624912693</v>
          </cell>
          <cell r="Y298">
            <v>0.99278519754011252</v>
          </cell>
        </row>
        <row r="299">
          <cell r="D299">
            <v>3945.67</v>
          </cell>
          <cell r="X299">
            <v>0.96581039524865309</v>
          </cell>
          <cell r="Y299">
            <v>0.98025947931737945</v>
          </cell>
        </row>
        <row r="300">
          <cell r="D300">
            <v>3990.9630000000002</v>
          </cell>
          <cell r="X300">
            <v>0.98544980055977616</v>
          </cell>
          <cell r="Y300">
            <v>0.96268574682196972</v>
          </cell>
        </row>
        <row r="301">
          <cell r="D301">
            <v>3970.1059999999998</v>
          </cell>
          <cell r="X301">
            <v>1.005748428658314</v>
          </cell>
          <cell r="Y301">
            <v>0.9300414075716521</v>
          </cell>
        </row>
        <row r="302">
          <cell r="D302">
            <v>4016.3630000000003</v>
          </cell>
          <cell r="X302">
            <v>0.98695187849070187</v>
          </cell>
          <cell r="Y302">
            <v>0.94934463640648159</v>
          </cell>
        </row>
        <row r="303">
          <cell r="D303">
            <v>4100.5169999999998</v>
          </cell>
          <cell r="X303">
            <v>0.99345198290105152</v>
          </cell>
          <cell r="Y303">
            <v>0.95139543267221716</v>
          </cell>
        </row>
        <row r="304">
          <cell r="D304">
            <v>4273.4889999999996</v>
          </cell>
          <cell r="X304">
            <v>1.009045114789705</v>
          </cell>
          <cell r="Y304">
            <v>0.96344847429739144</v>
          </cell>
        </row>
        <row r="305">
          <cell r="D305">
            <v>4295.5410000000002</v>
          </cell>
          <cell r="X305">
            <v>0.99437960233578637</v>
          </cell>
          <cell r="Y305">
            <v>0.96850991856247604</v>
          </cell>
        </row>
        <row r="306">
          <cell r="D306">
            <v>4004.87</v>
          </cell>
          <cell r="X306">
            <v>0.93475532802920691</v>
          </cell>
          <cell r="Y306">
            <v>0.94322288217589556</v>
          </cell>
        </row>
        <row r="307">
          <cell r="D307">
            <v>4053.5529999999999</v>
          </cell>
          <cell r="X307">
            <v>0.95489760682112168</v>
          </cell>
          <cell r="Y307">
            <v>0.91512243880717137</v>
          </cell>
        </row>
        <row r="308">
          <cell r="D308">
            <v>4278.2579999999998</v>
          </cell>
          <cell r="X308">
            <v>0.98143724845244262</v>
          </cell>
          <cell r="Y308">
            <v>0.91975398403947373</v>
          </cell>
        </row>
        <row r="309">
          <cell r="D309">
            <v>4084.6560000000004</v>
          </cell>
          <cell r="X309">
            <v>0.9558842179299758</v>
          </cell>
          <cell r="Y309">
            <v>0.88345882565454081</v>
          </cell>
        </row>
        <row r="310">
          <cell r="D310">
            <v>4132.17</v>
          </cell>
          <cell r="X310">
            <v>0.9666772068434798</v>
          </cell>
          <cell r="Y310">
            <v>0.86902030532893915</v>
          </cell>
        </row>
        <row r="311">
          <cell r="D311">
            <v>4298.49</v>
          </cell>
          <cell r="X311">
            <v>0.99230166998921387</v>
          </cell>
          <cell r="Y311">
            <v>0.86820474254691948</v>
          </cell>
        </row>
        <row r="312">
          <cell r="D312">
            <v>4232.4009999999998</v>
          </cell>
          <cell r="X312">
            <v>0.9702662358780958</v>
          </cell>
          <cell r="Y312">
            <v>0.86229580870937095</v>
          </cell>
        </row>
        <row r="313">
          <cell r="D313">
            <v>4052.4380000000001</v>
          </cell>
          <cell r="X313">
            <v>0.97036738201412553</v>
          </cell>
          <cell r="Y313">
            <v>0.81381827174406285</v>
          </cell>
        </row>
        <row r="314">
          <cell r="D314">
            <v>3747.569</v>
          </cell>
          <cell r="X314">
            <v>0.92804008049178899</v>
          </cell>
          <cell r="Y314">
            <v>0.77500171340593227</v>
          </cell>
        </row>
        <row r="315">
          <cell r="D315">
            <v>3922.63</v>
          </cell>
          <cell r="X315">
            <v>0.96115349699196162</v>
          </cell>
          <cell r="Y315">
            <v>0.77085667123528678</v>
          </cell>
        </row>
        <row r="316">
          <cell r="D316">
            <v>4100.1509999999998</v>
          </cell>
          <cell r="X316">
            <v>0.98969489267322996</v>
          </cell>
          <cell r="Y316">
            <v>0.77149080158053029</v>
          </cell>
        </row>
        <row r="317">
          <cell r="D317">
            <v>4055.9379999999996</v>
          </cell>
          <cell r="X317">
            <v>0.98824027394868286</v>
          </cell>
          <cell r="Y317">
            <v>0.7563854547042016</v>
          </cell>
        </row>
        <row r="318">
          <cell r="D318">
            <v>4023.3409999999999</v>
          </cell>
          <cell r="X318">
            <v>0.97274589694129365</v>
          </cell>
          <cell r="Y318">
            <v>0.75800898088003665</v>
          </cell>
        </row>
        <row r="319">
          <cell r="D319">
            <v>4065.5149999999999</v>
          </cell>
          <cell r="X319">
            <v>0.96173558387970204</v>
          </cell>
          <cell r="Y319">
            <v>0.77111730948691737</v>
          </cell>
        </row>
        <row r="320">
          <cell r="D320">
            <v>3725.0130000000004</v>
          </cell>
          <cell r="X320">
            <v>0.89504029431499066</v>
          </cell>
          <cell r="Y320">
            <v>0.75560845224230255</v>
          </cell>
        </row>
        <row r="321">
          <cell r="D321">
            <v>4161.1610000000001</v>
          </cell>
          <cell r="X321">
            <v>0.99025919035097054</v>
          </cell>
          <cell r="Y321">
            <v>0.75854834365556545</v>
          </cell>
        </row>
        <row r="322">
          <cell r="D322">
            <v>4390.2430000000004</v>
          </cell>
          <cell r="X322">
            <v>1.0121711467482151</v>
          </cell>
          <cell r="Y322">
            <v>0.77746101687277902</v>
          </cell>
        </row>
        <row r="323">
          <cell r="D323">
            <v>4440.9309999999996</v>
          </cell>
          <cell r="X323">
            <v>0.9510154808412784</v>
          </cell>
          <cell r="Y323">
            <v>0.83027276712503773</v>
          </cell>
        </row>
        <row r="324">
          <cell r="D324">
            <v>4321.4620000000004</v>
          </cell>
          <cell r="X324">
            <v>0.91906287251259333</v>
          </cell>
          <cell r="Y324">
            <v>0.82906171887312352</v>
          </cell>
        </row>
        <row r="325">
          <cell r="D325">
            <v>4368.2439999999997</v>
          </cell>
          <cell r="X325">
            <v>0.91745702511255112</v>
          </cell>
          <cell r="Y325">
            <v>0.83181280388418877</v>
          </cell>
        </row>
        <row r="341">
          <cell r="X341">
            <v>0.98359070960493666</v>
          </cell>
          <cell r="Y341">
            <v>0.62901324701121897</v>
          </cell>
        </row>
        <row r="342">
          <cell r="X342">
            <v>1.0137203068076903</v>
          </cell>
          <cell r="Y342">
            <v>0.64263360106972089</v>
          </cell>
        </row>
        <row r="343">
          <cell r="X343">
            <v>1.0163923852566221</v>
          </cell>
          <cell r="Y343">
            <v>0.62933423931121024</v>
          </cell>
        </row>
        <row r="344">
          <cell r="D344">
            <v>3570.0909736535218</v>
          </cell>
          <cell r="X344">
            <v>0.99953164499197555</v>
          </cell>
          <cell r="Y344">
            <v>0.63050227387574997</v>
          </cell>
        </row>
        <row r="345">
          <cell r="D345">
            <v>3487.1675386278635</v>
          </cell>
          <cell r="X345">
            <v>0.96886961226749069</v>
          </cell>
          <cell r="Y345">
            <v>0.6233646638184942</v>
          </cell>
        </row>
        <row r="346">
          <cell r="D346">
            <v>3505.9660896872429</v>
          </cell>
          <cell r="X346">
            <v>0.98388145722156262</v>
          </cell>
          <cell r="Y346">
            <v>0.60353348530516548</v>
          </cell>
        </row>
        <row r="347">
          <cell r="D347">
            <v>3709.9169498937176</v>
          </cell>
          <cell r="X347">
            <v>1.010431715607339</v>
          </cell>
          <cell r="Y347">
            <v>0.60633744364207931</v>
          </cell>
        </row>
        <row r="348">
          <cell r="D348">
            <v>3854.9455332367625</v>
          </cell>
          <cell r="X348">
            <v>0.99383586879327968</v>
          </cell>
          <cell r="Y348">
            <v>0.6236308346548104</v>
          </cell>
        </row>
        <row r="349">
          <cell r="D349">
            <v>3797.5182277863737</v>
          </cell>
          <cell r="X349">
            <v>0.99347924436393131</v>
          </cell>
          <cell r="Y349">
            <v>0.5987386246410954</v>
          </cell>
        </row>
        <row r="350">
          <cell r="D350">
            <v>3986.1166079891736</v>
          </cell>
          <cell r="X350">
            <v>1.019642027956821</v>
          </cell>
          <cell r="Y350">
            <v>0.59646245793076058</v>
          </cell>
        </row>
        <row r="351">
          <cell r="D351">
            <v>4250.9964501663344</v>
          </cell>
          <cell r="X351">
            <v>1.0045580149477846</v>
          </cell>
          <cell r="Y351">
            <v>0.62894727467069433</v>
          </cell>
        </row>
        <row r="352">
          <cell r="D352">
            <v>4505.1885002539038</v>
          </cell>
          <cell r="X352">
            <v>1.0195903732637492</v>
          </cell>
          <cell r="Y352">
            <v>0.64529966471758293</v>
          </cell>
        </row>
        <row r="353">
          <cell r="D353">
            <v>4642.9554112369333</v>
          </cell>
          <cell r="X353">
            <v>1.003554942175827</v>
          </cell>
          <cell r="Y353">
            <v>0.66319883612805608</v>
          </cell>
        </row>
        <row r="354">
          <cell r="D354">
            <v>4962.1179585324098</v>
          </cell>
          <cell r="X354">
            <v>1.0115239446422772</v>
          </cell>
          <cell r="Y354">
            <v>0.69002633355705689</v>
          </cell>
        </row>
        <row r="355">
          <cell r="D355">
            <v>5178.3958727825921</v>
          </cell>
          <cell r="X355">
            <v>1.0121527150355314</v>
          </cell>
          <cell r="Y355">
            <v>0.70547538238831053</v>
          </cell>
        </row>
        <row r="356">
          <cell r="D356">
            <v>5399.3112087652607</v>
          </cell>
          <cell r="X356">
            <v>0.99672467380329444</v>
          </cell>
          <cell r="Y356">
            <v>0.73168756279689939</v>
          </cell>
        </row>
        <row r="357">
          <cell r="D357">
            <v>5765.8153371879689</v>
          </cell>
          <cell r="X357">
            <v>0.9976834643571062</v>
          </cell>
          <cell r="Y357">
            <v>0.7639217940290739</v>
          </cell>
        </row>
        <row r="358">
          <cell r="D358">
            <v>6229.7391358909736</v>
          </cell>
          <cell r="X358">
            <v>1.0115587366116119</v>
          </cell>
          <cell r="Y358">
            <v>0.79524449451098167</v>
          </cell>
        </row>
        <row r="359">
          <cell r="D359">
            <v>6804.9804438404244</v>
          </cell>
          <cell r="X359">
            <v>0.9961151132548276</v>
          </cell>
          <cell r="Y359">
            <v>0.86170317078214043</v>
          </cell>
        </row>
        <row r="360">
          <cell r="D360">
            <v>7228.2085643508526</v>
          </cell>
          <cell r="X360">
            <v>1.0079441090871513</v>
          </cell>
          <cell r="Y360">
            <v>0.8836018236467551</v>
          </cell>
        </row>
        <row r="361">
          <cell r="D361">
            <v>7721.8803156686436</v>
          </cell>
          <cell r="X361">
            <v>1.0137412670181389</v>
          </cell>
          <cell r="Y361">
            <v>0.9151875108822386</v>
          </cell>
        </row>
        <row r="362">
          <cell r="D362">
            <v>8180.1747417315328</v>
          </cell>
          <cell r="X362">
            <v>1.0145141768338259</v>
          </cell>
          <cell r="Y362">
            <v>0.94526253111061809</v>
          </cell>
        </row>
        <row r="363">
          <cell r="D363">
            <v>8552.3734076831279</v>
          </cell>
          <cell r="X363">
            <v>1.0029776271277031</v>
          </cell>
          <cell r="Y363">
            <v>0.97749765341003303</v>
          </cell>
        </row>
        <row r="364">
          <cell r="D364">
            <v>9033.0907434403871</v>
          </cell>
          <cell r="X364">
            <v>1.0049157651753624</v>
          </cell>
          <cell r="Y364">
            <v>1.0067459732758786</v>
          </cell>
        </row>
        <row r="365">
          <cell r="D365">
            <v>9402.037883212648</v>
          </cell>
          <cell r="X365">
            <v>0.99546621729924245</v>
          </cell>
          <cell r="Y365">
            <v>1.0316894647723454</v>
          </cell>
        </row>
        <row r="366">
          <cell r="D366">
            <v>9188.0217972246628</v>
          </cell>
          <cell r="X366">
            <v>0.97919088873341109</v>
          </cell>
          <cell r="Y366">
            <v>0.99995933304103002</v>
          </cell>
        </row>
        <row r="367">
          <cell r="D367">
            <v>9304.8955312250946</v>
          </cell>
          <cell r="X367">
            <v>0.99630356175057477</v>
          </cell>
          <cell r="Y367">
            <v>0.97606779678801225</v>
          </cell>
        </row>
        <row r="368">
          <cell r="D368">
            <v>9880.202413338764</v>
          </cell>
          <cell r="X368">
            <v>1.0112739150772179</v>
          </cell>
          <cell r="Y368">
            <v>1.0057136819243093</v>
          </cell>
        </row>
        <row r="369">
          <cell r="D369">
            <v>10046.380605676251</v>
          </cell>
          <cell r="X369">
            <v>1.0119269658772725</v>
          </cell>
          <cell r="Y369">
            <v>1.0055588429397726</v>
          </cell>
        </row>
        <row r="370">
          <cell r="D370">
            <v>10292.183319171272</v>
          </cell>
          <cell r="X370">
            <v>1.0272351823084311</v>
          </cell>
          <cell r="Y370">
            <v>0.99526232934150349</v>
          </cell>
        </row>
        <row r="371">
          <cell r="D371">
            <v>10483.149976113316</v>
          </cell>
          <cell r="X371">
            <v>0.99918214219256096</v>
          </cell>
          <cell r="Y371">
            <v>1.0193976505992346</v>
          </cell>
        </row>
        <row r="372">
          <cell r="D372">
            <v>10392.887879737806</v>
          </cell>
          <cell r="X372">
            <v>1.0321659850415654</v>
          </cell>
          <cell r="Y372">
            <v>0.95803020179908893</v>
          </cell>
        </row>
        <row r="373">
          <cell r="D373">
            <v>10542.349444159257</v>
          </cell>
          <cell r="X373">
            <v>1.0178247059763568</v>
          </cell>
          <cell r="Y373">
            <v>0.96776632186163569</v>
          </cell>
        </row>
        <row r="374">
          <cell r="D374">
            <v>10713.152985124569</v>
          </cell>
          <cell r="X374">
            <v>0.97959532509761127</v>
          </cell>
          <cell r="Y374">
            <v>1.0051593997739734</v>
          </cell>
        </row>
        <row r="375">
          <cell r="D375">
            <v>10818.764009733271</v>
          </cell>
          <cell r="X375">
            <v>1.0173681023390924</v>
          </cell>
          <cell r="Y375">
            <v>0.96297707622879991</v>
          </cell>
        </row>
        <row r="376">
          <cell r="D376">
            <v>11465.230254167585</v>
          </cell>
          <cell r="X376">
            <v>1.0013500279939282</v>
          </cell>
          <cell r="Y376">
            <v>1.0186943763127503</v>
          </cell>
        </row>
        <row r="377">
          <cell r="D377">
            <v>11481.60288615133</v>
          </cell>
          <cell r="X377">
            <v>1</v>
          </cell>
          <cell r="Y377">
            <v>1</v>
          </cell>
        </row>
        <row r="378">
          <cell r="D378">
            <v>11728.933296151488</v>
          </cell>
          <cell r="X378">
            <v>0.99798807966110492</v>
          </cell>
          <cell r="Y378">
            <v>1.0008754860236011</v>
          </cell>
        </row>
        <row r="379">
          <cell r="D379">
            <v>12139.031452540217</v>
          </cell>
          <cell r="X379">
            <v>0.99839290480834886</v>
          </cell>
          <cell r="Y379">
            <v>1.013791012305401</v>
          </cell>
        </row>
        <row r="380">
          <cell r="D380">
            <v>12806.445467530339</v>
          </cell>
          <cell r="X380">
            <v>1.0030352798774749</v>
          </cell>
          <cell r="Y380">
            <v>1.0433379725972944</v>
          </cell>
        </row>
        <row r="381">
          <cell r="D381">
            <v>13158.888907157741</v>
          </cell>
          <cell r="X381">
            <v>0.99876883691581952</v>
          </cell>
          <cell r="Y381">
            <v>1.0564829576216825</v>
          </cell>
        </row>
        <row r="382">
          <cell r="D382">
            <v>13313.476098689851</v>
          </cell>
          <cell r="X382">
            <v>0.99037315482939914</v>
          </cell>
          <cell r="Y382">
            <v>1.0612178604218303</v>
          </cell>
        </row>
        <row r="383">
          <cell r="D383">
            <v>13555.786059363852</v>
          </cell>
          <cell r="X383">
            <v>0.99921518945707288</v>
          </cell>
          <cell r="Y383">
            <v>1.0581556152567946</v>
          </cell>
        </row>
        <row r="384">
          <cell r="D384">
            <v>13609.935657484693</v>
          </cell>
          <cell r="X384">
            <v>0.98508443077841523</v>
          </cell>
          <cell r="Y384">
            <v>1.0675682740056098</v>
          </cell>
        </row>
        <row r="385">
          <cell r="D385">
            <v>13913.963017214315</v>
          </cell>
          <cell r="X385">
            <v>1.0025013847284947</v>
          </cell>
          <cell r="Y385">
            <v>1.0629849221328616</v>
          </cell>
        </row>
        <row r="386">
          <cell r="D386">
            <v>14249.952697385521</v>
          </cell>
          <cell r="X386">
            <v>0.99700316763808738</v>
          </cell>
          <cell r="Y386">
            <v>1.0838657722321716</v>
          </cell>
        </row>
        <row r="387">
          <cell r="D387">
            <v>14643.284789117404</v>
          </cell>
          <cell r="X387">
            <v>1.0015084690826384</v>
          </cell>
          <cell r="Y387">
            <v>1.0955315890811672</v>
          </cell>
        </row>
        <row r="388">
          <cell r="D388">
            <v>15118.065691769443</v>
          </cell>
          <cell r="X388">
            <v>0.99822668508105938</v>
          </cell>
          <cell r="Y388">
            <v>1.1199412356515668</v>
          </cell>
        </row>
        <row r="389">
          <cell r="D389">
            <v>15408.650614094167</v>
          </cell>
          <cell r="X389">
            <v>0.9938849878042243</v>
          </cell>
          <cell r="Y389">
            <v>1.1298962930625747</v>
          </cell>
        </row>
        <row r="390">
          <cell r="D390">
            <v>15692.953911542743</v>
          </cell>
          <cell r="X390">
            <v>0.99167202200836879</v>
          </cell>
          <cell r="Y390">
            <v>1.1324842958119017</v>
          </cell>
        </row>
        <row r="391">
          <cell r="D391">
            <v>16031.351528616105</v>
          </cell>
          <cell r="X391">
            <v>0.99134626294385531</v>
          </cell>
          <cell r="Y391">
            <v>1.1332262154494199</v>
          </cell>
        </row>
        <row r="392">
          <cell r="D392">
            <v>16878.016009344268</v>
          </cell>
          <cell r="X392">
            <v>0.99399487057741898</v>
          </cell>
          <cell r="Y392">
            <v>1.1645984030691878</v>
          </cell>
        </row>
        <row r="393">
          <cell r="D393">
            <v>16886.189635258084</v>
          </cell>
          <cell r="X393">
            <v>0.98968752433733953</v>
          </cell>
          <cell r="Y393">
            <v>1.1466777350381405</v>
          </cell>
        </row>
        <row r="394">
          <cell r="D394">
            <v>17177.218043023844</v>
          </cell>
          <cell r="X394">
            <v>0.99779420344319236</v>
          </cell>
          <cell r="Y394">
            <v>1.1376712153188371</v>
          </cell>
        </row>
        <row r="395">
          <cell r="D395">
            <v>17368.273121368769</v>
          </cell>
          <cell r="X395">
            <v>0.99851451660410495</v>
          </cell>
          <cell r="Y395">
            <v>1.1332452512368663</v>
          </cell>
        </row>
        <row r="396">
          <cell r="D396">
            <v>17601.225520561842</v>
          </cell>
          <cell r="X396">
            <v>0.99079298243221525</v>
          </cell>
          <cell r="Y396">
            <v>1.141542452121117</v>
          </cell>
        </row>
        <row r="397">
          <cell r="D397">
            <v>17921.451849095589</v>
          </cell>
          <cell r="X397">
            <v>0.99732984171637151</v>
          </cell>
          <cell r="Y397">
            <v>1.1382910426831025</v>
          </cell>
        </row>
        <row r="398">
          <cell r="D398">
            <v>17768.190594388434</v>
          </cell>
          <cell r="X398">
            <v>0.98661299306639794</v>
          </cell>
          <cell r="Y398">
            <v>1.1235381594492846</v>
          </cell>
        </row>
        <row r="399">
          <cell r="D399">
            <v>18352.901210116994</v>
          </cell>
          <cell r="X399">
            <v>0.9975880103583975</v>
          </cell>
          <cell r="Y399">
            <v>1.1295728412732593</v>
          </cell>
        </row>
        <row r="400">
          <cell r="D400">
            <v>18528.386809521697</v>
          </cell>
          <cell r="X400">
            <v>0.99724348130980822</v>
          </cell>
          <cell r="Y400">
            <v>1.1247094096730774</v>
          </cell>
        </row>
        <row r="401">
          <cell r="D401">
            <v>18241.425079348861</v>
          </cell>
          <cell r="X401">
            <v>0.99389355643891342</v>
          </cell>
          <cell r="Y401">
            <v>1.0995247114549609</v>
          </cell>
        </row>
        <row r="402">
          <cell r="D402">
            <v>18470.349620698664</v>
          </cell>
          <cell r="X402">
            <v>0.99359934598777766</v>
          </cell>
          <cell r="Y402">
            <v>1.1074456733934548</v>
          </cell>
        </row>
        <row r="403">
          <cell r="D403">
            <v>18488.532024876473</v>
          </cell>
          <cell r="X403">
            <v>0.99478473793059385</v>
          </cell>
          <cell r="Y403">
            <v>1.1020608667084084</v>
          </cell>
        </row>
        <row r="404">
          <cell r="D404">
            <v>18137.317849566152</v>
          </cell>
          <cell r="X404">
            <v>0.98249000474494164</v>
          </cell>
          <cell r="Y404">
            <v>1.0895024742487538</v>
          </cell>
        </row>
        <row r="405">
          <cell r="D405">
            <v>18685.229654734569</v>
          </cell>
          <cell r="X405">
            <v>0.99616322396128554</v>
          </cell>
          <cell r="Y405">
            <v>1.1006703251948644</v>
          </cell>
        </row>
        <row r="406">
          <cell r="D406">
            <v>19083.22128755445</v>
          </cell>
          <cell r="X406">
            <v>0.99812236842495849</v>
          </cell>
          <cell r="Y406">
            <v>1.1139959439293663</v>
          </cell>
        </row>
        <row r="407">
          <cell r="D407">
            <v>19230.164568001455</v>
          </cell>
          <cell r="X407">
            <v>0.99043913552208784</v>
          </cell>
          <cell r="Y407">
            <v>1.122176729569788</v>
          </cell>
        </row>
        <row r="408">
          <cell r="D408">
            <v>19182.831218658415</v>
          </cell>
          <cell r="X408">
            <v>0.98367844767030121</v>
          </cell>
          <cell r="Y408">
            <v>1.1177189946836872</v>
          </cell>
        </row>
        <row r="409">
          <cell r="D409">
            <v>19069.393481041236</v>
          </cell>
          <cell r="X409">
            <v>0.98283701225107467</v>
          </cell>
          <cell r="Y409">
            <v>1.1018729339138187</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ow r="8">
          <cell r="F8">
            <v>34692.396596239487</v>
          </cell>
        </row>
        <row r="9">
          <cell r="F9">
            <v>35344.195837661653</v>
          </cell>
        </row>
        <row r="10">
          <cell r="F10">
            <v>36019.174273443197</v>
          </cell>
        </row>
        <row r="11">
          <cell r="F11">
            <v>36743.103932126673</v>
          </cell>
        </row>
        <row r="12">
          <cell r="F12">
            <v>37509.906313800413</v>
          </cell>
        </row>
        <row r="13">
          <cell r="F13">
            <v>38329.005933125394</v>
          </cell>
        </row>
        <row r="14">
          <cell r="F14">
            <v>39236.168078555282</v>
          </cell>
        </row>
        <row r="15">
          <cell r="F15">
            <v>40166.88589064408</v>
          </cell>
        </row>
        <row r="16">
          <cell r="F16">
            <v>41119.338763690568</v>
          </cell>
        </row>
        <row r="17">
          <cell r="F17">
            <v>42169.102376586241</v>
          </cell>
        </row>
        <row r="18">
          <cell r="F18">
            <v>43217.587378911085</v>
          </cell>
        </row>
        <row r="19">
          <cell r="F19">
            <v>44196.531411053329</v>
          </cell>
        </row>
        <row r="20">
          <cell r="F20">
            <v>45237.158093969592</v>
          </cell>
        </row>
        <row r="21">
          <cell r="F21">
            <v>46382.587898653008</v>
          </cell>
        </row>
        <row r="22">
          <cell r="F22">
            <v>47542.368755172327</v>
          </cell>
        </row>
        <row r="23">
          <cell r="F23">
            <v>48478.406456760917</v>
          </cell>
        </row>
        <row r="24">
          <cell r="F24">
            <v>49218.818000569161</v>
          </cell>
        </row>
        <row r="25">
          <cell r="F25">
            <v>50022.048157018362</v>
          </cell>
        </row>
        <row r="26">
          <cell r="F26">
            <v>51004.508012970276</v>
          </cell>
        </row>
        <row r="27">
          <cell r="F27">
            <v>52144.920365325939</v>
          </cell>
        </row>
        <row r="28">
          <cell r="F28">
            <v>53249.557142872116</v>
          </cell>
        </row>
        <row r="29">
          <cell r="F29">
            <v>54225.356492580366</v>
          </cell>
        </row>
        <row r="30">
          <cell r="F30">
            <v>55124.436870888363</v>
          </cell>
        </row>
        <row r="31">
          <cell r="F31">
            <v>55948.968379792685</v>
          </cell>
        </row>
        <row r="32">
          <cell r="F32">
            <v>56945.76865771367</v>
          </cell>
        </row>
        <row r="33">
          <cell r="F33">
            <v>58171.601888383011</v>
          </cell>
        </row>
        <row r="34">
          <cell r="F34">
            <v>59492.416736089981</v>
          </cell>
        </row>
        <row r="35">
          <cell r="F35">
            <v>60763.476770077759</v>
          </cell>
        </row>
        <row r="36">
          <cell r="F36">
            <v>62000.598696130473</v>
          </cell>
        </row>
        <row r="37">
          <cell r="F37">
            <v>63183.000000000015</v>
          </cell>
        </row>
        <row r="38">
          <cell r="F38">
            <v>64179.533191506242</v>
          </cell>
        </row>
        <row r="39">
          <cell r="F39">
            <v>64956.802596915419</v>
          </cell>
        </row>
        <row r="40">
          <cell r="F40">
            <v>65568.531836796683</v>
          </cell>
        </row>
        <row r="41">
          <cell r="F41">
            <v>66152.652187145024</v>
          </cell>
        </row>
        <row r="42">
          <cell r="F42">
            <v>66811.294146901753</v>
          </cell>
        </row>
        <row r="43">
          <cell r="F43">
            <v>67618.803117271193</v>
          </cell>
        </row>
        <row r="44">
          <cell r="F44">
            <v>68514.157016594836</v>
          </cell>
        </row>
        <row r="45">
          <cell r="F45">
            <v>69518.180139864577</v>
          </cell>
        </row>
        <row r="46">
          <cell r="F46">
            <v>70796.689723326577</v>
          </cell>
        </row>
        <row r="47">
          <cell r="F47">
            <v>72299.726123506509</v>
          </cell>
        </row>
        <row r="48">
          <cell r="F48">
            <v>73870.248903781947</v>
          </cell>
        </row>
        <row r="49">
          <cell r="F49">
            <v>75387.733723424317</v>
          </cell>
        </row>
        <row r="50">
          <cell r="F50">
            <v>76666.137428142072</v>
          </cell>
        </row>
        <row r="51">
          <cell r="F51">
            <v>77765.478809122593</v>
          </cell>
        </row>
        <row r="52">
          <cell r="F52">
            <v>78845.410774692748</v>
          </cell>
        </row>
        <row r="53">
          <cell r="F53">
            <v>79981.502570981233</v>
          </cell>
        </row>
        <row r="54">
          <cell r="F54">
            <v>81211.409424915444</v>
          </cell>
        </row>
        <row r="55">
          <cell r="F55">
            <v>82517.823695937244</v>
          </cell>
        </row>
        <row r="56">
          <cell r="F56">
            <v>83695.975468329925</v>
          </cell>
        </row>
        <row r="57">
          <cell r="F57">
            <v>84571.181076683075</v>
          </cell>
        </row>
        <row r="58">
          <cell r="F58">
            <v>85045.216257885739</v>
          </cell>
        </row>
        <row r="59">
          <cell r="F59">
            <v>85442.950396469867</v>
          </cell>
        </row>
        <row r="60">
          <cell r="F60">
            <v>85847.015945900828</v>
          </cell>
        </row>
        <row r="61">
          <cell r="F61">
            <v>86341.418441060479</v>
          </cell>
        </row>
        <row r="62">
          <cell r="F62">
            <v>86954.645671941369</v>
          </cell>
        </row>
        <row r="63">
          <cell r="F63">
            <v>87660.198809335794</v>
          </cell>
        </row>
        <row r="64">
          <cell r="F64">
            <v>88396.57117726907</v>
          </cell>
        </row>
        <row r="65">
          <cell r="F65">
            <v>89213.866754116825</v>
          </cell>
        </row>
        <row r="66">
          <cell r="F66">
            <v>90047.396924502973</v>
          </cell>
        </row>
      </sheetData>
      <sheetData sheetId="28"/>
      <sheetData sheetId="29"/>
      <sheetData sheetId="30"/>
      <sheetData sheetId="31"/>
      <sheetData sheetId="32"/>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RB_ChangeLog"/>
      <sheetName val="Directory "/>
      <sheetName val="Data_development_revised"/>
      <sheetName val="Energy_weights (nat'l, regional"/>
      <sheetName val="General_inputs"/>
      <sheetName val="Residential_Total_LMDI_UtilAdj"/>
      <sheetName val="National"/>
      <sheetName val="Northeast"/>
      <sheetName val="Midwest"/>
      <sheetName val="South"/>
      <sheetName val="West"/>
      <sheetName val="Report_Tables"/>
      <sheetName val="Report_graphs"/>
      <sheetName val="SEDS_CensusRgn"/>
      <sheetName val="Wgted_Floorspace"/>
      <sheetName val="Final Floorspace Estimates"/>
      <sheetName val="AER10_table2.1b"/>
      <sheetName val="AER10_Table2.1a"/>
      <sheetName val="AER11_table2.1b_update"/>
      <sheetName val="AnnualData_MERT2.2_14"/>
      <sheetName val="Annual Data_MERT2.2_July-2014"/>
      <sheetName val="AnnualData_MER2.2_2015"/>
      <sheetName val="Mon Data_MER2.2_12_2013"/>
      <sheetName val="mer_dataT02.02_Sept13"/>
      <sheetName val="RECS_data"/>
      <sheetName val="AnnualData_MER2.2_Mar2017"/>
      <sheetName val="AnnualData_MER_2.2_Dec2019"/>
      <sheetName val="RECS_intensity_data"/>
      <sheetName val="National_Calibration"/>
      <sheetName val="Conversion_Factors"/>
      <sheetName val="Regional_intensity (aggregate)"/>
      <sheetName val="Weather_Factors"/>
      <sheetName val="CDD_by_Division10"/>
      <sheetName val="HDD_by_Division10"/>
      <sheetName val="CDD_by_Division11_update"/>
      <sheetName val="CDD_by_Division18"/>
      <sheetName val="HDD_by_Division11_update"/>
      <sheetName val="HDD_by_Division18"/>
      <sheetName val="Extrapolate_Energy2010-not used"/>
      <sheetName val="Charts (www)"/>
      <sheetName val="Special_charts"/>
    </sheetNames>
    <sheetDataSet>
      <sheetData sheetId="0"/>
      <sheetData sheetId="1"/>
      <sheetData sheetId="2"/>
      <sheetData sheetId="3"/>
      <sheetData sheetId="4"/>
      <sheetData sheetId="5">
        <row r="36">
          <cell r="AE36">
            <v>0.94770894702953057</v>
          </cell>
          <cell r="AF36">
            <v>1.0218560837703483</v>
          </cell>
          <cell r="AG36">
            <v>1.2114419824751239</v>
          </cell>
        </row>
        <row r="37">
          <cell r="AE37">
            <v>0.93402575279320055</v>
          </cell>
          <cell r="AF37">
            <v>1.0209619322427284</v>
          </cell>
          <cell r="AG37">
            <v>1.2389602228209167</v>
          </cell>
        </row>
        <row r="38">
          <cell r="AE38">
            <v>0.94522270525440122</v>
          </cell>
          <cell r="AF38">
            <v>1.0179698469259855</v>
          </cell>
          <cell r="AG38">
            <v>1.2436226716748686</v>
          </cell>
        </row>
        <row r="39">
          <cell r="AE39">
            <v>0.92590143283103621</v>
          </cell>
          <cell r="AF39">
            <v>1.0161594655720902</v>
          </cell>
          <cell r="AG39">
            <v>1.2412765119943816</v>
          </cell>
        </row>
        <row r="40">
          <cell r="AE40">
            <v>0.92384314594868244</v>
          </cell>
          <cell r="AF40">
            <v>1.0221239566229408</v>
          </cell>
          <cell r="AG40">
            <v>1.1879120599585524</v>
          </cell>
        </row>
        <row r="41">
          <cell r="AE41">
            <v>0.93585659077876981</v>
          </cell>
          <cell r="AF41">
            <v>1.0194563650519399</v>
          </cell>
          <cell r="AG41">
            <v>1.1607996074638212</v>
          </cell>
        </row>
        <row r="42">
          <cell r="AE42">
            <v>0.94652129540656604</v>
          </cell>
          <cell r="AF42">
            <v>1.018320531165541</v>
          </cell>
          <cell r="AG42">
            <v>1.1706536789210398</v>
          </cell>
        </row>
        <row r="43">
          <cell r="AE43">
            <v>0.95595655749297093</v>
          </cell>
          <cell r="AF43">
            <v>1.0183236759138501</v>
          </cell>
          <cell r="AG43">
            <v>1.1574007578297572</v>
          </cell>
        </row>
        <row r="44">
          <cell r="AE44">
            <v>0.97154806533845739</v>
          </cell>
          <cell r="AF44">
            <v>1.0224650645447426</v>
          </cell>
          <cell r="AG44">
            <v>1.1396662218237472</v>
          </cell>
        </row>
        <row r="45">
          <cell r="AE45">
            <v>0.95418405387375427</v>
          </cell>
          <cell r="AF45">
            <v>1.0176398646716229</v>
          </cell>
          <cell r="AG45">
            <v>1.1218072881179773</v>
          </cell>
        </row>
        <row r="46">
          <cell r="AE46">
            <v>0.97564050438637528</v>
          </cell>
          <cell r="AF46">
            <v>1.0188735525005861</v>
          </cell>
          <cell r="AG46">
            <v>1.0453771489002373</v>
          </cell>
        </row>
        <row r="47">
          <cell r="AE47">
            <v>0.95866411475690405</v>
          </cell>
          <cell r="AF47">
            <v>1.0087509098398555</v>
          </cell>
          <cell r="AG47">
            <v>1.0365171590023146</v>
          </cell>
        </row>
        <row r="48">
          <cell r="AE48">
            <v>0.95485334721166737</v>
          </cell>
          <cell r="AF48">
            <v>1.0142776930646105</v>
          </cell>
          <cell r="AG48">
            <v>1.0415429756139156</v>
          </cell>
        </row>
        <row r="49">
          <cell r="AE49">
            <v>0.95810067148557332</v>
          </cell>
          <cell r="AF49">
            <v>1.0118888386410687</v>
          </cell>
          <cell r="AG49">
            <v>1.0139568186432635</v>
          </cell>
        </row>
        <row r="50">
          <cell r="AE50">
            <v>0.96113427058920742</v>
          </cell>
          <cell r="AF50">
            <v>1.0006694198682811</v>
          </cell>
          <cell r="AG50">
            <v>1.0427631012172605</v>
          </cell>
        </row>
        <row r="51">
          <cell r="AE51">
            <v>1</v>
          </cell>
          <cell r="AF51">
            <v>1</v>
          </cell>
          <cell r="AG51">
            <v>1</v>
          </cell>
        </row>
        <row r="52">
          <cell r="AE52">
            <v>0.98234576739603408</v>
          </cell>
          <cell r="AF52">
            <v>0.99349540298022077</v>
          </cell>
          <cell r="AG52">
            <v>1.0050463442897184</v>
          </cell>
        </row>
        <row r="53">
          <cell r="AE53">
            <v>0.9952310367206002</v>
          </cell>
          <cell r="AF53">
            <v>0.98891036261128473</v>
          </cell>
          <cell r="AG53">
            <v>0.9998747671392636</v>
          </cell>
        </row>
        <row r="54">
          <cell r="AE54">
            <v>1.0286707545967568</v>
          </cell>
          <cell r="AF54">
            <v>0.98715854806293191</v>
          </cell>
          <cell r="AG54">
            <v>1.0050943973801569</v>
          </cell>
        </row>
        <row r="55">
          <cell r="AE55">
            <v>1.0301112647417152</v>
          </cell>
          <cell r="AF55">
            <v>1.004414177453095</v>
          </cell>
          <cell r="AG55">
            <v>1.0094135404825246</v>
          </cell>
        </row>
        <row r="56">
          <cell r="AE56">
            <v>0.99061006503734661</v>
          </cell>
          <cell r="AF56">
            <v>1.0021505821926657</v>
          </cell>
          <cell r="AG56">
            <v>0.99614664839052691</v>
          </cell>
        </row>
        <row r="57">
          <cell r="AE57">
            <v>1.0213348937527789</v>
          </cell>
          <cell r="AF57">
            <v>0.99828547734422646</v>
          </cell>
          <cell r="AG57">
            <v>0.99207134211089065</v>
          </cell>
        </row>
        <row r="58">
          <cell r="AE58">
            <v>1.0163306513550154</v>
          </cell>
          <cell r="AF58">
            <v>0.99536794171803944</v>
          </cell>
          <cell r="AG58">
            <v>0.97976565163611307</v>
          </cell>
        </row>
        <row r="59">
          <cell r="AE59">
            <v>1.0688743293048835</v>
          </cell>
          <cell r="AF59">
            <v>0.99600461560650377</v>
          </cell>
          <cell r="AG59">
            <v>0.96150799500261508</v>
          </cell>
        </row>
        <row r="60">
          <cell r="AE60">
            <v>1.0553644676185423</v>
          </cell>
          <cell r="AF60">
            <v>0.99111020675366057</v>
          </cell>
          <cell r="AG60">
            <v>0.95920122500943483</v>
          </cell>
        </row>
        <row r="61">
          <cell r="AE61">
            <v>1.0758235133103868</v>
          </cell>
          <cell r="AF61">
            <v>0.99500621950565571</v>
          </cell>
          <cell r="AG61">
            <v>0.94522767808135721</v>
          </cell>
        </row>
        <row r="62">
          <cell r="AE62">
            <v>1.0863790759776295</v>
          </cell>
          <cell r="AF62">
            <v>0.9955561441174765</v>
          </cell>
          <cell r="AG62">
            <v>0.97774502695520948</v>
          </cell>
        </row>
        <row r="63">
          <cell r="AE63">
            <v>1.0757565991059592</v>
          </cell>
          <cell r="AF63">
            <v>0.99389137324999255</v>
          </cell>
          <cell r="AG63">
            <v>0.95370323281484892</v>
          </cell>
        </row>
        <row r="64">
          <cell r="AE64">
            <v>1.0656240615374566</v>
          </cell>
          <cell r="AF64">
            <v>0.99430398098492501</v>
          </cell>
          <cell r="AG64">
            <v>0.95050580156214659</v>
          </cell>
        </row>
        <row r="65">
          <cell r="AE65">
            <v>1.0776955180817194</v>
          </cell>
          <cell r="AF65">
            <v>0.99820478662338141</v>
          </cell>
          <cell r="AG65">
            <v>0.95371156426299775</v>
          </cell>
        </row>
        <row r="66">
          <cell r="AE66">
            <v>1.1076917090901908</v>
          </cell>
          <cell r="AF66">
            <v>0.99591354973971946</v>
          </cell>
          <cell r="AG66">
            <v>0.95915771510440218</v>
          </cell>
        </row>
        <row r="67">
          <cell r="AE67">
            <v>1.0910869950216631</v>
          </cell>
          <cell r="AF67">
            <v>0.98645593444486057</v>
          </cell>
          <cell r="AG67">
            <v>0.95515528967792285</v>
          </cell>
        </row>
        <row r="68">
          <cell r="AE68">
            <v>1.1268327748538829</v>
          </cell>
          <cell r="AF68">
            <v>0.98684290447540546</v>
          </cell>
          <cell r="AG68">
            <v>0.9515063245610017</v>
          </cell>
        </row>
        <row r="69">
          <cell r="AE69">
            <v>1.1422214835673148</v>
          </cell>
          <cell r="AF69">
            <v>0.98174970553086072</v>
          </cell>
          <cell r="AG69">
            <v>0.95110687701319407</v>
          </cell>
        </row>
        <row r="70">
          <cell r="AE70">
            <v>1.1297630846451323</v>
          </cell>
          <cell r="AF70">
            <v>0.9832294368411304</v>
          </cell>
          <cell r="AG70">
            <v>0.94729635634548826</v>
          </cell>
        </row>
        <row r="71">
          <cell r="AE71">
            <v>1.1623602283868359</v>
          </cell>
          <cell r="AF71">
            <v>0.97801132978685001</v>
          </cell>
          <cell r="AG71">
            <v>0.93708908294426585</v>
          </cell>
        </row>
        <row r="72">
          <cell r="AE72">
            <v>1.1365656034470262</v>
          </cell>
          <cell r="AF72">
            <v>0.9727947329430654</v>
          </cell>
          <cell r="AG72">
            <v>0.91458172448954678</v>
          </cell>
        </row>
        <row r="73">
          <cell r="AE73">
            <v>1.1720373242488964</v>
          </cell>
          <cell r="AF73">
            <v>0.97174485357114537</v>
          </cell>
          <cell r="AG73">
            <v>0.91966903368074981</v>
          </cell>
        </row>
        <row r="74">
          <cell r="AE74">
            <v>1.18753835889549</v>
          </cell>
          <cell r="AF74">
            <v>0.97052167415154267</v>
          </cell>
          <cell r="AG74">
            <v>0.91022223870755492</v>
          </cell>
        </row>
        <row r="75">
          <cell r="AE75">
            <v>1.1870224513974206</v>
          </cell>
          <cell r="AF75">
            <v>0.96305722597433774</v>
          </cell>
          <cell r="AG75">
            <v>0.89099489346120841</v>
          </cell>
        </row>
        <row r="76">
          <cell r="AE76">
            <v>1.2190736835801741</v>
          </cell>
          <cell r="AF76">
            <v>0.96100226117640641</v>
          </cell>
          <cell r="AG76">
            <v>0.89447030306223718</v>
          </cell>
        </row>
        <row r="77">
          <cell r="AE77">
            <v>1.2004562674314112</v>
          </cell>
          <cell r="AF77">
            <v>0.95636786001392449</v>
          </cell>
          <cell r="AG77">
            <v>0.88393633222792134</v>
          </cell>
        </row>
        <row r="78">
          <cell r="AE78">
            <v>1.1450454982668727</v>
          </cell>
          <cell r="AF78">
            <v>0.94617510163176355</v>
          </cell>
          <cell r="AG78">
            <v>0.86521018790815074</v>
          </cell>
        </row>
        <row r="79">
          <cell r="AE79">
            <v>1.2085337589137795</v>
          </cell>
          <cell r="AF79">
            <v>0.94468976938189664</v>
          </cell>
          <cell r="AG79">
            <v>0.86433332873440305</v>
          </cell>
        </row>
        <row r="80">
          <cell r="AE80">
            <v>1.2283662060508052</v>
          </cell>
          <cell r="AF80">
            <v>0.94241960783156498</v>
          </cell>
          <cell r="AG80">
            <v>0.86173538414013917</v>
          </cell>
        </row>
        <row r="81">
          <cell r="AE81">
            <v>1.1989750585774235</v>
          </cell>
          <cell r="AF81">
            <v>0.93106956294842047</v>
          </cell>
          <cell r="AG81">
            <v>0.85232485895641596</v>
          </cell>
        </row>
        <row r="82">
          <cell r="AE82">
            <v>1.1881733863918911</v>
          </cell>
          <cell r="AF82">
            <v>0.92769488474535866</v>
          </cell>
          <cell r="AG82">
            <v>0.83696027485805569</v>
          </cell>
        </row>
        <row r="83">
          <cell r="AE83">
            <v>1.1685708525881704</v>
          </cell>
          <cell r="AF83">
            <v>0.92607757552124381</v>
          </cell>
          <cell r="AG83">
            <v>0.8319897330600613</v>
          </cell>
        </row>
      </sheetData>
      <sheetData sheetId="6">
        <row r="26">
          <cell r="H26">
            <v>9032.9730503132851</v>
          </cell>
        </row>
        <row r="27">
          <cell r="H27">
            <v>9279.7048619981797</v>
          </cell>
        </row>
        <row r="28">
          <cell r="H28">
            <v>9776.7325974556843</v>
          </cell>
        </row>
        <row r="29">
          <cell r="H29">
            <v>9979.6107760061168</v>
          </cell>
        </row>
        <row r="30">
          <cell r="H30">
            <v>10228.635746606289</v>
          </cell>
        </row>
        <row r="31">
          <cell r="H31">
            <v>10627.791616128952</v>
          </cell>
        </row>
        <row r="32">
          <cell r="H32">
            <v>11151.024607319676</v>
          </cell>
        </row>
        <row r="33">
          <cell r="H33">
            <v>11625.159384765126</v>
          </cell>
        </row>
        <row r="34">
          <cell r="H34">
            <v>12324.160147071701</v>
          </cell>
        </row>
        <row r="35">
          <cell r="H35">
            <v>13156.526616567447</v>
          </cell>
        </row>
        <row r="36">
          <cell r="H36">
            <v>13729.716421376597</v>
          </cell>
          <cell r="N36">
            <v>63443</v>
          </cell>
          <cell r="CQ36">
            <v>1.2411199658378305</v>
          </cell>
          <cell r="CU36">
            <v>0.94526499081169091</v>
          </cell>
        </row>
        <row r="37">
          <cell r="H37">
            <v>14212.107241854186</v>
          </cell>
          <cell r="N37">
            <v>65211.199999999997</v>
          </cell>
          <cell r="CQ37">
            <v>1.2681074333728504</v>
          </cell>
          <cell r="CU37">
            <v>0.93168631202698593</v>
          </cell>
        </row>
        <row r="38">
          <cell r="H38">
            <v>14849.646220277134</v>
          </cell>
          <cell r="N38">
            <v>67274.100000000006</v>
          </cell>
          <cell r="CQ38">
            <v>1.2687623657777425</v>
          </cell>
          <cell r="CU38">
            <v>0.94314268795418599</v>
          </cell>
        </row>
        <row r="39">
          <cell r="H39">
            <v>14921.430872107339</v>
          </cell>
          <cell r="N39">
            <v>69263.55687920819</v>
          </cell>
          <cell r="CQ39">
            <v>1.2631545531665136</v>
          </cell>
          <cell r="CU39">
            <v>0.92456759706695946</v>
          </cell>
        </row>
        <row r="40">
          <cell r="H40">
            <v>14651.704160429308</v>
          </cell>
          <cell r="N40">
            <v>70809.498826130162</v>
          </cell>
          <cell r="CQ40">
            <v>1.2151512120779435</v>
          </cell>
          <cell r="CU40">
            <v>0.92311493092996988</v>
          </cell>
        </row>
        <row r="41">
          <cell r="H41">
            <v>14815.199400434536</v>
          </cell>
          <cell r="N41">
            <v>72520.665866179261</v>
          </cell>
          <cell r="CQ41">
            <v>1.184083018275025</v>
          </cell>
          <cell r="CU41">
            <v>0.93530454531762508</v>
          </cell>
        </row>
        <row r="42">
          <cell r="H42">
            <v>15412.233039159779</v>
          </cell>
          <cell r="N42">
            <v>74047.725476823762</v>
          </cell>
          <cell r="CQ42">
            <v>1.1926298938426811</v>
          </cell>
          <cell r="CU42">
            <v>0.94610128594867327</v>
          </cell>
        </row>
        <row r="43">
          <cell r="H43">
            <v>15663.667607809482</v>
          </cell>
          <cell r="N43">
            <v>75365.9499935403</v>
          </cell>
          <cell r="CQ43">
            <v>1.1786215581549178</v>
          </cell>
          <cell r="CU43">
            <v>0.95594604270153649</v>
          </cell>
        </row>
        <row r="44">
          <cell r="H44">
            <v>16138.448579142547</v>
          </cell>
          <cell r="N44">
            <v>77278.879497356</v>
          </cell>
          <cell r="CQ44">
            <v>1.1650372799433548</v>
          </cell>
          <cell r="CU44">
            <v>0.97174121551659298</v>
          </cell>
        </row>
        <row r="45">
          <cell r="H45">
            <v>15811.233611774169</v>
          </cell>
          <cell r="N45">
            <v>78688.399457564272</v>
          </cell>
          <cell r="CQ45">
            <v>1.1415632821662387</v>
          </cell>
          <cell r="CU45">
            <v>0.95421124824319536</v>
          </cell>
        </row>
        <row r="46">
          <cell r="H46">
            <v>15378.355777594232</v>
          </cell>
          <cell r="N46">
            <v>80226.208855010162</v>
          </cell>
          <cell r="CQ46">
            <v>1.0647706418499445</v>
          </cell>
          <cell r="CU46">
            <v>0.97594882513922121</v>
          </cell>
        </row>
        <row r="47">
          <cell r="H47">
            <v>15419.098073342942</v>
          </cell>
          <cell r="N47">
            <v>83391.453556010398</v>
          </cell>
          <cell r="CQ47">
            <v>1.0452815671340456</v>
          </cell>
          <cell r="CU47">
            <v>0.95894481310583057</v>
          </cell>
        </row>
        <row r="48">
          <cell r="H48">
            <v>15643.626528132623</v>
          </cell>
          <cell r="N48">
            <v>84072.928486251054</v>
          </cell>
          <cell r="CQ48">
            <v>1.0559868871662146</v>
          </cell>
          <cell r="CU48">
            <v>0.95523937983350771</v>
          </cell>
        </row>
        <row r="49">
          <cell r="H49">
            <v>15402.506707579905</v>
          </cell>
          <cell r="N49">
            <v>84941.020785206041</v>
          </cell>
          <cell r="CQ49">
            <v>1.0254295746959041</v>
          </cell>
          <cell r="CU49">
            <v>0.9586444699238611</v>
          </cell>
        </row>
        <row r="50">
          <cell r="H50">
            <v>15935.143573808278</v>
          </cell>
          <cell r="N50">
            <v>86136.082150429764</v>
          </cell>
          <cell r="CQ50">
            <v>1.0430298274275542</v>
          </cell>
          <cell r="CU50">
            <v>0.96153172476098892</v>
          </cell>
        </row>
        <row r="51">
          <cell r="H51">
            <v>16019.580999999998</v>
          </cell>
          <cell r="N51">
            <v>86844.16267424557</v>
          </cell>
          <cell r="CQ51">
            <v>1</v>
          </cell>
          <cell r="CU51">
            <v>1</v>
          </cell>
        </row>
        <row r="52">
          <cell r="H52">
            <v>15954.223735025113</v>
          </cell>
          <cell r="N52">
            <v>88175.682355544966</v>
          </cell>
          <cell r="CQ52">
            <v>0.99860419596457972</v>
          </cell>
          <cell r="CU52">
            <v>0.98225204542186528</v>
          </cell>
        </row>
        <row r="53">
          <cell r="H53">
            <v>16243.961875434245</v>
          </cell>
          <cell r="N53">
            <v>89485.978910346399</v>
          </cell>
          <cell r="CQ53">
            <v>0.98893890293451836</v>
          </cell>
          <cell r="CU53">
            <v>0.99507768277637532</v>
          </cell>
        </row>
        <row r="54">
          <cell r="H54">
            <v>17115.842208915004</v>
          </cell>
          <cell r="N54">
            <v>90911.24345826685</v>
          </cell>
          <cell r="CQ54">
            <v>0.9923793440591856</v>
          </cell>
          <cell r="CU54">
            <v>1.0284719217156162</v>
          </cell>
        </row>
        <row r="55">
          <cell r="H55">
            <v>17770.792077718834</v>
          </cell>
          <cell r="N55">
            <v>92242.309556573455</v>
          </cell>
          <cell r="CQ55">
            <v>1.0143591687508591</v>
          </cell>
          <cell r="CU55">
            <v>1.0296137592877335</v>
          </cell>
        </row>
        <row r="56">
          <cell r="H56">
            <v>16929.629000000001</v>
          </cell>
          <cell r="N56">
            <v>92806.399238568454</v>
          </cell>
          <cell r="CQ56">
            <v>0.99889693912278432</v>
          </cell>
          <cell r="CU56">
            <v>0.9900071134942422</v>
          </cell>
        </row>
        <row r="57">
          <cell r="H57">
            <v>17395.425451576804</v>
          </cell>
          <cell r="N57">
            <v>93230.648934379147</v>
          </cell>
          <cell r="CQ57">
            <v>0.99092844236229383</v>
          </cell>
          <cell r="CU57">
            <v>1.020759741693773</v>
          </cell>
        </row>
        <row r="58">
          <cell r="H58">
            <v>17328.416258463414</v>
          </cell>
          <cell r="N58">
            <v>94777.984433479316</v>
          </cell>
          <cell r="CQ58">
            <v>0.97577739323100754</v>
          </cell>
          <cell r="CU58">
            <v>1.0157577171454333</v>
          </cell>
        </row>
        <row r="59">
          <cell r="H59">
            <v>18205.495738087004</v>
          </cell>
          <cell r="N59">
            <v>96416.439816278726</v>
          </cell>
          <cell r="CQ59">
            <v>0.95832163250996161</v>
          </cell>
          <cell r="CU59">
            <v>1.0681435097613907</v>
          </cell>
        </row>
        <row r="60">
          <cell r="H60">
            <v>18091.964</v>
          </cell>
          <cell r="N60">
            <v>97755.46657101551</v>
          </cell>
          <cell r="CQ60">
            <v>0.95137895416416063</v>
          </cell>
          <cell r="CU60">
            <v>1.0545826001555085</v>
          </cell>
        </row>
        <row r="61">
          <cell r="H61">
            <v>18506.7937437281</v>
          </cell>
          <cell r="N61">
            <v>99155.636506323688</v>
          </cell>
          <cell r="CQ61">
            <v>0.94123577237567324</v>
          </cell>
          <cell r="CU61">
            <v>1.0749910118207529</v>
          </cell>
        </row>
        <row r="62">
          <cell r="H62">
            <v>19498.05822249745</v>
          </cell>
          <cell r="N62">
            <v>99955.817933514249</v>
          </cell>
          <cell r="CQ62">
            <v>0.97407822619823914</v>
          </cell>
          <cell r="CU62">
            <v>1.0856227344354572</v>
          </cell>
        </row>
        <row r="63">
          <cell r="H63">
            <v>18955.378749569794</v>
          </cell>
          <cell r="N63">
            <v>100775.68324445431</v>
          </cell>
          <cell r="CQ63">
            <v>0.94888777593842533</v>
          </cell>
          <cell r="CU63">
            <v>1.0746111510524174</v>
          </cell>
        </row>
        <row r="64">
          <cell r="H64">
            <v>18944.546252519751</v>
          </cell>
          <cell r="N64">
            <v>101975.47074959462</v>
          </cell>
          <cell r="CQ64">
            <v>0.94604197837429926</v>
          </cell>
          <cell r="CU64">
            <v>1.0645536683401526</v>
          </cell>
        </row>
        <row r="65">
          <cell r="H65">
            <v>19541.249184209664</v>
          </cell>
          <cell r="N65">
            <v>103254.50968042496</v>
          </cell>
          <cell r="CQ65">
            <v>0.95267392976824228</v>
          </cell>
          <cell r="CU65">
            <v>1.076932523093312</v>
          </cell>
        </row>
        <row r="66">
          <cell r="H66">
            <v>20387.877041699816</v>
          </cell>
          <cell r="N66">
            <v>104455.40433478649</v>
          </cell>
          <cell r="CQ66">
            <v>0.95581573541908305</v>
          </cell>
          <cell r="CU66">
            <v>1.1070223644126129</v>
          </cell>
        </row>
        <row r="67">
          <cell r="H67">
            <v>20024.493213220769</v>
          </cell>
          <cell r="N67">
            <v>105594.17435404482</v>
          </cell>
          <cell r="CQ67">
            <v>0.94277761368473945</v>
          </cell>
          <cell r="CU67">
            <v>1.0904400467005093</v>
          </cell>
        </row>
        <row r="68">
          <cell r="H68">
            <v>20774.073430244298</v>
          </cell>
          <cell r="N68">
            <v>106436.83928083624</v>
          </cell>
          <cell r="CQ68">
            <v>0.93915950637848755</v>
          </cell>
          <cell r="CU68">
            <v>1.1266261142406753</v>
          </cell>
        </row>
        <row r="69">
          <cell r="H69">
            <v>21110.154809873904</v>
          </cell>
          <cell r="N69">
            <v>107300.18524588978</v>
          </cell>
          <cell r="CQ69">
            <v>0.93391110547260969</v>
          </cell>
          <cell r="CU69">
            <v>1.1420230935436089</v>
          </cell>
        </row>
        <row r="70">
          <cell r="H70">
            <v>21073.689605245265</v>
          </cell>
          <cell r="N70">
            <v>108568.02546161477</v>
          </cell>
          <cell r="CQ70">
            <v>0.93159445424218168</v>
          </cell>
          <cell r="CU70">
            <v>1.1295389846031691</v>
          </cell>
        </row>
        <row r="71">
          <cell r="H71">
            <v>21602.068172268999</v>
          </cell>
          <cell r="N71">
            <v>109930.77908752284</v>
          </cell>
          <cell r="CQ71">
            <v>0.91651183436243033</v>
          </cell>
          <cell r="CU71">
            <v>1.1623245980690713</v>
          </cell>
        </row>
        <row r="72">
          <cell r="H72">
            <v>20656.927</v>
          </cell>
          <cell r="N72">
            <v>110743.17134548329</v>
          </cell>
          <cell r="CQ72">
            <v>0.88910340560060264</v>
          </cell>
          <cell r="CU72">
            <v>1.1373286102491384</v>
          </cell>
        </row>
        <row r="73">
          <cell r="H73">
            <v>21514.258428943405</v>
          </cell>
          <cell r="N73">
            <v>111350.09847924336</v>
          </cell>
          <cell r="CQ73">
            <v>0.89308839788805705</v>
          </cell>
          <cell r="CU73">
            <v>1.1728184991501904</v>
          </cell>
        </row>
        <row r="74">
          <cell r="H74">
            <v>21657.565137234127</v>
          </cell>
          <cell r="N74">
            <v>111917.70122331496</v>
          </cell>
          <cell r="CQ74">
            <v>0.88276077517325835</v>
          </cell>
          <cell r="CU74">
            <v>1.1883853795951138</v>
          </cell>
        </row>
        <row r="75">
          <cell r="H75">
            <v>21078.403102012326</v>
          </cell>
          <cell r="N75">
            <v>112186.58875902649</v>
          </cell>
          <cell r="CQ75">
            <v>0.8574979284059131</v>
          </cell>
          <cell r="CU75">
            <v>1.1878269182488723</v>
          </cell>
        </row>
        <row r="76">
          <cell r="H76">
            <v>21885.627184880384</v>
          </cell>
          <cell r="N76">
            <v>113221.31231047997</v>
          </cell>
          <cell r="CQ76">
            <v>0.85910904391953646</v>
          </cell>
          <cell r="CU76">
            <v>1.2197532981249508</v>
          </cell>
        </row>
        <row r="77">
          <cell r="H77">
            <v>21377.411</v>
          </cell>
          <cell r="N77">
            <v>114196.36643876518</v>
          </cell>
          <cell r="CQ77">
            <v>0.84497298642915875</v>
          </cell>
          <cell r="CU77">
            <v>1.2010178886788072</v>
          </cell>
        </row>
        <row r="78">
          <cell r="H78">
            <v>19864.966</v>
          </cell>
          <cell r="N78">
            <v>114884.49557637289</v>
          </cell>
          <cell r="CQ78">
            <v>0.81858452235671875</v>
          </cell>
          <cell r="CU78">
            <v>1.1451235731024869</v>
          </cell>
        </row>
        <row r="79">
          <cell r="H79">
            <v>21049.438963988981</v>
          </cell>
          <cell r="N79">
            <v>115638.04642863266</v>
          </cell>
          <cell r="CQ79">
            <v>0.81625069774708947</v>
          </cell>
          <cell r="CU79">
            <v>1.2089426319917651</v>
          </cell>
        </row>
        <row r="80">
          <cell r="H80">
            <v>21442.390978061376</v>
          </cell>
          <cell r="N80">
            <v>116524.32361477609</v>
          </cell>
          <cell r="CQ80">
            <v>0.81182944030268833</v>
          </cell>
          <cell r="CU80">
            <v>1.2288002833554046</v>
          </cell>
        </row>
        <row r="81">
          <cell r="H81">
            <v>20618.506954196157</v>
          </cell>
          <cell r="N81">
            <v>117476.02939638936</v>
          </cell>
          <cell r="CQ81">
            <v>0.79326001359667209</v>
          </cell>
          <cell r="CU81">
            <v>1.1994492320324583</v>
          </cell>
        </row>
        <row r="82">
          <cell r="H82">
            <v>20185.74681631977</v>
          </cell>
          <cell r="N82">
            <v>118616.32745364003</v>
          </cell>
          <cell r="CQ82">
            <v>0.77596317117544356</v>
          </cell>
          <cell r="CU82">
            <v>1.1889092842666258</v>
          </cell>
        </row>
        <row r="83">
          <cell r="H83">
            <v>19902.451068575618</v>
          </cell>
          <cell r="N83">
            <v>119832.78688417681</v>
          </cell>
          <cell r="CQ83">
            <v>0.77063044308504869</v>
          </cell>
          <cell r="CU83">
            <v>1.1683533907891501</v>
          </cell>
        </row>
        <row r="84">
          <cell r="N84">
            <v>120633.77758974751</v>
          </cell>
        </row>
        <row r="117">
          <cell r="H117">
            <v>9877.3449999999993</v>
          </cell>
          <cell r="CQ117">
            <v>1.4445026148903892</v>
          </cell>
          <cell r="CU117">
            <v>0.95167398566216399</v>
          </cell>
        </row>
        <row r="118">
          <cell r="H118">
            <v>10097.753999999999</v>
          </cell>
          <cell r="CQ118">
            <v>1.4586703727620935</v>
          </cell>
          <cell r="CU118">
            <v>0.93733633037572472</v>
          </cell>
        </row>
        <row r="119">
          <cell r="H119">
            <v>10457.719000000001</v>
          </cell>
          <cell r="CQ119">
            <v>1.4435656812302855</v>
          </cell>
          <cell r="CU119">
            <v>0.95082926682003732</v>
          </cell>
        </row>
        <row r="120">
          <cell r="H120">
            <v>10225.732000000002</v>
          </cell>
          <cell r="CQ120">
            <v>1.4143740654227905</v>
          </cell>
          <cell r="CU120">
            <v>0.9216697845514511</v>
          </cell>
        </row>
        <row r="121">
          <cell r="H121">
            <v>9878.0460000000003</v>
          </cell>
          <cell r="CQ121">
            <v>1.3316897819048379</v>
          </cell>
          <cell r="CU121">
            <v>0.92496750187376853</v>
          </cell>
        </row>
        <row r="122">
          <cell r="H122">
            <v>9998.1610000000001</v>
          </cell>
          <cell r="CQ122">
            <v>1.3020550456661539</v>
          </cell>
          <cell r="CU122">
            <v>0.93492982878245667</v>
          </cell>
        </row>
        <row r="123">
          <cell r="H123">
            <v>10462.334999999999</v>
          </cell>
          <cell r="CQ123">
            <v>1.3110722003094477</v>
          </cell>
          <cell r="CU123">
            <v>0.95156905046880147</v>
          </cell>
        </row>
        <row r="124">
          <cell r="H124">
            <v>10397.131000000001</v>
          </cell>
          <cell r="CQ124">
            <v>1.2854813843184862</v>
          </cell>
          <cell r="CU124">
            <v>0.94759457212702958</v>
          </cell>
        </row>
        <row r="125">
          <cell r="H125">
            <v>10567.385</v>
          </cell>
          <cell r="CQ125">
            <v>1.2474762109340627</v>
          </cell>
          <cell r="CU125">
            <v>0.96788656033016363</v>
          </cell>
        </row>
        <row r="126">
          <cell r="H126">
            <v>10247.199999999999</v>
          </cell>
          <cell r="CQ126">
            <v>1.2062261995055497</v>
          </cell>
          <cell r="CU126">
            <v>0.95326964011516502</v>
          </cell>
        </row>
        <row r="127">
          <cell r="H127">
            <v>9473.482</v>
          </cell>
          <cell r="CQ127">
            <v>1.0821016248246191</v>
          </cell>
          <cell r="CU127">
            <v>0.96355239093424472</v>
          </cell>
        </row>
        <row r="128">
          <cell r="H128">
            <v>9609.4390000000003</v>
          </cell>
          <cell r="CQ128">
            <v>1.0723250636943547</v>
          </cell>
          <cell r="CU128">
            <v>0.94885543918605963</v>
          </cell>
        </row>
        <row r="129">
          <cell r="H129">
            <v>9845.58</v>
          </cell>
          <cell r="CQ129">
            <v>1.0855099196336568</v>
          </cell>
          <cell r="CU129">
            <v>0.9525797645127575</v>
          </cell>
        </row>
        <row r="130">
          <cell r="H130">
            <v>9371.5390000000007</v>
          </cell>
          <cell r="CQ130">
            <v>1.0311771684541209</v>
          </cell>
          <cell r="CU130">
            <v>0.9447353595658432</v>
          </cell>
        </row>
        <row r="131">
          <cell r="H131">
            <v>9848.148000000001</v>
          </cell>
          <cell r="CQ131">
            <v>1.0590469644645346</v>
          </cell>
          <cell r="CU131">
            <v>0.95324437388877836</v>
          </cell>
        </row>
        <row r="132">
          <cell r="H132">
            <v>9835.3679999999986</v>
          </cell>
          <cell r="CQ132">
            <v>1</v>
          </cell>
          <cell r="CU132">
            <v>1</v>
          </cell>
        </row>
        <row r="133">
          <cell r="H133">
            <v>9680.027</v>
          </cell>
          <cell r="CQ133">
            <v>0.99986827196759676</v>
          </cell>
          <cell r="CU133">
            <v>0.96947132952307125</v>
          </cell>
        </row>
        <row r="134">
          <cell r="H134">
            <v>9805.7130000000016</v>
          </cell>
          <cell r="CQ134">
            <v>0.98683679653541556</v>
          </cell>
          <cell r="CU134">
            <v>0.98045771406262539</v>
          </cell>
        </row>
        <row r="135">
          <cell r="H135">
            <v>10386.471000000001</v>
          </cell>
          <cell r="CQ135">
            <v>0.98777238699280279</v>
          </cell>
          <cell r="CU135">
            <v>1.0212770005722354</v>
          </cell>
        </row>
        <row r="136">
          <cell r="H136">
            <v>10641.656999999999</v>
          </cell>
          <cell r="CQ136">
            <v>0.98838794562429233</v>
          </cell>
          <cell r="CU136">
            <v>1.0306273574994893</v>
          </cell>
        </row>
        <row r="137">
          <cell r="H137">
            <v>9694.3880000000008</v>
          </cell>
          <cell r="CQ137">
            <v>0.95489789164294236</v>
          </cell>
          <cell r="CU137">
            <v>0.96590754441667548</v>
          </cell>
        </row>
        <row r="138">
          <cell r="H138">
            <v>9981.7639999999992</v>
          </cell>
          <cell r="CQ138">
            <v>0.94930348103121798</v>
          </cell>
          <cell r="CU138">
            <v>0.99584909972903113</v>
          </cell>
        </row>
        <row r="139">
          <cell r="H139">
            <v>10116.184999999998</v>
          </cell>
          <cell r="CQ139">
            <v>0.92933403881763876</v>
          </cell>
          <cell r="CU139">
            <v>1.0141156104145281</v>
          </cell>
        </row>
        <row r="140">
          <cell r="H140">
            <v>10528.130999999999</v>
          </cell>
          <cell r="CQ140">
            <v>0.90802197928167538</v>
          </cell>
          <cell r="CU140">
            <v>1.0618271999415561</v>
          </cell>
        </row>
        <row r="141">
          <cell r="H141">
            <v>10398.874</v>
          </cell>
          <cell r="CQ141">
            <v>0.90046080012328278</v>
          </cell>
          <cell r="CU141">
            <v>1.0431108669905649</v>
          </cell>
        </row>
        <row r="142">
          <cell r="H142">
            <v>10481.203</v>
          </cell>
          <cell r="CQ142">
            <v>0.88090742273094791</v>
          </cell>
          <cell r="CU142">
            <v>1.0595305277601081</v>
          </cell>
        </row>
        <row r="143">
          <cell r="H143">
            <v>11153.762000000001</v>
          </cell>
          <cell r="CQ143">
            <v>0.91123037968076082</v>
          </cell>
          <cell r="CU143">
            <v>1.0812724151643605</v>
          </cell>
        </row>
        <row r="144">
          <cell r="H144">
            <v>10694.27</v>
          </cell>
          <cell r="CQ144">
            <v>0.87848814390103203</v>
          </cell>
          <cell r="CU144">
            <v>1.0666194694200195</v>
          </cell>
        </row>
        <row r="145">
          <cell r="H145">
            <v>10258.981</v>
          </cell>
          <cell r="CQ145">
            <v>0.87345219840995758</v>
          </cell>
          <cell r="CU145">
            <v>1.0169963224488126</v>
          </cell>
        </row>
        <row r="146">
          <cell r="H146">
            <v>10666.010999999999</v>
          </cell>
          <cell r="CQ146">
            <v>0.87424552774012831</v>
          </cell>
          <cell r="CU146">
            <v>1.0433009366038644</v>
          </cell>
        </row>
        <row r="147">
          <cell r="H147">
            <v>11191.042000000001</v>
          </cell>
          <cell r="CQ147">
            <v>0.87202628129502069</v>
          </cell>
          <cell r="CU147">
            <v>1.084825924692508</v>
          </cell>
        </row>
        <row r="148">
          <cell r="H148">
            <v>10950.547</v>
          </cell>
          <cell r="CQ148">
            <v>0.86766592231012363</v>
          </cell>
          <cell r="CU148">
            <v>1.0553422665278764</v>
          </cell>
        </row>
        <row r="149">
          <cell r="H149">
            <v>11211.843000000001</v>
          </cell>
          <cell r="CQ149">
            <v>0.85341441719278777</v>
          </cell>
          <cell r="CU149">
            <v>1.0898709605195449</v>
          </cell>
        </row>
        <row r="150">
          <cell r="H150">
            <v>11576.295</v>
          </cell>
          <cell r="CQ150">
            <v>0.85034883153682284</v>
          </cell>
          <cell r="CU150">
            <v>1.1202682109058426</v>
          </cell>
        </row>
        <row r="151">
          <cell r="H151">
            <v>11387.125</v>
          </cell>
          <cell r="CQ151">
            <v>0.84284980139024523</v>
          </cell>
          <cell r="CU151">
            <v>1.098783117479651</v>
          </cell>
        </row>
        <row r="152">
          <cell r="H152">
            <v>11527.770999999999</v>
          </cell>
          <cell r="CQ152">
            <v>0.82548122185905781</v>
          </cell>
          <cell r="CU152">
            <v>1.1216796853684228</v>
          </cell>
        </row>
        <row r="153">
          <cell r="H153">
            <v>10752.386</v>
          </cell>
          <cell r="CQ153">
            <v>0.79300784646058564</v>
          </cell>
          <cell r="CU153">
            <v>1.0810864500483712</v>
          </cell>
        </row>
        <row r="154">
          <cell r="H154">
            <v>11334.393</v>
          </cell>
          <cell r="CQ154">
            <v>0.79825779969073729</v>
          </cell>
          <cell r="CU154">
            <v>1.1259380835395729</v>
          </cell>
        </row>
        <row r="155">
          <cell r="H155">
            <v>11589.442000000001</v>
          </cell>
          <cell r="CQ155">
            <v>0.79037470629044693</v>
          </cell>
          <cell r="CU155">
            <v>1.1568597996212342</v>
          </cell>
        </row>
        <row r="156">
          <cell r="H156">
            <v>11290.264999999999</v>
          </cell>
          <cell r="CQ156">
            <v>0.76825520601019692</v>
          </cell>
          <cell r="CU156">
            <v>1.1566652791169594</v>
          </cell>
        </row>
        <row r="157">
          <cell r="H157">
            <v>11564.124</v>
          </cell>
          <cell r="CQ157">
            <v>0.77006978238728119</v>
          </cell>
          <cell r="CU157">
            <v>1.1711283429602197</v>
          </cell>
        </row>
        <row r="158">
          <cell r="H158">
            <v>11323.188</v>
          </cell>
          <cell r="CQ158">
            <v>0.76367246851322024</v>
          </cell>
          <cell r="CU158">
            <v>1.1464610818594279</v>
          </cell>
        </row>
        <row r="159">
          <cell r="H159">
            <v>10368.958999999999</v>
          </cell>
          <cell r="CQ159">
            <v>0.74842196877291944</v>
          </cell>
          <cell r="CU159">
            <v>1.0648225176190664</v>
          </cell>
        </row>
        <row r="160">
          <cell r="H160">
            <v>11445.555</v>
          </cell>
          <cell r="CQ160">
            <v>0.74484726700447834</v>
          </cell>
          <cell r="CU160">
            <v>1.1733265553656163</v>
          </cell>
        </row>
        <row r="161">
          <cell r="H161">
            <v>11804.495000000001</v>
          </cell>
          <cell r="CQ161">
            <v>0.74386660760848156</v>
          </cell>
          <cell r="CU161">
            <v>1.202501914294446</v>
          </cell>
        </row>
        <row r="162">
          <cell r="H162">
            <v>11256.387000000002</v>
          </cell>
          <cell r="CQ162">
            <v>0.74184723981700185</v>
          </cell>
          <cell r="CU162">
            <v>1.1404737392568756</v>
          </cell>
        </row>
        <row r="163">
          <cell r="H163">
            <v>10851.459000000001</v>
          </cell>
          <cell r="CQ163">
            <v>0.72615726934952918</v>
          </cell>
          <cell r="CU163">
            <v>1.1124051457205639</v>
          </cell>
        </row>
        <row r="164">
          <cell r="H164">
            <v>10817.136999999999</v>
          </cell>
          <cell r="CQ164">
            <v>0.72708192669759864</v>
          </cell>
          <cell r="CU164">
            <v>1.0962341805207005</v>
          </cell>
        </row>
        <row r="197">
          <cell r="H197">
            <v>1590.9839999999999</v>
          </cell>
          <cell r="CQ197">
            <v>0.86825929287474124</v>
          </cell>
          <cell r="CU197">
            <v>0.92593393097779608</v>
          </cell>
        </row>
        <row r="198">
          <cell r="H198">
            <v>1704.4060000000002</v>
          </cell>
          <cell r="CQ198">
            <v>0.91536535535999619</v>
          </cell>
          <cell r="CU198">
            <v>0.91538486894517301</v>
          </cell>
        </row>
        <row r="199">
          <cell r="H199">
            <v>1837.7329999999999</v>
          </cell>
          <cell r="CQ199">
            <v>0.94903938299630586</v>
          </cell>
          <cell r="CU199">
            <v>0.92277882636310793</v>
          </cell>
        </row>
        <row r="200">
          <cell r="H200">
            <v>1976.3340000000001</v>
          </cell>
          <cell r="CQ200">
            <v>0.98481149061693118</v>
          </cell>
          <cell r="CU200">
            <v>0.92885897805698026</v>
          </cell>
        </row>
        <row r="201">
          <cell r="H201">
            <v>1972.761</v>
          </cell>
          <cell r="CQ201">
            <v>0.97329691928899609</v>
          </cell>
          <cell r="CU201">
            <v>0.91766663717237884</v>
          </cell>
        </row>
        <row r="202">
          <cell r="H202">
            <v>2006.7360000000001</v>
          </cell>
          <cell r="CQ202">
            <v>0.9507685440367426</v>
          </cell>
          <cell r="CU202">
            <v>0.93304156779875502</v>
          </cell>
        </row>
        <row r="203">
          <cell r="H203">
            <v>2069.21</v>
          </cell>
          <cell r="CQ203">
            <v>0.9609189470103795</v>
          </cell>
          <cell r="CU203">
            <v>0.93229515524469619</v>
          </cell>
        </row>
        <row r="204">
          <cell r="H204">
            <v>2201.5540000000001</v>
          </cell>
          <cell r="CQ204">
            <v>0.96553475665304589</v>
          </cell>
          <cell r="CU204">
            <v>0.96991481055816453</v>
          </cell>
        </row>
        <row r="205">
          <cell r="H205">
            <v>2301.277</v>
          </cell>
          <cell r="CQ205">
            <v>0.97771470727227183</v>
          </cell>
          <cell r="CU205">
            <v>0.97643484847536488</v>
          </cell>
        </row>
        <row r="206">
          <cell r="H206">
            <v>2329.777</v>
          </cell>
          <cell r="CQ206">
            <v>0.99530113180980562</v>
          </cell>
          <cell r="CU206">
            <v>0.95366640119888324</v>
          </cell>
        </row>
        <row r="207">
          <cell r="H207">
            <v>2464.366</v>
          </cell>
          <cell r="CQ207">
            <v>0.98926138296229393</v>
          </cell>
          <cell r="CU207">
            <v>0.99546322504056661</v>
          </cell>
        </row>
        <row r="208">
          <cell r="H208">
            <v>2489.1180000000004</v>
          </cell>
          <cell r="CQ208">
            <v>0.98165195555750939</v>
          </cell>
          <cell r="CU208">
            <v>0.97479601206334321</v>
          </cell>
        </row>
        <row r="209">
          <cell r="H209">
            <v>2448.0879999999997</v>
          </cell>
          <cell r="CQ209">
            <v>0.9738600380347916</v>
          </cell>
          <cell r="CU209">
            <v>0.95856516647061063</v>
          </cell>
        </row>
        <row r="210">
          <cell r="H210">
            <v>2562.2370000000001</v>
          </cell>
          <cell r="CQ210">
            <v>0.98604718701346672</v>
          </cell>
          <cell r="CU210">
            <v>0.98073452097689096</v>
          </cell>
        </row>
        <row r="211">
          <cell r="H211">
            <v>2661.6750000000002</v>
          </cell>
          <cell r="CQ211">
            <v>1.0163219638333636</v>
          </cell>
          <cell r="CU211">
            <v>0.97473360324287417</v>
          </cell>
        </row>
        <row r="212">
          <cell r="H212">
            <v>2708.902</v>
          </cell>
          <cell r="CQ212">
            <v>1</v>
          </cell>
          <cell r="CU212">
            <v>1</v>
          </cell>
        </row>
        <row r="213">
          <cell r="H213">
            <v>2794.732</v>
          </cell>
          <cell r="CQ213">
            <v>1.0131948088674507</v>
          </cell>
          <cell r="CU213">
            <v>1.0028724959698128</v>
          </cell>
        </row>
        <row r="214">
          <cell r="H214">
            <v>2901.6040000000003</v>
          </cell>
          <cell r="CQ214">
            <v>1.0202527453530232</v>
          </cell>
          <cell r="CU214">
            <v>1.0188792418512855</v>
          </cell>
        </row>
        <row r="215">
          <cell r="H215">
            <v>3046.46</v>
          </cell>
          <cell r="CQ215">
            <v>1.0321753503058666</v>
          </cell>
          <cell r="CU215">
            <v>1.0408106734958404</v>
          </cell>
        </row>
        <row r="216">
          <cell r="H216">
            <v>3089.6469999999999</v>
          </cell>
          <cell r="CQ216">
            <v>1.0423198628368497</v>
          </cell>
          <cell r="CU216">
            <v>1.0302082399213959</v>
          </cell>
        </row>
        <row r="217">
          <cell r="H217">
            <v>3152.7519999999995</v>
          </cell>
          <cell r="CQ217">
            <v>1.0600732257507914</v>
          </cell>
          <cell r="CU217">
            <v>1.0273616724458114</v>
          </cell>
        </row>
        <row r="218">
          <cell r="H218">
            <v>3259.8820000000001</v>
          </cell>
          <cell r="CQ218">
            <v>1.0580578206095437</v>
          </cell>
          <cell r="CU218">
            <v>1.0594515714960371</v>
          </cell>
        </row>
        <row r="219">
          <cell r="H219">
            <v>3193.424</v>
          </cell>
          <cell r="CQ219">
            <v>1.0573864475837988</v>
          </cell>
          <cell r="CU219">
            <v>1.0215572604105216</v>
          </cell>
        </row>
        <row r="220">
          <cell r="H220">
            <v>3394.1909999999998</v>
          </cell>
          <cell r="CQ220">
            <v>1.0439197306408345</v>
          </cell>
          <cell r="CU220">
            <v>1.0810988832974424</v>
          </cell>
        </row>
        <row r="221">
          <cell r="H221">
            <v>3440.9389999999994</v>
          </cell>
          <cell r="CQ221">
            <v>1.04995445278808</v>
          </cell>
          <cell r="CU221">
            <v>1.0747632288950373</v>
          </cell>
        </row>
        <row r="222">
          <cell r="H222">
            <v>3557.0140000000001</v>
          </cell>
          <cell r="CQ222">
            <v>1.0446362467638581</v>
          </cell>
          <cell r="CU222">
            <v>1.1009064476085009</v>
          </cell>
        </row>
        <row r="223">
          <cell r="H223">
            <v>3693.5270000000005</v>
          </cell>
          <cell r="CQ223">
            <v>1.0801870084116778</v>
          </cell>
          <cell r="CU223">
            <v>1.096684207250366</v>
          </cell>
        </row>
        <row r="224">
          <cell r="H224">
            <v>3670.902</v>
          </cell>
          <cell r="CQ224">
            <v>1.0702653724426303</v>
          </cell>
          <cell r="CU224">
            <v>1.0911209718341577</v>
          </cell>
        </row>
        <row r="225">
          <cell r="H225">
            <v>3855.933</v>
          </cell>
          <cell r="CQ225">
            <v>1.0695345611576814</v>
          </cell>
          <cell r="CU225">
            <v>1.1334080048386856</v>
          </cell>
        </row>
        <row r="226">
          <cell r="H226">
            <v>3906.4749999999999</v>
          </cell>
          <cell r="CQ226">
            <v>1.0757279079245583</v>
          </cell>
          <cell r="CU226">
            <v>1.1275113520584596</v>
          </cell>
        </row>
        <row r="227">
          <cell r="H227">
            <v>4068.6310000000003</v>
          </cell>
          <cell r="CQ227">
            <v>1.0923779658549517</v>
          </cell>
          <cell r="CU227">
            <v>1.1431199286805658</v>
          </cell>
        </row>
        <row r="228">
          <cell r="H228">
            <v>4099.8829999999998</v>
          </cell>
          <cell r="CQ228">
            <v>1.0887123384142885</v>
          </cell>
          <cell r="CU228">
            <v>1.1433144646769811</v>
          </cell>
        </row>
        <row r="229">
          <cell r="H229">
            <v>4316.7960000000003</v>
          </cell>
          <cell r="CQ229">
            <v>1.1009195807306691</v>
          </cell>
          <cell r="CU229">
            <v>1.1810310033580285</v>
          </cell>
        </row>
        <row r="230">
          <cell r="H230">
            <v>4353.1100000000006</v>
          </cell>
          <cell r="CQ230">
            <v>1.1049521803456268</v>
          </cell>
          <cell r="CU230">
            <v>1.1770719894267851</v>
          </cell>
        </row>
        <row r="231">
          <cell r="H231">
            <v>4408.2389999999996</v>
          </cell>
          <cell r="CQ231">
            <v>1.1068315479703563</v>
          </cell>
          <cell r="CU231">
            <v>1.1760587085864915</v>
          </cell>
        </row>
        <row r="232">
          <cell r="H232">
            <v>4637.6840000000002</v>
          </cell>
          <cell r="CQ232">
            <v>1.1072654880199861</v>
          </cell>
          <cell r="CU232">
            <v>1.2214548613423739</v>
          </cell>
        </row>
        <row r="233">
          <cell r="H233">
            <v>4611.3859999999995</v>
          </cell>
          <cell r="CQ233">
            <v>1.0989001715924855</v>
          </cell>
          <cell r="CU233">
            <v>1.2147967396483321</v>
          </cell>
        </row>
        <row r="234">
          <cell r="H234">
            <v>4750.3289999999997</v>
          </cell>
          <cell r="CQ234">
            <v>1.1038403358590794</v>
          </cell>
          <cell r="CU234">
            <v>1.2390081477827493</v>
          </cell>
        </row>
        <row r="235">
          <cell r="H235">
            <v>4710.8189999999995</v>
          </cell>
          <cell r="CQ235">
            <v>1.0921595200703633</v>
          </cell>
          <cell r="CU235">
            <v>1.2355459440804519</v>
          </cell>
        </row>
        <row r="236">
          <cell r="H236">
            <v>4656.5560000000005</v>
          </cell>
          <cell r="CQ236">
            <v>1.0781039086545166</v>
          </cell>
          <cell r="CU236">
            <v>1.2342712278431605</v>
          </cell>
        </row>
        <row r="237">
          <cell r="H237">
            <v>4932.759</v>
          </cell>
          <cell r="CQ237">
            <v>1.0843909682588884</v>
          </cell>
          <cell r="CU237">
            <v>1.2880216407389513</v>
          </cell>
        </row>
        <row r="238">
          <cell r="H238">
            <v>4854.5969999999998</v>
          </cell>
          <cell r="CQ238">
            <v>1.0675312840072342</v>
          </cell>
          <cell r="CU238">
            <v>1.2766375818884164</v>
          </cell>
        </row>
        <row r="239">
          <cell r="H239">
            <v>4689.8440000000001</v>
          </cell>
          <cell r="CQ239">
            <v>1.043609533909436</v>
          </cell>
          <cell r="CU239">
            <v>1.2540252337071691</v>
          </cell>
        </row>
        <row r="240">
          <cell r="H240">
            <v>4759.0969999999998</v>
          </cell>
          <cell r="CQ240">
            <v>1.0466168590819003</v>
          </cell>
          <cell r="CU240">
            <v>1.2606177640939429</v>
          </cell>
        </row>
        <row r="241">
          <cell r="H241">
            <v>4801.3919999999998</v>
          </cell>
          <cell r="CQ241">
            <v>1.0414736261951416</v>
          </cell>
          <cell r="CU241">
            <v>1.2683807308673676</v>
          </cell>
        </row>
        <row r="242">
          <cell r="H242">
            <v>4790.7780000000002</v>
          </cell>
          <cell r="CQ242">
            <v>1.0198486201048493</v>
          </cell>
          <cell r="CU242">
            <v>1.2819421078561133</v>
          </cell>
        </row>
        <row r="243">
          <cell r="H243">
            <v>4814.5329999999994</v>
          </cell>
          <cell r="CQ243">
            <v>1.0049096533428878</v>
          </cell>
          <cell r="CU243">
            <v>1.294881465395209</v>
          </cell>
        </row>
        <row r="244">
          <cell r="H244">
            <v>4703.9449999999997</v>
          </cell>
          <cell r="CQ244">
            <v>0.99177202575920931</v>
          </cell>
          <cell r="CU244">
            <v>1.2688844046615095</v>
          </cell>
        </row>
        <row r="269">
          <cell r="H269">
            <v>6644.3970000000008</v>
          </cell>
        </row>
        <row r="270">
          <cell r="H270">
            <v>6769.2840000000006</v>
          </cell>
        </row>
        <row r="271">
          <cell r="H271">
            <v>7074.027</v>
          </cell>
        </row>
        <row r="272">
          <cell r="H272">
            <v>7080.9369999999999</v>
          </cell>
        </row>
        <row r="273">
          <cell r="H273">
            <v>7099.8060000000005</v>
          </cell>
        </row>
        <row r="274">
          <cell r="H274">
            <v>7267.8310000000001</v>
          </cell>
        </row>
        <row r="275">
          <cell r="H275">
            <v>7482.7839999999997</v>
          </cell>
        </row>
        <row r="276">
          <cell r="H276">
            <v>7697.2410000000009</v>
          </cell>
        </row>
        <row r="277">
          <cell r="H277">
            <v>7920.6049999999996</v>
          </cell>
        </row>
        <row r="278">
          <cell r="H278">
            <v>8230.1710000000003</v>
          </cell>
        </row>
        <row r="279">
          <cell r="H279">
            <v>8286.3610000000008</v>
          </cell>
          <cell r="CQ279">
            <v>1.6551169552887903</v>
          </cell>
          <cell r="CU279">
            <v>0.9616518370958308</v>
          </cell>
        </row>
        <row r="280">
          <cell r="H280">
            <v>8393.348</v>
          </cell>
          <cell r="CQ280">
            <v>1.65837188233975</v>
          </cell>
          <cell r="CU280">
            <v>0.94579611748352499</v>
          </cell>
        </row>
        <row r="281">
          <cell r="H281">
            <v>8619.9860000000008</v>
          </cell>
          <cell r="CQ281">
            <v>1.6269046549662756</v>
          </cell>
          <cell r="CU281">
            <v>0.95976073173713261</v>
          </cell>
        </row>
        <row r="282">
          <cell r="H282">
            <v>8249.3979999999992</v>
          </cell>
          <cell r="CQ282">
            <v>1.5762638278242167</v>
          </cell>
          <cell r="CU282">
            <v>0.92077808066301148</v>
          </cell>
        </row>
        <row r="283">
          <cell r="H283">
            <v>7905.2849999999999</v>
          </cell>
          <cell r="CQ283">
            <v>1.4686992916352051</v>
          </cell>
          <cell r="CU283">
            <v>0.9263167994873297</v>
          </cell>
        </row>
        <row r="284">
          <cell r="H284">
            <v>7991.4250000000002</v>
          </cell>
          <cell r="CQ284">
            <v>1.4355831401609707</v>
          </cell>
          <cell r="CU284">
            <v>0.9354067734284558</v>
          </cell>
        </row>
        <row r="285">
          <cell r="H285">
            <v>8393.125</v>
          </cell>
          <cell r="CQ285">
            <v>1.4451220827204589</v>
          </cell>
          <cell r="CU285">
            <v>0.95581500824174248</v>
          </cell>
        </row>
        <row r="286">
          <cell r="H286">
            <v>8195.5770000000011</v>
          </cell>
          <cell r="CQ286">
            <v>1.4087258205841433</v>
          </cell>
          <cell r="CU286">
            <v>0.94068516911069777</v>
          </cell>
        </row>
        <row r="287">
          <cell r="H287">
            <v>8266.1080000000002</v>
          </cell>
          <cell r="CQ287">
            <v>1.3514545872797961</v>
          </cell>
          <cell r="CU287">
            <v>0.96450662873012749</v>
          </cell>
        </row>
        <row r="288">
          <cell r="H288">
            <v>7917.4229999999998</v>
          </cell>
          <cell r="CQ288">
            <v>1.2874001277045375</v>
          </cell>
          <cell r="CU288">
            <v>0.95241451050153858</v>
          </cell>
        </row>
        <row r="289">
          <cell r="H289">
            <v>7009.116</v>
          </cell>
          <cell r="CQ289">
            <v>1.1181947274780806</v>
          </cell>
          <cell r="CU289">
            <v>0.95212934902098412</v>
          </cell>
        </row>
        <row r="290">
          <cell r="H290">
            <v>7120.3209999999999</v>
          </cell>
          <cell r="CQ290">
            <v>1.1076851056641226</v>
          </cell>
          <cell r="CU290">
            <v>0.93935148829180848</v>
          </cell>
        </row>
        <row r="291">
          <cell r="H291">
            <v>7397.4920000000002</v>
          </cell>
          <cell r="CQ291">
            <v>1.129422310107137</v>
          </cell>
          <cell r="CU291">
            <v>0.94937628972427734</v>
          </cell>
        </row>
        <row r="292">
          <cell r="H292">
            <v>6809.3019999999997</v>
          </cell>
          <cell r="CQ292">
            <v>1.0494620733121125</v>
          </cell>
          <cell r="CU292">
            <v>0.93086089614684819</v>
          </cell>
        </row>
        <row r="293">
          <cell r="H293">
            <v>7186.473</v>
          </cell>
          <cell r="CQ293">
            <v>1.0763012760497079</v>
          </cell>
          <cell r="CU293">
            <v>0.94463328340735209</v>
          </cell>
        </row>
        <row r="294">
          <cell r="H294">
            <v>7126.4659999999994</v>
          </cell>
          <cell r="CQ294">
            <v>1</v>
          </cell>
          <cell r="CU294">
            <v>1</v>
          </cell>
        </row>
        <row r="295">
          <cell r="H295">
            <v>6885.2950000000001</v>
          </cell>
          <cell r="CQ295">
            <v>0.99469551408331602</v>
          </cell>
          <cell r="CU295">
            <v>0.9566431772573305</v>
          </cell>
        </row>
        <row r="296">
          <cell r="H296">
            <v>6904.1090000000004</v>
          </cell>
          <cell r="CQ296">
            <v>0.97372130173415794</v>
          </cell>
          <cell r="CU296">
            <v>0.96557139126221248</v>
          </cell>
        </row>
        <row r="297">
          <cell r="H297">
            <v>7340.0110000000004</v>
          </cell>
          <cell r="CQ297">
            <v>0.97041694436778003</v>
          </cell>
          <cell r="CU297">
            <v>1.0138814012891426</v>
          </cell>
        </row>
        <row r="298">
          <cell r="H298">
            <v>7552.01</v>
          </cell>
          <cell r="CQ298">
            <v>0.96742782019508777</v>
          </cell>
          <cell r="CU298">
            <v>1.0312886322824155</v>
          </cell>
        </row>
        <row r="299">
          <cell r="H299">
            <v>6541.6360000000004</v>
          </cell>
          <cell r="CQ299">
            <v>0.91348660242470259</v>
          </cell>
          <cell r="CU299">
            <v>0.94031352820159586</v>
          </cell>
        </row>
        <row r="300">
          <cell r="H300">
            <v>6721.8819999999996</v>
          </cell>
          <cell r="CQ300">
            <v>0.90658194626196731</v>
          </cell>
          <cell r="CU300">
            <v>0.96915117278954921</v>
          </cell>
        </row>
        <row r="301">
          <cell r="H301">
            <v>6922.7610000000004</v>
          </cell>
          <cell r="CQ301">
            <v>0.87909935145900908</v>
          </cell>
          <cell r="CU301">
            <v>1.012512339664726</v>
          </cell>
        </row>
        <row r="302">
          <cell r="H302">
            <v>7133.94</v>
          </cell>
          <cell r="CQ302">
            <v>0.85485709934301268</v>
          </cell>
          <cell r="CU302">
            <v>1.0547541753599248</v>
          </cell>
        </row>
        <row r="303">
          <cell r="H303">
            <v>6957.9350000000004</v>
          </cell>
          <cell r="CQ303">
            <v>0.84190184519563926</v>
          </cell>
          <cell r="CU303">
            <v>1.0302539013490004</v>
          </cell>
        </row>
        <row r="304">
          <cell r="H304">
            <v>6924.1890000000003</v>
          </cell>
          <cell r="CQ304">
            <v>0.81671256985902696</v>
          </cell>
          <cell r="CU304">
            <v>1.0419543254722934</v>
          </cell>
        </row>
        <row r="305">
          <cell r="H305">
            <v>7460.2349999999997</v>
          </cell>
          <cell r="CQ305">
            <v>0.8453053381118466</v>
          </cell>
          <cell r="CU305">
            <v>1.0759627442715063</v>
          </cell>
        </row>
        <row r="306">
          <cell r="H306">
            <v>7023.3679999999995</v>
          </cell>
          <cell r="CQ306">
            <v>0.80340532185864155</v>
          </cell>
          <cell r="CU306">
            <v>1.0571129271125961</v>
          </cell>
        </row>
        <row r="307">
          <cell r="H307">
            <v>6403.0480000000007</v>
          </cell>
          <cell r="CQ307">
            <v>0.79681474900026938</v>
          </cell>
          <cell r="CU307">
            <v>0.96028487623881043</v>
          </cell>
        </row>
        <row r="308">
          <cell r="H308">
            <v>6759.5360000000001</v>
          </cell>
          <cell r="CQ308">
            <v>0.79580731505125446</v>
          </cell>
          <cell r="CU308">
            <v>1.0024583657349215</v>
          </cell>
        </row>
        <row r="309">
          <cell r="H309">
            <v>7122.4110000000001</v>
          </cell>
          <cell r="CQ309">
            <v>0.78596578352543744</v>
          </cell>
          <cell r="CU309">
            <v>1.0572042285877377</v>
          </cell>
        </row>
        <row r="310">
          <cell r="H310">
            <v>6850.6639999999998</v>
          </cell>
          <cell r="CQ310">
            <v>0.78147195845087014</v>
          </cell>
          <cell r="CU310">
            <v>1.0116859637124187</v>
          </cell>
        </row>
        <row r="311">
          <cell r="H311">
            <v>6895.0470000000005</v>
          </cell>
          <cell r="CQ311">
            <v>0.75588158327525345</v>
          </cell>
          <cell r="CU311">
            <v>1.0443784746265012</v>
          </cell>
        </row>
        <row r="312">
          <cell r="H312">
            <v>7223.1849999999995</v>
          </cell>
          <cell r="CQ312">
            <v>0.74953008093870466</v>
          </cell>
          <cell r="CU312">
            <v>1.0944744156648776</v>
          </cell>
        </row>
        <row r="313">
          <cell r="H313">
            <v>6978.8860000000004</v>
          </cell>
          <cell r="CQ313">
            <v>0.73816930543869941</v>
          </cell>
          <cell r="CU313">
            <v>1.0611935390106797</v>
          </cell>
        </row>
        <row r="314">
          <cell r="H314">
            <v>6890.0869999999995</v>
          </cell>
          <cell r="CQ314">
            <v>0.71339063515047929</v>
          </cell>
          <cell r="CU314">
            <v>1.0706423312442905</v>
          </cell>
        </row>
        <row r="315">
          <cell r="H315">
            <v>6141</v>
          </cell>
          <cell r="CQ315">
            <v>0.67057992652016507</v>
          </cell>
          <cell r="CU315">
            <v>1.0077156585503493</v>
          </cell>
        </row>
        <row r="316">
          <cell r="H316">
            <v>6584.0640000000003</v>
          </cell>
          <cell r="CQ316">
            <v>0.67596923532289943</v>
          </cell>
          <cell r="CU316">
            <v>1.0659649433838445</v>
          </cell>
        </row>
        <row r="317">
          <cell r="H317">
            <v>6878.6230000000005</v>
          </cell>
          <cell r="CQ317">
            <v>0.66948850264967819</v>
          </cell>
          <cell r="CU317">
            <v>1.11873188958056</v>
          </cell>
        </row>
        <row r="318">
          <cell r="H318">
            <v>6633.7090000000007</v>
          </cell>
          <cell r="CQ318">
            <v>0.64355123048059792</v>
          </cell>
          <cell r="CU318">
            <v>1.1196924851736099</v>
          </cell>
        </row>
        <row r="319">
          <cell r="H319">
            <v>6631.3649999999998</v>
          </cell>
          <cell r="CQ319">
            <v>0.64328901890628354</v>
          </cell>
          <cell r="CU319">
            <v>1.1095197190433537</v>
          </cell>
        </row>
        <row r="320">
          <cell r="H320">
            <v>6468.5909999999994</v>
          </cell>
          <cell r="CQ320">
            <v>0.64133394543524147</v>
          </cell>
          <cell r="CU320">
            <v>1.0763154982391026</v>
          </cell>
        </row>
        <row r="321">
          <cell r="H321">
            <v>5679.1150000000007</v>
          </cell>
          <cell r="CQ321">
            <v>0.62963391240874522</v>
          </cell>
          <cell r="CU321">
            <v>0.9567479596904942</v>
          </cell>
        </row>
        <row r="322">
          <cell r="H322">
            <v>6686.4580000000005</v>
          </cell>
          <cell r="CQ322">
            <v>0.62335349379090332</v>
          </cell>
          <cell r="CU322">
            <v>1.1303876176452115</v>
          </cell>
        </row>
        <row r="323">
          <cell r="H323">
            <v>7003.103000000001</v>
          </cell>
          <cell r="CQ323">
            <v>0.62399084888953826</v>
          </cell>
          <cell r="CU323">
            <v>1.1737135472180729</v>
          </cell>
        </row>
        <row r="324">
          <cell r="H324">
            <v>6465.6090000000004</v>
          </cell>
          <cell r="CQ324">
            <v>0.63043034109684759</v>
          </cell>
          <cell r="CU324">
            <v>1.0638722637479154</v>
          </cell>
        </row>
        <row r="325">
          <cell r="H325">
            <v>6036.9260000000004</v>
          </cell>
          <cell r="CQ325">
            <v>0.61426889829519116</v>
          </cell>
          <cell r="CU325">
            <v>1.0096695688137518</v>
          </cell>
        </row>
        <row r="326">
          <cell r="H326">
            <v>6113.192</v>
          </cell>
          <cell r="CQ326">
            <v>0.62081789446642188</v>
          </cell>
          <cell r="CU326">
            <v>1.0013699733292845</v>
          </cell>
        </row>
        <row r="327">
          <cell r="CU327">
            <v>1.0013699733292845</v>
          </cell>
        </row>
        <row r="350">
          <cell r="H350">
            <v>8901.0482974500374</v>
          </cell>
        </row>
        <row r="351">
          <cell r="H351">
            <v>9171.3589101001071</v>
          </cell>
        </row>
        <row r="352">
          <cell r="H352">
            <v>9681.7146216581477</v>
          </cell>
        </row>
        <row r="353">
          <cell r="H353">
            <v>9889.7069003323122</v>
          </cell>
        </row>
        <row r="354">
          <cell r="H354">
            <v>10144.805146002698</v>
          </cell>
        </row>
        <row r="355">
          <cell r="H355">
            <v>10527.556250086565</v>
          </cell>
        </row>
        <row r="356">
          <cell r="H356">
            <v>11032.351901138543</v>
          </cell>
        </row>
        <row r="357">
          <cell r="H357">
            <v>11506.973933878746</v>
          </cell>
        </row>
        <row r="358">
          <cell r="H358">
            <v>12194.704021553751</v>
          </cell>
        </row>
        <row r="359">
          <cell r="H359">
            <v>13010.181491942862</v>
          </cell>
        </row>
        <row r="360">
          <cell r="H360">
            <v>13509.437979218888</v>
          </cell>
          <cell r="CQ360">
            <v>1.2206705441439927</v>
          </cell>
          <cell r="CU360">
            <v>0.94568082989169511</v>
          </cell>
        </row>
        <row r="361">
          <cell r="H361">
            <v>13988.780601360257</v>
          </cell>
          <cell r="CQ361">
            <v>1.2476854814943374</v>
          </cell>
          <cell r="CU361">
            <v>0.93205603902022627</v>
          </cell>
        </row>
        <row r="362">
          <cell r="H362">
            <v>14653.120793467981</v>
          </cell>
          <cell r="CQ362">
            <v>1.2514123806666144</v>
          </cell>
          <cell r="CU362">
            <v>0.94356378857634848</v>
          </cell>
        </row>
        <row r="363">
          <cell r="H363">
            <v>14737.549118205825</v>
          </cell>
          <cell r="CQ363">
            <v>1.2474358652166284</v>
          </cell>
          <cell r="CU363">
            <v>0.92468056272804622</v>
          </cell>
        </row>
        <row r="364">
          <cell r="H364">
            <v>14381.706236543441</v>
          </cell>
          <cell r="CQ364">
            <v>1.1924457212901312</v>
          </cell>
          <cell r="CU364">
            <v>0.92335722729928149</v>
          </cell>
        </row>
        <row r="365">
          <cell r="H365">
            <v>14579.383524391063</v>
          </cell>
          <cell r="CQ365">
            <v>1.1649936630252697</v>
          </cell>
          <cell r="CU365">
            <v>0.9354989277500656</v>
          </cell>
        </row>
        <row r="366">
          <cell r="H366">
            <v>15186.180817135504</v>
          </cell>
          <cell r="CQ366">
            <v>1.1746732384279344</v>
          </cell>
          <cell r="CU366">
            <v>0.94647522102829718</v>
          </cell>
        </row>
        <row r="367">
          <cell r="H367">
            <v>15423.107896544061</v>
          </cell>
          <cell r="CQ367">
            <v>1.1605672539825496</v>
          </cell>
          <cell r="CU367">
            <v>0.95590753705613885</v>
          </cell>
        </row>
        <row r="368">
          <cell r="H368">
            <v>15821.021765007003</v>
          </cell>
          <cell r="CQ368">
            <v>1.1419824837280588</v>
          </cell>
          <cell r="CU368">
            <v>0.97186009128412632</v>
          </cell>
        </row>
        <row r="369">
          <cell r="H369">
            <v>15565.9000528262</v>
          </cell>
          <cell r="CQ369">
            <v>1.1236220952290286</v>
          </cell>
          <cell r="CU369">
            <v>0.95440506308880424</v>
          </cell>
        </row>
        <row r="370">
          <cell r="H370">
            <v>15099.438292977007</v>
          </cell>
          <cell r="CQ370">
            <v>1.0456152879801925</v>
          </cell>
          <cell r="CU370">
            <v>0.97580283790620981</v>
          </cell>
        </row>
        <row r="371">
          <cell r="H371">
            <v>15291.902187717384</v>
          </cell>
          <cell r="CQ371">
            <v>1.036674288873112</v>
          </cell>
          <cell r="CU371">
            <v>0.95893047223144712</v>
          </cell>
        </row>
        <row r="372">
          <cell r="H372">
            <v>15434.374882481537</v>
          </cell>
          <cell r="CQ372">
            <v>1.0417225148371561</v>
          </cell>
          <cell r="CU372">
            <v>0.95536713647218008</v>
          </cell>
        </row>
        <row r="373">
          <cell r="H373">
            <v>15220.927189192891</v>
          </cell>
          <cell r="CQ373">
            <v>1.0134512088377432</v>
          </cell>
          <cell r="CU373">
            <v>0.95854005802189834</v>
          </cell>
        </row>
        <row r="374">
          <cell r="H374">
            <v>15924.54542477764</v>
          </cell>
          <cell r="CQ374">
            <v>1.0423345096126961</v>
          </cell>
          <cell r="CU374">
            <v>0.96153321852414164</v>
          </cell>
        </row>
        <row r="375">
          <cell r="H375">
            <v>16019.580999999998</v>
          </cell>
          <cell r="CQ375">
            <v>1</v>
          </cell>
          <cell r="CU375">
            <v>1</v>
          </cell>
        </row>
        <row r="376">
          <cell r="H376">
            <v>16060.183227842866</v>
          </cell>
          <cell r="CQ376">
            <v>1.0052145288105061</v>
          </cell>
          <cell r="CU376">
            <v>0.98227341253437905</v>
          </cell>
        </row>
        <row r="377">
          <cell r="H377">
            <v>16429.84970839772</v>
          </cell>
          <cell r="CQ377">
            <v>1.0001945092849907</v>
          </cell>
          <cell r="CU377">
            <v>0.9951386884253367</v>
          </cell>
        </row>
        <row r="378">
          <cell r="H378">
            <v>17341.302712620094</v>
          </cell>
          <cell r="CQ378">
            <v>1.0055400007330664</v>
          </cell>
          <cell r="CU378">
            <v>1.0283814856378404</v>
          </cell>
        </row>
        <row r="379">
          <cell r="H379">
            <v>17695.081281428786</v>
          </cell>
          <cell r="CQ379">
            <v>1.0099655633271296</v>
          </cell>
          <cell r="CU379">
            <v>1.0296871835788515</v>
          </cell>
        </row>
        <row r="380">
          <cell r="H380">
            <v>16891.876098194767</v>
          </cell>
          <cell r="CQ380">
            <v>0.99672269312677608</v>
          </cell>
          <cell r="CU380">
            <v>0.989954188407702</v>
          </cell>
        </row>
        <row r="381">
          <cell r="H381">
            <v>17423.821572723558</v>
          </cell>
          <cell r="CQ381">
            <v>0.99254856894561039</v>
          </cell>
          <cell r="CU381">
            <v>1.0207571246087477</v>
          </cell>
        </row>
        <row r="382">
          <cell r="H382">
            <v>17406.524117218709</v>
          </cell>
          <cell r="CQ382">
            <v>0.98027583104418303</v>
          </cell>
          <cell r="CU382">
            <v>1.0156539732741019</v>
          </cell>
        </row>
        <row r="383">
          <cell r="H383">
            <v>18276.805594608075</v>
          </cell>
          <cell r="CQ383">
            <v>0.96213870899695453</v>
          </cell>
          <cell r="CU383">
            <v>1.068073139031305</v>
          </cell>
        </row>
        <row r="384">
          <cell r="H384">
            <v>18254.270650010592</v>
          </cell>
          <cell r="CQ384">
            <v>0.95997573435550998</v>
          </cell>
          <cell r="CU384">
            <v>1.0545147446946455</v>
          </cell>
        </row>
        <row r="385">
          <cell r="H385">
            <v>18601.589865225102</v>
          </cell>
          <cell r="CQ385">
            <v>0.94607682099555723</v>
          </cell>
          <cell r="CU385">
            <v>1.0749684921528848</v>
          </cell>
        </row>
        <row r="386">
          <cell r="H386">
            <v>19585.797448034296</v>
          </cell>
          <cell r="CQ386">
            <v>0.97854153217037465</v>
          </cell>
          <cell r="CU386">
            <v>1.0855339182987171</v>
          </cell>
        </row>
        <row r="387">
          <cell r="H387">
            <v>19074.654329195371</v>
          </cell>
          <cell r="CQ387">
            <v>0.95493222822235235</v>
          </cell>
          <cell r="CU387">
            <v>1.0745282897503943</v>
          </cell>
        </row>
        <row r="388">
          <cell r="H388">
            <v>19061.776740019021</v>
          </cell>
          <cell r="CQ388">
            <v>0.95169237976403542</v>
          </cell>
          <cell r="CU388">
            <v>1.0647816236168455</v>
          </cell>
        </row>
        <row r="389">
          <cell r="H389">
            <v>19584.190202929822</v>
          </cell>
          <cell r="CQ389">
            <v>0.9547091396647639</v>
          </cell>
          <cell r="CU389">
            <v>1.0769982284782555</v>
          </cell>
        </row>
        <row r="390">
          <cell r="H390">
            <v>20479.41076431964</v>
          </cell>
          <cell r="CQ390">
            <v>0.96007543695628739</v>
          </cell>
          <cell r="CU390">
            <v>1.1070587356744455</v>
          </cell>
        </row>
        <row r="391">
          <cell r="H391">
            <v>20310.261654527552</v>
          </cell>
          <cell r="CQ391">
            <v>0.956010659599979</v>
          </cell>
          <cell r="CU391">
            <v>1.0906924437519607</v>
          </cell>
        </row>
        <row r="392">
          <cell r="H392">
            <v>21066.753196658276</v>
          </cell>
          <cell r="CQ392">
            <v>0.95217412974697535</v>
          </cell>
          <cell r="CU392">
            <v>1.1268827731960167</v>
          </cell>
        </row>
        <row r="393">
          <cell r="H393">
            <v>21514.107239951834</v>
          </cell>
          <cell r="CQ393">
            <v>0.95180692107007558</v>
          </cell>
          <cell r="CU393">
            <v>1.1419930960329046</v>
          </cell>
        </row>
        <row r="394">
          <cell r="H394">
            <v>21450.792467817959</v>
          </cell>
          <cell r="CQ394">
            <v>0.94811588433256699</v>
          </cell>
          <cell r="CU394">
            <v>1.1297164657496304</v>
          </cell>
        </row>
        <row r="395">
          <cell r="H395">
            <v>22115.243593210093</v>
          </cell>
          <cell r="CQ395">
            <v>0.93791608417158578</v>
          </cell>
          <cell r="CU395">
            <v>1.1627809750574496</v>
          </cell>
        </row>
        <row r="396">
          <cell r="H396">
            <v>21279.82230047082</v>
          </cell>
          <cell r="CQ396">
            <v>0.91506323045644455</v>
          </cell>
          <cell r="CU396">
            <v>1.1383856579414982</v>
          </cell>
        </row>
        <row r="397">
          <cell r="H397">
            <v>22179.025384662491</v>
          </cell>
          <cell r="CQ397">
            <v>0.9201053045456592</v>
          </cell>
          <cell r="CU397">
            <v>1.1735559441175232</v>
          </cell>
        </row>
        <row r="398">
          <cell r="H398">
            <v>22343.876121443667</v>
          </cell>
          <cell r="CQ398">
            <v>0.91058968255120276</v>
          </cell>
          <cell r="CU398">
            <v>1.1885747172347045</v>
          </cell>
        </row>
        <row r="399">
          <cell r="H399">
            <v>21920.820904358301</v>
          </cell>
          <cell r="CQ399">
            <v>0.89165564097750261</v>
          </cell>
          <cell r="CU399">
            <v>1.1879774285694218</v>
          </cell>
        </row>
        <row r="400">
          <cell r="H400">
            <v>22825.229914376745</v>
          </cell>
          <cell r="CQ400">
            <v>0.89530905880877054</v>
          </cell>
          <cell r="CU400">
            <v>1.220684632558513</v>
          </cell>
        </row>
        <row r="401">
          <cell r="H401">
            <v>22405.856135340811</v>
          </cell>
          <cell r="CQ401">
            <v>0.88465356145141105</v>
          </cell>
          <cell r="CU401">
            <v>1.2023350476427848</v>
          </cell>
        </row>
        <row r="402">
          <cell r="H402">
            <v>21075.50882453112</v>
          </cell>
          <cell r="CQ402">
            <v>0.86593325997826076</v>
          </cell>
          <cell r="CU402">
            <v>1.1484754216403079</v>
          </cell>
        </row>
        <row r="403">
          <cell r="H403">
            <v>22310.204048087013</v>
          </cell>
          <cell r="CQ403">
            <v>0.86500049259759415</v>
          </cell>
          <cell r="CU403">
            <v>1.2091381413305686</v>
          </cell>
        </row>
        <row r="404">
          <cell r="H404">
            <v>22765.700250133079</v>
          </cell>
          <cell r="CQ404">
            <v>0.86229686781196591</v>
          </cell>
          <cell r="CU404">
            <v>1.2282791888936651</v>
          </cell>
        </row>
        <row r="405">
          <cell r="H405">
            <v>22193.361311995784</v>
          </cell>
          <cell r="CQ405">
            <v>0.85223881701193782</v>
          </cell>
          <cell r="CU405">
            <v>1.2017164125886619</v>
          </cell>
        </row>
        <row r="406">
          <cell r="H406">
            <v>21842.664133123679</v>
          </cell>
          <cell r="CQ406">
            <v>0.83684064068662833</v>
          </cell>
          <cell r="CU406">
            <v>1.1929104705329687</v>
          </cell>
        </row>
        <row r="407">
          <cell r="H407">
            <v>21555.878313006157</v>
          </cell>
          <cell r="CQ407">
            <v>0.83201398796804449</v>
          </cell>
          <cell r="CU407">
            <v>1.1720574921527946</v>
          </cell>
        </row>
        <row r="408">
          <cell r="CU408">
            <v>1.1720574921527946</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rectory"/>
      <sheetName val="General_inputs"/>
      <sheetName val="Energy_weights"/>
      <sheetName val="Industrial_Total_LMDI_UtilAdj"/>
      <sheetName val="Total_Industrial"/>
      <sheetName val="Manufacturing"/>
      <sheetName val="NonManufacturing"/>
      <sheetName val="Mining"/>
      <sheetName val="Conversion_factors"/>
      <sheetName val="Report_chart"/>
      <sheetName val="Report_tables"/>
      <sheetName val="Charts (www)"/>
      <sheetName val="NonManufacturing_Data"/>
      <sheetName val="Mining_Data"/>
      <sheetName val="Manufacturing_Energy_Data"/>
      <sheetName val="MER_Nov19_Table 2.4"/>
      <sheetName val="AER10_Table2.1d"/>
      <sheetName val="AER11_Table2.1d_MER0816"/>
      <sheetName val="mer_dataT02.04"/>
      <sheetName val="BEA_Output_Data"/>
      <sheetName val="Manufacturing Gross Output"/>
      <sheetName val="Manufacturing Value Added"/>
      <sheetName val="Gross Output over VA"/>
      <sheetName val="NAICS Sector VA over Manufac VA"/>
    </sheetNames>
    <sheetDataSet>
      <sheetData sheetId="0"/>
      <sheetData sheetId="1"/>
      <sheetData sheetId="2"/>
      <sheetData sheetId="3">
        <row r="36">
          <cell r="AE36">
            <v>1.0623777757818342</v>
          </cell>
          <cell r="AF36">
            <v>1.0144426909402173</v>
          </cell>
          <cell r="AG36">
            <v>1.3021963656943834</v>
          </cell>
        </row>
        <row r="37">
          <cell r="AE37">
            <v>1.0545803315688396</v>
          </cell>
          <cell r="AF37">
            <v>1.0138136584215693</v>
          </cell>
          <cell r="AG37">
            <v>1.2976929457695516</v>
          </cell>
        </row>
        <row r="38">
          <cell r="AE38">
            <v>1.0783862009354035</v>
          </cell>
          <cell r="AF38">
            <v>1.011726595831111</v>
          </cell>
          <cell r="AG38">
            <v>1.2633974835172928</v>
          </cell>
        </row>
        <row r="39">
          <cell r="AE39">
            <v>1.1091976335844989</v>
          </cell>
          <cell r="AF39">
            <v>1.010479975091251</v>
          </cell>
          <cell r="AG39">
            <v>1.2243895344572073</v>
          </cell>
        </row>
        <row r="40">
          <cell r="AE40">
            <v>1.1953824231926247</v>
          </cell>
          <cell r="AF40">
            <v>1.0145173972239567</v>
          </cell>
          <cell r="AG40">
            <v>1.2100144005303621</v>
          </cell>
        </row>
        <row r="41">
          <cell r="AE41">
            <v>1.1292652756598445</v>
          </cell>
          <cell r="AF41">
            <v>1.0126913880018489</v>
          </cell>
          <cell r="AG41">
            <v>1.234260442624129</v>
          </cell>
        </row>
        <row r="42">
          <cell r="AE42">
            <v>1.1448026876749662</v>
          </cell>
          <cell r="AF42">
            <v>1.0118895111875141</v>
          </cell>
          <cell r="AG42">
            <v>1.1970918967094208</v>
          </cell>
        </row>
        <row r="43">
          <cell r="AE43">
            <v>1.1612839304848106</v>
          </cell>
          <cell r="AF43">
            <v>1.0118916530303914</v>
          </cell>
          <cell r="AG43">
            <v>1.1526975151715861</v>
          </cell>
        </row>
        <row r="44">
          <cell r="AE44">
            <v>1.1720925419570973</v>
          </cell>
          <cell r="AF44">
            <v>1.0147697393655293</v>
          </cell>
          <cell r="AG44">
            <v>1.1333787219228844</v>
          </cell>
        </row>
        <row r="45">
          <cell r="AE45">
            <v>1.2032874763759172</v>
          </cell>
          <cell r="AF45">
            <v>1.0114617439703744</v>
          </cell>
          <cell r="AG45">
            <v>1.0938820244194569</v>
          </cell>
        </row>
        <row r="46">
          <cell r="AE46">
            <v>1.1828621041875558</v>
          </cell>
          <cell r="AF46">
            <v>1.0122788337529611</v>
          </cell>
          <cell r="AG46">
            <v>1.1050175303613601</v>
          </cell>
        </row>
        <row r="47">
          <cell r="AE47">
            <v>1.1698596236831889</v>
          </cell>
          <cell r="AF47">
            <v>1.0056576574648786</v>
          </cell>
          <cell r="AG47">
            <v>1.0810807476871853</v>
          </cell>
        </row>
        <row r="48">
          <cell r="AE48">
            <v>1.118347970505339</v>
          </cell>
          <cell r="AF48">
            <v>1.0094302466955896</v>
          </cell>
          <cell r="AG48">
            <v>1.0622293065794233</v>
          </cell>
        </row>
        <row r="49">
          <cell r="AE49">
            <v>1.1069281102455237</v>
          </cell>
          <cell r="AF49">
            <v>1.0078323382714951</v>
          </cell>
          <cell r="AG49">
            <v>1.0768411920385523</v>
          </cell>
        </row>
        <row r="50">
          <cell r="AE50">
            <v>1.0649179145580043</v>
          </cell>
          <cell r="AF50">
            <v>1.0004555966909794</v>
          </cell>
          <cell r="AG50">
            <v>1.0536813487713117</v>
          </cell>
        </row>
        <row r="51">
          <cell r="AE51">
            <v>1</v>
          </cell>
          <cell r="AF51">
            <v>1</v>
          </cell>
          <cell r="AG51">
            <v>1</v>
          </cell>
        </row>
        <row r="52">
          <cell r="AE52">
            <v>0.96997254417041112</v>
          </cell>
          <cell r="AF52">
            <v>0.99563385937957005</v>
          </cell>
          <cell r="AG52">
            <v>1.0087933324068423</v>
          </cell>
        </row>
        <row r="53">
          <cell r="AE53">
            <v>0.98678746009057716</v>
          </cell>
          <cell r="AF53">
            <v>0.99260394795876172</v>
          </cell>
          <cell r="AG53">
            <v>0.97558220391424733</v>
          </cell>
        </row>
        <row r="54">
          <cell r="AE54">
            <v>0.9872250470585261</v>
          </cell>
          <cell r="AF54">
            <v>0.99144306425062489</v>
          </cell>
          <cell r="AG54">
            <v>0.9941415227801893</v>
          </cell>
        </row>
        <row r="55">
          <cell r="AE55">
            <v>0.98621661427373208</v>
          </cell>
          <cell r="AF55">
            <v>1.0029400463620981</v>
          </cell>
          <cell r="AG55">
            <v>0.99056325834808512</v>
          </cell>
        </row>
        <row r="56">
          <cell r="AE56">
            <v>0.98827588179231896</v>
          </cell>
          <cell r="AF56">
            <v>1.0014589490284296</v>
          </cell>
          <cell r="AG56">
            <v>0.99733608469140533</v>
          </cell>
        </row>
        <row r="57">
          <cell r="AE57">
            <v>0.9955137747387125</v>
          </cell>
          <cell r="AF57">
            <v>0.99896330769693287</v>
          </cell>
          <cell r="AG57">
            <v>0.98756408242443106</v>
          </cell>
        </row>
        <row r="58">
          <cell r="AE58">
            <v>0.98234212814191535</v>
          </cell>
          <cell r="AF58">
            <v>0.99705186881067953</v>
          </cell>
          <cell r="AG58">
            <v>0.98625810135464032</v>
          </cell>
        </row>
        <row r="59">
          <cell r="AE59">
            <v>0.98434566151779834</v>
          </cell>
          <cell r="AF59">
            <v>0.99746767585929164</v>
          </cell>
          <cell r="AG59">
            <v>0.99061599442891812</v>
          </cell>
        </row>
        <row r="60">
          <cell r="AE60">
            <v>0.96268702140063023</v>
          </cell>
          <cell r="AF60">
            <v>0.99431516496683148</v>
          </cell>
          <cell r="AG60">
            <v>0.97033056019188502</v>
          </cell>
        </row>
        <row r="61">
          <cell r="AE61">
            <v>0.96857041700380186</v>
          </cell>
          <cell r="AF61">
            <v>0.99678419322922118</v>
          </cell>
          <cell r="AG61">
            <v>0.97505190559711918</v>
          </cell>
        </row>
        <row r="62">
          <cell r="AE62">
            <v>0.94901586823581352</v>
          </cell>
          <cell r="AF62">
            <v>0.99713392967811687</v>
          </cell>
          <cell r="AG62">
            <v>0.96814866829584612</v>
          </cell>
        </row>
        <row r="63">
          <cell r="AE63">
            <v>0.94168346912329115</v>
          </cell>
          <cell r="AF63">
            <v>0.99607664113264327</v>
          </cell>
          <cell r="AG63">
            <v>0.92528072208113576</v>
          </cell>
        </row>
        <row r="64">
          <cell r="AE64">
            <v>0.92585525565450244</v>
          </cell>
          <cell r="AF64">
            <v>0.99632681059562345</v>
          </cell>
          <cell r="AG64">
            <v>0.92447078488793411</v>
          </cell>
        </row>
        <row r="65">
          <cell r="AE65">
            <v>0.89900408163166889</v>
          </cell>
          <cell r="AF65">
            <v>0.99862766596127217</v>
          </cell>
          <cell r="AG65">
            <v>0.92407153261612929</v>
          </cell>
        </row>
        <row r="66">
          <cell r="AE66">
            <v>0.85240468142894088</v>
          </cell>
          <cell r="AF66">
            <v>0.99724987728261671</v>
          </cell>
          <cell r="AG66">
            <v>0.93467614137379762</v>
          </cell>
        </row>
        <row r="67">
          <cell r="AE67">
            <v>0.84306873773032831</v>
          </cell>
          <cell r="AF67">
            <v>0.99150086890332412</v>
          </cell>
          <cell r="AG67">
            <v>0.94303143788967736</v>
          </cell>
        </row>
        <row r="68">
          <cell r="AE68">
            <v>0.8519675459576056</v>
          </cell>
          <cell r="AF68">
            <v>0.99173506840474335</v>
          </cell>
          <cell r="AG68">
            <v>0.88976238017527265</v>
          </cell>
        </row>
        <row r="69">
          <cell r="AE69">
            <v>0.81504447001722946</v>
          </cell>
          <cell r="AF69">
            <v>0.98858798688984251</v>
          </cell>
          <cell r="AG69">
            <v>0.88801411539087916</v>
          </cell>
        </row>
        <row r="70">
          <cell r="AE70">
            <v>0.80234974665381886</v>
          </cell>
          <cell r="AF70">
            <v>0.98953322804594424</v>
          </cell>
          <cell r="AG70">
            <v>0.87393997515985922</v>
          </cell>
        </row>
        <row r="71">
          <cell r="AE71">
            <v>0.80539741040699941</v>
          </cell>
          <cell r="AF71">
            <v>0.9861474803654251</v>
          </cell>
          <cell r="AG71">
            <v>0.85465392607668722</v>
          </cell>
        </row>
        <row r="72">
          <cell r="AE72">
            <v>0.77639039649277164</v>
          </cell>
          <cell r="AF72">
            <v>0.98281214954355245</v>
          </cell>
          <cell r="AG72">
            <v>0.84916328250962314</v>
          </cell>
        </row>
        <row r="73">
          <cell r="AE73">
            <v>0.77870712267821296</v>
          </cell>
          <cell r="AF73">
            <v>0.98215101304614616</v>
          </cell>
          <cell r="AG73">
            <v>0.83795216522606775</v>
          </cell>
        </row>
        <row r="74">
          <cell r="AE74">
            <v>0.76566046115219921</v>
          </cell>
          <cell r="AF74">
            <v>0.98136407848887097</v>
          </cell>
          <cell r="AG74">
            <v>0.85310603567983467</v>
          </cell>
        </row>
        <row r="75">
          <cell r="AE75">
            <v>0.7317933541541789</v>
          </cell>
          <cell r="AF75">
            <v>0.97660922565489416</v>
          </cell>
          <cell r="AG75">
            <v>0.86543331530803591</v>
          </cell>
        </row>
        <row r="76">
          <cell r="AE76">
            <v>0.75775162112024319</v>
          </cell>
          <cell r="AF76">
            <v>0.97534591000673976</v>
          </cell>
          <cell r="AG76">
            <v>0.85912853753387042</v>
          </cell>
        </row>
        <row r="77">
          <cell r="AE77">
            <v>0.77068312138420858</v>
          </cell>
          <cell r="AF77">
            <v>0.97247027352616666</v>
          </cell>
          <cell r="AG77">
            <v>0.85845532933016833</v>
          </cell>
        </row>
        <row r="78">
          <cell r="AE78">
            <v>0.77432739493861746</v>
          </cell>
          <cell r="AF78">
            <v>0.96607775859500533</v>
          </cell>
          <cell r="AG78">
            <v>0.82016920990094089</v>
          </cell>
        </row>
        <row r="79">
          <cell r="AE79">
            <v>0.76791960738753406</v>
          </cell>
          <cell r="AF79">
            <v>0.96515489032391344</v>
          </cell>
          <cell r="AG79">
            <v>0.83419216841875199</v>
          </cell>
        </row>
        <row r="80">
          <cell r="AE80">
            <v>0.75200552281868882</v>
          </cell>
          <cell r="AF80">
            <v>0.9637522659113702</v>
          </cell>
          <cell r="AG80">
            <v>0.86246882389198398</v>
          </cell>
        </row>
        <row r="81">
          <cell r="AE81">
            <v>0.7279827735941975</v>
          </cell>
          <cell r="AF81">
            <v>0.95680485945092886</v>
          </cell>
          <cell r="AG81">
            <v>0.86793688123146706</v>
          </cell>
        </row>
        <row r="82">
          <cell r="AE82">
            <v>0.72432311547555528</v>
          </cell>
          <cell r="AF82">
            <v>0.95480748369435797</v>
          </cell>
          <cell r="AG82">
            <v>0.87363409396401914</v>
          </cell>
        </row>
        <row r="83">
          <cell r="AE83">
            <v>0.71065301239293455</v>
          </cell>
          <cell r="AF83">
            <v>0.95386739633984863</v>
          </cell>
          <cell r="AG83">
            <v>0.86132745778074404</v>
          </cell>
        </row>
      </sheetData>
      <sheetData sheetId="4">
        <row r="31">
          <cell r="F31">
            <v>23986.959975373367</v>
          </cell>
          <cell r="J31">
            <v>1381429.5529538468</v>
          </cell>
          <cell r="Z31">
            <v>1.3210097997107537</v>
          </cell>
          <cell r="AD31">
            <v>1.0623727784586319</v>
          </cell>
        </row>
        <row r="32">
          <cell r="F32">
            <v>24200.213306679314</v>
          </cell>
          <cell r="J32">
            <v>1409762.699457305</v>
          </cell>
          <cell r="Z32">
            <v>1.3156246276498187</v>
          </cell>
          <cell r="AD32">
            <v>1.054575686925924</v>
          </cell>
        </row>
        <row r="33">
          <cell r="F33">
            <v>25269.277894415573</v>
          </cell>
          <cell r="J33">
            <v>1481671.9174026251</v>
          </cell>
          <cell r="Z33">
            <v>1.2782179120730193</v>
          </cell>
          <cell r="AD33">
            <v>1.0783819180257144</v>
          </cell>
        </row>
        <row r="34">
          <cell r="F34">
            <v>26273.069724567777</v>
          </cell>
          <cell r="J34">
            <v>1547360.0670798402</v>
          </cell>
          <cell r="Z34">
            <v>1.2372216717402302</v>
          </cell>
          <cell r="AD34">
            <v>1.1091971268451251</v>
          </cell>
        </row>
        <row r="35">
          <cell r="F35">
            <v>26415.949520157403</v>
          </cell>
          <cell r="J35">
            <v>1454943.4144874015</v>
          </cell>
          <cell r="Z35">
            <v>1.2275814714048292</v>
          </cell>
          <cell r="AD35">
            <v>1.19538163353666</v>
          </cell>
        </row>
        <row r="36">
          <cell r="F36">
            <v>24389.80235310335</v>
          </cell>
          <cell r="J36">
            <v>1396576.8663670812</v>
          </cell>
          <cell r="Z36">
            <v>1.2499210771176557</v>
          </cell>
          <cell r="AD36">
            <v>1.1292687486071993</v>
          </cell>
        </row>
        <row r="37">
          <cell r="F37">
            <v>25605.984201512209</v>
          </cell>
          <cell r="J37">
            <v>1492405.0777964867</v>
          </cell>
          <cell r="Z37">
            <v>1.2113210228543583</v>
          </cell>
          <cell r="AD37">
            <v>1.1448061955267381</v>
          </cell>
        </row>
        <row r="38">
          <cell r="F38">
            <v>26142.637263492536</v>
          </cell>
          <cell r="J38">
            <v>1559904.9660076643</v>
          </cell>
          <cell r="Z38">
            <v>1.1664019913158563</v>
          </cell>
          <cell r="AD38">
            <v>1.1612869203516343</v>
          </cell>
        </row>
        <row r="39">
          <cell r="F39">
            <v>26891.947813116163</v>
          </cell>
          <cell r="J39">
            <v>1612331.519370073</v>
          </cell>
          <cell r="Z39">
            <v>1.1501155338117541</v>
          </cell>
          <cell r="AD39">
            <v>1.1720954940318846</v>
          </cell>
        </row>
        <row r="40">
          <cell r="F40">
            <v>26567.288190080923</v>
          </cell>
          <cell r="J40">
            <v>1612851.8128819368</v>
          </cell>
          <cell r="Z40">
            <v>1.1064143594487821</v>
          </cell>
          <cell r="AD40">
            <v>1.2032934154524453</v>
          </cell>
        </row>
        <row r="41">
          <cell r="F41">
            <v>25131.76482313071</v>
          </cell>
          <cell r="J41">
            <v>1535168.0742552876</v>
          </cell>
          <cell r="Z41">
            <v>1.1185833903538995</v>
          </cell>
          <cell r="AD41">
            <v>1.1828647127255645</v>
          </cell>
        </row>
        <row r="42">
          <cell r="F42">
            <v>24386.119694657722</v>
          </cell>
          <cell r="J42">
            <v>1549662.6461446828</v>
          </cell>
          <cell r="Z42">
            <v>1.0871958847946932</v>
          </cell>
          <cell r="AD42">
            <v>1.1698609662550539</v>
          </cell>
        </row>
        <row r="43">
          <cell r="F43">
            <v>22032.414745349775</v>
          </cell>
          <cell r="J43">
            <v>1485001.7708143224</v>
          </cell>
          <cell r="Z43">
            <v>1.072240761862115</v>
          </cell>
          <cell r="AD43">
            <v>1.1183538419749943</v>
          </cell>
        </row>
        <row r="44">
          <cell r="F44">
            <v>22884.190769461748</v>
          </cell>
          <cell r="J44">
            <v>1539616.7326602759</v>
          </cell>
          <cell r="Z44">
            <v>1.0852799047936643</v>
          </cell>
          <cell r="AD44">
            <v>1.1069234919263702</v>
          </cell>
        </row>
        <row r="45">
          <cell r="F45">
            <v>23691.031073135295</v>
          </cell>
          <cell r="J45">
            <v>1705679.3955608432</v>
          </cell>
          <cell r="Z45">
            <v>1.0541653451681174</v>
          </cell>
          <cell r="AD45">
            <v>1.064913931681148</v>
          </cell>
        </row>
        <row r="46">
          <cell r="F46">
            <v>22369.546373966452</v>
          </cell>
          <cell r="J46">
            <v>1807981.2295819006</v>
          </cell>
          <cell r="Z46">
            <v>1</v>
          </cell>
          <cell r="AD46">
            <v>1</v>
          </cell>
        </row>
        <row r="47">
          <cell r="F47">
            <v>22505.372939556048</v>
          </cell>
          <cell r="J47">
            <v>1867074.7193863229</v>
          </cell>
          <cell r="Z47">
            <v>1.004388799910257</v>
          </cell>
          <cell r="AD47">
            <v>0.96997254315725678</v>
          </cell>
        </row>
        <row r="48">
          <cell r="F48">
            <v>23099.495908815392</v>
          </cell>
          <cell r="J48">
            <v>1953780.8984948602</v>
          </cell>
          <cell r="Z48">
            <v>0.96836651928104966</v>
          </cell>
          <cell r="AD48">
            <v>0.98678769229015562</v>
          </cell>
        </row>
        <row r="49">
          <cell r="F49">
            <v>24520.481736768637</v>
          </cell>
          <cell r="J49">
            <v>2036731.2494111513</v>
          </cell>
          <cell r="Z49">
            <v>0.98563490875468929</v>
          </cell>
          <cell r="AD49">
            <v>0.98722485562380935</v>
          </cell>
        </row>
        <row r="50">
          <cell r="F50">
            <v>24938.07973329087</v>
          </cell>
          <cell r="J50">
            <v>2057171.1820055428</v>
          </cell>
          <cell r="Z50">
            <v>0.99347436664872446</v>
          </cell>
          <cell r="AD50">
            <v>0.98621779913517138</v>
          </cell>
        </row>
        <row r="51">
          <cell r="F51">
            <v>25090.64666885569</v>
          </cell>
          <cell r="J51">
            <v>2054451.4971768188</v>
          </cell>
          <cell r="Z51">
            <v>0.99878982276269668</v>
          </cell>
          <cell r="AD51">
            <v>0.98827719226876576</v>
          </cell>
        </row>
        <row r="52">
          <cell r="F52">
            <v>24384.725524436111</v>
          </cell>
          <cell r="J52">
            <v>2006747.0499851224</v>
          </cell>
          <cell r="Z52">
            <v>0.98654014579539662</v>
          </cell>
          <cell r="AD52">
            <v>0.99551391250890864</v>
          </cell>
        </row>
        <row r="53">
          <cell r="F53">
            <v>24757.779625496405</v>
          </cell>
          <cell r="J53">
            <v>2071464.0718987794</v>
          </cell>
          <cell r="Z53">
            <v>0.98335033916135195</v>
          </cell>
          <cell r="AD53">
            <v>0.98234227190781886</v>
          </cell>
        </row>
        <row r="54">
          <cell r="F54">
            <v>25369.228170300321</v>
          </cell>
          <cell r="J54">
            <v>2108105.4005159982</v>
          </cell>
          <cell r="Z54">
            <v>0.98810699125864732</v>
          </cell>
          <cell r="AD54">
            <v>0.98434610219191054</v>
          </cell>
        </row>
        <row r="55">
          <cell r="F55">
            <v>25942.211917205139</v>
          </cell>
          <cell r="J55">
            <v>2257433.7824762156</v>
          </cell>
          <cell r="Z55">
            <v>0.96481319759965201</v>
          </cell>
          <cell r="AD55">
            <v>0.96268821218684786</v>
          </cell>
        </row>
        <row r="56">
          <cell r="F56">
            <v>26542.89770038626</v>
          </cell>
          <cell r="J56">
            <v>2278899.6830459824</v>
          </cell>
          <cell r="Z56">
            <v>0.97191514199864104</v>
          </cell>
          <cell r="AD56">
            <v>0.96857159799116233</v>
          </cell>
        </row>
        <row r="57">
          <cell r="F57">
            <v>26900.875730280291</v>
          </cell>
          <cell r="J57">
            <v>2373201.3373794705</v>
          </cell>
          <cell r="Z57">
            <v>0.96537185859364327</v>
          </cell>
          <cell r="AD57">
            <v>0.94901786140595845</v>
          </cell>
        </row>
        <row r="58">
          <cell r="F58">
            <v>26894.052655991061</v>
          </cell>
          <cell r="J58">
            <v>2504507.7686454095</v>
          </cell>
          <cell r="Z58">
            <v>0.921644435653312</v>
          </cell>
          <cell r="AD58">
            <v>0.94168967931876602</v>
          </cell>
        </row>
        <row r="59">
          <cell r="F59">
            <v>27401.181650005085</v>
          </cell>
          <cell r="J59">
            <v>2596980.6322047389</v>
          </cell>
          <cell r="Z59">
            <v>0.92106696319702841</v>
          </cell>
          <cell r="AD59">
            <v>0.92586336290893412</v>
          </cell>
        </row>
        <row r="60">
          <cell r="F60">
            <v>27832.032393177116</v>
          </cell>
          <cell r="J60">
            <v>2711513.1584206</v>
          </cell>
          <cell r="Z60">
            <v>0.92279405262811587</v>
          </cell>
          <cell r="AD60">
            <v>0.89901318579857459</v>
          </cell>
        </row>
        <row r="61">
          <cell r="F61">
            <v>28102.522471560515</v>
          </cell>
          <cell r="J61">
            <v>2858723.0290903486</v>
          </cell>
          <cell r="Z61">
            <v>0.9320940084166992</v>
          </cell>
          <cell r="AD61">
            <v>0.85241534341685843</v>
          </cell>
        </row>
        <row r="62">
          <cell r="F62">
            <v>27248.653649248747</v>
          </cell>
          <cell r="J62">
            <v>2793834.1063455846</v>
          </cell>
          <cell r="Z62">
            <v>0.93500508594105169</v>
          </cell>
          <cell r="AD62">
            <v>0.84307902040918459</v>
          </cell>
        </row>
        <row r="63">
          <cell r="F63">
            <v>25967.191572958156</v>
          </cell>
          <cell r="J63">
            <v>2791709.1042514984</v>
          </cell>
          <cell r="Z63">
            <v>0.88239880394590275</v>
          </cell>
          <cell r="AD63">
            <v>0.8519769605401013</v>
          </cell>
        </row>
        <row r="64">
          <cell r="F64">
            <v>25519.974992251078</v>
          </cell>
          <cell r="J64">
            <v>2882717.0256378516</v>
          </cell>
          <cell r="Z64">
            <v>0.87786659845997717</v>
          </cell>
          <cell r="AD64">
            <v>0.81505699273063892</v>
          </cell>
        </row>
        <row r="65">
          <cell r="F65">
            <v>26155.118098965566</v>
          </cell>
          <cell r="J65">
            <v>3046626.8040056471</v>
          </cell>
          <cell r="Z65">
            <v>0.86478319104840062</v>
          </cell>
          <cell r="AD65">
            <v>0.8023585175840936</v>
          </cell>
        </row>
        <row r="66">
          <cell r="F66">
            <v>26181.64424187184</v>
          </cell>
          <cell r="J66">
            <v>3117402.8603454474</v>
          </cell>
          <cell r="Z66">
            <v>0.84280878165313866</v>
          </cell>
          <cell r="AD66">
            <v>0.80540317643407389</v>
          </cell>
        </row>
        <row r="67">
          <cell r="F67">
            <v>26071.704190684366</v>
          </cell>
          <cell r="J67">
            <v>3252116.1741440557</v>
          </cell>
          <cell r="Z67">
            <v>0.83456207677354843</v>
          </cell>
          <cell r="AD67">
            <v>0.77639589821465638</v>
          </cell>
        </row>
        <row r="68">
          <cell r="F68">
            <v>26163.643685000799</v>
          </cell>
          <cell r="J68">
            <v>3299629.9617693983</v>
          </cell>
          <cell r="Z68">
            <v>0.82299229382587125</v>
          </cell>
          <cell r="AD68">
            <v>0.77871022035415183</v>
          </cell>
        </row>
        <row r="69">
          <cell r="F69">
            <v>25206.567587272166</v>
          </cell>
          <cell r="J69">
            <v>3178213.1946847825</v>
          </cell>
          <cell r="Z69">
            <v>0.83720398008667307</v>
          </cell>
          <cell r="AD69">
            <v>0.76566378841339144</v>
          </cell>
        </row>
        <row r="70">
          <cell r="F70">
            <v>22636.263996304595</v>
          </cell>
          <cell r="J70">
            <v>2958017.0585682108</v>
          </cell>
          <cell r="Z70">
            <v>0.8451919680517489</v>
          </cell>
          <cell r="AD70">
            <v>0.73179178821102098</v>
          </cell>
        </row>
        <row r="71">
          <cell r="F71">
            <v>23409.785720687953</v>
          </cell>
          <cell r="J71">
            <v>2979838.0654691202</v>
          </cell>
          <cell r="Z71">
            <v>0.83793894442343442</v>
          </cell>
          <cell r="AD71">
            <v>0.75775936229543406</v>
          </cell>
        </row>
        <row r="72">
          <cell r="F72">
            <v>23754.285240895984</v>
          </cell>
          <cell r="J72">
            <v>2984084.5693855225</v>
          </cell>
          <cell r="Z72">
            <v>0.83481106031429153</v>
          </cell>
          <cell r="AD72">
            <v>0.77069348696917339</v>
          </cell>
        </row>
        <row r="73">
          <cell r="F73">
            <v>22916.181105723084</v>
          </cell>
          <cell r="J73">
            <v>3018847</v>
          </cell>
          <cell r="Z73">
            <v>0.79233684213579714</v>
          </cell>
          <cell r="AD73">
            <v>0.7743375481494772</v>
          </cell>
        </row>
        <row r="74">
          <cell r="F74">
            <v>23986.169746901924</v>
          </cell>
          <cell r="J74">
            <v>3135602.8802615129</v>
          </cell>
          <cell r="Z74">
            <v>0.80511324369489112</v>
          </cell>
          <cell r="AD74">
            <v>0.76793048707204448</v>
          </cell>
        </row>
        <row r="75">
          <cell r="F75">
            <v>24925.258600187517</v>
          </cell>
          <cell r="J75">
            <v>3222915.32054698</v>
          </cell>
          <cell r="Z75">
            <v>0.83119278469854552</v>
          </cell>
          <cell r="AD75">
            <v>0.75201773495764768</v>
          </cell>
        </row>
        <row r="76">
          <cell r="F76">
            <v>24778.269712703303</v>
          </cell>
          <cell r="J76">
            <v>3312664.7564787073</v>
          </cell>
          <cell r="Z76">
            <v>0.8304312377127131</v>
          </cell>
          <cell r="AD76">
            <v>0.7279959120938525</v>
          </cell>
        </row>
        <row r="77">
          <cell r="F77">
            <v>24839.188766253996</v>
          </cell>
          <cell r="J77">
            <v>3322758.9687369103</v>
          </cell>
          <cell r="Z77">
            <v>0.83413663608647426</v>
          </cell>
          <cell r="AD77">
            <v>0.72433677840925803</v>
          </cell>
        </row>
        <row r="78">
          <cell r="F78">
            <v>24641.940139391889</v>
          </cell>
          <cell r="J78">
            <v>3411145.1887400695</v>
          </cell>
          <cell r="Z78">
            <v>0.82157606431685382</v>
          </cell>
          <cell r="AD78">
            <v>0.71066695144796155</v>
          </cell>
        </row>
        <row r="79">
          <cell r="J79"/>
        </row>
        <row r="115">
          <cell r="F115">
            <v>19176.67631735087</v>
          </cell>
          <cell r="Z115">
            <v>1.4306235361158564</v>
          </cell>
          <cell r="AD115">
            <v>1.0663682072426428</v>
          </cell>
        </row>
        <row r="116">
          <cell r="F116">
            <v>19277.765109562977</v>
          </cell>
          <cell r="Z116">
            <v>1.4200370444566688</v>
          </cell>
          <cell r="AD116">
            <v>1.058276106015938</v>
          </cell>
        </row>
        <row r="117">
          <cell r="F117">
            <v>20024.645284760416</v>
          </cell>
          <cell r="Z117">
            <v>1.3744135566278992</v>
          </cell>
          <cell r="AD117">
            <v>1.0806459494212626</v>
          </cell>
        </row>
        <row r="118">
          <cell r="F118">
            <v>20617.803393295671</v>
          </cell>
          <cell r="Z118">
            <v>1.3215526645674252</v>
          </cell>
          <cell r="AD118">
            <v>1.1080380498390521</v>
          </cell>
        </row>
        <row r="119">
          <cell r="F119">
            <v>20574.139050450343</v>
          </cell>
          <cell r="Z119">
            <v>1.2978042208635574</v>
          </cell>
          <cell r="AD119">
            <v>1.197442040464886</v>
          </cell>
        </row>
        <row r="120">
          <cell r="F120">
            <v>18838.679002472312</v>
          </cell>
          <cell r="Z120">
            <v>1.305139100159068</v>
          </cell>
          <cell r="AD120">
            <v>1.135838885314141</v>
          </cell>
        </row>
        <row r="121">
          <cell r="F121">
            <v>19673.404205909133</v>
          </cell>
          <cell r="Z121">
            <v>1.2574029989081481</v>
          </cell>
          <cell r="AD121">
            <v>1.1521426139743063</v>
          </cell>
        </row>
        <row r="122">
          <cell r="F122">
            <v>19926.975587506789</v>
          </cell>
          <cell r="Z122">
            <v>1.2018060942536613</v>
          </cell>
          <cell r="AD122">
            <v>1.1681451678927353</v>
          </cell>
        </row>
        <row r="123">
          <cell r="F123">
            <v>20462.481835651237</v>
          </cell>
          <cell r="Z123">
            <v>1.1841618550318984</v>
          </cell>
          <cell r="AD123">
            <v>1.1778252970508982</v>
          </cell>
        </row>
        <row r="124">
          <cell r="F124">
            <v>20135.379061315714</v>
          </cell>
          <cell r="Z124">
            <v>1.1336573879860887</v>
          </cell>
          <cell r="AD124">
            <v>1.2102400559004225</v>
          </cell>
        </row>
        <row r="125">
          <cell r="F125">
            <v>18889.864885125178</v>
          </cell>
          <cell r="Z125">
            <v>1.1377478465700381</v>
          </cell>
          <cell r="AD125">
            <v>1.1885426808367443</v>
          </cell>
        </row>
        <row r="126">
          <cell r="F126">
            <v>18250.545797253966</v>
          </cell>
          <cell r="Z126">
            <v>1.1018246195563153</v>
          </cell>
          <cell r="AD126">
            <v>1.1746654123253966</v>
          </cell>
        </row>
        <row r="127">
          <cell r="F127">
            <v>16289.998388309958</v>
          </cell>
          <cell r="Z127">
            <v>1.0697527478373885</v>
          </cell>
          <cell r="AD127">
            <v>1.1269342093294494</v>
          </cell>
        </row>
        <row r="128">
          <cell r="F128">
            <v>17129.07516304704</v>
          </cell>
          <cell r="Z128">
            <v>1.1005631097045288</v>
          </cell>
          <cell r="AD128">
            <v>1.1109493264837502</v>
          </cell>
        </row>
        <row r="129">
          <cell r="F129">
            <v>17574.786538035867</v>
          </cell>
          <cell r="Z129">
            <v>1.0626186577764152</v>
          </cell>
          <cell r="AD129">
            <v>1.0656222649469729</v>
          </cell>
        </row>
        <row r="130">
          <cell r="F130">
            <v>16451.511854327189</v>
          </cell>
          <cell r="Z130">
            <v>1</v>
          </cell>
          <cell r="AD130">
            <v>1</v>
          </cell>
        </row>
        <row r="131">
          <cell r="F131">
            <v>16698.514187652589</v>
          </cell>
          <cell r="Z131">
            <v>1.01362128912062</v>
          </cell>
          <cell r="AD131">
            <v>0.96968022726046943</v>
          </cell>
        </row>
        <row r="132">
          <cell r="F132">
            <v>17041.59408824228</v>
          </cell>
          <cell r="Z132">
            <v>0.97377104265982117</v>
          </cell>
          <cell r="AD132">
            <v>0.98438655202220215</v>
          </cell>
        </row>
        <row r="133">
          <cell r="F133">
            <v>18174.275768912619</v>
          </cell>
          <cell r="Z133">
            <v>0.99780226335028643</v>
          </cell>
          <cell r="AD133">
            <v>0.98280441350047199</v>
          </cell>
        </row>
        <row r="134">
          <cell r="F134">
            <v>18211.59132487973</v>
          </cell>
          <cell r="Z134">
            <v>0.99115414383435407</v>
          </cell>
          <cell r="AD134">
            <v>0.98157724922108747</v>
          </cell>
        </row>
        <row r="135">
          <cell r="F135">
            <v>18238.617498860367</v>
          </cell>
          <cell r="Z135">
            <v>0.99191217446749702</v>
          </cell>
          <cell r="AD135">
            <v>0.98358301142661875</v>
          </cell>
        </row>
        <row r="136">
          <cell r="F136">
            <v>17605.19910912323</v>
          </cell>
          <cell r="Z136">
            <v>0.97191601246102954</v>
          </cell>
          <cell r="AD136">
            <v>0.99199103765761387</v>
          </cell>
        </row>
        <row r="137">
          <cell r="F137">
            <v>17992.884124171112</v>
          </cell>
          <cell r="Z137">
            <v>0.97863718622016138</v>
          </cell>
          <cell r="AD137">
            <v>0.97541586467140684</v>
          </cell>
        </row>
        <row r="138">
          <cell r="F138">
            <v>18440.419867235782</v>
          </cell>
          <cell r="Z138">
            <v>0.98590877466170934</v>
          </cell>
          <cell r="AD138">
            <v>0.9750568419018929</v>
          </cell>
        </row>
        <row r="139">
          <cell r="F139">
            <v>18908.769346514709</v>
          </cell>
          <cell r="Z139">
            <v>0.96803307864012256</v>
          </cell>
          <cell r="AD139">
            <v>0.95092497868269299</v>
          </cell>
        </row>
        <row r="140">
          <cell r="F140">
            <v>19328.005103239302</v>
          </cell>
          <cell r="Z140">
            <v>0.97639364652597205</v>
          </cell>
          <cell r="AD140">
            <v>0.95460810557861164</v>
          </cell>
        </row>
        <row r="141">
          <cell r="F141">
            <v>19499.675824839898</v>
          </cell>
          <cell r="Z141">
            <v>0.96728986360049174</v>
          </cell>
          <cell r="AD141">
            <v>0.93352200702110688</v>
          </cell>
        </row>
        <row r="142">
          <cell r="F142">
            <v>19568.163362646432</v>
          </cell>
          <cell r="Z142">
            <v>0.92886619709635909</v>
          </cell>
          <cell r="AD142">
            <v>0.92440655917006231</v>
          </cell>
        </row>
        <row r="143">
          <cell r="F143">
            <v>20038.643578256026</v>
          </cell>
          <cell r="Z143">
            <v>0.93599986253454037</v>
          </cell>
          <cell r="AD143">
            <v>0.90596711215702197</v>
          </cell>
        </row>
        <row r="144">
          <cell r="F144">
            <v>20346.219765494028</v>
          </cell>
          <cell r="Z144">
            <v>0.93818505061683066</v>
          </cell>
          <cell r="AD144">
            <v>0.87896623247659544</v>
          </cell>
        </row>
        <row r="145">
          <cell r="F145">
            <v>20377.397985813492</v>
          </cell>
          <cell r="Z145">
            <v>0.94237682970957537</v>
          </cell>
          <cell r="AD145">
            <v>0.83126750099953017</v>
          </cell>
        </row>
        <row r="146">
          <cell r="F146">
            <v>19809.173729570099</v>
          </cell>
          <cell r="Z146">
            <v>0.94461448564617534</v>
          </cell>
          <cell r="AD146">
            <v>0.82489741857015786</v>
          </cell>
        </row>
        <row r="147">
          <cell r="F147">
            <v>18773.61873111963</v>
          </cell>
          <cell r="Z147">
            <v>0.88368805336852241</v>
          </cell>
          <cell r="AD147">
            <v>0.83631083940669215</v>
          </cell>
        </row>
        <row r="148">
          <cell r="F148">
            <v>18295.285143240315</v>
          </cell>
          <cell r="Z148">
            <v>0.87366668200803332</v>
          </cell>
          <cell r="AD148">
            <v>0.79832640138208288</v>
          </cell>
        </row>
        <row r="149">
          <cell r="F149">
            <v>18434.769847575084</v>
          </cell>
          <cell r="Z149">
            <v>0.84398445648309339</v>
          </cell>
          <cell r="AD149">
            <v>0.7879036549653512</v>
          </cell>
        </row>
        <row r="150">
          <cell r="F150">
            <v>18292.964794672058</v>
          </cell>
          <cell r="Z150">
            <v>0.81543875116370768</v>
          </cell>
          <cell r="AD150">
            <v>0.79084069368245058</v>
          </cell>
        </row>
        <row r="151">
          <cell r="F151">
            <v>18304.261115721856</v>
          </cell>
          <cell r="Z151">
            <v>0.81246785779047381</v>
          </cell>
          <cell r="AD151">
            <v>0.76132347551659119</v>
          </cell>
        </row>
        <row r="152">
          <cell r="F152">
            <v>18426.937460704386</v>
          </cell>
          <cell r="Z152">
            <v>0.80277232480896499</v>
          </cell>
          <cell r="AD152">
            <v>0.76451302847430458</v>
          </cell>
        </row>
        <row r="153">
          <cell r="F153">
            <v>17610.316934117302</v>
          </cell>
          <cell r="Z153">
            <v>0.8103302495921384</v>
          </cell>
          <cell r="AD153">
            <v>0.75146972607799756</v>
          </cell>
        </row>
        <row r="154">
          <cell r="F154">
            <v>16223.957416821366</v>
          </cell>
          <cell r="Z154">
            <v>0.83152463998874571</v>
          </cell>
          <cell r="AD154">
            <v>0.72488726614297838</v>
          </cell>
        </row>
        <row r="155">
          <cell r="F155">
            <v>16763.336065978368</v>
          </cell>
          <cell r="Z155">
            <v>0.8276265861979365</v>
          </cell>
          <cell r="AD155">
            <v>0.74700393446841062</v>
          </cell>
        </row>
        <row r="156">
          <cell r="F156">
            <v>16832.244407558061</v>
          </cell>
          <cell r="Z156">
            <v>0.81763904721339931</v>
          </cell>
          <cell r="AD156">
            <v>0.75815657043172224</v>
          </cell>
        </row>
        <row r="157">
          <cell r="F157">
            <v>16216.16137123654</v>
          </cell>
          <cell r="Z157">
            <v>0.77534926306033314</v>
          </cell>
          <cell r="AD157">
            <v>0.76137601152438705</v>
          </cell>
        </row>
        <row r="158">
          <cell r="F158">
            <v>17362.512734716001</v>
          </cell>
          <cell r="Z158">
            <v>0.805719259609187</v>
          </cell>
          <cell r="AD158">
            <v>0.75526158368891527</v>
          </cell>
        </row>
        <row r="159">
          <cell r="F159">
            <v>18161.46099368903</v>
          </cell>
          <cell r="Z159">
            <v>0.83977625882813134</v>
          </cell>
          <cell r="AD159">
            <v>0.73744211731993436</v>
          </cell>
        </row>
        <row r="160">
          <cell r="F160">
            <v>18133.085169547172</v>
          </cell>
          <cell r="Z160">
            <v>0.84281343687785737</v>
          </cell>
          <cell r="AD160">
            <v>0.71376039689168669</v>
          </cell>
        </row>
        <row r="161">
          <cell r="F161">
            <v>18397.960891624665</v>
          </cell>
          <cell r="Z161">
            <v>0.85522435006804887</v>
          </cell>
          <cell r="AD161">
            <v>0.71150917231950017</v>
          </cell>
        </row>
        <row r="162">
          <cell r="F162">
            <v>18249.073988441447</v>
          </cell>
          <cell r="Z162">
            <v>0.84312823185044083</v>
          </cell>
          <cell r="AD162">
            <v>0.69732740155804995</v>
          </cell>
        </row>
        <row r="202">
          <cell r="F202">
            <v>1986.5914641288041</v>
          </cell>
          <cell r="Z202">
            <v>0.95472070648477136</v>
          </cell>
          <cell r="AD202">
            <v>1.0505347703799837</v>
          </cell>
        </row>
        <row r="203">
          <cell r="F203">
            <v>2039.1670006973907</v>
          </cell>
          <cell r="Z203">
            <v>0.96643418374723455</v>
          </cell>
          <cell r="AD203">
            <v>1.043858477799217</v>
          </cell>
        </row>
        <row r="204">
          <cell r="F204">
            <v>2194.5340082955713</v>
          </cell>
          <cell r="Z204">
            <v>0.96250162430010733</v>
          </cell>
          <cell r="AD204">
            <v>1.0732386476923155</v>
          </cell>
        </row>
        <row r="205">
          <cell r="F205">
            <v>2380.1994204548319</v>
          </cell>
          <cell r="Z205">
            <v>0.96052582270410325</v>
          </cell>
          <cell r="AD205">
            <v>1.1169164787575312</v>
          </cell>
        </row>
        <row r="206">
          <cell r="F206">
            <v>2414.1853545555668</v>
          </cell>
          <cell r="Z206">
            <v>0.97100400291761568</v>
          </cell>
          <cell r="AD206">
            <v>1.1918213740158361</v>
          </cell>
        </row>
        <row r="207">
          <cell r="F207">
            <v>2312.5496802111911</v>
          </cell>
          <cell r="Z207">
            <v>1.0403039713628903</v>
          </cell>
          <cell r="AD207">
            <v>1.1101275536556909</v>
          </cell>
        </row>
        <row r="208">
          <cell r="F208">
            <v>2480.0011530615075</v>
          </cell>
          <cell r="Z208">
            <v>1.0318570145224173</v>
          </cell>
          <cell r="AD208">
            <v>1.1231882981145354</v>
          </cell>
        </row>
        <row r="209">
          <cell r="F209">
            <v>2598.3145822845559</v>
          </cell>
          <cell r="Z209">
            <v>1.0179640667447658</v>
          </cell>
          <cell r="AD209">
            <v>1.1412169352197372</v>
          </cell>
        </row>
        <row r="210">
          <cell r="F210">
            <v>2655.8631556566088</v>
          </cell>
          <cell r="Z210">
            <v>0.9941759163263143</v>
          </cell>
          <cell r="AD210">
            <v>1.1555672407502098</v>
          </cell>
        </row>
        <row r="211">
          <cell r="F211">
            <v>2693.1753931751391</v>
          </cell>
          <cell r="Z211">
            <v>0.98442327801972207</v>
          </cell>
          <cell r="AD211">
            <v>1.1830292510275451</v>
          </cell>
        </row>
        <row r="212">
          <cell r="F212">
            <v>2605.0223295357991</v>
          </cell>
          <cell r="Z212">
            <v>1.0146272503386513</v>
          </cell>
          <cell r="AD212">
            <v>1.1664221128688401</v>
          </cell>
        </row>
        <row r="213">
          <cell r="F213">
            <v>2628.7553887225818</v>
          </cell>
          <cell r="Z213">
            <v>1.023445811768585</v>
          </cell>
          <cell r="AD213">
            <v>1.1559929431684379</v>
          </cell>
        </row>
        <row r="214">
          <cell r="F214">
            <v>2424.5996003875252</v>
          </cell>
          <cell r="Z214">
            <v>1.0411046404100099</v>
          </cell>
          <cell r="AD214">
            <v>1.09376872984783</v>
          </cell>
        </row>
        <row r="215">
          <cell r="F215">
            <v>2445.0429943466206</v>
          </cell>
          <cell r="Z215">
            <v>1.0112129568624992</v>
          </cell>
          <cell r="AD215">
            <v>1.0953126354561851</v>
          </cell>
        </row>
        <row r="216">
          <cell r="F216">
            <v>2674.4647631481098</v>
          </cell>
          <cell r="Z216">
            <v>1.0288339988287376</v>
          </cell>
          <cell r="AD216">
            <v>1.0629223870872395</v>
          </cell>
        </row>
        <row r="217">
          <cell r="F217">
            <v>2592.3069224745468</v>
          </cell>
          <cell r="Z217">
            <v>1</v>
          </cell>
          <cell r="AD217">
            <v>1</v>
          </cell>
        </row>
        <row r="218">
          <cell r="F218">
            <v>2586.5649673115531</v>
          </cell>
          <cell r="Z218">
            <v>0.99526800300404217</v>
          </cell>
          <cell r="AD218">
            <v>0.97079882658530381</v>
          </cell>
        </row>
        <row r="219">
          <cell r="F219">
            <v>2730.1885951590416</v>
          </cell>
          <cell r="Z219">
            <v>0.98083193462225193</v>
          </cell>
          <cell r="AD219">
            <v>0.99364191902413923</v>
          </cell>
        </row>
        <row r="220">
          <cell r="F220">
            <v>2872.9977875710388</v>
          </cell>
          <cell r="Z220">
            <v>0.98391568212585068</v>
          </cell>
          <cell r="AD220">
            <v>0.99988827671715086</v>
          </cell>
        </row>
        <row r="221">
          <cell r="F221">
            <v>2915.1464456116069</v>
          </cell>
          <cell r="Z221">
            <v>0.98881429913041263</v>
          </cell>
          <cell r="AD221">
            <v>0.99950064525202031</v>
          </cell>
        </row>
        <row r="222">
          <cell r="F222">
            <v>2985.7672679728184</v>
          </cell>
          <cell r="Z222">
            <v>1.0118749521591266</v>
          </cell>
          <cell r="AD222">
            <v>1.0017078438318991</v>
          </cell>
        </row>
        <row r="223">
          <cell r="F223">
            <v>2981.0450946018655</v>
          </cell>
          <cell r="Z223">
            <v>1.0300581101490418</v>
          </cell>
          <cell r="AD223">
            <v>1.0058238494706704</v>
          </cell>
        </row>
        <row r="224">
          <cell r="F224">
            <v>2995.3532398211146</v>
          </cell>
          <cell r="Z224">
            <v>1.0067244723879809</v>
          </cell>
          <cell r="AD224">
            <v>1.0017692062208448</v>
          </cell>
        </row>
        <row r="225">
          <cell r="F225">
            <v>3063.2514382346949</v>
          </cell>
          <cell r="Z225">
            <v>1.003149316975487</v>
          </cell>
          <cell r="AD225">
            <v>1.0102584652091755</v>
          </cell>
        </row>
        <row r="226">
          <cell r="F226">
            <v>3145.8943855005273</v>
          </cell>
          <cell r="Z226">
            <v>0.9763371589381693</v>
          </cell>
          <cell r="AD226">
            <v>0.995490539348725</v>
          </cell>
        </row>
        <row r="227">
          <cell r="F227">
            <v>3197.7056452772854</v>
          </cell>
          <cell r="Z227">
            <v>0.97127437922129367</v>
          </cell>
          <cell r="AD227">
            <v>1.0075793769844772</v>
          </cell>
        </row>
        <row r="228">
          <cell r="F228">
            <v>3276.07357954695</v>
          </cell>
          <cell r="Z228">
            <v>0.97021034078647894</v>
          </cell>
          <cell r="AD228">
            <v>0.99234239321227213</v>
          </cell>
        </row>
        <row r="229">
          <cell r="F229">
            <v>3255.3287496595676</v>
          </cell>
          <cell r="Z229">
            <v>0.91562136714261</v>
          </cell>
          <cell r="AD229">
            <v>0.99006850438305283</v>
          </cell>
        </row>
        <row r="230">
          <cell r="F230">
            <v>3268.5786373167084</v>
          </cell>
          <cell r="Z230">
            <v>0.89402482780564063</v>
          </cell>
          <cell r="AD230">
            <v>0.98186026196031673</v>
          </cell>
        </row>
        <row r="231">
          <cell r="F231">
            <v>3294.9125986521362</v>
          </cell>
          <cell r="Z231">
            <v>0.88694349530191963</v>
          </cell>
          <cell r="AD231">
            <v>0.95553258740069758</v>
          </cell>
        </row>
        <row r="232">
          <cell r="F232">
            <v>3417.5545571011417</v>
          </cell>
          <cell r="Z232">
            <v>0.91397388762157439</v>
          </cell>
          <cell r="AD232">
            <v>0.91226092168495077</v>
          </cell>
        </row>
        <row r="233">
          <cell r="F233">
            <v>3361.3815405260607</v>
          </cell>
          <cell r="Z233">
            <v>0.93823646258368243</v>
          </cell>
          <cell r="AD233">
            <v>0.89436440882173351</v>
          </cell>
        </row>
        <row r="234">
          <cell r="F234">
            <v>3247.483278613392</v>
          </cell>
          <cell r="Z234">
            <v>0.90536814452588366</v>
          </cell>
          <cell r="AD234">
            <v>0.89611015878298539</v>
          </cell>
        </row>
        <row r="235">
          <cell r="F235">
            <v>3298.7556292005347</v>
          </cell>
          <cell r="Z235">
            <v>0.92577264227807898</v>
          </cell>
          <cell r="AD235">
            <v>0.86209326946779974</v>
          </cell>
        </row>
        <row r="236">
          <cell r="F236">
            <v>3513.4378020691624</v>
          </cell>
          <cell r="Z236">
            <v>0.95371871121229845</v>
          </cell>
          <cell r="AD236">
            <v>0.84334095131436604</v>
          </cell>
        </row>
        <row r="237">
          <cell r="F237">
            <v>3631.5381304013149</v>
          </cell>
          <cell r="Z237">
            <v>0.95959816137924425</v>
          </cell>
          <cell r="AD237">
            <v>0.84667934944305778</v>
          </cell>
        </row>
        <row r="238">
          <cell r="F238">
            <v>3616.3895672481572</v>
          </cell>
          <cell r="Z238">
            <v>0.9472233134088589</v>
          </cell>
          <cell r="AD238">
            <v>0.81878081771808353</v>
          </cell>
        </row>
        <row r="239">
          <cell r="F239">
            <v>3610.2547492077183</v>
          </cell>
          <cell r="Z239">
            <v>0.93188011400985282</v>
          </cell>
          <cell r="AD239">
            <v>0.8188864819021896</v>
          </cell>
        </row>
        <row r="240">
          <cell r="F240">
            <v>3554.2429403648594</v>
          </cell>
          <cell r="Z240">
            <v>0.96798984130614729</v>
          </cell>
          <cell r="AD240">
            <v>0.80575778293715694</v>
          </cell>
        </row>
        <row r="241">
          <cell r="F241">
            <v>3050.5559102599423</v>
          </cell>
          <cell r="Z241">
            <v>0.95509284333879341</v>
          </cell>
          <cell r="AD241">
            <v>0.75308525205815124</v>
          </cell>
        </row>
        <row r="242">
          <cell r="F242">
            <v>3176.4107941072207</v>
          </cell>
          <cell r="Z242">
            <v>0.94187342806226837</v>
          </cell>
          <cell r="AD242">
            <v>0.78933805995868311</v>
          </cell>
        </row>
        <row r="243">
          <cell r="F243">
            <v>3342.2496069547251</v>
          </cell>
          <cell r="Z243">
            <v>0.96797442336309714</v>
          </cell>
          <cell r="AD243">
            <v>0.80700401278292699</v>
          </cell>
        </row>
        <row r="244">
          <cell r="F244">
            <v>3308.9750100339206</v>
          </cell>
          <cell r="Z244">
            <v>0.94174720355040331</v>
          </cell>
          <cell r="AD244">
            <v>0.81176409602204946</v>
          </cell>
        </row>
        <row r="245">
          <cell r="F245">
            <v>3282.2793895692721</v>
          </cell>
          <cell r="Z245">
            <v>0.90743083241415667</v>
          </cell>
          <cell r="AD245">
            <v>0.80454948887252808</v>
          </cell>
        </row>
        <row r="246">
          <cell r="F246">
            <v>3369.5781769945784</v>
          </cell>
          <cell r="Z246">
            <v>0.91832616108460408</v>
          </cell>
          <cell r="AD246">
            <v>0.79403849508447433</v>
          </cell>
        </row>
        <row r="247">
          <cell r="F247">
            <v>3400.4695137002655</v>
          </cell>
          <cell r="Z247">
            <v>0.93095176182794159</v>
          </cell>
          <cell r="AD247">
            <v>0.76903517182156877</v>
          </cell>
        </row>
        <row r="248">
          <cell r="F248">
            <v>3322.321239717322</v>
          </cell>
          <cell r="Z248">
            <v>0.91617288691134324</v>
          </cell>
          <cell r="AD248">
            <v>0.76116252272417517</v>
          </cell>
        </row>
        <row r="249">
          <cell r="F249">
            <v>3309.9235606710295</v>
          </cell>
          <cell r="Z249">
            <v>0.90341354962775378</v>
          </cell>
          <cell r="AD249">
            <v>0.74910601342679517</v>
          </cell>
        </row>
        <row r="286">
          <cell r="F286">
            <v>17190.084853222063</v>
          </cell>
          <cell r="Z286">
            <v>1.5183509414345993</v>
          </cell>
          <cell r="AD286">
            <v>1.0691352088879928</v>
          </cell>
        </row>
        <row r="287">
          <cell r="F287">
            <v>17238.598108865586</v>
          </cell>
          <cell r="Z287">
            <v>1.5036618192465228</v>
          </cell>
          <cell r="AD287">
            <v>1.0608678665728999</v>
          </cell>
        </row>
        <row r="288">
          <cell r="F288">
            <v>17830.111276464842</v>
          </cell>
          <cell r="Z288">
            <v>1.4503418982290599</v>
          </cell>
          <cell r="AD288">
            <v>1.082398532105628</v>
          </cell>
        </row>
        <row r="289">
          <cell r="F289">
            <v>18237.60397284084</v>
          </cell>
          <cell r="Z289">
            <v>1.3880099305095814</v>
          </cell>
          <cell r="AD289">
            <v>1.1077440895055317</v>
          </cell>
        </row>
        <row r="290">
          <cell r="F290">
            <v>18159.953695894776</v>
          </cell>
          <cell r="Z290">
            <v>1.3578725201845958</v>
          </cell>
          <cell r="AD290">
            <v>1.1991271598506417</v>
          </cell>
        </row>
        <row r="291">
          <cell r="F291">
            <v>16526.12932226112</v>
          </cell>
          <cell r="Z291">
            <v>1.353809195530248</v>
          </cell>
          <cell r="AD291">
            <v>1.1402611919083687</v>
          </cell>
        </row>
        <row r="292">
          <cell r="F292">
            <v>17193.403052847629</v>
          </cell>
          <cell r="Z292">
            <v>1.29891004081704</v>
          </cell>
          <cell r="AD292">
            <v>1.1570484757093746</v>
          </cell>
        </row>
        <row r="293">
          <cell r="F293">
            <v>17328.661005222235</v>
          </cell>
          <cell r="Z293">
            <v>1.2357089596582287</v>
          </cell>
          <cell r="AD293">
            <v>1.1727520276852044</v>
          </cell>
        </row>
        <row r="294">
          <cell r="F294">
            <v>17806.618679994626</v>
          </cell>
          <cell r="Z294">
            <v>1.2191803718665513</v>
          </cell>
          <cell r="AD294">
            <v>1.1817202614170352</v>
          </cell>
        </row>
        <row r="295">
          <cell r="F295">
            <v>17442.203668140573</v>
          </cell>
          <cell r="Z295">
            <v>1.1612254044319348</v>
          </cell>
          <cell r="AD295">
            <v>1.2149150145319954</v>
          </cell>
        </row>
        <row r="296">
          <cell r="F296">
            <v>16284.842555589381</v>
          </cell>
          <cell r="Z296">
            <v>1.1605481694249964</v>
          </cell>
          <cell r="AD296">
            <v>1.1923944199823651</v>
          </cell>
        </row>
        <row r="297">
          <cell r="F297">
            <v>15621.790408531386</v>
          </cell>
          <cell r="Z297">
            <v>1.1164167843158603</v>
          </cell>
          <cell r="AD297">
            <v>1.1779390044255218</v>
          </cell>
        </row>
        <row r="298">
          <cell r="F298">
            <v>13865.398787922431</v>
          </cell>
          <cell r="Z298">
            <v>1.0752848798551136</v>
          </cell>
          <cell r="AD298">
            <v>1.1327585222235825</v>
          </cell>
        </row>
        <row r="299">
          <cell r="F299">
            <v>14684.032168700418</v>
          </cell>
          <cell r="Z299">
            <v>1.1171624835244498</v>
          </cell>
          <cell r="AD299">
            <v>1.1137093067804109</v>
          </cell>
        </row>
        <row r="300">
          <cell r="F300">
            <v>14900.321774887754</v>
          </cell>
          <cell r="Z300">
            <v>1.0689253937069505</v>
          </cell>
          <cell r="AD300">
            <v>1.066120831883083</v>
          </cell>
        </row>
        <row r="301">
          <cell r="F301">
            <v>13859.204931852644</v>
          </cell>
          <cell r="Z301">
            <v>1</v>
          </cell>
          <cell r="AD301">
            <v>1</v>
          </cell>
        </row>
        <row r="302">
          <cell r="F302">
            <v>14111.949220341035</v>
          </cell>
          <cell r="Z302">
            <v>1.0170562452305667</v>
          </cell>
          <cell r="AD302">
            <v>0.96947352548746446</v>
          </cell>
        </row>
        <row r="303">
          <cell r="F303">
            <v>14311.405493083241</v>
          </cell>
          <cell r="Z303">
            <v>0.97242314114551609</v>
          </cell>
          <cell r="AD303">
            <v>0.98266793094748361</v>
          </cell>
        </row>
        <row r="304">
          <cell r="F304">
            <v>15301.27798134158</v>
          </cell>
          <cell r="Z304">
            <v>1.0004344058647567</v>
          </cell>
          <cell r="AD304">
            <v>0.97962760682463568</v>
          </cell>
        </row>
        <row r="305">
          <cell r="F305">
            <v>15296.444879268125</v>
          </cell>
          <cell r="Z305">
            <v>0.99158131434505725</v>
          </cell>
          <cell r="AD305">
            <v>0.97824449109157452</v>
          </cell>
        </row>
        <row r="306">
          <cell r="F306">
            <v>15252.85023088755</v>
          </cell>
          <cell r="Z306">
            <v>0.98807683331341523</v>
          </cell>
          <cell r="AD306">
            <v>0.98021211303585787</v>
          </cell>
        </row>
        <row r="307">
          <cell r="F307">
            <v>14624.154014521364</v>
          </cell>
          <cell r="Z307">
            <v>0.9608017570828955</v>
          </cell>
          <cell r="AD307">
            <v>0.9894639492390731</v>
          </cell>
        </row>
        <row r="308">
          <cell r="F308">
            <v>14997.530884349999</v>
          </cell>
          <cell r="Z308">
            <v>0.9732820132628468</v>
          </cell>
          <cell r="AD308">
            <v>0.97041900068828291</v>
          </cell>
        </row>
        <row r="309">
          <cell r="F309">
            <v>15377.168429001085</v>
          </cell>
          <cell r="Z309">
            <v>0.98266012925128177</v>
          </cell>
          <cell r="AD309">
            <v>0.96835893164366782</v>
          </cell>
        </row>
        <row r="310">
          <cell r="F310">
            <v>15762.874961014182</v>
          </cell>
          <cell r="Z310">
            <v>0.96653735286794695</v>
          </cell>
          <cell r="AD310">
            <v>0.94244807551550747</v>
          </cell>
        </row>
        <row r="311">
          <cell r="F311">
            <v>16130.299457962019</v>
          </cell>
          <cell r="Z311">
            <v>0.97756476606589804</v>
          </cell>
          <cell r="AD311">
            <v>0.94455524445349726</v>
          </cell>
        </row>
        <row r="312">
          <cell r="F312">
            <v>16223.602245292945</v>
          </cell>
          <cell r="Z312">
            <v>0.96684950687030602</v>
          </cell>
          <cell r="AD312">
            <v>0.9223794068553105</v>
          </cell>
        </row>
        <row r="313">
          <cell r="F313">
            <v>16312.834612986862</v>
          </cell>
          <cell r="Z313">
            <v>0.93169070228841622</v>
          </cell>
          <cell r="AD313">
            <v>0.91199219953334476</v>
          </cell>
        </row>
        <row r="314">
          <cell r="F314">
            <v>16770.064940939315</v>
          </cell>
          <cell r="Z314">
            <v>0.94470229460782074</v>
          </cell>
          <cell r="AD314">
            <v>0.89171683567781479</v>
          </cell>
        </row>
        <row r="315">
          <cell r="F315">
            <v>17051.307166841892</v>
          </cell>
          <cell r="Z315">
            <v>0.94880085626066712</v>
          </cell>
          <cell r="AD315">
            <v>0.86462311635265487</v>
          </cell>
        </row>
        <row r="316">
          <cell r="F316">
            <v>16959.843428712349</v>
          </cell>
          <cell r="Z316">
            <v>0.94824698030556842</v>
          </cell>
          <cell r="AD316">
            <v>0.81617686508817178</v>
          </cell>
        </row>
        <row r="317">
          <cell r="F317">
            <v>16447.792189044038</v>
          </cell>
          <cell r="Z317">
            <v>0.94591326425277678</v>
          </cell>
          <cell r="AD317">
            <v>0.81191711778446718</v>
          </cell>
        </row>
        <row r="318">
          <cell r="F318">
            <v>15526.135452506238</v>
          </cell>
          <cell r="Z318">
            <v>0.87924513681759775</v>
          </cell>
          <cell r="AD318">
            <v>0.82516214952378786</v>
          </cell>
        </row>
        <row r="319">
          <cell r="F319">
            <v>14996.529514039779</v>
          </cell>
          <cell r="Z319">
            <v>0.86301802632027802</v>
          </cell>
          <cell r="AD319">
            <v>0.78636664527332412</v>
          </cell>
        </row>
        <row r="320">
          <cell r="F320">
            <v>14921.332045505922</v>
          </cell>
          <cell r="Z320">
            <v>0.82158055720705248</v>
          </cell>
          <cell r="AD320">
            <v>0.77766827894093227</v>
          </cell>
        </row>
        <row r="321">
          <cell r="F321">
            <v>14661.426664270744</v>
          </cell>
          <cell r="Z321">
            <v>0.78605319966395737</v>
          </cell>
          <cell r="AD321">
            <v>0.78052643430642998</v>
          </cell>
        </row>
        <row r="322">
          <cell r="F322">
            <v>14687.871548473699</v>
          </cell>
          <cell r="Z322">
            <v>0.78499616742223532</v>
          </cell>
          <cell r="AD322">
            <v>0.75055336611666068</v>
          </cell>
        </row>
        <row r="323">
          <cell r="F323">
            <v>14816.682711496669</v>
          </cell>
          <cell r="Z323">
            <v>0.77644873875133669</v>
          </cell>
          <cell r="AD323">
            <v>0.7544480058903309</v>
          </cell>
        </row>
        <row r="324">
          <cell r="F324">
            <v>14056.073993752443</v>
          </cell>
          <cell r="Z324">
            <v>0.7782057526794226</v>
          </cell>
          <cell r="AD324">
            <v>0.74138356609650657</v>
          </cell>
        </row>
        <row r="325">
          <cell r="F325">
            <v>13173.401506561424</v>
          </cell>
          <cell r="Z325">
            <v>0.80616924560515579</v>
          </cell>
          <cell r="AD325">
            <v>0.72065509003025308</v>
          </cell>
        </row>
        <row r="326">
          <cell r="F326">
            <v>13586.925271871149</v>
          </cell>
          <cell r="Z326">
            <v>0.80412668416751032</v>
          </cell>
          <cell r="AD326">
            <v>0.7397083464691272</v>
          </cell>
        </row>
        <row r="327">
          <cell r="F327">
            <v>13489.994800603336</v>
          </cell>
          <cell r="Z327">
            <v>0.78691285734995653</v>
          </cell>
          <cell r="AD327">
            <v>0.74942907855638308</v>
          </cell>
        </row>
        <row r="328">
          <cell r="F328">
            <v>12907.186361202619</v>
          </cell>
          <cell r="Z328">
            <v>0.74140561629546708</v>
          </cell>
          <cell r="AD328">
            <v>0.7523001095632027</v>
          </cell>
        </row>
        <row r="329">
          <cell r="F329">
            <v>14080.233345146728</v>
          </cell>
          <cell r="Z329">
            <v>0.78481075456258942</v>
          </cell>
          <cell r="AD329">
            <v>0.74641502521021419</v>
          </cell>
        </row>
        <row r="330">
          <cell r="F330">
            <v>14791.882816694453</v>
          </cell>
          <cell r="Z330">
            <v>0.8235584610103992</v>
          </cell>
          <cell r="AD330">
            <v>0.72700377574710606</v>
          </cell>
        </row>
        <row r="331">
          <cell r="F331">
            <v>14732.615655846905</v>
          </cell>
          <cell r="Z331">
            <v>0.82463547356708011</v>
          </cell>
          <cell r="AD331">
            <v>0.70355316525666745</v>
          </cell>
        </row>
        <row r="332">
          <cell r="F332">
            <v>15075.639651907344</v>
          </cell>
          <cell r="Z332">
            <v>0.84257802132150927</v>
          </cell>
          <cell r="AD332">
            <v>0.7024628479063354</v>
          </cell>
        </row>
        <row r="333">
          <cell r="F333">
            <v>14939.150427770417</v>
          </cell>
          <cell r="Z333">
            <v>0.83062147459458424</v>
          </cell>
          <cell r="AD333">
            <v>0.68782686524687331</v>
          </cell>
        </row>
        <row r="366">
          <cell r="F366"/>
          <cell r="Z366"/>
          <cell r="AD366"/>
        </row>
        <row r="367">
          <cell r="F367"/>
          <cell r="Z367"/>
          <cell r="AD367"/>
        </row>
        <row r="368">
          <cell r="F368"/>
          <cell r="Z368"/>
          <cell r="AD368"/>
        </row>
        <row r="369">
          <cell r="F369">
            <v>23711.90968775452</v>
          </cell>
          <cell r="Z369">
            <v>1.3058507232029426</v>
          </cell>
          <cell r="AD369">
            <v>1.0623821406042568</v>
          </cell>
        </row>
        <row r="370">
          <cell r="F370">
            <v>23933.024329376643</v>
          </cell>
          <cell r="Z370">
            <v>1.301102318987051</v>
          </cell>
          <cell r="AD370">
            <v>1.0545730905117843</v>
          </cell>
        </row>
        <row r="371">
          <cell r="F371">
            <v>25034.59526522729</v>
          </cell>
          <cell r="Z371">
            <v>1.2664204310911653</v>
          </cell>
          <cell r="AD371">
            <v>1.0783191730849182</v>
          </cell>
        </row>
        <row r="372">
          <cell r="F372">
            <v>26051.613028935135</v>
          </cell>
          <cell r="Z372">
            <v>1.2269927497552735</v>
          </cell>
          <cell r="AD372">
            <v>1.1090166160510599</v>
          </cell>
        </row>
        <row r="373">
          <cell r="F373">
            <v>26085.535922943047</v>
          </cell>
          <cell r="Z373">
            <v>1.2122970533267481</v>
          </cell>
          <cell r="AD373">
            <v>1.1953122961897005</v>
          </cell>
        </row>
        <row r="374">
          <cell r="F374">
            <v>24118.049557408965</v>
          </cell>
          <cell r="Z374">
            <v>1.2358571166402419</v>
          </cell>
          <cell r="AD374">
            <v>1.1293941698748593</v>
          </cell>
        </row>
        <row r="375">
          <cell r="F375">
            <v>25335.053413153917</v>
          </cell>
          <cell r="Z375">
            <v>1.1983453300401885</v>
          </cell>
          <cell r="AD375">
            <v>1.1449580891472539</v>
          </cell>
        </row>
        <row r="376">
          <cell r="F376">
            <v>25858.725125930923</v>
          </cell>
          <cell r="Z376">
            <v>1.1536020379117826</v>
          </cell>
          <cell r="AD376">
            <v>1.161420493665976</v>
          </cell>
        </row>
        <row r="377">
          <cell r="F377">
            <v>26525.610278640688</v>
          </cell>
          <cell r="Z377">
            <v>1.1343630195446486</v>
          </cell>
          <cell r="AD377">
            <v>1.1721833006374003</v>
          </cell>
        </row>
        <row r="378">
          <cell r="F378">
            <v>26283.688432429546</v>
          </cell>
          <cell r="Z378">
            <v>1.0944836425637097</v>
          </cell>
          <cell r="AD378">
            <v>1.2034253377194217</v>
          </cell>
        </row>
        <row r="379">
          <cell r="F379">
            <v>24836.927687359901</v>
          </cell>
          <cell r="Z379">
            <v>1.1053765338225101</v>
          </cell>
          <cell r="AD379">
            <v>1.1829546326349827</v>
          </cell>
        </row>
        <row r="380">
          <cell r="F380">
            <v>24251.789322576042</v>
          </cell>
          <cell r="Z380">
            <v>1.0811453218445499</v>
          </cell>
          <cell r="AD380">
            <v>1.1699278060222214</v>
          </cell>
        </row>
        <row r="381">
          <cell r="F381">
            <v>21825.170171788392</v>
          </cell>
          <cell r="Z381">
            <v>1.0620120871984016</v>
          </cell>
          <cell r="AD381">
            <v>1.1185042256000666</v>
          </cell>
        </row>
        <row r="382">
          <cell r="F382">
            <v>22710.917620472148</v>
          </cell>
          <cell r="Z382">
            <v>1.077024413541285</v>
          </cell>
          <cell r="AD382">
            <v>1.1069625845276123</v>
          </cell>
        </row>
        <row r="383">
          <cell r="F383">
            <v>23680.381000114754</v>
          </cell>
          <cell r="Z383">
            <v>1.0536910776384458</v>
          </cell>
          <cell r="AD383">
            <v>1.0649143134695951</v>
          </cell>
        </row>
        <row r="384">
          <cell r="F384">
            <v>22369.546373966452</v>
          </cell>
          <cell r="Z384">
            <v>1</v>
          </cell>
          <cell r="AD384">
            <v>1</v>
          </cell>
        </row>
        <row r="385">
          <cell r="F385">
            <v>22603.440271492753</v>
          </cell>
          <cell r="Z385">
            <v>1.0087637054778675</v>
          </cell>
          <cell r="AD385">
            <v>0.9699742031988724</v>
          </cell>
        </row>
        <row r="386">
          <cell r="F386">
            <v>23274.401712677914</v>
          </cell>
          <cell r="Z386">
            <v>0.97566272056317938</v>
          </cell>
          <cell r="AD386">
            <v>0.98682422516689428</v>
          </cell>
        </row>
        <row r="387">
          <cell r="F387">
            <v>24733.105641365572</v>
          </cell>
          <cell r="Z387">
            <v>0.99409825609064129</v>
          </cell>
          <cell r="AD387">
            <v>0.98730764761095713</v>
          </cell>
        </row>
        <row r="388">
          <cell r="F388">
            <v>24866.643296297127</v>
          </cell>
          <cell r="Z388">
            <v>0.99054426271314044</v>
          </cell>
          <cell r="AD388">
            <v>0.98630167776306643</v>
          </cell>
        </row>
        <row r="389">
          <cell r="F389">
            <v>25054.891299728421</v>
          </cell>
          <cell r="Z389">
            <v>0.99728196600462227</v>
          </cell>
          <cell r="AD389">
            <v>0.98836096467526791</v>
          </cell>
        </row>
        <row r="390">
          <cell r="F390">
            <v>24410.69255648656</v>
          </cell>
          <cell r="Z390">
            <v>0.98750644079627814</v>
          </cell>
          <cell r="AD390">
            <v>0.99559885889946786</v>
          </cell>
        </row>
        <row r="391">
          <cell r="F391">
            <v>24831.041951120598</v>
          </cell>
          <cell r="Z391">
            <v>0.98615766378988312</v>
          </cell>
          <cell r="AD391">
            <v>0.98244444712257339</v>
          </cell>
        </row>
        <row r="392">
          <cell r="F392">
            <v>25433.583985511803</v>
          </cell>
          <cell r="Z392">
            <v>0.99049317297978479</v>
          </cell>
          <cell r="AD392">
            <v>0.98446577237415767</v>
          </cell>
        </row>
        <row r="393">
          <cell r="F393">
            <v>26090.600867745106</v>
          </cell>
          <cell r="Z393">
            <v>0.97018391825661476</v>
          </cell>
          <cell r="AD393">
            <v>0.96283506350347681</v>
          </cell>
        </row>
        <row r="394">
          <cell r="F394">
            <v>26628.117689572962</v>
          </cell>
          <cell r="Z394">
            <v>0.97486086698450225</v>
          </cell>
          <cell r="AD394">
            <v>0.96874522918335071</v>
          </cell>
        </row>
        <row r="395">
          <cell r="F395">
            <v>26978.696292883018</v>
          </cell>
          <cell r="Z395">
            <v>0.9679758403733808</v>
          </cell>
          <cell r="AD395">
            <v>0.94920287720176744</v>
          </cell>
        </row>
        <row r="396">
          <cell r="F396">
            <v>26999.825002028792</v>
          </cell>
          <cell r="Z396">
            <v>0.92507165612058406</v>
          </cell>
          <cell r="AD396">
            <v>0.94189077322660986</v>
          </cell>
        </row>
        <row r="397">
          <cell r="F397">
            <v>27500.553677747987</v>
          </cell>
          <cell r="Z397">
            <v>0.9241798858853183</v>
          </cell>
          <cell r="AD397">
            <v>0.92609116569249672</v>
          </cell>
        </row>
        <row r="398">
          <cell r="F398">
            <v>27868.248244823953</v>
          </cell>
          <cell r="Z398">
            <v>0.92376231569551859</v>
          </cell>
          <cell r="AD398">
            <v>0.89923946721315107</v>
          </cell>
        </row>
        <row r="399">
          <cell r="F399">
            <v>28179.408490946345</v>
          </cell>
          <cell r="Z399">
            <v>0.93439597599042312</v>
          </cell>
          <cell r="AD399">
            <v>0.85264173725099046</v>
          </cell>
        </row>
        <row r="400">
          <cell r="F400">
            <v>27482.945619019949</v>
          </cell>
          <cell r="Z400">
            <v>0.9428404576415792</v>
          </cell>
          <cell r="AD400">
            <v>0.84326151291167495</v>
          </cell>
        </row>
        <row r="401">
          <cell r="F401">
            <v>26187.369772003192</v>
          </cell>
          <cell r="Z401">
            <v>0.88975259114534733</v>
          </cell>
          <cell r="AD401">
            <v>0.85209968251523804</v>
          </cell>
        </row>
        <row r="402">
          <cell r="F402">
            <v>25826.086961578927</v>
          </cell>
          <cell r="Z402">
            <v>0.88821780869970934</v>
          </cell>
          <cell r="AD402">
            <v>0.81522107553586709</v>
          </cell>
        </row>
        <row r="403">
          <cell r="F403">
            <v>26455.674322652711</v>
          </cell>
          <cell r="Z403">
            <v>0.87460844237438018</v>
          </cell>
          <cell r="AD403">
            <v>0.80246149011778145</v>
          </cell>
        </row>
        <row r="404">
          <cell r="F404">
            <v>26583.483108215711</v>
          </cell>
          <cell r="Z404">
            <v>0.85563300909628681</v>
          </cell>
          <cell r="AD404">
            <v>0.80550795762764826</v>
          </cell>
        </row>
        <row r="405">
          <cell r="F405">
            <v>26560.19644108379</v>
          </cell>
          <cell r="Z405">
            <v>0.85004307547912739</v>
          </cell>
          <cell r="AD405">
            <v>0.77653818753259318</v>
          </cell>
        </row>
        <row r="406">
          <cell r="F406">
            <v>26668.867474958959</v>
          </cell>
          <cell r="Z406">
            <v>0.83877537850254813</v>
          </cell>
          <cell r="AD406">
            <v>0.77881145296025489</v>
          </cell>
        </row>
        <row r="407">
          <cell r="F407">
            <v>25724.376357368303</v>
          </cell>
          <cell r="Z407">
            <v>0.85427901471077439</v>
          </cell>
          <cell r="AD407">
            <v>0.76577434226093022</v>
          </cell>
        </row>
        <row r="408">
          <cell r="F408">
            <v>23188.138634905961</v>
          </cell>
          <cell r="Z408">
            <v>0.86609946008305294</v>
          </cell>
          <cell r="AD408">
            <v>0.731536968316571</v>
          </cell>
        </row>
        <row r="409">
          <cell r="F409">
            <v>24014.83416796126</v>
          </cell>
          <cell r="Z409">
            <v>0.85964002531501604</v>
          </cell>
          <cell r="AD409">
            <v>0.75772083370654053</v>
          </cell>
        </row>
        <row r="410">
          <cell r="F410">
            <v>24462.339584840462</v>
          </cell>
          <cell r="Z410">
            <v>0.8596168900229143</v>
          </cell>
          <cell r="AD410">
            <v>0.77076322700068722</v>
          </cell>
        </row>
        <row r="411">
          <cell r="F411">
            <v>23770.293238967453</v>
          </cell>
          <cell r="Z411">
            <v>0.82176266474589565</v>
          </cell>
          <cell r="AD411">
            <v>0.77443696817554786</v>
          </cell>
        </row>
        <row r="412">
          <cell r="F412">
            <v>24855.70058302418</v>
          </cell>
          <cell r="Z412">
            <v>0.83421103394673812</v>
          </cell>
          <cell r="AD412">
            <v>0.76801212337754876</v>
          </cell>
        </row>
        <row r="413">
          <cell r="F413">
            <v>25853.945164908095</v>
          </cell>
          <cell r="Z413">
            <v>0.86183243619710737</v>
          </cell>
          <cell r="AD413">
            <v>0.75230540682164082</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rectory"/>
      <sheetName val="General_inputs"/>
      <sheetName val="Energy_weights"/>
      <sheetName val="Report_Tables"/>
      <sheetName val="Total_Transportation "/>
      <sheetName val="Passenger_Total"/>
      <sheetName val="Passenger-Highway"/>
      <sheetName val="Personal_vehicles"/>
      <sheetName val="Cars and SWB Vehicles"/>
      <sheetName val="Light Trucks and LWB "/>
      <sheetName val="Buses"/>
      <sheetName val="Passenger-Air"/>
      <sheetName val="Passenger-Rail"/>
      <sheetName val="Urban_Rail"/>
      <sheetName val="water_freight_regression"/>
      <sheetName val="Freight_Total"/>
      <sheetName val="Freight-Trucks"/>
      <sheetName val="Pipelines"/>
      <sheetName val="Personal_vehicles - aggregate"/>
      <sheetName val="Table6.5 (AER2010)"/>
      <sheetName val="AER10_Table2.1e"/>
      <sheetName val="AER11_Table2.1e"/>
      <sheetName val="MER Table 4.3_Nov2019"/>
      <sheetName val="MER Table 4.3_old"/>
      <sheetName val="MER_Table2.5"/>
      <sheetName val="MER Table 2.5 Dec 2019"/>
      <sheetName val="Alternative Buses_Not Used"/>
      <sheetName val="MPG_check"/>
      <sheetName val="Compare Aggregates"/>
      <sheetName val="Passenger-based Activity"/>
      <sheetName val="Passenger-based Energy Use"/>
      <sheetName val="Freight-based Activity"/>
      <sheetName val="Freight-based Energy Use"/>
      <sheetName val="Adjust_Truck_Freight"/>
      <sheetName val="FuelConsump"/>
      <sheetName val="Fuel Heat Content"/>
      <sheetName val="Detailed data_Intercity buses"/>
      <sheetName val="Detailed data_School buses"/>
      <sheetName val="TEDB_Ed30_Table 9.10"/>
      <sheetName val="Passenger_vehicles (NOT USED)"/>
      <sheetName val="TEDB_Ed31_Table 9.10"/>
      <sheetName val="BTS Tran Indexes (TSI_TO 1) "/>
      <sheetName val="CompareTEDB&amp;MER"/>
      <sheetName val="Charts (web)"/>
    </sheetNames>
    <sheetDataSet>
      <sheetData sheetId="0"/>
      <sheetData sheetId="1"/>
      <sheetData sheetId="2"/>
      <sheetData sheetId="3"/>
      <sheetData sheetId="4">
        <row r="31">
          <cell r="F31">
            <v>15134.086036861363</v>
          </cell>
          <cell r="J31">
            <v>0.68193706834026513</v>
          </cell>
          <cell r="Z31">
            <v>1.1934927904002204</v>
          </cell>
          <cell r="AD31">
            <v>0.95937390934351829</v>
          </cell>
        </row>
        <row r="32">
          <cell r="F32">
            <v>15845.497142715329</v>
          </cell>
          <cell r="J32">
            <v>0.71329863034206265</v>
          </cell>
          <cell r="Z32">
            <v>1.1820648969358265</v>
          </cell>
          <cell r="AD32">
            <v>0.96959186211128767</v>
          </cell>
        </row>
        <row r="33">
          <cell r="F33">
            <v>16940.23523080493</v>
          </cell>
          <cell r="J33">
            <v>0.75758347403452642</v>
          </cell>
          <cell r="Z33">
            <v>1.1818043808364722</v>
          </cell>
          <cell r="AD33">
            <v>0.97620078295968815</v>
          </cell>
        </row>
        <row r="34">
          <cell r="F34">
            <v>17696.21872201284</v>
          </cell>
          <cell r="J34">
            <v>0.78563192138379478</v>
          </cell>
          <cell r="Z34">
            <v>1.1858681144019159</v>
          </cell>
          <cell r="AD34">
            <v>0.97998802154649722</v>
          </cell>
        </row>
        <row r="35">
          <cell r="F35">
            <v>17100.512277313584</v>
          </cell>
          <cell r="J35">
            <v>0.77065445172423508</v>
          </cell>
          <cell r="Z35">
            <v>1.1687116123844523</v>
          </cell>
          <cell r="AD35">
            <v>0.97957540613172234</v>
          </cell>
        </row>
        <row r="36">
          <cell r="F36">
            <v>17299.890386474955</v>
          </cell>
          <cell r="J36">
            <v>0.77452140460648522</v>
          </cell>
          <cell r="Z36">
            <v>1.1664740838171992</v>
          </cell>
          <cell r="AD36">
            <v>0.9879401502651004</v>
          </cell>
        </row>
        <row r="37">
          <cell r="F37">
            <v>18190.61269184772</v>
          </cell>
          <cell r="J37">
            <v>0.82042491580942556</v>
          </cell>
          <cell r="Z37">
            <v>1.1498700807699487</v>
          </cell>
          <cell r="AD37">
            <v>0.99484521397013004</v>
          </cell>
        </row>
        <row r="38">
          <cell r="F38">
            <v>18719.764953945582</v>
          </cell>
          <cell r="J38">
            <v>0.85681885207392539</v>
          </cell>
          <cell r="Z38">
            <v>1.1257992165594513</v>
          </cell>
          <cell r="AD38">
            <v>1.0012585526497961</v>
          </cell>
        </row>
        <row r="39">
          <cell r="F39">
            <v>19631.219861075948</v>
          </cell>
          <cell r="J39">
            <v>0.91602019497989828</v>
          </cell>
          <cell r="Z39">
            <v>1.1130098189753979</v>
          </cell>
          <cell r="AD39">
            <v>0.9934340601445264</v>
          </cell>
        </row>
        <row r="40">
          <cell r="F40">
            <v>19444.027413605094</v>
          </cell>
          <cell r="J40">
            <v>0.92015382082262431</v>
          </cell>
          <cell r="Z40">
            <v>1.0999515590464899</v>
          </cell>
          <cell r="AD40">
            <v>0.99116973880944503</v>
          </cell>
        </row>
        <row r="41">
          <cell r="F41">
            <v>18523.56970793612</v>
          </cell>
          <cell r="J41">
            <v>0.91829096620150519</v>
          </cell>
          <cell r="Z41">
            <v>1.0650117526936302</v>
          </cell>
          <cell r="AD41">
            <v>0.97720521209131828</v>
          </cell>
        </row>
        <row r="42">
          <cell r="F42">
            <v>18487.75708129393</v>
          </cell>
          <cell r="J42">
            <v>0.92139324235598297</v>
          </cell>
          <cell r="Z42">
            <v>1.0623116885614958</v>
          </cell>
          <cell r="AD42">
            <v>0.97450269902490605</v>
          </cell>
        </row>
        <row r="43">
          <cell r="F43">
            <v>18201.851944383496</v>
          </cell>
          <cell r="J43">
            <v>0.91880064372478998</v>
          </cell>
          <cell r="Z43">
            <v>1.0367523713577214</v>
          </cell>
          <cell r="AD43">
            <v>0.98585955999698738</v>
          </cell>
        </row>
        <row r="44">
          <cell r="F44">
            <v>18416.191951597593</v>
          </cell>
          <cell r="J44">
            <v>0.95430002938086766</v>
          </cell>
          <cell r="Z44">
            <v>1.006201793613424</v>
          </cell>
          <cell r="AD44">
            <v>0.98952235828355972</v>
          </cell>
        </row>
        <row r="45">
          <cell r="F45">
            <v>19040.996312836553</v>
          </cell>
          <cell r="J45">
            <v>0.98566238940932693</v>
          </cell>
          <cell r="Z45">
            <v>1.0018455894501068</v>
          </cell>
          <cell r="AD45">
            <v>0.99484746146342817</v>
          </cell>
        </row>
        <row r="46">
          <cell r="F46">
            <v>19382.250271602712</v>
          </cell>
          <cell r="J46">
            <v>1</v>
          </cell>
          <cell r="Z46">
            <v>1</v>
          </cell>
          <cell r="AD46">
            <v>1</v>
          </cell>
        </row>
        <row r="47">
          <cell r="F47">
            <v>19983.49743101445</v>
          </cell>
          <cell r="J47">
            <v>1.0164849796299553</v>
          </cell>
          <cell r="Z47">
            <v>1.0076372215361573</v>
          </cell>
          <cell r="AD47">
            <v>1.0066120725387284</v>
          </cell>
        </row>
        <row r="48">
          <cell r="F48">
            <v>20453.715205859604</v>
          </cell>
          <cell r="J48">
            <v>1.0584149691649238</v>
          </cell>
          <cell r="Z48">
            <v>0.98888140040798556</v>
          </cell>
          <cell r="AD48">
            <v>1.0082490597012059</v>
          </cell>
        </row>
        <row r="49">
          <cell r="F49">
            <v>21007.131787469683</v>
          </cell>
          <cell r="J49">
            <v>1.0991398319611194</v>
          </cell>
          <cell r="Z49">
            <v>0.9740290738609132</v>
          </cell>
          <cell r="AD49">
            <v>1.0123663376157153</v>
          </cell>
        </row>
        <row r="50">
          <cell r="F50">
            <v>21279.453053453246</v>
          </cell>
          <cell r="J50">
            <v>1.1129082704132796</v>
          </cell>
          <cell r="Z50">
            <v>0.96511721846923759</v>
          </cell>
          <cell r="AD50">
            <v>1.0221551717218835</v>
          </cell>
        </row>
        <row r="51">
          <cell r="F51">
            <v>21366.272862496113</v>
          </cell>
          <cell r="J51">
            <v>1.1281809015204196</v>
          </cell>
          <cell r="Z51">
            <v>0.95515668919639807</v>
          </cell>
          <cell r="AD51">
            <v>1.0229895758223535</v>
          </cell>
        </row>
        <row r="52">
          <cell r="F52">
            <v>20788.511422386375</v>
          </cell>
          <cell r="J52">
            <v>1.1387410050478803</v>
          </cell>
          <cell r="Z52">
            <v>0.91712551484926064</v>
          </cell>
          <cell r="AD52">
            <v>1.0269882151211229</v>
          </cell>
        </row>
        <row r="53">
          <cell r="F53">
            <v>21475.306000916215</v>
          </cell>
          <cell r="J53">
            <v>1.1743557038455561</v>
          </cell>
          <cell r="Z53">
            <v>0.91685612668643213</v>
          </cell>
          <cell r="AD53">
            <v>1.0290448673485257</v>
          </cell>
        </row>
        <row r="54">
          <cell r="F54">
            <v>22098.895706006624</v>
          </cell>
          <cell r="J54">
            <v>1.1928861897247303</v>
          </cell>
          <cell r="Z54">
            <v>0.92060839513039872</v>
          </cell>
          <cell r="AD54">
            <v>1.0382272741527496</v>
          </cell>
        </row>
        <row r="55">
          <cell r="F55">
            <v>22826.119434761531</v>
          </cell>
          <cell r="J55">
            <v>1.2351947387718127</v>
          </cell>
          <cell r="Z55">
            <v>0.91767019977469066</v>
          </cell>
          <cell r="AD55">
            <v>1.0389767434328463</v>
          </cell>
        </row>
        <row r="56">
          <cell r="F56">
            <v>23360.511648450978</v>
          </cell>
          <cell r="J56">
            <v>1.2729457228931913</v>
          </cell>
          <cell r="Z56">
            <v>0.91250666836907246</v>
          </cell>
          <cell r="AD56">
            <v>1.037605393352097</v>
          </cell>
        </row>
        <row r="57">
          <cell r="F57">
            <v>23927.582598620855</v>
          </cell>
          <cell r="J57">
            <v>1.3079835736914913</v>
          </cell>
          <cell r="Z57">
            <v>0.90581959756709673</v>
          </cell>
          <cell r="AD57">
            <v>1.0419589864504548</v>
          </cell>
        </row>
        <row r="58">
          <cell r="F58">
            <v>24457.686854586962</v>
          </cell>
          <cell r="J58">
            <v>1.337441386758899</v>
          </cell>
          <cell r="Z58">
            <v>0.89465147841208559</v>
          </cell>
          <cell r="AD58">
            <v>1.0545873097240213</v>
          </cell>
        </row>
        <row r="59">
          <cell r="F59">
            <v>25099.696717885912</v>
          </cell>
          <cell r="J59">
            <v>1.3675690388224764</v>
          </cell>
          <cell r="Z59">
            <v>0.89510094500725579</v>
          </cell>
          <cell r="AD59">
            <v>1.0578960637474979</v>
          </cell>
        </row>
        <row r="60">
          <cell r="F60">
            <v>25994.878710041692</v>
          </cell>
          <cell r="J60">
            <v>1.4042835045265822</v>
          </cell>
          <cell r="Z60">
            <v>0.90230703294353143</v>
          </cell>
          <cell r="AD60">
            <v>1.0584600270927345</v>
          </cell>
        </row>
        <row r="61">
          <cell r="F61">
            <v>26277.148685800705</v>
          </cell>
          <cell r="J61">
            <v>1.4401083501637437</v>
          </cell>
          <cell r="Z61">
            <v>0.88724074248409435</v>
          </cell>
          <cell r="AD61">
            <v>1.0610537784881351</v>
          </cell>
        </row>
        <row r="62">
          <cell r="F62">
            <v>26220.622805370982</v>
          </cell>
          <cell r="J62">
            <v>1.4527755430074056</v>
          </cell>
          <cell r="Z62">
            <v>0.87586301026889168</v>
          </cell>
          <cell r="AD62">
            <v>1.0631733956672449</v>
          </cell>
        </row>
        <row r="63">
          <cell r="F63">
            <v>26777.908675227143</v>
          </cell>
          <cell r="J63">
            <v>1.4780190637902733</v>
          </cell>
          <cell r="Z63">
            <v>0.8743059551899488</v>
          </cell>
          <cell r="AD63">
            <v>1.0691262351906989</v>
          </cell>
        </row>
        <row r="64">
          <cell r="F64">
            <v>27090.596974203916</v>
          </cell>
          <cell r="J64">
            <v>1.501907961006246</v>
          </cell>
          <cell r="Z64">
            <v>0.87040310165455204</v>
          </cell>
          <cell r="AD64">
            <v>1.0691795143564189</v>
          </cell>
        </row>
        <row r="65">
          <cell r="F65">
            <v>27603.886367106436</v>
          </cell>
          <cell r="J65">
            <v>1.5633081776709477</v>
          </cell>
          <cell r="Z65">
            <v>0.85470751554274027</v>
          </cell>
          <cell r="AD65">
            <v>1.0658691967114322</v>
          </cell>
        </row>
        <row r="66">
          <cell r="F66">
            <v>27634.223816091784</v>
          </cell>
          <cell r="J66">
            <v>1.5860423140251678</v>
          </cell>
          <cell r="Z66">
            <v>0.84164428001675029</v>
          </cell>
          <cell r="AD66">
            <v>1.068070027084421</v>
          </cell>
        </row>
        <row r="67">
          <cell r="F67">
            <v>27849.279826178536</v>
          </cell>
          <cell r="J67">
            <v>1.6071949045529643</v>
          </cell>
          <cell r="Z67">
            <v>0.83813139167191675</v>
          </cell>
          <cell r="AD67">
            <v>1.0666676349475415</v>
          </cell>
        </row>
        <row r="68">
          <cell r="F68">
            <v>27433.876174277833</v>
          </cell>
          <cell r="J68">
            <v>1.6006795659539554</v>
          </cell>
          <cell r="Z68">
            <v>0.83227345465368552</v>
          </cell>
          <cell r="AD68">
            <v>1.0624598645477161</v>
          </cell>
        </row>
        <row r="69">
          <cell r="F69">
            <v>26758.707025675747</v>
          </cell>
          <cell r="J69">
            <v>1.5722922441177867</v>
          </cell>
          <cell r="Z69">
            <v>0.82243070151547848</v>
          </cell>
          <cell r="AD69">
            <v>1.0676486153652887</v>
          </cell>
        </row>
        <row r="70">
          <cell r="F70">
            <v>25218.534441808628</v>
          </cell>
          <cell r="J70">
            <v>1.4889027925610878</v>
          </cell>
          <cell r="Z70">
            <v>0.82061201446862342</v>
          </cell>
          <cell r="AD70">
            <v>1.0649063864255419</v>
          </cell>
        </row>
        <row r="71">
          <cell r="F71">
            <v>25568.133429390113</v>
          </cell>
          <cell r="J71">
            <v>1.5249095632764154</v>
          </cell>
          <cell r="Z71">
            <v>0.82189126265380541</v>
          </cell>
          <cell r="AD71">
            <v>1.0525345855265775</v>
          </cell>
        </row>
        <row r="72">
          <cell r="F72">
            <v>25363.466209139027</v>
          </cell>
          <cell r="J72">
            <v>1.5206300488426157</v>
          </cell>
          <cell r="Z72">
            <v>0.82678823479088359</v>
          </cell>
          <cell r="AD72">
            <v>1.0408461768165911</v>
          </cell>
        </row>
        <row r="73">
          <cell r="F73">
            <v>25315.019759754709</v>
          </cell>
          <cell r="J73">
            <v>1.5237690458754298</v>
          </cell>
          <cell r="Z73">
            <v>0.82070997171998439</v>
          </cell>
          <cell r="AD73">
            <v>1.0443960400659065</v>
          </cell>
        </row>
        <row r="74">
          <cell r="F74">
            <v>25537.123107415962</v>
          </cell>
          <cell r="J74">
            <v>1.5353332038047498</v>
          </cell>
          <cell r="Z74">
            <v>0.82064844152770955</v>
          </cell>
          <cell r="AD74">
            <v>1.0457021036557814</v>
          </cell>
        </row>
        <row r="75">
          <cell r="F75">
            <v>25763.833627047923</v>
          </cell>
          <cell r="J75">
            <v>1.5718593131563092</v>
          </cell>
          <cell r="Z75">
            <v>0.81328719482527367</v>
          </cell>
          <cell r="AD75">
            <v>1.0397972917460612</v>
          </cell>
        </row>
        <row r="76">
          <cell r="F76">
            <v>25661.583455369899</v>
          </cell>
          <cell r="J76">
            <v>1.5883320923482331</v>
          </cell>
          <cell r="Z76">
            <v>0.79698764815980605</v>
          </cell>
          <cell r="AD76">
            <v>1.0458908232057407</v>
          </cell>
        </row>
        <row r="77">
          <cell r="F77">
            <v>26127.765659690813</v>
          </cell>
          <cell r="J77">
            <v>1.5945184419383405</v>
          </cell>
          <cell r="Z77">
            <v>0.79616336829185108</v>
          </cell>
          <cell r="AD77">
            <v>1.0618577396591855</v>
          </cell>
        </row>
        <row r="78">
          <cell r="F78">
            <v>26364.238600960787</v>
          </cell>
          <cell r="J78">
            <v>1.6277856047081845</v>
          </cell>
          <cell r="Z78">
            <v>0.78878605088930354</v>
          </cell>
          <cell r="AD78">
            <v>1.0593869311265907</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rectory"/>
      <sheetName val="Energy_weights"/>
      <sheetName val="General_inputs"/>
      <sheetName val="Elec_Generation&gt;Total"/>
      <sheetName val="Elec_Power_Sector"/>
      <sheetName val="Report_Tables"/>
      <sheetName val="Report_Charts"/>
      <sheetName val="Electricity_Only&gt;Total"/>
      <sheetName val="Electricity-Only&gt;Fossil"/>
      <sheetName val="Electricity-Only&gt;Renewable"/>
      <sheetName val="All_CHP"/>
      <sheetName val="Elec_Power_Sector_CHP&gt;Total"/>
      <sheetName val="Elec_Power_Sector_CHP&gt;Fossil"/>
      <sheetName val="Elec_Power_Sector_CHP&gt;Renewable"/>
      <sheetName val="Comm_Sector&gt;Total"/>
      <sheetName val="Commercial Sector_CHP&gt;Fossil"/>
      <sheetName val="Comm_Sector_CHP&gt;Renewable"/>
      <sheetName val="Industrial_Sector&gt;Total"/>
      <sheetName val="Industrial Sector_CHP&gt;Fossil"/>
      <sheetName val="Industrial_Sector_CHP&gt;Renew "/>
      <sheetName val="Table2.1f10"/>
      <sheetName val="Table8.2a08Old"/>
      <sheetName val="Table2.1f11"/>
      <sheetName val="Table8.2a10"/>
      <sheetName val="Table8.2a11"/>
      <sheetName val="Table8.2b10"/>
      <sheetName val="Table8.2b11"/>
      <sheetName val="Table8.2c11"/>
      <sheetName val="Table8.2d10"/>
      <sheetName val="Table8.2d11"/>
      <sheetName val="Table8.3d_03"/>
      <sheetName val="Table8.4b10"/>
      <sheetName val="Table8.4b11"/>
      <sheetName val="Table8.4c11"/>
      <sheetName val="Table8.5c10"/>
      <sheetName val="Table8.4c10"/>
      <sheetName val="Table8.5c11"/>
      <sheetName val="Table8.6b09"/>
      <sheetName val="Table8.6b10"/>
      <sheetName val="Table8.6b11"/>
      <sheetName val="MER_T7.2b_1013_Annual Data"/>
      <sheetName val="MER_T7.2c_1013_AnnualData"/>
      <sheetName val="Coal_Reconcile "/>
      <sheetName val="NatGas_Reconcile"/>
      <sheetName val="Petroleum _Reconcile"/>
      <sheetName val="OthGas_Reconcile"/>
      <sheetName val="2012 Questions_EIA"/>
      <sheetName val="Chart_Data"/>
      <sheetName val="charts (www)"/>
      <sheetName val="charts (other)"/>
    </sheetNames>
    <sheetDataSet>
      <sheetData sheetId="0"/>
      <sheetData sheetId="1"/>
      <sheetData sheetId="2"/>
      <sheetData sheetId="3"/>
      <sheetData sheetId="4">
        <row r="10">
          <cell r="AF10">
            <v>1.3718042476283949</v>
          </cell>
        </row>
        <row r="11">
          <cell r="AF11">
            <v>1.3192417023049108</v>
          </cell>
        </row>
        <row r="12">
          <cell r="AF12">
            <v>1.2888469813427179</v>
          </cell>
        </row>
        <row r="13">
          <cell r="AF13">
            <v>1.2471143138468284</v>
          </cell>
        </row>
        <row r="14">
          <cell r="AF14">
            <v>1.1809876991968782</v>
          </cell>
        </row>
        <row r="15">
          <cell r="AF15">
            <v>1.1403287341797534</v>
          </cell>
        </row>
        <row r="16">
          <cell r="AF16">
            <v>1.1169154908278307</v>
          </cell>
        </row>
        <row r="17">
          <cell r="AF17">
            <v>1.1057410907626164</v>
          </cell>
        </row>
        <row r="18">
          <cell r="AF18">
            <v>1.0770711947018381</v>
          </cell>
        </row>
        <row r="19">
          <cell r="AF19">
            <v>1.0580959748482839</v>
          </cell>
        </row>
        <row r="20">
          <cell r="AF20">
            <v>1.0403895334521227</v>
          </cell>
        </row>
        <row r="21">
          <cell r="AF21">
            <v>1.026751726241818</v>
          </cell>
        </row>
        <row r="22">
          <cell r="AF22">
            <v>1.0194694396467363</v>
          </cell>
        </row>
        <row r="23">
          <cell r="AF23">
            <v>1.0133426670384105</v>
          </cell>
        </row>
        <row r="24">
          <cell r="AF24">
            <v>1.0107327164015505</v>
          </cell>
        </row>
        <row r="25">
          <cell r="AF25">
            <v>1.0074670999138817</v>
          </cell>
        </row>
        <row r="26">
          <cell r="AF26">
            <v>1.0094282221323612</v>
          </cell>
        </row>
        <row r="27">
          <cell r="AF27">
            <v>1.0073679565420188</v>
          </cell>
        </row>
        <row r="28">
          <cell r="AF28">
            <v>1.0052087556822806</v>
          </cell>
        </row>
        <row r="29">
          <cell r="AF29">
            <v>1.0098874048275814</v>
          </cell>
        </row>
        <row r="30">
          <cell r="AF30">
            <v>1.0150239029722277</v>
          </cell>
        </row>
        <row r="31">
          <cell r="AF31">
            <v>1.0134178666894491</v>
          </cell>
        </row>
        <row r="32">
          <cell r="AF32">
            <v>1.0048252514651197</v>
          </cell>
        </row>
        <row r="33">
          <cell r="AF33">
            <v>1.0097268318203378</v>
          </cell>
        </row>
        <row r="34">
          <cell r="AF34">
            <v>1.0155066781511786</v>
          </cell>
        </row>
        <row r="35">
          <cell r="AF35">
            <v>1.0075261500173009</v>
          </cell>
        </row>
        <row r="36">
          <cell r="AF36">
            <v>1.0041482489814708</v>
          </cell>
        </row>
        <row r="37">
          <cell r="AF37">
            <v>1.0087209174001315</v>
          </cell>
        </row>
        <row r="38">
          <cell r="AF38">
            <v>1.014302511466675</v>
          </cell>
        </row>
        <row r="39">
          <cell r="AF39">
            <v>1.0135030511979721</v>
          </cell>
        </row>
        <row r="40">
          <cell r="AF40">
            <v>1.0117717023740886</v>
          </cell>
        </row>
        <row r="41">
          <cell r="AF41">
            <v>1.0129812900975894</v>
          </cell>
        </row>
        <row r="42">
          <cell r="AF42">
            <v>1.0191761735296634</v>
          </cell>
        </row>
        <row r="43">
          <cell r="AF43">
            <v>1.0146293043495309</v>
          </cell>
        </row>
        <row r="44">
          <cell r="AF44">
            <v>1.0095533497488474</v>
          </cell>
        </row>
        <row r="45">
          <cell r="AF45">
            <v>1.0029904298214376</v>
          </cell>
        </row>
        <row r="46">
          <cell r="AF46">
            <v>1.0038418582721278</v>
          </cell>
        </row>
        <row r="47">
          <cell r="AF47">
            <v>0.9976559991844649</v>
          </cell>
        </row>
        <row r="48">
          <cell r="AF48">
            <v>0.99444917449909387</v>
          </cell>
        </row>
        <row r="49">
          <cell r="AF49">
            <v>0.9984698192558189</v>
          </cell>
        </row>
        <row r="50">
          <cell r="AF50">
            <v>1</v>
          </cell>
        </row>
        <row r="51">
          <cell r="AF51">
            <v>0.99761144835153148</v>
          </cell>
        </row>
        <row r="52">
          <cell r="AF52">
            <v>0.9930036562447746</v>
          </cell>
        </row>
        <row r="53">
          <cell r="AF53">
            <v>0.9928770880968838</v>
          </cell>
        </row>
        <row r="54">
          <cell r="AF54">
            <v>0.99340739993187166</v>
          </cell>
        </row>
        <row r="55">
          <cell r="AF55">
            <v>0.99493928226505102</v>
          </cell>
        </row>
        <row r="56">
          <cell r="AF56">
            <v>0.99685069155907446</v>
          </cell>
        </row>
        <row r="57">
          <cell r="AF57">
            <v>0.99503060131970944</v>
          </cell>
        </row>
        <row r="58">
          <cell r="AF58">
            <v>0.9955299741491237</v>
          </cell>
        </row>
        <row r="59">
          <cell r="AF59">
            <v>0.99371798378952458</v>
          </cell>
        </row>
        <row r="60">
          <cell r="AF60">
            <v>0.99235274253787864</v>
          </cell>
        </row>
        <row r="61">
          <cell r="AF61">
            <v>0.98956026921956719</v>
          </cell>
        </row>
        <row r="62">
          <cell r="AF62">
            <v>0.97966656998093815</v>
          </cell>
        </row>
        <row r="63">
          <cell r="AF63">
            <v>0.97466813493022053</v>
          </cell>
        </row>
        <row r="64">
          <cell r="AF64">
            <v>0.96426510865031656</v>
          </cell>
        </row>
        <row r="65">
          <cell r="AF65">
            <v>0.96473393229431892</v>
          </cell>
        </row>
        <row r="66">
          <cell r="AF66">
            <v>0.96242205547414339</v>
          </cell>
        </row>
        <row r="67">
          <cell r="AF67">
            <v>0.96329994984220713</v>
          </cell>
        </row>
        <row r="68">
          <cell r="AF68">
            <v>0.96207519174824729</v>
          </cell>
        </row>
        <row r="69">
          <cell r="AF69">
            <v>0.96019279648966138</v>
          </cell>
        </row>
        <row r="70">
          <cell r="AF70">
            <v>0.96003806446924644</v>
          </cell>
        </row>
        <row r="71">
          <cell r="AF71">
            <v>0.96024868963107157</v>
          </cell>
        </row>
        <row r="72">
          <cell r="AF72">
            <v>0.95842926500796</v>
          </cell>
        </row>
        <row r="73">
          <cell r="AF73">
            <v>0.95419629905212389</v>
          </cell>
        </row>
        <row r="74">
          <cell r="AF74">
            <v>0.951993466982337</v>
          </cell>
        </row>
        <row r="75">
          <cell r="AF75">
            <v>0.95090965288031171</v>
          </cell>
        </row>
        <row r="76">
          <cell r="AF76">
            <v>0.94786400806100168</v>
          </cell>
        </row>
        <row r="77">
          <cell r="AF77">
            <v>0.94519790073122034</v>
          </cell>
        </row>
      </sheetData>
      <sheetData sheetId="5"/>
      <sheetData sheetId="6"/>
      <sheetData sheetId="7">
        <row r="11">
          <cell r="N11">
            <v>329532.61568906193</v>
          </cell>
        </row>
        <row r="12">
          <cell r="N12">
            <v>371043.60197477631</v>
          </cell>
        </row>
        <row r="13">
          <cell r="N13">
            <v>399661.25926049054</v>
          </cell>
        </row>
        <row r="14">
          <cell r="N14">
            <v>442992.09754620487</v>
          </cell>
        </row>
        <row r="15">
          <cell r="N15">
            <v>471881.34911763348</v>
          </cell>
        </row>
        <row r="16">
          <cell r="N16">
            <v>547223.51654620492</v>
          </cell>
        </row>
        <row r="17">
          <cell r="N17">
            <v>600764.35826049047</v>
          </cell>
        </row>
        <row r="18">
          <cell r="N18">
            <v>631627.07360272272</v>
          </cell>
        </row>
        <row r="19">
          <cell r="N19">
            <v>645200.54431700835</v>
          </cell>
        </row>
        <row r="20">
          <cell r="N20">
            <v>710092.41788843693</v>
          </cell>
        </row>
        <row r="21">
          <cell r="N21">
            <v>755624.35993834713</v>
          </cell>
        </row>
        <row r="22">
          <cell r="N22">
            <v>793825.06008120405</v>
          </cell>
        </row>
        <row r="23">
          <cell r="N23">
            <v>854599.78465263289</v>
          </cell>
        </row>
        <row r="24">
          <cell r="N24">
            <v>916856.45179548988</v>
          </cell>
        </row>
        <row r="25">
          <cell r="N25">
            <v>984063.47308120411</v>
          </cell>
        </row>
        <row r="26">
          <cell r="N26">
            <v>1055384.5539383471</v>
          </cell>
        </row>
        <row r="27">
          <cell r="N27">
            <v>1144513.0695097756</v>
          </cell>
        </row>
        <row r="28">
          <cell r="N28">
            <v>1214519.9269383471</v>
          </cell>
        </row>
        <row r="29">
          <cell r="N29">
            <v>1329625.1082240613</v>
          </cell>
        </row>
        <row r="30">
          <cell r="N30">
            <v>1442339.9699383471</v>
          </cell>
        </row>
        <row r="31">
          <cell r="N31">
            <v>1531952.1592716095</v>
          </cell>
        </row>
        <row r="32">
          <cell r="N32">
            <v>1612721.5022716094</v>
          </cell>
        </row>
        <row r="33">
          <cell r="N33">
            <v>1749731.0162716096</v>
          </cell>
        </row>
        <row r="34">
          <cell r="N34">
            <v>1860776.9962716096</v>
          </cell>
        </row>
        <row r="35">
          <cell r="N35">
            <v>1867253.3952716095</v>
          </cell>
        </row>
        <row r="36">
          <cell r="N36">
            <v>1917804.5532716094</v>
          </cell>
        </row>
        <row r="37">
          <cell r="N37">
            <v>2037794.1892716093</v>
          </cell>
        </row>
        <row r="38">
          <cell r="N38">
            <v>2124188.9522716096</v>
          </cell>
        </row>
        <row r="39">
          <cell r="N39">
            <v>2206273.8062716094</v>
          </cell>
        </row>
        <row r="40">
          <cell r="N40">
            <v>2247270.1942716092</v>
          </cell>
        </row>
        <row r="41">
          <cell r="N41">
            <v>2286321.6752716093</v>
          </cell>
        </row>
        <row r="42">
          <cell r="N42">
            <v>2294689.6462716097</v>
          </cell>
        </row>
        <row r="43">
          <cell r="N43">
            <v>2241140.4072716096</v>
          </cell>
        </row>
        <row r="44">
          <cell r="N44">
            <v>2310231.4431761685</v>
          </cell>
        </row>
        <row r="45">
          <cell r="N45">
            <v>2416267.3770807502</v>
          </cell>
        </row>
        <row r="46">
          <cell r="N46">
            <v>2469737.2860807502</v>
          </cell>
        </row>
        <row r="47">
          <cell r="N47">
            <v>2487503.5570807504</v>
          </cell>
        </row>
        <row r="48">
          <cell r="N48">
            <v>2572037.3990807505</v>
          </cell>
        </row>
        <row r="49">
          <cell r="N49">
            <v>2704052.3290807502</v>
          </cell>
        </row>
        <row r="50">
          <cell r="N50">
            <v>2805888.6110100001</v>
          </cell>
        </row>
        <row r="51">
          <cell r="N51">
            <v>2843553.9109999998</v>
          </cell>
        </row>
        <row r="52">
          <cell r="N52">
            <v>2868160.3509999998</v>
          </cell>
        </row>
        <row r="53">
          <cell r="N53">
            <v>2847231.2729999996</v>
          </cell>
        </row>
        <row r="54">
          <cell r="N54">
            <v>2939955.9780000001</v>
          </cell>
        </row>
        <row r="55">
          <cell r="N55">
            <v>2968603.4989999998</v>
          </cell>
        </row>
        <row r="56">
          <cell r="N56">
            <v>3055475.7970000003</v>
          </cell>
        </row>
        <row r="57">
          <cell r="N57">
            <v>3140662.4840000002</v>
          </cell>
        </row>
        <row r="58">
          <cell r="N58">
            <v>3185304.3050000002</v>
          </cell>
        </row>
        <row r="59">
          <cell r="N59">
            <v>3308092.9040000006</v>
          </cell>
        </row>
        <row r="60">
          <cell r="N60">
            <v>3380675.074</v>
          </cell>
        </row>
        <row r="61">
          <cell r="N61">
            <v>3478462.1230000001</v>
          </cell>
        </row>
        <row r="62">
          <cell r="N62">
            <v>3413414.6419999995</v>
          </cell>
        </row>
        <row r="63">
          <cell r="N63">
            <v>3505883.5060000005</v>
          </cell>
        </row>
        <row r="64">
          <cell r="N64">
            <v>3526466.5819999999</v>
          </cell>
        </row>
        <row r="65">
          <cell r="N65">
            <v>3625014.4699999997</v>
          </cell>
        </row>
        <row r="66">
          <cell r="N66">
            <v>3722162.0660000001</v>
          </cell>
        </row>
        <row r="67">
          <cell r="N67">
            <v>3742928.6120000002</v>
          </cell>
        </row>
        <row r="68">
          <cell r="N68">
            <v>3828839.2319999998</v>
          </cell>
        </row>
        <row r="69">
          <cell r="N69">
            <v>3807561.1620000005</v>
          </cell>
        </row>
        <row r="70">
          <cell r="N70">
            <v>3649494.6689999998</v>
          </cell>
        </row>
        <row r="71">
          <cell r="N71">
            <v>3809853.5359999998</v>
          </cell>
        </row>
        <row r="72">
          <cell r="N72">
            <v>3792154.5040000002</v>
          </cell>
        </row>
        <row r="73">
          <cell r="N73">
            <v>3724298.0210000002</v>
          </cell>
        </row>
        <row r="74">
          <cell r="N74">
            <v>3754207.4049999998</v>
          </cell>
        </row>
        <row r="75">
          <cell r="N75">
            <v>3786568.2095709993</v>
          </cell>
        </row>
        <row r="76">
          <cell r="N76">
            <v>3762819.498776</v>
          </cell>
        </row>
        <row r="77">
          <cell r="N77">
            <v>3764834.2638459997</v>
          </cell>
        </row>
        <row r="78">
          <cell r="N78">
            <v>3739138.9762329995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Set>
  </externalBook>
</externalLink>
</file>

<file path=xl/persons/person.xml><?xml version="1.0" encoding="utf-8"?>
<personList xmlns="http://schemas.microsoft.com/office/spreadsheetml/2018/threadedcomments" xmlns:x="http://schemas.openxmlformats.org/spreadsheetml/2006/main">
  <person displayName="David Belzer" id="{9B77967F-7DBD-44CF-ABA6-05D61CF8775C}" userId="dae1ced790c3d9ad" providerId="Windows Liv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theme/themeOverride1.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BM184" dT="2020-05-29T15:37:43.72" personId="{9B77967F-7DBD-44CF-ABA6-05D61CF8775C}" id="{9951476B-2752-42BA-845E-24E99BEEB9AB}">
    <text>See Appendix B in Comprehensive Report, Ref. 3.  (Source-to-site ratio-1)*Electricity intensity index will yield the source intensity index.  Extremely close correspondence - may result from balancing item in sectorial energy use table from Monthly Energy Review.  Put value of 1 in blue cell to check.</text>
  </threadedComment>
  <threadedComment ref="O246" dT="2020-05-29T23:35:55.48" personId="{9B77967F-7DBD-44CF-ABA6-05D61CF8775C}" id="{5B5DEDB2-DBC0-4A41-9F49-73CA2E8922EC}">
    <text>The system of indicators currently does not break out electricity in transportation.  Currently, the values are set to 0.0, even though EIA reports some small consumption (see Column F)</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 Id="rId4" Type="http://schemas.microsoft.com/office/2017/10/relationships/threadedComment" Target="../threadedComments/threadedComment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0.xml.rels><?xml version="1.0" encoding="UTF-8" standalone="yes"?>
<Relationships xmlns="http://schemas.openxmlformats.org/package/2006/relationships"><Relationship Id="rId1" Type="http://schemas.openxmlformats.org/officeDocument/2006/relationships/hyperlink" Target="http://www.eia.gov/totalenergy/data/monthly/"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www.eia.gov/totalenergy/data/monthly/"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www.eia.gov/totalenergy/data/monthly/"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www.eia.gov/totalenergy/data/monthly/"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www.eia.gov/totalenergy/data/monthly/" TargetMode="External"/></Relationships>
</file>

<file path=xl/worksheets/_rels/sheet26.xml.rels><?xml version="1.0" encoding="UTF-8" standalone="yes"?>
<Relationships xmlns="http://schemas.openxmlformats.org/package/2006/relationships"><Relationship Id="rId1" Type="http://schemas.openxmlformats.org/officeDocument/2006/relationships/hyperlink" Target="http://www.eia.doe.gov/totalenergy/data/monthly/dataunits.cfm" TargetMode="External"/></Relationships>
</file>

<file path=xl/worksheets/_rels/sheet27.xml.rels><?xml version="1.0" encoding="UTF-8" standalone="yes"?>
<Relationships xmlns="http://schemas.openxmlformats.org/package/2006/relationships"><Relationship Id="rId1" Type="http://schemas.openxmlformats.org/officeDocument/2006/relationships/hyperlink" Target="http://www.eia.doe.gov/totalenergy/data/monthly/dataunits.cfm" TargetMode="External"/></Relationships>
</file>

<file path=xl/worksheets/_rels/sheet28.xml.rels><?xml version="1.0" encoding="UTF-8" standalone="yes"?>
<Relationships xmlns="http://schemas.openxmlformats.org/package/2006/relationships"><Relationship Id="rId1" Type="http://schemas.openxmlformats.org/officeDocument/2006/relationships/hyperlink" Target="http://www.eia.doe.gov/totalenergy/data/monthly/dataunits.cfm" TargetMode="External"/></Relationships>
</file>

<file path=xl/worksheets/_rels/sheet29.xml.rels><?xml version="1.0" encoding="UTF-8" standalone="yes"?>
<Relationships xmlns="http://schemas.openxmlformats.org/package/2006/relationships"><Relationship Id="rId1" Type="http://schemas.openxmlformats.org/officeDocument/2006/relationships/hyperlink" Target="http://www.eia.doe.gov/totalenergy/data/monthly/dataunits.cfm"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1.xml.rels><?xml version="1.0" encoding="UTF-8" standalone="yes"?>
<Relationships xmlns="http://schemas.openxmlformats.org/package/2006/relationships"><Relationship Id="rId1" Type="http://schemas.openxmlformats.org/officeDocument/2006/relationships/hyperlink" Target="http://www.eia.doe.gov/totalenergy/data/monthly/dataunits.cfm" TargetMode="External"/></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0.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1.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2.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Q132"/>
  <sheetViews>
    <sheetView topLeftCell="A35" workbookViewId="0">
      <selection activeCell="D50" sqref="D50"/>
    </sheetView>
  </sheetViews>
  <sheetFormatPr defaultColWidth="9.140625" defaultRowHeight="12.75" x14ac:dyDescent="0.2"/>
  <cols>
    <col min="1" max="1" width="6.28515625" style="98" customWidth="1"/>
    <col min="2" max="2" width="6" style="98" customWidth="1"/>
    <col min="3" max="3" width="7" style="98" customWidth="1"/>
    <col min="4" max="4" width="12.7109375" style="98" customWidth="1"/>
    <col min="5" max="5" width="10.5703125" style="98" customWidth="1"/>
    <col min="6" max="6" width="11.28515625" style="98" customWidth="1"/>
    <col min="7" max="7" width="12" style="98" customWidth="1"/>
    <col min="8" max="8" width="11.28515625" style="98" customWidth="1"/>
    <col min="9" max="9" width="11.85546875" style="98" customWidth="1"/>
    <col min="10" max="10" width="9.85546875" style="98" customWidth="1"/>
    <col min="11" max="11" width="7.7109375" style="98" customWidth="1"/>
    <col min="12" max="12" width="11.28515625" style="98" customWidth="1"/>
    <col min="13" max="13" width="9.5703125" style="98" customWidth="1"/>
    <col min="14" max="14" width="7.7109375" style="98" customWidth="1"/>
    <col min="15" max="15" width="8.5703125" style="98" customWidth="1"/>
    <col min="16" max="16" width="11.42578125" style="98" customWidth="1"/>
    <col min="17" max="16384" width="9.140625" style="98"/>
  </cols>
  <sheetData>
    <row r="1" spans="1:15" ht="18" x14ac:dyDescent="0.25">
      <c r="A1" s="96" t="s">
        <v>296</v>
      </c>
      <c r="B1" s="97"/>
      <c r="C1" s="97"/>
      <c r="D1" s="97"/>
      <c r="E1" s="97"/>
      <c r="F1" s="97"/>
    </row>
    <row r="3" spans="1:15" ht="15.75" x14ac:dyDescent="0.25">
      <c r="B3" s="99" t="s">
        <v>297</v>
      </c>
    </row>
    <row r="4" spans="1:15" ht="15.75" x14ac:dyDescent="0.25">
      <c r="B4" s="99"/>
    </row>
    <row r="5" spans="1:15" ht="15.75" x14ac:dyDescent="0.25">
      <c r="B5" s="99" t="s">
        <v>280</v>
      </c>
    </row>
    <row r="6" spans="1:15" ht="15.75" x14ac:dyDescent="0.25">
      <c r="B6" s="99" t="s">
        <v>281</v>
      </c>
    </row>
    <row r="8" spans="1:15" ht="15" x14ac:dyDescent="0.25">
      <c r="B8" s="100" t="s">
        <v>369</v>
      </c>
      <c r="C8" s="100"/>
      <c r="D8" s="100"/>
      <c r="E8" s="100"/>
      <c r="F8" s="101"/>
    </row>
    <row r="10" spans="1:15" x14ac:dyDescent="0.2">
      <c r="N10" s="146"/>
      <c r="O10" s="147"/>
    </row>
    <row r="11" spans="1:15" ht="15.75" x14ac:dyDescent="0.25">
      <c r="B11" s="157" t="s">
        <v>361</v>
      </c>
      <c r="C11" s="146"/>
      <c r="D11" s="146"/>
      <c r="E11" s="146"/>
      <c r="F11" s="146"/>
      <c r="G11" s="146"/>
      <c r="H11" s="146"/>
      <c r="I11" s="146"/>
      <c r="J11" s="146"/>
      <c r="K11" s="146"/>
      <c r="L11" s="146"/>
      <c r="M11" s="146"/>
      <c r="N11" s="146"/>
      <c r="O11" s="147"/>
    </row>
    <row r="12" spans="1:15" ht="15.75" x14ac:dyDescent="0.25">
      <c r="B12" s="157" t="s">
        <v>362</v>
      </c>
      <c r="C12" s="146"/>
      <c r="D12" s="146"/>
      <c r="E12" s="146"/>
      <c r="F12" s="146"/>
      <c r="G12" s="146"/>
      <c r="H12" s="146"/>
      <c r="I12" s="146"/>
      <c r="J12" s="146"/>
      <c r="K12" s="146"/>
      <c r="L12" s="146"/>
      <c r="M12" s="146"/>
      <c r="N12" s="146"/>
      <c r="O12" s="147"/>
    </row>
    <row r="13" spans="1:15" ht="15.75" x14ac:dyDescent="0.25">
      <c r="B13" s="157" t="s">
        <v>363</v>
      </c>
      <c r="C13" s="146"/>
      <c r="D13" s="146"/>
      <c r="E13" s="146"/>
      <c r="F13" s="146"/>
      <c r="G13" s="146"/>
      <c r="H13" s="146"/>
      <c r="I13" s="146"/>
      <c r="J13" s="146"/>
      <c r="K13" s="146"/>
      <c r="L13" s="146"/>
      <c r="M13" s="146"/>
      <c r="N13" s="146"/>
      <c r="O13" s="147"/>
    </row>
    <row r="14" spans="1:15" ht="15.75" x14ac:dyDescent="0.25">
      <c r="B14" s="157" t="s">
        <v>364</v>
      </c>
      <c r="C14" s="146"/>
      <c r="D14" s="146"/>
      <c r="E14" s="146"/>
      <c r="F14" s="146"/>
      <c r="G14" s="146"/>
      <c r="H14" s="146"/>
      <c r="I14" s="146"/>
      <c r="J14" s="146"/>
      <c r="K14" s="146"/>
      <c r="L14" s="146"/>
      <c r="M14" s="146"/>
      <c r="N14" s="146"/>
      <c r="O14" s="147"/>
    </row>
    <row r="15" spans="1:15" ht="15.75" x14ac:dyDescent="0.25">
      <c r="B15" s="157" t="s">
        <v>365</v>
      </c>
      <c r="C15" s="146"/>
      <c r="D15" s="146"/>
      <c r="E15" s="146"/>
      <c r="F15" s="146"/>
      <c r="G15" s="146"/>
      <c r="H15" s="146"/>
      <c r="I15" s="146"/>
      <c r="J15" s="146"/>
      <c r="K15" s="146"/>
      <c r="L15" s="146"/>
      <c r="M15" s="146"/>
      <c r="N15" s="146"/>
      <c r="O15" s="147"/>
    </row>
    <row r="16" spans="1:15" ht="15.75" x14ac:dyDescent="0.25">
      <c r="B16" s="157"/>
      <c r="C16" s="146"/>
      <c r="D16" s="146"/>
      <c r="E16" s="146"/>
      <c r="F16" s="146"/>
      <c r="G16" s="146"/>
      <c r="H16" s="146"/>
      <c r="I16" s="146"/>
      <c r="J16" s="146"/>
      <c r="K16" s="146"/>
      <c r="L16" s="146"/>
      <c r="M16" s="146"/>
      <c r="N16" s="146"/>
      <c r="O16" s="147"/>
    </row>
    <row r="17" spans="2:15" ht="15.75" x14ac:dyDescent="0.25">
      <c r="B17" s="157" t="s">
        <v>366</v>
      </c>
      <c r="C17" s="146"/>
      <c r="D17" s="146"/>
      <c r="E17" s="146"/>
      <c r="F17" s="146"/>
      <c r="G17" s="146"/>
      <c r="H17" s="146"/>
      <c r="I17" s="146"/>
      <c r="J17" s="146"/>
      <c r="K17" s="146"/>
      <c r="L17" s="146"/>
      <c r="M17" s="146"/>
      <c r="N17" s="146"/>
      <c r="O17" s="147"/>
    </row>
    <row r="18" spans="2:15" ht="15.75" x14ac:dyDescent="0.25">
      <c r="B18" s="157" t="s">
        <v>367</v>
      </c>
      <c r="C18" s="146"/>
      <c r="D18" s="146"/>
      <c r="E18" s="146"/>
      <c r="F18" s="146"/>
      <c r="G18" s="146"/>
      <c r="H18" s="146"/>
      <c r="I18" s="146"/>
      <c r="J18" s="146"/>
      <c r="K18" s="146"/>
      <c r="L18" s="146"/>
      <c r="M18" s="146"/>
      <c r="N18" s="146"/>
      <c r="O18" s="147"/>
    </row>
    <row r="19" spans="2:15" ht="15.75" x14ac:dyDescent="0.25">
      <c r="B19" s="157" t="s">
        <v>368</v>
      </c>
      <c r="C19" s="146"/>
      <c r="D19" s="146"/>
      <c r="E19" s="146"/>
      <c r="F19" s="146"/>
      <c r="G19" s="146"/>
      <c r="H19" s="146"/>
      <c r="I19" s="146"/>
      <c r="J19" s="146"/>
      <c r="K19" s="146"/>
      <c r="L19" s="146"/>
      <c r="M19" s="146"/>
      <c r="N19" s="146"/>
      <c r="O19" s="147"/>
    </row>
    <row r="20" spans="2:15" ht="15.75" x14ac:dyDescent="0.25">
      <c r="B20" s="157" t="s">
        <v>379</v>
      </c>
      <c r="C20" s="146"/>
      <c r="D20" s="146"/>
      <c r="E20" s="146"/>
      <c r="F20" s="146"/>
      <c r="G20" s="146"/>
      <c r="H20" s="146"/>
      <c r="I20" s="146"/>
      <c r="J20" s="146"/>
      <c r="K20" s="146"/>
      <c r="L20" s="146"/>
      <c r="M20" s="146"/>
      <c r="N20" s="146"/>
      <c r="O20" s="147"/>
    </row>
    <row r="21" spans="2:15" x14ac:dyDescent="0.2">
      <c r="M21" s="146"/>
      <c r="N21" s="146"/>
    </row>
    <row r="22" spans="2:15" x14ac:dyDescent="0.2">
      <c r="C22" s="102" t="s">
        <v>282</v>
      </c>
      <c r="D22" s="103">
        <v>0</v>
      </c>
      <c r="E22" s="103">
        <v>1</v>
      </c>
      <c r="F22" s="103"/>
      <c r="G22" s="103"/>
      <c r="H22" s="103"/>
      <c r="I22" s="103"/>
      <c r="J22" s="102"/>
      <c r="K22" s="102"/>
      <c r="L22" s="102"/>
      <c r="M22" s="102"/>
    </row>
    <row r="23" spans="2:15" x14ac:dyDescent="0.2">
      <c r="C23" s="104"/>
      <c r="D23" s="104" t="s">
        <v>298</v>
      </c>
      <c r="E23" s="104"/>
      <c r="F23" s="104"/>
      <c r="G23" s="104"/>
      <c r="H23" s="104"/>
      <c r="I23" s="104"/>
      <c r="J23" s="104"/>
      <c r="K23" s="104"/>
      <c r="L23" s="104"/>
      <c r="M23" s="104"/>
    </row>
    <row r="24" spans="2:15" x14ac:dyDescent="0.2">
      <c r="C24" s="104"/>
      <c r="D24" s="104"/>
      <c r="E24" s="104"/>
      <c r="F24" s="104"/>
      <c r="G24" s="104"/>
      <c r="H24" s="104"/>
      <c r="I24" s="104"/>
      <c r="J24" s="104"/>
      <c r="K24" s="104"/>
      <c r="L24" s="104"/>
      <c r="M24" s="104"/>
    </row>
    <row r="25" spans="2:15" x14ac:dyDescent="0.2">
      <c r="C25" s="104"/>
      <c r="D25" s="104"/>
      <c r="E25" s="104" t="s">
        <v>97</v>
      </c>
      <c r="F25" s="104"/>
      <c r="G25" s="104"/>
      <c r="H25" s="104"/>
      <c r="I25" s="104"/>
      <c r="J25" s="104"/>
      <c r="K25" s="104"/>
      <c r="L25" s="104"/>
      <c r="M25" s="104"/>
    </row>
    <row r="26" spans="2:15" x14ac:dyDescent="0.2">
      <c r="C26" s="104"/>
      <c r="D26" s="104"/>
      <c r="E26" s="104" t="s">
        <v>104</v>
      </c>
      <c r="F26" s="104"/>
      <c r="G26" s="104"/>
      <c r="H26" s="104"/>
      <c r="I26" s="104"/>
      <c r="J26" s="104"/>
      <c r="K26" s="104"/>
      <c r="L26" s="104"/>
      <c r="M26" s="104"/>
    </row>
    <row r="27" spans="2:15" x14ac:dyDescent="0.2">
      <c r="C27" s="104"/>
      <c r="D27" s="104"/>
      <c r="E27" s="104" t="s">
        <v>105</v>
      </c>
      <c r="F27" s="104"/>
      <c r="G27" s="104"/>
      <c r="H27" s="104"/>
      <c r="I27" s="104"/>
      <c r="J27" s="104"/>
      <c r="K27" s="104"/>
      <c r="L27" s="104"/>
      <c r="M27" s="104"/>
    </row>
    <row r="28" spans="2:15" x14ac:dyDescent="0.2">
      <c r="C28" s="104"/>
      <c r="D28" s="104"/>
      <c r="E28" s="104" t="s">
        <v>106</v>
      </c>
      <c r="F28" s="104"/>
      <c r="G28" s="104"/>
      <c r="H28" s="104"/>
      <c r="I28" s="104"/>
      <c r="J28" s="104"/>
      <c r="K28" s="104"/>
      <c r="L28" s="104"/>
      <c r="M28" s="104"/>
    </row>
    <row r="29" spans="2:15" x14ac:dyDescent="0.2">
      <c r="C29" s="104"/>
      <c r="D29" s="104"/>
      <c r="E29" s="104" t="s">
        <v>437</v>
      </c>
      <c r="F29" s="104"/>
      <c r="G29" s="104"/>
      <c r="H29" s="104"/>
      <c r="I29" s="104"/>
      <c r="J29" s="104"/>
      <c r="K29" s="104"/>
      <c r="L29" s="104"/>
      <c r="M29" s="104"/>
    </row>
    <row r="30" spans="2:15" x14ac:dyDescent="0.2">
      <c r="C30" s="104"/>
      <c r="D30" s="104"/>
      <c r="E30" s="104"/>
      <c r="F30" s="104"/>
      <c r="G30" s="104"/>
      <c r="H30" s="104"/>
      <c r="I30" s="104"/>
      <c r="J30" s="104"/>
      <c r="K30" s="104"/>
      <c r="L30" s="104"/>
      <c r="M30" s="104"/>
    </row>
    <row r="31" spans="2:15" x14ac:dyDescent="0.2">
      <c r="B31" s="147"/>
      <c r="C31" s="146"/>
      <c r="D31" s="146"/>
      <c r="E31" s="146"/>
      <c r="F31" s="146"/>
      <c r="G31" s="146"/>
      <c r="H31" s="146"/>
      <c r="I31" s="146"/>
      <c r="J31" s="146"/>
      <c r="K31" s="146"/>
      <c r="L31" s="146"/>
      <c r="M31" s="146"/>
    </row>
    <row r="32" spans="2:15" x14ac:dyDescent="0.2">
      <c r="B32" s="140"/>
      <c r="I32" s="147"/>
    </row>
    <row r="33" spans="2:15" x14ac:dyDescent="0.2">
      <c r="B33" s="140"/>
      <c r="I33" s="147"/>
    </row>
    <row r="34" spans="2:15" ht="15.75" x14ac:dyDescent="0.25">
      <c r="B34" s="157" t="s">
        <v>541</v>
      </c>
      <c r="C34" s="157"/>
      <c r="D34" s="157"/>
      <c r="E34" s="157"/>
      <c r="F34" s="157"/>
      <c r="G34" s="157"/>
      <c r="H34" s="157"/>
      <c r="I34" s="157"/>
      <c r="J34" s="157"/>
      <c r="K34" s="157"/>
      <c r="L34" s="154"/>
    </row>
    <row r="35" spans="2:15" ht="15.75" x14ac:dyDescent="0.25">
      <c r="B35" s="99" t="s">
        <v>542</v>
      </c>
      <c r="C35" s="99"/>
      <c r="D35" s="99"/>
      <c r="E35" s="99"/>
      <c r="F35" s="99"/>
      <c r="G35" s="99"/>
      <c r="H35" s="99"/>
      <c r="I35" s="158"/>
      <c r="J35" s="99"/>
      <c r="K35" s="99"/>
      <c r="L35" s="155"/>
    </row>
    <row r="36" spans="2:15" x14ac:dyDescent="0.2">
      <c r="B36" s="140"/>
      <c r="I36" s="147"/>
    </row>
    <row r="37" spans="2:15" ht="15" x14ac:dyDescent="0.25">
      <c r="B37" s="100" t="s">
        <v>370</v>
      </c>
      <c r="I37" s="147"/>
    </row>
    <row r="38" spans="2:15" ht="15" x14ac:dyDescent="0.25">
      <c r="B38" s="100"/>
      <c r="I38" s="147"/>
    </row>
    <row r="39" spans="2:15" ht="15.75" x14ac:dyDescent="0.25">
      <c r="B39" s="99" t="s">
        <v>299</v>
      </c>
      <c r="C39" s="99"/>
      <c r="D39" s="99"/>
      <c r="E39" s="99"/>
      <c r="F39" s="99"/>
      <c r="G39" s="99"/>
    </row>
    <row r="40" spans="2:15" ht="15" x14ac:dyDescent="0.25">
      <c r="C40" s="137" t="s">
        <v>239</v>
      </c>
      <c r="E40" s="155" t="s">
        <v>300</v>
      </c>
      <c r="F40" s="155"/>
      <c r="G40" s="155"/>
      <c r="H40" s="155"/>
      <c r="I40" s="155"/>
      <c r="J40" s="155"/>
      <c r="K40" s="155"/>
      <c r="L40" s="155"/>
      <c r="M40" s="155"/>
      <c r="N40" s="155"/>
      <c r="O40" s="155"/>
    </row>
    <row r="41" spans="2:15" ht="15" x14ac:dyDescent="0.25">
      <c r="C41" s="137" t="s">
        <v>178</v>
      </c>
      <c r="E41" s="155" t="s">
        <v>301</v>
      </c>
      <c r="F41" s="155"/>
      <c r="G41" s="155"/>
      <c r="H41" s="155"/>
      <c r="I41" s="155"/>
      <c r="J41" s="155"/>
      <c r="K41" s="155"/>
      <c r="L41" s="155"/>
      <c r="M41" s="155"/>
      <c r="N41" s="155"/>
      <c r="O41" s="155"/>
    </row>
    <row r="42" spans="2:15" ht="15" x14ac:dyDescent="0.25">
      <c r="C42" s="137" t="s">
        <v>199</v>
      </c>
      <c r="E42" s="155" t="s">
        <v>331</v>
      </c>
      <c r="F42" s="155"/>
      <c r="G42" s="155"/>
      <c r="H42" s="155"/>
      <c r="I42" s="155"/>
      <c r="J42" s="155"/>
      <c r="K42" s="155"/>
      <c r="L42" s="155"/>
      <c r="M42" s="155"/>
      <c r="N42" s="155"/>
      <c r="O42" s="155"/>
    </row>
    <row r="43" spans="2:15" ht="15" x14ac:dyDescent="0.25">
      <c r="C43" s="137" t="s">
        <v>116</v>
      </c>
      <c r="E43" s="155" t="s">
        <v>302</v>
      </c>
      <c r="F43" s="155"/>
      <c r="G43" s="155"/>
      <c r="H43" s="155"/>
      <c r="I43" s="155"/>
      <c r="J43" s="155"/>
      <c r="K43" s="155"/>
      <c r="L43" s="155"/>
      <c r="M43" s="155"/>
      <c r="N43" s="155"/>
      <c r="O43" s="155"/>
    </row>
    <row r="44" spans="2:15" ht="15.75" x14ac:dyDescent="0.25">
      <c r="B44" s="99" t="s">
        <v>332</v>
      </c>
      <c r="C44" s="159"/>
      <c r="D44" s="138"/>
      <c r="E44" s="138"/>
      <c r="F44" s="138"/>
      <c r="G44" s="138"/>
      <c r="H44" s="138"/>
      <c r="I44" s="138"/>
    </row>
    <row r="45" spans="2:15" x14ac:dyDescent="0.2">
      <c r="C45" s="137"/>
      <c r="E45" s="140"/>
    </row>
    <row r="46" spans="2:15" ht="15.75" x14ac:dyDescent="0.25">
      <c r="B46" s="99" t="s">
        <v>330</v>
      </c>
      <c r="C46" s="137"/>
      <c r="E46" s="140"/>
    </row>
    <row r="47" spans="2:15" ht="15" x14ac:dyDescent="0.25">
      <c r="C47" s="139" t="s">
        <v>328</v>
      </c>
      <c r="E47" s="160" t="s">
        <v>451</v>
      </c>
      <c r="F47" s="160"/>
      <c r="G47" s="155"/>
      <c r="H47" s="155"/>
      <c r="I47" s="155"/>
      <c r="J47" s="155"/>
      <c r="K47" s="155"/>
      <c r="L47" s="155"/>
      <c r="M47" s="155"/>
      <c r="N47" s="155"/>
      <c r="O47" s="155"/>
    </row>
    <row r="48" spans="2:15" ht="15" x14ac:dyDescent="0.25">
      <c r="C48" s="137"/>
      <c r="E48" s="155" t="s">
        <v>329</v>
      </c>
      <c r="F48" s="155"/>
      <c r="G48" s="155"/>
      <c r="H48" s="155"/>
      <c r="I48" s="155"/>
      <c r="J48" s="155"/>
      <c r="K48" s="155"/>
      <c r="L48" s="155"/>
      <c r="M48" s="155"/>
      <c r="N48" s="155"/>
      <c r="O48" s="155"/>
    </row>
    <row r="49" spans="2:17" ht="15" x14ac:dyDescent="0.25">
      <c r="C49" s="139" t="s">
        <v>327</v>
      </c>
      <c r="E49" s="160" t="s">
        <v>342</v>
      </c>
      <c r="F49" s="160"/>
      <c r="G49" s="155"/>
      <c r="H49" s="155"/>
      <c r="I49" s="155"/>
      <c r="J49" s="155"/>
      <c r="K49" s="155"/>
      <c r="L49" s="155"/>
      <c r="M49" s="155"/>
      <c r="N49" s="155"/>
      <c r="O49" s="155"/>
    </row>
    <row r="50" spans="2:17" ht="15" x14ac:dyDescent="0.25">
      <c r="E50" s="155" t="s">
        <v>341</v>
      </c>
      <c r="F50" s="155"/>
      <c r="G50" s="155"/>
      <c r="H50" s="155"/>
      <c r="I50" s="155"/>
      <c r="J50" s="155"/>
      <c r="K50" s="155"/>
      <c r="L50" s="155"/>
      <c r="M50" s="155"/>
      <c r="N50" s="155"/>
      <c r="O50" s="155"/>
    </row>
    <row r="51" spans="2:17" ht="15" x14ac:dyDescent="0.25">
      <c r="C51" s="139" t="s">
        <v>199</v>
      </c>
      <c r="E51" s="160" t="s">
        <v>380</v>
      </c>
      <c r="F51" s="155"/>
      <c r="G51" s="155"/>
      <c r="H51" s="155"/>
      <c r="I51" s="155"/>
      <c r="J51" s="155"/>
      <c r="K51" s="155"/>
      <c r="L51" s="155"/>
      <c r="M51" s="155"/>
      <c r="N51" s="155"/>
      <c r="O51" s="155"/>
    </row>
    <row r="52" spans="2:17" ht="15" x14ac:dyDescent="0.25">
      <c r="C52" s="139" t="s">
        <v>116</v>
      </c>
      <c r="E52" s="160" t="s">
        <v>343</v>
      </c>
      <c r="F52" s="155"/>
      <c r="G52" s="155"/>
      <c r="H52" s="155"/>
      <c r="I52" s="155"/>
      <c r="J52" s="155"/>
      <c r="K52" s="155"/>
      <c r="L52" s="155"/>
      <c r="M52" s="155"/>
      <c r="N52" s="155"/>
      <c r="O52" s="155"/>
    </row>
    <row r="53" spans="2:17" x14ac:dyDescent="0.2">
      <c r="C53" s="137"/>
      <c r="E53" s="140"/>
    </row>
    <row r="54" spans="2:17" ht="15" x14ac:dyDescent="0.25">
      <c r="B54" s="100" t="s">
        <v>355</v>
      </c>
      <c r="C54" s="137"/>
      <c r="E54" s="140"/>
      <c r="F54" s="140" t="s">
        <v>356</v>
      </c>
    </row>
    <row r="55" spans="2:17" ht="15.75" x14ac:dyDescent="0.25">
      <c r="B55" s="99" t="s">
        <v>303</v>
      </c>
      <c r="C55" s="161"/>
      <c r="D55" s="99"/>
      <c r="E55" s="99"/>
      <c r="F55" s="99"/>
      <c r="G55" s="99"/>
      <c r="H55" s="99"/>
      <c r="I55" s="99"/>
      <c r="J55" s="99"/>
      <c r="K55" s="99"/>
      <c r="L55" s="99"/>
      <c r="M55" s="99"/>
      <c r="N55" s="99"/>
    </row>
    <row r="56" spans="2:17" ht="15.75" x14ac:dyDescent="0.25">
      <c r="B56" s="99" t="s">
        <v>348</v>
      </c>
      <c r="C56" s="161"/>
      <c r="D56" s="99"/>
      <c r="E56" s="99"/>
      <c r="F56" s="99"/>
      <c r="G56" s="99"/>
      <c r="H56" s="99"/>
      <c r="I56" s="99"/>
      <c r="J56" s="99"/>
      <c r="K56" s="99"/>
      <c r="L56" s="99"/>
      <c r="M56" s="99"/>
      <c r="N56" s="99"/>
    </row>
    <row r="58" spans="2:17" x14ac:dyDescent="0.2">
      <c r="C58" s="105"/>
      <c r="D58" s="105"/>
      <c r="E58" s="105"/>
      <c r="F58" s="105"/>
      <c r="G58" s="105"/>
      <c r="H58" s="105"/>
      <c r="I58" s="105"/>
      <c r="J58" s="105"/>
      <c r="K58" s="105"/>
      <c r="L58" s="105"/>
      <c r="M58" s="105"/>
      <c r="N58" s="105"/>
      <c r="O58" s="105"/>
      <c r="P58" s="106"/>
      <c r="Q58" s="106"/>
    </row>
    <row r="59" spans="2:17" ht="30" customHeight="1" x14ac:dyDescent="0.2">
      <c r="C59" s="107"/>
      <c r="D59" s="108"/>
      <c r="E59" s="553" t="s">
        <v>283</v>
      </c>
      <c r="F59" s="553"/>
      <c r="G59" s="553"/>
      <c r="H59" s="552"/>
      <c r="I59" s="551" t="s">
        <v>308</v>
      </c>
      <c r="J59" s="552"/>
      <c r="K59" s="554" t="s">
        <v>335</v>
      </c>
      <c r="L59" s="555"/>
      <c r="M59" s="555"/>
      <c r="N59" s="149"/>
      <c r="O59" s="148"/>
      <c r="P59" s="106"/>
    </row>
    <row r="60" spans="2:17" ht="90.75" customHeight="1" thickBot="1" x14ac:dyDescent="0.25">
      <c r="C60" s="109" t="s">
        <v>284</v>
      </c>
      <c r="D60" s="110" t="s">
        <v>285</v>
      </c>
      <c r="E60" s="111" t="s">
        <v>349</v>
      </c>
      <c r="F60" s="142" t="s">
        <v>307</v>
      </c>
      <c r="G60" s="142" t="s">
        <v>311</v>
      </c>
      <c r="H60" s="112" t="s">
        <v>286</v>
      </c>
      <c r="I60" s="113" t="s">
        <v>287</v>
      </c>
      <c r="J60" s="112" t="s">
        <v>288</v>
      </c>
      <c r="K60" s="150" t="s">
        <v>336</v>
      </c>
      <c r="L60" s="150" t="s">
        <v>452</v>
      </c>
      <c r="M60" s="150" t="s">
        <v>337</v>
      </c>
      <c r="N60" s="114"/>
      <c r="O60" s="143" t="s">
        <v>338</v>
      </c>
    </row>
    <row r="61" spans="2:17" x14ac:dyDescent="0.2">
      <c r="C61" s="115"/>
      <c r="D61" s="116"/>
      <c r="E61" s="106"/>
      <c r="F61" s="106"/>
      <c r="G61" s="106"/>
      <c r="H61" s="117"/>
      <c r="I61" s="118"/>
      <c r="J61" s="117"/>
      <c r="K61" s="119"/>
      <c r="L61" s="119"/>
      <c r="M61" s="119"/>
      <c r="N61" s="120"/>
      <c r="O61" s="117"/>
    </row>
    <row r="62" spans="2:17" x14ac:dyDescent="0.2">
      <c r="C62" s="115">
        <v>1949</v>
      </c>
      <c r="D62" s="121" t="s">
        <v>289</v>
      </c>
      <c r="E62" s="122" t="s">
        <v>289</v>
      </c>
      <c r="F62" s="122" t="s">
        <v>289</v>
      </c>
      <c r="G62" s="122" t="s">
        <v>289</v>
      </c>
      <c r="H62" s="123" t="s">
        <v>289</v>
      </c>
      <c r="I62" s="124"/>
      <c r="J62" s="123"/>
      <c r="K62" s="125" t="s">
        <v>289</v>
      </c>
      <c r="L62" s="125" t="s">
        <v>289</v>
      </c>
      <c r="M62" s="125" t="s">
        <v>289</v>
      </c>
      <c r="N62" s="126"/>
      <c r="O62" s="123" t="s">
        <v>289</v>
      </c>
    </row>
    <row r="63" spans="2:17" x14ac:dyDescent="0.2">
      <c r="C63" s="127" t="s">
        <v>290</v>
      </c>
      <c r="D63" s="121" t="s">
        <v>291</v>
      </c>
      <c r="E63" s="128" t="s">
        <v>291</v>
      </c>
      <c r="F63" s="128" t="s">
        <v>291</v>
      </c>
      <c r="G63" s="128" t="s">
        <v>291</v>
      </c>
      <c r="H63" s="129" t="s">
        <v>291</v>
      </c>
      <c r="I63" s="240" t="s">
        <v>289</v>
      </c>
      <c r="J63" s="241" t="s">
        <v>289</v>
      </c>
      <c r="K63" s="125" t="s">
        <v>291</v>
      </c>
      <c r="L63" s="125" t="s">
        <v>291</v>
      </c>
      <c r="M63" s="125"/>
      <c r="N63" s="126"/>
      <c r="O63" s="129" t="s">
        <v>291</v>
      </c>
    </row>
    <row r="64" spans="2:17" x14ac:dyDescent="0.2">
      <c r="C64" s="130">
        <v>2001</v>
      </c>
      <c r="D64" s="131" t="s">
        <v>289</v>
      </c>
      <c r="E64" s="132" t="s">
        <v>289</v>
      </c>
      <c r="F64" s="132" t="s">
        <v>289</v>
      </c>
      <c r="G64" s="132" t="s">
        <v>289</v>
      </c>
      <c r="H64" s="133" t="s">
        <v>289</v>
      </c>
      <c r="I64" s="238" t="s">
        <v>289</v>
      </c>
      <c r="J64" s="239" t="s">
        <v>289</v>
      </c>
      <c r="K64" s="134" t="s">
        <v>289</v>
      </c>
      <c r="L64" s="134" t="s">
        <v>289</v>
      </c>
      <c r="M64" s="134" t="s">
        <v>289</v>
      </c>
      <c r="N64" s="135"/>
      <c r="O64" s="133" t="s">
        <v>289</v>
      </c>
    </row>
    <row r="66" spans="2:8" x14ac:dyDescent="0.2">
      <c r="C66" s="105" t="s">
        <v>292</v>
      </c>
    </row>
    <row r="67" spans="2:8" x14ac:dyDescent="0.2">
      <c r="C67" s="163" t="s">
        <v>238</v>
      </c>
      <c r="D67" s="140" t="s">
        <v>374</v>
      </c>
    </row>
    <row r="68" spans="2:8" x14ac:dyDescent="0.2">
      <c r="C68" s="163" t="s">
        <v>241</v>
      </c>
      <c r="D68" s="140" t="s">
        <v>306</v>
      </c>
    </row>
    <row r="69" spans="2:8" x14ac:dyDescent="0.2">
      <c r="C69" s="163"/>
      <c r="D69" s="140" t="s">
        <v>305</v>
      </c>
    </row>
    <row r="70" spans="2:8" x14ac:dyDescent="0.2">
      <c r="C70" s="163"/>
      <c r="D70" s="140" t="s">
        <v>543</v>
      </c>
    </row>
    <row r="71" spans="2:8" x14ac:dyDescent="0.2">
      <c r="C71" s="163" t="s">
        <v>373</v>
      </c>
      <c r="D71" s="140" t="s">
        <v>544</v>
      </c>
    </row>
    <row r="72" spans="2:8" x14ac:dyDescent="0.2">
      <c r="C72" s="162"/>
      <c r="D72" s="140" t="s">
        <v>304</v>
      </c>
    </row>
    <row r="73" spans="2:8" x14ac:dyDescent="0.2">
      <c r="C73" s="163" t="s">
        <v>243</v>
      </c>
      <c r="D73" s="140" t="s">
        <v>375</v>
      </c>
    </row>
    <row r="74" spans="2:8" x14ac:dyDescent="0.2">
      <c r="C74" s="163"/>
      <c r="D74" s="140" t="s">
        <v>309</v>
      </c>
      <c r="H74" s="140" t="s">
        <v>310</v>
      </c>
    </row>
    <row r="75" spans="2:8" x14ac:dyDescent="0.2">
      <c r="C75" s="163" t="s">
        <v>244</v>
      </c>
      <c r="D75" s="140" t="s">
        <v>376</v>
      </c>
    </row>
    <row r="76" spans="2:8" x14ac:dyDescent="0.2">
      <c r="C76" s="163" t="s">
        <v>245</v>
      </c>
      <c r="D76" s="98" t="s">
        <v>293</v>
      </c>
    </row>
    <row r="77" spans="2:8" x14ac:dyDescent="0.2">
      <c r="C77" s="162"/>
      <c r="D77" s="98" t="s">
        <v>294</v>
      </c>
    </row>
    <row r="78" spans="2:8" x14ac:dyDescent="0.2">
      <c r="C78" s="162"/>
      <c r="D78" s="140" t="s">
        <v>545</v>
      </c>
    </row>
    <row r="79" spans="2:8" x14ac:dyDescent="0.2">
      <c r="C79" s="162"/>
    </row>
    <row r="80" spans="2:8" ht="15" x14ac:dyDescent="0.25">
      <c r="B80" s="100" t="s">
        <v>339</v>
      </c>
      <c r="C80" s="136"/>
      <c r="F80" s="140" t="s">
        <v>347</v>
      </c>
    </row>
    <row r="81" spans="3:12" x14ac:dyDescent="0.2">
      <c r="C81" s="136"/>
    </row>
    <row r="82" spans="3:12" x14ac:dyDescent="0.2">
      <c r="C82" s="54" t="s">
        <v>238</v>
      </c>
      <c r="D82" s="56" t="s">
        <v>241</v>
      </c>
      <c r="E82" s="56" t="s">
        <v>242</v>
      </c>
      <c r="F82" s="56" t="s">
        <v>243</v>
      </c>
      <c r="G82" s="56" t="s">
        <v>244</v>
      </c>
      <c r="H82" s="56" t="s">
        <v>245</v>
      </c>
      <c r="I82" s="56" t="s">
        <v>246</v>
      </c>
      <c r="J82" s="56" t="s">
        <v>247</v>
      </c>
      <c r="K82" s="56"/>
      <c r="L82" s="52" t="s">
        <v>248</v>
      </c>
    </row>
    <row r="83" spans="3:12" ht="29.25" customHeight="1" x14ac:dyDescent="0.2">
      <c r="C83" s="55"/>
      <c r="D83" s="55"/>
      <c r="E83" s="57"/>
      <c r="F83" s="57"/>
      <c r="G83" s="57"/>
      <c r="H83" s="57"/>
      <c r="I83" s="180" t="s">
        <v>448</v>
      </c>
      <c r="J83" s="57"/>
      <c r="K83" s="57"/>
      <c r="L83" s="53" t="s">
        <v>443</v>
      </c>
    </row>
    <row r="84" spans="3:12" ht="40.5" customHeight="1" x14ac:dyDescent="0.2">
      <c r="C84" s="175"/>
      <c r="D84" s="175" t="s">
        <v>422</v>
      </c>
      <c r="E84" s="175" t="s">
        <v>360</v>
      </c>
      <c r="F84" s="549" t="s">
        <v>461</v>
      </c>
      <c r="G84" s="550"/>
      <c r="H84" s="175"/>
      <c r="I84" s="208"/>
      <c r="J84" s="208"/>
      <c r="K84" s="174"/>
      <c r="L84" s="173" t="s">
        <v>240</v>
      </c>
    </row>
    <row r="85" spans="3:12" ht="54" x14ac:dyDescent="0.3">
      <c r="C85" s="167" t="s">
        <v>549</v>
      </c>
      <c r="D85" s="209"/>
      <c r="E85" s="209" t="s">
        <v>449</v>
      </c>
      <c r="F85" s="203" t="s">
        <v>532</v>
      </c>
      <c r="G85" s="170" t="s">
        <v>533</v>
      </c>
      <c r="H85" s="168" t="s">
        <v>441</v>
      </c>
      <c r="I85" s="173" t="s">
        <v>548</v>
      </c>
      <c r="J85" s="175" t="s">
        <v>145</v>
      </c>
      <c r="K85" s="170"/>
      <c r="L85" s="169" t="s">
        <v>534</v>
      </c>
    </row>
    <row r="86" spans="3:12" ht="24.75" thickBot="1" x14ac:dyDescent="0.25">
      <c r="C86" s="176" t="str">
        <f>base_label</f>
        <v xml:space="preserve"> 1985 = 1</v>
      </c>
      <c r="D86" s="177" t="str">
        <f>base_label</f>
        <v xml:space="preserve"> 1985 = 1</v>
      </c>
      <c r="E86" s="177" t="str">
        <f>base_label</f>
        <v xml:space="preserve"> 1985 = 1</v>
      </c>
      <c r="F86" s="178" t="str">
        <f t="shared" ref="F86:L86" si="0">base_label</f>
        <v xml:space="preserve"> 1985 = 1</v>
      </c>
      <c r="G86" s="178" t="str">
        <f t="shared" si="0"/>
        <v xml:space="preserve"> 1985 = 1</v>
      </c>
      <c r="H86" s="177" t="str">
        <f t="shared" si="0"/>
        <v xml:space="preserve"> 1985 = 1</v>
      </c>
      <c r="I86" s="178" t="str">
        <f t="shared" si="0"/>
        <v xml:space="preserve"> 1985 = 1</v>
      </c>
      <c r="J86" s="177" t="str">
        <f t="shared" si="0"/>
        <v xml:space="preserve"> 1985 = 1</v>
      </c>
      <c r="K86" s="179"/>
      <c r="L86" s="177" t="str">
        <f t="shared" si="0"/>
        <v xml:space="preserve"> 1985 = 1</v>
      </c>
    </row>
    <row r="87" spans="3:12" x14ac:dyDescent="0.2">
      <c r="C87" s="151">
        <v>1949</v>
      </c>
      <c r="D87" s="151" t="s">
        <v>289</v>
      </c>
      <c r="E87" s="151" t="s">
        <v>289</v>
      </c>
      <c r="F87" s="151" t="s">
        <v>289</v>
      </c>
      <c r="G87" s="151" t="s">
        <v>289</v>
      </c>
      <c r="H87" s="151" t="s">
        <v>289</v>
      </c>
      <c r="I87" s="151" t="s">
        <v>289</v>
      </c>
      <c r="J87" s="151" t="s">
        <v>289</v>
      </c>
      <c r="K87" s="153"/>
      <c r="L87" s="151" t="s">
        <v>289</v>
      </c>
    </row>
    <row r="88" spans="3:12" x14ac:dyDescent="0.2">
      <c r="C88" s="151" t="s">
        <v>291</v>
      </c>
      <c r="D88" s="151" t="s">
        <v>291</v>
      </c>
      <c r="E88" s="151" t="s">
        <v>291</v>
      </c>
      <c r="F88" s="151" t="s">
        <v>291</v>
      </c>
      <c r="G88" s="151" t="s">
        <v>291</v>
      </c>
      <c r="H88" s="151" t="s">
        <v>291</v>
      </c>
      <c r="I88" s="151" t="s">
        <v>291</v>
      </c>
      <c r="J88" s="151" t="s">
        <v>291</v>
      </c>
      <c r="K88" s="152"/>
      <c r="L88" s="151" t="s">
        <v>291</v>
      </c>
    </row>
    <row r="89" spans="3:12" x14ac:dyDescent="0.2">
      <c r="C89" s="151" t="s">
        <v>340</v>
      </c>
      <c r="D89" s="151" t="s">
        <v>289</v>
      </c>
      <c r="E89" s="151" t="s">
        <v>289</v>
      </c>
      <c r="F89" s="151" t="s">
        <v>289</v>
      </c>
      <c r="G89" s="151" t="s">
        <v>289</v>
      </c>
      <c r="H89" s="151" t="s">
        <v>289</v>
      </c>
      <c r="I89" s="151" t="s">
        <v>289</v>
      </c>
      <c r="J89" s="151" t="s">
        <v>289</v>
      </c>
      <c r="K89" s="153"/>
      <c r="L89" s="151" t="s">
        <v>289</v>
      </c>
    </row>
    <row r="90" spans="3:12" x14ac:dyDescent="0.2">
      <c r="C90" s="136"/>
    </row>
    <row r="91" spans="3:12" x14ac:dyDescent="0.2">
      <c r="C91" s="164" t="s">
        <v>292</v>
      </c>
    </row>
    <row r="92" spans="3:12" x14ac:dyDescent="0.2">
      <c r="C92" s="141" t="s">
        <v>350</v>
      </c>
      <c r="D92" s="140" t="s">
        <v>351</v>
      </c>
    </row>
    <row r="93" spans="3:12" x14ac:dyDescent="0.2">
      <c r="C93" s="136"/>
      <c r="D93" s="140" t="s">
        <v>546</v>
      </c>
    </row>
    <row r="95" spans="3:12" x14ac:dyDescent="0.2">
      <c r="C95" s="141" t="s">
        <v>352</v>
      </c>
      <c r="D95" s="140" t="s">
        <v>353</v>
      </c>
    </row>
    <row r="96" spans="3:12" x14ac:dyDescent="0.2">
      <c r="C96" s="165" t="s">
        <v>354</v>
      </c>
    </row>
    <row r="97" spans="3:7" x14ac:dyDescent="0.2">
      <c r="C97" s="163" t="s">
        <v>238</v>
      </c>
      <c r="D97" s="140" t="s">
        <v>344</v>
      </c>
    </row>
    <row r="98" spans="3:7" x14ac:dyDescent="0.2">
      <c r="C98" s="163" t="s">
        <v>241</v>
      </c>
      <c r="D98" s="140" t="s">
        <v>346</v>
      </c>
    </row>
    <row r="99" spans="3:7" x14ac:dyDescent="0.2">
      <c r="C99" s="163" t="s">
        <v>242</v>
      </c>
      <c r="D99" s="140" t="s">
        <v>357</v>
      </c>
    </row>
    <row r="100" spans="3:7" x14ac:dyDescent="0.2">
      <c r="C100" s="163"/>
      <c r="D100" s="140" t="s">
        <v>440</v>
      </c>
    </row>
    <row r="101" spans="3:7" x14ac:dyDescent="0.2">
      <c r="C101" s="163" t="s">
        <v>243</v>
      </c>
      <c r="D101" s="140" t="s">
        <v>450</v>
      </c>
    </row>
    <row r="102" spans="3:7" x14ac:dyDescent="0.2">
      <c r="C102" s="163"/>
      <c r="D102" s="140" t="s">
        <v>535</v>
      </c>
    </row>
    <row r="103" spans="3:7" x14ac:dyDescent="0.2">
      <c r="C103" s="162"/>
      <c r="D103" s="140" t="s">
        <v>420</v>
      </c>
    </row>
    <row r="104" spans="3:7" hidden="1" x14ac:dyDescent="0.2">
      <c r="C104" s="163" t="s">
        <v>244</v>
      </c>
      <c r="D104" s="140" t="s">
        <v>417</v>
      </c>
    </row>
    <row r="105" spans="3:7" hidden="1" x14ac:dyDescent="0.2">
      <c r="C105" s="162"/>
      <c r="D105" s="140" t="s">
        <v>439</v>
      </c>
    </row>
    <row r="106" spans="3:7" hidden="1" x14ac:dyDescent="0.2">
      <c r="C106" s="162"/>
      <c r="D106" s="140" t="s">
        <v>371</v>
      </c>
      <c r="G106" s="140" t="s">
        <v>419</v>
      </c>
    </row>
    <row r="107" spans="3:7" hidden="1" x14ac:dyDescent="0.2">
      <c r="C107" s="162"/>
      <c r="D107" s="140" t="s">
        <v>418</v>
      </c>
      <c r="G107" s="140"/>
    </row>
    <row r="108" spans="3:7" x14ac:dyDescent="0.2">
      <c r="C108" s="163" t="s">
        <v>244</v>
      </c>
      <c r="D108" s="140" t="s">
        <v>462</v>
      </c>
    </row>
    <row r="109" spans="3:7" x14ac:dyDescent="0.2">
      <c r="C109" s="162"/>
      <c r="D109" s="140" t="s">
        <v>463</v>
      </c>
    </row>
    <row r="110" spans="3:7" x14ac:dyDescent="0.2">
      <c r="C110" s="162"/>
      <c r="D110" s="140" t="s">
        <v>464</v>
      </c>
    </row>
    <row r="111" spans="3:7" x14ac:dyDescent="0.2">
      <c r="C111" s="162"/>
      <c r="D111" s="140" t="s">
        <v>466</v>
      </c>
    </row>
    <row r="112" spans="3:7" x14ac:dyDescent="0.2">
      <c r="C112" s="162"/>
      <c r="D112" s="140" t="s">
        <v>547</v>
      </c>
    </row>
    <row r="113" spans="2:17" x14ac:dyDescent="0.2">
      <c r="C113" s="162"/>
      <c r="D113" s="140" t="s">
        <v>465</v>
      </c>
    </row>
    <row r="114" spans="2:17" x14ac:dyDescent="0.2">
      <c r="C114" s="163" t="s">
        <v>245</v>
      </c>
      <c r="D114" s="140" t="s">
        <v>421</v>
      </c>
    </row>
    <row r="115" spans="2:17" x14ac:dyDescent="0.2">
      <c r="C115" s="163"/>
      <c r="D115" s="140" t="s">
        <v>469</v>
      </c>
    </row>
    <row r="116" spans="2:17" x14ac:dyDescent="0.2">
      <c r="C116" s="163"/>
      <c r="D116" s="140" t="s">
        <v>372</v>
      </c>
    </row>
    <row r="117" spans="2:17" x14ac:dyDescent="0.2">
      <c r="C117" s="163" t="s">
        <v>246</v>
      </c>
      <c r="D117" s="140" t="s">
        <v>377</v>
      </c>
    </row>
    <row r="118" spans="2:17" x14ac:dyDescent="0.2">
      <c r="C118" s="162"/>
      <c r="D118" s="140" t="s">
        <v>438</v>
      </c>
    </row>
    <row r="119" spans="2:17" x14ac:dyDescent="0.2">
      <c r="C119" s="162"/>
      <c r="D119" s="140" t="s">
        <v>378</v>
      </c>
    </row>
    <row r="120" spans="2:17" x14ac:dyDescent="0.2">
      <c r="C120" s="163" t="s">
        <v>247</v>
      </c>
      <c r="D120" s="140" t="s">
        <v>536</v>
      </c>
    </row>
    <row r="121" spans="2:17" x14ac:dyDescent="0.2">
      <c r="C121" s="163" t="s">
        <v>248</v>
      </c>
      <c r="D121" s="140" t="s">
        <v>467</v>
      </c>
    </row>
    <row r="122" spans="2:17" x14ac:dyDescent="0.2">
      <c r="C122" s="162"/>
      <c r="D122" s="140" t="s">
        <v>468</v>
      </c>
    </row>
    <row r="123" spans="2:17" ht="15" x14ac:dyDescent="0.25">
      <c r="B123" s="100" t="s">
        <v>295</v>
      </c>
      <c r="C123" s="137"/>
    </row>
    <row r="125" spans="2:17" ht="15.75" x14ac:dyDescent="0.25">
      <c r="C125" s="99" t="s">
        <v>429</v>
      </c>
      <c r="D125" s="99"/>
      <c r="E125" s="99"/>
      <c r="F125" s="99"/>
      <c r="G125" s="99"/>
      <c r="H125" s="99"/>
      <c r="I125" s="99"/>
      <c r="J125" s="99"/>
      <c r="K125" s="99"/>
      <c r="L125" s="99"/>
      <c r="M125" s="99"/>
      <c r="N125" s="99"/>
      <c r="O125" s="99"/>
      <c r="P125" s="99"/>
      <c r="Q125" s="138"/>
    </row>
    <row r="127" spans="2:17" x14ac:dyDescent="0.2">
      <c r="D127" s="139"/>
      <c r="E127" s="139"/>
      <c r="F127" s="139"/>
      <c r="G127" s="139"/>
    </row>
    <row r="128" spans="2:17" x14ac:dyDescent="0.2">
      <c r="D128" s="139"/>
      <c r="E128" s="139"/>
      <c r="F128" s="139"/>
      <c r="G128" s="139"/>
    </row>
    <row r="129" spans="4:7" x14ac:dyDescent="0.2">
      <c r="D129" s="139"/>
      <c r="E129" s="139"/>
      <c r="F129" s="139"/>
      <c r="G129" s="139"/>
    </row>
    <row r="130" spans="4:7" x14ac:dyDescent="0.2">
      <c r="D130" s="139"/>
      <c r="E130" s="139"/>
      <c r="F130" s="139"/>
      <c r="G130" s="139"/>
    </row>
    <row r="131" spans="4:7" x14ac:dyDescent="0.2">
      <c r="D131" s="139"/>
      <c r="E131" s="139"/>
      <c r="F131" s="139"/>
      <c r="G131" s="139"/>
    </row>
    <row r="132" spans="4:7" x14ac:dyDescent="0.2">
      <c r="D132" s="139"/>
      <c r="E132" s="139"/>
      <c r="F132" s="139"/>
      <c r="G132" s="139"/>
    </row>
  </sheetData>
  <mergeCells count="4">
    <mergeCell ref="F84:G84"/>
    <mergeCell ref="I59:J59"/>
    <mergeCell ref="E59:H59"/>
    <mergeCell ref="K59:M59"/>
  </mergeCells>
  <phoneticPr fontId="30" type="noConversion"/>
  <pageMargins left="0.75" right="0.75" top="1" bottom="1" header="0.5" footer="0.5"/>
  <pageSetup scale="63" fitToHeight="2"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C5:T78"/>
  <sheetViews>
    <sheetView workbookViewId="0">
      <selection activeCell="C2" sqref="C2"/>
    </sheetView>
  </sheetViews>
  <sheetFormatPr defaultRowHeight="12.75" x14ac:dyDescent="0.2"/>
  <cols>
    <col min="4" max="4" width="7.140625" customWidth="1"/>
    <col min="5" max="5" width="8.140625" customWidth="1"/>
    <col min="6" max="7" width="7.28515625" customWidth="1"/>
    <col min="8" max="8" width="7.140625" customWidth="1"/>
    <col min="11" max="11" width="19.7109375" customWidth="1"/>
    <col min="12" max="12" width="6.140625" customWidth="1"/>
    <col min="13" max="14" width="11.140625" customWidth="1"/>
    <col min="15" max="15" width="17.7109375" customWidth="1"/>
    <col min="16" max="17" width="13.5703125" customWidth="1"/>
    <col min="18" max="18" width="12.42578125" customWidth="1"/>
    <col min="19" max="19" width="13.28515625" customWidth="1"/>
  </cols>
  <sheetData>
    <row r="5" spans="3:20" ht="18.75" thickBot="1" x14ac:dyDescent="0.3">
      <c r="C5" s="432" t="s">
        <v>381</v>
      </c>
      <c r="D5" s="433">
        <v>0</v>
      </c>
      <c r="E5" s="433">
        <v>1</v>
      </c>
      <c r="F5" s="433">
        <v>2</v>
      </c>
      <c r="G5" s="433">
        <v>3</v>
      </c>
      <c r="H5" s="433">
        <v>4</v>
      </c>
      <c r="I5" s="433">
        <v>5</v>
      </c>
      <c r="J5" s="433"/>
      <c r="K5" s="432" t="s">
        <v>110</v>
      </c>
      <c r="L5" s="433"/>
      <c r="M5" s="184" t="s">
        <v>404</v>
      </c>
      <c r="N5" s="185"/>
      <c r="O5" s="185">
        <v>1</v>
      </c>
      <c r="P5" s="185">
        <v>1</v>
      </c>
      <c r="Q5" s="156"/>
      <c r="R5" s="156"/>
      <c r="S5" s="156"/>
      <c r="T5" s="156"/>
    </row>
    <row r="6" spans="3:20" x14ac:dyDescent="0.2">
      <c r="C6" s="186"/>
      <c r="D6" s="187"/>
      <c r="E6" s="187"/>
      <c r="F6" s="187"/>
      <c r="G6" s="187"/>
      <c r="H6" s="187"/>
      <c r="I6" s="187"/>
      <c r="J6" s="187"/>
      <c r="K6" s="186"/>
      <c r="L6" s="186"/>
      <c r="M6" s="186" t="s">
        <v>539</v>
      </c>
      <c r="N6" s="186"/>
      <c r="O6" s="186" t="s">
        <v>537</v>
      </c>
      <c r="P6" s="186" t="s">
        <v>416</v>
      </c>
      <c r="R6" s="183"/>
      <c r="S6" s="183"/>
      <c r="T6" s="183"/>
    </row>
    <row r="7" spans="3:20" x14ac:dyDescent="0.2">
      <c r="C7" s="186"/>
      <c r="D7" s="187"/>
      <c r="E7" s="187"/>
      <c r="F7" s="187"/>
      <c r="G7" s="187"/>
      <c r="H7" s="187"/>
      <c r="I7" s="187"/>
      <c r="J7" s="187"/>
      <c r="K7" s="186"/>
      <c r="L7" s="186"/>
      <c r="M7" s="186"/>
      <c r="N7" s="186"/>
      <c r="O7" s="186"/>
      <c r="P7" s="186" t="s">
        <v>415</v>
      </c>
      <c r="R7" s="183"/>
      <c r="S7" s="183"/>
      <c r="T7" s="183"/>
    </row>
    <row r="8" spans="3:20" ht="15.75" x14ac:dyDescent="0.25">
      <c r="C8" s="16"/>
      <c r="D8" s="191" t="s">
        <v>298</v>
      </c>
      <c r="E8" s="189"/>
      <c r="F8" s="190"/>
      <c r="G8" s="190"/>
      <c r="H8" s="190"/>
      <c r="I8" s="190"/>
      <c r="J8" s="190"/>
      <c r="K8" s="430" t="s">
        <v>1730</v>
      </c>
      <c r="L8" s="192"/>
      <c r="M8" s="16" t="s">
        <v>405</v>
      </c>
      <c r="N8" s="192"/>
      <c r="O8" s="16"/>
      <c r="P8" s="16" t="s">
        <v>415</v>
      </c>
    </row>
    <row r="9" spans="3:20" x14ac:dyDescent="0.2">
      <c r="C9" s="16"/>
      <c r="D9" s="16"/>
      <c r="E9" s="188"/>
      <c r="F9" s="189"/>
      <c r="G9" s="189"/>
      <c r="H9" s="189"/>
      <c r="I9" s="189"/>
      <c r="J9" s="190"/>
      <c r="K9" s="189"/>
      <c r="L9" s="192"/>
      <c r="M9" s="16"/>
      <c r="N9" s="192"/>
      <c r="O9" s="16"/>
      <c r="P9" s="16"/>
    </row>
    <row r="10" spans="3:20" ht="15" x14ac:dyDescent="0.25">
      <c r="C10" s="16"/>
      <c r="D10" s="16"/>
      <c r="E10" s="193" t="s">
        <v>97</v>
      </c>
      <c r="F10" s="189"/>
      <c r="G10" s="189"/>
      <c r="H10" s="189"/>
      <c r="I10" s="189"/>
      <c r="J10" s="192"/>
      <c r="K10" s="16" t="s">
        <v>503</v>
      </c>
      <c r="L10" s="192"/>
      <c r="M10" s="16"/>
      <c r="N10" s="192"/>
      <c r="O10" s="16" t="s">
        <v>411</v>
      </c>
      <c r="P10" s="16" t="s">
        <v>540</v>
      </c>
    </row>
    <row r="11" spans="3:20" ht="15" x14ac:dyDescent="0.25">
      <c r="C11" s="16"/>
      <c r="D11" s="16"/>
      <c r="E11" s="193"/>
      <c r="F11" s="189" t="s">
        <v>486</v>
      </c>
      <c r="G11" s="189"/>
      <c r="H11" s="189"/>
      <c r="I11" s="189"/>
      <c r="J11" s="192"/>
      <c r="K11" s="431" t="s">
        <v>1731</v>
      </c>
      <c r="L11" s="192"/>
      <c r="M11" s="16"/>
      <c r="N11" s="192"/>
      <c r="O11" s="16"/>
      <c r="P11" s="16"/>
    </row>
    <row r="12" spans="3:20" ht="15" x14ac:dyDescent="0.25">
      <c r="C12" s="16"/>
      <c r="D12" s="16"/>
      <c r="E12" s="193"/>
      <c r="F12" s="189" t="s">
        <v>487</v>
      </c>
      <c r="G12" s="189"/>
      <c r="H12" s="189"/>
      <c r="I12" s="189"/>
      <c r="J12" s="192"/>
      <c r="K12" s="16"/>
      <c r="L12" s="192"/>
      <c r="M12" s="16"/>
      <c r="N12" s="192"/>
      <c r="O12" s="16"/>
      <c r="P12" s="16"/>
    </row>
    <row r="13" spans="3:20" ht="15" x14ac:dyDescent="0.25">
      <c r="C13" s="16"/>
      <c r="D13" s="16"/>
      <c r="E13" s="193"/>
      <c r="F13" s="189" t="s">
        <v>488</v>
      </c>
      <c r="G13" s="189"/>
      <c r="H13" s="189"/>
      <c r="I13" s="189"/>
      <c r="J13" s="192"/>
      <c r="K13" s="16"/>
      <c r="L13" s="192"/>
      <c r="M13" s="16"/>
      <c r="N13" s="192"/>
      <c r="O13" s="16"/>
      <c r="P13" s="16"/>
    </row>
    <row r="14" spans="3:20" ht="15" x14ac:dyDescent="0.25">
      <c r="C14" s="16"/>
      <c r="D14" s="16"/>
      <c r="E14" s="193"/>
      <c r="F14" s="189" t="s">
        <v>489</v>
      </c>
      <c r="G14" s="189"/>
      <c r="H14" s="189"/>
      <c r="I14" s="189"/>
      <c r="J14" s="192"/>
      <c r="K14" s="16"/>
      <c r="L14" s="192"/>
      <c r="M14" s="16"/>
      <c r="N14" s="192"/>
      <c r="O14" s="16"/>
      <c r="P14" s="16"/>
    </row>
    <row r="15" spans="3:20" ht="15" x14ac:dyDescent="0.25">
      <c r="C15" s="16"/>
      <c r="D15" s="16"/>
      <c r="E15" s="193"/>
      <c r="F15" s="189"/>
      <c r="G15" s="189" t="s">
        <v>490</v>
      </c>
      <c r="H15" s="189"/>
      <c r="I15" s="189"/>
      <c r="J15" s="192"/>
      <c r="K15" s="16"/>
      <c r="L15" s="192"/>
      <c r="M15" s="16"/>
      <c r="N15" s="192"/>
      <c r="O15" s="16"/>
      <c r="P15" s="16"/>
    </row>
    <row r="16" spans="3:20" ht="15" x14ac:dyDescent="0.25">
      <c r="C16" s="16"/>
      <c r="D16" s="16"/>
      <c r="E16" s="193"/>
      <c r="F16" s="189"/>
      <c r="G16" s="430" t="s">
        <v>1724</v>
      </c>
      <c r="H16" s="189"/>
      <c r="I16" s="189"/>
      <c r="J16" s="192"/>
      <c r="K16" s="16"/>
      <c r="L16" s="192"/>
      <c r="M16" s="16"/>
      <c r="N16" s="192"/>
      <c r="O16" s="16"/>
      <c r="P16" s="16"/>
    </row>
    <row r="17" spans="3:19" ht="15" x14ac:dyDescent="0.25">
      <c r="C17" s="16"/>
      <c r="D17" s="16"/>
      <c r="E17" s="193"/>
      <c r="F17" s="189"/>
      <c r="G17" s="430" t="s">
        <v>1725</v>
      </c>
      <c r="H17" s="189"/>
      <c r="I17" s="189"/>
      <c r="J17" s="192"/>
      <c r="K17" s="16"/>
      <c r="L17" s="192"/>
      <c r="M17" s="16"/>
      <c r="N17" s="192"/>
      <c r="O17" s="16"/>
      <c r="P17" s="16"/>
    </row>
    <row r="18" spans="3:19" ht="15" x14ac:dyDescent="0.25">
      <c r="C18" s="16"/>
      <c r="D18" s="16"/>
      <c r="E18" s="193"/>
      <c r="F18" s="189"/>
      <c r="G18" s="430" t="s">
        <v>1726</v>
      </c>
      <c r="H18" s="189"/>
      <c r="I18" s="189"/>
      <c r="J18" s="192"/>
      <c r="K18" s="16"/>
      <c r="L18" s="192"/>
      <c r="M18" s="16"/>
      <c r="N18" s="192"/>
      <c r="O18" s="16"/>
      <c r="P18" s="16"/>
    </row>
    <row r="19" spans="3:19" x14ac:dyDescent="0.2">
      <c r="C19" s="16"/>
      <c r="D19" s="16"/>
      <c r="E19" s="188"/>
      <c r="F19" s="189"/>
      <c r="G19" s="189"/>
      <c r="H19" s="189"/>
      <c r="I19" s="189"/>
      <c r="J19" s="192"/>
      <c r="K19" s="16"/>
      <c r="L19" s="192"/>
      <c r="M19" s="16"/>
      <c r="N19" s="192"/>
      <c r="O19" s="16"/>
      <c r="P19" s="16"/>
    </row>
    <row r="20" spans="3:19" ht="15" x14ac:dyDescent="0.25">
      <c r="C20" s="16"/>
      <c r="D20" s="16"/>
      <c r="E20" s="193" t="s">
        <v>104</v>
      </c>
      <c r="F20" s="189"/>
      <c r="G20" s="189"/>
      <c r="H20" s="189"/>
      <c r="I20" s="189"/>
      <c r="J20" s="192"/>
      <c r="K20" s="16" t="s">
        <v>493</v>
      </c>
      <c r="L20" s="192"/>
      <c r="M20" s="16"/>
      <c r="N20" s="192"/>
      <c r="O20" s="16" t="s">
        <v>412</v>
      </c>
      <c r="P20" s="16" t="s">
        <v>407</v>
      </c>
    </row>
    <row r="21" spans="3:19" x14ac:dyDescent="0.2">
      <c r="C21" s="16"/>
      <c r="D21" s="16"/>
      <c r="E21" s="188"/>
      <c r="F21" s="189"/>
      <c r="G21" s="189"/>
      <c r="H21" s="189"/>
      <c r="I21" s="189"/>
      <c r="J21" s="192"/>
      <c r="K21" s="16"/>
      <c r="L21" s="192"/>
      <c r="M21" s="16"/>
      <c r="N21" s="192"/>
      <c r="O21" s="16"/>
      <c r="P21" s="16"/>
    </row>
    <row r="22" spans="3:19" ht="15" x14ac:dyDescent="0.25">
      <c r="C22" s="16"/>
      <c r="D22" s="16"/>
      <c r="E22" s="193" t="s">
        <v>105</v>
      </c>
      <c r="F22" s="189"/>
      <c r="G22" s="189"/>
      <c r="H22" s="189"/>
      <c r="I22" s="189"/>
      <c r="J22" s="192"/>
      <c r="K22" s="431" t="s">
        <v>1727</v>
      </c>
      <c r="L22" s="192"/>
      <c r="M22" s="16"/>
      <c r="N22" s="192"/>
      <c r="O22" s="16" t="s">
        <v>413</v>
      </c>
      <c r="P22" s="16" t="s">
        <v>408</v>
      </c>
    </row>
    <row r="23" spans="3:19" x14ac:dyDescent="0.2">
      <c r="C23" s="16"/>
      <c r="D23" s="16"/>
      <c r="E23" s="188"/>
      <c r="F23" s="189" t="s">
        <v>382</v>
      </c>
      <c r="G23" s="189"/>
      <c r="H23" s="189"/>
      <c r="I23" s="189"/>
      <c r="J23" s="192"/>
      <c r="K23" s="431" t="s">
        <v>1728</v>
      </c>
      <c r="L23" s="192"/>
      <c r="M23" s="16"/>
      <c r="N23" s="192"/>
      <c r="O23" s="16"/>
      <c r="P23" s="16"/>
      <c r="R23" s="182"/>
    </row>
    <row r="24" spans="3:19" x14ac:dyDescent="0.2">
      <c r="C24" s="16"/>
      <c r="D24" s="16"/>
      <c r="E24" s="188"/>
      <c r="F24" s="189"/>
      <c r="G24" s="430" t="s">
        <v>1723</v>
      </c>
      <c r="H24" s="189"/>
      <c r="I24" s="189"/>
      <c r="J24" s="192"/>
      <c r="K24" s="431" t="s">
        <v>1729</v>
      </c>
      <c r="L24" s="192"/>
      <c r="M24" s="16"/>
      <c r="N24" s="192"/>
      <c r="O24" s="16"/>
      <c r="P24" s="16"/>
    </row>
    <row r="25" spans="3:19" x14ac:dyDescent="0.2">
      <c r="C25" s="16"/>
      <c r="D25" s="16"/>
      <c r="E25" s="188"/>
      <c r="F25" s="189" t="s">
        <v>431</v>
      </c>
      <c r="G25" s="189"/>
      <c r="H25" s="189"/>
      <c r="I25" s="189"/>
      <c r="J25" s="192"/>
      <c r="K25" s="431" t="s">
        <v>1729</v>
      </c>
      <c r="L25" s="192"/>
      <c r="M25" s="16"/>
      <c r="N25" s="192"/>
      <c r="O25" s="16"/>
      <c r="P25" s="16"/>
      <c r="R25" s="182"/>
    </row>
    <row r="26" spans="3:19" x14ac:dyDescent="0.2">
      <c r="C26" s="16"/>
      <c r="D26" s="16"/>
      <c r="E26" s="188"/>
      <c r="F26" s="189"/>
      <c r="G26" s="189"/>
      <c r="H26" s="189"/>
      <c r="I26" s="189"/>
      <c r="J26" s="192"/>
      <c r="K26" s="16"/>
      <c r="L26" s="192"/>
      <c r="M26" s="16"/>
      <c r="N26" s="192"/>
      <c r="O26" s="16"/>
      <c r="P26" s="16"/>
    </row>
    <row r="27" spans="3:19" ht="31.5" customHeight="1" x14ac:dyDescent="0.25">
      <c r="C27" s="16"/>
      <c r="D27" s="16"/>
      <c r="E27" s="193" t="s">
        <v>106</v>
      </c>
      <c r="F27" s="189"/>
      <c r="G27" s="189"/>
      <c r="H27" s="189"/>
      <c r="I27" s="189"/>
      <c r="J27" s="192"/>
      <c r="K27" s="16" t="s">
        <v>433</v>
      </c>
      <c r="L27" s="192"/>
      <c r="M27" s="16"/>
      <c r="N27" s="192"/>
      <c r="O27" s="194" t="s">
        <v>414</v>
      </c>
      <c r="P27" s="16" t="s">
        <v>409</v>
      </c>
    </row>
    <row r="28" spans="3:19" x14ac:dyDescent="0.2">
      <c r="C28" s="16"/>
      <c r="D28" s="16"/>
      <c r="E28" s="188"/>
      <c r="F28" s="195" t="s">
        <v>384</v>
      </c>
      <c r="G28" s="195"/>
      <c r="H28" s="195"/>
      <c r="I28" s="195"/>
      <c r="J28" s="196"/>
      <c r="K28" s="17" t="s">
        <v>410</v>
      </c>
      <c r="L28" s="196"/>
      <c r="M28" s="17"/>
      <c r="N28" s="196"/>
      <c r="O28" s="17"/>
      <c r="P28" s="17"/>
      <c r="R28" s="19"/>
      <c r="S28" s="3"/>
    </row>
    <row r="29" spans="3:19" x14ac:dyDescent="0.2">
      <c r="C29" s="16"/>
      <c r="D29" s="16"/>
      <c r="E29" s="188"/>
      <c r="F29" s="195" t="s">
        <v>383</v>
      </c>
      <c r="G29" s="195" t="s">
        <v>434</v>
      </c>
      <c r="H29" s="195"/>
      <c r="I29" s="195"/>
      <c r="J29" s="196"/>
      <c r="K29" s="17" t="s">
        <v>410</v>
      </c>
      <c r="L29" s="196"/>
      <c r="M29" s="17"/>
      <c r="N29" s="196"/>
      <c r="O29" s="17"/>
      <c r="P29" s="17"/>
      <c r="R29" s="19"/>
      <c r="S29" s="3"/>
    </row>
    <row r="30" spans="3:19" x14ac:dyDescent="0.2">
      <c r="C30" s="16"/>
      <c r="D30" s="16"/>
      <c r="E30" s="188"/>
      <c r="F30" s="195"/>
      <c r="G30" s="195"/>
      <c r="H30" s="195" t="s">
        <v>435</v>
      </c>
      <c r="I30" s="195"/>
      <c r="J30" s="196"/>
      <c r="K30" s="17" t="s">
        <v>410</v>
      </c>
      <c r="L30" s="196"/>
      <c r="M30" s="17"/>
      <c r="N30" s="196"/>
      <c r="O30" s="17"/>
      <c r="P30" s="17"/>
      <c r="R30" s="19"/>
      <c r="S30" s="3"/>
    </row>
    <row r="31" spans="3:19" x14ac:dyDescent="0.2">
      <c r="C31" s="16"/>
      <c r="D31" s="16"/>
      <c r="E31" s="188"/>
      <c r="F31" s="195"/>
      <c r="G31" s="195"/>
      <c r="H31" s="195"/>
      <c r="I31" s="195" t="s">
        <v>386</v>
      </c>
      <c r="J31" s="196"/>
      <c r="K31" s="17" t="s">
        <v>410</v>
      </c>
      <c r="L31" s="196"/>
      <c r="M31" s="17"/>
      <c r="N31" s="196"/>
      <c r="O31" s="17"/>
      <c r="P31" s="17"/>
      <c r="R31" s="19"/>
      <c r="S31" s="3"/>
    </row>
    <row r="32" spans="3:19" x14ac:dyDescent="0.2">
      <c r="C32" s="16"/>
      <c r="D32" s="16"/>
      <c r="E32" s="188"/>
      <c r="F32" s="195"/>
      <c r="G32" s="195"/>
      <c r="H32" s="195"/>
      <c r="I32" s="195" t="s">
        <v>387</v>
      </c>
      <c r="J32" s="196"/>
      <c r="K32" s="17" t="s">
        <v>410</v>
      </c>
      <c r="L32" s="196"/>
      <c r="M32" s="17"/>
      <c r="N32" s="196"/>
      <c r="O32" s="17"/>
      <c r="P32" s="17"/>
      <c r="R32" s="19"/>
      <c r="S32" s="3"/>
    </row>
    <row r="33" spans="3:19" x14ac:dyDescent="0.2">
      <c r="C33" s="16"/>
      <c r="D33" s="16"/>
      <c r="E33" s="188"/>
      <c r="F33" s="195"/>
      <c r="G33" s="195"/>
      <c r="H33" s="195" t="s">
        <v>385</v>
      </c>
      <c r="I33" s="195"/>
      <c r="J33" s="196"/>
      <c r="K33" s="17" t="s">
        <v>410</v>
      </c>
      <c r="L33" s="196"/>
      <c r="M33" s="17"/>
      <c r="N33" s="196"/>
      <c r="O33" s="17"/>
      <c r="P33" s="17"/>
      <c r="R33" s="19"/>
      <c r="S33" s="3"/>
    </row>
    <row r="34" spans="3:19" x14ac:dyDescent="0.2">
      <c r="C34" s="16"/>
      <c r="D34" s="16"/>
      <c r="E34" s="188"/>
      <c r="F34" s="195"/>
      <c r="G34" s="195" t="s">
        <v>394</v>
      </c>
      <c r="H34" s="195"/>
      <c r="I34" s="195"/>
      <c r="J34" s="196"/>
      <c r="K34" s="17" t="s">
        <v>410</v>
      </c>
      <c r="L34" s="196"/>
      <c r="M34" s="17"/>
      <c r="N34" s="196"/>
      <c r="O34" s="17"/>
      <c r="P34" s="17"/>
      <c r="R34" s="19"/>
      <c r="S34" s="3"/>
    </row>
    <row r="35" spans="3:19" x14ac:dyDescent="0.2">
      <c r="C35" s="16"/>
      <c r="D35" s="16"/>
      <c r="E35" s="188"/>
      <c r="F35" s="195"/>
      <c r="G35" s="195"/>
      <c r="H35" s="195" t="s">
        <v>388</v>
      </c>
      <c r="I35" s="195"/>
      <c r="J35" s="196"/>
      <c r="K35" s="17" t="s">
        <v>410</v>
      </c>
      <c r="L35" s="196"/>
      <c r="M35" s="17"/>
      <c r="N35" s="196"/>
      <c r="O35" s="17"/>
      <c r="P35" s="17"/>
      <c r="R35" s="19"/>
      <c r="S35" s="3"/>
    </row>
    <row r="36" spans="3:19" x14ac:dyDescent="0.2">
      <c r="C36" s="16"/>
      <c r="D36" s="16"/>
      <c r="E36" s="188"/>
      <c r="F36" s="195"/>
      <c r="G36" s="195"/>
      <c r="H36" s="195" t="s">
        <v>436</v>
      </c>
      <c r="I36" s="195"/>
      <c r="J36" s="196"/>
      <c r="K36" s="17" t="s">
        <v>410</v>
      </c>
      <c r="L36" s="196"/>
      <c r="M36" s="17"/>
      <c r="N36" s="196"/>
      <c r="O36" s="17"/>
      <c r="P36" s="17"/>
      <c r="R36" s="19"/>
      <c r="S36" s="3"/>
    </row>
    <row r="37" spans="3:19" x14ac:dyDescent="0.2">
      <c r="C37" s="16"/>
      <c r="D37" s="16"/>
      <c r="E37" s="188"/>
      <c r="F37" s="195"/>
      <c r="G37" s="195" t="s">
        <v>393</v>
      </c>
      <c r="H37" s="195"/>
      <c r="I37" s="195"/>
      <c r="J37" s="196"/>
      <c r="K37" s="17" t="s">
        <v>410</v>
      </c>
      <c r="L37" s="196"/>
      <c r="M37" s="17"/>
      <c r="N37" s="196"/>
      <c r="O37" s="17"/>
      <c r="P37" s="17"/>
      <c r="R37" s="19"/>
      <c r="S37" s="3"/>
    </row>
    <row r="38" spans="3:19" x14ac:dyDescent="0.2">
      <c r="C38" s="16"/>
      <c r="D38" s="16"/>
      <c r="E38" s="188"/>
      <c r="F38" s="195"/>
      <c r="G38" s="195"/>
      <c r="H38" s="195" t="s">
        <v>391</v>
      </c>
      <c r="I38" s="195"/>
      <c r="J38" s="196"/>
      <c r="K38" s="17" t="s">
        <v>410</v>
      </c>
      <c r="L38" s="196"/>
      <c r="M38" s="17"/>
      <c r="N38" s="196"/>
      <c r="O38" s="17"/>
      <c r="P38" s="17"/>
      <c r="R38" s="19"/>
      <c r="S38" s="3"/>
    </row>
    <row r="39" spans="3:19" x14ac:dyDescent="0.2">
      <c r="C39" s="16"/>
      <c r="D39" s="16"/>
      <c r="E39" s="188"/>
      <c r="F39" s="195"/>
      <c r="G39" s="195"/>
      <c r="H39" s="195"/>
      <c r="I39" s="195" t="s">
        <v>389</v>
      </c>
      <c r="J39" s="196"/>
      <c r="K39" s="17" t="s">
        <v>410</v>
      </c>
      <c r="L39" s="196"/>
      <c r="M39" s="17"/>
      <c r="N39" s="196"/>
      <c r="O39" s="17"/>
      <c r="P39" s="17"/>
      <c r="R39" s="19"/>
      <c r="S39" s="3"/>
    </row>
    <row r="40" spans="3:19" x14ac:dyDescent="0.2">
      <c r="C40" s="16"/>
      <c r="D40" s="16"/>
      <c r="E40" s="188"/>
      <c r="F40" s="195"/>
      <c r="G40" s="195"/>
      <c r="H40" s="195"/>
      <c r="I40" s="195" t="s">
        <v>390</v>
      </c>
      <c r="J40" s="196"/>
      <c r="K40" s="17" t="s">
        <v>410</v>
      </c>
      <c r="L40" s="196"/>
      <c r="M40" s="17"/>
      <c r="N40" s="196"/>
      <c r="O40" s="17"/>
      <c r="P40" s="17"/>
      <c r="R40" s="19"/>
      <c r="S40" s="3"/>
    </row>
    <row r="41" spans="3:19" x14ac:dyDescent="0.2">
      <c r="C41" s="16"/>
      <c r="D41" s="16"/>
      <c r="E41" s="188"/>
      <c r="F41" s="195"/>
      <c r="G41" s="195"/>
      <c r="H41" s="195" t="s">
        <v>392</v>
      </c>
      <c r="I41" s="195"/>
      <c r="J41" s="196"/>
      <c r="K41" s="17" t="s">
        <v>410</v>
      </c>
      <c r="L41" s="196"/>
      <c r="M41" s="17"/>
      <c r="N41" s="196"/>
      <c r="O41" s="17"/>
      <c r="P41" s="17"/>
      <c r="R41" s="19"/>
      <c r="S41" s="3"/>
    </row>
    <row r="42" spans="3:19" x14ac:dyDescent="0.2">
      <c r="C42" s="16"/>
      <c r="D42" s="16"/>
      <c r="E42" s="188"/>
      <c r="F42" s="195"/>
      <c r="G42" s="195"/>
      <c r="H42" s="195"/>
      <c r="I42" s="195"/>
      <c r="J42" s="196"/>
      <c r="K42" s="17"/>
      <c r="L42" s="196"/>
      <c r="M42" s="17"/>
      <c r="N42" s="196"/>
      <c r="O42" s="17"/>
      <c r="P42" s="17"/>
      <c r="R42" s="19"/>
      <c r="S42" s="3"/>
    </row>
    <row r="43" spans="3:19" x14ac:dyDescent="0.2">
      <c r="C43" s="16"/>
      <c r="D43" s="16"/>
      <c r="E43" s="188"/>
      <c r="F43" s="195" t="s">
        <v>432</v>
      </c>
      <c r="G43" s="195"/>
      <c r="H43" s="195"/>
      <c r="I43" s="195"/>
      <c r="J43" s="196"/>
      <c r="K43" s="17" t="s">
        <v>406</v>
      </c>
      <c r="L43" s="196"/>
      <c r="M43" s="17"/>
      <c r="N43" s="196"/>
      <c r="O43" s="17"/>
      <c r="P43" s="17"/>
      <c r="R43" s="19"/>
      <c r="S43" s="3"/>
    </row>
    <row r="44" spans="3:19" x14ac:dyDescent="0.2">
      <c r="C44" s="16"/>
      <c r="D44" s="16"/>
      <c r="E44" s="188"/>
      <c r="F44" s="195"/>
      <c r="G44" s="195" t="s">
        <v>397</v>
      </c>
      <c r="H44" s="195"/>
      <c r="I44" s="195"/>
      <c r="J44" s="196"/>
      <c r="K44" s="17" t="s">
        <v>406</v>
      </c>
      <c r="L44" s="196"/>
      <c r="M44" s="17"/>
      <c r="N44" s="196"/>
      <c r="O44" s="17"/>
      <c r="P44" s="17"/>
      <c r="R44" s="19"/>
      <c r="S44" s="3"/>
    </row>
    <row r="45" spans="3:19" x14ac:dyDescent="0.2">
      <c r="C45" s="16"/>
      <c r="D45" s="16"/>
      <c r="E45" s="188"/>
      <c r="F45" s="195"/>
      <c r="G45" s="195"/>
      <c r="H45" s="195" t="s">
        <v>395</v>
      </c>
      <c r="I45" s="195"/>
      <c r="J45" s="196"/>
      <c r="K45" s="17" t="s">
        <v>406</v>
      </c>
      <c r="L45" s="196"/>
      <c r="M45" s="17"/>
      <c r="N45" s="196"/>
      <c r="O45" s="17"/>
      <c r="P45" s="17"/>
      <c r="R45" s="19"/>
      <c r="S45" s="3"/>
    </row>
    <row r="46" spans="3:19" x14ac:dyDescent="0.2">
      <c r="C46" s="16"/>
      <c r="D46" s="16"/>
      <c r="E46" s="188"/>
      <c r="F46" s="195"/>
      <c r="G46" s="195"/>
      <c r="H46" s="195" t="s">
        <v>396</v>
      </c>
      <c r="I46" s="195"/>
      <c r="J46" s="196"/>
      <c r="K46" s="17" t="s">
        <v>406</v>
      </c>
      <c r="L46" s="196"/>
      <c r="M46" s="17"/>
      <c r="N46" s="196"/>
      <c r="O46" s="17"/>
      <c r="P46" s="17"/>
      <c r="R46" s="19"/>
      <c r="S46" s="3"/>
    </row>
    <row r="47" spans="3:19" x14ac:dyDescent="0.2">
      <c r="C47" s="16"/>
      <c r="D47" s="16"/>
      <c r="E47" s="188"/>
      <c r="F47" s="195"/>
      <c r="G47" s="195" t="s">
        <v>398</v>
      </c>
      <c r="H47" s="195"/>
      <c r="I47" s="195"/>
      <c r="J47" s="196"/>
      <c r="K47" s="17" t="s">
        <v>406</v>
      </c>
      <c r="L47" s="196"/>
      <c r="M47" s="17"/>
      <c r="N47" s="196"/>
      <c r="O47" s="17"/>
      <c r="P47" s="17"/>
      <c r="R47" s="19"/>
      <c r="S47" s="3"/>
    </row>
    <row r="48" spans="3:19" x14ac:dyDescent="0.2">
      <c r="C48" s="16"/>
      <c r="D48" s="16"/>
      <c r="E48" s="188"/>
      <c r="F48" s="189"/>
      <c r="G48" s="189"/>
      <c r="H48" s="189" t="s">
        <v>399</v>
      </c>
      <c r="I48" s="189"/>
      <c r="J48" s="192"/>
      <c r="K48" s="17" t="s">
        <v>406</v>
      </c>
      <c r="L48" s="192"/>
      <c r="M48" s="16"/>
      <c r="N48" s="192"/>
      <c r="O48" s="16"/>
      <c r="P48" s="16"/>
      <c r="R48" s="3"/>
      <c r="S48" s="3"/>
    </row>
    <row r="49" spans="3:16" x14ac:dyDescent="0.2">
      <c r="C49" s="16"/>
      <c r="D49" s="16"/>
      <c r="E49" s="188"/>
      <c r="F49" s="189"/>
      <c r="G49" s="189"/>
      <c r="H49" s="189" t="s">
        <v>400</v>
      </c>
      <c r="I49" s="189"/>
      <c r="J49" s="192"/>
      <c r="K49" s="17" t="s">
        <v>406</v>
      </c>
      <c r="L49" s="192"/>
      <c r="M49" s="16"/>
      <c r="N49" s="192"/>
      <c r="O49" s="16"/>
      <c r="P49" s="16"/>
    </row>
    <row r="50" spans="3:16" x14ac:dyDescent="0.2">
      <c r="C50" s="16"/>
      <c r="D50" s="16"/>
      <c r="E50" s="188"/>
      <c r="F50" s="189"/>
      <c r="G50" s="189" t="s">
        <v>401</v>
      </c>
      <c r="H50" s="189"/>
      <c r="I50" s="189"/>
      <c r="J50" s="192"/>
      <c r="K50" s="17" t="s">
        <v>406</v>
      </c>
      <c r="L50" s="192"/>
      <c r="M50" s="16"/>
      <c r="N50" s="192"/>
      <c r="O50" s="16"/>
      <c r="P50" s="16"/>
    </row>
    <row r="51" spans="3:16" x14ac:dyDescent="0.2">
      <c r="C51" s="16"/>
      <c r="D51" s="16"/>
      <c r="E51" s="188"/>
      <c r="F51" s="189"/>
      <c r="G51" s="189" t="s">
        <v>402</v>
      </c>
      <c r="H51" s="189"/>
      <c r="I51" s="189"/>
      <c r="J51" s="192"/>
      <c r="K51" s="17" t="s">
        <v>406</v>
      </c>
      <c r="L51" s="192"/>
      <c r="M51" s="16"/>
      <c r="N51" s="192"/>
      <c r="O51" s="16"/>
      <c r="P51" s="16"/>
    </row>
    <row r="52" spans="3:16" x14ac:dyDescent="0.2">
      <c r="C52" s="16"/>
      <c r="D52" s="16"/>
      <c r="E52" s="189"/>
      <c r="F52" s="16"/>
      <c r="G52" s="16"/>
      <c r="H52" s="16"/>
      <c r="I52" s="16"/>
      <c r="J52" s="16"/>
      <c r="K52" s="16"/>
      <c r="L52" s="192"/>
      <c r="M52" s="16"/>
      <c r="N52" s="192"/>
      <c r="O52" s="16"/>
      <c r="P52" s="16"/>
    </row>
    <row r="53" spans="3:16" ht="15" x14ac:dyDescent="0.25">
      <c r="C53" s="16"/>
      <c r="D53" s="16"/>
      <c r="E53" s="202" t="s">
        <v>491</v>
      </c>
      <c r="F53" s="16"/>
      <c r="G53" s="16"/>
      <c r="H53" s="16"/>
      <c r="I53" s="16"/>
      <c r="J53" s="192"/>
      <c r="K53" s="16" t="s">
        <v>499</v>
      </c>
      <c r="L53" s="192"/>
      <c r="M53" s="16"/>
      <c r="N53" s="192"/>
      <c r="O53" s="16" t="s">
        <v>538</v>
      </c>
      <c r="P53" s="16" t="s">
        <v>524</v>
      </c>
    </row>
    <row r="54" spans="3:16" x14ac:dyDescent="0.2">
      <c r="C54" s="16"/>
      <c r="D54" s="190"/>
      <c r="E54" s="188"/>
      <c r="F54" s="188" t="s">
        <v>492</v>
      </c>
      <c r="G54" s="188"/>
      <c r="H54" s="188"/>
      <c r="I54" s="16"/>
      <c r="J54" s="192"/>
      <c r="K54" s="16" t="s">
        <v>499</v>
      </c>
      <c r="L54" s="192"/>
      <c r="M54" s="16"/>
      <c r="N54" s="192"/>
      <c r="O54" s="16"/>
      <c r="P54" s="16"/>
    </row>
    <row r="55" spans="3:16" x14ac:dyDescent="0.2">
      <c r="C55" s="16"/>
      <c r="D55" s="190"/>
      <c r="E55" s="188"/>
      <c r="F55" s="188"/>
      <c r="G55" s="188" t="s">
        <v>494</v>
      </c>
      <c r="H55" s="188"/>
      <c r="I55" s="16"/>
      <c r="J55" s="192"/>
      <c r="K55" s="16" t="s">
        <v>499</v>
      </c>
      <c r="L55" s="192"/>
      <c r="M55" s="16"/>
      <c r="N55" s="192"/>
      <c r="O55" s="16"/>
      <c r="P55" s="16"/>
    </row>
    <row r="56" spans="3:16" x14ac:dyDescent="0.2">
      <c r="C56" s="16"/>
      <c r="D56" s="190"/>
      <c r="E56" s="188"/>
      <c r="F56" s="188"/>
      <c r="G56" s="188"/>
      <c r="H56" s="188" t="s">
        <v>495</v>
      </c>
      <c r="I56" s="16"/>
      <c r="J56" s="192"/>
      <c r="K56" s="16" t="s">
        <v>499</v>
      </c>
      <c r="L56" s="192"/>
      <c r="M56" s="16"/>
      <c r="N56" s="192"/>
      <c r="O56" s="16"/>
      <c r="P56" s="16"/>
    </row>
    <row r="57" spans="3:16" x14ac:dyDescent="0.2">
      <c r="C57" s="16"/>
      <c r="D57" s="190"/>
      <c r="E57" s="188"/>
      <c r="F57" s="188"/>
      <c r="G57" s="188"/>
      <c r="H57" s="188" t="s">
        <v>496</v>
      </c>
      <c r="I57" s="16"/>
      <c r="J57" s="192"/>
      <c r="K57" s="16" t="s">
        <v>499</v>
      </c>
      <c r="L57" s="192"/>
      <c r="M57" s="16"/>
      <c r="N57" s="192"/>
      <c r="O57" s="16"/>
      <c r="P57" s="16"/>
    </row>
    <row r="58" spans="3:16" x14ac:dyDescent="0.2">
      <c r="C58" s="16"/>
      <c r="D58" s="190"/>
      <c r="E58" s="188"/>
      <c r="F58" s="188"/>
      <c r="G58" s="188"/>
      <c r="H58" s="188" t="s">
        <v>497</v>
      </c>
      <c r="I58" s="16"/>
      <c r="J58" s="192"/>
      <c r="K58" s="16" t="s">
        <v>499</v>
      </c>
      <c r="L58" s="192"/>
      <c r="M58" s="16"/>
      <c r="N58" s="192"/>
      <c r="O58" s="16"/>
      <c r="P58" s="16"/>
    </row>
    <row r="59" spans="3:16" x14ac:dyDescent="0.2">
      <c r="C59" s="16"/>
      <c r="D59" s="190"/>
      <c r="E59" s="188"/>
      <c r="F59" s="188"/>
      <c r="G59" s="188"/>
      <c r="H59" s="188" t="s">
        <v>498</v>
      </c>
      <c r="I59" s="16"/>
      <c r="J59" s="192"/>
      <c r="K59" s="16" t="s">
        <v>499</v>
      </c>
      <c r="L59" s="192"/>
      <c r="M59" s="16"/>
      <c r="N59" s="192"/>
      <c r="O59" s="16"/>
      <c r="P59" s="16"/>
    </row>
    <row r="60" spans="3:16" x14ac:dyDescent="0.2">
      <c r="C60" s="16"/>
      <c r="D60" s="190"/>
      <c r="E60" s="188"/>
      <c r="F60" s="188"/>
      <c r="G60" s="188" t="s">
        <v>500</v>
      </c>
      <c r="H60" s="188"/>
      <c r="I60" s="16"/>
      <c r="J60" s="192"/>
      <c r="K60" s="16" t="s">
        <v>499</v>
      </c>
      <c r="L60" s="192"/>
      <c r="M60" s="16"/>
      <c r="N60" s="192"/>
      <c r="O60" s="16"/>
      <c r="P60" s="16"/>
    </row>
    <row r="61" spans="3:16" x14ac:dyDescent="0.2">
      <c r="C61" s="16"/>
      <c r="D61" s="190"/>
      <c r="E61" s="188"/>
      <c r="F61" s="188"/>
      <c r="G61" s="188" t="s">
        <v>501</v>
      </c>
      <c r="H61" s="188"/>
      <c r="I61" s="16"/>
      <c r="J61" s="192"/>
      <c r="K61" s="16" t="s">
        <v>499</v>
      </c>
      <c r="L61" s="192"/>
      <c r="M61" s="16"/>
      <c r="N61" s="192"/>
      <c r="O61" s="16"/>
      <c r="P61" s="16"/>
    </row>
    <row r="62" spans="3:16" x14ac:dyDescent="0.2">
      <c r="C62" s="16"/>
      <c r="D62" s="190"/>
      <c r="E62" s="188"/>
      <c r="F62" s="188"/>
      <c r="G62" s="188" t="s">
        <v>502</v>
      </c>
      <c r="H62" s="188"/>
      <c r="I62" s="16"/>
      <c r="J62" s="192"/>
      <c r="K62" s="16" t="s">
        <v>499</v>
      </c>
      <c r="L62" s="192"/>
      <c r="M62" s="16"/>
      <c r="N62" s="192"/>
      <c r="O62" s="16"/>
      <c r="P62" s="16"/>
    </row>
    <row r="63" spans="3:16" x14ac:dyDescent="0.2">
      <c r="C63" s="16"/>
      <c r="D63" s="190"/>
      <c r="E63" s="188"/>
      <c r="F63" s="188"/>
      <c r="G63" s="188"/>
      <c r="H63" s="188" t="s">
        <v>504</v>
      </c>
      <c r="I63" s="16"/>
      <c r="J63" s="192"/>
      <c r="K63" s="16" t="s">
        <v>499</v>
      </c>
      <c r="L63" s="192"/>
      <c r="M63" s="16"/>
      <c r="N63" s="192"/>
      <c r="O63" s="16"/>
      <c r="P63" s="16"/>
    </row>
    <row r="64" spans="3:16" x14ac:dyDescent="0.2">
      <c r="C64" s="16"/>
      <c r="D64" s="190"/>
      <c r="E64" s="188"/>
      <c r="F64" s="188"/>
      <c r="G64" s="188"/>
      <c r="H64" s="188" t="s">
        <v>505</v>
      </c>
      <c r="I64" s="16"/>
      <c r="J64" s="192"/>
      <c r="K64" s="16" t="s">
        <v>499</v>
      </c>
      <c r="L64" s="192"/>
      <c r="M64" s="16"/>
      <c r="N64" s="192"/>
      <c r="O64" s="16"/>
      <c r="P64" s="16"/>
    </row>
    <row r="65" spans="3:16" x14ac:dyDescent="0.2">
      <c r="C65" s="16"/>
      <c r="D65" s="190"/>
      <c r="E65" s="188"/>
      <c r="F65" s="188"/>
      <c r="G65" s="188"/>
      <c r="H65" s="188" t="s">
        <v>506</v>
      </c>
      <c r="I65" s="16"/>
      <c r="J65" s="192"/>
      <c r="K65" s="16" t="s">
        <v>499</v>
      </c>
      <c r="L65" s="192"/>
      <c r="M65" s="16"/>
      <c r="N65" s="192"/>
      <c r="O65" s="16"/>
      <c r="P65" s="16"/>
    </row>
    <row r="66" spans="3:16" x14ac:dyDescent="0.2">
      <c r="C66" s="16"/>
      <c r="D66" s="190"/>
      <c r="E66" s="188"/>
      <c r="F66" s="188"/>
      <c r="G66" s="188"/>
      <c r="H66" s="188" t="s">
        <v>507</v>
      </c>
      <c r="I66" s="16"/>
      <c r="J66" s="192"/>
      <c r="K66" s="16" t="s">
        <v>499</v>
      </c>
      <c r="L66" s="192"/>
      <c r="M66" s="16"/>
      <c r="N66" s="192"/>
      <c r="O66" s="16"/>
      <c r="P66" s="16"/>
    </row>
    <row r="67" spans="3:16" x14ac:dyDescent="0.2">
      <c r="C67" s="16"/>
      <c r="D67" s="190"/>
      <c r="E67" s="188"/>
      <c r="F67" s="188"/>
      <c r="G67" s="188"/>
      <c r="H67" s="188" t="s">
        <v>508</v>
      </c>
      <c r="I67" s="16"/>
      <c r="J67" s="192"/>
      <c r="K67" s="16" t="s">
        <v>499</v>
      </c>
      <c r="L67" s="192"/>
      <c r="M67" s="16"/>
      <c r="N67" s="192"/>
      <c r="O67" s="16"/>
      <c r="P67" s="16"/>
    </row>
    <row r="68" spans="3:16" x14ac:dyDescent="0.2">
      <c r="C68" s="16"/>
      <c r="D68" s="190"/>
      <c r="E68" s="188"/>
      <c r="F68" s="188" t="s">
        <v>509</v>
      </c>
      <c r="G68" s="188"/>
      <c r="H68" s="188"/>
      <c r="I68" s="16"/>
      <c r="J68" s="192"/>
      <c r="K68" s="16" t="s">
        <v>499</v>
      </c>
      <c r="L68" s="192"/>
      <c r="M68" s="16"/>
      <c r="N68" s="192"/>
      <c r="O68" s="16"/>
      <c r="P68" s="16"/>
    </row>
    <row r="69" spans="3:16" x14ac:dyDescent="0.2">
      <c r="C69" s="16"/>
      <c r="D69" s="190"/>
      <c r="E69" s="188"/>
      <c r="F69" s="190"/>
      <c r="G69" s="188" t="s">
        <v>494</v>
      </c>
      <c r="H69" s="188"/>
      <c r="I69" s="16"/>
      <c r="J69" s="192"/>
      <c r="K69" s="16" t="s">
        <v>499</v>
      </c>
      <c r="L69" s="192"/>
      <c r="M69" s="16"/>
      <c r="N69" s="192"/>
      <c r="O69" s="16"/>
      <c r="P69" s="16"/>
    </row>
    <row r="70" spans="3:16" x14ac:dyDescent="0.2">
      <c r="C70" s="16"/>
      <c r="D70" s="190"/>
      <c r="E70" s="188"/>
      <c r="F70" s="190"/>
      <c r="G70" s="188"/>
      <c r="H70" s="188" t="s">
        <v>495</v>
      </c>
      <c r="I70" s="16"/>
      <c r="J70" s="192"/>
      <c r="K70" s="16" t="s">
        <v>499</v>
      </c>
      <c r="L70" s="192"/>
      <c r="M70" s="16"/>
      <c r="N70" s="192"/>
      <c r="O70" s="16"/>
      <c r="P70" s="16"/>
    </row>
    <row r="71" spans="3:16" x14ac:dyDescent="0.2">
      <c r="C71" s="16"/>
      <c r="D71" s="190"/>
      <c r="E71" s="188"/>
      <c r="F71" s="190"/>
      <c r="G71" s="188"/>
      <c r="H71" s="188" t="s">
        <v>496</v>
      </c>
      <c r="I71" s="16"/>
      <c r="J71" s="192"/>
      <c r="K71" s="16" t="s">
        <v>499</v>
      </c>
      <c r="L71" s="192"/>
      <c r="M71" s="16"/>
      <c r="N71" s="192"/>
      <c r="O71" s="16"/>
      <c r="P71" s="16"/>
    </row>
    <row r="72" spans="3:16" x14ac:dyDescent="0.2">
      <c r="C72" s="16"/>
      <c r="D72" s="190"/>
      <c r="E72" s="188"/>
      <c r="F72" s="190"/>
      <c r="G72" s="188"/>
      <c r="H72" s="188" t="s">
        <v>497</v>
      </c>
      <c r="I72" s="16"/>
      <c r="J72" s="192"/>
      <c r="K72" s="16" t="s">
        <v>499</v>
      </c>
      <c r="L72" s="192"/>
      <c r="M72" s="16"/>
      <c r="N72" s="192"/>
      <c r="O72" s="16"/>
      <c r="P72" s="16"/>
    </row>
    <row r="73" spans="3:16" x14ac:dyDescent="0.2">
      <c r="C73" s="16"/>
      <c r="D73" s="190"/>
      <c r="E73" s="188"/>
      <c r="F73" s="190"/>
      <c r="G73" s="188"/>
      <c r="H73" s="188" t="s">
        <v>498</v>
      </c>
      <c r="I73" s="16"/>
      <c r="J73" s="192"/>
      <c r="K73" s="16" t="s">
        <v>499</v>
      </c>
      <c r="L73" s="192"/>
      <c r="M73" s="16"/>
      <c r="N73" s="192"/>
      <c r="O73" s="16"/>
      <c r="P73" s="16"/>
    </row>
    <row r="74" spans="3:16" x14ac:dyDescent="0.2">
      <c r="C74" s="16"/>
      <c r="D74" s="190"/>
      <c r="E74" s="188"/>
      <c r="F74" s="190"/>
      <c r="G74" s="188" t="s">
        <v>502</v>
      </c>
      <c r="H74" s="188"/>
      <c r="I74" s="16"/>
      <c r="J74" s="192"/>
      <c r="K74" s="16" t="s">
        <v>499</v>
      </c>
      <c r="L74" s="192"/>
      <c r="M74" s="16"/>
      <c r="N74" s="192"/>
      <c r="O74" s="16"/>
      <c r="P74" s="16"/>
    </row>
    <row r="75" spans="3:16" x14ac:dyDescent="0.2">
      <c r="C75" s="16"/>
      <c r="D75" s="190"/>
      <c r="E75" s="188"/>
      <c r="F75" s="190"/>
      <c r="G75" s="188"/>
      <c r="H75" s="188" t="s">
        <v>504</v>
      </c>
      <c r="I75" s="16"/>
      <c r="J75" s="192"/>
      <c r="K75" s="16" t="s">
        <v>499</v>
      </c>
      <c r="L75" s="192"/>
      <c r="M75" s="16"/>
      <c r="N75" s="192"/>
      <c r="O75" s="16"/>
      <c r="P75" s="16"/>
    </row>
    <row r="76" spans="3:16" x14ac:dyDescent="0.2">
      <c r="C76" s="16"/>
      <c r="D76" s="190"/>
      <c r="E76" s="188"/>
      <c r="F76" s="190"/>
      <c r="G76" s="188"/>
      <c r="H76" s="188" t="s">
        <v>505</v>
      </c>
      <c r="I76" s="16"/>
      <c r="J76" s="192"/>
      <c r="K76" s="16" t="s">
        <v>499</v>
      </c>
      <c r="L76" s="192"/>
      <c r="M76" s="16"/>
      <c r="N76" s="192"/>
      <c r="O76" s="16"/>
      <c r="P76" s="16"/>
    </row>
    <row r="77" spans="3:16" x14ac:dyDescent="0.2">
      <c r="C77" s="16"/>
      <c r="D77" s="190"/>
      <c r="E77" s="188"/>
      <c r="F77" s="190"/>
      <c r="G77" s="188" t="s">
        <v>510</v>
      </c>
      <c r="H77" s="188"/>
      <c r="I77" s="16"/>
      <c r="J77" s="192"/>
      <c r="K77" s="16" t="s">
        <v>499</v>
      </c>
      <c r="L77" s="192"/>
      <c r="M77" s="16"/>
      <c r="N77" s="192"/>
      <c r="O77" s="16"/>
      <c r="P77" s="16"/>
    </row>
    <row r="78" spans="3:16" x14ac:dyDescent="0.2">
      <c r="C78" s="16"/>
      <c r="D78" s="192"/>
      <c r="E78" s="188"/>
      <c r="F78" s="16"/>
      <c r="G78" s="188"/>
      <c r="H78" s="188"/>
      <c r="I78" s="16"/>
      <c r="J78" s="16"/>
      <c r="K78" s="16"/>
      <c r="L78" s="192"/>
      <c r="M78" s="16"/>
      <c r="N78" s="192"/>
      <c r="O78" s="16"/>
      <c r="P78" s="16"/>
    </row>
  </sheetData>
  <phoneticPr fontId="30" type="noConversion"/>
  <pageMargins left="0.75" right="0.75" top="1" bottom="1" header="0.5" footer="0.5"/>
  <pageSetup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19"/>
  <sheetViews>
    <sheetView workbookViewId="0">
      <selection activeCell="E11" sqref="E11"/>
    </sheetView>
  </sheetViews>
  <sheetFormatPr defaultRowHeight="12.75" x14ac:dyDescent="0.2"/>
  <cols>
    <col min="2" max="2" width="4.7109375" customWidth="1"/>
    <col min="5" max="9" width="9.5703125" bestFit="1" customWidth="1"/>
    <col min="11" max="11" width="16.85546875" customWidth="1"/>
  </cols>
  <sheetData>
    <row r="1" spans="1:13" ht="15.75" x14ac:dyDescent="0.25">
      <c r="A1" s="417" t="s">
        <v>1732</v>
      </c>
    </row>
    <row r="5" spans="1:13" x14ac:dyDescent="0.2">
      <c r="C5" s="370"/>
    </row>
    <row r="7" spans="1:13" x14ac:dyDescent="0.2">
      <c r="B7" s="466"/>
      <c r="C7" s="466"/>
      <c r="D7" s="466"/>
      <c r="E7" s="473">
        <v>1970</v>
      </c>
      <c r="F7" s="473">
        <v>1980</v>
      </c>
      <c r="G7" s="473">
        <v>1990</v>
      </c>
      <c r="H7" s="473">
        <v>2000</v>
      </c>
      <c r="I7" s="473">
        <v>2010</v>
      </c>
    </row>
    <row r="8" spans="1:13" ht="15.75" x14ac:dyDescent="0.25">
      <c r="B8" s="474" t="s">
        <v>1706</v>
      </c>
      <c r="C8" s="474"/>
      <c r="D8" s="475"/>
      <c r="E8" s="466"/>
      <c r="F8" s="466"/>
      <c r="G8" s="466"/>
      <c r="H8" s="466"/>
      <c r="I8" s="466"/>
      <c r="L8">
        <v>1980</v>
      </c>
      <c r="M8">
        <v>2010</v>
      </c>
    </row>
    <row r="9" spans="1:13" ht="15.75" x14ac:dyDescent="0.25">
      <c r="B9" s="475"/>
      <c r="C9" s="475" t="s">
        <v>97</v>
      </c>
      <c r="D9" s="475"/>
      <c r="E9" s="476">
        <f>All_Sectors!$CX$105</f>
        <v>0.22435188416574334</v>
      </c>
      <c r="F9" s="476">
        <f>All_Sectors!$CX$115</f>
        <v>0.22081584417393568</v>
      </c>
      <c r="G9" s="476">
        <f>All_Sectors!$CX$135</f>
        <v>0.22267421394473916</v>
      </c>
      <c r="H9" s="476">
        <f>All_Sectors!$CX$145</f>
        <v>0.24730737455548601</v>
      </c>
      <c r="I9" s="476">
        <f>All_Sectors!$CX$125</f>
        <v>0.22062637311802594</v>
      </c>
      <c r="J9" s="26">
        <v>0.22072726926870079</v>
      </c>
      <c r="K9" s="416" t="s">
        <v>97</v>
      </c>
      <c r="L9" s="26">
        <f>F9</f>
        <v>0.22081584417393568</v>
      </c>
      <c r="M9" s="26">
        <f>I9</f>
        <v>0.22062637311802594</v>
      </c>
    </row>
    <row r="10" spans="1:13" ht="15.75" x14ac:dyDescent="0.25">
      <c r="B10" s="475"/>
      <c r="C10" s="475" t="s">
        <v>104</v>
      </c>
      <c r="D10" s="475"/>
      <c r="E10" s="476">
        <f>All_Sectors!$CY$105</f>
        <v>0.13638652338691637</v>
      </c>
      <c r="F10" s="476">
        <f>All_Sectors!$CY$115</f>
        <v>0.15234278951966437</v>
      </c>
      <c r="G10" s="476">
        <f>All_Sectors!$CY$125</f>
        <v>0.17394856633055086</v>
      </c>
      <c r="H10" s="476">
        <f>All_Sectors!$CY$135</f>
        <v>0.18339682990293146</v>
      </c>
      <c r="I10" s="476">
        <f>All_Sectors!$CY$145</f>
        <v>0.19924261490222431</v>
      </c>
      <c r="J10" s="26">
        <v>0.19619611869693998</v>
      </c>
      <c r="K10" s="416" t="s">
        <v>104</v>
      </c>
      <c r="L10" s="26">
        <f t="shared" ref="L10:L12" si="0">F10</f>
        <v>0.15234278951966437</v>
      </c>
      <c r="M10" s="26">
        <f t="shared" ref="M10:M12" si="1">I10</f>
        <v>0.19924261490222431</v>
      </c>
    </row>
    <row r="11" spans="1:13" ht="15.75" x14ac:dyDescent="0.25">
      <c r="B11" s="475"/>
      <c r="C11" s="475" t="s">
        <v>105</v>
      </c>
      <c r="D11" s="475"/>
      <c r="E11" s="476">
        <f>All_Sectors!$CZ$105</f>
        <v>0.39196145795877363</v>
      </c>
      <c r="F11" s="476">
        <f>All_Sectors!$CZ$115</f>
        <v>0.36086379748645564</v>
      </c>
      <c r="G11" s="476">
        <f>All_Sectors!$CZ$125</f>
        <v>0.32698048927921042</v>
      </c>
      <c r="H11" s="476">
        <f>All_Sectors!$CZ$135</f>
        <v>0.30693274677005689</v>
      </c>
      <c r="I11" s="476">
        <f>All_Sectors!$CZ$145</f>
        <v>0.26453035120188106</v>
      </c>
      <c r="J11" s="26">
        <v>0.25916870614199977</v>
      </c>
      <c r="K11" s="416" t="s">
        <v>105</v>
      </c>
      <c r="L11" s="26">
        <f t="shared" si="0"/>
        <v>0.36086379748645564</v>
      </c>
      <c r="M11" s="26">
        <f t="shared" si="1"/>
        <v>0.26453035120188106</v>
      </c>
    </row>
    <row r="12" spans="1:13" ht="15.75" x14ac:dyDescent="0.25">
      <c r="B12" s="475"/>
      <c r="C12" s="475" t="s">
        <v>106</v>
      </c>
      <c r="D12" s="475"/>
      <c r="E12" s="476">
        <f>All_Sectors!$DA$105</f>
        <v>0.24730013448856661</v>
      </c>
      <c r="F12" s="476">
        <f>All_Sectors!$DA$115</f>
        <v>0.26597756881994428</v>
      </c>
      <c r="G12" s="476">
        <f>All_Sectors!$DA$125</f>
        <v>0.27844457127221273</v>
      </c>
      <c r="H12" s="476">
        <f>All_Sectors!$DA$135</f>
        <v>0.28699620938227255</v>
      </c>
      <c r="I12" s="476">
        <f>All_Sectors!$DA$145</f>
        <v>0.28891965934040847</v>
      </c>
      <c r="J12" s="26">
        <v>0.30138525369561403</v>
      </c>
      <c r="K12" s="416" t="s">
        <v>106</v>
      </c>
      <c r="L12" s="26">
        <f t="shared" si="0"/>
        <v>0.26597756881994428</v>
      </c>
      <c r="M12" s="26">
        <f t="shared" si="1"/>
        <v>0.28891965934040847</v>
      </c>
    </row>
    <row r="13" spans="1:13" ht="15.75" x14ac:dyDescent="0.25">
      <c r="B13" s="475"/>
      <c r="C13" s="475"/>
      <c r="D13" s="475"/>
      <c r="E13" s="466"/>
      <c r="F13" s="466"/>
      <c r="G13" s="466"/>
      <c r="H13" s="466"/>
      <c r="I13" s="466"/>
      <c r="J13" s="26"/>
    </row>
    <row r="14" spans="1:13" ht="15.75" x14ac:dyDescent="0.25">
      <c r="B14" s="474" t="s">
        <v>260</v>
      </c>
      <c r="C14" s="474"/>
      <c r="D14" s="475"/>
      <c r="E14" s="466"/>
      <c r="F14" s="466"/>
      <c r="G14" s="466"/>
      <c r="H14" s="466"/>
      <c r="I14" s="466"/>
      <c r="J14" s="26"/>
    </row>
    <row r="15" spans="1:13" ht="15.75" x14ac:dyDescent="0.25">
      <c r="B15" s="475"/>
      <c r="C15" s="475" t="s">
        <v>97</v>
      </c>
      <c r="D15" s="475"/>
      <c r="E15" s="476">
        <f>All_Sectors!$CX$187</f>
        <v>0.1614018012677132</v>
      </c>
      <c r="F15" s="476">
        <f>All_Sectors!$CX$197</f>
        <v>0.13602851666004556</v>
      </c>
      <c r="G15" s="476">
        <f>All_Sectors!$CX$207</f>
        <v>0.12633694831935852</v>
      </c>
      <c r="H15" s="476">
        <f>All_Sectors!$CX$227</f>
        <v>0.13067448884671826</v>
      </c>
      <c r="I15" s="476">
        <f>All_Sectors!$CX$217</f>
        <v>0.12222736459885958</v>
      </c>
      <c r="J15" s="26">
        <v>0.12282323135491351</v>
      </c>
    </row>
    <row r="16" spans="1:13" ht="15.75" x14ac:dyDescent="0.25">
      <c r="B16" s="475"/>
      <c r="C16" s="475" t="s">
        <v>104</v>
      </c>
      <c r="D16" s="475"/>
      <c r="E16" s="476">
        <f>All_Sectors!$CY$187</f>
        <v>8.8860426918087904E-2</v>
      </c>
      <c r="F16" s="476">
        <f>All_Sectors!$CY$197</f>
        <v>8.6446173916365582E-2</v>
      </c>
      <c r="G16" s="476">
        <f>All_Sectors!$CY$207</f>
        <v>8.8134327596362499E-2</v>
      </c>
      <c r="H16" s="476">
        <f>All_Sectors!$CY$217</f>
        <v>8.8644577699967739E-2</v>
      </c>
      <c r="I16" s="476">
        <f>All_Sectors!$CY$227</f>
        <v>9.5191074315025256E-2</v>
      </c>
      <c r="J16" s="26">
        <v>9.3655785392269542E-2</v>
      </c>
    </row>
    <row r="17" spans="2:10" ht="15.75" x14ac:dyDescent="0.25">
      <c r="B17" s="475"/>
      <c r="C17" s="475" t="s">
        <v>105</v>
      </c>
      <c r="D17" s="475"/>
      <c r="E17" s="476">
        <f>All_Sectors!$CZ$187</f>
        <v>0.31335850878432692</v>
      </c>
      <c r="F17" s="476">
        <f>All_Sectors!$CZ$197</f>
        <v>0.2712371544308903</v>
      </c>
      <c r="G17" s="476">
        <f>All_Sectors!$CZ$207</f>
        <v>0.23768506855410262</v>
      </c>
      <c r="H17" s="476">
        <f>All_Sectors!$CZ$217</f>
        <v>0.2225597628163751</v>
      </c>
      <c r="I17" s="476">
        <f>All_Sectors!$CZ$227</f>
        <v>0.18942553467841405</v>
      </c>
      <c r="J17" s="26">
        <v>0.18529621378861771</v>
      </c>
    </row>
    <row r="18" spans="2:10" ht="15.75" x14ac:dyDescent="0.25">
      <c r="B18" s="475"/>
      <c r="C18" s="475" t="s">
        <v>106</v>
      </c>
      <c r="D18" s="475"/>
      <c r="E18" s="476">
        <f>All_Sectors!$DA$187</f>
        <v>0.24730013448856661</v>
      </c>
      <c r="F18" s="476">
        <f>All_Sectors!$DA$197</f>
        <v>0.26597756881994428</v>
      </c>
      <c r="G18" s="476">
        <f>All_Sectors!$DA$207</f>
        <v>0.27844457127221273</v>
      </c>
      <c r="H18" s="476">
        <f>All_Sectors!$DA$217</f>
        <v>0.28699620938227255</v>
      </c>
      <c r="I18" s="476">
        <f>All_Sectors!$DA$227</f>
        <v>0.28891965934040853</v>
      </c>
      <c r="J18" s="26">
        <v>0.30138525369561403</v>
      </c>
    </row>
    <row r="19" spans="2:10" ht="15.75" x14ac:dyDescent="0.25">
      <c r="B19" s="475"/>
      <c r="C19" s="475" t="s">
        <v>326</v>
      </c>
      <c r="D19" s="475"/>
      <c r="E19" s="476">
        <f>All_Sectors!$DB$187</f>
        <v>0.18907912854130535</v>
      </c>
      <c r="F19" s="476">
        <f>All_Sectors!$DB$197</f>
        <v>0.24031058617275422</v>
      </c>
      <c r="G19" s="476">
        <f>All_Sectors!$DB$207</f>
        <v>0.26939908425796355</v>
      </c>
      <c r="H19" s="476">
        <f>All_Sectors!$DB$217</f>
        <v>0.2795720855025251</v>
      </c>
      <c r="I19" s="476">
        <f>All_Sectors!$DB$227</f>
        <v>0.29578924281943392</v>
      </c>
      <c r="J19" s="26">
        <v>0.29135174090069738</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3:O25"/>
  <sheetViews>
    <sheetView workbookViewId="0">
      <selection activeCell="F22" sqref="F22"/>
    </sheetView>
  </sheetViews>
  <sheetFormatPr defaultRowHeight="12.75" x14ac:dyDescent="0.2"/>
  <cols>
    <col min="14" max="14" width="0" hidden="1" customWidth="1"/>
    <col min="15" max="15" width="10" hidden="1" customWidth="1"/>
  </cols>
  <sheetData>
    <row r="3" spans="2:15" x14ac:dyDescent="0.2">
      <c r="C3" s="2" t="s">
        <v>146</v>
      </c>
    </row>
    <row r="5" spans="2:15" x14ac:dyDescent="0.2">
      <c r="C5" s="6" t="s">
        <v>147</v>
      </c>
      <c r="N5" t="s">
        <v>186</v>
      </c>
    </row>
    <row r="6" spans="2:15" x14ac:dyDescent="0.2">
      <c r="C6" t="s">
        <v>170</v>
      </c>
      <c r="F6" s="7">
        <v>1985</v>
      </c>
      <c r="N6" s="5" t="str">
        <f>" "&amp;TEXT(Base_year,"0")&amp; " = 1"</f>
        <v xml:space="preserve"> 1985 = 1</v>
      </c>
      <c r="O6" s="5" t="str">
        <f>" ("&amp;TEXT(Base_year,"0")&amp; "  = 1)"</f>
        <v xml:space="preserve"> (1985  = 1)</v>
      </c>
    </row>
    <row r="7" spans="2:15" x14ac:dyDescent="0.2">
      <c r="C7" t="s">
        <v>171</v>
      </c>
      <c r="F7" s="7">
        <v>1996</v>
      </c>
      <c r="N7" s="5" t="str">
        <f>" "&amp;TEXT(Base_year2,"0")&amp; " = 1"</f>
        <v xml:space="preserve"> 1996 = 1</v>
      </c>
      <c r="O7" s="5" t="str">
        <f>" ("&amp;TEXT(Base_year2,"0")&amp; "  = 1)"</f>
        <v xml:space="preserve"> (1996  = 1)</v>
      </c>
    </row>
    <row r="8" spans="2:15" x14ac:dyDescent="0.2">
      <c r="N8" s="5"/>
    </row>
    <row r="9" spans="2:15" hidden="1" x14ac:dyDescent="0.2">
      <c r="B9" s="144" t="s">
        <v>334</v>
      </c>
      <c r="C9" t="s">
        <v>165</v>
      </c>
    </row>
    <row r="10" spans="2:15" hidden="1" x14ac:dyDescent="0.2">
      <c r="C10" t="s">
        <v>189</v>
      </c>
      <c r="F10" s="7"/>
    </row>
    <row r="11" spans="2:15" hidden="1" x14ac:dyDescent="0.2">
      <c r="C11" t="s">
        <v>190</v>
      </c>
      <c r="F11" s="7"/>
    </row>
    <row r="12" spans="2:15" hidden="1" x14ac:dyDescent="0.2">
      <c r="C12" t="s">
        <v>166</v>
      </c>
      <c r="F12" s="7"/>
    </row>
    <row r="13" spans="2:15" hidden="1" x14ac:dyDescent="0.2">
      <c r="C13" t="s">
        <v>191</v>
      </c>
      <c r="F13" s="7"/>
    </row>
    <row r="14" spans="2:15" hidden="1" x14ac:dyDescent="0.2">
      <c r="C14" t="s">
        <v>192</v>
      </c>
      <c r="F14" s="7"/>
    </row>
    <row r="15" spans="2:15" hidden="1" x14ac:dyDescent="0.2">
      <c r="C15" t="s">
        <v>193</v>
      </c>
      <c r="F15" s="7"/>
    </row>
    <row r="16" spans="2:15" hidden="1" x14ac:dyDescent="0.2">
      <c r="C16" t="s">
        <v>174</v>
      </c>
      <c r="E16" t="s">
        <v>175</v>
      </c>
      <c r="F16" t="s">
        <v>178</v>
      </c>
    </row>
    <row r="20" spans="3:6" x14ac:dyDescent="0.2">
      <c r="C20" t="s">
        <v>151</v>
      </c>
      <c r="F20" s="7">
        <v>1985</v>
      </c>
    </row>
    <row r="21" spans="3:6" x14ac:dyDescent="0.2">
      <c r="C21" t="s">
        <v>150</v>
      </c>
      <c r="F21" s="7">
        <v>2014</v>
      </c>
    </row>
    <row r="24" spans="3:6" x14ac:dyDescent="0.2">
      <c r="C24" t="s">
        <v>584</v>
      </c>
    </row>
    <row r="25" spans="3:6" x14ac:dyDescent="0.2">
      <c r="C25" t="s">
        <v>586</v>
      </c>
      <c r="F25">
        <v>0</v>
      </c>
    </row>
  </sheetData>
  <phoneticPr fontId="30" type="noConversion"/>
  <pageMargins left="0.75" right="0.75" top="1" bottom="1" header="0.5" footer="0.5"/>
  <pageSetup orientation="portrait" r:id="rId1"/>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B645"/>
  <sheetViews>
    <sheetView tabSelected="1" topLeftCell="A78" zoomScale="89" zoomScaleNormal="89" workbookViewId="0">
      <pane xSplit="2" ySplit="2" topLeftCell="BR120" activePane="bottomRight" state="frozen"/>
      <selection activeCell="A78" sqref="A78"/>
      <selection pane="topRight" activeCell="C78" sqref="C78"/>
      <selection pane="bottomLeft" activeCell="A80" sqref="A80"/>
      <selection pane="bottomRight" activeCell="CN156" sqref="CN156"/>
    </sheetView>
  </sheetViews>
  <sheetFormatPr defaultRowHeight="12.75" x14ac:dyDescent="0.2"/>
  <cols>
    <col min="1" max="1" width="12.42578125" customWidth="1"/>
    <col min="2" max="2" width="8.42578125" customWidth="1"/>
    <col min="3" max="5" width="10.7109375" customWidth="1"/>
    <col min="6" max="6" width="12.28515625" customWidth="1"/>
    <col min="7" max="7" width="10.5703125" customWidth="1"/>
    <col min="8" max="8" width="9.7109375" customWidth="1"/>
    <col min="9" max="9" width="12.140625" customWidth="1"/>
    <col min="10" max="10" width="11.7109375" customWidth="1"/>
    <col min="11" max="11" width="11.7109375" style="485" customWidth="1"/>
    <col min="12" max="12" width="10" customWidth="1"/>
    <col min="13" max="13" width="10.42578125" customWidth="1"/>
    <col min="14" max="14" width="10.140625" customWidth="1"/>
    <col min="15" max="16" width="12" customWidth="1"/>
    <col min="17" max="17" width="13.5703125" customWidth="1"/>
    <col min="18" max="18" width="12" customWidth="1"/>
    <col min="19" max="20" width="10.5703125" customWidth="1"/>
    <col min="21" max="21" width="11.140625" customWidth="1"/>
    <col min="23" max="23" width="11" customWidth="1"/>
    <col min="27" max="27" width="12.28515625" customWidth="1"/>
    <col min="28" max="28" width="13.28515625" customWidth="1"/>
    <col min="29" max="29" width="10.42578125" customWidth="1"/>
    <col min="30" max="31" width="12.42578125" customWidth="1"/>
    <col min="32" max="32" width="10.140625" customWidth="1"/>
    <col min="35" max="35" width="10.85546875" customWidth="1"/>
    <col min="36" max="36" width="11.42578125" customWidth="1"/>
    <col min="37" max="37" width="10.140625" customWidth="1"/>
    <col min="38" max="39" width="12.28515625" customWidth="1"/>
    <col min="40" max="40" width="6.28515625" customWidth="1"/>
    <col min="42" max="42" width="9.7109375" customWidth="1"/>
    <col min="44" max="44" width="10.5703125" customWidth="1"/>
    <col min="45" max="45" width="10.85546875" customWidth="1"/>
    <col min="47" max="47" width="12.42578125" customWidth="1"/>
    <col min="48" max="48" width="11" customWidth="1"/>
    <col min="52" max="52" width="10.5703125" customWidth="1"/>
    <col min="54" max="54" width="10.140625" customWidth="1"/>
    <col min="55" max="55" width="12" customWidth="1"/>
    <col min="56" max="56" width="13.28515625" customWidth="1"/>
    <col min="57" max="57" width="9.7109375" bestFit="1" customWidth="1"/>
    <col min="58" max="60" width="9.5703125" bestFit="1" customWidth="1"/>
    <col min="61" max="61" width="14.42578125" customWidth="1"/>
    <col min="62" max="62" width="12.42578125" customWidth="1"/>
    <col min="63" max="63" width="11.140625" customWidth="1"/>
    <col min="64" max="64" width="13.5703125" customWidth="1"/>
    <col min="65" max="65" width="11" customWidth="1"/>
    <col min="67" max="67" width="11.140625" customWidth="1"/>
    <col min="68" max="69" width="10.7109375" customWidth="1"/>
    <col min="70" max="70" width="12.5703125" customWidth="1"/>
    <col min="71" max="71" width="11.5703125" customWidth="1"/>
    <col min="73" max="77" width="0" hidden="1" customWidth="1"/>
    <col min="79" max="79" width="9.5703125" bestFit="1" customWidth="1"/>
    <col min="80" max="80" width="11.85546875" customWidth="1"/>
    <col min="81" max="81" width="11" customWidth="1"/>
    <col min="82" max="82" width="11.5703125" customWidth="1"/>
    <col min="83" max="83" width="12" customWidth="1"/>
    <col min="84" max="84" width="11.28515625" customWidth="1"/>
    <col min="85" max="85" width="11.5703125" customWidth="1"/>
    <col min="86" max="86" width="11.140625" customWidth="1"/>
    <col min="87" max="87" width="5.28515625" customWidth="1"/>
    <col min="88" max="88" width="12.140625" customWidth="1"/>
    <col min="96" max="96" width="10.42578125" customWidth="1"/>
    <col min="98" max="98" width="12" customWidth="1"/>
    <col min="99" max="99" width="10.28515625" customWidth="1"/>
    <col min="100" max="100" width="7.42578125" customWidth="1"/>
    <col min="101" max="101" width="9.7109375" customWidth="1"/>
    <col min="102" max="102" width="9.85546875" customWidth="1"/>
    <col min="103" max="103" width="10.5703125" customWidth="1"/>
    <col min="105" max="105" width="12.28515625" customWidth="1"/>
    <col min="109" max="109" width="10" customWidth="1"/>
    <col min="110" max="110" width="10.28515625" customWidth="1"/>
    <col min="116" max="116" width="9.7109375" customWidth="1"/>
    <col min="117" max="117" width="10.140625" customWidth="1"/>
    <col min="119" max="119" width="12.140625" customWidth="1"/>
    <col min="124" max="124" width="9.140625" customWidth="1"/>
    <col min="125" max="125" width="10" customWidth="1"/>
    <col min="126" max="128" width="9.140625" customWidth="1"/>
    <col min="129" max="129" width="6.28515625" customWidth="1"/>
    <col min="130" max="132" width="9.140625" customWidth="1"/>
    <col min="135" max="135" width="10.5703125" customWidth="1"/>
    <col min="137" max="137" width="12.85546875" customWidth="1"/>
    <col min="145" max="145" width="10" customWidth="1"/>
    <col min="146" max="146" width="10.5703125" customWidth="1"/>
    <col min="148" max="148" width="12.28515625" customWidth="1"/>
    <col min="155" max="155" width="10" customWidth="1"/>
    <col min="156" max="156" width="11" customWidth="1"/>
    <col min="158" max="158" width="12.7109375" customWidth="1"/>
    <col min="160" max="160" width="7.42578125" customWidth="1"/>
    <col min="165" max="165" width="9.5703125" bestFit="1" customWidth="1"/>
    <col min="181" max="181" width="10.5703125" customWidth="1"/>
    <col min="182" max="182" width="9.7109375" customWidth="1"/>
    <col min="183" max="183" width="3.28515625" customWidth="1"/>
    <col min="184" max="185" width="12.42578125" customWidth="1"/>
    <col min="186" max="189" width="9.42578125" customWidth="1"/>
    <col min="191" max="191" width="10.140625" customWidth="1"/>
    <col min="207" max="207" width="3.7109375" customWidth="1"/>
    <col min="208" max="208" width="9.7109375" customWidth="1"/>
    <col min="218" max="218" width="11.140625" customWidth="1"/>
    <col min="219" max="219" width="10.7109375" customWidth="1"/>
    <col min="221" max="221" width="12.5703125" customWidth="1"/>
    <col min="227" max="227" width="14.28515625" customWidth="1"/>
    <col min="235" max="235" width="10.5703125" customWidth="1"/>
    <col min="236" max="236" width="10.28515625" customWidth="1"/>
    <col min="253" max="253" width="3.7109375" customWidth="1"/>
    <col min="258" max="258" width="5.5703125" customWidth="1"/>
  </cols>
  <sheetData>
    <row r="1" spans="1:240" ht="20.25" customHeight="1" x14ac:dyDescent="0.2">
      <c r="CV1" s="223"/>
      <c r="CX1" s="220" t="s">
        <v>516</v>
      </c>
      <c r="FZ1" s="2" t="s">
        <v>149</v>
      </c>
      <c r="GA1" s="2"/>
      <c r="GB1" s="2" t="s">
        <v>157</v>
      </c>
      <c r="GC1" s="2"/>
      <c r="GH1" s="2" t="s">
        <v>162</v>
      </c>
      <c r="GN1" s="2" t="s">
        <v>159</v>
      </c>
      <c r="GS1" s="2" t="s">
        <v>167</v>
      </c>
      <c r="GY1" s="14"/>
      <c r="HA1" s="6" t="s">
        <v>168</v>
      </c>
      <c r="HQ1" s="2" t="s">
        <v>149</v>
      </c>
      <c r="HR1" s="2"/>
      <c r="HS1" s="2" t="s">
        <v>157</v>
      </c>
      <c r="HX1" s="2" t="s">
        <v>162</v>
      </c>
      <c r="IC1" s="2" t="s">
        <v>159</v>
      </c>
    </row>
    <row r="2" spans="1:240" x14ac:dyDescent="0.2">
      <c r="A2" t="s">
        <v>430</v>
      </c>
      <c r="BH2" s="1"/>
      <c r="BI2" s="560" t="s">
        <v>456</v>
      </c>
      <c r="BJ2" s="561"/>
      <c r="BK2" s="561"/>
      <c r="BL2" s="561"/>
      <c r="BM2" s="561"/>
      <c r="BN2" s="561"/>
      <c r="BO2" s="561"/>
      <c r="BP2" s="561"/>
      <c r="BQ2" s="561"/>
      <c r="BR2" s="561"/>
      <c r="CV2" s="223"/>
      <c r="GY2" s="14"/>
    </row>
    <row r="3" spans="1:240" x14ac:dyDescent="0.2">
      <c r="L3" s="6" t="s">
        <v>183</v>
      </c>
      <c r="CV3" s="223"/>
      <c r="FZ3" s="10" t="s">
        <v>163</v>
      </c>
      <c r="GA3" s="10"/>
      <c r="GI3" s="5"/>
      <c r="GY3" s="14"/>
      <c r="HQ3" s="10" t="s">
        <v>163</v>
      </c>
      <c r="HR3" s="10"/>
      <c r="HY3" s="5"/>
    </row>
    <row r="4" spans="1:240" x14ac:dyDescent="0.2">
      <c r="L4" s="2" t="s">
        <v>109</v>
      </c>
      <c r="AA4" s="2" t="s">
        <v>110</v>
      </c>
      <c r="AI4" s="2" t="s">
        <v>121</v>
      </c>
      <c r="AR4" s="2" t="s">
        <v>122</v>
      </c>
      <c r="AZ4" s="2" t="s">
        <v>237</v>
      </c>
      <c r="BI4" s="2" t="s">
        <v>234</v>
      </c>
      <c r="BO4" s="2" t="s">
        <v>130</v>
      </c>
      <c r="CA4" s="6" t="s">
        <v>141</v>
      </c>
      <c r="CB4" s="6"/>
      <c r="CC4" s="6"/>
      <c r="CV4" s="223"/>
      <c r="CW4" s="8"/>
      <c r="CX4" s="2" t="s">
        <v>131</v>
      </c>
      <c r="CY4" s="2"/>
      <c r="CZ4" s="2"/>
      <c r="DE4" s="2" t="s">
        <v>132</v>
      </c>
      <c r="DL4" s="2" t="s">
        <v>134</v>
      </c>
      <c r="DT4" s="2" t="s">
        <v>236</v>
      </c>
      <c r="ED4" s="2" t="s">
        <v>460</v>
      </c>
      <c r="EO4" s="2" t="s">
        <v>459</v>
      </c>
      <c r="EY4" s="2" t="s">
        <v>458</v>
      </c>
      <c r="FW4" s="2" t="s">
        <v>110</v>
      </c>
      <c r="FY4" t="s">
        <v>153</v>
      </c>
      <c r="FZ4">
        <f>Begin_year_chart1-1949</f>
        <v>36</v>
      </c>
      <c r="GH4" t="s">
        <v>212</v>
      </c>
      <c r="GN4" t="s">
        <v>213</v>
      </c>
      <c r="GY4" s="14"/>
      <c r="HA4" t="str">
        <f>CA4</f>
        <v>Final Indexes</v>
      </c>
      <c r="HP4" t="s">
        <v>153</v>
      </c>
      <c r="HQ4">
        <f>Begin_year_chart1-1949</f>
        <v>36</v>
      </c>
      <c r="HX4" t="s">
        <v>210</v>
      </c>
      <c r="IC4" t="s">
        <v>211</v>
      </c>
    </row>
    <row r="5" spans="1:240" x14ac:dyDescent="0.2">
      <c r="CA5" s="40" t="s">
        <v>238</v>
      </c>
      <c r="CB5" s="40"/>
      <c r="CC5" s="40" t="s">
        <v>238</v>
      </c>
      <c r="CD5" s="40" t="s">
        <v>238</v>
      </c>
      <c r="CE5" s="40" t="s">
        <v>238</v>
      </c>
      <c r="CF5" s="40" t="s">
        <v>238</v>
      </c>
      <c r="CG5" s="40" t="s">
        <v>238</v>
      </c>
      <c r="CH5" s="40" t="s">
        <v>238</v>
      </c>
      <c r="CI5" s="40" t="s">
        <v>238</v>
      </c>
      <c r="CJ5" s="40" t="s">
        <v>238</v>
      </c>
      <c r="CV5" s="223"/>
      <c r="CW5" s="8"/>
      <c r="FY5" s="8" t="s">
        <v>154</v>
      </c>
      <c r="FZ5">
        <f>End_year_chart1-1949</f>
        <v>65</v>
      </c>
      <c r="GH5" t="s">
        <v>160</v>
      </c>
      <c r="GN5" t="s">
        <v>161</v>
      </c>
      <c r="GY5" s="14"/>
      <c r="HF5" t="str">
        <f>CH5</f>
        <v>(1)</v>
      </c>
      <c r="HH5" t="str">
        <f>CJ5</f>
        <v>(1)</v>
      </c>
      <c r="HP5" s="8" t="s">
        <v>154</v>
      </c>
      <c r="HQ5">
        <f>End_year_chart1-1949</f>
        <v>65</v>
      </c>
      <c r="HX5" t="s">
        <v>160</v>
      </c>
      <c r="IC5" t="s">
        <v>161</v>
      </c>
    </row>
    <row r="6" spans="1:240" x14ac:dyDescent="0.2">
      <c r="CA6" s="40"/>
      <c r="CB6" s="40"/>
      <c r="CC6" s="40"/>
      <c r="CD6" s="40"/>
      <c r="CE6" s="40"/>
      <c r="CF6" s="40"/>
      <c r="CG6" s="40"/>
      <c r="CH6" s="40"/>
      <c r="CI6" s="40"/>
      <c r="CJ6" s="40"/>
      <c r="CV6" s="223"/>
      <c r="CW6" s="8"/>
      <c r="FY6" s="8"/>
      <c r="GY6" s="14"/>
      <c r="HP6" s="8"/>
    </row>
    <row r="7" spans="1:240" x14ac:dyDescent="0.2">
      <c r="B7" t="s">
        <v>101</v>
      </c>
      <c r="L7" s="30" t="s">
        <v>97</v>
      </c>
      <c r="M7" s="30" t="s">
        <v>104</v>
      </c>
      <c r="N7" s="30" t="s">
        <v>105</v>
      </c>
      <c r="O7" s="30" t="s">
        <v>106</v>
      </c>
      <c r="P7" s="30" t="s">
        <v>205</v>
      </c>
      <c r="Q7" s="30" t="s">
        <v>111</v>
      </c>
      <c r="AA7" s="30" t="s">
        <v>97</v>
      </c>
      <c r="AB7" s="30" t="s">
        <v>104</v>
      </c>
      <c r="AC7" s="30" t="s">
        <v>105</v>
      </c>
      <c r="AD7" s="30" t="s">
        <v>106</v>
      </c>
      <c r="AE7" s="30" t="s">
        <v>180</v>
      </c>
      <c r="AF7" s="30" t="s">
        <v>111</v>
      </c>
      <c r="AI7" s="30" t="s">
        <v>97</v>
      </c>
      <c r="AJ7" s="30" t="s">
        <v>104</v>
      </c>
      <c r="AK7" s="30" t="s">
        <v>105</v>
      </c>
      <c r="AL7" s="30" t="s">
        <v>106</v>
      </c>
      <c r="AO7" t="s">
        <v>111</v>
      </c>
      <c r="AR7" s="30" t="s">
        <v>97</v>
      </c>
      <c r="AS7" s="30" t="s">
        <v>104</v>
      </c>
      <c r="AT7" s="30" t="s">
        <v>105</v>
      </c>
      <c r="AU7" s="30" t="s">
        <v>106</v>
      </c>
      <c r="AW7" t="s">
        <v>111</v>
      </c>
      <c r="AZ7" t="s">
        <v>97</v>
      </c>
      <c r="BA7" t="s">
        <v>104</v>
      </c>
      <c r="BB7" t="s">
        <v>105</v>
      </c>
      <c r="BC7" t="s">
        <v>106</v>
      </c>
      <c r="BI7" t="s">
        <v>97</v>
      </c>
      <c r="BJ7" t="s">
        <v>104</v>
      </c>
      <c r="BK7" t="s">
        <v>105</v>
      </c>
      <c r="BL7" t="s">
        <v>106</v>
      </c>
      <c r="BO7" t="s">
        <v>97</v>
      </c>
      <c r="BP7" t="s">
        <v>104</v>
      </c>
      <c r="BQ7" t="s">
        <v>105</v>
      </c>
      <c r="BR7" t="s">
        <v>106</v>
      </c>
      <c r="CA7" t="s">
        <v>110</v>
      </c>
      <c r="CC7" t="s">
        <v>233</v>
      </c>
      <c r="CD7" t="s">
        <v>142</v>
      </c>
      <c r="CE7" t="s">
        <v>142</v>
      </c>
      <c r="CF7" t="s">
        <v>143</v>
      </c>
      <c r="CG7" t="s">
        <v>144</v>
      </c>
      <c r="CH7" t="s">
        <v>145</v>
      </c>
      <c r="CJ7" t="s">
        <v>148</v>
      </c>
      <c r="CK7" t="s">
        <v>250</v>
      </c>
      <c r="CV7" s="223"/>
      <c r="CW7" s="8" t="s">
        <v>101</v>
      </c>
      <c r="CX7" s="30" t="s">
        <v>97</v>
      </c>
      <c r="CY7" s="30" t="s">
        <v>104</v>
      </c>
      <c r="CZ7" s="30" t="s">
        <v>105</v>
      </c>
      <c r="DA7" s="30" t="s">
        <v>106</v>
      </c>
      <c r="DC7" t="s">
        <v>111</v>
      </c>
      <c r="DE7" t="s">
        <v>97</v>
      </c>
      <c r="DF7" t="s">
        <v>104</v>
      </c>
      <c r="DG7" t="s">
        <v>105</v>
      </c>
      <c r="DH7" t="s">
        <v>106</v>
      </c>
      <c r="DJ7" t="s">
        <v>111</v>
      </c>
      <c r="DL7" t="s">
        <v>97</v>
      </c>
      <c r="DM7" t="s">
        <v>104</v>
      </c>
      <c r="DN7" t="s">
        <v>105</v>
      </c>
      <c r="DO7" t="s">
        <v>106</v>
      </c>
      <c r="DQ7" t="s">
        <v>111</v>
      </c>
      <c r="DT7" t="s">
        <v>97</v>
      </c>
      <c r="DU7" t="s">
        <v>104</v>
      </c>
      <c r="DV7" t="s">
        <v>105</v>
      </c>
      <c r="DW7" t="s">
        <v>106</v>
      </c>
      <c r="DZ7" t="s">
        <v>140</v>
      </c>
      <c r="EA7" t="s">
        <v>137</v>
      </c>
      <c r="EB7" t="s">
        <v>137</v>
      </c>
      <c r="ED7" t="s">
        <v>97</v>
      </c>
      <c r="EE7" t="s">
        <v>104</v>
      </c>
      <c r="EF7" t="s">
        <v>105</v>
      </c>
      <c r="EG7" t="s">
        <v>106</v>
      </c>
      <c r="EJ7" t="s">
        <v>136</v>
      </c>
      <c r="EK7" t="s">
        <v>137</v>
      </c>
      <c r="EL7" t="s">
        <v>137</v>
      </c>
      <c r="EO7" t="s">
        <v>97</v>
      </c>
      <c r="EP7" t="s">
        <v>104</v>
      </c>
      <c r="EQ7" t="s">
        <v>105</v>
      </c>
      <c r="ER7" t="s">
        <v>106</v>
      </c>
      <c r="EU7" t="s">
        <v>136</v>
      </c>
      <c r="EV7" t="s">
        <v>137</v>
      </c>
      <c r="EW7" t="s">
        <v>137</v>
      </c>
      <c r="EY7" t="s">
        <v>97</v>
      </c>
      <c r="EZ7" t="s">
        <v>104</v>
      </c>
      <c r="FA7" t="s">
        <v>105</v>
      </c>
      <c r="FB7" t="s">
        <v>106</v>
      </c>
      <c r="FE7" t="s">
        <v>136</v>
      </c>
      <c r="FF7" t="s">
        <v>137</v>
      </c>
      <c r="FG7" t="s">
        <v>137</v>
      </c>
      <c r="FW7" t="s">
        <v>137</v>
      </c>
      <c r="FY7" s="8" t="s">
        <v>158</v>
      </c>
      <c r="FZ7">
        <f>Base_year-1949</f>
        <v>36</v>
      </c>
      <c r="GC7" s="3"/>
      <c r="GY7" s="14"/>
      <c r="HA7" t="str">
        <f>CA7</f>
        <v>Activity</v>
      </c>
      <c r="HB7" t="str">
        <f>CD7</f>
        <v>Structure(0)</v>
      </c>
      <c r="HC7" t="str">
        <f>CE7</f>
        <v>Structure(0)</v>
      </c>
      <c r="HD7" t="str">
        <f>CF7</f>
        <v xml:space="preserve"> Intensity</v>
      </c>
      <c r="HE7" t="str">
        <f>CG7</f>
        <v>Product</v>
      </c>
      <c r="HF7" t="str">
        <f>CH7</f>
        <v>Energy Use</v>
      </c>
      <c r="HH7" t="str">
        <f>CJ7</f>
        <v>Structure</v>
      </c>
      <c r="HJ7" t="s">
        <v>172</v>
      </c>
      <c r="HP7" s="8" t="s">
        <v>158</v>
      </c>
      <c r="HQ7">
        <f>Base_year2-1949</f>
        <v>47</v>
      </c>
    </row>
    <row r="8" spans="1:240" x14ac:dyDescent="0.2">
      <c r="B8" t="s">
        <v>229</v>
      </c>
      <c r="L8" s="31" t="s">
        <v>231</v>
      </c>
      <c r="M8" s="31" t="str">
        <f>L8</f>
        <v xml:space="preserve"> Source</v>
      </c>
      <c r="N8" s="31" t="str">
        <f>M8</f>
        <v xml:space="preserve"> Source</v>
      </c>
      <c r="O8" s="31" t="str">
        <f>N8</f>
        <v xml:space="preserve"> Source</v>
      </c>
      <c r="P8" s="31" t="str">
        <f>O8</f>
        <v xml:space="preserve"> Source</v>
      </c>
      <c r="Q8" s="31" t="str">
        <f>P8</f>
        <v xml:space="preserve"> Source</v>
      </c>
      <c r="AA8" s="31" t="s">
        <v>99</v>
      </c>
      <c r="AB8" s="31" t="s">
        <v>112</v>
      </c>
      <c r="AC8" s="31" t="s">
        <v>113</v>
      </c>
      <c r="AD8" s="31" t="s">
        <v>114</v>
      </c>
      <c r="AE8" s="31" t="s">
        <v>181</v>
      </c>
      <c r="AF8" s="31" t="s">
        <v>115</v>
      </c>
      <c r="AI8" s="31" t="s">
        <v>99</v>
      </c>
      <c r="AJ8" s="31" t="s">
        <v>112</v>
      </c>
      <c r="AK8" s="31" t="s">
        <v>113</v>
      </c>
      <c r="AL8" s="31" t="s">
        <v>114</v>
      </c>
      <c r="AO8" t="s">
        <v>115</v>
      </c>
      <c r="AR8" s="31" t="s">
        <v>99</v>
      </c>
      <c r="AS8" s="31" t="s">
        <v>129</v>
      </c>
      <c r="AT8" s="31" t="s">
        <v>113</v>
      </c>
      <c r="AU8" s="31" t="s">
        <v>114</v>
      </c>
      <c r="AW8" t="s">
        <v>115</v>
      </c>
      <c r="AZ8" t="s">
        <v>99</v>
      </c>
      <c r="BA8" t="s">
        <v>129</v>
      </c>
      <c r="BB8" t="s">
        <v>113</v>
      </c>
      <c r="BC8" t="s">
        <v>114</v>
      </c>
      <c r="BI8" t="s">
        <v>99</v>
      </c>
      <c r="BJ8" t="s">
        <v>129</v>
      </c>
      <c r="BK8" t="s">
        <v>113</v>
      </c>
      <c r="BL8" t="s">
        <v>114</v>
      </c>
      <c r="BO8" t="s">
        <v>99</v>
      </c>
      <c r="BP8" t="s">
        <v>129</v>
      </c>
      <c r="BQ8" t="s">
        <v>113</v>
      </c>
      <c r="BR8" t="s">
        <v>114</v>
      </c>
      <c r="CA8" t="s">
        <v>115</v>
      </c>
      <c r="CC8" t="s">
        <v>143</v>
      </c>
      <c r="CV8" s="223"/>
      <c r="CW8" s="8" t="s">
        <v>229</v>
      </c>
      <c r="CX8" s="31" t="str">
        <f>L8</f>
        <v xml:space="preserve"> Source</v>
      </c>
      <c r="CY8" s="31" t="str">
        <f>M8</f>
        <v xml:space="preserve"> Source</v>
      </c>
      <c r="CZ8" s="31" t="str">
        <f>N8</f>
        <v xml:space="preserve"> Source</v>
      </c>
      <c r="DA8" s="31" t="str">
        <f>O8</f>
        <v xml:space="preserve"> Source</v>
      </c>
      <c r="DE8" t="str">
        <f>L8</f>
        <v xml:space="preserve"> Source</v>
      </c>
      <c r="DF8" t="str">
        <f>M8</f>
        <v xml:space="preserve"> Source</v>
      </c>
      <c r="DG8" t="str">
        <f>N8</f>
        <v xml:space="preserve"> Source</v>
      </c>
      <c r="DH8" t="str">
        <f>O8</f>
        <v xml:space="preserve"> Source</v>
      </c>
      <c r="DL8" t="str">
        <f>L8</f>
        <v xml:space="preserve"> Source</v>
      </c>
      <c r="DM8" t="str">
        <f>M8</f>
        <v xml:space="preserve"> Source</v>
      </c>
      <c r="DN8" t="str">
        <f>N8</f>
        <v xml:space="preserve"> Source</v>
      </c>
      <c r="DO8" t="str">
        <f>O8</f>
        <v xml:space="preserve"> Source</v>
      </c>
      <c r="DT8" t="s">
        <v>100</v>
      </c>
      <c r="DU8" t="s">
        <v>100</v>
      </c>
      <c r="DV8" t="s">
        <v>100</v>
      </c>
      <c r="DW8" t="s">
        <v>100</v>
      </c>
      <c r="DZ8" t="s">
        <v>138</v>
      </c>
      <c r="EA8" t="s">
        <v>138</v>
      </c>
      <c r="EB8" t="s">
        <v>128</v>
      </c>
      <c r="ED8" t="s">
        <v>100</v>
      </c>
      <c r="EE8" t="s">
        <v>100</v>
      </c>
      <c r="EF8" t="s">
        <v>100</v>
      </c>
      <c r="EG8" t="s">
        <v>100</v>
      </c>
      <c r="EJ8" t="s">
        <v>138</v>
      </c>
      <c r="EK8" t="s">
        <v>138</v>
      </c>
      <c r="EL8" t="s">
        <v>128</v>
      </c>
      <c r="EO8" t="s">
        <v>100</v>
      </c>
      <c r="EP8" t="s">
        <v>100</v>
      </c>
      <c r="EQ8" t="s">
        <v>100</v>
      </c>
      <c r="ER8" t="s">
        <v>100</v>
      </c>
      <c r="EU8" t="s">
        <v>138</v>
      </c>
      <c r="EV8" t="s">
        <v>138</v>
      </c>
      <c r="EW8" t="str">
        <f>base_label</f>
        <v xml:space="preserve"> 1985 = 1</v>
      </c>
      <c r="EY8" t="s">
        <v>100</v>
      </c>
      <c r="EZ8" t="s">
        <v>100</v>
      </c>
      <c r="FA8" t="s">
        <v>100</v>
      </c>
      <c r="FB8" t="s">
        <v>100</v>
      </c>
      <c r="FE8" t="s">
        <v>138</v>
      </c>
      <c r="FF8" t="s">
        <v>138</v>
      </c>
      <c r="FG8" t="str">
        <f>base_label</f>
        <v xml:space="preserve"> 1985 = 1</v>
      </c>
      <c r="FW8" t="s">
        <v>128</v>
      </c>
      <c r="FY8" s="8"/>
      <c r="GY8" s="14"/>
      <c r="HA8" t="str">
        <f>CA8</f>
        <v xml:space="preserve">  GDP</v>
      </c>
      <c r="HP8" s="8"/>
    </row>
    <row r="9" spans="1:240" ht="13.5" thickBot="1" x14ac:dyDescent="0.25">
      <c r="B9" t="s">
        <v>103</v>
      </c>
      <c r="L9" s="32" t="s">
        <v>230</v>
      </c>
      <c r="M9" s="32" t="s">
        <v>230</v>
      </c>
      <c r="N9" s="32" t="s">
        <v>230</v>
      </c>
      <c r="O9" s="32" t="s">
        <v>230</v>
      </c>
      <c r="P9" s="32" t="s">
        <v>230</v>
      </c>
      <c r="Q9" s="32" t="s">
        <v>230</v>
      </c>
      <c r="AA9" s="31" t="s">
        <v>232</v>
      </c>
      <c r="AB9" s="31" t="s">
        <v>98</v>
      </c>
      <c r="AC9" s="31" t="s">
        <v>119</v>
      </c>
      <c r="AD9" s="33" t="str">
        <f>base_label</f>
        <v xml:space="preserve"> 1985 = 1</v>
      </c>
      <c r="AE9" s="31" t="s">
        <v>182</v>
      </c>
      <c r="AF9" s="31" t="s">
        <v>235</v>
      </c>
      <c r="AI9" s="33" t="s">
        <v>120</v>
      </c>
      <c r="AJ9" s="33" t="s">
        <v>124</v>
      </c>
      <c r="AK9" s="33" t="s">
        <v>125</v>
      </c>
      <c r="AL9" s="33" t="str">
        <f>base_label</f>
        <v xml:space="preserve"> 1985 = 1</v>
      </c>
      <c r="AM9" s="4"/>
      <c r="AN9" s="4"/>
      <c r="AO9" s="4" t="s">
        <v>127</v>
      </c>
      <c r="AR9" s="33" t="str">
        <f>base_label</f>
        <v xml:space="preserve"> 1985 = 1</v>
      </c>
      <c r="AS9" s="33" t="str">
        <f>AR9</f>
        <v xml:space="preserve"> 1985 = 1</v>
      </c>
      <c r="AT9" s="33" t="str">
        <f>AR9</f>
        <v xml:space="preserve"> 1985 = 1</v>
      </c>
      <c r="AU9" s="33" t="str">
        <f>AR9</f>
        <v xml:space="preserve"> 1985 = 1</v>
      </c>
      <c r="AV9" s="4"/>
      <c r="AW9" s="4" t="str">
        <f>AR9</f>
        <v xml:space="preserve"> 1985 = 1</v>
      </c>
      <c r="AZ9" s="4" t="s">
        <v>128</v>
      </c>
      <c r="BA9" s="4" t="s">
        <v>128</v>
      </c>
      <c r="BB9" s="4" t="s">
        <v>128</v>
      </c>
      <c r="BC9" s="4" t="s">
        <v>128</v>
      </c>
      <c r="BD9" s="5"/>
      <c r="BE9" s="5"/>
      <c r="BO9" s="4" t="s">
        <v>128</v>
      </c>
      <c r="BP9" s="4" t="s">
        <v>128</v>
      </c>
      <c r="BQ9" s="4" t="s">
        <v>128</v>
      </c>
      <c r="BR9" s="4" t="s">
        <v>128</v>
      </c>
      <c r="BS9" s="4"/>
      <c r="BT9" s="4"/>
      <c r="BU9" s="4"/>
      <c r="BV9" s="4"/>
      <c r="BW9" s="4"/>
      <c r="BX9" s="4"/>
      <c r="BY9" s="4"/>
      <c r="CA9" s="4"/>
      <c r="CB9" s="4"/>
      <c r="CC9" s="4"/>
      <c r="CD9" s="4"/>
      <c r="CE9" s="4"/>
      <c r="CF9" s="4"/>
      <c r="CG9" s="4"/>
      <c r="CH9" s="4"/>
      <c r="CI9" s="4"/>
      <c r="CJ9" s="4"/>
      <c r="CV9" s="223"/>
      <c r="CW9" s="8" t="s">
        <v>103</v>
      </c>
      <c r="CX9" s="31" t="s">
        <v>133</v>
      </c>
      <c r="CY9" s="31" t="s">
        <v>133</v>
      </c>
      <c r="CZ9" s="31" t="s">
        <v>133</v>
      </c>
      <c r="DA9" s="31" t="s">
        <v>133</v>
      </c>
      <c r="DE9" s="4"/>
      <c r="DF9" s="4"/>
      <c r="DG9" s="4"/>
      <c r="DH9" s="4"/>
      <c r="DI9" s="4"/>
      <c r="DJ9" s="4"/>
      <c r="DL9" s="4"/>
      <c r="DM9" s="4"/>
      <c r="DN9" s="4"/>
      <c r="DO9" s="4"/>
      <c r="DP9" s="4"/>
      <c r="DQ9" s="4"/>
      <c r="DT9" s="4"/>
      <c r="DU9" s="4"/>
      <c r="DV9" s="4"/>
      <c r="DW9" s="4"/>
      <c r="DX9" s="4"/>
      <c r="DY9" s="4"/>
      <c r="DZ9" s="4"/>
      <c r="EA9" s="4"/>
      <c r="EB9" s="4"/>
      <c r="ED9" s="4"/>
      <c r="EE9" s="4"/>
      <c r="EF9" s="4"/>
      <c r="EG9" s="4"/>
      <c r="EH9" s="5"/>
      <c r="EI9" s="5"/>
      <c r="EJ9" s="4"/>
      <c r="EK9" s="4"/>
      <c r="EL9" s="4"/>
      <c r="EO9" s="4"/>
      <c r="EP9" s="4"/>
      <c r="EQ9" s="4"/>
      <c r="ER9" s="4"/>
      <c r="ES9" s="5"/>
      <c r="ET9" s="5"/>
      <c r="EU9" s="4"/>
      <c r="EV9" s="4"/>
      <c r="EW9" s="4"/>
      <c r="EX9" s="4"/>
      <c r="EY9" s="4"/>
      <c r="EZ9" s="4"/>
      <c r="FA9" s="4"/>
      <c r="FB9" s="4"/>
      <c r="FC9" s="5"/>
      <c r="FD9" s="5"/>
      <c r="FE9" s="4"/>
      <c r="FF9" s="4"/>
      <c r="FG9" s="4"/>
      <c r="FW9" s="4"/>
      <c r="FY9" s="8" t="s">
        <v>152</v>
      </c>
      <c r="FZ9" t="s">
        <v>164</v>
      </c>
      <c r="GC9" t="s">
        <v>383</v>
      </c>
      <c r="GD9" t="s">
        <v>176</v>
      </c>
      <c r="GE9" t="s">
        <v>177</v>
      </c>
      <c r="GG9" t="s">
        <v>103</v>
      </c>
      <c r="GH9" t="s">
        <v>115</v>
      </c>
      <c r="GI9" t="s">
        <v>155</v>
      </c>
      <c r="GJ9" t="s">
        <v>156</v>
      </c>
      <c r="GN9" t="s">
        <v>97</v>
      </c>
      <c r="GO9" t="s">
        <v>104</v>
      </c>
      <c r="GP9" t="s">
        <v>105</v>
      </c>
      <c r="GQ9" t="s">
        <v>106</v>
      </c>
      <c r="GY9" s="14"/>
      <c r="HH9">
        <f>CJ9</f>
        <v>0</v>
      </c>
      <c r="HJ9" t="s">
        <v>173</v>
      </c>
      <c r="HK9" t="s">
        <v>104</v>
      </c>
      <c r="HL9" t="s">
        <v>105</v>
      </c>
      <c r="HM9" t="s">
        <v>106</v>
      </c>
      <c r="HP9" s="8" t="s">
        <v>152</v>
      </c>
      <c r="HQ9" t="s">
        <v>164</v>
      </c>
      <c r="HU9" t="s">
        <v>177</v>
      </c>
      <c r="HW9" t="s">
        <v>103</v>
      </c>
      <c r="HX9" t="s">
        <v>115</v>
      </c>
      <c r="HY9" t="s">
        <v>155</v>
      </c>
      <c r="HZ9" t="s">
        <v>156</v>
      </c>
      <c r="IC9" t="s">
        <v>97</v>
      </c>
      <c r="ID9" t="s">
        <v>104</v>
      </c>
      <c r="IE9" t="s">
        <v>105</v>
      </c>
      <c r="IF9" t="s">
        <v>106</v>
      </c>
    </row>
    <row r="10" spans="1:240" x14ac:dyDescent="0.2">
      <c r="A10">
        <v>1</v>
      </c>
      <c r="B10" s="1">
        <v>1949</v>
      </c>
      <c r="C10" s="1"/>
      <c r="D10" s="1"/>
      <c r="E10" s="1"/>
      <c r="F10" s="1"/>
      <c r="G10" s="1"/>
      <c r="H10" s="1"/>
      <c r="I10" s="1"/>
      <c r="J10" s="1"/>
      <c r="K10" s="525"/>
      <c r="L10" s="27"/>
      <c r="M10" s="27"/>
      <c r="N10" s="27"/>
      <c r="O10" s="27"/>
      <c r="P10" s="27"/>
      <c r="Q10" s="27"/>
      <c r="R10" s="27"/>
      <c r="S10" s="27"/>
      <c r="AA10" s="23">
        <f>AA84</f>
        <v>0</v>
      </c>
      <c r="AB10" s="23">
        <f t="shared" ref="AB10:AB41" si="0">AB84</f>
        <v>27235.148729606164</v>
      </c>
      <c r="AC10" s="23"/>
      <c r="AD10" s="26"/>
      <c r="AF10" s="27"/>
      <c r="AI10" s="34" t="e">
        <f t="shared" ref="AI10:AI40" si="1">L10/AA10*1000</f>
        <v>#DIV/0!</v>
      </c>
      <c r="AJ10" s="34">
        <f t="shared" ref="AJ10:AJ40" si="2">M10/AB10*1000</f>
        <v>0</v>
      </c>
      <c r="AK10" s="34" t="e">
        <f t="shared" ref="AK10:AK40" si="3">N10/AC10*1000</f>
        <v>#DIV/0!</v>
      </c>
      <c r="AL10" s="26" t="e">
        <f t="shared" ref="AL10:AL40" si="4">O10/AD10*1000</f>
        <v>#DIV/0!</v>
      </c>
      <c r="AO10" s="34" t="e">
        <f t="shared" ref="AO10:AO41" si="5">Q10/AF10</f>
        <v>#DIV/0!</v>
      </c>
      <c r="AR10" s="26" t="e">
        <f t="shared" ref="AR10:AR41" si="6">AI10/AI$75</f>
        <v>#DIV/0!</v>
      </c>
      <c r="AS10" s="26">
        <f t="shared" ref="AS10:AS41" si="7">AJ10/AJ$75</f>
        <v>0</v>
      </c>
      <c r="AT10" s="26" t="e">
        <f t="shared" ref="AT10:AT41" si="8">AK10/AK$75</f>
        <v>#DIV/0!</v>
      </c>
      <c r="AU10" s="26" t="e">
        <f t="shared" ref="AU10:AU41" si="9">AL10/AL$75</f>
        <v>#DIV/0!</v>
      </c>
      <c r="AV10" s="26"/>
      <c r="AW10" s="26" t="e">
        <f>AO10/AO$46</f>
        <v>#DIV/0!</v>
      </c>
      <c r="AZ10" t="e">
        <f t="shared" ref="AZ10:AZ41" si="10">AA10/$AF10</f>
        <v>#DIV/0!</v>
      </c>
      <c r="BA10" t="e">
        <f t="shared" ref="BA10:BA41" si="11">AB10/$AF10</f>
        <v>#DIV/0!</v>
      </c>
      <c r="BB10" t="e">
        <f t="shared" ref="BB10:BB41" si="12">AC10/$AF10</f>
        <v>#DIV/0!</v>
      </c>
      <c r="BC10" t="e">
        <f t="shared" ref="BC10:BC41" si="13">AD10/$AF10</f>
        <v>#DIV/0!</v>
      </c>
      <c r="BI10" s="26" t="e">
        <f>AR10</f>
        <v>#DIV/0!</v>
      </c>
      <c r="BJ10" s="26">
        <f>AS10</f>
        <v>0</v>
      </c>
      <c r="BO10" t="e">
        <f>AR10/#REF!</f>
        <v>#DIV/0!</v>
      </c>
      <c r="BP10" t="e">
        <f>AS10/#REF!</f>
        <v>#REF!</v>
      </c>
      <c r="BQ10" t="e">
        <f>AT10/#REF!</f>
        <v>#DIV/0!</v>
      </c>
      <c r="BR10" t="e">
        <f>AU10/#REF!</f>
        <v>#DIV/0!</v>
      </c>
      <c r="CA10" s="9">
        <f>CA84</f>
        <v>0.26494447309177344</v>
      </c>
      <c r="CB10" s="9"/>
      <c r="CC10" s="9" t="e">
        <f>AW10</f>
        <v>#DIV/0!</v>
      </c>
      <c r="CD10" s="9">
        <f>FG10</f>
        <v>1</v>
      </c>
      <c r="CE10" s="9">
        <f t="shared" ref="CE10:CE41" si="14">EL10</f>
        <v>1.1086889456744686</v>
      </c>
      <c r="CF10" s="9">
        <f>EB10</f>
        <v>80.179121909147625</v>
      </c>
      <c r="CG10" s="9">
        <f t="shared" ref="CG10:CG41" si="15">CA10*CD10*CE10*CF10</f>
        <v>23.551896132995299</v>
      </c>
      <c r="CH10" s="9">
        <f t="shared" ref="CH10:CH41" si="16">Q10/Q$75</f>
        <v>0</v>
      </c>
      <c r="CI10" s="9"/>
      <c r="CJ10" s="9">
        <f t="shared" ref="CJ10:CJ41" si="17">CD10*CE10</f>
        <v>1.1086889456744686</v>
      </c>
      <c r="CV10" s="223"/>
      <c r="CW10" s="8"/>
      <c r="CX10" s="26" t="e">
        <f t="shared" ref="CX10:CX41" si="18">L10/$Q10</f>
        <v>#DIV/0!</v>
      </c>
      <c r="CY10" s="26" t="e">
        <f t="shared" ref="CY10:CY41" si="19">M10/$Q10</f>
        <v>#DIV/0!</v>
      </c>
      <c r="CZ10" s="26" t="e">
        <f t="shared" ref="CZ10:CZ41" si="20">N10/$Q10</f>
        <v>#DIV/0!</v>
      </c>
      <c r="DA10" s="26" t="e">
        <f t="shared" ref="DA10:DA41" si="21">O10/$Q10</f>
        <v>#DIV/0!</v>
      </c>
      <c r="DB10" s="26"/>
      <c r="DC10" t="e">
        <f>SUM(CX10:DA10)</f>
        <v>#DIV/0!</v>
      </c>
      <c r="DE10" s="26"/>
      <c r="DF10" s="26"/>
      <c r="DG10" s="26"/>
      <c r="DH10" s="26"/>
      <c r="DI10" s="26"/>
      <c r="DJ10" s="26"/>
      <c r="DK10" s="26"/>
      <c r="DL10" s="26"/>
      <c r="DM10" s="26"/>
      <c r="DN10" s="26"/>
      <c r="DO10" s="26"/>
      <c r="DP10" s="26"/>
      <c r="DQ10" s="26"/>
      <c r="DR10" s="26"/>
      <c r="DS10" s="26"/>
      <c r="DT10" s="26"/>
      <c r="DU10" s="26"/>
      <c r="DV10" s="26"/>
      <c r="DW10" s="26"/>
      <c r="DX10" s="26"/>
      <c r="EA10">
        <v>1</v>
      </c>
      <c r="EB10">
        <f t="shared" ref="EB10:EB41" si="22">EA10/EA$75</f>
        <v>80.179121909147625</v>
      </c>
      <c r="EJ10" s="26"/>
      <c r="EK10" s="26">
        <v>1</v>
      </c>
      <c r="EL10" s="26">
        <f t="shared" ref="EL10:EL41" si="23">EK10/EK$75</f>
        <v>1.1086889456744686</v>
      </c>
      <c r="EV10">
        <v>1</v>
      </c>
      <c r="EW10">
        <f t="shared" ref="EW10:EW41" si="24">EV10/EV$75</f>
        <v>1</v>
      </c>
      <c r="FF10">
        <v>1</v>
      </c>
      <c r="FG10">
        <f t="shared" ref="FG10:FG41" si="25">FF10/FF$75</f>
        <v>1</v>
      </c>
      <c r="FW10" t="e">
        <f>#REF!/#REF!</f>
        <v>#REF!</v>
      </c>
      <c r="FY10" s="8">
        <v>0</v>
      </c>
      <c r="FZ10" t="b">
        <f>(FY10+Begin_year_chart1&lt;=End_year_chart1)</f>
        <v>1</v>
      </c>
      <c r="GB10" t="s">
        <v>97</v>
      </c>
      <c r="GC10" s="20"/>
      <c r="GD10" s="20">
        <f ca="1">OFFSET(CX$10,$FZ$7,0)</f>
        <v>0.20940664697567696</v>
      </c>
      <c r="GE10" s="12">
        <f ca="1">OFFSET(AR$10,$FZ$5,0)</f>
        <v>0</v>
      </c>
      <c r="GG10" s="11">
        <f t="shared" ref="GG10:GG41" ca="1" si="26">IF(FZ10,OFFSET(B$10,$FZ$4+$FY10,0),"")</f>
        <v>1985</v>
      </c>
      <c r="GH10" s="12">
        <f t="shared" ref="GH10:GH41" ca="1" si="27">IF($FZ10,OFFSET(CA$10,$FZ$4+$FY10,0),"")</f>
        <v>1</v>
      </c>
      <c r="GI10" s="12">
        <f t="shared" ref="GI10:GI41" ca="1" si="28">IF($FZ10,OFFSET(CJ$10,$FZ$4+$FY10,0),"")</f>
        <v>1</v>
      </c>
      <c r="GJ10" s="12">
        <f t="shared" ref="GJ10:GJ41" ca="1" si="29">IF($FZ10,OFFSET(CF$10,$FZ$4+$FY10,0),"")</f>
        <v>1</v>
      </c>
      <c r="GL10">
        <f ca="1">GG10</f>
        <v>1985</v>
      </c>
      <c r="GN10" s="12">
        <f t="shared" ref="GN10:GN41" ca="1" si="30">IF($FZ10,OFFSET(AR$10,$FZ$4+$FY10,0),"")</f>
        <v>1</v>
      </c>
      <c r="GO10" s="12">
        <f t="shared" ref="GO10:GO41" ca="1" si="31">IF($FZ10,OFFSET(AS$10,$FZ$4+$FY10,0),"")</f>
        <v>1</v>
      </c>
      <c r="GP10" s="12">
        <f t="shared" ref="GP10:GP41" ca="1" si="32">IF($FZ10,OFFSET(AT$10,$FZ$4+$FY10,0),"")</f>
        <v>1</v>
      </c>
      <c r="GQ10" s="12">
        <f t="shared" ref="GQ10:GQ41" ca="1" si="33">IF($FZ10,OFFSET(AU$10,$FZ$4+$FY10,0),"")</f>
        <v>1</v>
      </c>
      <c r="GY10" s="14"/>
      <c r="HA10">
        <f t="shared" ref="HA10:HA41" si="34">CA10/CA$76</f>
        <v>0.19096397556067224</v>
      </c>
      <c r="HB10">
        <f t="shared" ref="HB10:HB41" si="35">CD10/CD$76</f>
        <v>1</v>
      </c>
      <c r="HC10">
        <f t="shared" ref="HC10:HC41" si="36">CE10/CE$76</f>
        <v>1.2182926428388696</v>
      </c>
      <c r="HD10">
        <f t="shared" ref="HD10:HD41" si="37">CF10/CF$76</f>
        <v>83.66771376880466</v>
      </c>
      <c r="HE10">
        <f t="shared" ref="HE10:HE41" si="38">CG10/CG$76</f>
        <v>19.465294149879181</v>
      </c>
      <c r="HF10">
        <f t="shared" ref="HF10:HF41" si="39">CH10/CH$76</f>
        <v>0</v>
      </c>
      <c r="HH10">
        <f t="shared" ref="HH10:HH41" si="40">CJ10/CJ$76</f>
        <v>1.2182926428388696</v>
      </c>
      <c r="HJ10" t="e">
        <f t="shared" ref="HJ10:HJ41" si="41">AR10/AR$76</f>
        <v>#DIV/0!</v>
      </c>
      <c r="HK10">
        <f t="shared" ref="HK10:HK41" si="42">AS10/AS$76</f>
        <v>0</v>
      </c>
      <c r="HL10" t="e">
        <f t="shared" ref="HL10:HL41" si="43">AT10/AT$76</f>
        <v>#DIV/0!</v>
      </c>
      <c r="HM10" t="e">
        <f t="shared" ref="HM10:HM41" si="44">AU10/AU$76</f>
        <v>#DIV/0!</v>
      </c>
      <c r="HP10" s="8">
        <v>0</v>
      </c>
      <c r="HQ10" t="b">
        <f>(HP10+Begin_year_chart1&lt;=End_year_chart1)</f>
        <v>1</v>
      </c>
      <c r="HS10" t="s">
        <v>97</v>
      </c>
      <c r="HT10" s="13">
        <f ca="1">OFFSET(CX$10,$HQ$7,0)</f>
        <v>0.20303029062356406</v>
      </c>
      <c r="HU10" s="12">
        <f ca="1">OFFSET(HJ$10,$HQ$5,0)</f>
        <v>0</v>
      </c>
      <c r="HW10" s="11">
        <f t="shared" ref="HW10:HW29" ca="1" si="45">IF(HQ10,OFFSET(B$10,$FZ$4+$FY10,0),"")</f>
        <v>1985</v>
      </c>
      <c r="HX10" s="12">
        <f t="shared" ref="HX10:HX29" ca="1" si="46">IF($HQ10,OFFSET(HA$10,$FZ$4+$FY10,0),"")</f>
        <v>0.72076980256359124</v>
      </c>
      <c r="HY10" s="12">
        <f t="shared" ref="HY10:HY29" ca="1" si="47">IF($HQ10,OFFSET(HH$10,$FZ$4+$FY10,0),"")</f>
        <v>1.0988588346551285</v>
      </c>
      <c r="HZ10" s="12">
        <f t="shared" ref="HZ10:HZ29" ca="1" si="48">IF($HQ10,OFFSET(HD$10,$FZ$4+$FY10,0),"")</f>
        <v>1.0435099783658148</v>
      </c>
      <c r="IC10" s="12">
        <f t="shared" ref="IC10:IC29" ca="1" si="49">IF($HQ10,OFFSET(HJ$10,$FZ$4+$FY10,0),"")</f>
        <v>0.97552965419724613</v>
      </c>
      <c r="ID10" s="12">
        <f t="shared" ref="ID10:ID29" ca="1" si="50">IF($HQ10,OFFSET(HK$10,$FZ$4+$FY10,0),"")</f>
        <v>0.94222385782886087</v>
      </c>
      <c r="IE10" s="12">
        <f t="shared" ref="IE10:IE29" ca="1" si="51">IF($HQ10,OFFSET(HL$10,$FZ$4+$FY10,0),"")</f>
        <v>1.047046515804974</v>
      </c>
      <c r="IF10" s="12">
        <f t="shared" ref="IF10:IF29" ca="1" si="52">IF($HQ10,OFFSET(HM$10,$FZ$4+$FY10,0),"")</f>
        <v>1.1567195146531186</v>
      </c>
    </row>
    <row r="11" spans="1:240" x14ac:dyDescent="0.2">
      <c r="A11">
        <f>A10+1</f>
        <v>2</v>
      </c>
      <c r="B11" s="1">
        <f>B10+1</f>
        <v>1950</v>
      </c>
      <c r="C11" s="1"/>
      <c r="D11" s="1"/>
      <c r="E11" s="1"/>
      <c r="F11" s="1"/>
      <c r="G11" s="1"/>
      <c r="H11" s="1"/>
      <c r="I11" s="1"/>
      <c r="J11" s="1"/>
      <c r="K11" s="525"/>
      <c r="L11" s="27"/>
      <c r="M11" s="27"/>
      <c r="N11" s="27"/>
      <c r="O11" s="27"/>
      <c r="P11" s="27"/>
      <c r="Q11" s="27"/>
      <c r="R11" s="27"/>
      <c r="S11" s="27"/>
      <c r="AA11" s="23">
        <f t="shared" ref="AA11:AA62" si="53">AA85</f>
        <v>0</v>
      </c>
      <c r="AB11" s="23">
        <f t="shared" si="0"/>
        <v>27788.637079656914</v>
      </c>
      <c r="AC11" s="23"/>
      <c r="AD11" s="26"/>
      <c r="AF11" s="27"/>
      <c r="AI11" s="34" t="e">
        <f t="shared" si="1"/>
        <v>#DIV/0!</v>
      </c>
      <c r="AJ11" s="34">
        <f t="shared" si="2"/>
        <v>0</v>
      </c>
      <c r="AK11" s="34" t="e">
        <f t="shared" si="3"/>
        <v>#DIV/0!</v>
      </c>
      <c r="AL11" s="26" t="e">
        <f t="shared" si="4"/>
        <v>#DIV/0!</v>
      </c>
      <c r="AO11" s="34" t="e">
        <f t="shared" si="5"/>
        <v>#DIV/0!</v>
      </c>
      <c r="AR11" s="26" t="e">
        <f t="shared" si="6"/>
        <v>#DIV/0!</v>
      </c>
      <c r="AS11" s="26">
        <f t="shared" si="7"/>
        <v>0</v>
      </c>
      <c r="AT11" s="26" t="e">
        <f t="shared" si="8"/>
        <v>#DIV/0!</v>
      </c>
      <c r="AU11" s="26" t="e">
        <f t="shared" si="9"/>
        <v>#DIV/0!</v>
      </c>
      <c r="AV11" s="26"/>
      <c r="AW11" s="26" t="e">
        <f t="shared" ref="AW11:AW71" si="54">AO11/AO$46</f>
        <v>#DIV/0!</v>
      </c>
      <c r="AZ11" t="e">
        <f t="shared" si="10"/>
        <v>#DIV/0!</v>
      </c>
      <c r="BA11" t="e">
        <f t="shared" si="11"/>
        <v>#DIV/0!</v>
      </c>
      <c r="BB11" t="e">
        <f t="shared" si="12"/>
        <v>#DIV/0!</v>
      </c>
      <c r="BC11" t="e">
        <f t="shared" si="13"/>
        <v>#DIV/0!</v>
      </c>
      <c r="BO11" t="e">
        <f>AR11/#REF!</f>
        <v>#DIV/0!</v>
      </c>
      <c r="BP11" t="e">
        <f>AS11/#REF!</f>
        <v>#REF!</v>
      </c>
      <c r="BQ11" t="e">
        <f>AT11/#REF!</f>
        <v>#DIV/0!</v>
      </c>
      <c r="BR11" t="e">
        <f>AU11/#REF!</f>
        <v>#DIV/0!</v>
      </c>
      <c r="CA11" s="9">
        <f t="shared" ref="CA11:CA69" si="55">CA85</f>
        <v>0.28794757958018385</v>
      </c>
      <c r="CB11" s="9"/>
      <c r="CC11" s="9" t="e">
        <f t="shared" ref="CC11:CC71" si="56">AW11</f>
        <v>#DIV/0!</v>
      </c>
      <c r="CD11" s="9">
        <f t="shared" ref="CD11:CD71" si="57">FG11</f>
        <v>1</v>
      </c>
      <c r="CE11" s="9">
        <f t="shared" si="14"/>
        <v>1.1086889456744686</v>
      </c>
      <c r="CF11" s="9">
        <f t="shared" ref="CF11:CF71" si="58">EB11</f>
        <v>80.179121909147625</v>
      </c>
      <c r="CG11" s="9">
        <f t="shared" si="15"/>
        <v>25.596727521357995</v>
      </c>
      <c r="CH11" s="9">
        <f t="shared" si="16"/>
        <v>0</v>
      </c>
      <c r="CI11" s="9"/>
      <c r="CJ11" s="9">
        <f t="shared" si="17"/>
        <v>1.1086889456744686</v>
      </c>
      <c r="CV11" s="223"/>
      <c r="CW11" s="8"/>
      <c r="CX11" s="26" t="e">
        <f t="shared" si="18"/>
        <v>#DIV/0!</v>
      </c>
      <c r="CY11" s="26" t="e">
        <f t="shared" si="19"/>
        <v>#DIV/0!</v>
      </c>
      <c r="CZ11" s="26" t="e">
        <f t="shared" si="20"/>
        <v>#DIV/0!</v>
      </c>
      <c r="DA11" s="26" t="e">
        <f t="shared" si="21"/>
        <v>#DIV/0!</v>
      </c>
      <c r="DB11" s="26"/>
      <c r="DC11" t="e">
        <f t="shared" ref="DC11:DC71" si="59">SUM(CX11:DA11)</f>
        <v>#DIV/0!</v>
      </c>
      <c r="DE11" s="26" t="e">
        <f>(CX11-CX10)/LN(CX11/CX10)</f>
        <v>#DIV/0!</v>
      </c>
      <c r="DF11" s="26" t="e">
        <f>(CY11-CY10)/LN(CY11/CY10)</f>
        <v>#DIV/0!</v>
      </c>
      <c r="DG11" s="26" t="e">
        <f>(CZ11-CZ10)/LN(CZ11/CZ10)</f>
        <v>#DIV/0!</v>
      </c>
      <c r="DH11" s="26" t="e">
        <f>(DA11-DA10)/LN(DA11/DA10)</f>
        <v>#DIV/0!</v>
      </c>
      <c r="DI11" s="26"/>
      <c r="DJ11" s="26" t="e">
        <f>SUM(DE11:DH11)</f>
        <v>#DIV/0!</v>
      </c>
      <c r="DK11" s="26"/>
      <c r="DL11" s="26" t="e">
        <f>DE11/$DJ11</f>
        <v>#DIV/0!</v>
      </c>
      <c r="DM11" s="26" t="e">
        <f>DF11/$DJ11</f>
        <v>#DIV/0!</v>
      </c>
      <c r="DN11" s="26" t="e">
        <f>DG11/$DJ11</f>
        <v>#DIV/0!</v>
      </c>
      <c r="DO11" s="26" t="e">
        <f>DH11/$DJ11</f>
        <v>#DIV/0!</v>
      </c>
      <c r="DP11" s="26"/>
      <c r="DQ11" s="26" t="e">
        <f>SUM(DL11:DO11)</f>
        <v>#DIV/0!</v>
      </c>
      <c r="DR11" s="26"/>
      <c r="DS11" s="26"/>
      <c r="DT11" s="26" t="e">
        <f>LN(AR11/AR10)</f>
        <v>#DIV/0!</v>
      </c>
      <c r="DU11" s="26" t="e">
        <f>LN(AS11/AS10)</f>
        <v>#DIV/0!</v>
      </c>
      <c r="DV11" s="26" t="e">
        <f>LN(AT11/AT10)</f>
        <v>#DIV/0!</v>
      </c>
      <c r="DW11" s="26" t="e">
        <f>LN(AU11/AU10)</f>
        <v>#DIV/0!</v>
      </c>
      <c r="DX11" s="26"/>
      <c r="DZ11" t="e">
        <f>EXP(SUMPRODUCT($DL11:$DO11,DT11:DW11))</f>
        <v>#DIV/0!</v>
      </c>
      <c r="EA11">
        <f>IF(ISERR(DZ11),EA10,DZ11*EA10)</f>
        <v>1</v>
      </c>
      <c r="EB11">
        <f t="shared" si="22"/>
        <v>80.179121909147625</v>
      </c>
      <c r="ED11" t="e">
        <f t="shared" ref="ED11:ED42" si="60">LN(AZ11/AZ10)</f>
        <v>#DIV/0!</v>
      </c>
      <c r="EE11" t="e">
        <f t="shared" ref="EE11:EE42" si="61">LN(BA11/BA10)</f>
        <v>#DIV/0!</v>
      </c>
      <c r="EF11" t="e">
        <f t="shared" ref="EF11:EF42" si="62">LN(BB11/BB10)</f>
        <v>#DIV/0!</v>
      </c>
      <c r="EG11" t="e">
        <f t="shared" ref="EG11:EG42" si="63">LN(BC11/BC10)</f>
        <v>#DIV/0!</v>
      </c>
      <c r="EJ11" s="26" t="e">
        <f t="shared" ref="EJ11:EJ42" si="64">EXP(SUMPRODUCT($DL11:$DO11,ED11:EG11))</f>
        <v>#DIV/0!</v>
      </c>
      <c r="EK11" s="26">
        <f>IF(ISERR(EJ11),EK10,EJ11*EK10)</f>
        <v>1</v>
      </c>
      <c r="EL11" s="26">
        <f t="shared" si="23"/>
        <v>1.1086889456744686</v>
      </c>
      <c r="EO11" t="e">
        <f t="shared" ref="EO11:EO42" si="65">LN(BD11/BD10)</f>
        <v>#DIV/0!</v>
      </c>
      <c r="EP11" t="e">
        <f t="shared" ref="EP11:EP42" si="66">LN(BF11/BF10)</f>
        <v>#DIV/0!</v>
      </c>
      <c r="EQ11" t="e">
        <f t="shared" ref="EQ11:EQ42" si="67">LN(BH11/BH10)</f>
        <v>#DIV/0!</v>
      </c>
      <c r="ER11" t="e">
        <f t="shared" ref="ER11:ER42" si="68">LN(BI11/BI10)</f>
        <v>#DIV/0!</v>
      </c>
      <c r="EU11" t="e">
        <f>EXP(SUMPRODUCT($DL11:$DO11,EO11:ER11))</f>
        <v>#DIV/0!</v>
      </c>
      <c r="EV11">
        <f>IF(ISERR(EU11),EV10,EU11*EV10)</f>
        <v>1</v>
      </c>
      <c r="EW11">
        <f t="shared" si="24"/>
        <v>1</v>
      </c>
      <c r="EY11" t="e">
        <f t="shared" ref="EY11:EY42" si="69">LN(BO11/BO10)</f>
        <v>#DIV/0!</v>
      </c>
      <c r="EZ11" t="e">
        <f t="shared" ref="EZ11:EZ42" si="70">LN(BP11/BP10)</f>
        <v>#REF!</v>
      </c>
      <c r="FA11" t="e">
        <f t="shared" ref="FA11:FA42" si="71">LN(BQ11/BQ10)</f>
        <v>#DIV/0!</v>
      </c>
      <c r="FB11" t="e">
        <f t="shared" ref="FB11:FB42" si="72">LN(BR11/BR10)</f>
        <v>#DIV/0!</v>
      </c>
      <c r="FE11" t="e">
        <f>EXP(SUMPRODUCT($DL11:$DO11,EY11:FB11))</f>
        <v>#DIV/0!</v>
      </c>
      <c r="FF11">
        <f>IF(ISERR(FE11),FF10,FE11*FF10)</f>
        <v>1</v>
      </c>
      <c r="FG11">
        <f t="shared" si="25"/>
        <v>1</v>
      </c>
      <c r="FW11" t="e">
        <f>#REF!/#REF!</f>
        <v>#REF!</v>
      </c>
      <c r="FY11" s="8">
        <f>FY10+1</f>
        <v>1</v>
      </c>
      <c r="FZ11" t="b">
        <f t="shared" ref="FZ11:FZ75" si="73">(FY11+Begin_year_chart1&lt;=End_year_chart1)</f>
        <v>1</v>
      </c>
      <c r="GB11" t="s">
        <v>104</v>
      </c>
      <c r="GC11" s="3"/>
      <c r="GD11" s="20">
        <f ca="1">OFFSET(CY$10,$FZ$7,0)</f>
        <v>0.15029979167025637</v>
      </c>
      <c r="GE11" s="12">
        <f ca="1">OFFSET(AS$10,$FZ$5,0)</f>
        <v>0</v>
      </c>
      <c r="GF11" s="11"/>
      <c r="GG11" s="11">
        <f t="shared" ca="1" si="26"/>
        <v>1986</v>
      </c>
      <c r="GH11" s="12">
        <f t="shared" ca="1" si="27"/>
        <v>1.0346241400560927</v>
      </c>
      <c r="GI11" s="12">
        <f t="shared" ca="1" si="28"/>
        <v>0.98118405710224932</v>
      </c>
      <c r="GJ11" s="12">
        <f t="shared" ca="1" si="29"/>
        <v>0.98204728202621061</v>
      </c>
      <c r="GL11">
        <f t="shared" ref="GL11:GL30" ca="1" si="74">GG11</f>
        <v>1986</v>
      </c>
      <c r="GN11" s="12">
        <f t="shared" ca="1" si="30"/>
        <v>0.98278661335957673</v>
      </c>
      <c r="GO11" s="12">
        <f t="shared" ca="1" si="31"/>
        <v>0.98749388338319655</v>
      </c>
      <c r="GP11" s="12">
        <f t="shared" ca="1" si="32"/>
        <v>0.96908610842963894</v>
      </c>
      <c r="GQ11" s="12">
        <f t="shared" ca="1" si="33"/>
        <v>0.99688938725871945</v>
      </c>
      <c r="GY11" s="14"/>
      <c r="HA11">
        <f t="shared" si="34"/>
        <v>0.20754392008267308</v>
      </c>
      <c r="HB11">
        <f t="shared" si="35"/>
        <v>1</v>
      </c>
      <c r="HC11">
        <f t="shared" si="36"/>
        <v>1.2182926428388696</v>
      </c>
      <c r="HD11">
        <f t="shared" si="37"/>
        <v>83.66771376880466</v>
      </c>
      <c r="HE11">
        <f t="shared" si="38"/>
        <v>21.155317077826069</v>
      </c>
      <c r="HF11">
        <f t="shared" si="39"/>
        <v>0</v>
      </c>
      <c r="HH11">
        <f t="shared" si="40"/>
        <v>1.2182926428388696</v>
      </c>
      <c r="HJ11" t="e">
        <f t="shared" si="41"/>
        <v>#DIV/0!</v>
      </c>
      <c r="HK11">
        <f t="shared" si="42"/>
        <v>0</v>
      </c>
      <c r="HL11" t="e">
        <f t="shared" si="43"/>
        <v>#DIV/0!</v>
      </c>
      <c r="HM11" t="e">
        <f t="shared" si="44"/>
        <v>#DIV/0!</v>
      </c>
      <c r="HP11" s="8">
        <f>HP10+1</f>
        <v>1</v>
      </c>
      <c r="HQ11" t="b">
        <f t="shared" ref="HQ11:HQ71" si="75">(HP11+Begin_year_chart1&lt;=End_year_chart1)</f>
        <v>1</v>
      </c>
      <c r="HS11" t="s">
        <v>104</v>
      </c>
      <c r="HT11" s="13">
        <f ca="1">OFFSET(CY$10,$HQ$7,0)</f>
        <v>0.15438922286413742</v>
      </c>
      <c r="HU11" s="12">
        <f ca="1">OFFSET(HK$10,$HQ$5,0)</f>
        <v>0</v>
      </c>
      <c r="HV11" s="11"/>
      <c r="HW11" s="11">
        <f t="shared" ca="1" si="45"/>
        <v>1986</v>
      </c>
      <c r="HX11" s="12">
        <f t="shared" ca="1" si="46"/>
        <v>0.74572583715575524</v>
      </c>
      <c r="HY11" s="12">
        <f t="shared" ca="1" si="47"/>
        <v>1.0781827695695687</v>
      </c>
      <c r="HZ11" s="12">
        <f t="shared" ca="1" si="48"/>
        <v>1.0247761380213782</v>
      </c>
      <c r="IC11" s="12">
        <f t="shared" ca="1" si="49"/>
        <v>0.9587374850803505</v>
      </c>
      <c r="ID11" s="12">
        <f t="shared" ca="1" si="50"/>
        <v>0.93044029638371861</v>
      </c>
      <c r="IE11" s="12">
        <f t="shared" ca="1" si="51"/>
        <v>1.0146782333462547</v>
      </c>
      <c r="IF11" s="12">
        <f t="shared" ca="1" si="52"/>
        <v>1.1531214081927508</v>
      </c>
    </row>
    <row r="12" spans="1:240" x14ac:dyDescent="0.2">
      <c r="A12">
        <f t="shared" ref="A12:A73" si="76">A11+1</f>
        <v>3</v>
      </c>
      <c r="B12" s="1">
        <f t="shared" ref="B12:B73" si="77">B11+1</f>
        <v>1951</v>
      </c>
      <c r="C12" s="1"/>
      <c r="D12" s="1"/>
      <c r="E12" s="1"/>
      <c r="F12" s="1"/>
      <c r="G12" s="1"/>
      <c r="H12" s="1"/>
      <c r="I12" s="1"/>
      <c r="J12" s="1"/>
      <c r="K12" s="525"/>
      <c r="L12" s="27"/>
      <c r="M12" s="27"/>
      <c r="N12" s="27"/>
      <c r="O12" s="27"/>
      <c r="P12" s="27"/>
      <c r="Q12" s="27"/>
      <c r="R12" s="27"/>
      <c r="S12" s="27"/>
      <c r="AA12" s="23">
        <f t="shared" si="53"/>
        <v>0</v>
      </c>
      <c r="AB12" s="23">
        <f t="shared" si="0"/>
        <v>28246.642791733044</v>
      </c>
      <c r="AC12" s="23"/>
      <c r="AD12" s="26"/>
      <c r="AF12" s="27"/>
      <c r="AI12" s="34" t="e">
        <f t="shared" si="1"/>
        <v>#DIV/0!</v>
      </c>
      <c r="AJ12" s="34">
        <f t="shared" si="2"/>
        <v>0</v>
      </c>
      <c r="AK12" s="34" t="e">
        <f t="shared" si="3"/>
        <v>#DIV/0!</v>
      </c>
      <c r="AL12" s="26" t="e">
        <f t="shared" si="4"/>
        <v>#DIV/0!</v>
      </c>
      <c r="AO12" s="34" t="e">
        <f t="shared" si="5"/>
        <v>#DIV/0!</v>
      </c>
      <c r="AR12" s="26" t="e">
        <f t="shared" si="6"/>
        <v>#DIV/0!</v>
      </c>
      <c r="AS12" s="26">
        <f t="shared" si="7"/>
        <v>0</v>
      </c>
      <c r="AT12" s="26" t="e">
        <f t="shared" si="8"/>
        <v>#DIV/0!</v>
      </c>
      <c r="AU12" s="26" t="e">
        <f t="shared" si="9"/>
        <v>#DIV/0!</v>
      </c>
      <c r="AV12" s="26"/>
      <c r="AW12" s="26" t="e">
        <f t="shared" si="54"/>
        <v>#DIV/0!</v>
      </c>
      <c r="AZ12" t="e">
        <f t="shared" si="10"/>
        <v>#DIV/0!</v>
      </c>
      <c r="BA12" t="e">
        <f t="shared" si="11"/>
        <v>#DIV/0!</v>
      </c>
      <c r="BB12" t="e">
        <f t="shared" si="12"/>
        <v>#DIV/0!</v>
      </c>
      <c r="BC12" t="e">
        <f t="shared" si="13"/>
        <v>#DIV/0!</v>
      </c>
      <c r="BO12" t="e">
        <f>AR12/#REF!</f>
        <v>#DIV/0!</v>
      </c>
      <c r="BP12" t="e">
        <f>AS12/#REF!</f>
        <v>#REF!</v>
      </c>
      <c r="BQ12" t="e">
        <f>AT12/#REF!</f>
        <v>#DIV/0!</v>
      </c>
      <c r="BR12" t="e">
        <f>AU12/#REF!</f>
        <v>#DIV/0!</v>
      </c>
      <c r="CA12" s="9">
        <f t="shared" si="55"/>
        <v>0.31112676233477132</v>
      </c>
      <c r="CB12" s="9"/>
      <c r="CC12" s="9" t="e">
        <f t="shared" si="56"/>
        <v>#DIV/0!</v>
      </c>
      <c r="CD12" s="9">
        <f t="shared" si="57"/>
        <v>1</v>
      </c>
      <c r="CE12" s="9">
        <f t="shared" si="14"/>
        <v>1.1086889456744686</v>
      </c>
      <c r="CF12" s="9">
        <f t="shared" si="58"/>
        <v>80.179121909147625</v>
      </c>
      <c r="CG12" s="9">
        <f t="shared" si="15"/>
        <v>27.657210981583496</v>
      </c>
      <c r="CH12" s="9">
        <f t="shared" si="16"/>
        <v>0</v>
      </c>
      <c r="CI12" s="9"/>
      <c r="CJ12" s="9">
        <f t="shared" si="17"/>
        <v>1.1086889456744686</v>
      </c>
      <c r="CV12" s="223"/>
      <c r="CW12" s="8"/>
      <c r="CX12" s="26" t="e">
        <f t="shared" si="18"/>
        <v>#DIV/0!</v>
      </c>
      <c r="CY12" s="26" t="e">
        <f t="shared" si="19"/>
        <v>#DIV/0!</v>
      </c>
      <c r="CZ12" s="26" t="e">
        <f t="shared" si="20"/>
        <v>#DIV/0!</v>
      </c>
      <c r="DA12" s="26" t="e">
        <f t="shared" si="21"/>
        <v>#DIV/0!</v>
      </c>
      <c r="DB12" s="26"/>
      <c r="DC12" t="e">
        <f t="shared" si="59"/>
        <v>#DIV/0!</v>
      </c>
      <c r="DE12" s="26" t="e">
        <f t="shared" ref="DE12:DE71" si="78">(CX12-CX11)/LN(CX12/CX11)</f>
        <v>#DIV/0!</v>
      </c>
      <c r="DF12" s="26" t="e">
        <f t="shared" ref="DF12:DF71" si="79">(CY12-CY11)/LN(CY12/CY11)</f>
        <v>#DIV/0!</v>
      </c>
      <c r="DG12" s="26" t="e">
        <f t="shared" ref="DG12:DG71" si="80">(CZ12-CZ11)/LN(CZ12/CZ11)</f>
        <v>#DIV/0!</v>
      </c>
      <c r="DH12" s="26" t="e">
        <f t="shared" ref="DH12:DH71" si="81">(DA12-DA11)/LN(DA12/DA11)</f>
        <v>#DIV/0!</v>
      </c>
      <c r="DI12" s="26"/>
      <c r="DJ12" s="26" t="e">
        <f t="shared" ref="DJ12:DJ71" si="82">SUM(DE12:DH12)</f>
        <v>#DIV/0!</v>
      </c>
      <c r="DK12" s="26"/>
      <c r="DL12" s="26" t="e">
        <f t="shared" ref="DL12:DL71" si="83">DE12/$DJ12</f>
        <v>#DIV/0!</v>
      </c>
      <c r="DM12" s="26" t="e">
        <f t="shared" ref="DM12:DM71" si="84">DF12/$DJ12</f>
        <v>#DIV/0!</v>
      </c>
      <c r="DN12" s="26" t="e">
        <f t="shared" ref="DN12:DN71" si="85">DG12/$DJ12</f>
        <v>#DIV/0!</v>
      </c>
      <c r="DO12" s="26" t="e">
        <f t="shared" ref="DO12:DO71" si="86">DH12/$DJ12</f>
        <v>#DIV/0!</v>
      </c>
      <c r="DP12" s="26"/>
      <c r="DQ12" s="26" t="e">
        <f t="shared" ref="DQ12:DQ71" si="87">SUM(DL12:DO12)</f>
        <v>#DIV/0!</v>
      </c>
      <c r="DR12" s="26"/>
      <c r="DS12" s="26"/>
      <c r="DT12" s="26" t="e">
        <f t="shared" ref="DT12:DT71" si="88">LN(AR12/AR11)</f>
        <v>#DIV/0!</v>
      </c>
      <c r="DU12" s="26" t="e">
        <f t="shared" ref="DU12:DU71" si="89">LN(AS12/AS11)</f>
        <v>#DIV/0!</v>
      </c>
      <c r="DV12" s="26" t="e">
        <f t="shared" ref="DV12:DV71" si="90">LN(AT12/AT11)</f>
        <v>#DIV/0!</v>
      </c>
      <c r="DW12" s="26" t="e">
        <f t="shared" ref="DW12:DW71" si="91">LN(AU12/AU11)</f>
        <v>#DIV/0!</v>
      </c>
      <c r="DX12" s="26"/>
      <c r="DZ12" t="e">
        <f>EXP(SUMPRODUCT($DL12:$DO12,DT12:DW12))</f>
        <v>#DIV/0!</v>
      </c>
      <c r="EA12">
        <f t="shared" ref="EA12:EA71" si="92">IF(ISERR(DZ12),EA11,DZ12*EA11)</f>
        <v>1</v>
      </c>
      <c r="EB12">
        <f t="shared" si="22"/>
        <v>80.179121909147625</v>
      </c>
      <c r="ED12" t="e">
        <f t="shared" si="60"/>
        <v>#DIV/0!</v>
      </c>
      <c r="EE12" t="e">
        <f t="shared" si="61"/>
        <v>#DIV/0!</v>
      </c>
      <c r="EF12" t="e">
        <f t="shared" si="62"/>
        <v>#DIV/0!</v>
      </c>
      <c r="EG12" t="e">
        <f t="shared" si="63"/>
        <v>#DIV/0!</v>
      </c>
      <c r="EJ12" s="26" t="e">
        <f t="shared" si="64"/>
        <v>#DIV/0!</v>
      </c>
      <c r="EK12" s="26">
        <f t="shared" ref="EK12:EK71" si="93">IF(ISERR(EJ12),EK11,EJ12*EK11)</f>
        <v>1</v>
      </c>
      <c r="EL12" s="26">
        <f t="shared" si="23"/>
        <v>1.1086889456744686</v>
      </c>
      <c r="EO12" t="e">
        <f t="shared" si="65"/>
        <v>#DIV/0!</v>
      </c>
      <c r="EP12" t="e">
        <f t="shared" si="66"/>
        <v>#DIV/0!</v>
      </c>
      <c r="EQ12" t="e">
        <f t="shared" si="67"/>
        <v>#DIV/0!</v>
      </c>
      <c r="ER12" t="e">
        <f t="shared" si="68"/>
        <v>#DIV/0!</v>
      </c>
      <c r="EU12" t="e">
        <f t="shared" ref="EU12:EU71" si="94">EXP(SUMPRODUCT($DL12:$DO12,EO12:ER12))</f>
        <v>#DIV/0!</v>
      </c>
      <c r="EV12">
        <f t="shared" ref="EV12:EV71" si="95">IF(ISERR(EU12),EV11,EU12*EV11)</f>
        <v>1</v>
      </c>
      <c r="EW12">
        <f t="shared" si="24"/>
        <v>1</v>
      </c>
      <c r="EY12" t="e">
        <f t="shared" si="69"/>
        <v>#DIV/0!</v>
      </c>
      <c r="EZ12" t="e">
        <f t="shared" si="70"/>
        <v>#REF!</v>
      </c>
      <c r="FA12" t="e">
        <f t="shared" si="71"/>
        <v>#DIV/0!</v>
      </c>
      <c r="FB12" t="e">
        <f t="shared" si="72"/>
        <v>#DIV/0!</v>
      </c>
      <c r="FE12" t="e">
        <f t="shared" ref="FE12:FE71" si="96">EXP(SUMPRODUCT($DL12:$DO12,EY12:FB12))</f>
        <v>#DIV/0!</v>
      </c>
      <c r="FF12">
        <f t="shared" ref="FF12:FF71" si="97">IF(ISERR(FE12),FF11,FE12*FF11)</f>
        <v>1</v>
      </c>
      <c r="FG12">
        <f t="shared" si="25"/>
        <v>1</v>
      </c>
      <c r="FW12" t="e">
        <f>#REF!/#REF!</f>
        <v>#REF!</v>
      </c>
      <c r="FY12" s="8">
        <f t="shared" ref="FY12:FY75" si="98">FY11+1</f>
        <v>2</v>
      </c>
      <c r="FZ12" t="b">
        <f t="shared" si="73"/>
        <v>1</v>
      </c>
      <c r="GB12" t="s">
        <v>105</v>
      </c>
      <c r="GC12" s="3"/>
      <c r="GD12" s="20">
        <f ca="1">OFFSET(CZ$10,$FZ$7,0)</f>
        <v>0.37911610507992038</v>
      </c>
      <c r="GE12" s="12">
        <f ca="1">OFFSET(AT$10,$FZ$5,0)</f>
        <v>0</v>
      </c>
      <c r="GF12" s="11"/>
      <c r="GG12" s="11">
        <f t="shared" ca="1" si="26"/>
        <v>1987</v>
      </c>
      <c r="GH12" s="12">
        <f t="shared" ca="1" si="27"/>
        <v>1.0704179295946472</v>
      </c>
      <c r="GI12" s="12">
        <f t="shared" ca="1" si="28"/>
        <v>0.97769556285053094</v>
      </c>
      <c r="GJ12" s="12">
        <f t="shared" ca="1" si="29"/>
        <v>0.97719497388854493</v>
      </c>
      <c r="GL12">
        <f t="shared" ca="1" si="74"/>
        <v>1987</v>
      </c>
      <c r="GN12" s="12">
        <f t="shared" ca="1" si="30"/>
        <v>0.98857468399121562</v>
      </c>
      <c r="GO12" s="12">
        <f t="shared" ca="1" si="31"/>
        <v>0.99843317205770221</v>
      </c>
      <c r="GP12" s="12">
        <f t="shared" ca="1" si="32"/>
        <v>0.97481975222610906</v>
      </c>
      <c r="GQ12" s="12">
        <f t="shared" ca="1" si="33"/>
        <v>0.9605281827768164</v>
      </c>
      <c r="GY12" s="14"/>
      <c r="HA12">
        <f t="shared" si="34"/>
        <v>0.22425077506028249</v>
      </c>
      <c r="HB12">
        <f t="shared" si="35"/>
        <v>1</v>
      </c>
      <c r="HC12">
        <f t="shared" si="36"/>
        <v>1.2182926428388696</v>
      </c>
      <c r="HD12">
        <f t="shared" si="37"/>
        <v>83.66771376880466</v>
      </c>
      <c r="HE12">
        <f t="shared" si="38"/>
        <v>22.858276211891742</v>
      </c>
      <c r="HF12">
        <f t="shared" si="39"/>
        <v>0</v>
      </c>
      <c r="HH12">
        <f t="shared" si="40"/>
        <v>1.2182926428388696</v>
      </c>
      <c r="HJ12" t="e">
        <f t="shared" si="41"/>
        <v>#DIV/0!</v>
      </c>
      <c r="HK12">
        <f t="shared" si="42"/>
        <v>0</v>
      </c>
      <c r="HL12" t="e">
        <f t="shared" si="43"/>
        <v>#DIV/0!</v>
      </c>
      <c r="HM12" t="e">
        <f t="shared" si="44"/>
        <v>#DIV/0!</v>
      </c>
      <c r="HP12" s="8">
        <f t="shared" ref="HP12:HP71" si="99">HP11+1</f>
        <v>2</v>
      </c>
      <c r="HQ12" t="b">
        <f t="shared" si="75"/>
        <v>1</v>
      </c>
      <c r="HS12" t="s">
        <v>105</v>
      </c>
      <c r="HT12" s="13">
        <f ca="1">OFFSET(CZ$10,$HQ$7,0)</f>
        <v>0.38035140938884948</v>
      </c>
      <c r="HU12" s="12">
        <f ca="1">OFFSET(HL$10,$HQ$5,0)</f>
        <v>0</v>
      </c>
      <c r="HV12" s="11"/>
      <c r="HW12" s="11">
        <f t="shared" ca="1" si="45"/>
        <v>1987</v>
      </c>
      <c r="HX12" s="12">
        <f t="shared" ca="1" si="46"/>
        <v>0.77152491977446191</v>
      </c>
      <c r="HY12" s="12">
        <f t="shared" ca="1" si="47"/>
        <v>1.0743494068414243</v>
      </c>
      <c r="HZ12" s="12">
        <f t="shared" ca="1" si="48"/>
        <v>1.0197127060616185</v>
      </c>
      <c r="IC12" s="12">
        <f t="shared" ca="1" si="49"/>
        <v>0.96438391962210246</v>
      </c>
      <c r="ID12" s="12">
        <f t="shared" ca="1" si="50"/>
        <v>0.94074755516051489</v>
      </c>
      <c r="IE12" s="12">
        <f t="shared" ca="1" si="51"/>
        <v>1.0206816251062156</v>
      </c>
      <c r="IF12" s="12">
        <f t="shared" ca="1" si="52"/>
        <v>1.111061693392241</v>
      </c>
    </row>
    <row r="13" spans="1:240" x14ac:dyDescent="0.2">
      <c r="A13">
        <f t="shared" si="76"/>
        <v>4</v>
      </c>
      <c r="B13" s="1">
        <f t="shared" si="77"/>
        <v>1952</v>
      </c>
      <c r="C13" s="1"/>
      <c r="D13" s="1"/>
      <c r="E13" s="1"/>
      <c r="F13" s="1"/>
      <c r="G13" s="1"/>
      <c r="H13" s="1"/>
      <c r="I13" s="1"/>
      <c r="J13" s="1"/>
      <c r="K13" s="525"/>
      <c r="L13" s="27"/>
      <c r="M13" s="27"/>
      <c r="N13" s="27"/>
      <c r="O13" s="27"/>
      <c r="P13" s="27"/>
      <c r="Q13" s="27"/>
      <c r="R13" s="27"/>
      <c r="S13" s="27"/>
      <c r="AA13" s="23">
        <f t="shared" si="53"/>
        <v>0</v>
      </c>
      <c r="AB13" s="23">
        <f t="shared" si="0"/>
        <v>28701.498970601177</v>
      </c>
      <c r="AC13" s="23"/>
      <c r="AD13" s="26"/>
      <c r="AF13" s="27"/>
      <c r="AI13" s="34" t="e">
        <f t="shared" si="1"/>
        <v>#DIV/0!</v>
      </c>
      <c r="AJ13" s="34">
        <f t="shared" si="2"/>
        <v>0</v>
      </c>
      <c r="AK13" s="34" t="e">
        <f t="shared" si="3"/>
        <v>#DIV/0!</v>
      </c>
      <c r="AL13" s="26" t="e">
        <f t="shared" si="4"/>
        <v>#DIV/0!</v>
      </c>
      <c r="AO13" s="34" t="e">
        <f t="shared" si="5"/>
        <v>#DIV/0!</v>
      </c>
      <c r="AR13" s="26" t="e">
        <f t="shared" si="6"/>
        <v>#DIV/0!</v>
      </c>
      <c r="AS13" s="26">
        <f t="shared" si="7"/>
        <v>0</v>
      </c>
      <c r="AT13" s="26" t="e">
        <f t="shared" si="8"/>
        <v>#DIV/0!</v>
      </c>
      <c r="AU13" s="26" t="e">
        <f t="shared" si="9"/>
        <v>#DIV/0!</v>
      </c>
      <c r="AV13" s="26"/>
      <c r="AW13" s="26" t="e">
        <f t="shared" si="54"/>
        <v>#DIV/0!</v>
      </c>
      <c r="AZ13" t="e">
        <f t="shared" si="10"/>
        <v>#DIV/0!</v>
      </c>
      <c r="BA13" t="e">
        <f t="shared" si="11"/>
        <v>#DIV/0!</v>
      </c>
      <c r="BB13" t="e">
        <f t="shared" si="12"/>
        <v>#DIV/0!</v>
      </c>
      <c r="BC13" t="e">
        <f t="shared" si="13"/>
        <v>#DIV/0!</v>
      </c>
      <c r="BO13" t="e">
        <f>AR13/#REF!</f>
        <v>#DIV/0!</v>
      </c>
      <c r="BP13" t="e">
        <f>AS13/#REF!</f>
        <v>#REF!</v>
      </c>
      <c r="BQ13" t="e">
        <f>AT13/#REF!</f>
        <v>#DIV/0!</v>
      </c>
      <c r="BR13" t="e">
        <f>AU13/#REF!</f>
        <v>#DIV/0!</v>
      </c>
      <c r="CA13" s="9">
        <f t="shared" si="55"/>
        <v>0.32384198412798226</v>
      </c>
      <c r="CB13" s="9"/>
      <c r="CC13" s="9" t="e">
        <f t="shared" si="56"/>
        <v>#DIV/0!</v>
      </c>
      <c r="CD13" s="9">
        <f t="shared" si="57"/>
        <v>1</v>
      </c>
      <c r="CE13" s="9">
        <f t="shared" si="14"/>
        <v>1.1086889456744686</v>
      </c>
      <c r="CF13" s="9">
        <f t="shared" si="58"/>
        <v>80.179121909147625</v>
      </c>
      <c r="CG13" s="9">
        <f t="shared" si="15"/>
        <v>28.787514171104913</v>
      </c>
      <c r="CH13" s="9">
        <f t="shared" si="16"/>
        <v>0</v>
      </c>
      <c r="CI13" s="9"/>
      <c r="CJ13" s="9">
        <f t="shared" si="17"/>
        <v>1.1086889456744686</v>
      </c>
      <c r="CV13" s="223"/>
      <c r="CW13" s="8"/>
      <c r="CX13" s="26" t="e">
        <f t="shared" si="18"/>
        <v>#DIV/0!</v>
      </c>
      <c r="CY13" s="26" t="e">
        <f t="shared" si="19"/>
        <v>#DIV/0!</v>
      </c>
      <c r="CZ13" s="26" t="e">
        <f t="shared" si="20"/>
        <v>#DIV/0!</v>
      </c>
      <c r="DA13" s="26" t="e">
        <f t="shared" si="21"/>
        <v>#DIV/0!</v>
      </c>
      <c r="DB13" s="26"/>
      <c r="DC13" t="e">
        <f t="shared" si="59"/>
        <v>#DIV/0!</v>
      </c>
      <c r="DE13" s="26" t="e">
        <f t="shared" si="78"/>
        <v>#DIV/0!</v>
      </c>
      <c r="DF13" s="26" t="e">
        <f t="shared" si="79"/>
        <v>#DIV/0!</v>
      </c>
      <c r="DG13" s="26" t="e">
        <f t="shared" si="80"/>
        <v>#DIV/0!</v>
      </c>
      <c r="DH13" s="26" t="e">
        <f t="shared" si="81"/>
        <v>#DIV/0!</v>
      </c>
      <c r="DI13" s="26"/>
      <c r="DJ13" s="26" t="e">
        <f t="shared" si="82"/>
        <v>#DIV/0!</v>
      </c>
      <c r="DK13" s="26"/>
      <c r="DL13" s="26" t="e">
        <f t="shared" si="83"/>
        <v>#DIV/0!</v>
      </c>
      <c r="DM13" s="26" t="e">
        <f t="shared" si="84"/>
        <v>#DIV/0!</v>
      </c>
      <c r="DN13" s="26" t="e">
        <f t="shared" si="85"/>
        <v>#DIV/0!</v>
      </c>
      <c r="DO13" s="26" t="e">
        <f t="shared" si="86"/>
        <v>#DIV/0!</v>
      </c>
      <c r="DP13" s="26"/>
      <c r="DQ13" s="26" t="e">
        <f t="shared" si="87"/>
        <v>#DIV/0!</v>
      </c>
      <c r="DR13" s="26"/>
      <c r="DS13" s="26"/>
      <c r="DT13" s="26" t="e">
        <f t="shared" si="88"/>
        <v>#DIV/0!</v>
      </c>
      <c r="DU13" s="26" t="e">
        <f t="shared" si="89"/>
        <v>#DIV/0!</v>
      </c>
      <c r="DV13" s="26" t="e">
        <f t="shared" si="90"/>
        <v>#DIV/0!</v>
      </c>
      <c r="DW13" s="26" t="e">
        <f t="shared" si="91"/>
        <v>#DIV/0!</v>
      </c>
      <c r="DX13" s="26"/>
      <c r="DZ13" t="e">
        <f t="shared" ref="DZ13:DZ71" si="100">EXP(SUMPRODUCT($DL13:$DO13,DT13:DW13))</f>
        <v>#DIV/0!</v>
      </c>
      <c r="EA13">
        <f t="shared" si="92"/>
        <v>1</v>
      </c>
      <c r="EB13">
        <f t="shared" si="22"/>
        <v>80.179121909147625</v>
      </c>
      <c r="ED13" t="e">
        <f t="shared" si="60"/>
        <v>#DIV/0!</v>
      </c>
      <c r="EE13" t="e">
        <f t="shared" si="61"/>
        <v>#DIV/0!</v>
      </c>
      <c r="EF13" t="e">
        <f t="shared" si="62"/>
        <v>#DIV/0!</v>
      </c>
      <c r="EG13" t="e">
        <f t="shared" si="63"/>
        <v>#DIV/0!</v>
      </c>
      <c r="EJ13" s="26" t="e">
        <f t="shared" si="64"/>
        <v>#DIV/0!</v>
      </c>
      <c r="EK13" s="26">
        <f t="shared" si="93"/>
        <v>1</v>
      </c>
      <c r="EL13" s="26">
        <f t="shared" si="23"/>
        <v>1.1086889456744686</v>
      </c>
      <c r="EO13" t="e">
        <f t="shared" si="65"/>
        <v>#DIV/0!</v>
      </c>
      <c r="EP13" t="e">
        <f t="shared" si="66"/>
        <v>#DIV/0!</v>
      </c>
      <c r="EQ13" t="e">
        <f t="shared" si="67"/>
        <v>#DIV/0!</v>
      </c>
      <c r="ER13" t="e">
        <f t="shared" si="68"/>
        <v>#DIV/0!</v>
      </c>
      <c r="EU13" t="e">
        <f t="shared" si="94"/>
        <v>#DIV/0!</v>
      </c>
      <c r="EV13">
        <f t="shared" si="95"/>
        <v>1</v>
      </c>
      <c r="EW13">
        <f t="shared" si="24"/>
        <v>1</v>
      </c>
      <c r="EY13" t="e">
        <f t="shared" si="69"/>
        <v>#DIV/0!</v>
      </c>
      <c r="EZ13" t="e">
        <f t="shared" si="70"/>
        <v>#REF!</v>
      </c>
      <c r="FA13" t="e">
        <f t="shared" si="71"/>
        <v>#DIV/0!</v>
      </c>
      <c r="FB13" t="e">
        <f t="shared" si="72"/>
        <v>#DIV/0!</v>
      </c>
      <c r="FE13" t="e">
        <f t="shared" si="96"/>
        <v>#DIV/0!</v>
      </c>
      <c r="FF13">
        <f t="shared" si="97"/>
        <v>1</v>
      </c>
      <c r="FG13">
        <f t="shared" si="25"/>
        <v>1</v>
      </c>
      <c r="FW13" t="e">
        <f>#REF!/#REF!</f>
        <v>#REF!</v>
      </c>
      <c r="FY13" s="8">
        <f t="shared" si="98"/>
        <v>3</v>
      </c>
      <c r="FZ13" t="b">
        <f t="shared" si="73"/>
        <v>1</v>
      </c>
      <c r="GB13" t="s">
        <v>106</v>
      </c>
      <c r="GC13" s="3"/>
      <c r="GD13" s="20">
        <f ca="1">OFFSET(DA$10,$FZ$7,0)</f>
        <v>0.26117745627414629</v>
      </c>
      <c r="GE13" s="12">
        <f ca="1">OFFSET(AU$10,$FZ$5,0)</f>
        <v>0</v>
      </c>
      <c r="GF13" s="11"/>
      <c r="GG13" s="11">
        <f t="shared" ca="1" si="26"/>
        <v>1988</v>
      </c>
      <c r="GH13" s="12">
        <f t="shared" ca="1" si="27"/>
        <v>1.1151287243274515</v>
      </c>
      <c r="GI13" s="12">
        <f t="shared" ca="1" si="28"/>
        <v>0.97609240528860142</v>
      </c>
      <c r="GJ13" s="12">
        <f t="shared" ca="1" si="29"/>
        <v>0.97643613366738569</v>
      </c>
      <c r="GL13">
        <f t="shared" ca="1" si="74"/>
        <v>1988</v>
      </c>
      <c r="GN13" s="12">
        <f t="shared" ca="1" si="30"/>
        <v>1.0212717835956266</v>
      </c>
      <c r="GO13" s="12">
        <f t="shared" ca="1" si="31"/>
        <v>1.0265938093537654</v>
      </c>
      <c r="GP13" s="12">
        <f t="shared" ca="1" si="32"/>
        <v>0.956650999056747</v>
      </c>
      <c r="GQ13" s="12">
        <f t="shared" ca="1" si="33"/>
        <v>0.94388157118136262</v>
      </c>
      <c r="GY13" s="14"/>
      <c r="HA13">
        <f t="shared" si="34"/>
        <v>0.23341552296172741</v>
      </c>
      <c r="HB13">
        <f t="shared" si="35"/>
        <v>1</v>
      </c>
      <c r="HC13">
        <f t="shared" si="36"/>
        <v>1.2182926428388696</v>
      </c>
      <c r="HD13">
        <f t="shared" si="37"/>
        <v>83.66771376880466</v>
      </c>
      <c r="HE13">
        <f t="shared" si="38"/>
        <v>23.792455096612514</v>
      </c>
      <c r="HF13">
        <f t="shared" si="39"/>
        <v>0</v>
      </c>
      <c r="HH13">
        <f t="shared" si="40"/>
        <v>1.2182926428388696</v>
      </c>
      <c r="HJ13" t="e">
        <f t="shared" si="41"/>
        <v>#DIV/0!</v>
      </c>
      <c r="HK13">
        <f t="shared" si="42"/>
        <v>0</v>
      </c>
      <c r="HL13" t="e">
        <f t="shared" si="43"/>
        <v>#DIV/0!</v>
      </c>
      <c r="HM13" t="e">
        <f t="shared" si="44"/>
        <v>#DIV/0!</v>
      </c>
      <c r="HP13" s="8">
        <f t="shared" si="99"/>
        <v>3</v>
      </c>
      <c r="HQ13" t="b">
        <f t="shared" si="75"/>
        <v>1</v>
      </c>
      <c r="HS13" t="s">
        <v>106</v>
      </c>
      <c r="HT13" s="13">
        <f ca="1">OFFSET(DA$10,$HQ$7,0)</f>
        <v>0.26222907712344889</v>
      </c>
      <c r="HU13" s="12">
        <f ca="1">OFFSET(HM$10,$HQ$5,0)</f>
        <v>0</v>
      </c>
      <c r="HV13" s="11"/>
      <c r="HW13" s="11">
        <f t="shared" ca="1" si="45"/>
        <v>1988</v>
      </c>
      <c r="HX13" s="12">
        <f t="shared" ca="1" si="46"/>
        <v>0.80375111046648651</v>
      </c>
      <c r="HY13" s="12">
        <f t="shared" ca="1" si="47"/>
        <v>1.072587762991154</v>
      </c>
      <c r="HZ13" s="12">
        <f t="shared" ca="1" si="48"/>
        <v>1.0189208487188535</v>
      </c>
      <c r="IC13" s="12">
        <f t="shared" ca="1" si="49"/>
        <v>0.99628090989244644</v>
      </c>
      <c r="ID13" s="12">
        <f t="shared" ca="1" si="50"/>
        <v>0.96728117947253089</v>
      </c>
      <c r="IE13" s="12">
        <f t="shared" ca="1" si="51"/>
        <v>1.0016580954037144</v>
      </c>
      <c r="IF13" s="12">
        <f t="shared" ca="1" si="52"/>
        <v>1.0918062329069289</v>
      </c>
    </row>
    <row r="14" spans="1:240" x14ac:dyDescent="0.2">
      <c r="A14">
        <f t="shared" si="76"/>
        <v>5</v>
      </c>
      <c r="B14" s="1">
        <f t="shared" si="77"/>
        <v>1953</v>
      </c>
      <c r="C14" s="1"/>
      <c r="D14" s="1"/>
      <c r="E14" s="1"/>
      <c r="F14" s="1"/>
      <c r="G14" s="1"/>
      <c r="H14" s="1"/>
      <c r="I14" s="1"/>
      <c r="J14" s="1"/>
      <c r="K14" s="525"/>
      <c r="L14" s="27"/>
      <c r="M14" s="27"/>
      <c r="N14" s="27"/>
      <c r="O14" s="27"/>
      <c r="P14" s="27"/>
      <c r="Q14" s="27"/>
      <c r="R14" s="27"/>
      <c r="S14" s="27"/>
      <c r="AA14" s="23">
        <f t="shared" si="53"/>
        <v>0</v>
      </c>
      <c r="AB14" s="23">
        <f t="shared" si="0"/>
        <v>29253.228242721685</v>
      </c>
      <c r="AC14" s="23"/>
      <c r="AD14" s="26"/>
      <c r="AF14" s="27"/>
      <c r="AI14" s="34" t="e">
        <f t="shared" si="1"/>
        <v>#DIV/0!</v>
      </c>
      <c r="AJ14" s="34">
        <f t="shared" si="2"/>
        <v>0</v>
      </c>
      <c r="AK14" s="34" t="e">
        <f t="shared" si="3"/>
        <v>#DIV/0!</v>
      </c>
      <c r="AL14" s="26" t="e">
        <f t="shared" si="4"/>
        <v>#DIV/0!</v>
      </c>
      <c r="AO14" s="34" t="e">
        <f t="shared" si="5"/>
        <v>#DIV/0!</v>
      </c>
      <c r="AR14" s="26" t="e">
        <f t="shared" si="6"/>
        <v>#DIV/0!</v>
      </c>
      <c r="AS14" s="26">
        <f t="shared" si="7"/>
        <v>0</v>
      </c>
      <c r="AT14" s="26" t="e">
        <f t="shared" si="8"/>
        <v>#DIV/0!</v>
      </c>
      <c r="AU14" s="26" t="e">
        <f t="shared" si="9"/>
        <v>#DIV/0!</v>
      </c>
      <c r="AV14" s="26"/>
      <c r="AW14" s="26" t="e">
        <f t="shared" si="54"/>
        <v>#DIV/0!</v>
      </c>
      <c r="AZ14" t="e">
        <f t="shared" si="10"/>
        <v>#DIV/0!</v>
      </c>
      <c r="BA14" t="e">
        <f t="shared" si="11"/>
        <v>#DIV/0!</v>
      </c>
      <c r="BB14" t="e">
        <f t="shared" si="12"/>
        <v>#DIV/0!</v>
      </c>
      <c r="BC14" t="e">
        <f t="shared" si="13"/>
        <v>#DIV/0!</v>
      </c>
      <c r="BO14" t="e">
        <f>AR14/#REF!</f>
        <v>#DIV/0!</v>
      </c>
      <c r="BP14" t="e">
        <f>AS14/#REF!</f>
        <v>#REF!</v>
      </c>
      <c r="BQ14" t="e">
        <f>AT14/#REF!</f>
        <v>#DIV/0!</v>
      </c>
      <c r="BR14" t="e">
        <f>AU14/#REF!</f>
        <v>#DIV/0!</v>
      </c>
      <c r="CA14" s="9">
        <f t="shared" si="55"/>
        <v>0.33902227364767135</v>
      </c>
      <c r="CB14" s="9"/>
      <c r="CC14" s="9" t="e">
        <f t="shared" si="56"/>
        <v>#DIV/0!</v>
      </c>
      <c r="CD14" s="9">
        <f t="shared" si="57"/>
        <v>1</v>
      </c>
      <c r="CE14" s="9">
        <f t="shared" si="14"/>
        <v>1.1086889456744686</v>
      </c>
      <c r="CF14" s="9">
        <f t="shared" si="58"/>
        <v>80.179121909147625</v>
      </c>
      <c r="CG14" s="9">
        <f t="shared" si="15"/>
        <v>30.136946366705654</v>
      </c>
      <c r="CH14" s="9">
        <f t="shared" si="16"/>
        <v>0</v>
      </c>
      <c r="CI14" s="9"/>
      <c r="CJ14" s="9">
        <f t="shared" si="17"/>
        <v>1.1086889456744686</v>
      </c>
      <c r="CV14" s="223"/>
      <c r="CW14" s="8"/>
      <c r="CX14" s="26" t="e">
        <f t="shared" si="18"/>
        <v>#DIV/0!</v>
      </c>
      <c r="CY14" s="26" t="e">
        <f t="shared" si="19"/>
        <v>#DIV/0!</v>
      </c>
      <c r="CZ14" s="26" t="e">
        <f t="shared" si="20"/>
        <v>#DIV/0!</v>
      </c>
      <c r="DA14" s="26" t="e">
        <f t="shared" si="21"/>
        <v>#DIV/0!</v>
      </c>
      <c r="DB14" s="26"/>
      <c r="DC14" t="e">
        <f t="shared" si="59"/>
        <v>#DIV/0!</v>
      </c>
      <c r="DE14" s="26" t="e">
        <f t="shared" si="78"/>
        <v>#DIV/0!</v>
      </c>
      <c r="DF14" s="26" t="e">
        <f t="shared" si="79"/>
        <v>#DIV/0!</v>
      </c>
      <c r="DG14" s="26" t="e">
        <f t="shared" si="80"/>
        <v>#DIV/0!</v>
      </c>
      <c r="DH14" s="26" t="e">
        <f t="shared" si="81"/>
        <v>#DIV/0!</v>
      </c>
      <c r="DI14" s="26"/>
      <c r="DJ14" s="26" t="e">
        <f t="shared" si="82"/>
        <v>#DIV/0!</v>
      </c>
      <c r="DK14" s="26"/>
      <c r="DL14" s="26" t="e">
        <f t="shared" si="83"/>
        <v>#DIV/0!</v>
      </c>
      <c r="DM14" s="26" t="e">
        <f t="shared" si="84"/>
        <v>#DIV/0!</v>
      </c>
      <c r="DN14" s="26" t="e">
        <f t="shared" si="85"/>
        <v>#DIV/0!</v>
      </c>
      <c r="DO14" s="26" t="e">
        <f t="shared" si="86"/>
        <v>#DIV/0!</v>
      </c>
      <c r="DP14" s="26"/>
      <c r="DQ14" s="26" t="e">
        <f t="shared" si="87"/>
        <v>#DIV/0!</v>
      </c>
      <c r="DR14" s="26"/>
      <c r="DS14" s="26"/>
      <c r="DT14" s="26" t="e">
        <f t="shared" si="88"/>
        <v>#DIV/0!</v>
      </c>
      <c r="DU14" s="26" t="e">
        <f t="shared" si="89"/>
        <v>#DIV/0!</v>
      </c>
      <c r="DV14" s="26" t="e">
        <f t="shared" si="90"/>
        <v>#DIV/0!</v>
      </c>
      <c r="DW14" s="26" t="e">
        <f t="shared" si="91"/>
        <v>#DIV/0!</v>
      </c>
      <c r="DX14" s="26"/>
      <c r="DZ14" t="e">
        <f t="shared" si="100"/>
        <v>#DIV/0!</v>
      </c>
      <c r="EA14">
        <f t="shared" si="92"/>
        <v>1</v>
      </c>
      <c r="EB14">
        <f t="shared" si="22"/>
        <v>80.179121909147625</v>
      </c>
      <c r="ED14" t="e">
        <f t="shared" si="60"/>
        <v>#DIV/0!</v>
      </c>
      <c r="EE14" t="e">
        <f t="shared" si="61"/>
        <v>#DIV/0!</v>
      </c>
      <c r="EF14" t="e">
        <f t="shared" si="62"/>
        <v>#DIV/0!</v>
      </c>
      <c r="EG14" t="e">
        <f t="shared" si="63"/>
        <v>#DIV/0!</v>
      </c>
      <c r="EJ14" s="26" t="e">
        <f t="shared" si="64"/>
        <v>#DIV/0!</v>
      </c>
      <c r="EK14" s="26">
        <f t="shared" si="93"/>
        <v>1</v>
      </c>
      <c r="EL14" s="26">
        <f t="shared" si="23"/>
        <v>1.1086889456744686</v>
      </c>
      <c r="EO14" t="e">
        <f t="shared" si="65"/>
        <v>#DIV/0!</v>
      </c>
      <c r="EP14" t="e">
        <f t="shared" si="66"/>
        <v>#DIV/0!</v>
      </c>
      <c r="EQ14" t="e">
        <f t="shared" si="67"/>
        <v>#DIV/0!</v>
      </c>
      <c r="ER14" t="e">
        <f t="shared" si="68"/>
        <v>#DIV/0!</v>
      </c>
      <c r="EU14" t="e">
        <f t="shared" si="94"/>
        <v>#DIV/0!</v>
      </c>
      <c r="EV14">
        <f t="shared" si="95"/>
        <v>1</v>
      </c>
      <c r="EW14">
        <f t="shared" si="24"/>
        <v>1</v>
      </c>
      <c r="EY14" t="e">
        <f t="shared" si="69"/>
        <v>#DIV/0!</v>
      </c>
      <c r="EZ14" t="e">
        <f t="shared" si="70"/>
        <v>#REF!</v>
      </c>
      <c r="FA14" t="e">
        <f t="shared" si="71"/>
        <v>#DIV/0!</v>
      </c>
      <c r="FB14" t="e">
        <f t="shared" si="72"/>
        <v>#DIV/0!</v>
      </c>
      <c r="FE14" t="e">
        <f t="shared" si="96"/>
        <v>#DIV/0!</v>
      </c>
      <c r="FF14">
        <f t="shared" si="97"/>
        <v>1</v>
      </c>
      <c r="FG14">
        <f t="shared" si="25"/>
        <v>1</v>
      </c>
      <c r="FW14" t="e">
        <f>#REF!/#REF!</f>
        <v>#REF!</v>
      </c>
      <c r="FY14" s="8">
        <f t="shared" si="98"/>
        <v>4</v>
      </c>
      <c r="FZ14" t="b">
        <f t="shared" si="73"/>
        <v>1</v>
      </c>
      <c r="GG14" s="11">
        <f t="shared" ca="1" si="26"/>
        <v>1989</v>
      </c>
      <c r="GH14" s="12">
        <f t="shared" ca="1" si="27"/>
        <v>1.1560790330897612</v>
      </c>
      <c r="GI14" s="12">
        <f t="shared" ca="1" si="28"/>
        <v>0.94999507745059686</v>
      </c>
      <c r="GJ14" s="12">
        <f t="shared" ca="1" si="29"/>
        <v>0.98254808612085032</v>
      </c>
      <c r="GL14">
        <f t="shared" ca="1" si="74"/>
        <v>1989</v>
      </c>
      <c r="GN14" s="12">
        <f t="shared" ca="1" si="30"/>
        <v>1.0267980565964547</v>
      </c>
      <c r="GO14" s="12">
        <f t="shared" ca="1" si="31"/>
        <v>1.0261553220686621</v>
      </c>
      <c r="GP14" s="12">
        <f t="shared" ca="1" si="32"/>
        <v>0.98072790912082641</v>
      </c>
      <c r="GQ14" s="12">
        <f t="shared" ca="1" si="33"/>
        <v>0.92958982521545808</v>
      </c>
      <c r="GY14" s="14"/>
      <c r="HA14">
        <f t="shared" si="34"/>
        <v>0.24435701724169187</v>
      </c>
      <c r="HB14">
        <f t="shared" si="35"/>
        <v>1</v>
      </c>
      <c r="HC14">
        <f t="shared" si="36"/>
        <v>1.2182926428388696</v>
      </c>
      <c r="HD14">
        <f t="shared" si="37"/>
        <v>83.66771376880466</v>
      </c>
      <c r="HE14">
        <f t="shared" si="38"/>
        <v>24.907740866996264</v>
      </c>
      <c r="HF14">
        <f t="shared" si="39"/>
        <v>0</v>
      </c>
      <c r="HH14">
        <f t="shared" si="40"/>
        <v>1.2182926428388696</v>
      </c>
      <c r="HJ14" t="e">
        <f t="shared" si="41"/>
        <v>#DIV/0!</v>
      </c>
      <c r="HK14">
        <f t="shared" si="42"/>
        <v>0</v>
      </c>
      <c r="HL14" t="e">
        <f t="shared" si="43"/>
        <v>#DIV/0!</v>
      </c>
      <c r="HM14" t="e">
        <f t="shared" si="44"/>
        <v>#DIV/0!</v>
      </c>
      <c r="HP14" s="8">
        <f t="shared" si="99"/>
        <v>4</v>
      </c>
      <c r="HQ14" t="b">
        <f t="shared" si="75"/>
        <v>1</v>
      </c>
      <c r="HV14" s="11"/>
      <c r="HW14" s="11">
        <f t="shared" ca="1" si="45"/>
        <v>1989</v>
      </c>
      <c r="HX14" s="12">
        <f t="shared" ca="1" si="46"/>
        <v>0.83326685642801468</v>
      </c>
      <c r="HY14" s="12">
        <f t="shared" ca="1" si="47"/>
        <v>1.0439104837354714</v>
      </c>
      <c r="HZ14" s="12">
        <f t="shared" ca="1" si="48"/>
        <v>1.0252987320913411</v>
      </c>
      <c r="IC14" s="12">
        <f t="shared" ca="1" si="49"/>
        <v>1.0016719530819438</v>
      </c>
      <c r="ID14" s="12">
        <f t="shared" ca="1" si="50"/>
        <v>0.96686802629115198</v>
      </c>
      <c r="IE14" s="12">
        <f t="shared" ca="1" si="51"/>
        <v>1.0268677401976585</v>
      </c>
      <c r="IF14" s="12">
        <f t="shared" ca="1" si="52"/>
        <v>1.075274691449702</v>
      </c>
    </row>
    <row r="15" spans="1:240" x14ac:dyDescent="0.2">
      <c r="A15">
        <f t="shared" si="76"/>
        <v>6</v>
      </c>
      <c r="B15" s="1">
        <f t="shared" si="77"/>
        <v>1954</v>
      </c>
      <c r="C15" s="1"/>
      <c r="D15" s="1"/>
      <c r="E15" s="1"/>
      <c r="F15" s="1"/>
      <c r="G15" s="1"/>
      <c r="H15" s="1"/>
      <c r="I15" s="1"/>
      <c r="J15" s="1"/>
      <c r="K15" s="525"/>
      <c r="L15" s="27"/>
      <c r="M15" s="27"/>
      <c r="N15" s="27"/>
      <c r="O15" s="27"/>
      <c r="P15" s="27"/>
      <c r="Q15" s="27"/>
      <c r="R15" s="27"/>
      <c r="S15" s="27"/>
      <c r="AA15" s="23">
        <f t="shared" si="53"/>
        <v>0</v>
      </c>
      <c r="AB15" s="23">
        <f t="shared" si="0"/>
        <v>29913.833099802614</v>
      </c>
      <c r="AC15" s="23"/>
      <c r="AD15" s="26"/>
      <c r="AF15" s="27"/>
      <c r="AI15" s="34" t="e">
        <f t="shared" si="1"/>
        <v>#DIV/0!</v>
      </c>
      <c r="AJ15" s="34">
        <f t="shared" si="2"/>
        <v>0</v>
      </c>
      <c r="AK15" s="34" t="e">
        <f t="shared" si="3"/>
        <v>#DIV/0!</v>
      </c>
      <c r="AL15" s="26" t="e">
        <f t="shared" si="4"/>
        <v>#DIV/0!</v>
      </c>
      <c r="AO15" s="34" t="e">
        <f t="shared" si="5"/>
        <v>#DIV/0!</v>
      </c>
      <c r="AR15" s="26" t="e">
        <f t="shared" si="6"/>
        <v>#DIV/0!</v>
      </c>
      <c r="AS15" s="26">
        <f t="shared" si="7"/>
        <v>0</v>
      </c>
      <c r="AT15" s="26" t="e">
        <f t="shared" si="8"/>
        <v>#DIV/0!</v>
      </c>
      <c r="AU15" s="26" t="e">
        <f t="shared" si="9"/>
        <v>#DIV/0!</v>
      </c>
      <c r="AV15" s="26"/>
      <c r="AW15" s="26" t="e">
        <f t="shared" si="54"/>
        <v>#DIV/0!</v>
      </c>
      <c r="AZ15" t="e">
        <f t="shared" si="10"/>
        <v>#DIV/0!</v>
      </c>
      <c r="BA15" t="e">
        <f t="shared" si="11"/>
        <v>#DIV/0!</v>
      </c>
      <c r="BB15" t="e">
        <f t="shared" si="12"/>
        <v>#DIV/0!</v>
      </c>
      <c r="BC15" t="e">
        <f t="shared" si="13"/>
        <v>#DIV/0!</v>
      </c>
      <c r="BO15" t="e">
        <f>AR15/#REF!</f>
        <v>#DIV/0!</v>
      </c>
      <c r="BP15" t="e">
        <f>AS15/#REF!</f>
        <v>#REF!</v>
      </c>
      <c r="BQ15" t="e">
        <f>AT15/#REF!</f>
        <v>#DIV/0!</v>
      </c>
      <c r="BR15" t="e">
        <f>AU15/#REF!</f>
        <v>#DIV/0!</v>
      </c>
      <c r="CA15" s="9">
        <f t="shared" si="55"/>
        <v>0.33706028096741331</v>
      </c>
      <c r="CB15" s="9"/>
      <c r="CC15" s="9" t="e">
        <f t="shared" si="56"/>
        <v>#DIV/0!</v>
      </c>
      <c r="CD15" s="9">
        <f t="shared" si="57"/>
        <v>1</v>
      </c>
      <c r="CE15" s="9">
        <f t="shared" si="14"/>
        <v>1.1086889456744686</v>
      </c>
      <c r="CF15" s="9">
        <f t="shared" si="58"/>
        <v>80.179121909147625</v>
      </c>
      <c r="CG15" s="9">
        <f t="shared" si="15"/>
        <v>29.962537565948647</v>
      </c>
      <c r="CH15" s="9">
        <f t="shared" si="16"/>
        <v>0</v>
      </c>
      <c r="CI15" s="9"/>
      <c r="CJ15" s="9">
        <f t="shared" si="17"/>
        <v>1.1086889456744686</v>
      </c>
      <c r="CV15" s="223"/>
      <c r="CW15" s="8"/>
      <c r="CX15" s="26" t="e">
        <f t="shared" si="18"/>
        <v>#DIV/0!</v>
      </c>
      <c r="CY15" s="26" t="e">
        <f t="shared" si="19"/>
        <v>#DIV/0!</v>
      </c>
      <c r="CZ15" s="26" t="e">
        <f t="shared" si="20"/>
        <v>#DIV/0!</v>
      </c>
      <c r="DA15" s="26" t="e">
        <f t="shared" si="21"/>
        <v>#DIV/0!</v>
      </c>
      <c r="DB15" s="26"/>
      <c r="DC15" t="e">
        <f t="shared" si="59"/>
        <v>#DIV/0!</v>
      </c>
      <c r="DE15" s="26" t="e">
        <f t="shared" si="78"/>
        <v>#DIV/0!</v>
      </c>
      <c r="DF15" s="26" t="e">
        <f t="shared" si="79"/>
        <v>#DIV/0!</v>
      </c>
      <c r="DG15" s="26" t="e">
        <f t="shared" si="80"/>
        <v>#DIV/0!</v>
      </c>
      <c r="DH15" s="26" t="e">
        <f t="shared" si="81"/>
        <v>#DIV/0!</v>
      </c>
      <c r="DI15" s="26"/>
      <c r="DJ15" s="26" t="e">
        <f t="shared" si="82"/>
        <v>#DIV/0!</v>
      </c>
      <c r="DK15" s="26"/>
      <c r="DL15" s="26" t="e">
        <f t="shared" si="83"/>
        <v>#DIV/0!</v>
      </c>
      <c r="DM15" s="26" t="e">
        <f t="shared" si="84"/>
        <v>#DIV/0!</v>
      </c>
      <c r="DN15" s="26" t="e">
        <f t="shared" si="85"/>
        <v>#DIV/0!</v>
      </c>
      <c r="DO15" s="26" t="e">
        <f t="shared" si="86"/>
        <v>#DIV/0!</v>
      </c>
      <c r="DP15" s="26"/>
      <c r="DQ15" s="26" t="e">
        <f t="shared" si="87"/>
        <v>#DIV/0!</v>
      </c>
      <c r="DR15" s="26"/>
      <c r="DS15" s="26"/>
      <c r="DT15" s="26" t="e">
        <f t="shared" si="88"/>
        <v>#DIV/0!</v>
      </c>
      <c r="DU15" s="26" t="e">
        <f t="shared" si="89"/>
        <v>#DIV/0!</v>
      </c>
      <c r="DV15" s="26" t="e">
        <f t="shared" si="90"/>
        <v>#DIV/0!</v>
      </c>
      <c r="DW15" s="26" t="e">
        <f t="shared" si="91"/>
        <v>#DIV/0!</v>
      </c>
      <c r="DX15" s="26"/>
      <c r="DZ15" t="e">
        <f t="shared" si="100"/>
        <v>#DIV/0!</v>
      </c>
      <c r="EA15">
        <f t="shared" si="92"/>
        <v>1</v>
      </c>
      <c r="EB15">
        <f t="shared" si="22"/>
        <v>80.179121909147625</v>
      </c>
      <c r="ED15" t="e">
        <f t="shared" si="60"/>
        <v>#DIV/0!</v>
      </c>
      <c r="EE15" t="e">
        <f t="shared" si="61"/>
        <v>#DIV/0!</v>
      </c>
      <c r="EF15" t="e">
        <f t="shared" si="62"/>
        <v>#DIV/0!</v>
      </c>
      <c r="EG15" t="e">
        <f t="shared" si="63"/>
        <v>#DIV/0!</v>
      </c>
      <c r="EJ15" s="26" t="e">
        <f t="shared" si="64"/>
        <v>#DIV/0!</v>
      </c>
      <c r="EK15" s="26">
        <f t="shared" si="93"/>
        <v>1</v>
      </c>
      <c r="EL15" s="26">
        <f t="shared" si="23"/>
        <v>1.1086889456744686</v>
      </c>
      <c r="EO15" t="e">
        <f t="shared" si="65"/>
        <v>#DIV/0!</v>
      </c>
      <c r="EP15" t="e">
        <f t="shared" si="66"/>
        <v>#DIV/0!</v>
      </c>
      <c r="EQ15" t="e">
        <f t="shared" si="67"/>
        <v>#DIV/0!</v>
      </c>
      <c r="ER15" t="e">
        <f t="shared" si="68"/>
        <v>#DIV/0!</v>
      </c>
      <c r="EU15" t="e">
        <f t="shared" si="94"/>
        <v>#DIV/0!</v>
      </c>
      <c r="EV15">
        <f t="shared" si="95"/>
        <v>1</v>
      </c>
      <c r="EW15">
        <f t="shared" si="24"/>
        <v>1</v>
      </c>
      <c r="EY15" t="e">
        <f t="shared" si="69"/>
        <v>#DIV/0!</v>
      </c>
      <c r="EZ15" t="e">
        <f t="shared" si="70"/>
        <v>#REF!</v>
      </c>
      <c r="FA15" t="e">
        <f t="shared" si="71"/>
        <v>#DIV/0!</v>
      </c>
      <c r="FB15" t="e">
        <f t="shared" si="72"/>
        <v>#DIV/0!</v>
      </c>
      <c r="FE15" t="e">
        <f t="shared" si="96"/>
        <v>#DIV/0!</v>
      </c>
      <c r="FF15">
        <f t="shared" si="97"/>
        <v>1</v>
      </c>
      <c r="FG15">
        <f t="shared" si="25"/>
        <v>1</v>
      </c>
      <c r="FW15" t="e">
        <f>#REF!/#REF!</f>
        <v>#REF!</v>
      </c>
      <c r="FY15" s="8">
        <f t="shared" si="98"/>
        <v>5</v>
      </c>
      <c r="FZ15" t="b">
        <f t="shared" si="73"/>
        <v>1</v>
      </c>
      <c r="GD15" s="11"/>
      <c r="GE15" s="11"/>
      <c r="GF15" s="11"/>
      <c r="GG15" s="11">
        <f t="shared" ca="1" si="26"/>
        <v>1990</v>
      </c>
      <c r="GH15" s="12">
        <f t="shared" ca="1" si="27"/>
        <v>1.177887336343399</v>
      </c>
      <c r="GI15" s="12">
        <f t="shared" ca="1" si="28"/>
        <v>0.93931992392038322</v>
      </c>
      <c r="GJ15" s="12">
        <f t="shared" ca="1" si="29"/>
        <v>0.96939715610141131</v>
      </c>
      <c r="GL15">
        <f t="shared" ca="1" si="74"/>
        <v>1990</v>
      </c>
      <c r="GN15" s="12">
        <f t="shared" ca="1" si="30"/>
        <v>0.96180433238616669</v>
      </c>
      <c r="GO15" s="12">
        <f t="shared" ca="1" si="31"/>
        <v>1.0089020992836804</v>
      </c>
      <c r="GP15" s="12">
        <f t="shared" ca="1" si="32"/>
        <v>1.000223647451093</v>
      </c>
      <c r="GQ15" s="12">
        <f t="shared" ca="1" si="33"/>
        <v>0.91201369040274394</v>
      </c>
      <c r="GY15" s="14"/>
      <c r="HA15">
        <f t="shared" si="34"/>
        <v>0.24294287216491106</v>
      </c>
      <c r="HB15">
        <f t="shared" si="35"/>
        <v>1</v>
      </c>
      <c r="HC15">
        <f t="shared" si="36"/>
        <v>1.2182926428388696</v>
      </c>
      <c r="HD15">
        <f t="shared" si="37"/>
        <v>83.66771376880466</v>
      </c>
      <c r="HE15">
        <f t="shared" si="38"/>
        <v>24.763594570244102</v>
      </c>
      <c r="HF15">
        <f t="shared" si="39"/>
        <v>0</v>
      </c>
      <c r="HH15">
        <f t="shared" si="40"/>
        <v>1.2182926428388696</v>
      </c>
      <c r="HJ15" t="e">
        <f t="shared" si="41"/>
        <v>#DIV/0!</v>
      </c>
      <c r="HK15">
        <f t="shared" si="42"/>
        <v>0</v>
      </c>
      <c r="HL15" t="e">
        <f t="shared" si="43"/>
        <v>#DIV/0!</v>
      </c>
      <c r="HM15" t="e">
        <f t="shared" si="44"/>
        <v>#DIV/0!</v>
      </c>
      <c r="HP15" s="8">
        <f t="shared" si="99"/>
        <v>5</v>
      </c>
      <c r="HQ15" t="b">
        <f t="shared" si="75"/>
        <v>1</v>
      </c>
      <c r="HT15" s="11"/>
      <c r="HU15" s="11"/>
      <c r="HV15" s="11"/>
      <c r="HW15" s="11">
        <f t="shared" ca="1" si="45"/>
        <v>1990</v>
      </c>
      <c r="HX15" s="12">
        <f t="shared" ca="1" si="46"/>
        <v>0.84898562285838608</v>
      </c>
      <c r="HY15" s="12">
        <f t="shared" ca="1" si="47"/>
        <v>1.0321799969674963</v>
      </c>
      <c r="HZ15" s="12">
        <f t="shared" ca="1" si="48"/>
        <v>1.0115756053912661</v>
      </c>
      <c r="IC15" s="12">
        <f t="shared" ca="1" si="49"/>
        <v>0.93826864777809038</v>
      </c>
      <c r="ID15" s="12">
        <f t="shared" ca="1" si="50"/>
        <v>0.9506116281587057</v>
      </c>
      <c r="IE15" s="12">
        <f t="shared" ca="1" si="51"/>
        <v>1.0472806850894096</v>
      </c>
      <c r="IF15" s="12">
        <f t="shared" ca="1" si="52"/>
        <v>1.0549440333196616</v>
      </c>
    </row>
    <row r="16" spans="1:240" x14ac:dyDescent="0.2">
      <c r="A16">
        <f t="shared" si="76"/>
        <v>7</v>
      </c>
      <c r="B16" s="1">
        <f t="shared" si="77"/>
        <v>1955</v>
      </c>
      <c r="C16" s="1"/>
      <c r="D16" s="1"/>
      <c r="E16" s="1"/>
      <c r="F16" s="1"/>
      <c r="G16" s="1"/>
      <c r="H16" s="1"/>
      <c r="I16" s="1"/>
      <c r="J16" s="1"/>
      <c r="K16" s="525"/>
      <c r="L16" s="27"/>
      <c r="M16" s="27"/>
      <c r="N16" s="27"/>
      <c r="O16" s="27"/>
      <c r="P16" s="27"/>
      <c r="Q16" s="27"/>
      <c r="R16" s="27"/>
      <c r="S16" s="27"/>
      <c r="AA16" s="23">
        <f t="shared" si="53"/>
        <v>0</v>
      </c>
      <c r="AB16" s="23">
        <f t="shared" si="0"/>
        <v>30679.715723217607</v>
      </c>
      <c r="AC16" s="23"/>
      <c r="AD16" s="26"/>
      <c r="AF16" s="27"/>
      <c r="AI16" s="34" t="e">
        <f t="shared" si="1"/>
        <v>#DIV/0!</v>
      </c>
      <c r="AJ16" s="34">
        <f t="shared" si="2"/>
        <v>0</v>
      </c>
      <c r="AK16" s="34" t="e">
        <f t="shared" si="3"/>
        <v>#DIV/0!</v>
      </c>
      <c r="AL16" s="26" t="e">
        <f t="shared" si="4"/>
        <v>#DIV/0!</v>
      </c>
      <c r="AO16" s="34" t="e">
        <f t="shared" si="5"/>
        <v>#DIV/0!</v>
      </c>
      <c r="AR16" s="26" t="e">
        <f t="shared" si="6"/>
        <v>#DIV/0!</v>
      </c>
      <c r="AS16" s="26">
        <f t="shared" si="7"/>
        <v>0</v>
      </c>
      <c r="AT16" s="26" t="e">
        <f t="shared" si="8"/>
        <v>#DIV/0!</v>
      </c>
      <c r="AU16" s="26" t="e">
        <f t="shared" si="9"/>
        <v>#DIV/0!</v>
      </c>
      <c r="AV16" s="26"/>
      <c r="AW16" s="26" t="e">
        <f t="shared" si="54"/>
        <v>#DIV/0!</v>
      </c>
      <c r="AZ16" t="e">
        <f t="shared" si="10"/>
        <v>#DIV/0!</v>
      </c>
      <c r="BA16" t="e">
        <f t="shared" si="11"/>
        <v>#DIV/0!</v>
      </c>
      <c r="BB16" t="e">
        <f t="shared" si="12"/>
        <v>#DIV/0!</v>
      </c>
      <c r="BC16" t="e">
        <f t="shared" si="13"/>
        <v>#DIV/0!</v>
      </c>
      <c r="BO16" t="e">
        <f>AR16/#REF!</f>
        <v>#DIV/0!</v>
      </c>
      <c r="BP16" t="e">
        <f>AS16/#REF!</f>
        <v>#REF!</v>
      </c>
      <c r="BQ16" t="e">
        <f>AT16/#REF!</f>
        <v>#DIV/0!</v>
      </c>
      <c r="BR16" t="e">
        <f>AU16/#REF!</f>
        <v>#DIV/0!</v>
      </c>
      <c r="CA16" s="9">
        <f t="shared" si="55"/>
        <v>0.36110726817673022</v>
      </c>
      <c r="CB16" s="9"/>
      <c r="CC16" s="9" t="e">
        <f t="shared" si="56"/>
        <v>#DIV/0!</v>
      </c>
      <c r="CD16" s="9">
        <f t="shared" si="57"/>
        <v>1</v>
      </c>
      <c r="CE16" s="9">
        <f t="shared" si="14"/>
        <v>1.1086889456744686</v>
      </c>
      <c r="CF16" s="9">
        <f t="shared" si="58"/>
        <v>80.179121909147625</v>
      </c>
      <c r="CG16" s="9">
        <f t="shared" si="15"/>
        <v>32.100163380355127</v>
      </c>
      <c r="CH16" s="9">
        <f t="shared" si="16"/>
        <v>0</v>
      </c>
      <c r="CI16" s="9"/>
      <c r="CJ16" s="9">
        <f t="shared" si="17"/>
        <v>1.1086889456744686</v>
      </c>
      <c r="CV16" s="223"/>
      <c r="CW16" s="8"/>
      <c r="CX16" s="26" t="e">
        <f t="shared" si="18"/>
        <v>#DIV/0!</v>
      </c>
      <c r="CY16" s="26" t="e">
        <f t="shared" si="19"/>
        <v>#DIV/0!</v>
      </c>
      <c r="CZ16" s="26" t="e">
        <f t="shared" si="20"/>
        <v>#DIV/0!</v>
      </c>
      <c r="DA16" s="26" t="e">
        <f t="shared" si="21"/>
        <v>#DIV/0!</v>
      </c>
      <c r="DB16" s="26"/>
      <c r="DC16" t="e">
        <f t="shared" si="59"/>
        <v>#DIV/0!</v>
      </c>
      <c r="DE16" s="26" t="e">
        <f t="shared" si="78"/>
        <v>#DIV/0!</v>
      </c>
      <c r="DF16" s="26" t="e">
        <f t="shared" si="79"/>
        <v>#DIV/0!</v>
      </c>
      <c r="DG16" s="26" t="e">
        <f t="shared" si="80"/>
        <v>#DIV/0!</v>
      </c>
      <c r="DH16" s="26" t="e">
        <f t="shared" si="81"/>
        <v>#DIV/0!</v>
      </c>
      <c r="DI16" s="26"/>
      <c r="DJ16" s="26" t="e">
        <f t="shared" si="82"/>
        <v>#DIV/0!</v>
      </c>
      <c r="DK16" s="26"/>
      <c r="DL16" s="26" t="e">
        <f t="shared" si="83"/>
        <v>#DIV/0!</v>
      </c>
      <c r="DM16" s="26" t="e">
        <f t="shared" si="84"/>
        <v>#DIV/0!</v>
      </c>
      <c r="DN16" s="26" t="e">
        <f t="shared" si="85"/>
        <v>#DIV/0!</v>
      </c>
      <c r="DO16" s="26" t="e">
        <f t="shared" si="86"/>
        <v>#DIV/0!</v>
      </c>
      <c r="DP16" s="26"/>
      <c r="DQ16" s="26" t="e">
        <f t="shared" si="87"/>
        <v>#DIV/0!</v>
      </c>
      <c r="DR16" s="26"/>
      <c r="DS16" s="26"/>
      <c r="DT16" s="26" t="e">
        <f t="shared" si="88"/>
        <v>#DIV/0!</v>
      </c>
      <c r="DU16" s="26" t="e">
        <f t="shared" si="89"/>
        <v>#DIV/0!</v>
      </c>
      <c r="DV16" s="26" t="e">
        <f t="shared" si="90"/>
        <v>#DIV/0!</v>
      </c>
      <c r="DW16" s="26" t="e">
        <f t="shared" si="91"/>
        <v>#DIV/0!</v>
      </c>
      <c r="DX16" s="26"/>
      <c r="DZ16" t="e">
        <f t="shared" si="100"/>
        <v>#DIV/0!</v>
      </c>
      <c r="EA16">
        <f t="shared" si="92"/>
        <v>1</v>
      </c>
      <c r="EB16">
        <f t="shared" si="22"/>
        <v>80.179121909147625</v>
      </c>
      <c r="ED16" t="e">
        <f t="shared" si="60"/>
        <v>#DIV/0!</v>
      </c>
      <c r="EE16" t="e">
        <f t="shared" si="61"/>
        <v>#DIV/0!</v>
      </c>
      <c r="EF16" t="e">
        <f t="shared" si="62"/>
        <v>#DIV/0!</v>
      </c>
      <c r="EG16" t="e">
        <f t="shared" si="63"/>
        <v>#DIV/0!</v>
      </c>
      <c r="EJ16" s="26" t="e">
        <f t="shared" si="64"/>
        <v>#DIV/0!</v>
      </c>
      <c r="EK16" s="26">
        <f t="shared" si="93"/>
        <v>1</v>
      </c>
      <c r="EL16" s="26">
        <f t="shared" si="23"/>
        <v>1.1086889456744686</v>
      </c>
      <c r="EO16" t="e">
        <f t="shared" si="65"/>
        <v>#DIV/0!</v>
      </c>
      <c r="EP16" t="e">
        <f t="shared" si="66"/>
        <v>#DIV/0!</v>
      </c>
      <c r="EQ16" t="e">
        <f t="shared" si="67"/>
        <v>#DIV/0!</v>
      </c>
      <c r="ER16" t="e">
        <f t="shared" si="68"/>
        <v>#DIV/0!</v>
      </c>
      <c r="EU16" t="e">
        <f t="shared" si="94"/>
        <v>#DIV/0!</v>
      </c>
      <c r="EV16">
        <f t="shared" si="95"/>
        <v>1</v>
      </c>
      <c r="EW16">
        <f t="shared" si="24"/>
        <v>1</v>
      </c>
      <c r="EY16" t="e">
        <f t="shared" si="69"/>
        <v>#DIV/0!</v>
      </c>
      <c r="EZ16" t="e">
        <f t="shared" si="70"/>
        <v>#REF!</v>
      </c>
      <c r="FA16" t="e">
        <f t="shared" si="71"/>
        <v>#DIV/0!</v>
      </c>
      <c r="FB16" t="e">
        <f t="shared" si="72"/>
        <v>#DIV/0!</v>
      </c>
      <c r="FE16" t="e">
        <f t="shared" si="96"/>
        <v>#DIV/0!</v>
      </c>
      <c r="FF16">
        <f t="shared" si="97"/>
        <v>1</v>
      </c>
      <c r="FG16">
        <f t="shared" si="25"/>
        <v>1</v>
      </c>
      <c r="FW16" t="e">
        <f>#REF!/#REF!</f>
        <v>#REF!</v>
      </c>
      <c r="FY16" s="8">
        <f t="shared" si="98"/>
        <v>6</v>
      </c>
      <c r="FZ16" t="b">
        <f t="shared" si="73"/>
        <v>1</v>
      </c>
      <c r="GD16" s="11"/>
      <c r="GE16" s="11"/>
      <c r="GF16" s="11"/>
      <c r="GG16" s="11">
        <f t="shared" ca="1" si="26"/>
        <v>1991</v>
      </c>
      <c r="GH16" s="12">
        <f t="shared" ca="1" si="27"/>
        <v>1.1766170718516933</v>
      </c>
      <c r="GI16" s="12">
        <f t="shared" ca="1" si="28"/>
        <v>0.93521871827576564</v>
      </c>
      <c r="GJ16" s="12">
        <f t="shared" ca="1" si="29"/>
        <v>0.97624821502845671</v>
      </c>
      <c r="GL16">
        <f t="shared" ca="1" si="74"/>
        <v>1991</v>
      </c>
      <c r="GN16" s="12">
        <f t="shared" ca="1" si="30"/>
        <v>0.98719975116834302</v>
      </c>
      <c r="GO16" s="12">
        <f t="shared" ca="1" si="31"/>
        <v>1.0121307701903188</v>
      </c>
      <c r="GP16" s="12">
        <f t="shared" ca="1" si="32"/>
        <v>1.0283441531152688</v>
      </c>
      <c r="GQ16" s="12">
        <f t="shared" ca="1" si="33"/>
        <v>0.88097705975049545</v>
      </c>
      <c r="GY16" s="14"/>
      <c r="HA16">
        <f t="shared" si="34"/>
        <v>0.26027521438801965</v>
      </c>
      <c r="HB16">
        <f t="shared" si="35"/>
        <v>1</v>
      </c>
      <c r="HC16">
        <f t="shared" si="36"/>
        <v>1.2182926428388696</v>
      </c>
      <c r="HD16">
        <f t="shared" si="37"/>
        <v>83.66771376880466</v>
      </c>
      <c r="HE16">
        <f t="shared" si="38"/>
        <v>26.530310720180914</v>
      </c>
      <c r="HF16">
        <f t="shared" si="39"/>
        <v>0</v>
      </c>
      <c r="HH16">
        <f t="shared" si="40"/>
        <v>1.2182926428388696</v>
      </c>
      <c r="HJ16" t="e">
        <f t="shared" si="41"/>
        <v>#DIV/0!</v>
      </c>
      <c r="HK16">
        <f t="shared" si="42"/>
        <v>0</v>
      </c>
      <c r="HL16" t="e">
        <f t="shared" si="43"/>
        <v>#DIV/0!</v>
      </c>
      <c r="HM16" t="e">
        <f t="shared" si="44"/>
        <v>#DIV/0!</v>
      </c>
      <c r="HP16" s="8">
        <f t="shared" si="99"/>
        <v>6</v>
      </c>
      <c r="HQ16" t="b">
        <f t="shared" si="75"/>
        <v>1</v>
      </c>
      <c r="HT16" s="11"/>
      <c r="HU16" s="11"/>
      <c r="HV16" s="11"/>
      <c r="HW16" s="11">
        <f t="shared" ca="1" si="45"/>
        <v>1991</v>
      </c>
      <c r="HX16" s="12">
        <f t="shared" ca="1" si="46"/>
        <v>0.84807005457149576</v>
      </c>
      <c r="HY16" s="12">
        <f t="shared" ca="1" si="47"/>
        <v>1.0276733509121707</v>
      </c>
      <c r="HZ16" s="12">
        <f t="shared" ca="1" si="48"/>
        <v>1.0187247537440101</v>
      </c>
      <c r="IC16" s="12">
        <f t="shared" ca="1" si="49"/>
        <v>0.96304263188086114</v>
      </c>
      <c r="ID16" s="12">
        <f t="shared" ca="1" si="50"/>
        <v>0.95365375891601833</v>
      </c>
      <c r="IE16" s="12">
        <f t="shared" ca="1" si="51"/>
        <v>1.076724162567759</v>
      </c>
      <c r="IF16" s="12">
        <f t="shared" ca="1" si="52"/>
        <v>1.0190433569751245</v>
      </c>
    </row>
    <row r="17" spans="1:240" x14ac:dyDescent="0.2">
      <c r="A17">
        <f t="shared" si="76"/>
        <v>8</v>
      </c>
      <c r="B17" s="1">
        <f t="shared" si="77"/>
        <v>1956</v>
      </c>
      <c r="C17" s="1"/>
      <c r="D17" s="1"/>
      <c r="E17" s="1"/>
      <c r="F17" s="1"/>
      <c r="G17" s="1"/>
      <c r="H17" s="1"/>
      <c r="I17" s="1"/>
      <c r="J17" s="1"/>
      <c r="K17" s="525"/>
      <c r="L17" s="27"/>
      <c r="M17" s="27"/>
      <c r="N17" s="27"/>
      <c r="O17" s="27"/>
      <c r="P17" s="27"/>
      <c r="Q17" s="27"/>
      <c r="R17" s="27"/>
      <c r="S17" s="27"/>
      <c r="AA17" s="23">
        <f t="shared" si="53"/>
        <v>0</v>
      </c>
      <c r="AB17" s="23">
        <f t="shared" si="0"/>
        <v>31512.619132312589</v>
      </c>
      <c r="AC17" s="23"/>
      <c r="AD17" s="26"/>
      <c r="AF17" s="27"/>
      <c r="AI17" s="34" t="e">
        <f t="shared" si="1"/>
        <v>#DIV/0!</v>
      </c>
      <c r="AJ17" s="34">
        <f t="shared" si="2"/>
        <v>0</v>
      </c>
      <c r="AK17" s="34" t="e">
        <f t="shared" si="3"/>
        <v>#DIV/0!</v>
      </c>
      <c r="AL17" s="26" t="e">
        <f t="shared" si="4"/>
        <v>#DIV/0!</v>
      </c>
      <c r="AO17" s="34" t="e">
        <f t="shared" si="5"/>
        <v>#DIV/0!</v>
      </c>
      <c r="AR17" s="26" t="e">
        <f t="shared" si="6"/>
        <v>#DIV/0!</v>
      </c>
      <c r="AS17" s="26">
        <f t="shared" si="7"/>
        <v>0</v>
      </c>
      <c r="AT17" s="26" t="e">
        <f t="shared" si="8"/>
        <v>#DIV/0!</v>
      </c>
      <c r="AU17" s="26" t="e">
        <f t="shared" si="9"/>
        <v>#DIV/0!</v>
      </c>
      <c r="AV17" s="26"/>
      <c r="AW17" s="26" t="e">
        <f t="shared" si="54"/>
        <v>#DIV/0!</v>
      </c>
      <c r="AZ17" t="e">
        <f t="shared" si="10"/>
        <v>#DIV/0!</v>
      </c>
      <c r="BA17" t="e">
        <f t="shared" si="11"/>
        <v>#DIV/0!</v>
      </c>
      <c r="BB17" t="e">
        <f t="shared" si="12"/>
        <v>#DIV/0!</v>
      </c>
      <c r="BC17" t="e">
        <f t="shared" si="13"/>
        <v>#DIV/0!</v>
      </c>
      <c r="BO17" t="e">
        <f>AR17/#REF!</f>
        <v>#DIV/0!</v>
      </c>
      <c r="BP17" t="e">
        <f>AS17/#REF!</f>
        <v>#REF!</v>
      </c>
      <c r="BQ17" t="e">
        <f>AT17/#REF!</f>
        <v>#DIV/0!</v>
      </c>
      <c r="BR17" t="e">
        <f>AU17/#REF!</f>
        <v>#DIV/0!</v>
      </c>
      <c r="CA17" s="9">
        <f t="shared" si="55"/>
        <v>0.36880431638389655</v>
      </c>
      <c r="CB17" s="9"/>
      <c r="CC17" s="9" t="e">
        <f t="shared" si="56"/>
        <v>#DIV/0!</v>
      </c>
      <c r="CD17" s="9">
        <f t="shared" si="57"/>
        <v>1</v>
      </c>
      <c r="CE17" s="9">
        <f t="shared" si="14"/>
        <v>1.1086889456744686</v>
      </c>
      <c r="CF17" s="9">
        <f t="shared" si="58"/>
        <v>80.179121909147625</v>
      </c>
      <c r="CG17" s="9">
        <f t="shared" si="15"/>
        <v>32.784382521786497</v>
      </c>
      <c r="CH17" s="9">
        <f t="shared" si="16"/>
        <v>0</v>
      </c>
      <c r="CI17" s="9"/>
      <c r="CJ17" s="9">
        <f t="shared" si="17"/>
        <v>1.1086889456744686</v>
      </c>
      <c r="CV17" s="223"/>
      <c r="CW17" s="8"/>
      <c r="CX17" s="26" t="e">
        <f t="shared" si="18"/>
        <v>#DIV/0!</v>
      </c>
      <c r="CY17" s="26" t="e">
        <f t="shared" si="19"/>
        <v>#DIV/0!</v>
      </c>
      <c r="CZ17" s="26" t="e">
        <f t="shared" si="20"/>
        <v>#DIV/0!</v>
      </c>
      <c r="DA17" s="26" t="e">
        <f t="shared" si="21"/>
        <v>#DIV/0!</v>
      </c>
      <c r="DB17" s="26"/>
      <c r="DC17" t="e">
        <f t="shared" si="59"/>
        <v>#DIV/0!</v>
      </c>
      <c r="DE17" s="26" t="e">
        <f t="shared" si="78"/>
        <v>#DIV/0!</v>
      </c>
      <c r="DF17" s="26" t="e">
        <f t="shared" si="79"/>
        <v>#DIV/0!</v>
      </c>
      <c r="DG17" s="26" t="e">
        <f t="shared" si="80"/>
        <v>#DIV/0!</v>
      </c>
      <c r="DH17" s="26" t="e">
        <f t="shared" si="81"/>
        <v>#DIV/0!</v>
      </c>
      <c r="DI17" s="26"/>
      <c r="DJ17" s="26" t="e">
        <f t="shared" si="82"/>
        <v>#DIV/0!</v>
      </c>
      <c r="DK17" s="26"/>
      <c r="DL17" s="26" t="e">
        <f t="shared" si="83"/>
        <v>#DIV/0!</v>
      </c>
      <c r="DM17" s="26" t="e">
        <f t="shared" si="84"/>
        <v>#DIV/0!</v>
      </c>
      <c r="DN17" s="26" t="e">
        <f t="shared" si="85"/>
        <v>#DIV/0!</v>
      </c>
      <c r="DO17" s="26" t="e">
        <f t="shared" si="86"/>
        <v>#DIV/0!</v>
      </c>
      <c r="DP17" s="26"/>
      <c r="DQ17" s="26" t="e">
        <f t="shared" si="87"/>
        <v>#DIV/0!</v>
      </c>
      <c r="DR17" s="26"/>
      <c r="DS17" s="26"/>
      <c r="DT17" s="26" t="e">
        <f t="shared" si="88"/>
        <v>#DIV/0!</v>
      </c>
      <c r="DU17" s="26" t="e">
        <f t="shared" si="89"/>
        <v>#DIV/0!</v>
      </c>
      <c r="DV17" s="26" t="e">
        <f t="shared" si="90"/>
        <v>#DIV/0!</v>
      </c>
      <c r="DW17" s="26" t="e">
        <f t="shared" si="91"/>
        <v>#DIV/0!</v>
      </c>
      <c r="DX17" s="26"/>
      <c r="DZ17" t="e">
        <f t="shared" si="100"/>
        <v>#DIV/0!</v>
      </c>
      <c r="EA17">
        <f t="shared" si="92"/>
        <v>1</v>
      </c>
      <c r="EB17">
        <f t="shared" si="22"/>
        <v>80.179121909147625</v>
      </c>
      <c r="ED17" t="e">
        <f t="shared" si="60"/>
        <v>#DIV/0!</v>
      </c>
      <c r="EE17" t="e">
        <f t="shared" si="61"/>
        <v>#DIV/0!</v>
      </c>
      <c r="EF17" t="e">
        <f t="shared" si="62"/>
        <v>#DIV/0!</v>
      </c>
      <c r="EG17" t="e">
        <f t="shared" si="63"/>
        <v>#DIV/0!</v>
      </c>
      <c r="EJ17" s="26" t="e">
        <f t="shared" si="64"/>
        <v>#DIV/0!</v>
      </c>
      <c r="EK17" s="26">
        <f t="shared" si="93"/>
        <v>1</v>
      </c>
      <c r="EL17" s="26">
        <f t="shared" si="23"/>
        <v>1.1086889456744686</v>
      </c>
      <c r="EO17" t="e">
        <f t="shared" si="65"/>
        <v>#DIV/0!</v>
      </c>
      <c r="EP17" t="e">
        <f t="shared" si="66"/>
        <v>#DIV/0!</v>
      </c>
      <c r="EQ17" t="e">
        <f t="shared" si="67"/>
        <v>#DIV/0!</v>
      </c>
      <c r="ER17" t="e">
        <f t="shared" si="68"/>
        <v>#DIV/0!</v>
      </c>
      <c r="EU17" t="e">
        <f t="shared" si="94"/>
        <v>#DIV/0!</v>
      </c>
      <c r="EV17">
        <f t="shared" si="95"/>
        <v>1</v>
      </c>
      <c r="EW17">
        <f t="shared" si="24"/>
        <v>1</v>
      </c>
      <c r="EY17" t="e">
        <f t="shared" si="69"/>
        <v>#DIV/0!</v>
      </c>
      <c r="EZ17" t="e">
        <f t="shared" si="70"/>
        <v>#REF!</v>
      </c>
      <c r="FA17" t="e">
        <f t="shared" si="71"/>
        <v>#DIV/0!</v>
      </c>
      <c r="FB17" t="e">
        <f t="shared" si="72"/>
        <v>#DIV/0!</v>
      </c>
      <c r="FE17" t="e">
        <f t="shared" si="96"/>
        <v>#DIV/0!</v>
      </c>
      <c r="FF17">
        <f t="shared" si="97"/>
        <v>1</v>
      </c>
      <c r="FG17">
        <f t="shared" si="25"/>
        <v>1</v>
      </c>
      <c r="FW17" t="e">
        <f>#REF!/#REF!</f>
        <v>#REF!</v>
      </c>
      <c r="FY17" s="8">
        <f t="shared" si="98"/>
        <v>7</v>
      </c>
      <c r="FZ17" t="b">
        <f t="shared" si="73"/>
        <v>1</v>
      </c>
      <c r="GD17" s="11"/>
      <c r="GE17" s="11"/>
      <c r="GF17" s="11"/>
      <c r="GG17" s="11">
        <f t="shared" ca="1" si="26"/>
        <v>1992</v>
      </c>
      <c r="GH17" s="12">
        <f t="shared" ca="1" si="27"/>
        <v>1.2180578787840675</v>
      </c>
      <c r="GI17" s="12">
        <f t="shared" ca="1" si="28"/>
        <v>0.92504390139376591</v>
      </c>
      <c r="GJ17" s="12">
        <f t="shared" ca="1" si="29"/>
        <v>0.97401533333158363</v>
      </c>
      <c r="GL17">
        <f t="shared" ca="1" si="74"/>
        <v>1992</v>
      </c>
      <c r="GN17" s="12">
        <f t="shared" ca="1" si="30"/>
        <v>0.96225628787512218</v>
      </c>
      <c r="GO17" s="12">
        <f t="shared" ca="1" si="31"/>
        <v>0.99149298247018958</v>
      </c>
      <c r="GP17" s="12">
        <f t="shared" ca="1" si="32"/>
        <v>1.0473199405367899</v>
      </c>
      <c r="GQ17" s="12">
        <f t="shared" ca="1" si="33"/>
        <v>0.87768855386551337</v>
      </c>
      <c r="GY17" s="14"/>
      <c r="HA17">
        <f t="shared" si="34"/>
        <v>0.26582301430462135</v>
      </c>
      <c r="HB17">
        <f t="shared" si="35"/>
        <v>1</v>
      </c>
      <c r="HC17">
        <f t="shared" si="36"/>
        <v>1.2182926428388696</v>
      </c>
      <c r="HD17">
        <f t="shared" si="37"/>
        <v>83.66771376880466</v>
      </c>
      <c r="HE17">
        <f t="shared" si="38"/>
        <v>27.095807730516345</v>
      </c>
      <c r="HF17">
        <f t="shared" si="39"/>
        <v>0</v>
      </c>
      <c r="HH17">
        <f t="shared" si="40"/>
        <v>1.2182926428388696</v>
      </c>
      <c r="HJ17" t="e">
        <f t="shared" si="41"/>
        <v>#DIV/0!</v>
      </c>
      <c r="HK17">
        <f t="shared" si="42"/>
        <v>0</v>
      </c>
      <c r="HL17" t="e">
        <f t="shared" si="43"/>
        <v>#DIV/0!</v>
      </c>
      <c r="HM17" t="e">
        <f t="shared" si="44"/>
        <v>#DIV/0!</v>
      </c>
      <c r="HP17" s="8">
        <f t="shared" si="99"/>
        <v>7</v>
      </c>
      <c r="HQ17" t="b">
        <f t="shared" si="75"/>
        <v>1</v>
      </c>
      <c r="HT17" s="11"/>
      <c r="HU17" s="11"/>
      <c r="HV17" s="11"/>
      <c r="HW17" s="11">
        <f t="shared" ca="1" si="45"/>
        <v>1992</v>
      </c>
      <c r="HX17" s="12">
        <f t="shared" ca="1" si="46"/>
        <v>0.87793933680221903</v>
      </c>
      <c r="HY17" s="12">
        <f t="shared" ca="1" si="47"/>
        <v>1.0164926634903872</v>
      </c>
      <c r="HZ17" s="12">
        <f t="shared" ca="1" si="48"/>
        <v>1.0163947194128127</v>
      </c>
      <c r="IC17" s="12">
        <f t="shared" ca="1" si="49"/>
        <v>0.93870954375994364</v>
      </c>
      <c r="ID17" s="12">
        <f t="shared" ca="1" si="50"/>
        <v>0.93420834295330513</v>
      </c>
      <c r="IE17" s="12">
        <f t="shared" ca="1" si="51"/>
        <v>1.0965926946721185</v>
      </c>
      <c r="IF17" s="12">
        <f t="shared" ca="1" si="52"/>
        <v>1.0152394780439142</v>
      </c>
    </row>
    <row r="18" spans="1:240" x14ac:dyDescent="0.2">
      <c r="A18">
        <f t="shared" si="76"/>
        <v>9</v>
      </c>
      <c r="B18" s="1">
        <f t="shared" si="77"/>
        <v>1957</v>
      </c>
      <c r="C18" s="1"/>
      <c r="D18" s="1"/>
      <c r="E18" s="1"/>
      <c r="F18" s="1"/>
      <c r="G18" s="1"/>
      <c r="H18" s="1"/>
      <c r="I18" s="1"/>
      <c r="J18" s="1"/>
      <c r="K18" s="525"/>
      <c r="L18" s="27"/>
      <c r="M18" s="27"/>
      <c r="N18" s="27"/>
      <c r="O18" s="27"/>
      <c r="P18" s="27"/>
      <c r="Q18" s="27"/>
      <c r="R18" s="27"/>
      <c r="S18" s="27"/>
      <c r="AA18" s="23">
        <f t="shared" si="53"/>
        <v>0</v>
      </c>
      <c r="AB18" s="23">
        <f t="shared" si="0"/>
        <v>32345.382764320952</v>
      </c>
      <c r="AC18" s="23"/>
      <c r="AD18" s="26"/>
      <c r="AF18" s="27"/>
      <c r="AI18" s="34" t="e">
        <f t="shared" si="1"/>
        <v>#DIV/0!</v>
      </c>
      <c r="AJ18" s="34">
        <f t="shared" si="2"/>
        <v>0</v>
      </c>
      <c r="AK18" s="34" t="e">
        <f t="shared" si="3"/>
        <v>#DIV/0!</v>
      </c>
      <c r="AL18" s="26" t="e">
        <f t="shared" si="4"/>
        <v>#DIV/0!</v>
      </c>
      <c r="AO18" s="34" t="e">
        <f t="shared" si="5"/>
        <v>#DIV/0!</v>
      </c>
      <c r="AR18" s="26" t="e">
        <f t="shared" si="6"/>
        <v>#DIV/0!</v>
      </c>
      <c r="AS18" s="26">
        <f t="shared" si="7"/>
        <v>0</v>
      </c>
      <c r="AT18" s="26" t="e">
        <f t="shared" si="8"/>
        <v>#DIV/0!</v>
      </c>
      <c r="AU18" s="26" t="e">
        <f t="shared" si="9"/>
        <v>#DIV/0!</v>
      </c>
      <c r="AV18" s="26"/>
      <c r="AW18" s="26" t="e">
        <f t="shared" si="54"/>
        <v>#DIV/0!</v>
      </c>
      <c r="AZ18" t="e">
        <f t="shared" si="10"/>
        <v>#DIV/0!</v>
      </c>
      <c r="BA18" t="e">
        <f t="shared" si="11"/>
        <v>#DIV/0!</v>
      </c>
      <c r="BB18" t="e">
        <f t="shared" si="12"/>
        <v>#DIV/0!</v>
      </c>
      <c r="BC18" t="e">
        <f t="shared" si="13"/>
        <v>#DIV/0!</v>
      </c>
      <c r="BO18" t="e">
        <f>AR18/#REF!</f>
        <v>#DIV/0!</v>
      </c>
      <c r="BP18" t="e">
        <f>AS18/#REF!</f>
        <v>#REF!</v>
      </c>
      <c r="BQ18" t="e">
        <f>AT18/#REF!</f>
        <v>#DIV/0!</v>
      </c>
      <c r="BR18" t="e">
        <f>AU18/#REF!</f>
        <v>#DIV/0!</v>
      </c>
      <c r="CA18" s="9">
        <f t="shared" si="55"/>
        <v>0.37656424897184032</v>
      </c>
      <c r="CB18" s="9"/>
      <c r="CC18" s="9" t="e">
        <f t="shared" si="56"/>
        <v>#DIV/0!</v>
      </c>
      <c r="CD18" s="9">
        <f t="shared" si="57"/>
        <v>1</v>
      </c>
      <c r="CE18" s="9">
        <f t="shared" si="14"/>
        <v>1.1086889456744686</v>
      </c>
      <c r="CF18" s="9">
        <f t="shared" si="58"/>
        <v>80.179121909147625</v>
      </c>
      <c r="CG18" s="9">
        <f t="shared" si="15"/>
        <v>33.474191688883145</v>
      </c>
      <c r="CH18" s="9">
        <f t="shared" si="16"/>
        <v>0</v>
      </c>
      <c r="CI18" s="9"/>
      <c r="CJ18" s="9">
        <f t="shared" si="17"/>
        <v>1.1086889456744686</v>
      </c>
      <c r="CV18" s="223"/>
      <c r="CW18" s="8"/>
      <c r="CX18" s="26" t="e">
        <f t="shared" si="18"/>
        <v>#DIV/0!</v>
      </c>
      <c r="CY18" s="26" t="e">
        <f t="shared" si="19"/>
        <v>#DIV/0!</v>
      </c>
      <c r="CZ18" s="26" t="e">
        <f t="shared" si="20"/>
        <v>#DIV/0!</v>
      </c>
      <c r="DA18" s="26" t="e">
        <f t="shared" si="21"/>
        <v>#DIV/0!</v>
      </c>
      <c r="DB18" s="26"/>
      <c r="DC18" t="e">
        <f t="shared" si="59"/>
        <v>#DIV/0!</v>
      </c>
      <c r="DE18" s="26" t="e">
        <f t="shared" si="78"/>
        <v>#DIV/0!</v>
      </c>
      <c r="DF18" s="26" t="e">
        <f t="shared" si="79"/>
        <v>#DIV/0!</v>
      </c>
      <c r="DG18" s="26" t="e">
        <f t="shared" si="80"/>
        <v>#DIV/0!</v>
      </c>
      <c r="DH18" s="26" t="e">
        <f t="shared" si="81"/>
        <v>#DIV/0!</v>
      </c>
      <c r="DI18" s="26"/>
      <c r="DJ18" s="26" t="e">
        <f t="shared" si="82"/>
        <v>#DIV/0!</v>
      </c>
      <c r="DK18" s="26"/>
      <c r="DL18" s="26" t="e">
        <f t="shared" si="83"/>
        <v>#DIV/0!</v>
      </c>
      <c r="DM18" s="26" t="e">
        <f t="shared" si="84"/>
        <v>#DIV/0!</v>
      </c>
      <c r="DN18" s="26" t="e">
        <f t="shared" si="85"/>
        <v>#DIV/0!</v>
      </c>
      <c r="DO18" s="26" t="e">
        <f t="shared" si="86"/>
        <v>#DIV/0!</v>
      </c>
      <c r="DP18" s="26"/>
      <c r="DQ18" s="26" t="e">
        <f t="shared" si="87"/>
        <v>#DIV/0!</v>
      </c>
      <c r="DR18" s="26"/>
      <c r="DS18" s="26"/>
      <c r="DT18" s="26" t="e">
        <f t="shared" si="88"/>
        <v>#DIV/0!</v>
      </c>
      <c r="DU18" s="26" t="e">
        <f t="shared" si="89"/>
        <v>#DIV/0!</v>
      </c>
      <c r="DV18" s="26" t="e">
        <f t="shared" si="90"/>
        <v>#DIV/0!</v>
      </c>
      <c r="DW18" s="26" t="e">
        <f t="shared" si="91"/>
        <v>#DIV/0!</v>
      </c>
      <c r="DX18" s="26"/>
      <c r="DZ18" t="e">
        <f t="shared" si="100"/>
        <v>#DIV/0!</v>
      </c>
      <c r="EA18">
        <f t="shared" si="92"/>
        <v>1</v>
      </c>
      <c r="EB18">
        <f t="shared" si="22"/>
        <v>80.179121909147625</v>
      </c>
      <c r="ED18" t="e">
        <f t="shared" si="60"/>
        <v>#DIV/0!</v>
      </c>
      <c r="EE18" t="e">
        <f t="shared" si="61"/>
        <v>#DIV/0!</v>
      </c>
      <c r="EF18" t="e">
        <f t="shared" si="62"/>
        <v>#DIV/0!</v>
      </c>
      <c r="EG18" t="e">
        <f t="shared" si="63"/>
        <v>#DIV/0!</v>
      </c>
      <c r="EJ18" s="26" t="e">
        <f t="shared" si="64"/>
        <v>#DIV/0!</v>
      </c>
      <c r="EK18" s="26">
        <f t="shared" si="93"/>
        <v>1</v>
      </c>
      <c r="EL18" s="26">
        <f t="shared" si="23"/>
        <v>1.1086889456744686</v>
      </c>
      <c r="EO18" t="e">
        <f t="shared" si="65"/>
        <v>#DIV/0!</v>
      </c>
      <c r="EP18" t="e">
        <f t="shared" si="66"/>
        <v>#DIV/0!</v>
      </c>
      <c r="EQ18" t="e">
        <f t="shared" si="67"/>
        <v>#DIV/0!</v>
      </c>
      <c r="ER18" t="e">
        <f t="shared" si="68"/>
        <v>#DIV/0!</v>
      </c>
      <c r="EU18" t="e">
        <f t="shared" si="94"/>
        <v>#DIV/0!</v>
      </c>
      <c r="EV18">
        <f t="shared" si="95"/>
        <v>1</v>
      </c>
      <c r="EW18">
        <f t="shared" si="24"/>
        <v>1</v>
      </c>
      <c r="EY18" t="e">
        <f t="shared" si="69"/>
        <v>#DIV/0!</v>
      </c>
      <c r="EZ18" t="e">
        <f t="shared" si="70"/>
        <v>#REF!</v>
      </c>
      <c r="FA18" t="e">
        <f t="shared" si="71"/>
        <v>#DIV/0!</v>
      </c>
      <c r="FB18" t="e">
        <f t="shared" si="72"/>
        <v>#DIV/0!</v>
      </c>
      <c r="FE18" t="e">
        <f t="shared" si="96"/>
        <v>#DIV/0!</v>
      </c>
      <c r="FF18">
        <f t="shared" si="97"/>
        <v>1</v>
      </c>
      <c r="FG18">
        <f t="shared" si="25"/>
        <v>1</v>
      </c>
      <c r="FW18" t="e">
        <f>#REF!/#REF!</f>
        <v>#REF!</v>
      </c>
      <c r="FY18" s="8">
        <f t="shared" si="98"/>
        <v>8</v>
      </c>
      <c r="FZ18" t="b">
        <f t="shared" si="73"/>
        <v>1</v>
      </c>
      <c r="GD18" s="11"/>
      <c r="GE18" s="11"/>
      <c r="GF18" s="11"/>
      <c r="GG18" s="11">
        <f t="shared" ca="1" si="26"/>
        <v>1993</v>
      </c>
      <c r="GH18" s="12">
        <f t="shared" ca="1" si="27"/>
        <v>1.251587830614632</v>
      </c>
      <c r="GI18" s="12">
        <f t="shared" ca="1" si="28"/>
        <v>0.91850832311013175</v>
      </c>
      <c r="GJ18" s="12">
        <f t="shared" ca="1" si="29"/>
        <v>0.97701719528098918</v>
      </c>
      <c r="GL18">
        <f t="shared" ca="1" si="74"/>
        <v>1993</v>
      </c>
      <c r="GN18" s="12">
        <f t="shared" ca="1" si="30"/>
        <v>0.99143310971774956</v>
      </c>
      <c r="GO18" s="12">
        <f t="shared" ca="1" si="31"/>
        <v>1.0063802437321392</v>
      </c>
      <c r="GP18" s="12">
        <f t="shared" ca="1" si="32"/>
        <v>1.0286460448434407</v>
      </c>
      <c r="GQ18" s="12">
        <f t="shared" ca="1" si="33"/>
        <v>0.88344257281776795</v>
      </c>
      <c r="GY18" s="14"/>
      <c r="HA18">
        <f t="shared" si="34"/>
        <v>0.27141613938394038</v>
      </c>
      <c r="HB18">
        <f t="shared" si="35"/>
        <v>1</v>
      </c>
      <c r="HC18">
        <f t="shared" si="36"/>
        <v>1.2182926428388696</v>
      </c>
      <c r="HD18">
        <f t="shared" si="37"/>
        <v>83.66771376880466</v>
      </c>
      <c r="HE18">
        <f t="shared" si="38"/>
        <v>27.665924814465615</v>
      </c>
      <c r="HF18">
        <f t="shared" si="39"/>
        <v>0</v>
      </c>
      <c r="HH18">
        <f t="shared" si="40"/>
        <v>1.2182926428388696</v>
      </c>
      <c r="HJ18" t="e">
        <f t="shared" si="41"/>
        <v>#DIV/0!</v>
      </c>
      <c r="HK18">
        <f t="shared" si="42"/>
        <v>0</v>
      </c>
      <c r="HL18" t="e">
        <f t="shared" si="43"/>
        <v>#DIV/0!</v>
      </c>
      <c r="HM18" t="e">
        <f t="shared" si="44"/>
        <v>#DIV/0!</v>
      </c>
      <c r="HP18" s="8">
        <f t="shared" si="99"/>
        <v>8</v>
      </c>
      <c r="HQ18" t="b">
        <f t="shared" si="75"/>
        <v>1</v>
      </c>
      <c r="HT18" s="11"/>
      <c r="HU18" s="11"/>
      <c r="HV18" s="11"/>
      <c r="HW18" s="11">
        <f t="shared" ca="1" si="45"/>
        <v>1993</v>
      </c>
      <c r="HX18" s="12">
        <f t="shared" ca="1" si="46"/>
        <v>0.90210671356310168</v>
      </c>
      <c r="HY18" s="12">
        <f t="shared" ca="1" si="47"/>
        <v>1.0093109855538356</v>
      </c>
      <c r="HZ18" s="12">
        <f t="shared" ca="1" si="48"/>
        <v>1.0195271923106941</v>
      </c>
      <c r="IC18" s="12">
        <f t="shared" ca="1" si="49"/>
        <v>0.96717239868265659</v>
      </c>
      <c r="ID18" s="12">
        <f t="shared" ca="1" si="50"/>
        <v>0.94823547569204536</v>
      </c>
      <c r="IE18" s="12">
        <f t="shared" ca="1" si="51"/>
        <v>1.0770402572498916</v>
      </c>
      <c r="IF18" s="12">
        <f t="shared" ca="1" si="52"/>
        <v>1.0218952640536709</v>
      </c>
    </row>
    <row r="19" spans="1:240" x14ac:dyDescent="0.2">
      <c r="A19">
        <f t="shared" si="76"/>
        <v>10</v>
      </c>
      <c r="B19" s="1">
        <f t="shared" si="77"/>
        <v>1958</v>
      </c>
      <c r="C19" s="1"/>
      <c r="D19" s="1"/>
      <c r="E19" s="1"/>
      <c r="F19" s="1"/>
      <c r="G19" s="1"/>
      <c r="H19" s="1"/>
      <c r="I19" s="1"/>
      <c r="J19" s="1"/>
      <c r="K19" s="525"/>
      <c r="L19" s="27"/>
      <c r="M19" s="27"/>
      <c r="N19" s="27"/>
      <c r="O19" s="27"/>
      <c r="P19" s="27"/>
      <c r="Q19" s="27"/>
      <c r="R19" s="27"/>
      <c r="S19" s="27"/>
      <c r="AA19" s="23">
        <f t="shared" si="53"/>
        <v>0</v>
      </c>
      <c r="AB19" s="23">
        <f t="shared" si="0"/>
        <v>33206.848339272772</v>
      </c>
      <c r="AC19" s="23"/>
      <c r="AD19" s="26"/>
      <c r="AF19" s="27"/>
      <c r="AI19" s="34" t="e">
        <f t="shared" si="1"/>
        <v>#DIV/0!</v>
      </c>
      <c r="AJ19" s="34">
        <f t="shared" si="2"/>
        <v>0</v>
      </c>
      <c r="AK19" s="34" t="e">
        <f t="shared" si="3"/>
        <v>#DIV/0!</v>
      </c>
      <c r="AL19" s="26" t="e">
        <f t="shared" si="4"/>
        <v>#DIV/0!</v>
      </c>
      <c r="AO19" s="34" t="e">
        <f t="shared" si="5"/>
        <v>#DIV/0!</v>
      </c>
      <c r="AR19" s="26" t="e">
        <f t="shared" si="6"/>
        <v>#DIV/0!</v>
      </c>
      <c r="AS19" s="26">
        <f t="shared" si="7"/>
        <v>0</v>
      </c>
      <c r="AT19" s="26" t="e">
        <f t="shared" si="8"/>
        <v>#DIV/0!</v>
      </c>
      <c r="AU19" s="26" t="e">
        <f t="shared" si="9"/>
        <v>#DIV/0!</v>
      </c>
      <c r="AV19" s="26"/>
      <c r="AW19" s="26" t="e">
        <f t="shared" si="54"/>
        <v>#DIV/0!</v>
      </c>
      <c r="AZ19" t="e">
        <f t="shared" si="10"/>
        <v>#DIV/0!</v>
      </c>
      <c r="BA19" t="e">
        <f t="shared" si="11"/>
        <v>#DIV/0!</v>
      </c>
      <c r="BB19" t="e">
        <f t="shared" si="12"/>
        <v>#DIV/0!</v>
      </c>
      <c r="BC19" t="e">
        <f t="shared" si="13"/>
        <v>#DIV/0!</v>
      </c>
      <c r="BO19" t="e">
        <f>AR19/#REF!</f>
        <v>#DIV/0!</v>
      </c>
      <c r="BP19" t="e">
        <f>AS19/#REF!</f>
        <v>#REF!</v>
      </c>
      <c r="BQ19" t="e">
        <f>AT19/#REF!</f>
        <v>#DIV/0!</v>
      </c>
      <c r="BR19" t="e">
        <f>AU19/#REF!</f>
        <v>#DIV/0!</v>
      </c>
      <c r="CA19" s="9">
        <f t="shared" si="55"/>
        <v>0.37378475934147476</v>
      </c>
      <c r="CB19" s="9"/>
      <c r="CC19" s="9" t="e">
        <f t="shared" si="56"/>
        <v>#DIV/0!</v>
      </c>
      <c r="CD19" s="9">
        <f t="shared" si="57"/>
        <v>1</v>
      </c>
      <c r="CE19" s="9">
        <f t="shared" si="14"/>
        <v>1.1086889456744686</v>
      </c>
      <c r="CF19" s="9">
        <f t="shared" si="58"/>
        <v>80.179121909147625</v>
      </c>
      <c r="CG19" s="9">
        <f t="shared" si="15"/>
        <v>33.22711255447738</v>
      </c>
      <c r="CH19" s="9">
        <f t="shared" si="16"/>
        <v>0</v>
      </c>
      <c r="CI19" s="9"/>
      <c r="CJ19" s="9">
        <f t="shared" si="17"/>
        <v>1.1086889456744686</v>
      </c>
      <c r="CV19" s="223"/>
      <c r="CW19" s="8"/>
      <c r="CX19" s="26" t="e">
        <f t="shared" si="18"/>
        <v>#DIV/0!</v>
      </c>
      <c r="CY19" s="26" t="e">
        <f t="shared" si="19"/>
        <v>#DIV/0!</v>
      </c>
      <c r="CZ19" s="26" t="e">
        <f t="shared" si="20"/>
        <v>#DIV/0!</v>
      </c>
      <c r="DA19" s="26" t="e">
        <f t="shared" si="21"/>
        <v>#DIV/0!</v>
      </c>
      <c r="DB19" s="26"/>
      <c r="DC19" t="e">
        <f t="shared" si="59"/>
        <v>#DIV/0!</v>
      </c>
      <c r="DE19" s="26" t="e">
        <f t="shared" si="78"/>
        <v>#DIV/0!</v>
      </c>
      <c r="DF19" s="26" t="e">
        <f t="shared" si="79"/>
        <v>#DIV/0!</v>
      </c>
      <c r="DG19" s="26" t="e">
        <f t="shared" si="80"/>
        <v>#DIV/0!</v>
      </c>
      <c r="DH19" s="26" t="e">
        <f t="shared" si="81"/>
        <v>#DIV/0!</v>
      </c>
      <c r="DI19" s="26"/>
      <c r="DJ19" s="26" t="e">
        <f t="shared" si="82"/>
        <v>#DIV/0!</v>
      </c>
      <c r="DK19" s="26"/>
      <c r="DL19" s="26" t="e">
        <f t="shared" si="83"/>
        <v>#DIV/0!</v>
      </c>
      <c r="DM19" s="26" t="e">
        <f t="shared" si="84"/>
        <v>#DIV/0!</v>
      </c>
      <c r="DN19" s="26" t="e">
        <f t="shared" si="85"/>
        <v>#DIV/0!</v>
      </c>
      <c r="DO19" s="26" t="e">
        <f t="shared" si="86"/>
        <v>#DIV/0!</v>
      </c>
      <c r="DP19" s="26"/>
      <c r="DQ19" s="26" t="e">
        <f t="shared" si="87"/>
        <v>#DIV/0!</v>
      </c>
      <c r="DR19" s="26"/>
      <c r="DS19" s="26"/>
      <c r="DT19" s="26" t="e">
        <f t="shared" si="88"/>
        <v>#DIV/0!</v>
      </c>
      <c r="DU19" s="26" t="e">
        <f t="shared" si="89"/>
        <v>#DIV/0!</v>
      </c>
      <c r="DV19" s="26" t="e">
        <f t="shared" si="90"/>
        <v>#DIV/0!</v>
      </c>
      <c r="DW19" s="26" t="e">
        <f t="shared" si="91"/>
        <v>#DIV/0!</v>
      </c>
      <c r="DX19" s="26"/>
      <c r="DZ19" t="e">
        <f t="shared" si="100"/>
        <v>#DIV/0!</v>
      </c>
      <c r="EA19">
        <f t="shared" si="92"/>
        <v>1</v>
      </c>
      <c r="EB19">
        <f t="shared" si="22"/>
        <v>80.179121909147625</v>
      </c>
      <c r="ED19" t="e">
        <f t="shared" si="60"/>
        <v>#DIV/0!</v>
      </c>
      <c r="EE19" t="e">
        <f t="shared" si="61"/>
        <v>#DIV/0!</v>
      </c>
      <c r="EF19" t="e">
        <f t="shared" si="62"/>
        <v>#DIV/0!</v>
      </c>
      <c r="EG19" t="e">
        <f t="shared" si="63"/>
        <v>#DIV/0!</v>
      </c>
      <c r="EJ19" s="26" t="e">
        <f t="shared" si="64"/>
        <v>#DIV/0!</v>
      </c>
      <c r="EK19" s="26">
        <f t="shared" si="93"/>
        <v>1</v>
      </c>
      <c r="EL19" s="26">
        <f t="shared" si="23"/>
        <v>1.1086889456744686</v>
      </c>
      <c r="EO19" t="e">
        <f t="shared" si="65"/>
        <v>#DIV/0!</v>
      </c>
      <c r="EP19" t="e">
        <f t="shared" si="66"/>
        <v>#DIV/0!</v>
      </c>
      <c r="EQ19" t="e">
        <f t="shared" si="67"/>
        <v>#DIV/0!</v>
      </c>
      <c r="ER19" t="e">
        <f t="shared" si="68"/>
        <v>#DIV/0!</v>
      </c>
      <c r="EU19" t="e">
        <f t="shared" si="94"/>
        <v>#DIV/0!</v>
      </c>
      <c r="EV19">
        <f t="shared" si="95"/>
        <v>1</v>
      </c>
      <c r="EW19">
        <f t="shared" si="24"/>
        <v>1</v>
      </c>
      <c r="EY19" t="e">
        <f t="shared" si="69"/>
        <v>#DIV/0!</v>
      </c>
      <c r="EZ19" t="e">
        <f t="shared" si="70"/>
        <v>#REF!</v>
      </c>
      <c r="FA19" t="e">
        <f t="shared" si="71"/>
        <v>#DIV/0!</v>
      </c>
      <c r="FB19" t="e">
        <f t="shared" si="72"/>
        <v>#DIV/0!</v>
      </c>
      <c r="FE19" t="e">
        <f t="shared" si="96"/>
        <v>#DIV/0!</v>
      </c>
      <c r="FF19">
        <f t="shared" si="97"/>
        <v>1</v>
      </c>
      <c r="FG19">
        <f t="shared" si="25"/>
        <v>1</v>
      </c>
      <c r="FW19" t="e">
        <f>#REF!/#REF!</f>
        <v>#REF!</v>
      </c>
      <c r="FY19" s="8">
        <f t="shared" si="98"/>
        <v>9</v>
      </c>
      <c r="FZ19" t="b">
        <f t="shared" si="73"/>
        <v>1</v>
      </c>
      <c r="GD19" s="11"/>
      <c r="GE19" s="11"/>
      <c r="GF19" s="11"/>
      <c r="GG19" s="11">
        <f t="shared" ca="1" si="26"/>
        <v>1994</v>
      </c>
      <c r="GH19" s="12">
        <f t="shared" ca="1" si="27"/>
        <v>1.3020085271220334</v>
      </c>
      <c r="GI19" s="12">
        <f t="shared" ca="1" si="28"/>
        <v>0.91987169388575496</v>
      </c>
      <c r="GJ19" s="12">
        <f t="shared" ca="1" si="29"/>
        <v>0.95724975320926431</v>
      </c>
      <c r="GL19">
        <f t="shared" ca="1" si="74"/>
        <v>1994</v>
      </c>
      <c r="GN19" s="12">
        <f t="shared" ca="1" si="30"/>
        <v>0.97141698631114415</v>
      </c>
      <c r="GO19" s="12">
        <f t="shared" ca="1" si="31"/>
        <v>1.0156416829609858</v>
      </c>
      <c r="GP19" s="12">
        <f t="shared" ca="1" si="32"/>
        <v>0.98631574382918819</v>
      </c>
      <c r="GQ19" s="12">
        <f t="shared" ca="1" si="33"/>
        <v>0.87802335704729295</v>
      </c>
      <c r="GY19" s="14"/>
      <c r="HA19">
        <f t="shared" si="34"/>
        <v>0.26941276719183421</v>
      </c>
      <c r="HB19">
        <f t="shared" si="35"/>
        <v>1</v>
      </c>
      <c r="HC19">
        <f t="shared" si="36"/>
        <v>1.2182926428388696</v>
      </c>
      <c r="HD19">
        <f t="shared" si="37"/>
        <v>83.66771376880466</v>
      </c>
      <c r="HE19">
        <f t="shared" si="38"/>
        <v>27.461717560733383</v>
      </c>
      <c r="HF19">
        <f t="shared" si="39"/>
        <v>0</v>
      </c>
      <c r="HH19">
        <f t="shared" si="40"/>
        <v>1.2182926428388696</v>
      </c>
      <c r="HJ19" t="e">
        <f t="shared" si="41"/>
        <v>#DIV/0!</v>
      </c>
      <c r="HK19">
        <f t="shared" si="42"/>
        <v>0</v>
      </c>
      <c r="HL19" t="e">
        <f t="shared" si="43"/>
        <v>#DIV/0!</v>
      </c>
      <c r="HM19" t="e">
        <f t="shared" si="44"/>
        <v>#DIV/0!</v>
      </c>
      <c r="HP19" s="8">
        <f t="shared" si="99"/>
        <v>9</v>
      </c>
      <c r="HQ19" t="b">
        <f t="shared" si="75"/>
        <v>1</v>
      </c>
      <c r="HT19" s="11"/>
      <c r="HU19" s="11"/>
      <c r="HV19" s="11"/>
      <c r="HW19" s="11">
        <f t="shared" ca="1" si="45"/>
        <v>1994</v>
      </c>
      <c r="HX19" s="12">
        <f t="shared" ca="1" si="46"/>
        <v>0.93844842902986025</v>
      </c>
      <c r="HY19" s="12">
        <f t="shared" ca="1" si="47"/>
        <v>1.0108091375755397</v>
      </c>
      <c r="HZ19" s="12">
        <f t="shared" ca="1" si="48"/>
        <v>0.99889966926208096</v>
      </c>
      <c r="IC19" s="12">
        <f t="shared" ca="1" si="49"/>
        <v>0.94764607673744139</v>
      </c>
      <c r="ID19" s="12">
        <f t="shared" ca="1" si="50"/>
        <v>0.95696182469129676</v>
      </c>
      <c r="IE19" s="12">
        <f t="shared" ca="1" si="51"/>
        <v>1.0327184630599429</v>
      </c>
      <c r="IF19" s="12">
        <f t="shared" ca="1" si="52"/>
        <v>1.0156267514178465</v>
      </c>
    </row>
    <row r="20" spans="1:240" x14ac:dyDescent="0.2">
      <c r="A20">
        <f t="shared" si="76"/>
        <v>11</v>
      </c>
      <c r="B20" s="1">
        <f t="shared" si="77"/>
        <v>1959</v>
      </c>
      <c r="C20" s="1"/>
      <c r="D20" s="1"/>
      <c r="E20" s="1"/>
      <c r="F20" s="1"/>
      <c r="G20" s="1"/>
      <c r="H20" s="1"/>
      <c r="I20" s="1"/>
      <c r="J20" s="1"/>
      <c r="K20" s="525"/>
      <c r="L20" s="27"/>
      <c r="M20" s="27"/>
      <c r="N20" s="27"/>
      <c r="O20" s="27"/>
      <c r="P20" s="27"/>
      <c r="Q20" s="27"/>
      <c r="R20" s="27"/>
      <c r="S20" s="27"/>
      <c r="AA20" s="23">
        <f t="shared" si="53"/>
        <v>0</v>
      </c>
      <c r="AB20" s="23">
        <f t="shared" si="0"/>
        <v>34088.664024781632</v>
      </c>
      <c r="AC20" s="23"/>
      <c r="AD20" s="26"/>
      <c r="AF20" s="27"/>
      <c r="AI20" s="34" t="e">
        <f t="shared" si="1"/>
        <v>#DIV/0!</v>
      </c>
      <c r="AJ20" s="34">
        <f t="shared" si="2"/>
        <v>0</v>
      </c>
      <c r="AK20" s="34" t="e">
        <f t="shared" si="3"/>
        <v>#DIV/0!</v>
      </c>
      <c r="AL20" s="26" t="e">
        <f t="shared" si="4"/>
        <v>#DIV/0!</v>
      </c>
      <c r="AO20" s="34" t="e">
        <f t="shared" si="5"/>
        <v>#DIV/0!</v>
      </c>
      <c r="AR20" s="26" t="e">
        <f t="shared" si="6"/>
        <v>#DIV/0!</v>
      </c>
      <c r="AS20" s="26">
        <f t="shared" si="7"/>
        <v>0</v>
      </c>
      <c r="AT20" s="26" t="e">
        <f t="shared" si="8"/>
        <v>#DIV/0!</v>
      </c>
      <c r="AU20" s="26" t="e">
        <f t="shared" si="9"/>
        <v>#DIV/0!</v>
      </c>
      <c r="AV20" s="26"/>
      <c r="AW20" s="26" t="e">
        <f t="shared" si="54"/>
        <v>#DIV/0!</v>
      </c>
      <c r="AZ20" t="e">
        <f t="shared" si="10"/>
        <v>#DIV/0!</v>
      </c>
      <c r="BA20" t="e">
        <f t="shared" si="11"/>
        <v>#DIV/0!</v>
      </c>
      <c r="BB20" t="e">
        <f t="shared" si="12"/>
        <v>#DIV/0!</v>
      </c>
      <c r="BC20" t="e">
        <f t="shared" si="13"/>
        <v>#DIV/0!</v>
      </c>
      <c r="BO20" t="e">
        <f>AR20/#REF!</f>
        <v>#DIV/0!</v>
      </c>
      <c r="BP20" t="e">
        <f>AS20/#REF!</f>
        <v>#REF!</v>
      </c>
      <c r="BQ20" t="e">
        <f>AT20/#REF!</f>
        <v>#DIV/0!</v>
      </c>
      <c r="BR20" t="e">
        <f>AU20/#REF!</f>
        <v>#DIV/0!</v>
      </c>
      <c r="CA20" s="9">
        <f t="shared" si="55"/>
        <v>0.39971827797411674</v>
      </c>
      <c r="CB20" s="9"/>
      <c r="CC20" s="9" t="e">
        <f t="shared" si="56"/>
        <v>#DIV/0!</v>
      </c>
      <c r="CD20" s="9">
        <f t="shared" si="57"/>
        <v>1</v>
      </c>
      <c r="CE20" s="9">
        <f t="shared" si="14"/>
        <v>1.1086889456744686</v>
      </c>
      <c r="CF20" s="9">
        <f t="shared" si="58"/>
        <v>80.179121909147625</v>
      </c>
      <c r="CG20" s="9">
        <f t="shared" si="15"/>
        <v>35.532439138842527</v>
      </c>
      <c r="CH20" s="9">
        <f t="shared" si="16"/>
        <v>0</v>
      </c>
      <c r="CI20" s="9"/>
      <c r="CJ20" s="9">
        <f t="shared" si="17"/>
        <v>1.1086889456744686</v>
      </c>
      <c r="CV20" s="223"/>
      <c r="CW20" s="8"/>
      <c r="CX20" s="26" t="e">
        <f t="shared" si="18"/>
        <v>#DIV/0!</v>
      </c>
      <c r="CY20" s="26" t="e">
        <f t="shared" si="19"/>
        <v>#DIV/0!</v>
      </c>
      <c r="CZ20" s="26" t="e">
        <f t="shared" si="20"/>
        <v>#DIV/0!</v>
      </c>
      <c r="DA20" s="26" t="e">
        <f t="shared" si="21"/>
        <v>#DIV/0!</v>
      </c>
      <c r="DB20" s="26"/>
      <c r="DC20" t="e">
        <f t="shared" si="59"/>
        <v>#DIV/0!</v>
      </c>
      <c r="DE20" s="26" t="e">
        <f t="shared" si="78"/>
        <v>#DIV/0!</v>
      </c>
      <c r="DF20" s="26" t="e">
        <f t="shared" si="79"/>
        <v>#DIV/0!</v>
      </c>
      <c r="DG20" s="26" t="e">
        <f t="shared" si="80"/>
        <v>#DIV/0!</v>
      </c>
      <c r="DH20" s="26" t="e">
        <f t="shared" si="81"/>
        <v>#DIV/0!</v>
      </c>
      <c r="DI20" s="26"/>
      <c r="DJ20" s="26" t="e">
        <f t="shared" si="82"/>
        <v>#DIV/0!</v>
      </c>
      <c r="DK20" s="26"/>
      <c r="DL20" s="26" t="e">
        <f t="shared" si="83"/>
        <v>#DIV/0!</v>
      </c>
      <c r="DM20" s="26" t="e">
        <f t="shared" si="84"/>
        <v>#DIV/0!</v>
      </c>
      <c r="DN20" s="26" t="e">
        <f t="shared" si="85"/>
        <v>#DIV/0!</v>
      </c>
      <c r="DO20" s="26" t="e">
        <f t="shared" si="86"/>
        <v>#DIV/0!</v>
      </c>
      <c r="DP20" s="26"/>
      <c r="DQ20" s="26" t="e">
        <f t="shared" si="87"/>
        <v>#DIV/0!</v>
      </c>
      <c r="DR20" s="26"/>
      <c r="DS20" s="26"/>
      <c r="DT20" s="26" t="e">
        <f t="shared" si="88"/>
        <v>#DIV/0!</v>
      </c>
      <c r="DU20" s="26" t="e">
        <f t="shared" si="89"/>
        <v>#DIV/0!</v>
      </c>
      <c r="DV20" s="26" t="e">
        <f t="shared" si="90"/>
        <v>#DIV/0!</v>
      </c>
      <c r="DW20" s="26" t="e">
        <f t="shared" si="91"/>
        <v>#DIV/0!</v>
      </c>
      <c r="DX20" s="26"/>
      <c r="DZ20" t="e">
        <f t="shared" si="100"/>
        <v>#DIV/0!</v>
      </c>
      <c r="EA20">
        <f t="shared" si="92"/>
        <v>1</v>
      </c>
      <c r="EB20">
        <f t="shared" si="22"/>
        <v>80.179121909147625</v>
      </c>
      <c r="ED20" t="e">
        <f t="shared" si="60"/>
        <v>#DIV/0!</v>
      </c>
      <c r="EE20" t="e">
        <f t="shared" si="61"/>
        <v>#DIV/0!</v>
      </c>
      <c r="EF20" t="e">
        <f t="shared" si="62"/>
        <v>#DIV/0!</v>
      </c>
      <c r="EG20" t="e">
        <f t="shared" si="63"/>
        <v>#DIV/0!</v>
      </c>
      <c r="EJ20" s="26" t="e">
        <f t="shared" si="64"/>
        <v>#DIV/0!</v>
      </c>
      <c r="EK20" s="26">
        <f t="shared" si="93"/>
        <v>1</v>
      </c>
      <c r="EL20" s="26">
        <f t="shared" si="23"/>
        <v>1.1086889456744686</v>
      </c>
      <c r="EO20" t="e">
        <f t="shared" si="65"/>
        <v>#DIV/0!</v>
      </c>
      <c r="EP20" t="e">
        <f t="shared" si="66"/>
        <v>#DIV/0!</v>
      </c>
      <c r="EQ20" t="e">
        <f t="shared" si="67"/>
        <v>#DIV/0!</v>
      </c>
      <c r="ER20" t="e">
        <f t="shared" si="68"/>
        <v>#DIV/0!</v>
      </c>
      <c r="EU20" t="e">
        <f t="shared" si="94"/>
        <v>#DIV/0!</v>
      </c>
      <c r="EV20">
        <f t="shared" si="95"/>
        <v>1</v>
      </c>
      <c r="EW20">
        <f t="shared" si="24"/>
        <v>1</v>
      </c>
      <c r="EY20" t="e">
        <f t="shared" si="69"/>
        <v>#DIV/0!</v>
      </c>
      <c r="EZ20" t="e">
        <f t="shared" si="70"/>
        <v>#REF!</v>
      </c>
      <c r="FA20" t="e">
        <f t="shared" si="71"/>
        <v>#DIV/0!</v>
      </c>
      <c r="FB20" t="e">
        <f t="shared" si="72"/>
        <v>#DIV/0!</v>
      </c>
      <c r="FE20" t="e">
        <f t="shared" si="96"/>
        <v>#DIV/0!</v>
      </c>
      <c r="FF20">
        <f t="shared" si="97"/>
        <v>1</v>
      </c>
      <c r="FG20">
        <f t="shared" si="25"/>
        <v>1</v>
      </c>
      <c r="FW20" t="e">
        <f>#REF!/#REF!</f>
        <v>#REF!</v>
      </c>
      <c r="FY20" s="8">
        <f t="shared" si="98"/>
        <v>10</v>
      </c>
      <c r="FZ20" t="b">
        <f t="shared" si="73"/>
        <v>1</v>
      </c>
      <c r="GD20" s="11"/>
      <c r="GE20" s="11"/>
      <c r="GF20" s="11"/>
      <c r="GG20" s="11">
        <f t="shared" ca="1" si="26"/>
        <v>1995</v>
      </c>
      <c r="GH20" s="12">
        <f t="shared" ca="1" si="27"/>
        <v>1.3369596659581691</v>
      </c>
      <c r="GI20" s="12">
        <f t="shared" ca="1" si="28"/>
        <v>0.92179881115840379</v>
      </c>
      <c r="GJ20" s="12">
        <f t="shared" ca="1" si="29"/>
        <v>0.94975277142765813</v>
      </c>
      <c r="GL20">
        <f t="shared" ca="1" si="74"/>
        <v>1995</v>
      </c>
      <c r="GN20" s="12">
        <f t="shared" ca="1" si="30"/>
        <v>0.98137157515959261</v>
      </c>
      <c r="GO20" s="12">
        <f t="shared" ca="1" si="31"/>
        <v>1.0417681681174884</v>
      </c>
      <c r="GP20" s="12">
        <f t="shared" ca="1" si="32"/>
        <v>0.95778468716946474</v>
      </c>
      <c r="GQ20" s="12">
        <f t="shared" ca="1" si="33"/>
        <v>0.86972688183634639</v>
      </c>
      <c r="GY20" s="14"/>
      <c r="HA20">
        <f t="shared" si="34"/>
        <v>0.28810486429646281</v>
      </c>
      <c r="HB20">
        <f t="shared" si="35"/>
        <v>1</v>
      </c>
      <c r="HC20">
        <f t="shared" si="36"/>
        <v>1.2182926428388696</v>
      </c>
      <c r="HD20">
        <f t="shared" si="37"/>
        <v>83.66771376880466</v>
      </c>
      <c r="HE20">
        <f t="shared" si="38"/>
        <v>29.36703591908574</v>
      </c>
      <c r="HF20">
        <f t="shared" si="39"/>
        <v>0</v>
      </c>
      <c r="HH20">
        <f t="shared" si="40"/>
        <v>1.2182926428388696</v>
      </c>
      <c r="HJ20" t="e">
        <f t="shared" si="41"/>
        <v>#DIV/0!</v>
      </c>
      <c r="HK20">
        <f t="shared" si="42"/>
        <v>0</v>
      </c>
      <c r="HL20" t="e">
        <f t="shared" si="43"/>
        <v>#DIV/0!</v>
      </c>
      <c r="HM20" t="e">
        <f t="shared" si="44"/>
        <v>#DIV/0!</v>
      </c>
      <c r="HP20" s="8">
        <f t="shared" si="99"/>
        <v>10</v>
      </c>
      <c r="HQ20" t="b">
        <f t="shared" si="75"/>
        <v>1</v>
      </c>
      <c r="HT20" s="11"/>
      <c r="HU20" s="11"/>
      <c r="HV20" s="11"/>
      <c r="HW20" s="11">
        <f t="shared" ca="1" si="45"/>
        <v>1995</v>
      </c>
      <c r="HX20" s="12">
        <f t="shared" ca="1" si="46"/>
        <v>0.96364015446815443</v>
      </c>
      <c r="HY20" s="12">
        <f t="shared" ca="1" si="47"/>
        <v>1.0129267674160065</v>
      </c>
      <c r="HZ20" s="12">
        <f t="shared" ca="1" si="48"/>
        <v>0.99107649396534814</v>
      </c>
      <c r="IC20" s="12">
        <f t="shared" ca="1" si="49"/>
        <v>0.95735707335444409</v>
      </c>
      <c r="ID20" s="12">
        <f t="shared" ca="1" si="50"/>
        <v>0.98157882232696514</v>
      </c>
      <c r="IE20" s="12">
        <f t="shared" ca="1" si="51"/>
        <v>1.0028451195921451</v>
      </c>
      <c r="IF20" s="12">
        <f t="shared" ca="1" si="52"/>
        <v>1.0060300566385088</v>
      </c>
    </row>
    <row r="21" spans="1:240" x14ac:dyDescent="0.2">
      <c r="A21">
        <f t="shared" si="76"/>
        <v>12</v>
      </c>
      <c r="B21" s="1">
        <f t="shared" si="77"/>
        <v>1960</v>
      </c>
      <c r="C21" s="1"/>
      <c r="D21" s="1"/>
      <c r="E21" s="1"/>
      <c r="F21" s="1"/>
      <c r="G21" s="1"/>
      <c r="H21" s="1"/>
      <c r="I21" s="1"/>
      <c r="J21" s="1"/>
      <c r="K21" s="525"/>
      <c r="L21" s="27">
        <v>8910.6482030799998</v>
      </c>
      <c r="M21" s="27">
        <v>4761.9730116800001</v>
      </c>
      <c r="N21" s="27">
        <v>20842.813891860002</v>
      </c>
      <c r="O21" s="27">
        <v>10597.56203246</v>
      </c>
      <c r="P21" s="27"/>
      <c r="Q21" s="27">
        <f t="shared" ref="Q21:Q71" si="101">SUM(L21:O21)</f>
        <v>45112.997139080006</v>
      </c>
      <c r="R21" s="27"/>
      <c r="S21" s="27"/>
      <c r="AA21" s="23">
        <f t="shared" si="53"/>
        <v>0</v>
      </c>
      <c r="AB21" s="23">
        <f t="shared" si="0"/>
        <v>34692.396596239487</v>
      </c>
      <c r="AC21" s="23"/>
      <c r="AD21" s="26"/>
      <c r="AF21" s="27"/>
      <c r="AI21" s="34" t="e">
        <f t="shared" si="1"/>
        <v>#DIV/0!</v>
      </c>
      <c r="AJ21" s="34">
        <f t="shared" si="2"/>
        <v>137.2627284041881</v>
      </c>
      <c r="AK21" s="34" t="e">
        <f t="shared" si="3"/>
        <v>#DIV/0!</v>
      </c>
      <c r="AL21" s="26" t="e">
        <f t="shared" si="4"/>
        <v>#DIV/0!</v>
      </c>
      <c r="AO21" s="34" t="e">
        <f t="shared" si="5"/>
        <v>#DIV/0!</v>
      </c>
      <c r="AR21" s="26" t="e">
        <f t="shared" si="6"/>
        <v>#DIV/0!</v>
      </c>
      <c r="AS21" s="26">
        <f t="shared" si="7"/>
        <v>0.69127007475098345</v>
      </c>
      <c r="AT21" s="26" t="e">
        <f t="shared" si="8"/>
        <v>#DIV/0!</v>
      </c>
      <c r="AU21" s="26" t="e">
        <f t="shared" si="9"/>
        <v>#DIV/0!</v>
      </c>
      <c r="AV21" s="26"/>
      <c r="AW21" s="26" t="e">
        <f t="shared" si="54"/>
        <v>#DIV/0!</v>
      </c>
      <c r="AZ21" t="e">
        <f t="shared" si="10"/>
        <v>#DIV/0!</v>
      </c>
      <c r="BA21" t="e">
        <f t="shared" si="11"/>
        <v>#DIV/0!</v>
      </c>
      <c r="BB21" t="e">
        <f t="shared" si="12"/>
        <v>#DIV/0!</v>
      </c>
      <c r="BC21" t="e">
        <f t="shared" si="13"/>
        <v>#DIV/0!</v>
      </c>
      <c r="BO21" t="e">
        <f>AR21/#REF!</f>
        <v>#DIV/0!</v>
      </c>
      <c r="BP21" t="e">
        <f>AS21/#REF!</f>
        <v>#REF!</v>
      </c>
      <c r="BQ21" t="e">
        <f>AT21/#REF!</f>
        <v>#DIV/0!</v>
      </c>
      <c r="BR21" t="e">
        <f>AU21/#REF!</f>
        <v>#DIV/0!</v>
      </c>
      <c r="CA21" s="9">
        <f t="shared" si="55"/>
        <v>0.41000616266931617</v>
      </c>
      <c r="CB21" s="9"/>
      <c r="CC21" s="9" t="e">
        <f t="shared" si="56"/>
        <v>#DIV/0!</v>
      </c>
      <c r="CD21" s="9">
        <f t="shared" si="57"/>
        <v>1</v>
      </c>
      <c r="CE21" s="9">
        <f t="shared" si="14"/>
        <v>1.1086889456744686</v>
      </c>
      <c r="CF21" s="9">
        <f t="shared" si="58"/>
        <v>80.179121909147625</v>
      </c>
      <c r="CG21" s="9">
        <f t="shared" si="15"/>
        <v>36.446967337683795</v>
      </c>
      <c r="CH21" s="9">
        <f t="shared" si="16"/>
        <v>0.58700819684576566</v>
      </c>
      <c r="CI21" s="9"/>
      <c r="CJ21" s="9">
        <f t="shared" si="17"/>
        <v>1.1086889456744686</v>
      </c>
      <c r="CV21" s="223"/>
      <c r="CW21" s="8"/>
      <c r="CX21" s="26">
        <f t="shared" si="18"/>
        <v>0.19751842635525049</v>
      </c>
      <c r="CY21" s="26">
        <f t="shared" si="19"/>
        <v>0.1055565649295965</v>
      </c>
      <c r="CZ21" s="26">
        <f t="shared" si="20"/>
        <v>0.46201350417049791</v>
      </c>
      <c r="DA21" s="26">
        <f t="shared" si="21"/>
        <v>0.23491150454465498</v>
      </c>
      <c r="DB21" s="26"/>
      <c r="DC21">
        <f t="shared" si="59"/>
        <v>1</v>
      </c>
      <c r="DE21" s="26" t="e">
        <f t="shared" si="78"/>
        <v>#DIV/0!</v>
      </c>
      <c r="DF21" s="26" t="e">
        <f t="shared" si="79"/>
        <v>#DIV/0!</v>
      </c>
      <c r="DG21" s="26" t="e">
        <f t="shared" si="80"/>
        <v>#DIV/0!</v>
      </c>
      <c r="DH21" s="26" t="e">
        <f t="shared" si="81"/>
        <v>#DIV/0!</v>
      </c>
      <c r="DI21" s="26"/>
      <c r="DJ21" s="26" t="e">
        <f t="shared" si="82"/>
        <v>#DIV/0!</v>
      </c>
      <c r="DK21" s="26"/>
      <c r="DL21" s="26" t="e">
        <f t="shared" si="83"/>
        <v>#DIV/0!</v>
      </c>
      <c r="DM21" s="26" t="e">
        <f t="shared" si="84"/>
        <v>#DIV/0!</v>
      </c>
      <c r="DN21" s="26" t="e">
        <f t="shared" si="85"/>
        <v>#DIV/0!</v>
      </c>
      <c r="DO21" s="26" t="e">
        <f t="shared" si="86"/>
        <v>#DIV/0!</v>
      </c>
      <c r="DP21" s="26"/>
      <c r="DQ21" s="26" t="e">
        <f t="shared" si="87"/>
        <v>#DIV/0!</v>
      </c>
      <c r="DR21" s="26"/>
      <c r="DS21" s="26"/>
      <c r="DT21" s="26" t="e">
        <f t="shared" si="88"/>
        <v>#DIV/0!</v>
      </c>
      <c r="DU21" s="26" t="e">
        <f t="shared" si="89"/>
        <v>#DIV/0!</v>
      </c>
      <c r="DV21" s="26" t="e">
        <f t="shared" si="90"/>
        <v>#DIV/0!</v>
      </c>
      <c r="DW21" s="26" t="e">
        <f t="shared" si="91"/>
        <v>#DIV/0!</v>
      </c>
      <c r="DX21" s="26"/>
      <c r="DZ21" t="e">
        <f t="shared" si="100"/>
        <v>#DIV/0!</v>
      </c>
      <c r="EA21">
        <f t="shared" si="92"/>
        <v>1</v>
      </c>
      <c r="EB21">
        <f t="shared" si="22"/>
        <v>80.179121909147625</v>
      </c>
      <c r="ED21" t="e">
        <f t="shared" si="60"/>
        <v>#DIV/0!</v>
      </c>
      <c r="EE21" t="e">
        <f t="shared" si="61"/>
        <v>#DIV/0!</v>
      </c>
      <c r="EF21" t="e">
        <f t="shared" si="62"/>
        <v>#DIV/0!</v>
      </c>
      <c r="EG21" t="e">
        <f t="shared" si="63"/>
        <v>#DIV/0!</v>
      </c>
      <c r="EJ21" s="26" t="e">
        <f t="shared" si="64"/>
        <v>#DIV/0!</v>
      </c>
      <c r="EK21" s="26">
        <f t="shared" si="93"/>
        <v>1</v>
      </c>
      <c r="EL21" s="26">
        <f t="shared" si="23"/>
        <v>1.1086889456744686</v>
      </c>
      <c r="EO21" t="e">
        <f t="shared" si="65"/>
        <v>#DIV/0!</v>
      </c>
      <c r="EP21" t="e">
        <f t="shared" si="66"/>
        <v>#DIV/0!</v>
      </c>
      <c r="EQ21" t="e">
        <f t="shared" si="67"/>
        <v>#DIV/0!</v>
      </c>
      <c r="ER21" t="e">
        <f t="shared" si="68"/>
        <v>#DIV/0!</v>
      </c>
      <c r="EU21" t="e">
        <f t="shared" si="94"/>
        <v>#DIV/0!</v>
      </c>
      <c r="EV21">
        <f t="shared" si="95"/>
        <v>1</v>
      </c>
      <c r="EW21">
        <f t="shared" si="24"/>
        <v>1</v>
      </c>
      <c r="EY21" t="e">
        <f t="shared" si="69"/>
        <v>#DIV/0!</v>
      </c>
      <c r="EZ21" t="e">
        <f t="shared" si="70"/>
        <v>#REF!</v>
      </c>
      <c r="FA21" t="e">
        <f t="shared" si="71"/>
        <v>#DIV/0!</v>
      </c>
      <c r="FB21" t="e">
        <f t="shared" si="72"/>
        <v>#DIV/0!</v>
      </c>
      <c r="FE21" t="e">
        <f t="shared" si="96"/>
        <v>#DIV/0!</v>
      </c>
      <c r="FF21">
        <f t="shared" si="97"/>
        <v>1</v>
      </c>
      <c r="FG21">
        <f t="shared" si="25"/>
        <v>1</v>
      </c>
      <c r="FW21" t="e">
        <f>#REF!/#REF!</f>
        <v>#REF!</v>
      </c>
      <c r="FY21" s="8">
        <f t="shared" si="98"/>
        <v>11</v>
      </c>
      <c r="FZ21" t="b">
        <f t="shared" si="73"/>
        <v>1</v>
      </c>
      <c r="GD21" s="11"/>
      <c r="GE21" s="11"/>
      <c r="GF21" s="11"/>
      <c r="GG21" s="11">
        <f t="shared" ca="1" si="26"/>
        <v>1996</v>
      </c>
      <c r="GH21" s="12">
        <f t="shared" ca="1" si="27"/>
        <v>1.3874055162178818</v>
      </c>
      <c r="GI21" s="12">
        <f t="shared" ca="1" si="28"/>
        <v>0.91003500036821849</v>
      </c>
      <c r="GJ21" s="12">
        <f t="shared" ca="1" si="29"/>
        <v>0.95830420478206313</v>
      </c>
      <c r="GL21">
        <f t="shared" ca="1" si="74"/>
        <v>1996</v>
      </c>
      <c r="GN21" s="12">
        <f t="shared" ca="1" si="30"/>
        <v>1.0250841639692545</v>
      </c>
      <c r="GO21" s="12">
        <f t="shared" ca="1" si="31"/>
        <v>1.0613189123700084</v>
      </c>
      <c r="GP21" s="12">
        <f t="shared" ca="1" si="32"/>
        <v>0.95506740618032193</v>
      </c>
      <c r="GQ21" s="12">
        <f t="shared" ca="1" si="33"/>
        <v>0.86451381456971765</v>
      </c>
      <c r="GY21" s="14"/>
      <c r="HA21">
        <f t="shared" si="34"/>
        <v>0.29552006091701866</v>
      </c>
      <c r="HB21">
        <f t="shared" si="35"/>
        <v>1</v>
      </c>
      <c r="HC21">
        <f t="shared" si="36"/>
        <v>1.2182926428388696</v>
      </c>
      <c r="HD21">
        <f t="shared" si="37"/>
        <v>83.66771376880466</v>
      </c>
      <c r="HE21">
        <f t="shared" si="38"/>
        <v>30.122879962311849</v>
      </c>
      <c r="HF21">
        <f t="shared" si="39"/>
        <v>0.482378085519162</v>
      </c>
      <c r="HH21">
        <f t="shared" si="40"/>
        <v>1.2182926428388696</v>
      </c>
      <c r="HJ21" t="e">
        <f t="shared" si="41"/>
        <v>#DIV/0!</v>
      </c>
      <c r="HK21">
        <f t="shared" si="42"/>
        <v>0.65133115663351659</v>
      </c>
      <c r="HL21" t="e">
        <f t="shared" si="43"/>
        <v>#DIV/0!</v>
      </c>
      <c r="HM21" t="e">
        <f t="shared" si="44"/>
        <v>#DIV/0!</v>
      </c>
      <c r="HP21" s="8">
        <f t="shared" si="99"/>
        <v>11</v>
      </c>
      <c r="HQ21" t="b">
        <f t="shared" si="75"/>
        <v>1</v>
      </c>
      <c r="HT21" s="11"/>
      <c r="HU21" s="11"/>
      <c r="HV21" s="11"/>
      <c r="HW21" s="11">
        <f t="shared" ca="1" si="45"/>
        <v>1996</v>
      </c>
      <c r="HX21" s="12">
        <f t="shared" ca="1" si="46"/>
        <v>1</v>
      </c>
      <c r="HY21" s="12">
        <f t="shared" ca="1" si="47"/>
        <v>1</v>
      </c>
      <c r="HZ21" s="12">
        <f t="shared" ca="1" si="48"/>
        <v>1</v>
      </c>
      <c r="IC21" s="12">
        <f t="shared" ca="1" si="49"/>
        <v>1</v>
      </c>
      <c r="ID21" s="12">
        <f t="shared" ca="1" si="50"/>
        <v>1</v>
      </c>
      <c r="IE21" s="12">
        <f t="shared" ca="1" si="51"/>
        <v>1</v>
      </c>
      <c r="IF21" s="12">
        <f t="shared" ca="1" si="52"/>
        <v>1</v>
      </c>
    </row>
    <row r="22" spans="1:240" x14ac:dyDescent="0.2">
      <c r="A22">
        <f t="shared" si="76"/>
        <v>13</v>
      </c>
      <c r="B22" s="1">
        <f t="shared" si="77"/>
        <v>1961</v>
      </c>
      <c r="C22" s="1"/>
      <c r="D22" s="1"/>
      <c r="E22" s="1"/>
      <c r="F22" s="1"/>
      <c r="G22" s="1"/>
      <c r="H22" s="1"/>
      <c r="I22" s="1"/>
      <c r="J22" s="1"/>
      <c r="K22" s="525"/>
      <c r="L22" s="27">
        <v>9168.9559071500007</v>
      </c>
      <c r="M22" s="27">
        <v>4861.0284218300003</v>
      </c>
      <c r="N22" s="27">
        <v>20948.379953340002</v>
      </c>
      <c r="O22" s="27">
        <v>10770.290499800001</v>
      </c>
      <c r="P22" s="27"/>
      <c r="Q22" s="27">
        <f t="shared" si="101"/>
        <v>45748.654782120007</v>
      </c>
      <c r="R22" s="27"/>
      <c r="S22" s="27"/>
      <c r="AA22" s="23">
        <f t="shared" si="53"/>
        <v>0</v>
      </c>
      <c r="AB22" s="23">
        <f t="shared" si="0"/>
        <v>35344.195837661653</v>
      </c>
      <c r="AC22" s="23"/>
      <c r="AD22" s="26"/>
      <c r="AF22" s="27"/>
      <c r="AI22" s="34" t="e">
        <f t="shared" si="1"/>
        <v>#DIV/0!</v>
      </c>
      <c r="AJ22" s="34">
        <f t="shared" si="2"/>
        <v>137.53399410067331</v>
      </c>
      <c r="AK22" s="34" t="e">
        <f t="shared" si="3"/>
        <v>#DIV/0!</v>
      </c>
      <c r="AL22" s="26" t="e">
        <f t="shared" si="4"/>
        <v>#DIV/0!</v>
      </c>
      <c r="AO22" s="34" t="e">
        <f t="shared" si="5"/>
        <v>#DIV/0!</v>
      </c>
      <c r="AR22" s="26" t="e">
        <f t="shared" si="6"/>
        <v>#DIV/0!</v>
      </c>
      <c r="AS22" s="26">
        <f t="shared" si="7"/>
        <v>0.69263619839187851</v>
      </c>
      <c r="AT22" s="26" t="e">
        <f t="shared" si="8"/>
        <v>#DIV/0!</v>
      </c>
      <c r="AU22" s="26" t="e">
        <f t="shared" si="9"/>
        <v>#DIV/0!</v>
      </c>
      <c r="AV22" s="26"/>
      <c r="AW22" s="26" t="e">
        <f t="shared" si="54"/>
        <v>#DIV/0!</v>
      </c>
      <c r="AZ22" t="e">
        <f t="shared" si="10"/>
        <v>#DIV/0!</v>
      </c>
      <c r="BA22" t="e">
        <f t="shared" si="11"/>
        <v>#DIV/0!</v>
      </c>
      <c r="BB22" t="e">
        <f t="shared" si="12"/>
        <v>#DIV/0!</v>
      </c>
      <c r="BC22" t="e">
        <f t="shared" si="13"/>
        <v>#DIV/0!</v>
      </c>
      <c r="BO22" t="e">
        <f>AR22/#REF!</f>
        <v>#DIV/0!</v>
      </c>
      <c r="BP22" t="e">
        <f>AS22/#REF!</f>
        <v>#REF!</v>
      </c>
      <c r="BQ22" t="e">
        <f>AT22/#REF!</f>
        <v>#DIV/0!</v>
      </c>
      <c r="BR22" t="e">
        <f>AU22/#REF!</f>
        <v>#DIV/0!</v>
      </c>
      <c r="CA22" s="9">
        <f t="shared" si="55"/>
        <v>0.4205078542591591</v>
      </c>
      <c r="CB22" s="9"/>
      <c r="CC22" s="9" t="e">
        <f t="shared" si="56"/>
        <v>#DIV/0!</v>
      </c>
      <c r="CD22" s="9">
        <f t="shared" si="57"/>
        <v>1</v>
      </c>
      <c r="CE22" s="9">
        <f t="shared" si="14"/>
        <v>1.1086889456744686</v>
      </c>
      <c r="CF22" s="9">
        <f t="shared" si="58"/>
        <v>80.179121909147625</v>
      </c>
      <c r="CG22" s="9">
        <f t="shared" si="15"/>
        <v>37.380501623787048</v>
      </c>
      <c r="CH22" s="9">
        <f t="shared" si="16"/>
        <v>0.59527934419830775</v>
      </c>
      <c r="CI22" s="9"/>
      <c r="CJ22" s="9">
        <f t="shared" si="17"/>
        <v>1.1086889456744686</v>
      </c>
      <c r="CV22" s="223"/>
      <c r="CW22" s="8"/>
      <c r="CX22" s="26">
        <f t="shared" si="18"/>
        <v>0.20042022985850752</v>
      </c>
      <c r="CY22" s="26">
        <f t="shared" si="19"/>
        <v>0.10625511165259095</v>
      </c>
      <c r="CZ22" s="26">
        <f t="shared" si="20"/>
        <v>0.4579015503976584</v>
      </c>
      <c r="DA22" s="26">
        <f t="shared" si="21"/>
        <v>0.23542310809124303</v>
      </c>
      <c r="DB22" s="26"/>
      <c r="DC22">
        <f t="shared" si="59"/>
        <v>0.99999999999999989</v>
      </c>
      <c r="DE22" s="26">
        <f t="shared" si="78"/>
        <v>0.19896580135602476</v>
      </c>
      <c r="DF22" s="26">
        <f t="shared" si="79"/>
        <v>0.10590545432663072</v>
      </c>
      <c r="DG22" s="26">
        <f t="shared" si="80"/>
        <v>0.45995446391175282</v>
      </c>
      <c r="DH22" s="26">
        <f t="shared" si="81"/>
        <v>0.23516721356899808</v>
      </c>
      <c r="DI22" s="26"/>
      <c r="DJ22" s="26">
        <f t="shared" si="82"/>
        <v>0.99999293316340643</v>
      </c>
      <c r="DK22" s="26"/>
      <c r="DL22" s="26">
        <f t="shared" si="83"/>
        <v>0.19896720742476712</v>
      </c>
      <c r="DM22" s="26">
        <f t="shared" si="84"/>
        <v>0.10590620274845979</v>
      </c>
      <c r="DN22" s="26">
        <f t="shared" si="85"/>
        <v>0.45995771435776012</v>
      </c>
      <c r="DO22" s="26">
        <f t="shared" si="86"/>
        <v>0.23516887546901291</v>
      </c>
      <c r="DP22" s="26"/>
      <c r="DQ22" s="26">
        <f t="shared" si="87"/>
        <v>0.99999999999999989</v>
      </c>
      <c r="DR22" s="26"/>
      <c r="DS22" s="26"/>
      <c r="DT22" s="26" t="e">
        <f t="shared" si="88"/>
        <v>#DIV/0!</v>
      </c>
      <c r="DU22" s="26">
        <f t="shared" si="89"/>
        <v>1.9743014554588342E-3</v>
      </c>
      <c r="DV22" s="26" t="e">
        <f t="shared" si="90"/>
        <v>#DIV/0!</v>
      </c>
      <c r="DW22" s="26" t="e">
        <f t="shared" si="91"/>
        <v>#DIV/0!</v>
      </c>
      <c r="DX22" s="26"/>
      <c r="DZ22" t="e">
        <f t="shared" si="100"/>
        <v>#DIV/0!</v>
      </c>
      <c r="EA22">
        <f t="shared" si="92"/>
        <v>1</v>
      </c>
      <c r="EB22">
        <f t="shared" si="22"/>
        <v>80.179121909147625</v>
      </c>
      <c r="ED22" t="e">
        <f t="shared" si="60"/>
        <v>#DIV/0!</v>
      </c>
      <c r="EE22" t="e">
        <f t="shared" si="61"/>
        <v>#DIV/0!</v>
      </c>
      <c r="EF22" t="e">
        <f t="shared" si="62"/>
        <v>#DIV/0!</v>
      </c>
      <c r="EG22" t="e">
        <f t="shared" si="63"/>
        <v>#DIV/0!</v>
      </c>
      <c r="EJ22" s="26" t="e">
        <f t="shared" si="64"/>
        <v>#DIV/0!</v>
      </c>
      <c r="EK22" s="26">
        <f t="shared" si="93"/>
        <v>1</v>
      </c>
      <c r="EL22" s="26">
        <f t="shared" si="23"/>
        <v>1.1086889456744686</v>
      </c>
      <c r="EO22" t="e">
        <f t="shared" si="65"/>
        <v>#DIV/0!</v>
      </c>
      <c r="EP22" t="e">
        <f t="shared" si="66"/>
        <v>#DIV/0!</v>
      </c>
      <c r="EQ22" t="e">
        <f t="shared" si="67"/>
        <v>#DIV/0!</v>
      </c>
      <c r="ER22" t="e">
        <f t="shared" si="68"/>
        <v>#DIV/0!</v>
      </c>
      <c r="EU22" t="e">
        <f t="shared" si="94"/>
        <v>#DIV/0!</v>
      </c>
      <c r="EV22">
        <f t="shared" si="95"/>
        <v>1</v>
      </c>
      <c r="EW22">
        <f t="shared" si="24"/>
        <v>1</v>
      </c>
      <c r="EY22" t="e">
        <f t="shared" si="69"/>
        <v>#DIV/0!</v>
      </c>
      <c r="EZ22" t="e">
        <f t="shared" si="70"/>
        <v>#REF!</v>
      </c>
      <c r="FA22" t="e">
        <f t="shared" si="71"/>
        <v>#DIV/0!</v>
      </c>
      <c r="FB22" t="e">
        <f t="shared" si="72"/>
        <v>#DIV/0!</v>
      </c>
      <c r="FE22" t="e">
        <f t="shared" si="96"/>
        <v>#DIV/0!</v>
      </c>
      <c r="FF22">
        <f t="shared" si="97"/>
        <v>1</v>
      </c>
      <c r="FG22">
        <f t="shared" si="25"/>
        <v>1</v>
      </c>
      <c r="FW22" t="e">
        <f>#REF!/#REF!</f>
        <v>#REF!</v>
      </c>
      <c r="FY22" s="8">
        <f t="shared" si="98"/>
        <v>12</v>
      </c>
      <c r="FZ22" t="b">
        <f t="shared" si="73"/>
        <v>1</v>
      </c>
      <c r="GD22" s="11"/>
      <c r="GE22" s="11"/>
      <c r="GF22" s="11"/>
      <c r="GG22" s="11">
        <f t="shared" ca="1" si="26"/>
        <v>1997</v>
      </c>
      <c r="GH22" s="12">
        <f t="shared" ca="1" si="27"/>
        <v>1.4490950937606115</v>
      </c>
      <c r="GI22" s="12">
        <f t="shared" ca="1" si="28"/>
        <v>0.89692975262041241</v>
      </c>
      <c r="GJ22" s="12">
        <f t="shared" ca="1" si="29"/>
        <v>0.93618937787315559</v>
      </c>
      <c r="GL22">
        <f t="shared" ca="1" si="74"/>
        <v>1997</v>
      </c>
      <c r="GN22" s="12">
        <f t="shared" ca="1" si="30"/>
        <v>0.98713436494940676</v>
      </c>
      <c r="GO22" s="12">
        <f t="shared" ca="1" si="31"/>
        <v>1.0818935957783007</v>
      </c>
      <c r="GP22" s="12">
        <f t="shared" ca="1" si="32"/>
        <v>0.91397099353283506</v>
      </c>
      <c r="GQ22" s="12">
        <f t="shared" ca="1" si="33"/>
        <v>0.85768598124204087</v>
      </c>
      <c r="GY22" s="14"/>
      <c r="HA22">
        <f t="shared" si="34"/>
        <v>0.30308936309081347</v>
      </c>
      <c r="HB22">
        <f t="shared" si="35"/>
        <v>1</v>
      </c>
      <c r="HC22">
        <f t="shared" si="36"/>
        <v>1.2182926428388696</v>
      </c>
      <c r="HD22">
        <f t="shared" si="37"/>
        <v>83.66771376880466</v>
      </c>
      <c r="HE22">
        <f t="shared" si="38"/>
        <v>30.894432255825052</v>
      </c>
      <c r="HF22">
        <f t="shared" si="39"/>
        <v>0.48917495862315796</v>
      </c>
      <c r="HH22">
        <f t="shared" si="40"/>
        <v>1.2182926428388696</v>
      </c>
      <c r="HJ22" t="e">
        <f t="shared" si="41"/>
        <v>#DIV/0!</v>
      </c>
      <c r="HK22">
        <f t="shared" si="42"/>
        <v>0.65261835092071196</v>
      </c>
      <c r="HL22" t="e">
        <f t="shared" si="43"/>
        <v>#DIV/0!</v>
      </c>
      <c r="HM22" t="e">
        <f t="shared" si="44"/>
        <v>#DIV/0!</v>
      </c>
      <c r="HP22" s="8">
        <f t="shared" si="99"/>
        <v>12</v>
      </c>
      <c r="HQ22" t="b">
        <f t="shared" si="75"/>
        <v>1</v>
      </c>
      <c r="HT22" s="11"/>
      <c r="HU22" s="11"/>
      <c r="HV22" s="11"/>
      <c r="HW22" s="11">
        <f t="shared" ca="1" si="45"/>
        <v>1997</v>
      </c>
      <c r="HX22" s="12">
        <f t="shared" ca="1" si="46"/>
        <v>1.0444639846257047</v>
      </c>
      <c r="HY22" s="12">
        <f t="shared" ca="1" si="47"/>
        <v>0.98559918273197911</v>
      </c>
      <c r="HZ22" s="12">
        <f t="shared" ca="1" si="48"/>
        <v>0.97692295745072211</v>
      </c>
      <c r="IC22" s="12">
        <f t="shared" ca="1" si="49"/>
        <v>0.96297884568531289</v>
      </c>
      <c r="ID22" s="12">
        <f t="shared" ca="1" si="50"/>
        <v>1.0193859575745685</v>
      </c>
      <c r="IE22" s="12">
        <f t="shared" ca="1" si="51"/>
        <v>0.95697014432536542</v>
      </c>
      <c r="IF22" s="12">
        <f t="shared" ca="1" si="52"/>
        <v>0.99210211194707731</v>
      </c>
    </row>
    <row r="23" spans="1:240" x14ac:dyDescent="0.2">
      <c r="A23">
        <f t="shared" si="76"/>
        <v>14</v>
      </c>
      <c r="B23" s="1">
        <f t="shared" si="77"/>
        <v>1962</v>
      </c>
      <c r="C23" s="1"/>
      <c r="D23" s="1"/>
      <c r="E23" s="1"/>
      <c r="F23" s="1"/>
      <c r="G23" s="1"/>
      <c r="H23" s="1"/>
      <c r="I23" s="1"/>
      <c r="J23" s="1"/>
      <c r="K23" s="525"/>
      <c r="L23" s="27">
        <v>9662.4104762299994</v>
      </c>
      <c r="M23" s="27">
        <v>5168.6801005999996</v>
      </c>
      <c r="N23" s="27">
        <v>21777.730394080001</v>
      </c>
      <c r="O23" s="27">
        <v>11220.68149614</v>
      </c>
      <c r="P23" s="27"/>
      <c r="Q23" s="27">
        <f t="shared" si="101"/>
        <v>47829.502467050006</v>
      </c>
      <c r="R23" s="27"/>
      <c r="S23" s="27"/>
      <c r="AA23" s="23">
        <f t="shared" si="53"/>
        <v>0</v>
      </c>
      <c r="AB23" s="23">
        <f t="shared" si="0"/>
        <v>36019.174273443197</v>
      </c>
      <c r="AC23" s="23"/>
      <c r="AD23" s="26"/>
      <c r="AF23" s="27"/>
      <c r="AI23" s="34" t="e">
        <f t="shared" si="1"/>
        <v>#DIV/0!</v>
      </c>
      <c r="AJ23" s="34">
        <f t="shared" si="2"/>
        <v>143.49801751038052</v>
      </c>
      <c r="AK23" s="34" t="e">
        <f t="shared" si="3"/>
        <v>#DIV/0!</v>
      </c>
      <c r="AL23" s="26" t="e">
        <f t="shared" si="4"/>
        <v>#DIV/0!</v>
      </c>
      <c r="AO23" s="34" t="e">
        <f t="shared" si="5"/>
        <v>#DIV/0!</v>
      </c>
      <c r="AR23" s="26" t="e">
        <f t="shared" si="6"/>
        <v>#DIV/0!</v>
      </c>
      <c r="AS23" s="26">
        <f t="shared" si="7"/>
        <v>0.72267167092091733</v>
      </c>
      <c r="AT23" s="26" t="e">
        <f t="shared" si="8"/>
        <v>#DIV/0!</v>
      </c>
      <c r="AU23" s="26" t="e">
        <f t="shared" si="9"/>
        <v>#DIV/0!</v>
      </c>
      <c r="AV23" s="26"/>
      <c r="AW23" s="26" t="e">
        <f t="shared" si="54"/>
        <v>#DIV/0!</v>
      </c>
      <c r="AZ23" t="e">
        <f t="shared" si="10"/>
        <v>#DIV/0!</v>
      </c>
      <c r="BA23" t="e">
        <f t="shared" si="11"/>
        <v>#DIV/0!</v>
      </c>
      <c r="BB23" t="e">
        <f t="shared" si="12"/>
        <v>#DIV/0!</v>
      </c>
      <c r="BC23" t="e">
        <f t="shared" si="13"/>
        <v>#DIV/0!</v>
      </c>
      <c r="BO23" t="e">
        <f>AR23/#REF!</f>
        <v>#DIV/0!</v>
      </c>
      <c r="BP23" t="e">
        <f>AS23/#REF!</f>
        <v>#REF!</v>
      </c>
      <c r="BQ23" t="e">
        <f>AT23/#REF!</f>
        <v>#DIV/0!</v>
      </c>
      <c r="BR23" t="e">
        <f>AU23/#REF!</f>
        <v>#DIV/0!</v>
      </c>
      <c r="CA23" s="9">
        <f t="shared" si="55"/>
        <v>0.44627787350177961</v>
      </c>
      <c r="CB23" s="9"/>
      <c r="CC23" s="9" t="e">
        <f t="shared" si="56"/>
        <v>#DIV/0!</v>
      </c>
      <c r="CD23" s="9">
        <f t="shared" si="57"/>
        <v>1</v>
      </c>
      <c r="CE23" s="9">
        <f t="shared" si="14"/>
        <v>1.1086889456744686</v>
      </c>
      <c r="CF23" s="9">
        <f t="shared" si="58"/>
        <v>80.179121909147625</v>
      </c>
      <c r="CG23" s="9">
        <f t="shared" si="15"/>
        <v>39.67129414142245</v>
      </c>
      <c r="CH23" s="9">
        <f t="shared" si="16"/>
        <v>0.62235523640018764</v>
      </c>
      <c r="CI23" s="9"/>
      <c r="CJ23" s="9">
        <f t="shared" si="17"/>
        <v>1.1086889456744686</v>
      </c>
      <c r="CV23" s="223"/>
      <c r="CW23" s="8"/>
      <c r="CX23" s="26">
        <f t="shared" si="18"/>
        <v>0.20201779190336516</v>
      </c>
      <c r="CY23" s="26">
        <f t="shared" si="19"/>
        <v>0.10806468464021197</v>
      </c>
      <c r="CZ23" s="26">
        <f t="shared" si="20"/>
        <v>0.45532002782347136</v>
      </c>
      <c r="DA23" s="26">
        <f t="shared" si="21"/>
        <v>0.23459749563295135</v>
      </c>
      <c r="DB23" s="26"/>
      <c r="DC23">
        <f t="shared" si="59"/>
        <v>0.99999999999999978</v>
      </c>
      <c r="DE23" s="26">
        <f t="shared" si="78"/>
        <v>0.20121795390028313</v>
      </c>
      <c r="DF23" s="26">
        <f t="shared" si="79"/>
        <v>0.10715735162736226</v>
      </c>
      <c r="DG23" s="26">
        <f t="shared" si="80"/>
        <v>0.45660957285352849</v>
      </c>
      <c r="DH23" s="26">
        <f t="shared" si="81"/>
        <v>0.23501006015762135</v>
      </c>
      <c r="DI23" s="26"/>
      <c r="DJ23" s="26">
        <f t="shared" si="82"/>
        <v>0.99999493853879529</v>
      </c>
      <c r="DK23" s="26"/>
      <c r="DL23" s="26">
        <f t="shared" si="83"/>
        <v>0.2012189723623054</v>
      </c>
      <c r="DM23" s="26">
        <f t="shared" si="84"/>
        <v>0.10715789400288553</v>
      </c>
      <c r="DN23" s="26">
        <f t="shared" si="85"/>
        <v>0.45661188397686486</v>
      </c>
      <c r="DO23" s="26">
        <f t="shared" si="86"/>
        <v>0.23501124965794418</v>
      </c>
      <c r="DP23" s="26"/>
      <c r="DQ23" s="26">
        <f t="shared" si="87"/>
        <v>1</v>
      </c>
      <c r="DR23" s="26"/>
      <c r="DS23" s="26"/>
      <c r="DT23" s="26" t="e">
        <f t="shared" si="88"/>
        <v>#DIV/0!</v>
      </c>
      <c r="DU23" s="26">
        <f t="shared" si="89"/>
        <v>4.2450103472123767E-2</v>
      </c>
      <c r="DV23" s="26" t="e">
        <f t="shared" si="90"/>
        <v>#DIV/0!</v>
      </c>
      <c r="DW23" s="26" t="e">
        <f t="shared" si="91"/>
        <v>#DIV/0!</v>
      </c>
      <c r="DX23" s="26"/>
      <c r="DZ23" t="e">
        <f t="shared" si="100"/>
        <v>#DIV/0!</v>
      </c>
      <c r="EA23">
        <f t="shared" si="92"/>
        <v>1</v>
      </c>
      <c r="EB23">
        <f t="shared" si="22"/>
        <v>80.179121909147625</v>
      </c>
      <c r="ED23" t="e">
        <f t="shared" si="60"/>
        <v>#DIV/0!</v>
      </c>
      <c r="EE23" t="e">
        <f t="shared" si="61"/>
        <v>#DIV/0!</v>
      </c>
      <c r="EF23" t="e">
        <f t="shared" si="62"/>
        <v>#DIV/0!</v>
      </c>
      <c r="EG23" t="e">
        <f t="shared" si="63"/>
        <v>#DIV/0!</v>
      </c>
      <c r="EJ23" s="26" t="e">
        <f t="shared" si="64"/>
        <v>#DIV/0!</v>
      </c>
      <c r="EK23" s="26">
        <f t="shared" si="93"/>
        <v>1</v>
      </c>
      <c r="EL23" s="26">
        <f t="shared" si="23"/>
        <v>1.1086889456744686</v>
      </c>
      <c r="EO23" t="e">
        <f t="shared" si="65"/>
        <v>#DIV/0!</v>
      </c>
      <c r="EP23" t="e">
        <f t="shared" si="66"/>
        <v>#DIV/0!</v>
      </c>
      <c r="EQ23" t="e">
        <f t="shared" si="67"/>
        <v>#DIV/0!</v>
      </c>
      <c r="ER23" t="e">
        <f t="shared" si="68"/>
        <v>#DIV/0!</v>
      </c>
      <c r="EU23" t="e">
        <f t="shared" si="94"/>
        <v>#DIV/0!</v>
      </c>
      <c r="EV23">
        <f t="shared" si="95"/>
        <v>1</v>
      </c>
      <c r="EW23">
        <f t="shared" si="24"/>
        <v>1</v>
      </c>
      <c r="EY23" t="e">
        <f t="shared" si="69"/>
        <v>#DIV/0!</v>
      </c>
      <c r="EZ23" t="e">
        <f t="shared" si="70"/>
        <v>#REF!</v>
      </c>
      <c r="FA23" t="e">
        <f t="shared" si="71"/>
        <v>#DIV/0!</v>
      </c>
      <c r="FB23" t="e">
        <f t="shared" si="72"/>
        <v>#DIV/0!</v>
      </c>
      <c r="FE23" t="e">
        <f t="shared" si="96"/>
        <v>#DIV/0!</v>
      </c>
      <c r="FF23">
        <f t="shared" si="97"/>
        <v>1</v>
      </c>
      <c r="FG23">
        <f t="shared" si="25"/>
        <v>1</v>
      </c>
      <c r="FW23" t="e">
        <f>#REF!/#REF!</f>
        <v>#REF!</v>
      </c>
      <c r="FY23" s="8">
        <f t="shared" si="98"/>
        <v>13</v>
      </c>
      <c r="FZ23" t="b">
        <f t="shared" si="73"/>
        <v>1</v>
      </c>
      <c r="GD23" s="11"/>
      <c r="GE23" s="11"/>
      <c r="GF23" s="11"/>
      <c r="GG23" s="11">
        <f t="shared" ca="1" si="26"/>
        <v>1998</v>
      </c>
      <c r="GH23" s="12">
        <f t="shared" ca="1" si="27"/>
        <v>1.5140420822276162</v>
      </c>
      <c r="GI23" s="12">
        <f t="shared" ca="1" si="28"/>
        <v>0.883906907587789</v>
      </c>
      <c r="GJ23" s="12">
        <f t="shared" ca="1" si="29"/>
        <v>0.91219986500820294</v>
      </c>
      <c r="GL23">
        <f t="shared" ca="1" si="74"/>
        <v>1998</v>
      </c>
      <c r="GN23" s="12">
        <f t="shared" ca="1" si="30"/>
        <v>0.96699930025901404</v>
      </c>
      <c r="GO23" s="12">
        <f t="shared" ca="1" si="31"/>
        <v>1.069084345739167</v>
      </c>
      <c r="GP23" s="12">
        <f t="shared" ca="1" si="32"/>
        <v>0.86577646937428321</v>
      </c>
      <c r="GQ23" s="12">
        <f t="shared" ca="1" si="33"/>
        <v>0.85917333922752837</v>
      </c>
      <c r="GY23" s="14"/>
      <c r="HA23">
        <f t="shared" si="34"/>
        <v>0.32166361477237704</v>
      </c>
      <c r="HB23">
        <f t="shared" si="35"/>
        <v>1</v>
      </c>
      <c r="HC23">
        <f t="shared" si="36"/>
        <v>1.2182926428388696</v>
      </c>
      <c r="HD23">
        <f t="shared" si="37"/>
        <v>83.66771376880466</v>
      </c>
      <c r="HE23">
        <f t="shared" si="38"/>
        <v>32.787738422781402</v>
      </c>
      <c r="HF23">
        <f t="shared" si="39"/>
        <v>0.51142476214250765</v>
      </c>
      <c r="HH23">
        <f t="shared" si="40"/>
        <v>1.2182926428388696</v>
      </c>
      <c r="HJ23" t="e">
        <f t="shared" si="41"/>
        <v>#DIV/0!</v>
      </c>
      <c r="HK23">
        <f t="shared" si="42"/>
        <v>0.6809184897187357</v>
      </c>
      <c r="HL23" t="e">
        <f t="shared" si="43"/>
        <v>#DIV/0!</v>
      </c>
      <c r="HM23" t="e">
        <f t="shared" si="44"/>
        <v>#DIV/0!</v>
      </c>
      <c r="HP23" s="8">
        <f t="shared" si="99"/>
        <v>13</v>
      </c>
      <c r="HQ23" t="b">
        <f t="shared" si="75"/>
        <v>1</v>
      </c>
      <c r="HT23" s="11"/>
      <c r="HU23" s="11"/>
      <c r="HV23" s="11"/>
      <c r="HW23" s="11">
        <f t="shared" ca="1" si="45"/>
        <v>1998</v>
      </c>
      <c r="HX23" s="12">
        <f t="shared" ca="1" si="46"/>
        <v>1.0912758126801674</v>
      </c>
      <c r="HY23" s="12">
        <f t="shared" ca="1" si="47"/>
        <v>0.97128891441553622</v>
      </c>
      <c r="HZ23" s="12">
        <f t="shared" ca="1" si="48"/>
        <v>0.95188966140000897</v>
      </c>
      <c r="IC23" s="12">
        <f t="shared" ca="1" si="49"/>
        <v>0.94333649299065492</v>
      </c>
      <c r="ID23" s="12">
        <f t="shared" ca="1" si="50"/>
        <v>1.0073167765868016</v>
      </c>
      <c r="IE23" s="12">
        <f t="shared" ca="1" si="51"/>
        <v>0.90650823572427508</v>
      </c>
      <c r="IF23" s="12">
        <f t="shared" ca="1" si="52"/>
        <v>0.9938225679541659</v>
      </c>
    </row>
    <row r="24" spans="1:240" x14ac:dyDescent="0.2">
      <c r="A24">
        <f t="shared" si="76"/>
        <v>15</v>
      </c>
      <c r="B24" s="1">
        <f t="shared" si="77"/>
        <v>1963</v>
      </c>
      <c r="C24" s="1"/>
      <c r="D24" s="1"/>
      <c r="E24" s="1"/>
      <c r="F24" s="1"/>
      <c r="G24" s="1"/>
      <c r="H24" s="1"/>
      <c r="I24" s="1"/>
      <c r="J24" s="1"/>
      <c r="K24" s="525"/>
      <c r="L24" s="27">
        <v>9903.5871851499996</v>
      </c>
      <c r="M24" s="27">
        <v>5345.1640721800004</v>
      </c>
      <c r="N24" s="27">
        <v>22758.889772860002</v>
      </c>
      <c r="O24" s="27">
        <v>11656.167624170001</v>
      </c>
      <c r="P24" s="27"/>
      <c r="Q24" s="27">
        <f t="shared" si="101"/>
        <v>49663.808654360007</v>
      </c>
      <c r="R24" s="27"/>
      <c r="S24" s="27"/>
      <c r="AA24" s="23">
        <f t="shared" si="53"/>
        <v>0</v>
      </c>
      <c r="AB24" s="23">
        <f t="shared" si="0"/>
        <v>36743.103932126673</v>
      </c>
      <c r="AC24" s="23"/>
      <c r="AD24" s="26"/>
      <c r="AF24" s="27"/>
      <c r="AI24" s="34" t="e">
        <f t="shared" si="1"/>
        <v>#DIV/0!</v>
      </c>
      <c r="AJ24" s="34">
        <f t="shared" si="2"/>
        <v>145.47393932896364</v>
      </c>
      <c r="AK24" s="34" t="e">
        <f t="shared" si="3"/>
        <v>#DIV/0!</v>
      </c>
      <c r="AL24" s="26" t="e">
        <f t="shared" si="4"/>
        <v>#DIV/0!</v>
      </c>
      <c r="AO24" s="34" t="e">
        <f t="shared" si="5"/>
        <v>#DIV/0!</v>
      </c>
      <c r="AR24" s="26" t="e">
        <f t="shared" si="6"/>
        <v>#DIV/0!</v>
      </c>
      <c r="AS24" s="26">
        <f t="shared" si="7"/>
        <v>0.73262262876004747</v>
      </c>
      <c r="AT24" s="26" t="e">
        <f t="shared" si="8"/>
        <v>#DIV/0!</v>
      </c>
      <c r="AU24" s="26" t="e">
        <f t="shared" si="9"/>
        <v>#DIV/0!</v>
      </c>
      <c r="AV24" s="26"/>
      <c r="AW24" s="26" t="e">
        <f t="shared" si="54"/>
        <v>#DIV/0!</v>
      </c>
      <c r="AZ24" t="e">
        <f t="shared" si="10"/>
        <v>#DIV/0!</v>
      </c>
      <c r="BA24" t="e">
        <f t="shared" si="11"/>
        <v>#DIV/0!</v>
      </c>
      <c r="BB24" t="e">
        <f t="shared" si="12"/>
        <v>#DIV/0!</v>
      </c>
      <c r="BC24" t="e">
        <f t="shared" si="13"/>
        <v>#DIV/0!</v>
      </c>
      <c r="BO24" t="e">
        <f>AR24/#REF!</f>
        <v>#DIV/0!</v>
      </c>
      <c r="BP24" t="e">
        <f>AS24/#REF!</f>
        <v>#REF!</v>
      </c>
      <c r="BQ24" t="e">
        <f>AT24/#REF!</f>
        <v>#DIV/0!</v>
      </c>
      <c r="BR24" t="e">
        <f>AU24/#REF!</f>
        <v>#DIV/0!</v>
      </c>
      <c r="CA24" s="9">
        <f t="shared" si="55"/>
        <v>0.46570914716202788</v>
      </c>
      <c r="CB24" s="9"/>
      <c r="CC24" s="9" t="e">
        <f t="shared" si="56"/>
        <v>#DIV/0!</v>
      </c>
      <c r="CD24" s="9">
        <f t="shared" si="57"/>
        <v>1</v>
      </c>
      <c r="CE24" s="9">
        <f t="shared" si="14"/>
        <v>1.1086889456744686</v>
      </c>
      <c r="CF24" s="9">
        <f t="shared" si="58"/>
        <v>80.179121909147625</v>
      </c>
      <c r="CG24" s="9">
        <f t="shared" si="15"/>
        <v>41.39861207199673</v>
      </c>
      <c r="CH24" s="9">
        <f t="shared" si="16"/>
        <v>0.64622314223132382</v>
      </c>
      <c r="CI24" s="9"/>
      <c r="CJ24" s="9">
        <f t="shared" si="17"/>
        <v>1.1086889456744686</v>
      </c>
      <c r="CV24" s="223"/>
      <c r="CW24" s="8"/>
      <c r="CX24" s="26">
        <f t="shared" si="18"/>
        <v>0.19941255923553819</v>
      </c>
      <c r="CY24" s="26">
        <f t="shared" si="19"/>
        <v>0.10762694640236269</v>
      </c>
      <c r="CZ24" s="26">
        <f t="shared" si="20"/>
        <v>0.45825904999056066</v>
      </c>
      <c r="DA24" s="26">
        <f t="shared" si="21"/>
        <v>0.23470144437153836</v>
      </c>
      <c r="DB24" s="26"/>
      <c r="DC24">
        <f t="shared" si="59"/>
        <v>0.99999999999999989</v>
      </c>
      <c r="DE24" s="26">
        <f t="shared" si="78"/>
        <v>0.20071235759888442</v>
      </c>
      <c r="DF24" s="26">
        <f t="shared" si="79"/>
        <v>0.10784566745884758</v>
      </c>
      <c r="DG24" s="26">
        <f t="shared" si="80"/>
        <v>0.45678796307642988</v>
      </c>
      <c r="DH24" s="26">
        <f t="shared" si="81"/>
        <v>0.23464946616483537</v>
      </c>
      <c r="DI24" s="26"/>
      <c r="DJ24" s="26">
        <f t="shared" si="82"/>
        <v>0.99999545429899728</v>
      </c>
      <c r="DK24" s="26"/>
      <c r="DL24" s="26">
        <f t="shared" si="83"/>
        <v>0.20071326998139705</v>
      </c>
      <c r="DM24" s="26">
        <f t="shared" si="84"/>
        <v>0.10784615769523476</v>
      </c>
      <c r="DN24" s="26">
        <f t="shared" si="85"/>
        <v>0.45679003950737052</v>
      </c>
      <c r="DO24" s="26">
        <f t="shared" si="86"/>
        <v>0.23465053281599768</v>
      </c>
      <c r="DP24" s="26"/>
      <c r="DQ24" s="26">
        <f t="shared" si="87"/>
        <v>1</v>
      </c>
      <c r="DR24" s="26"/>
      <c r="DS24" s="26"/>
      <c r="DT24" s="26" t="e">
        <f t="shared" si="88"/>
        <v>#DIV/0!</v>
      </c>
      <c r="DU24" s="26">
        <f t="shared" si="89"/>
        <v>1.3675739582515866E-2</v>
      </c>
      <c r="DV24" s="26" t="e">
        <f t="shared" si="90"/>
        <v>#DIV/0!</v>
      </c>
      <c r="DW24" s="26" t="e">
        <f t="shared" si="91"/>
        <v>#DIV/0!</v>
      </c>
      <c r="DX24" s="26"/>
      <c r="DZ24" t="e">
        <f t="shared" si="100"/>
        <v>#DIV/0!</v>
      </c>
      <c r="EA24">
        <f t="shared" si="92"/>
        <v>1</v>
      </c>
      <c r="EB24">
        <f t="shared" si="22"/>
        <v>80.179121909147625</v>
      </c>
      <c r="ED24" t="e">
        <f t="shared" si="60"/>
        <v>#DIV/0!</v>
      </c>
      <c r="EE24" t="e">
        <f t="shared" si="61"/>
        <v>#DIV/0!</v>
      </c>
      <c r="EF24" t="e">
        <f t="shared" si="62"/>
        <v>#DIV/0!</v>
      </c>
      <c r="EG24" t="e">
        <f t="shared" si="63"/>
        <v>#DIV/0!</v>
      </c>
      <c r="EJ24" s="26" t="e">
        <f t="shared" si="64"/>
        <v>#DIV/0!</v>
      </c>
      <c r="EK24" s="26">
        <f t="shared" si="93"/>
        <v>1</v>
      </c>
      <c r="EL24" s="26">
        <f t="shared" si="23"/>
        <v>1.1086889456744686</v>
      </c>
      <c r="EO24" t="e">
        <f t="shared" si="65"/>
        <v>#DIV/0!</v>
      </c>
      <c r="EP24" t="e">
        <f t="shared" si="66"/>
        <v>#DIV/0!</v>
      </c>
      <c r="EQ24" t="e">
        <f t="shared" si="67"/>
        <v>#DIV/0!</v>
      </c>
      <c r="ER24" t="e">
        <f t="shared" si="68"/>
        <v>#DIV/0!</v>
      </c>
      <c r="EU24" t="e">
        <f t="shared" si="94"/>
        <v>#DIV/0!</v>
      </c>
      <c r="EV24">
        <f t="shared" si="95"/>
        <v>1</v>
      </c>
      <c r="EW24">
        <f t="shared" si="24"/>
        <v>1</v>
      </c>
      <c r="EY24" t="e">
        <f t="shared" si="69"/>
        <v>#DIV/0!</v>
      </c>
      <c r="EZ24" t="e">
        <f t="shared" si="70"/>
        <v>#REF!</v>
      </c>
      <c r="FA24" t="e">
        <f t="shared" si="71"/>
        <v>#DIV/0!</v>
      </c>
      <c r="FB24" t="e">
        <f t="shared" si="72"/>
        <v>#DIV/0!</v>
      </c>
      <c r="FE24" t="e">
        <f t="shared" si="96"/>
        <v>#DIV/0!</v>
      </c>
      <c r="FF24">
        <f t="shared" si="97"/>
        <v>1</v>
      </c>
      <c r="FG24">
        <f t="shared" si="25"/>
        <v>1</v>
      </c>
      <c r="FW24" t="e">
        <f>#REF!/#REF!</f>
        <v>#REF!</v>
      </c>
      <c r="FY24" s="8">
        <f t="shared" si="98"/>
        <v>14</v>
      </c>
      <c r="FZ24" t="b">
        <f t="shared" si="73"/>
        <v>1</v>
      </c>
      <c r="GD24" s="11"/>
      <c r="GE24" s="11"/>
      <c r="GF24" s="11"/>
      <c r="GG24" s="11">
        <f t="shared" ca="1" si="26"/>
        <v>1999</v>
      </c>
      <c r="GH24" s="12">
        <f t="shared" ca="1" si="27"/>
        <v>1.58600696758939</v>
      </c>
      <c r="GI24" s="12">
        <f t="shared" ca="1" si="28"/>
        <v>0.87713009195270875</v>
      </c>
      <c r="GJ24" s="12">
        <f t="shared" ca="1" si="29"/>
        <v>0.89824159554195926</v>
      </c>
      <c r="GL24">
        <f t="shared" ca="1" si="74"/>
        <v>1999</v>
      </c>
      <c r="GN24" s="12">
        <f t="shared" ca="1" si="30"/>
        <v>0.96068894675597871</v>
      </c>
      <c r="GO24" s="12">
        <f t="shared" ca="1" si="31"/>
        <v>1.0489167198780158</v>
      </c>
      <c r="GP24" s="12">
        <f t="shared" ca="1" si="32"/>
        <v>0.83468424440804723</v>
      </c>
      <c r="GQ24" s="12">
        <f t="shared" ca="1" si="33"/>
        <v>0.86743048749457086</v>
      </c>
      <c r="GY24" s="14"/>
      <c r="HA24">
        <f t="shared" si="34"/>
        <v>0.33566909005203327</v>
      </c>
      <c r="HB24">
        <f t="shared" si="35"/>
        <v>1</v>
      </c>
      <c r="HC24">
        <f t="shared" si="36"/>
        <v>1.2182926428388696</v>
      </c>
      <c r="HD24">
        <f t="shared" si="37"/>
        <v>83.66771376880466</v>
      </c>
      <c r="HE24">
        <f t="shared" si="38"/>
        <v>34.215341169461524</v>
      </c>
      <c r="HF24">
        <f t="shared" si="39"/>
        <v>0.53103838045659768</v>
      </c>
      <c r="HH24">
        <f t="shared" si="40"/>
        <v>1.2182926428388696</v>
      </c>
      <c r="HJ24" t="e">
        <f t="shared" si="41"/>
        <v>#DIV/0!</v>
      </c>
      <c r="HK24">
        <f t="shared" si="42"/>
        <v>0.69029451960301325</v>
      </c>
      <c r="HL24" t="e">
        <f t="shared" si="43"/>
        <v>#DIV/0!</v>
      </c>
      <c r="HM24" t="e">
        <f t="shared" si="44"/>
        <v>#DIV/0!</v>
      </c>
      <c r="HP24" s="8">
        <f t="shared" si="99"/>
        <v>14</v>
      </c>
      <c r="HQ24" t="b">
        <f t="shared" si="75"/>
        <v>1</v>
      </c>
      <c r="HT24" s="11"/>
      <c r="HU24" s="11"/>
      <c r="HV24" s="11"/>
      <c r="HW24" s="11">
        <f t="shared" ca="1" si="45"/>
        <v>1999</v>
      </c>
      <c r="HX24" s="12">
        <f t="shared" ca="1" si="46"/>
        <v>1.1431459288938846</v>
      </c>
      <c r="HY24" s="12">
        <f t="shared" ca="1" si="47"/>
        <v>0.96384215068409917</v>
      </c>
      <c r="HZ24" s="12">
        <f t="shared" ca="1" si="48"/>
        <v>0.93732406793126477</v>
      </c>
      <c r="IC24" s="12">
        <f t="shared" ca="1" si="49"/>
        <v>0.93718055601997652</v>
      </c>
      <c r="ID24" s="12">
        <f t="shared" ca="1" si="50"/>
        <v>0.98831435834465864</v>
      </c>
      <c r="IE24" s="12">
        <f t="shared" ca="1" si="51"/>
        <v>0.87395322990475321</v>
      </c>
      <c r="IF24" s="12">
        <f t="shared" ca="1" si="52"/>
        <v>1.003373772490038</v>
      </c>
    </row>
    <row r="25" spans="1:240" x14ac:dyDescent="0.2">
      <c r="A25">
        <f t="shared" si="76"/>
        <v>16</v>
      </c>
      <c r="B25" s="1">
        <f t="shared" si="77"/>
        <v>1964</v>
      </c>
      <c r="C25" s="1"/>
      <c r="D25" s="1"/>
      <c r="E25" s="1"/>
      <c r="F25" s="1"/>
      <c r="G25" s="1"/>
      <c r="H25" s="1"/>
      <c r="I25" s="1"/>
      <c r="J25" s="1"/>
      <c r="K25" s="525"/>
      <c r="L25" s="27">
        <v>10183.503498759999</v>
      </c>
      <c r="M25" s="27">
        <v>5539.2252189300007</v>
      </c>
      <c r="N25" s="27">
        <v>24119.26606423</v>
      </c>
      <c r="O25" s="27">
        <v>12000.22719535</v>
      </c>
      <c r="P25" s="27"/>
      <c r="Q25" s="27">
        <f t="shared" si="101"/>
        <v>51842.221977270005</v>
      </c>
      <c r="R25" s="27"/>
      <c r="S25" s="27"/>
      <c r="AA25" s="23">
        <f t="shared" si="53"/>
        <v>0</v>
      </c>
      <c r="AB25" s="23">
        <f t="shared" si="0"/>
        <v>37509.906313800413</v>
      </c>
      <c r="AC25" s="23"/>
      <c r="AD25" s="26"/>
      <c r="AF25" s="27"/>
      <c r="AI25" s="34" t="e">
        <f t="shared" si="1"/>
        <v>#DIV/0!</v>
      </c>
      <c r="AJ25" s="34">
        <f t="shared" si="2"/>
        <v>147.67366179456553</v>
      </c>
      <c r="AK25" s="34" t="e">
        <f t="shared" si="3"/>
        <v>#DIV/0!</v>
      </c>
      <c r="AL25" s="26" t="e">
        <f t="shared" si="4"/>
        <v>#DIV/0!</v>
      </c>
      <c r="AO25" s="34" t="e">
        <f t="shared" si="5"/>
        <v>#DIV/0!</v>
      </c>
      <c r="AR25" s="26" t="e">
        <f t="shared" si="6"/>
        <v>#DIV/0!</v>
      </c>
      <c r="AS25" s="26">
        <f t="shared" si="7"/>
        <v>0.7437006710728189</v>
      </c>
      <c r="AT25" s="26" t="e">
        <f t="shared" si="8"/>
        <v>#DIV/0!</v>
      </c>
      <c r="AU25" s="26" t="e">
        <f t="shared" si="9"/>
        <v>#DIV/0!</v>
      </c>
      <c r="AV25" s="26"/>
      <c r="AW25" s="26" t="e">
        <f t="shared" si="54"/>
        <v>#DIV/0!</v>
      </c>
      <c r="AZ25" t="e">
        <f t="shared" si="10"/>
        <v>#DIV/0!</v>
      </c>
      <c r="BA25" t="e">
        <f t="shared" si="11"/>
        <v>#DIV/0!</v>
      </c>
      <c r="BB25" t="e">
        <f t="shared" si="12"/>
        <v>#DIV/0!</v>
      </c>
      <c r="BC25" t="e">
        <f t="shared" si="13"/>
        <v>#DIV/0!</v>
      </c>
      <c r="BO25" t="e">
        <f>AR25/#REF!</f>
        <v>#DIV/0!</v>
      </c>
      <c r="BP25" t="e">
        <f>AS25/#REF!</f>
        <v>#REF!</v>
      </c>
      <c r="BQ25" t="e">
        <f>AT25/#REF!</f>
        <v>#DIV/0!</v>
      </c>
      <c r="BR25" t="e">
        <f>AU25/#REF!</f>
        <v>#DIV/0!</v>
      </c>
      <c r="CA25" s="9">
        <f t="shared" si="55"/>
        <v>0.49254820087786594</v>
      </c>
      <c r="CB25" s="9"/>
      <c r="CC25" s="9" t="e">
        <f t="shared" si="56"/>
        <v>#DIV/0!</v>
      </c>
      <c r="CD25" s="9">
        <f t="shared" si="57"/>
        <v>1</v>
      </c>
      <c r="CE25" s="9">
        <f t="shared" si="14"/>
        <v>1.1086889456744686</v>
      </c>
      <c r="CF25" s="9">
        <f t="shared" si="58"/>
        <v>80.179121909147625</v>
      </c>
      <c r="CG25" s="9">
        <f t="shared" si="15"/>
        <v>43.784435025942045</v>
      </c>
      <c r="CH25" s="9">
        <f t="shared" si="16"/>
        <v>0.67456855392551718</v>
      </c>
      <c r="CI25" s="9"/>
      <c r="CJ25" s="9">
        <f t="shared" si="17"/>
        <v>1.1086889456744686</v>
      </c>
      <c r="CV25" s="223"/>
      <c r="CW25" s="8"/>
      <c r="CX25" s="26">
        <f t="shared" si="18"/>
        <v>0.19643262017636728</v>
      </c>
      <c r="CY25" s="26">
        <f t="shared" si="19"/>
        <v>0.10684775859643227</v>
      </c>
      <c r="CZ25" s="26">
        <f t="shared" si="20"/>
        <v>0.46524367869118316</v>
      </c>
      <c r="DA25" s="26">
        <f t="shared" si="21"/>
        <v>0.23147594253601722</v>
      </c>
      <c r="DB25" s="26"/>
      <c r="DC25">
        <f t="shared" si="59"/>
        <v>0.99999999999999989</v>
      </c>
      <c r="DE25" s="26">
        <f t="shared" si="78"/>
        <v>0.1979188507984796</v>
      </c>
      <c r="DF25" s="26">
        <f t="shared" si="79"/>
        <v>0.10723688069879235</v>
      </c>
      <c r="DG25" s="26">
        <f t="shared" si="80"/>
        <v>0.46174255985826651</v>
      </c>
      <c r="DH25" s="26">
        <f t="shared" si="81"/>
        <v>0.23308497384145704</v>
      </c>
      <c r="DI25" s="26"/>
      <c r="DJ25" s="26">
        <f t="shared" si="82"/>
        <v>0.99998326519699554</v>
      </c>
      <c r="DK25" s="26"/>
      <c r="DL25" s="26">
        <f t="shared" si="83"/>
        <v>0.19792216298688739</v>
      </c>
      <c r="DM25" s="26">
        <f t="shared" si="84"/>
        <v>0.10723867531689824</v>
      </c>
      <c r="DN25" s="26">
        <f t="shared" si="85"/>
        <v>0.46175028715835936</v>
      </c>
      <c r="DO25" s="26">
        <f t="shared" si="86"/>
        <v>0.23308887453785496</v>
      </c>
      <c r="DP25" s="26"/>
      <c r="DQ25" s="26">
        <f t="shared" si="87"/>
        <v>1</v>
      </c>
      <c r="DR25" s="26"/>
      <c r="DS25" s="26"/>
      <c r="DT25" s="26" t="e">
        <f t="shared" si="88"/>
        <v>#DIV/0!</v>
      </c>
      <c r="DU25" s="26">
        <f t="shared" si="89"/>
        <v>1.5007891896257083E-2</v>
      </c>
      <c r="DV25" s="26" t="e">
        <f t="shared" si="90"/>
        <v>#DIV/0!</v>
      </c>
      <c r="DW25" s="26" t="e">
        <f t="shared" si="91"/>
        <v>#DIV/0!</v>
      </c>
      <c r="DX25" s="26"/>
      <c r="DZ25" t="e">
        <f t="shared" si="100"/>
        <v>#DIV/0!</v>
      </c>
      <c r="EA25">
        <f t="shared" si="92"/>
        <v>1</v>
      </c>
      <c r="EB25">
        <f t="shared" si="22"/>
        <v>80.179121909147625</v>
      </c>
      <c r="ED25" t="e">
        <f t="shared" si="60"/>
        <v>#DIV/0!</v>
      </c>
      <c r="EE25" t="e">
        <f t="shared" si="61"/>
        <v>#DIV/0!</v>
      </c>
      <c r="EF25" t="e">
        <f t="shared" si="62"/>
        <v>#DIV/0!</v>
      </c>
      <c r="EG25" t="e">
        <f t="shared" si="63"/>
        <v>#DIV/0!</v>
      </c>
      <c r="EJ25" s="26" t="e">
        <f t="shared" si="64"/>
        <v>#DIV/0!</v>
      </c>
      <c r="EK25" s="26">
        <f t="shared" si="93"/>
        <v>1</v>
      </c>
      <c r="EL25" s="26">
        <f t="shared" si="23"/>
        <v>1.1086889456744686</v>
      </c>
      <c r="EO25" t="e">
        <f t="shared" si="65"/>
        <v>#DIV/0!</v>
      </c>
      <c r="EP25" t="e">
        <f t="shared" si="66"/>
        <v>#DIV/0!</v>
      </c>
      <c r="EQ25" t="e">
        <f t="shared" si="67"/>
        <v>#DIV/0!</v>
      </c>
      <c r="ER25" t="e">
        <f t="shared" si="68"/>
        <v>#DIV/0!</v>
      </c>
      <c r="EU25" t="e">
        <f t="shared" si="94"/>
        <v>#DIV/0!</v>
      </c>
      <c r="EV25">
        <f t="shared" si="95"/>
        <v>1</v>
      </c>
      <c r="EW25">
        <f t="shared" si="24"/>
        <v>1</v>
      </c>
      <c r="EY25" t="e">
        <f t="shared" si="69"/>
        <v>#DIV/0!</v>
      </c>
      <c r="EZ25" t="e">
        <f t="shared" si="70"/>
        <v>#REF!</v>
      </c>
      <c r="FA25" t="e">
        <f t="shared" si="71"/>
        <v>#DIV/0!</v>
      </c>
      <c r="FB25" t="e">
        <f t="shared" si="72"/>
        <v>#DIV/0!</v>
      </c>
      <c r="FE25" t="e">
        <f t="shared" si="96"/>
        <v>#DIV/0!</v>
      </c>
      <c r="FF25">
        <f t="shared" si="97"/>
        <v>1</v>
      </c>
      <c r="FG25">
        <f t="shared" si="25"/>
        <v>1</v>
      </c>
      <c r="FW25" t="e">
        <f>#REF!/#REF!</f>
        <v>#REF!</v>
      </c>
      <c r="FY25" s="8">
        <f t="shared" si="98"/>
        <v>15</v>
      </c>
      <c r="FZ25" t="b">
        <f t="shared" si="73"/>
        <v>1</v>
      </c>
      <c r="GD25" s="11"/>
      <c r="GE25" s="11"/>
      <c r="GF25" s="11"/>
      <c r="GG25" s="11">
        <f t="shared" ca="1" si="26"/>
        <v>2000</v>
      </c>
      <c r="GH25" s="12">
        <f t="shared" ca="1" si="27"/>
        <v>1.6514696079787701</v>
      </c>
      <c r="GI25" s="12">
        <f t="shared" ca="1" si="28"/>
        <v>0.87713009195270875</v>
      </c>
      <c r="GJ25" s="12">
        <f t="shared" ca="1" si="29"/>
        <v>0.89824159554195926</v>
      </c>
      <c r="GL25">
        <f t="shared" ca="1" si="74"/>
        <v>2000</v>
      </c>
      <c r="GN25" s="12">
        <f t="shared" ca="1" si="30"/>
        <v>0</v>
      </c>
      <c r="GO25" s="12">
        <f t="shared" ca="1" si="31"/>
        <v>0</v>
      </c>
      <c r="GP25" s="12">
        <f t="shared" ca="1" si="32"/>
        <v>0</v>
      </c>
      <c r="GQ25" s="12" t="e">
        <f t="shared" ca="1" si="33"/>
        <v>#DIV/0!</v>
      </c>
      <c r="GY25" s="14"/>
      <c r="HA25">
        <f t="shared" si="34"/>
        <v>0.35501386949979152</v>
      </c>
      <c r="HB25">
        <f t="shared" si="35"/>
        <v>1</v>
      </c>
      <c r="HC25">
        <f t="shared" si="36"/>
        <v>1.2182926428388696</v>
      </c>
      <c r="HD25">
        <f t="shared" si="37"/>
        <v>83.66771376880466</v>
      </c>
      <c r="HE25">
        <f t="shared" si="38"/>
        <v>36.187188587853349</v>
      </c>
      <c r="HF25">
        <f t="shared" si="39"/>
        <v>0.55433142048528761</v>
      </c>
      <c r="HH25">
        <f t="shared" si="40"/>
        <v>1.2182926428388696</v>
      </c>
      <c r="HJ25" t="e">
        <f t="shared" si="41"/>
        <v>#DIV/0!</v>
      </c>
      <c r="HK25">
        <f t="shared" si="42"/>
        <v>0.70073251536814407</v>
      </c>
      <c r="HL25" t="e">
        <f t="shared" si="43"/>
        <v>#DIV/0!</v>
      </c>
      <c r="HM25" t="e">
        <f t="shared" si="44"/>
        <v>#DIV/0!</v>
      </c>
      <c r="HP25" s="8">
        <f t="shared" si="99"/>
        <v>15</v>
      </c>
      <c r="HQ25" t="b">
        <f t="shared" si="75"/>
        <v>1</v>
      </c>
      <c r="HT25" s="11"/>
      <c r="HU25" s="11"/>
      <c r="HV25" s="11"/>
      <c r="HW25" s="11">
        <f t="shared" ca="1" si="45"/>
        <v>2000</v>
      </c>
      <c r="HX25" s="12">
        <f t="shared" ca="1" si="46"/>
        <v>1.1903294232826296</v>
      </c>
      <c r="HY25" s="12">
        <f t="shared" ca="1" si="47"/>
        <v>0.96384215068409917</v>
      </c>
      <c r="HZ25" s="12">
        <f t="shared" ca="1" si="48"/>
        <v>0.93732406793126477</v>
      </c>
      <c r="IC25" s="12">
        <f t="shared" ca="1" si="49"/>
        <v>0</v>
      </c>
      <c r="ID25" s="12">
        <f t="shared" ca="1" si="50"/>
        <v>0</v>
      </c>
      <c r="IE25" s="12">
        <f t="shared" ca="1" si="51"/>
        <v>0</v>
      </c>
      <c r="IF25" s="12" t="e">
        <f t="shared" ca="1" si="52"/>
        <v>#DIV/0!</v>
      </c>
    </row>
    <row r="26" spans="1:240" x14ac:dyDescent="0.2">
      <c r="A26">
        <f t="shared" si="76"/>
        <v>17</v>
      </c>
      <c r="B26" s="1">
        <f t="shared" si="77"/>
        <v>1965</v>
      </c>
      <c r="C26" s="1"/>
      <c r="D26" s="1"/>
      <c r="E26" s="1"/>
      <c r="F26" s="1"/>
      <c r="G26" s="1"/>
      <c r="H26" s="1"/>
      <c r="I26" s="1"/>
      <c r="J26" s="1"/>
      <c r="K26" s="525"/>
      <c r="L26" s="27">
        <v>10586.944662190001</v>
      </c>
      <c r="M26" s="27">
        <v>5907.9043134100002</v>
      </c>
      <c r="N26" s="27">
        <v>25098.54597761</v>
      </c>
      <c r="O26" s="27">
        <v>12435.409462020001</v>
      </c>
      <c r="P26" s="27"/>
      <c r="Q26" s="27">
        <f t="shared" si="101"/>
        <v>54028.804415229999</v>
      </c>
      <c r="R26" s="27"/>
      <c r="S26" s="27"/>
      <c r="AA26" s="23">
        <f t="shared" si="53"/>
        <v>0</v>
      </c>
      <c r="AB26" s="23">
        <f t="shared" si="0"/>
        <v>38329.005933125394</v>
      </c>
      <c r="AC26" s="23"/>
      <c r="AD26" s="26"/>
      <c r="AF26" s="27"/>
      <c r="AI26" s="34" t="e">
        <f t="shared" si="1"/>
        <v>#DIV/0!</v>
      </c>
      <c r="AJ26" s="34">
        <f t="shared" si="2"/>
        <v>154.13664324396586</v>
      </c>
      <c r="AK26" s="34" t="e">
        <f t="shared" si="3"/>
        <v>#DIV/0!</v>
      </c>
      <c r="AL26" s="26" t="e">
        <f t="shared" si="4"/>
        <v>#DIV/0!</v>
      </c>
      <c r="AO26" s="34" t="e">
        <f t="shared" si="5"/>
        <v>#DIV/0!</v>
      </c>
      <c r="AR26" s="26" t="e">
        <f t="shared" si="6"/>
        <v>#DIV/0!</v>
      </c>
      <c r="AS26" s="26">
        <f t="shared" si="7"/>
        <v>0.77624895072296218</v>
      </c>
      <c r="AT26" s="26" t="e">
        <f t="shared" si="8"/>
        <v>#DIV/0!</v>
      </c>
      <c r="AU26" s="26" t="e">
        <f t="shared" si="9"/>
        <v>#DIV/0!</v>
      </c>
      <c r="AV26" s="26"/>
      <c r="AW26" s="26" t="e">
        <f t="shared" si="54"/>
        <v>#DIV/0!</v>
      </c>
      <c r="AZ26" t="e">
        <f t="shared" si="10"/>
        <v>#DIV/0!</v>
      </c>
      <c r="BA26" t="e">
        <f t="shared" si="11"/>
        <v>#DIV/0!</v>
      </c>
      <c r="BB26" t="e">
        <f t="shared" si="12"/>
        <v>#DIV/0!</v>
      </c>
      <c r="BC26" t="e">
        <f t="shared" si="13"/>
        <v>#DIV/0!</v>
      </c>
      <c r="BO26" t="e">
        <f>AR26/#REF!</f>
        <v>#DIV/0!</v>
      </c>
      <c r="BP26" t="e">
        <f>AS26/#REF!</f>
        <v>#REF!</v>
      </c>
      <c r="BQ26" t="e">
        <f>AT26/#REF!</f>
        <v>#DIV/0!</v>
      </c>
      <c r="BR26" t="e">
        <f>AU26/#REF!</f>
        <v>#DIV/0!</v>
      </c>
      <c r="CA26" s="9">
        <f t="shared" si="55"/>
        <v>0.52455635069361473</v>
      </c>
      <c r="CB26" s="9"/>
      <c r="CC26" s="9" t="e">
        <f t="shared" si="56"/>
        <v>#DIV/0!</v>
      </c>
      <c r="CD26" s="9">
        <f t="shared" si="57"/>
        <v>1</v>
      </c>
      <c r="CE26" s="9">
        <f t="shared" si="14"/>
        <v>1.1086889456744686</v>
      </c>
      <c r="CF26" s="9">
        <f t="shared" si="58"/>
        <v>80.179121909147625</v>
      </c>
      <c r="CG26" s="9">
        <f t="shared" si="15"/>
        <v>46.629758089574111</v>
      </c>
      <c r="CH26" s="9">
        <f t="shared" si="16"/>
        <v>0.70302026176049981</v>
      </c>
      <c r="CI26" s="9"/>
      <c r="CJ26" s="9">
        <f t="shared" si="17"/>
        <v>1.1086889456744686</v>
      </c>
      <c r="CV26" s="223"/>
      <c r="CW26" s="8"/>
      <c r="CX26" s="26">
        <f t="shared" si="18"/>
        <v>0.19595000808875354</v>
      </c>
      <c r="CY26" s="26">
        <f t="shared" si="19"/>
        <v>0.10934730792866926</v>
      </c>
      <c r="CZ26" s="26">
        <f t="shared" si="20"/>
        <v>0.46454009577408034</v>
      </c>
      <c r="DA26" s="26">
        <f t="shared" si="21"/>
        <v>0.23016258820849689</v>
      </c>
      <c r="DB26" s="26"/>
      <c r="DC26">
        <f t="shared" si="59"/>
        <v>1</v>
      </c>
      <c r="DE26" s="26">
        <f t="shared" si="78"/>
        <v>0.19619121520084323</v>
      </c>
      <c r="DF26" s="26">
        <f t="shared" si="79"/>
        <v>0.10809271664818282</v>
      </c>
      <c r="DG26" s="26">
        <f t="shared" si="80"/>
        <v>0.46489179849714268</v>
      </c>
      <c r="DH26" s="26">
        <f t="shared" si="81"/>
        <v>0.23081864262552487</v>
      </c>
      <c r="DI26" s="26"/>
      <c r="DJ26" s="26">
        <f t="shared" si="82"/>
        <v>0.99999437297169358</v>
      </c>
      <c r="DK26" s="26"/>
      <c r="DL26" s="26">
        <f t="shared" si="83"/>
        <v>0.19619231918057675</v>
      </c>
      <c r="DM26" s="26">
        <f t="shared" si="84"/>
        <v>0.10809332489238173</v>
      </c>
      <c r="DN26" s="26">
        <f t="shared" si="85"/>
        <v>0.46489441447117241</v>
      </c>
      <c r="DO26" s="26">
        <f t="shared" si="86"/>
        <v>0.23081994145586912</v>
      </c>
      <c r="DP26" s="26"/>
      <c r="DQ26" s="26">
        <f t="shared" si="87"/>
        <v>1</v>
      </c>
      <c r="DR26" s="26"/>
      <c r="DS26" s="26"/>
      <c r="DT26" s="26" t="e">
        <f t="shared" si="88"/>
        <v>#DIV/0!</v>
      </c>
      <c r="DU26" s="26">
        <f t="shared" si="89"/>
        <v>4.2834651468831406E-2</v>
      </c>
      <c r="DV26" s="26" t="e">
        <f t="shared" si="90"/>
        <v>#DIV/0!</v>
      </c>
      <c r="DW26" s="26" t="e">
        <f t="shared" si="91"/>
        <v>#DIV/0!</v>
      </c>
      <c r="DX26" s="26"/>
      <c r="DZ26" t="e">
        <f t="shared" si="100"/>
        <v>#DIV/0!</v>
      </c>
      <c r="EA26">
        <f t="shared" si="92"/>
        <v>1</v>
      </c>
      <c r="EB26">
        <f t="shared" si="22"/>
        <v>80.179121909147625</v>
      </c>
      <c r="ED26" t="e">
        <f t="shared" si="60"/>
        <v>#DIV/0!</v>
      </c>
      <c r="EE26" t="e">
        <f t="shared" si="61"/>
        <v>#DIV/0!</v>
      </c>
      <c r="EF26" t="e">
        <f t="shared" si="62"/>
        <v>#DIV/0!</v>
      </c>
      <c r="EG26" t="e">
        <f t="shared" si="63"/>
        <v>#DIV/0!</v>
      </c>
      <c r="EJ26" s="26" t="e">
        <f t="shared" si="64"/>
        <v>#DIV/0!</v>
      </c>
      <c r="EK26" s="26">
        <f t="shared" si="93"/>
        <v>1</v>
      </c>
      <c r="EL26" s="26">
        <f t="shared" si="23"/>
        <v>1.1086889456744686</v>
      </c>
      <c r="EO26" t="e">
        <f t="shared" si="65"/>
        <v>#DIV/0!</v>
      </c>
      <c r="EP26" t="e">
        <f t="shared" si="66"/>
        <v>#DIV/0!</v>
      </c>
      <c r="EQ26" t="e">
        <f t="shared" si="67"/>
        <v>#DIV/0!</v>
      </c>
      <c r="ER26" t="e">
        <f t="shared" si="68"/>
        <v>#DIV/0!</v>
      </c>
      <c r="EU26" t="e">
        <f t="shared" si="94"/>
        <v>#DIV/0!</v>
      </c>
      <c r="EV26">
        <f t="shared" si="95"/>
        <v>1</v>
      </c>
      <c r="EW26">
        <f t="shared" si="24"/>
        <v>1</v>
      </c>
      <c r="EY26" t="e">
        <f t="shared" si="69"/>
        <v>#DIV/0!</v>
      </c>
      <c r="EZ26" t="e">
        <f t="shared" si="70"/>
        <v>#REF!</v>
      </c>
      <c r="FA26" t="e">
        <f t="shared" si="71"/>
        <v>#DIV/0!</v>
      </c>
      <c r="FB26" t="e">
        <f t="shared" si="72"/>
        <v>#DIV/0!</v>
      </c>
      <c r="FE26" t="e">
        <f t="shared" si="96"/>
        <v>#DIV/0!</v>
      </c>
      <c r="FF26">
        <f t="shared" si="97"/>
        <v>1</v>
      </c>
      <c r="FG26">
        <f t="shared" si="25"/>
        <v>1</v>
      </c>
      <c r="FW26" t="e">
        <f>#REF!/#REF!</f>
        <v>#REF!</v>
      </c>
      <c r="FY26" s="8">
        <f t="shared" si="98"/>
        <v>16</v>
      </c>
      <c r="FZ26" t="b">
        <f t="shared" si="73"/>
        <v>1</v>
      </c>
      <c r="GD26" s="11"/>
      <c r="GE26" s="11"/>
      <c r="GF26" s="11"/>
      <c r="GG26" s="11">
        <f t="shared" ca="1" si="26"/>
        <v>2001</v>
      </c>
      <c r="GH26" s="12">
        <f t="shared" ca="1" si="27"/>
        <v>1.6679578926186314</v>
      </c>
      <c r="GI26" s="12">
        <f t="shared" ca="1" si="28"/>
        <v>0.87713009195270875</v>
      </c>
      <c r="GJ26" s="12">
        <f t="shared" ca="1" si="29"/>
        <v>0.89824159554195926</v>
      </c>
      <c r="GL26">
        <f t="shared" ca="1" si="74"/>
        <v>2001</v>
      </c>
      <c r="GN26" s="12">
        <f t="shared" ca="1" si="30"/>
        <v>0</v>
      </c>
      <c r="GO26" s="12">
        <f t="shared" ca="1" si="31"/>
        <v>0</v>
      </c>
      <c r="GP26" s="12" t="e">
        <f t="shared" ca="1" si="32"/>
        <v>#DIV/0!</v>
      </c>
      <c r="GQ26" s="12" t="e">
        <f t="shared" ca="1" si="33"/>
        <v>#DIV/0!</v>
      </c>
      <c r="GY26" s="14"/>
      <c r="HA26">
        <f t="shared" si="34"/>
        <v>0.37808437732291461</v>
      </c>
      <c r="HB26">
        <f t="shared" si="35"/>
        <v>1</v>
      </c>
      <c r="HC26">
        <f t="shared" si="36"/>
        <v>1.2182926428388696</v>
      </c>
      <c r="HD26">
        <f t="shared" si="37"/>
        <v>83.66771376880466</v>
      </c>
      <c r="HE26">
        <f t="shared" si="38"/>
        <v>38.538806057303766</v>
      </c>
      <c r="HF26">
        <f t="shared" si="39"/>
        <v>0.57771181011006056</v>
      </c>
      <c r="HH26">
        <f t="shared" si="40"/>
        <v>1.2182926428388696</v>
      </c>
      <c r="HJ26" t="e">
        <f t="shared" si="41"/>
        <v>#DIV/0!</v>
      </c>
      <c r="HK26">
        <f t="shared" si="42"/>
        <v>0.73140028098579468</v>
      </c>
      <c r="HL26" t="e">
        <f t="shared" si="43"/>
        <v>#DIV/0!</v>
      </c>
      <c r="HM26" t="e">
        <f t="shared" si="44"/>
        <v>#DIV/0!</v>
      </c>
      <c r="HP26" s="8">
        <f t="shared" si="99"/>
        <v>16</v>
      </c>
      <c r="HQ26" t="b">
        <f t="shared" si="75"/>
        <v>1</v>
      </c>
      <c r="HT26" s="11"/>
      <c r="HU26" s="11"/>
      <c r="HV26" s="11"/>
      <c r="HW26" s="11">
        <f t="shared" ca="1" si="45"/>
        <v>2001</v>
      </c>
      <c r="HX26" s="12">
        <f t="shared" ca="1" si="46"/>
        <v>1.2022136809471147</v>
      </c>
      <c r="HY26" s="12">
        <f t="shared" ca="1" si="47"/>
        <v>0.96384215068409917</v>
      </c>
      <c r="HZ26" s="12">
        <f t="shared" ca="1" si="48"/>
        <v>0.93732406793126477</v>
      </c>
      <c r="IC26" s="12">
        <f t="shared" ca="1" si="49"/>
        <v>0</v>
      </c>
      <c r="ID26" s="12">
        <f t="shared" ca="1" si="50"/>
        <v>0</v>
      </c>
      <c r="IE26" s="12" t="e">
        <f t="shared" ca="1" si="51"/>
        <v>#DIV/0!</v>
      </c>
      <c r="IF26" s="12" t="e">
        <f t="shared" ca="1" si="52"/>
        <v>#DIV/0!</v>
      </c>
    </row>
    <row r="27" spans="1:240" x14ac:dyDescent="0.2">
      <c r="A27">
        <f t="shared" si="76"/>
        <v>18</v>
      </c>
      <c r="B27" s="1">
        <f t="shared" si="77"/>
        <v>1966</v>
      </c>
      <c r="C27" s="1"/>
      <c r="D27" s="1"/>
      <c r="E27" s="1"/>
      <c r="F27" s="1"/>
      <c r="G27" s="1"/>
      <c r="H27" s="1"/>
      <c r="I27" s="1"/>
      <c r="J27" s="1"/>
      <c r="K27" s="525"/>
      <c r="L27" s="27">
        <v>11108.96074932</v>
      </c>
      <c r="M27" s="27">
        <v>6394.7524043800004</v>
      </c>
      <c r="N27" s="27">
        <v>26429.809946249999</v>
      </c>
      <c r="O27" s="27">
        <v>13102.359193530001</v>
      </c>
      <c r="P27" s="27"/>
      <c r="Q27" s="27">
        <f t="shared" si="101"/>
        <v>57035.882293480005</v>
      </c>
      <c r="R27" s="27"/>
      <c r="S27" s="27"/>
      <c r="AA27" s="23">
        <f t="shared" si="53"/>
        <v>0</v>
      </c>
      <c r="AB27" s="23">
        <f t="shared" si="0"/>
        <v>39236.168078555282</v>
      </c>
      <c r="AC27" s="23"/>
      <c r="AD27" s="26"/>
      <c r="AF27" s="27"/>
      <c r="AI27" s="34" t="e">
        <f t="shared" si="1"/>
        <v>#DIV/0!</v>
      </c>
      <c r="AJ27" s="34">
        <f t="shared" si="2"/>
        <v>162.9810635834003</v>
      </c>
      <c r="AK27" s="34" t="e">
        <f t="shared" si="3"/>
        <v>#DIV/0!</v>
      </c>
      <c r="AL27" s="26" t="e">
        <f t="shared" si="4"/>
        <v>#DIV/0!</v>
      </c>
      <c r="AO27" s="34" t="e">
        <f t="shared" si="5"/>
        <v>#DIV/0!</v>
      </c>
      <c r="AR27" s="26" t="e">
        <f t="shared" si="6"/>
        <v>#DIV/0!</v>
      </c>
      <c r="AS27" s="26">
        <f t="shared" si="7"/>
        <v>0.82079041642344597</v>
      </c>
      <c r="AT27" s="26" t="e">
        <f t="shared" si="8"/>
        <v>#DIV/0!</v>
      </c>
      <c r="AU27" s="26" t="e">
        <f t="shared" si="9"/>
        <v>#DIV/0!</v>
      </c>
      <c r="AV27" s="26"/>
      <c r="AW27" s="26" t="e">
        <f t="shared" si="54"/>
        <v>#DIV/0!</v>
      </c>
      <c r="AZ27" t="e">
        <f t="shared" si="10"/>
        <v>#DIV/0!</v>
      </c>
      <c r="BA27" t="e">
        <f t="shared" si="11"/>
        <v>#DIV/0!</v>
      </c>
      <c r="BB27" t="e">
        <f t="shared" si="12"/>
        <v>#DIV/0!</v>
      </c>
      <c r="BC27" t="e">
        <f t="shared" si="13"/>
        <v>#DIV/0!</v>
      </c>
      <c r="BO27" t="e">
        <f>AR27/#REF!</f>
        <v>#DIV/0!</v>
      </c>
      <c r="BP27" t="e">
        <f>AS27/#REF!</f>
        <v>#REF!</v>
      </c>
      <c r="BQ27" t="e">
        <f>AT27/#REF!</f>
        <v>#DIV/0!</v>
      </c>
      <c r="BR27" t="e">
        <f>AU27/#REF!</f>
        <v>#DIV/0!</v>
      </c>
      <c r="CA27" s="9">
        <f t="shared" si="55"/>
        <v>0.5591553369973965</v>
      </c>
      <c r="CB27" s="9"/>
      <c r="CC27" s="9" t="e">
        <f t="shared" si="56"/>
        <v>#DIV/0!</v>
      </c>
      <c r="CD27" s="9">
        <f t="shared" si="57"/>
        <v>1</v>
      </c>
      <c r="CE27" s="9">
        <f t="shared" si="14"/>
        <v>1.1086889456744686</v>
      </c>
      <c r="CF27" s="9">
        <f t="shared" si="58"/>
        <v>80.179121909147625</v>
      </c>
      <c r="CG27" s="9">
        <f t="shared" si="15"/>
        <v>49.705390210616073</v>
      </c>
      <c r="CH27" s="9">
        <f t="shared" si="16"/>
        <v>0.7421482176718398</v>
      </c>
      <c r="CI27" s="9"/>
      <c r="CJ27" s="9">
        <f t="shared" si="17"/>
        <v>1.1086889456744686</v>
      </c>
      <c r="CV27" s="223"/>
      <c r="CW27" s="8"/>
      <c r="CX27" s="26">
        <f t="shared" si="18"/>
        <v>0.1947714369027988</v>
      </c>
      <c r="CY27" s="26">
        <f t="shared" si="19"/>
        <v>0.11211805879456009</v>
      </c>
      <c r="CZ27" s="26">
        <f t="shared" si="20"/>
        <v>0.46338916631909971</v>
      </c>
      <c r="DA27" s="26">
        <f t="shared" si="21"/>
        <v>0.22972133798354133</v>
      </c>
      <c r="DB27" s="26"/>
      <c r="DC27">
        <f t="shared" si="59"/>
        <v>0.99999999999999989</v>
      </c>
      <c r="DE27" s="26">
        <f t="shared" si="78"/>
        <v>0.19536012998781116</v>
      </c>
      <c r="DF27" s="26">
        <f t="shared" si="79"/>
        <v>0.11072690564796997</v>
      </c>
      <c r="DG27" s="26">
        <f t="shared" si="80"/>
        <v>0.46396439312630205</v>
      </c>
      <c r="DH27" s="26">
        <f t="shared" si="81"/>
        <v>0.22994189253408429</v>
      </c>
      <c r="DI27" s="26"/>
      <c r="DJ27" s="26">
        <f t="shared" si="82"/>
        <v>0.99999332129616747</v>
      </c>
      <c r="DK27" s="26"/>
      <c r="DL27" s="26">
        <f t="shared" si="83"/>
        <v>0.19536143474897413</v>
      </c>
      <c r="DM27" s="26">
        <f t="shared" si="84"/>
        <v>0.1107276451651181</v>
      </c>
      <c r="DN27" s="26">
        <f t="shared" si="85"/>
        <v>0.46396749182776792</v>
      </c>
      <c r="DO27" s="26">
        <f t="shared" si="86"/>
        <v>0.22994342825813985</v>
      </c>
      <c r="DP27" s="26"/>
      <c r="DQ27" s="26">
        <f t="shared" si="87"/>
        <v>1</v>
      </c>
      <c r="DR27" s="26"/>
      <c r="DS27" s="26"/>
      <c r="DT27" s="26" t="e">
        <f t="shared" si="88"/>
        <v>#DIV/0!</v>
      </c>
      <c r="DU27" s="26">
        <f t="shared" si="89"/>
        <v>5.579451692985777E-2</v>
      </c>
      <c r="DV27" s="26" t="e">
        <f t="shared" si="90"/>
        <v>#DIV/0!</v>
      </c>
      <c r="DW27" s="26" t="e">
        <f t="shared" si="91"/>
        <v>#DIV/0!</v>
      </c>
      <c r="DX27" s="26"/>
      <c r="DZ27" t="e">
        <f t="shared" si="100"/>
        <v>#DIV/0!</v>
      </c>
      <c r="EA27">
        <f t="shared" si="92"/>
        <v>1</v>
      </c>
      <c r="EB27">
        <f t="shared" si="22"/>
        <v>80.179121909147625</v>
      </c>
      <c r="ED27" t="e">
        <f t="shared" si="60"/>
        <v>#DIV/0!</v>
      </c>
      <c r="EE27" t="e">
        <f t="shared" si="61"/>
        <v>#DIV/0!</v>
      </c>
      <c r="EF27" t="e">
        <f t="shared" si="62"/>
        <v>#DIV/0!</v>
      </c>
      <c r="EG27" t="e">
        <f t="shared" si="63"/>
        <v>#DIV/0!</v>
      </c>
      <c r="EJ27" s="26" t="e">
        <f t="shared" si="64"/>
        <v>#DIV/0!</v>
      </c>
      <c r="EK27" s="26">
        <f t="shared" si="93"/>
        <v>1</v>
      </c>
      <c r="EL27" s="26">
        <f t="shared" si="23"/>
        <v>1.1086889456744686</v>
      </c>
      <c r="EO27" t="e">
        <f t="shared" si="65"/>
        <v>#DIV/0!</v>
      </c>
      <c r="EP27" t="e">
        <f t="shared" si="66"/>
        <v>#DIV/0!</v>
      </c>
      <c r="EQ27" t="e">
        <f t="shared" si="67"/>
        <v>#DIV/0!</v>
      </c>
      <c r="ER27" t="e">
        <f t="shared" si="68"/>
        <v>#DIV/0!</v>
      </c>
      <c r="EU27" t="e">
        <f t="shared" si="94"/>
        <v>#DIV/0!</v>
      </c>
      <c r="EV27">
        <f t="shared" si="95"/>
        <v>1</v>
      </c>
      <c r="EW27">
        <f t="shared" si="24"/>
        <v>1</v>
      </c>
      <c r="EY27" t="e">
        <f t="shared" si="69"/>
        <v>#DIV/0!</v>
      </c>
      <c r="EZ27" t="e">
        <f t="shared" si="70"/>
        <v>#REF!</v>
      </c>
      <c r="FA27" t="e">
        <f t="shared" si="71"/>
        <v>#DIV/0!</v>
      </c>
      <c r="FB27" t="e">
        <f t="shared" si="72"/>
        <v>#DIV/0!</v>
      </c>
      <c r="FE27" t="e">
        <f t="shared" si="96"/>
        <v>#DIV/0!</v>
      </c>
      <c r="FF27">
        <f t="shared" si="97"/>
        <v>1</v>
      </c>
      <c r="FG27">
        <f t="shared" si="25"/>
        <v>1</v>
      </c>
      <c r="FW27" t="e">
        <f>#REF!/#REF!</f>
        <v>#REF!</v>
      </c>
      <c r="FY27" s="8">
        <f t="shared" si="98"/>
        <v>17</v>
      </c>
      <c r="FZ27" t="b">
        <f t="shared" si="73"/>
        <v>1</v>
      </c>
      <c r="GD27" s="11"/>
      <c r="GE27" s="11"/>
      <c r="GF27" s="11"/>
      <c r="GG27" s="11">
        <f t="shared" ca="1" si="26"/>
        <v>2002</v>
      </c>
      <c r="GH27" s="12">
        <f t="shared" ca="1" si="27"/>
        <v>1.6970104765378375</v>
      </c>
      <c r="GI27" s="12">
        <f t="shared" ca="1" si="28"/>
        <v>0.87713009195270875</v>
      </c>
      <c r="GJ27" s="12">
        <f t="shared" ca="1" si="29"/>
        <v>0.89824159554195926</v>
      </c>
      <c r="GL27">
        <f t="shared" ca="1" si="74"/>
        <v>2002</v>
      </c>
      <c r="GN27" s="12" t="e">
        <f t="shared" ca="1" si="30"/>
        <v>#DIV/0!</v>
      </c>
      <c r="GO27" s="12" t="e">
        <f t="shared" ca="1" si="31"/>
        <v>#DIV/0!</v>
      </c>
      <c r="GP27" s="12" t="e">
        <f t="shared" ca="1" si="32"/>
        <v>#DIV/0!</v>
      </c>
      <c r="GQ27" s="12" t="e">
        <f t="shared" ca="1" si="33"/>
        <v>#DIV/0!</v>
      </c>
      <c r="GY27" s="14"/>
      <c r="HA27">
        <f t="shared" si="34"/>
        <v>0.40302228184999178</v>
      </c>
      <c r="HB27">
        <f t="shared" si="35"/>
        <v>1</v>
      </c>
      <c r="HC27">
        <f t="shared" si="36"/>
        <v>1.2182926428388696</v>
      </c>
      <c r="HD27">
        <f t="shared" si="37"/>
        <v>83.66771376880466</v>
      </c>
      <c r="HE27">
        <f t="shared" si="38"/>
        <v>41.080770559644868</v>
      </c>
      <c r="HF27">
        <f t="shared" si="39"/>
        <v>0.60986548115624117</v>
      </c>
      <c r="HH27">
        <f t="shared" si="40"/>
        <v>1.2182926428388696</v>
      </c>
      <c r="HJ27" t="e">
        <f t="shared" si="41"/>
        <v>#DIV/0!</v>
      </c>
      <c r="HK27">
        <f t="shared" si="42"/>
        <v>0.77336831263145644</v>
      </c>
      <c r="HL27" t="e">
        <f t="shared" si="43"/>
        <v>#DIV/0!</v>
      </c>
      <c r="HM27" t="e">
        <f t="shared" si="44"/>
        <v>#DIV/0!</v>
      </c>
      <c r="HP27" s="8">
        <f t="shared" si="99"/>
        <v>17</v>
      </c>
      <c r="HQ27" t="b">
        <f t="shared" si="75"/>
        <v>1</v>
      </c>
      <c r="HT27" s="11"/>
      <c r="HU27" s="11"/>
      <c r="HV27" s="11"/>
      <c r="HW27" s="11">
        <f t="shared" ca="1" si="45"/>
        <v>2002</v>
      </c>
      <c r="HX27" s="12">
        <f t="shared" ca="1" si="46"/>
        <v>1.2231539061225229</v>
      </c>
      <c r="HY27" s="12">
        <f t="shared" ca="1" si="47"/>
        <v>0.96384215068409917</v>
      </c>
      <c r="HZ27" s="12">
        <f t="shared" ca="1" si="48"/>
        <v>0.93732406793126477</v>
      </c>
      <c r="IC27" s="12" t="e">
        <f t="shared" ca="1" si="49"/>
        <v>#DIV/0!</v>
      </c>
      <c r="ID27" s="12" t="e">
        <f t="shared" ca="1" si="50"/>
        <v>#DIV/0!</v>
      </c>
      <c r="IE27" s="12" t="e">
        <f t="shared" ca="1" si="51"/>
        <v>#DIV/0!</v>
      </c>
      <c r="IF27" s="12" t="e">
        <f t="shared" ca="1" si="52"/>
        <v>#DIV/0!</v>
      </c>
    </row>
    <row r="28" spans="1:240" x14ac:dyDescent="0.2">
      <c r="A28">
        <f t="shared" si="76"/>
        <v>19</v>
      </c>
      <c r="B28" s="1">
        <f t="shared" si="77"/>
        <v>1967</v>
      </c>
      <c r="C28" s="1"/>
      <c r="D28" s="1"/>
      <c r="E28" s="1"/>
      <c r="F28" s="1"/>
      <c r="G28" s="1"/>
      <c r="H28" s="1"/>
      <c r="I28" s="1"/>
      <c r="J28" s="1"/>
      <c r="K28" s="525"/>
      <c r="L28" s="27">
        <v>11576.353949209999</v>
      </c>
      <c r="M28" s="27">
        <v>6950.9048759400002</v>
      </c>
      <c r="N28" s="27">
        <v>26649.317637749999</v>
      </c>
      <c r="O28" s="27">
        <v>13751.48020407</v>
      </c>
      <c r="P28" s="27"/>
      <c r="Q28" s="27">
        <f t="shared" si="101"/>
        <v>58928.056666969998</v>
      </c>
      <c r="R28" s="27"/>
      <c r="S28" s="27"/>
      <c r="AA28" s="23">
        <f t="shared" si="53"/>
        <v>0</v>
      </c>
      <c r="AB28" s="23">
        <f t="shared" si="0"/>
        <v>40166.88589064408</v>
      </c>
      <c r="AC28" s="23"/>
      <c r="AD28" s="26"/>
      <c r="AF28" s="27"/>
      <c r="AI28" s="34" t="e">
        <f t="shared" si="1"/>
        <v>#DIV/0!</v>
      </c>
      <c r="AJ28" s="34">
        <f t="shared" si="2"/>
        <v>173.05062918903175</v>
      </c>
      <c r="AK28" s="34" t="e">
        <f t="shared" si="3"/>
        <v>#DIV/0!</v>
      </c>
      <c r="AL28" s="26" t="e">
        <f t="shared" si="4"/>
        <v>#DIV/0!</v>
      </c>
      <c r="AO28" s="34" t="e">
        <f t="shared" si="5"/>
        <v>#DIV/0!</v>
      </c>
      <c r="AR28" s="26" t="e">
        <f t="shared" si="6"/>
        <v>#DIV/0!</v>
      </c>
      <c r="AS28" s="26">
        <f t="shared" si="7"/>
        <v>0.87150184734020464</v>
      </c>
      <c r="AT28" s="26" t="e">
        <f t="shared" si="8"/>
        <v>#DIV/0!</v>
      </c>
      <c r="AU28" s="26" t="e">
        <f t="shared" si="9"/>
        <v>#DIV/0!</v>
      </c>
      <c r="AV28" s="26"/>
      <c r="AW28" s="26" t="e">
        <f t="shared" si="54"/>
        <v>#DIV/0!</v>
      </c>
      <c r="AZ28" t="e">
        <f t="shared" si="10"/>
        <v>#DIV/0!</v>
      </c>
      <c r="BA28" t="e">
        <f t="shared" si="11"/>
        <v>#DIV/0!</v>
      </c>
      <c r="BB28" t="e">
        <f t="shared" si="12"/>
        <v>#DIV/0!</v>
      </c>
      <c r="BC28" t="e">
        <f t="shared" si="13"/>
        <v>#DIV/0!</v>
      </c>
      <c r="BO28" t="e">
        <f>AR28/#REF!</f>
        <v>#DIV/0!</v>
      </c>
      <c r="BP28" t="e">
        <f>AS28/#REF!</f>
        <v>#REF!</v>
      </c>
      <c r="BQ28" t="e">
        <f>AT28/#REF!</f>
        <v>#DIV/0!</v>
      </c>
      <c r="BR28" t="e">
        <f>AU28/#REF!</f>
        <v>#DIV/0!</v>
      </c>
      <c r="CA28" s="9">
        <f t="shared" si="55"/>
        <v>0.57448654903095164</v>
      </c>
      <c r="CB28" s="9"/>
      <c r="CC28" s="9" t="e">
        <f t="shared" si="56"/>
        <v>#DIV/0!</v>
      </c>
      <c r="CD28" s="9">
        <f t="shared" si="57"/>
        <v>1</v>
      </c>
      <c r="CE28" s="9">
        <f t="shared" si="14"/>
        <v>1.1086889456744686</v>
      </c>
      <c r="CF28" s="9">
        <f t="shared" si="58"/>
        <v>80.179121909147625</v>
      </c>
      <c r="CG28" s="9">
        <f t="shared" si="15"/>
        <v>51.068238467813515</v>
      </c>
      <c r="CH28" s="9">
        <f t="shared" si="16"/>
        <v>0.76676910161967093</v>
      </c>
      <c r="CI28" s="9"/>
      <c r="CJ28" s="9">
        <f t="shared" si="17"/>
        <v>1.1086889456744686</v>
      </c>
      <c r="CV28" s="223"/>
      <c r="CW28" s="8"/>
      <c r="CX28" s="26">
        <f t="shared" si="18"/>
        <v>0.19644893458193247</v>
      </c>
      <c r="CY28" s="26">
        <f t="shared" si="19"/>
        <v>0.11795577979472179</v>
      </c>
      <c r="CZ28" s="26">
        <f t="shared" si="20"/>
        <v>0.45223479519030729</v>
      </c>
      <c r="DA28" s="26">
        <f t="shared" si="21"/>
        <v>0.23336049043303844</v>
      </c>
      <c r="DB28" s="26"/>
      <c r="DC28">
        <f t="shared" si="59"/>
        <v>1</v>
      </c>
      <c r="DE28" s="26">
        <f t="shared" si="78"/>
        <v>0.19560898692431566</v>
      </c>
      <c r="DF28" s="26">
        <f t="shared" si="79"/>
        <v>0.11501222806264674</v>
      </c>
      <c r="DG28" s="26">
        <f t="shared" si="80"/>
        <v>0.45778933227948154</v>
      </c>
      <c r="DH28" s="26">
        <f t="shared" si="81"/>
        <v>0.2315361477185664</v>
      </c>
      <c r="DI28" s="26"/>
      <c r="DJ28" s="26">
        <f t="shared" si="82"/>
        <v>0.99994669498501043</v>
      </c>
      <c r="DK28" s="26"/>
      <c r="DL28" s="26">
        <f t="shared" si="83"/>
        <v>0.19561941442013359</v>
      </c>
      <c r="DM28" s="26">
        <f t="shared" si="84"/>
        <v>0.11501835911800361</v>
      </c>
      <c r="DN28" s="26">
        <f t="shared" si="85"/>
        <v>0.457813736047544</v>
      </c>
      <c r="DO28" s="26">
        <f t="shared" si="86"/>
        <v>0.23154849041431874</v>
      </c>
      <c r="DP28" s="26"/>
      <c r="DQ28" s="26">
        <f t="shared" si="87"/>
        <v>1</v>
      </c>
      <c r="DR28" s="26"/>
      <c r="DS28" s="26"/>
      <c r="DT28" s="26" t="e">
        <f t="shared" si="88"/>
        <v>#DIV/0!</v>
      </c>
      <c r="DU28" s="26">
        <f t="shared" si="89"/>
        <v>5.9950186231696345E-2</v>
      </c>
      <c r="DV28" s="26" t="e">
        <f t="shared" si="90"/>
        <v>#DIV/0!</v>
      </c>
      <c r="DW28" s="26" t="e">
        <f t="shared" si="91"/>
        <v>#DIV/0!</v>
      </c>
      <c r="DX28" s="26"/>
      <c r="DZ28" t="e">
        <f t="shared" si="100"/>
        <v>#DIV/0!</v>
      </c>
      <c r="EA28">
        <f t="shared" si="92"/>
        <v>1</v>
      </c>
      <c r="EB28">
        <f t="shared" si="22"/>
        <v>80.179121909147625</v>
      </c>
      <c r="ED28" t="e">
        <f t="shared" si="60"/>
        <v>#DIV/0!</v>
      </c>
      <c r="EE28" t="e">
        <f t="shared" si="61"/>
        <v>#DIV/0!</v>
      </c>
      <c r="EF28" t="e">
        <f t="shared" si="62"/>
        <v>#DIV/0!</v>
      </c>
      <c r="EG28" t="e">
        <f t="shared" si="63"/>
        <v>#DIV/0!</v>
      </c>
      <c r="EJ28" s="26" t="e">
        <f t="shared" si="64"/>
        <v>#DIV/0!</v>
      </c>
      <c r="EK28" s="26">
        <f t="shared" si="93"/>
        <v>1</v>
      </c>
      <c r="EL28" s="26">
        <f t="shared" si="23"/>
        <v>1.1086889456744686</v>
      </c>
      <c r="EO28" t="e">
        <f t="shared" si="65"/>
        <v>#DIV/0!</v>
      </c>
      <c r="EP28" t="e">
        <f t="shared" si="66"/>
        <v>#DIV/0!</v>
      </c>
      <c r="EQ28" t="e">
        <f t="shared" si="67"/>
        <v>#DIV/0!</v>
      </c>
      <c r="ER28" t="e">
        <f t="shared" si="68"/>
        <v>#DIV/0!</v>
      </c>
      <c r="EU28" t="e">
        <f t="shared" si="94"/>
        <v>#DIV/0!</v>
      </c>
      <c r="EV28">
        <f t="shared" si="95"/>
        <v>1</v>
      </c>
      <c r="EW28">
        <f t="shared" si="24"/>
        <v>1</v>
      </c>
      <c r="EY28" t="e">
        <f t="shared" si="69"/>
        <v>#DIV/0!</v>
      </c>
      <c r="EZ28" t="e">
        <f t="shared" si="70"/>
        <v>#REF!</v>
      </c>
      <c r="FA28" t="e">
        <f t="shared" si="71"/>
        <v>#DIV/0!</v>
      </c>
      <c r="FB28" t="e">
        <f t="shared" si="72"/>
        <v>#DIV/0!</v>
      </c>
      <c r="FE28" t="e">
        <f t="shared" si="96"/>
        <v>#DIV/0!</v>
      </c>
      <c r="FF28">
        <f t="shared" si="97"/>
        <v>1</v>
      </c>
      <c r="FG28">
        <f t="shared" si="25"/>
        <v>1</v>
      </c>
      <c r="FW28" t="e">
        <f>#REF!/#REF!</f>
        <v>#REF!</v>
      </c>
      <c r="FY28" s="8">
        <f t="shared" si="98"/>
        <v>18</v>
      </c>
      <c r="FZ28" t="b">
        <f t="shared" si="73"/>
        <v>1</v>
      </c>
      <c r="GD28" s="11"/>
      <c r="GE28" s="11"/>
      <c r="GF28" s="11"/>
      <c r="GG28" s="11">
        <f t="shared" ca="1" si="26"/>
        <v>2003</v>
      </c>
      <c r="GH28" s="12">
        <f t="shared" ca="1" si="27"/>
        <v>1.7455572184980694</v>
      </c>
      <c r="GI28" s="12">
        <f t="shared" ca="1" si="28"/>
        <v>0.87713009195270875</v>
      </c>
      <c r="GJ28" s="12">
        <f t="shared" ca="1" si="29"/>
        <v>0.89824159554195926</v>
      </c>
      <c r="GL28">
        <f t="shared" ca="1" si="74"/>
        <v>2003</v>
      </c>
      <c r="GN28" s="12" t="e">
        <f t="shared" ca="1" si="30"/>
        <v>#DIV/0!</v>
      </c>
      <c r="GO28" s="12" t="e">
        <f t="shared" ca="1" si="31"/>
        <v>#DIV/0!</v>
      </c>
      <c r="GP28" s="12" t="e">
        <f t="shared" ca="1" si="32"/>
        <v>#DIV/0!</v>
      </c>
      <c r="GQ28" s="12" t="e">
        <f t="shared" ca="1" si="33"/>
        <v>#DIV/0!</v>
      </c>
      <c r="GY28" s="14"/>
      <c r="HA28">
        <f t="shared" si="34"/>
        <v>0.41407255652047786</v>
      </c>
      <c r="HB28">
        <f t="shared" si="35"/>
        <v>1</v>
      </c>
      <c r="HC28">
        <f t="shared" si="36"/>
        <v>1.2182926428388696</v>
      </c>
      <c r="HD28">
        <f t="shared" si="37"/>
        <v>83.66771376880466</v>
      </c>
      <c r="HE28">
        <f t="shared" si="38"/>
        <v>42.207144506701866</v>
      </c>
      <c r="HF28">
        <f t="shared" si="39"/>
        <v>0.63009786449664751</v>
      </c>
      <c r="HH28">
        <f t="shared" si="40"/>
        <v>1.2182926428388696</v>
      </c>
      <c r="HJ28" t="e">
        <f t="shared" si="41"/>
        <v>#DIV/0!</v>
      </c>
      <c r="HK28">
        <f t="shared" si="42"/>
        <v>0.8211498327058665</v>
      </c>
      <c r="HL28" t="e">
        <f t="shared" si="43"/>
        <v>#DIV/0!</v>
      </c>
      <c r="HM28" t="e">
        <f t="shared" si="44"/>
        <v>#DIV/0!</v>
      </c>
      <c r="HP28" s="8">
        <f t="shared" si="99"/>
        <v>18</v>
      </c>
      <c r="HQ28" t="b">
        <f t="shared" si="75"/>
        <v>1</v>
      </c>
      <c r="HT28" s="11"/>
      <c r="HU28" s="11"/>
      <c r="HV28" s="11"/>
      <c r="HW28" s="11">
        <f t="shared" ca="1" si="45"/>
        <v>2003</v>
      </c>
      <c r="HX28" s="12">
        <f t="shared" ca="1" si="46"/>
        <v>1.2581449317403051</v>
      </c>
      <c r="HY28" s="12">
        <f t="shared" ca="1" si="47"/>
        <v>0.96384215068409917</v>
      </c>
      <c r="HZ28" s="12">
        <f t="shared" ca="1" si="48"/>
        <v>0.93732406793126477</v>
      </c>
      <c r="IC28" s="12" t="e">
        <f t="shared" ca="1" si="49"/>
        <v>#DIV/0!</v>
      </c>
      <c r="ID28" s="12" t="e">
        <f t="shared" ca="1" si="50"/>
        <v>#DIV/0!</v>
      </c>
      <c r="IE28" s="12" t="e">
        <f t="shared" ca="1" si="51"/>
        <v>#DIV/0!</v>
      </c>
      <c r="IF28" s="12" t="e">
        <f t="shared" ca="1" si="52"/>
        <v>#DIV/0!</v>
      </c>
    </row>
    <row r="29" spans="1:240" x14ac:dyDescent="0.2">
      <c r="A29">
        <f t="shared" si="76"/>
        <v>20</v>
      </c>
      <c r="B29" s="1">
        <f t="shared" si="77"/>
        <v>1968</v>
      </c>
      <c r="C29" s="1"/>
      <c r="D29" s="1"/>
      <c r="E29" s="1"/>
      <c r="F29" s="1"/>
      <c r="G29" s="1"/>
      <c r="H29" s="1"/>
      <c r="I29" s="1"/>
      <c r="J29" s="1"/>
      <c r="K29" s="525"/>
      <c r="L29" s="27">
        <v>12290.187473239999</v>
      </c>
      <c r="M29" s="27">
        <v>7363.3892502100007</v>
      </c>
      <c r="N29" s="27">
        <v>27897.179546119998</v>
      </c>
      <c r="O29" s="27">
        <v>14864.44937884</v>
      </c>
      <c r="P29" s="27"/>
      <c r="Q29" s="27">
        <f t="shared" si="101"/>
        <v>62415.205648410003</v>
      </c>
      <c r="R29" s="27"/>
      <c r="S29" s="27"/>
      <c r="AA29" s="23">
        <f t="shared" si="53"/>
        <v>0</v>
      </c>
      <c r="AB29" s="23">
        <f t="shared" si="0"/>
        <v>41119.338763690568</v>
      </c>
      <c r="AC29" s="23"/>
      <c r="AD29" s="26"/>
      <c r="AF29" s="27"/>
      <c r="AI29" s="34" t="e">
        <f t="shared" si="1"/>
        <v>#DIV/0!</v>
      </c>
      <c r="AJ29" s="34">
        <f t="shared" si="2"/>
        <v>179.07362986858297</v>
      </c>
      <c r="AK29" s="34" t="e">
        <f t="shared" si="3"/>
        <v>#DIV/0!</v>
      </c>
      <c r="AL29" s="26" t="e">
        <f t="shared" si="4"/>
        <v>#DIV/0!</v>
      </c>
      <c r="AO29" s="34" t="e">
        <f t="shared" si="5"/>
        <v>#DIV/0!</v>
      </c>
      <c r="AR29" s="26" t="e">
        <f t="shared" si="6"/>
        <v>#DIV/0!</v>
      </c>
      <c r="AS29" s="26">
        <f t="shared" si="7"/>
        <v>0.90183433583423012</v>
      </c>
      <c r="AT29" s="26" t="e">
        <f t="shared" si="8"/>
        <v>#DIV/0!</v>
      </c>
      <c r="AU29" s="26" t="e">
        <f t="shared" si="9"/>
        <v>#DIV/0!</v>
      </c>
      <c r="AV29" s="26"/>
      <c r="AW29" s="26" t="e">
        <f t="shared" si="54"/>
        <v>#DIV/0!</v>
      </c>
      <c r="AZ29" t="e">
        <f t="shared" si="10"/>
        <v>#DIV/0!</v>
      </c>
      <c r="BA29" t="e">
        <f t="shared" si="11"/>
        <v>#DIV/0!</v>
      </c>
      <c r="BB29" t="e">
        <f t="shared" si="12"/>
        <v>#DIV/0!</v>
      </c>
      <c r="BC29" t="e">
        <f t="shared" si="13"/>
        <v>#DIV/0!</v>
      </c>
      <c r="BO29" t="e">
        <f>AR29/#REF!</f>
        <v>#DIV/0!</v>
      </c>
      <c r="BP29" t="e">
        <f>AS29/#REF!</f>
        <v>#REF!</v>
      </c>
      <c r="BQ29" t="e">
        <f>AT29/#REF!</f>
        <v>#DIV/0!</v>
      </c>
      <c r="BR29" t="e">
        <f>AU29/#REF!</f>
        <v>#DIV/0!</v>
      </c>
      <c r="CA29" s="9">
        <f t="shared" si="55"/>
        <v>0.60272163600005035</v>
      </c>
      <c r="CB29" s="9"/>
      <c r="CC29" s="9" t="e">
        <f t="shared" si="56"/>
        <v>#DIV/0!</v>
      </c>
      <c r="CD29" s="9">
        <f t="shared" si="57"/>
        <v>1</v>
      </c>
      <c r="CE29" s="9">
        <f t="shared" si="14"/>
        <v>1.1086889456744686</v>
      </c>
      <c r="CF29" s="9">
        <f t="shared" si="58"/>
        <v>80.179121909147625</v>
      </c>
      <c r="CG29" s="9">
        <f t="shared" si="15"/>
        <v>53.578159991528253</v>
      </c>
      <c r="CH29" s="9">
        <f t="shared" si="16"/>
        <v>0.81214372014516911</v>
      </c>
      <c r="CI29" s="9"/>
      <c r="CJ29" s="9">
        <f t="shared" si="17"/>
        <v>1.1086889456744686</v>
      </c>
      <c r="CV29" s="223"/>
      <c r="CW29" s="8"/>
      <c r="CX29" s="26">
        <f t="shared" si="18"/>
        <v>0.19691014946696864</v>
      </c>
      <c r="CY29" s="26">
        <f t="shared" si="19"/>
        <v>0.11797428485117199</v>
      </c>
      <c r="CZ29" s="26">
        <f t="shared" si="20"/>
        <v>0.44696126939430608</v>
      </c>
      <c r="DA29" s="26">
        <f t="shared" si="21"/>
        <v>0.23815429628755319</v>
      </c>
      <c r="DB29" s="26"/>
      <c r="DC29">
        <f t="shared" si="59"/>
        <v>0.99999999999999978</v>
      </c>
      <c r="DE29" s="26">
        <f t="shared" si="78"/>
        <v>0.19667945189508082</v>
      </c>
      <c r="DF29" s="26">
        <f t="shared" si="79"/>
        <v>0.11796503208099128</v>
      </c>
      <c r="DG29" s="26">
        <f t="shared" si="80"/>
        <v>0.44959287762684153</v>
      </c>
      <c r="DH29" s="26">
        <f t="shared" si="81"/>
        <v>0.23574927017636274</v>
      </c>
      <c r="DI29" s="26"/>
      <c r="DJ29" s="26">
        <f t="shared" si="82"/>
        <v>0.99998663177927638</v>
      </c>
      <c r="DK29" s="26"/>
      <c r="DL29" s="26">
        <f t="shared" si="83"/>
        <v>0.19668208118455446</v>
      </c>
      <c r="DM29" s="26">
        <f t="shared" si="84"/>
        <v>0.11796660908465954</v>
      </c>
      <c r="DN29" s="26">
        <f t="shared" si="85"/>
        <v>0.44959888796401293</v>
      </c>
      <c r="DO29" s="26">
        <f t="shared" si="86"/>
        <v>0.23575242176677305</v>
      </c>
      <c r="DP29" s="26"/>
      <c r="DQ29" s="26">
        <f t="shared" si="87"/>
        <v>1</v>
      </c>
      <c r="DR29" s="26"/>
      <c r="DS29" s="26"/>
      <c r="DT29" s="26" t="e">
        <f t="shared" si="88"/>
        <v>#DIV/0!</v>
      </c>
      <c r="DU29" s="26">
        <f t="shared" si="89"/>
        <v>3.4212855356848912E-2</v>
      </c>
      <c r="DV29" s="26" t="e">
        <f t="shared" si="90"/>
        <v>#DIV/0!</v>
      </c>
      <c r="DW29" s="26" t="e">
        <f t="shared" si="91"/>
        <v>#DIV/0!</v>
      </c>
      <c r="DX29" s="26"/>
      <c r="DZ29" t="e">
        <f t="shared" si="100"/>
        <v>#DIV/0!</v>
      </c>
      <c r="EA29">
        <f t="shared" si="92"/>
        <v>1</v>
      </c>
      <c r="EB29">
        <f t="shared" si="22"/>
        <v>80.179121909147625</v>
      </c>
      <c r="ED29" t="e">
        <f t="shared" si="60"/>
        <v>#DIV/0!</v>
      </c>
      <c r="EE29" t="e">
        <f t="shared" si="61"/>
        <v>#DIV/0!</v>
      </c>
      <c r="EF29" t="e">
        <f t="shared" si="62"/>
        <v>#DIV/0!</v>
      </c>
      <c r="EG29" t="e">
        <f t="shared" si="63"/>
        <v>#DIV/0!</v>
      </c>
      <c r="EJ29" s="26" t="e">
        <f t="shared" si="64"/>
        <v>#DIV/0!</v>
      </c>
      <c r="EK29" s="26">
        <f t="shared" si="93"/>
        <v>1</v>
      </c>
      <c r="EL29" s="26">
        <f t="shared" si="23"/>
        <v>1.1086889456744686</v>
      </c>
      <c r="EO29" t="e">
        <f t="shared" si="65"/>
        <v>#DIV/0!</v>
      </c>
      <c r="EP29" t="e">
        <f t="shared" si="66"/>
        <v>#DIV/0!</v>
      </c>
      <c r="EQ29" t="e">
        <f t="shared" si="67"/>
        <v>#DIV/0!</v>
      </c>
      <c r="ER29" t="e">
        <f t="shared" si="68"/>
        <v>#DIV/0!</v>
      </c>
      <c r="EU29" t="e">
        <f t="shared" si="94"/>
        <v>#DIV/0!</v>
      </c>
      <c r="EV29">
        <f t="shared" si="95"/>
        <v>1</v>
      </c>
      <c r="EW29">
        <f t="shared" si="24"/>
        <v>1</v>
      </c>
      <c r="EY29" t="e">
        <f t="shared" si="69"/>
        <v>#DIV/0!</v>
      </c>
      <c r="EZ29" t="e">
        <f t="shared" si="70"/>
        <v>#REF!</v>
      </c>
      <c r="FA29" t="e">
        <f t="shared" si="71"/>
        <v>#DIV/0!</v>
      </c>
      <c r="FB29" t="e">
        <f t="shared" si="72"/>
        <v>#DIV/0!</v>
      </c>
      <c r="FE29" t="e">
        <f t="shared" si="96"/>
        <v>#DIV/0!</v>
      </c>
      <c r="FF29">
        <f t="shared" si="97"/>
        <v>1</v>
      </c>
      <c r="FG29">
        <f t="shared" si="25"/>
        <v>1</v>
      </c>
      <c r="FW29" t="e">
        <f>#REF!/#REF!</f>
        <v>#REF!</v>
      </c>
      <c r="FY29" s="8">
        <f t="shared" si="98"/>
        <v>19</v>
      </c>
      <c r="FZ29" t="b">
        <f t="shared" si="73"/>
        <v>1</v>
      </c>
      <c r="GD29" s="11"/>
      <c r="GE29" s="11"/>
      <c r="GF29" s="11"/>
      <c r="GG29" s="11">
        <f t="shared" ca="1" si="26"/>
        <v>2004</v>
      </c>
      <c r="GH29" s="12">
        <f t="shared" ca="1" si="27"/>
        <v>1.8118750864660234</v>
      </c>
      <c r="GI29" s="12">
        <f t="shared" ca="1" si="28"/>
        <v>0.87713009195270875</v>
      </c>
      <c r="GJ29" s="12">
        <f t="shared" ca="1" si="29"/>
        <v>0.89824159554195926</v>
      </c>
      <c r="GL29">
        <f t="shared" ca="1" si="74"/>
        <v>2004</v>
      </c>
      <c r="GN29" s="12" t="e">
        <f t="shared" ca="1" si="30"/>
        <v>#DIV/0!</v>
      </c>
      <c r="GO29" s="12" t="e">
        <f t="shared" ca="1" si="31"/>
        <v>#DIV/0!</v>
      </c>
      <c r="GP29" s="12" t="e">
        <f t="shared" ca="1" si="32"/>
        <v>#DIV/0!</v>
      </c>
      <c r="GQ29" s="12" t="e">
        <f t="shared" ca="1" si="33"/>
        <v>#DIV/0!</v>
      </c>
      <c r="GY29" s="14"/>
      <c r="HA29">
        <f t="shared" si="34"/>
        <v>0.43442355458056098</v>
      </c>
      <c r="HB29">
        <f t="shared" si="35"/>
        <v>1</v>
      </c>
      <c r="HC29">
        <f t="shared" si="36"/>
        <v>1.2182926428388696</v>
      </c>
      <c r="HD29">
        <f t="shared" si="37"/>
        <v>83.66771376880466</v>
      </c>
      <c r="HE29">
        <f t="shared" si="38"/>
        <v>44.2815575593212</v>
      </c>
      <c r="HF29">
        <f t="shared" si="39"/>
        <v>0.66738477417372488</v>
      </c>
      <c r="HH29">
        <f t="shared" si="40"/>
        <v>1.2182926428388696</v>
      </c>
      <c r="HJ29" t="e">
        <f t="shared" si="41"/>
        <v>#DIV/0!</v>
      </c>
      <c r="HK29">
        <f t="shared" si="42"/>
        <v>0.84972982703225675</v>
      </c>
      <c r="HL29" t="e">
        <f t="shared" si="43"/>
        <v>#DIV/0!</v>
      </c>
      <c r="HM29" t="e">
        <f t="shared" si="44"/>
        <v>#DIV/0!</v>
      </c>
      <c r="HP29" s="8">
        <f t="shared" si="99"/>
        <v>19</v>
      </c>
      <c r="HQ29" t="b">
        <f t="shared" si="75"/>
        <v>1</v>
      </c>
      <c r="HT29" s="11"/>
      <c r="HU29" s="11"/>
      <c r="HV29" s="11"/>
      <c r="HW29" s="11">
        <f t="shared" ca="1" si="45"/>
        <v>2004</v>
      </c>
      <c r="HX29" s="12">
        <f t="shared" ca="1" si="46"/>
        <v>1.3059448483420055</v>
      </c>
      <c r="HY29" s="12">
        <f t="shared" ca="1" si="47"/>
        <v>0.96384215068409917</v>
      </c>
      <c r="HZ29" s="12">
        <f t="shared" ca="1" si="48"/>
        <v>0.93732406793126477</v>
      </c>
      <c r="IC29" s="12" t="e">
        <f t="shared" ca="1" si="49"/>
        <v>#DIV/0!</v>
      </c>
      <c r="ID29" s="12" t="e">
        <f t="shared" ca="1" si="50"/>
        <v>#DIV/0!</v>
      </c>
      <c r="IE29" s="12" t="e">
        <f t="shared" ca="1" si="51"/>
        <v>#DIV/0!</v>
      </c>
      <c r="IF29" s="12" t="e">
        <f t="shared" ca="1" si="52"/>
        <v>#DIV/0!</v>
      </c>
    </row>
    <row r="30" spans="1:240" x14ac:dyDescent="0.2">
      <c r="A30">
        <f t="shared" si="76"/>
        <v>21</v>
      </c>
      <c r="B30" s="1">
        <f t="shared" si="77"/>
        <v>1969</v>
      </c>
      <c r="C30" s="1"/>
      <c r="D30" s="1"/>
      <c r="E30" s="1"/>
      <c r="F30" s="1"/>
      <c r="G30" s="1"/>
      <c r="H30" s="1"/>
      <c r="I30" s="1"/>
      <c r="J30" s="1"/>
      <c r="K30" s="525"/>
      <c r="L30" s="27">
        <v>13131.747716290001</v>
      </c>
      <c r="M30" s="27">
        <v>7859.4011210000008</v>
      </c>
      <c r="N30" s="27">
        <v>29115.585310880004</v>
      </c>
      <c r="O30" s="27">
        <v>15504.33736632</v>
      </c>
      <c r="P30" s="27"/>
      <c r="Q30" s="27">
        <f t="shared" si="101"/>
        <v>65611.071514490002</v>
      </c>
      <c r="R30" s="27"/>
      <c r="S30" s="27"/>
      <c r="AA30" s="23">
        <f t="shared" si="53"/>
        <v>0</v>
      </c>
      <c r="AB30" s="23">
        <f t="shared" si="0"/>
        <v>42169.102376586241</v>
      </c>
      <c r="AC30" s="23"/>
      <c r="AD30" s="26"/>
      <c r="AF30" s="27"/>
      <c r="AI30" s="34" t="e">
        <f t="shared" si="1"/>
        <v>#DIV/0!</v>
      </c>
      <c r="AJ30" s="34">
        <f t="shared" si="2"/>
        <v>186.37819346526604</v>
      </c>
      <c r="AK30" s="34" t="e">
        <f t="shared" si="3"/>
        <v>#DIV/0!</v>
      </c>
      <c r="AL30" s="26" t="e">
        <f t="shared" si="4"/>
        <v>#DIV/0!</v>
      </c>
      <c r="AO30" s="34" t="e">
        <f t="shared" si="5"/>
        <v>#DIV/0!</v>
      </c>
      <c r="AR30" s="26" t="e">
        <f t="shared" si="6"/>
        <v>#DIV/0!</v>
      </c>
      <c r="AS30" s="26">
        <f t="shared" si="7"/>
        <v>0.93862091498945222</v>
      </c>
      <c r="AT30" s="26" t="e">
        <f t="shared" si="8"/>
        <v>#DIV/0!</v>
      </c>
      <c r="AU30" s="26" t="e">
        <f t="shared" si="9"/>
        <v>#DIV/0!</v>
      </c>
      <c r="AV30" s="26"/>
      <c r="AW30" s="26" t="e">
        <f t="shared" si="54"/>
        <v>#DIV/0!</v>
      </c>
      <c r="AZ30" t="e">
        <f t="shared" si="10"/>
        <v>#DIV/0!</v>
      </c>
      <c r="BA30" t="e">
        <f t="shared" si="11"/>
        <v>#DIV/0!</v>
      </c>
      <c r="BB30" t="e">
        <f t="shared" si="12"/>
        <v>#DIV/0!</v>
      </c>
      <c r="BC30" t="e">
        <f t="shared" si="13"/>
        <v>#DIV/0!</v>
      </c>
      <c r="BO30" t="e">
        <f>AR30/#REF!</f>
        <v>#DIV/0!</v>
      </c>
      <c r="BP30" t="e">
        <f>AS30/#REF!</f>
        <v>#REF!</v>
      </c>
      <c r="BQ30" t="e">
        <f>AT30/#REF!</f>
        <v>#DIV/0!</v>
      </c>
      <c r="BR30" t="e">
        <f>AU30/#REF!</f>
        <v>#DIV/0!</v>
      </c>
      <c r="CA30" s="9">
        <f t="shared" si="55"/>
        <v>0.62156179648099008</v>
      </c>
      <c r="CB30" s="9"/>
      <c r="CC30" s="9" t="e">
        <f t="shared" si="56"/>
        <v>#DIV/0!</v>
      </c>
      <c r="CD30" s="9">
        <f t="shared" si="57"/>
        <v>1</v>
      </c>
      <c r="CE30" s="9">
        <f t="shared" si="14"/>
        <v>1.1086889456744686</v>
      </c>
      <c r="CF30" s="9">
        <f t="shared" si="58"/>
        <v>80.179121909147625</v>
      </c>
      <c r="CG30" s="9">
        <f t="shared" si="15"/>
        <v>55.25293168084881</v>
      </c>
      <c r="CH30" s="9">
        <f t="shared" si="16"/>
        <v>0.8537281764743504</v>
      </c>
      <c r="CI30" s="9"/>
      <c r="CJ30" s="9">
        <f t="shared" si="17"/>
        <v>1.1086889456744686</v>
      </c>
      <c r="CV30" s="223"/>
      <c r="CW30" s="8"/>
      <c r="CX30" s="26">
        <f t="shared" si="18"/>
        <v>0.20014530190060828</v>
      </c>
      <c r="CY30" s="26">
        <f t="shared" si="19"/>
        <v>0.11978772697324835</v>
      </c>
      <c r="CZ30" s="26">
        <f t="shared" si="20"/>
        <v>0.44376024714746376</v>
      </c>
      <c r="DA30" s="26">
        <f t="shared" si="21"/>
        <v>0.23630672397867966</v>
      </c>
      <c r="DB30" s="26"/>
      <c r="DC30">
        <f t="shared" si="59"/>
        <v>1</v>
      </c>
      <c r="DE30" s="26">
        <f t="shared" si="78"/>
        <v>0.19852333234421507</v>
      </c>
      <c r="DF30" s="26">
        <f t="shared" si="79"/>
        <v>0.11887870064953639</v>
      </c>
      <c r="DG30" s="26">
        <f t="shared" si="80"/>
        <v>0.44535884099024214</v>
      </c>
      <c r="DH30" s="26">
        <f t="shared" si="81"/>
        <v>0.23722931104014658</v>
      </c>
      <c r="DI30" s="26"/>
      <c r="DJ30" s="26">
        <f t="shared" si="82"/>
        <v>0.99999018502414017</v>
      </c>
      <c r="DK30" s="26"/>
      <c r="DL30" s="26">
        <f t="shared" si="83"/>
        <v>0.19852528086505433</v>
      </c>
      <c r="DM30" s="26">
        <f t="shared" si="84"/>
        <v>0.11887986745256565</v>
      </c>
      <c r="DN30" s="26">
        <f t="shared" si="85"/>
        <v>0.44536321221941894</v>
      </c>
      <c r="DO30" s="26">
        <f t="shared" si="86"/>
        <v>0.23723163946296111</v>
      </c>
      <c r="DP30" s="26"/>
      <c r="DQ30" s="26">
        <f t="shared" si="87"/>
        <v>1</v>
      </c>
      <c r="DR30" s="26"/>
      <c r="DS30" s="26"/>
      <c r="DT30" s="26" t="e">
        <f t="shared" si="88"/>
        <v>#DIV/0!</v>
      </c>
      <c r="DU30" s="26">
        <f t="shared" si="89"/>
        <v>3.9980846249014185E-2</v>
      </c>
      <c r="DV30" s="26" t="e">
        <f t="shared" si="90"/>
        <v>#DIV/0!</v>
      </c>
      <c r="DW30" s="26" t="e">
        <f t="shared" si="91"/>
        <v>#DIV/0!</v>
      </c>
      <c r="DX30" s="26"/>
      <c r="DZ30" t="e">
        <f t="shared" si="100"/>
        <v>#DIV/0!</v>
      </c>
      <c r="EA30">
        <f t="shared" si="92"/>
        <v>1</v>
      </c>
      <c r="EB30">
        <f t="shared" si="22"/>
        <v>80.179121909147625</v>
      </c>
      <c r="ED30" t="e">
        <f t="shared" si="60"/>
        <v>#DIV/0!</v>
      </c>
      <c r="EE30" t="e">
        <f t="shared" si="61"/>
        <v>#DIV/0!</v>
      </c>
      <c r="EF30" t="e">
        <f t="shared" si="62"/>
        <v>#DIV/0!</v>
      </c>
      <c r="EG30" t="e">
        <f t="shared" si="63"/>
        <v>#DIV/0!</v>
      </c>
      <c r="EJ30" s="26" t="e">
        <f t="shared" si="64"/>
        <v>#DIV/0!</v>
      </c>
      <c r="EK30" s="26">
        <f t="shared" si="93"/>
        <v>1</v>
      </c>
      <c r="EL30" s="26">
        <f t="shared" si="23"/>
        <v>1.1086889456744686</v>
      </c>
      <c r="EO30" t="e">
        <f t="shared" si="65"/>
        <v>#DIV/0!</v>
      </c>
      <c r="EP30" t="e">
        <f t="shared" si="66"/>
        <v>#DIV/0!</v>
      </c>
      <c r="EQ30" t="e">
        <f t="shared" si="67"/>
        <v>#DIV/0!</v>
      </c>
      <c r="ER30" t="e">
        <f t="shared" si="68"/>
        <v>#DIV/0!</v>
      </c>
      <c r="EU30" t="e">
        <f t="shared" si="94"/>
        <v>#DIV/0!</v>
      </c>
      <c r="EV30">
        <f t="shared" si="95"/>
        <v>1</v>
      </c>
      <c r="EW30">
        <f t="shared" si="24"/>
        <v>1</v>
      </c>
      <c r="EY30" t="e">
        <f t="shared" si="69"/>
        <v>#DIV/0!</v>
      </c>
      <c r="EZ30" t="e">
        <f t="shared" si="70"/>
        <v>#REF!</v>
      </c>
      <c r="FA30" t="e">
        <f t="shared" si="71"/>
        <v>#DIV/0!</v>
      </c>
      <c r="FB30" t="e">
        <f t="shared" si="72"/>
        <v>#DIV/0!</v>
      </c>
      <c r="FE30" t="e">
        <f t="shared" si="96"/>
        <v>#DIV/0!</v>
      </c>
      <c r="FF30">
        <f t="shared" si="97"/>
        <v>1</v>
      </c>
      <c r="FG30">
        <f t="shared" si="25"/>
        <v>1</v>
      </c>
      <c r="FW30" t="e">
        <f>#REF!/#REF!</f>
        <v>#REF!</v>
      </c>
      <c r="FY30" s="8">
        <f t="shared" si="98"/>
        <v>20</v>
      </c>
      <c r="FZ30" t="b">
        <f t="shared" si="73"/>
        <v>1</v>
      </c>
      <c r="GD30" s="11"/>
      <c r="GE30" s="11"/>
      <c r="GF30" s="11"/>
      <c r="GG30" s="11">
        <f t="shared" ca="1" si="26"/>
        <v>2005</v>
      </c>
      <c r="GH30" s="11">
        <f t="shared" ca="1" si="27"/>
        <v>1.8755266566890114</v>
      </c>
      <c r="GI30" s="11">
        <f t="shared" ca="1" si="28"/>
        <v>0.87713009195270875</v>
      </c>
      <c r="GJ30" s="11">
        <f t="shared" ca="1" si="29"/>
        <v>0.89824159554195926</v>
      </c>
      <c r="GL30">
        <f t="shared" ca="1" si="74"/>
        <v>2005</v>
      </c>
      <c r="GN30" s="11" t="e">
        <f t="shared" ca="1" si="30"/>
        <v>#DIV/0!</v>
      </c>
      <c r="GO30" s="11" t="e">
        <f t="shared" ca="1" si="31"/>
        <v>#DIV/0!</v>
      </c>
      <c r="GP30" s="11" t="e">
        <f t="shared" ca="1" si="32"/>
        <v>#DIV/0!</v>
      </c>
      <c r="GQ30" s="11" t="e">
        <f t="shared" ca="1" si="33"/>
        <v>#DIV/0!</v>
      </c>
      <c r="GY30" s="14"/>
      <c r="HA30">
        <f t="shared" si="34"/>
        <v>0.44800297333067429</v>
      </c>
      <c r="HB30">
        <f t="shared" si="35"/>
        <v>1</v>
      </c>
      <c r="HC30">
        <f t="shared" si="36"/>
        <v>1.2182926428388696</v>
      </c>
      <c r="HD30">
        <f t="shared" si="37"/>
        <v>83.66771376880466</v>
      </c>
      <c r="HE30">
        <f t="shared" si="38"/>
        <v>45.66573161403111</v>
      </c>
      <c r="HF30">
        <f t="shared" si="39"/>
        <v>0.70155709159486679</v>
      </c>
      <c r="HH30">
        <f t="shared" si="40"/>
        <v>1.2182926428388696</v>
      </c>
      <c r="HJ30" t="e">
        <f t="shared" si="41"/>
        <v>#DIV/0!</v>
      </c>
      <c r="HK30">
        <f t="shared" si="42"/>
        <v>0.88439101956021693</v>
      </c>
      <c r="HL30" t="e">
        <f t="shared" si="43"/>
        <v>#DIV/0!</v>
      </c>
      <c r="HM30" t="e">
        <f t="shared" si="44"/>
        <v>#DIV/0!</v>
      </c>
      <c r="HP30" s="8">
        <f t="shared" si="99"/>
        <v>20</v>
      </c>
      <c r="HQ30" t="b">
        <f t="shared" si="75"/>
        <v>1</v>
      </c>
      <c r="HT30" s="11"/>
      <c r="HU30" s="11"/>
      <c r="HV30" s="11"/>
      <c r="HW30" s="11" t="e">
        <f t="shared" ref="HW30:HW71" ca="1" si="102">IF(HQ30,OFFSET(BP$10,$FZ$4+$FY30,0),"")</f>
        <v>#DIV/0!</v>
      </c>
      <c r="HX30" s="11" t="e">
        <f t="shared" ref="HX30:HX71" ca="1" si="103">IF($FZ30,OFFSET(DZ$10,$FZ$4+$FY30,0),"")</f>
        <v>#DIV/0!</v>
      </c>
      <c r="HY30" s="11" t="e">
        <f t="shared" ref="HY30:HY71" ca="1" si="104">IF($FZ30,OFFSET(FA$10,$FZ$4+$FY30,0),"")</f>
        <v>#DIV/0!</v>
      </c>
      <c r="HZ30" s="11">
        <f t="shared" ref="HZ30:HZ71" ca="1" si="105">IF($FZ30,OFFSET(EC$10,$FZ$4+$FY30,0),"")</f>
        <v>0</v>
      </c>
      <c r="IC30" s="11">
        <f t="shared" ref="IC30:IC71" ca="1" si="106">IF($FZ30,OFFSET(CS$10,$FZ$4+$FY30,0),"")</f>
        <v>0</v>
      </c>
      <c r="ID30" s="11">
        <f t="shared" ref="ID30:ID71" ca="1" si="107">IF($FZ30,OFFSET(CT$10,$FZ$4+$FY30,0),"")</f>
        <v>0</v>
      </c>
      <c r="IE30" s="11">
        <f t="shared" ref="IE30:IE71" ca="1" si="108">IF($FZ30,OFFSET(CW$10,$FZ$4+$FY30,0),"")</f>
        <v>0</v>
      </c>
      <c r="IF30" s="11" t="e">
        <f t="shared" ref="IF30:IF71" ca="1" si="109">IF($FZ30,OFFSET(CX$10,$FZ$4+$FY30,0),"")</f>
        <v>#DIV/0!</v>
      </c>
    </row>
    <row r="31" spans="1:240" x14ac:dyDescent="0.2">
      <c r="A31">
        <f t="shared" si="76"/>
        <v>22</v>
      </c>
      <c r="B31" s="1">
        <f t="shared" si="77"/>
        <v>1970</v>
      </c>
      <c r="C31" s="1"/>
      <c r="D31" s="1"/>
      <c r="E31" s="1"/>
      <c r="F31" s="1"/>
      <c r="G31" s="1"/>
      <c r="H31" s="1"/>
      <c r="I31" s="1"/>
      <c r="J31" s="1"/>
      <c r="K31" s="525"/>
      <c r="L31" s="27">
        <v>13710.79537025</v>
      </c>
      <c r="M31" s="27">
        <v>8344.6434771200002</v>
      </c>
      <c r="N31" s="27">
        <v>29612.331678620001</v>
      </c>
      <c r="O31" s="27">
        <v>16093.539019540001</v>
      </c>
      <c r="P31" s="27"/>
      <c r="Q31" s="27">
        <f t="shared" si="101"/>
        <v>67761.309545530006</v>
      </c>
      <c r="R31" s="27"/>
      <c r="S31" s="27"/>
      <c r="AA31" s="23">
        <f t="shared" si="53"/>
        <v>63443</v>
      </c>
      <c r="AB31" s="23">
        <f t="shared" si="0"/>
        <v>43217.587378911085</v>
      </c>
      <c r="AC31" s="23"/>
      <c r="AD31" s="26">
        <f>Sector_Activity!E27</f>
        <v>0.68193706834026513</v>
      </c>
      <c r="AF31" s="27"/>
      <c r="AI31" s="34">
        <f t="shared" si="1"/>
        <v>216.11202765080463</v>
      </c>
      <c r="AJ31" s="34">
        <f t="shared" si="2"/>
        <v>193.0844358329901</v>
      </c>
      <c r="AK31" s="34" t="e">
        <f t="shared" si="3"/>
        <v>#DIV/0!</v>
      </c>
      <c r="AL31" s="26">
        <f t="shared" si="4"/>
        <v>23599742.214790165</v>
      </c>
      <c r="AO31" s="34" t="e">
        <f t="shared" si="5"/>
        <v>#DIV/0!</v>
      </c>
      <c r="AR31" s="26">
        <f t="shared" si="6"/>
        <v>1.1661961197469677</v>
      </c>
      <c r="AS31" s="26">
        <f t="shared" si="7"/>
        <v>0.97239428316252274</v>
      </c>
      <c r="AT31" s="26" t="e">
        <f t="shared" si="8"/>
        <v>#DIV/0!</v>
      </c>
      <c r="AU31" s="26">
        <f t="shared" si="9"/>
        <v>23599742.214790165</v>
      </c>
      <c r="AV31" s="26"/>
      <c r="AW31" s="26" t="e">
        <f t="shared" si="54"/>
        <v>#DIV/0!</v>
      </c>
      <c r="AZ31" t="e">
        <f t="shared" si="10"/>
        <v>#DIV/0!</v>
      </c>
      <c r="BA31" t="e">
        <f t="shared" si="11"/>
        <v>#DIV/0!</v>
      </c>
      <c r="BB31" t="e">
        <f t="shared" si="12"/>
        <v>#DIV/0!</v>
      </c>
      <c r="BC31" t="e">
        <f t="shared" si="13"/>
        <v>#DIV/0!</v>
      </c>
      <c r="BO31" t="e">
        <f>AR31/#REF!</f>
        <v>#REF!</v>
      </c>
      <c r="BP31" t="e">
        <f>AS31/#REF!</f>
        <v>#REF!</v>
      </c>
      <c r="BQ31" t="e">
        <f>AT31/#REF!</f>
        <v>#DIV/0!</v>
      </c>
      <c r="BR31" t="e">
        <f>AU31/#REF!</f>
        <v>#REF!</v>
      </c>
      <c r="CA31" s="9">
        <f t="shared" si="55"/>
        <v>0.62271886908729612</v>
      </c>
      <c r="CB31" s="9"/>
      <c r="CC31" s="9" t="e">
        <f t="shared" si="56"/>
        <v>#DIV/0!</v>
      </c>
      <c r="CD31" s="9">
        <f t="shared" si="57"/>
        <v>1</v>
      </c>
      <c r="CE31" s="9">
        <f t="shared" si="14"/>
        <v>1.1086889456744686</v>
      </c>
      <c r="CF31" s="9">
        <f t="shared" si="58"/>
        <v>80.179121909147625</v>
      </c>
      <c r="CG31" s="9">
        <f t="shared" si="15"/>
        <v>55.355788153090124</v>
      </c>
      <c r="CH31" s="9">
        <f t="shared" si="16"/>
        <v>0.88170697259598008</v>
      </c>
      <c r="CI31" s="9"/>
      <c r="CJ31" s="9">
        <f t="shared" si="17"/>
        <v>1.1086889456744686</v>
      </c>
      <c r="CV31" s="223"/>
      <c r="CW31" s="8"/>
      <c r="CX31" s="26">
        <f t="shared" si="18"/>
        <v>0.20233958673773086</v>
      </c>
      <c r="CY31" s="26">
        <f t="shared" si="19"/>
        <v>0.12314761230393709</v>
      </c>
      <c r="CZ31" s="26">
        <f t="shared" si="20"/>
        <v>0.43700943616980953</v>
      </c>
      <c r="DA31" s="26">
        <f t="shared" si="21"/>
        <v>0.23750336478852244</v>
      </c>
      <c r="DB31" s="26"/>
      <c r="DC31">
        <f t="shared" si="59"/>
        <v>0.99999999999999989</v>
      </c>
      <c r="DE31" s="26">
        <f t="shared" si="78"/>
        <v>0.20124045048691655</v>
      </c>
      <c r="DF31" s="26">
        <f t="shared" si="79"/>
        <v>0.12145992450131737</v>
      </c>
      <c r="DG31" s="26">
        <f t="shared" si="80"/>
        <v>0.44037621773123825</v>
      </c>
      <c r="DH31" s="26">
        <f t="shared" si="81"/>
        <v>0.2369045406826164</v>
      </c>
      <c r="DI31" s="26"/>
      <c r="DJ31" s="26">
        <f t="shared" si="82"/>
        <v>0.9999811334020885</v>
      </c>
      <c r="DK31" s="26"/>
      <c r="DL31" s="26">
        <f t="shared" si="83"/>
        <v>0.20124424728121201</v>
      </c>
      <c r="DM31" s="26">
        <f t="shared" si="84"/>
        <v>0.1214622160801096</v>
      </c>
      <c r="DN31" s="26">
        <f t="shared" si="85"/>
        <v>0.44038452628902219</v>
      </c>
      <c r="DO31" s="26">
        <f t="shared" si="86"/>
        <v>0.23690901034965628</v>
      </c>
      <c r="DP31" s="26"/>
      <c r="DQ31" s="26">
        <f t="shared" si="87"/>
        <v>1</v>
      </c>
      <c r="DR31" s="26"/>
      <c r="DS31" s="26"/>
      <c r="DT31" s="26" t="e">
        <f t="shared" si="88"/>
        <v>#DIV/0!</v>
      </c>
      <c r="DU31" s="26">
        <f t="shared" si="89"/>
        <v>3.5349677035491363E-2</v>
      </c>
      <c r="DV31" s="26" t="e">
        <f t="shared" si="90"/>
        <v>#DIV/0!</v>
      </c>
      <c r="DW31" s="26" t="e">
        <f t="shared" si="91"/>
        <v>#DIV/0!</v>
      </c>
      <c r="DX31" s="26"/>
      <c r="DZ31" t="e">
        <f t="shared" si="100"/>
        <v>#DIV/0!</v>
      </c>
      <c r="EA31">
        <f t="shared" si="92"/>
        <v>1</v>
      </c>
      <c r="EB31">
        <f t="shared" si="22"/>
        <v>80.179121909147625</v>
      </c>
      <c r="ED31" t="e">
        <f t="shared" si="60"/>
        <v>#DIV/0!</v>
      </c>
      <c r="EE31" t="e">
        <f t="shared" si="61"/>
        <v>#DIV/0!</v>
      </c>
      <c r="EF31" t="e">
        <f t="shared" si="62"/>
        <v>#DIV/0!</v>
      </c>
      <c r="EG31" t="e">
        <f t="shared" si="63"/>
        <v>#DIV/0!</v>
      </c>
      <c r="EJ31" s="26" t="e">
        <f t="shared" si="64"/>
        <v>#DIV/0!</v>
      </c>
      <c r="EK31" s="26">
        <f t="shared" si="93"/>
        <v>1</v>
      </c>
      <c r="EL31" s="26">
        <f t="shared" si="23"/>
        <v>1.1086889456744686</v>
      </c>
      <c r="EO31" t="e">
        <f t="shared" si="65"/>
        <v>#DIV/0!</v>
      </c>
      <c r="EP31" t="e">
        <f t="shared" si="66"/>
        <v>#DIV/0!</v>
      </c>
      <c r="EQ31" t="e">
        <f t="shared" si="67"/>
        <v>#DIV/0!</v>
      </c>
      <c r="ER31" t="e">
        <f t="shared" si="68"/>
        <v>#DIV/0!</v>
      </c>
      <c r="EU31" t="e">
        <f t="shared" si="94"/>
        <v>#DIV/0!</v>
      </c>
      <c r="EV31">
        <f t="shared" si="95"/>
        <v>1</v>
      </c>
      <c r="EW31">
        <f t="shared" si="24"/>
        <v>1</v>
      </c>
      <c r="EY31" t="e">
        <f t="shared" si="69"/>
        <v>#REF!</v>
      </c>
      <c r="EZ31" t="e">
        <f t="shared" si="70"/>
        <v>#REF!</v>
      </c>
      <c r="FA31" t="e">
        <f t="shared" si="71"/>
        <v>#DIV/0!</v>
      </c>
      <c r="FB31" t="e">
        <f t="shared" si="72"/>
        <v>#REF!</v>
      </c>
      <c r="FE31" t="e">
        <f t="shared" si="96"/>
        <v>#REF!</v>
      </c>
      <c r="FF31">
        <f t="shared" si="97"/>
        <v>1</v>
      </c>
      <c r="FG31">
        <f t="shared" si="25"/>
        <v>1</v>
      </c>
      <c r="FW31" t="e">
        <f>#REF!/#REF!</f>
        <v>#REF!</v>
      </c>
      <c r="FY31" s="8">
        <f t="shared" si="98"/>
        <v>21</v>
      </c>
      <c r="FZ31" t="b">
        <f t="shared" si="73"/>
        <v>1</v>
      </c>
      <c r="GD31" s="11"/>
      <c r="GE31" s="11"/>
      <c r="GF31" s="11"/>
      <c r="GG31" s="11">
        <f t="shared" ca="1" si="26"/>
        <v>2006</v>
      </c>
      <c r="GH31" s="11">
        <f t="shared" ca="1" si="27"/>
        <v>1.9290789953591325</v>
      </c>
      <c r="GI31" s="11">
        <f t="shared" ca="1" si="28"/>
        <v>0.87713009195270875</v>
      </c>
      <c r="GJ31" s="11">
        <f t="shared" ca="1" si="29"/>
        <v>0.89824159554195926</v>
      </c>
      <c r="GN31" s="11" t="e">
        <f t="shared" ca="1" si="30"/>
        <v>#DIV/0!</v>
      </c>
      <c r="GO31" s="11" t="e">
        <f t="shared" ca="1" si="31"/>
        <v>#DIV/0!</v>
      </c>
      <c r="GP31" s="11" t="e">
        <f t="shared" ca="1" si="32"/>
        <v>#DIV/0!</v>
      </c>
      <c r="GQ31" s="11" t="e">
        <f t="shared" ca="1" si="33"/>
        <v>#DIV/0!</v>
      </c>
      <c r="GY31" s="14"/>
      <c r="HA31">
        <f t="shared" si="34"/>
        <v>0.44883695632467324</v>
      </c>
      <c r="HB31">
        <f t="shared" si="35"/>
        <v>1</v>
      </c>
      <c r="HC31">
        <f t="shared" si="36"/>
        <v>1.2182926428388696</v>
      </c>
      <c r="HD31">
        <f t="shared" si="37"/>
        <v>83.66771376880466</v>
      </c>
      <c r="HE31">
        <f t="shared" si="38"/>
        <v>45.750740968525974</v>
      </c>
      <c r="HF31">
        <f t="shared" si="39"/>
        <v>0.72454886271629937</v>
      </c>
      <c r="HH31">
        <f t="shared" si="40"/>
        <v>1.2182926428388696</v>
      </c>
      <c r="HJ31">
        <f t="shared" si="41"/>
        <v>1.1376588974229296</v>
      </c>
      <c r="HK31">
        <f t="shared" si="42"/>
        <v>0.91621309281212182</v>
      </c>
      <c r="HL31" t="e">
        <f t="shared" si="43"/>
        <v>#DIV/0!</v>
      </c>
      <c r="HM31">
        <f t="shared" si="44"/>
        <v>27298282.360630795</v>
      </c>
      <c r="HP31" s="8">
        <f t="shared" si="99"/>
        <v>21</v>
      </c>
      <c r="HQ31" t="b">
        <f t="shared" si="75"/>
        <v>1</v>
      </c>
      <c r="HT31" s="11"/>
      <c r="HU31" s="11"/>
      <c r="HV31" s="11"/>
      <c r="HW31" s="11" t="e">
        <f t="shared" ca="1" si="102"/>
        <v>#DIV/0!</v>
      </c>
      <c r="HX31" s="11" t="e">
        <f t="shared" ca="1" si="103"/>
        <v>#DIV/0!</v>
      </c>
      <c r="HY31" s="11" t="e">
        <f t="shared" ca="1" si="104"/>
        <v>#DIV/0!</v>
      </c>
      <c r="HZ31" s="11">
        <f t="shared" ca="1" si="105"/>
        <v>0</v>
      </c>
      <c r="IC31" s="11">
        <f t="shared" ca="1" si="106"/>
        <v>0</v>
      </c>
      <c r="ID31" s="11">
        <f t="shared" ca="1" si="107"/>
        <v>0</v>
      </c>
      <c r="IE31" s="11">
        <f t="shared" ca="1" si="108"/>
        <v>0</v>
      </c>
      <c r="IF31" s="11" t="e">
        <f t="shared" ca="1" si="109"/>
        <v>#DIV/0!</v>
      </c>
    </row>
    <row r="32" spans="1:240" x14ac:dyDescent="0.2">
      <c r="A32">
        <f t="shared" si="76"/>
        <v>23</v>
      </c>
      <c r="B32" s="1">
        <f t="shared" si="77"/>
        <v>1971</v>
      </c>
      <c r="C32" s="1"/>
      <c r="D32" s="1"/>
      <c r="E32" s="1"/>
      <c r="F32" s="1"/>
      <c r="G32" s="1"/>
      <c r="H32" s="1"/>
      <c r="I32" s="1"/>
      <c r="J32" s="1"/>
      <c r="K32" s="525"/>
      <c r="L32" s="27">
        <v>14223.68138249</v>
      </c>
      <c r="M32" s="27">
        <v>8693.9925696099999</v>
      </c>
      <c r="N32" s="27">
        <v>29574.81804074</v>
      </c>
      <c r="O32" s="27">
        <v>16725.12945574</v>
      </c>
      <c r="P32" s="27"/>
      <c r="Q32" s="27">
        <f t="shared" si="101"/>
        <v>69217.621448580001</v>
      </c>
      <c r="R32" s="27"/>
      <c r="S32" s="27"/>
      <c r="AA32" s="23">
        <f t="shared" si="53"/>
        <v>65211.199999999997</v>
      </c>
      <c r="AB32" s="23">
        <f t="shared" si="0"/>
        <v>44196.531411053329</v>
      </c>
      <c r="AC32" s="23"/>
      <c r="AD32" s="26">
        <f>Sector_Activity!E28</f>
        <v>0.71329863034206265</v>
      </c>
      <c r="AF32" s="27"/>
      <c r="AI32" s="34">
        <f t="shared" si="1"/>
        <v>218.11715445337612</v>
      </c>
      <c r="AJ32" s="34">
        <f t="shared" si="2"/>
        <v>196.71210142603354</v>
      </c>
      <c r="AK32" s="34" t="e">
        <f t="shared" si="3"/>
        <v>#DIV/0!</v>
      </c>
      <c r="AL32" s="26">
        <f t="shared" si="4"/>
        <v>23447583.865006804</v>
      </c>
      <c r="AO32" s="34" t="e">
        <f t="shared" si="5"/>
        <v>#DIV/0!</v>
      </c>
      <c r="AR32" s="26">
        <f t="shared" si="6"/>
        <v>1.1770163000126299</v>
      </c>
      <c r="AS32" s="26">
        <f t="shared" si="7"/>
        <v>0.99066360284477817</v>
      </c>
      <c r="AT32" s="26" t="e">
        <f t="shared" si="8"/>
        <v>#DIV/0!</v>
      </c>
      <c r="AU32" s="26">
        <f t="shared" si="9"/>
        <v>23447583.865006804</v>
      </c>
      <c r="AV32" s="26"/>
      <c r="AW32" s="26" t="e">
        <f t="shared" si="54"/>
        <v>#DIV/0!</v>
      </c>
      <c r="AZ32" t="e">
        <f t="shared" si="10"/>
        <v>#DIV/0!</v>
      </c>
      <c r="BA32" t="e">
        <f t="shared" si="11"/>
        <v>#DIV/0!</v>
      </c>
      <c r="BB32" t="e">
        <f t="shared" si="12"/>
        <v>#DIV/0!</v>
      </c>
      <c r="BC32" t="e">
        <f t="shared" si="13"/>
        <v>#DIV/0!</v>
      </c>
      <c r="BO32" t="e">
        <f>AR32/#REF!</f>
        <v>#REF!</v>
      </c>
      <c r="BP32" t="e">
        <f>AS32/#REF!</f>
        <v>#REF!</v>
      </c>
      <c r="BQ32" t="e">
        <f>AT32/#REF!</f>
        <v>#DIV/0!</v>
      </c>
      <c r="BR32" t="e">
        <f>AU32/#REF!</f>
        <v>#REF!</v>
      </c>
      <c r="CA32" s="9">
        <f t="shared" si="55"/>
        <v>0.64321917722076194</v>
      </c>
      <c r="CB32" s="9"/>
      <c r="CC32" s="9" t="e">
        <f t="shared" si="56"/>
        <v>#DIV/0!</v>
      </c>
      <c r="CD32" s="9">
        <f t="shared" si="57"/>
        <v>1</v>
      </c>
      <c r="CE32" s="9">
        <f t="shared" si="14"/>
        <v>1.1086889456744686</v>
      </c>
      <c r="CF32" s="9">
        <f t="shared" si="58"/>
        <v>80.179121909147625</v>
      </c>
      <c r="CG32" s="9">
        <f t="shared" si="15"/>
        <v>57.178136519974316</v>
      </c>
      <c r="CH32" s="9">
        <f t="shared" si="16"/>
        <v>0.90065643457960554</v>
      </c>
      <c r="CI32" s="9"/>
      <c r="CJ32" s="9">
        <f t="shared" si="17"/>
        <v>1.1086889456744686</v>
      </c>
      <c r="CV32" s="223"/>
      <c r="CW32" s="8"/>
      <c r="CX32" s="26">
        <f t="shared" si="18"/>
        <v>0.2054922010438687</v>
      </c>
      <c r="CY32" s="26">
        <f t="shared" si="19"/>
        <v>0.12560374638224955</v>
      </c>
      <c r="CZ32" s="26">
        <f t="shared" si="20"/>
        <v>0.42727296058143771</v>
      </c>
      <c r="DA32" s="26">
        <f t="shared" si="21"/>
        <v>0.24163109199244401</v>
      </c>
      <c r="DB32" s="26"/>
      <c r="DC32">
        <f t="shared" si="59"/>
        <v>1</v>
      </c>
      <c r="DE32" s="26">
        <f t="shared" si="78"/>
        <v>0.2039118321118811</v>
      </c>
      <c r="DF32" s="26">
        <f t="shared" si="79"/>
        <v>0.12437163732064578</v>
      </c>
      <c r="DG32" s="26">
        <f t="shared" si="80"/>
        <v>0.43212291689616072</v>
      </c>
      <c r="DH32" s="26">
        <f t="shared" si="81"/>
        <v>0.23956130156804811</v>
      </c>
      <c r="DI32" s="26"/>
      <c r="DJ32" s="26">
        <f t="shared" si="82"/>
        <v>0.99996768789673574</v>
      </c>
      <c r="DK32" s="26"/>
      <c r="DL32" s="26">
        <f t="shared" si="83"/>
        <v>0.20391842114496261</v>
      </c>
      <c r="DM32" s="26">
        <f t="shared" si="84"/>
        <v>0.12437565615969118</v>
      </c>
      <c r="DN32" s="26">
        <f t="shared" si="85"/>
        <v>0.43213688014765633</v>
      </c>
      <c r="DO32" s="26">
        <f t="shared" si="86"/>
        <v>0.23956904254768985</v>
      </c>
      <c r="DP32" s="26"/>
      <c r="DQ32" s="26">
        <f t="shared" si="87"/>
        <v>0.99999999999999989</v>
      </c>
      <c r="DR32" s="26"/>
      <c r="DS32" s="26"/>
      <c r="DT32" s="26">
        <f t="shared" si="88"/>
        <v>9.2354044227232999E-3</v>
      </c>
      <c r="DU32" s="26">
        <f t="shared" si="89"/>
        <v>1.8613661153759922E-2</v>
      </c>
      <c r="DV32" s="26" t="e">
        <f t="shared" si="90"/>
        <v>#DIV/0!</v>
      </c>
      <c r="DW32" s="26">
        <f t="shared" si="91"/>
        <v>-6.4683327610096115E-3</v>
      </c>
      <c r="DX32" s="26"/>
      <c r="DZ32" t="e">
        <f t="shared" si="100"/>
        <v>#DIV/0!</v>
      </c>
      <c r="EA32">
        <f t="shared" si="92"/>
        <v>1</v>
      </c>
      <c r="EB32">
        <f t="shared" si="22"/>
        <v>80.179121909147625</v>
      </c>
      <c r="ED32" t="e">
        <f t="shared" si="60"/>
        <v>#DIV/0!</v>
      </c>
      <c r="EE32" t="e">
        <f t="shared" si="61"/>
        <v>#DIV/0!</v>
      </c>
      <c r="EF32" t="e">
        <f t="shared" si="62"/>
        <v>#DIV/0!</v>
      </c>
      <c r="EG32" t="e">
        <f t="shared" si="63"/>
        <v>#DIV/0!</v>
      </c>
      <c r="EJ32" s="26" t="e">
        <f t="shared" si="64"/>
        <v>#DIV/0!</v>
      </c>
      <c r="EK32" s="26">
        <f t="shared" si="93"/>
        <v>1</v>
      </c>
      <c r="EL32" s="26">
        <f t="shared" si="23"/>
        <v>1.1086889456744686</v>
      </c>
      <c r="EO32" t="e">
        <f t="shared" si="65"/>
        <v>#DIV/0!</v>
      </c>
      <c r="EP32" t="e">
        <f t="shared" si="66"/>
        <v>#DIV/0!</v>
      </c>
      <c r="EQ32" t="e">
        <f t="shared" si="67"/>
        <v>#DIV/0!</v>
      </c>
      <c r="ER32" t="e">
        <f t="shared" si="68"/>
        <v>#DIV/0!</v>
      </c>
      <c r="EU32" t="e">
        <f t="shared" si="94"/>
        <v>#DIV/0!</v>
      </c>
      <c r="EV32">
        <f t="shared" si="95"/>
        <v>1</v>
      </c>
      <c r="EW32">
        <f t="shared" si="24"/>
        <v>1</v>
      </c>
      <c r="EY32" t="e">
        <f t="shared" si="69"/>
        <v>#REF!</v>
      </c>
      <c r="EZ32" t="e">
        <f t="shared" si="70"/>
        <v>#REF!</v>
      </c>
      <c r="FA32" t="e">
        <f t="shared" si="71"/>
        <v>#DIV/0!</v>
      </c>
      <c r="FB32" t="e">
        <f t="shared" si="72"/>
        <v>#REF!</v>
      </c>
      <c r="FE32" t="e">
        <f t="shared" si="96"/>
        <v>#REF!</v>
      </c>
      <c r="FF32">
        <f t="shared" si="97"/>
        <v>1</v>
      </c>
      <c r="FG32">
        <f t="shared" si="25"/>
        <v>1</v>
      </c>
      <c r="FW32" t="e">
        <f>#REF!/#REF!</f>
        <v>#REF!</v>
      </c>
      <c r="FY32" s="8">
        <f t="shared" si="98"/>
        <v>22</v>
      </c>
      <c r="FZ32" t="b">
        <f t="shared" si="73"/>
        <v>1</v>
      </c>
      <c r="GD32" s="11"/>
      <c r="GE32" s="11"/>
      <c r="GF32" s="11"/>
      <c r="GG32" s="11">
        <f t="shared" ca="1" si="26"/>
        <v>2007</v>
      </c>
      <c r="GH32" s="11">
        <f t="shared" ca="1" si="27"/>
        <v>1.9652626680585075</v>
      </c>
      <c r="GI32" s="11">
        <f t="shared" ca="1" si="28"/>
        <v>0.87713009195270875</v>
      </c>
      <c r="GJ32" s="11">
        <f t="shared" ca="1" si="29"/>
        <v>0.89824159554195926</v>
      </c>
      <c r="GN32" s="11" t="e">
        <f t="shared" ca="1" si="30"/>
        <v>#DIV/0!</v>
      </c>
      <c r="GO32" s="11" t="e">
        <f t="shared" ca="1" si="31"/>
        <v>#DIV/0!</v>
      </c>
      <c r="GP32" s="11" t="e">
        <f t="shared" ca="1" si="32"/>
        <v>#DIV/0!</v>
      </c>
      <c r="GQ32" s="11" t="e">
        <f t="shared" ca="1" si="33"/>
        <v>#DIV/0!</v>
      </c>
      <c r="GY32" s="14"/>
      <c r="HA32">
        <f t="shared" si="34"/>
        <v>0.46361295937052416</v>
      </c>
      <c r="HB32">
        <f t="shared" si="35"/>
        <v>1</v>
      </c>
      <c r="HC32">
        <f t="shared" si="36"/>
        <v>1.2182926428388696</v>
      </c>
      <c r="HD32">
        <f t="shared" si="37"/>
        <v>83.66771376880466</v>
      </c>
      <c r="HE32">
        <f t="shared" si="38"/>
        <v>47.256884966641572</v>
      </c>
      <c r="HF32">
        <f t="shared" si="39"/>
        <v>0.74012071544748215</v>
      </c>
      <c r="HH32">
        <f t="shared" si="40"/>
        <v>1.2182926428388696</v>
      </c>
      <c r="HJ32">
        <f t="shared" si="41"/>
        <v>1.148214304135843</v>
      </c>
      <c r="HK32">
        <f t="shared" si="42"/>
        <v>0.93342688168304533</v>
      </c>
      <c r="HL32" t="e">
        <f t="shared" si="43"/>
        <v>#DIV/0!</v>
      </c>
      <c r="HM32">
        <f t="shared" si="44"/>
        <v>27122277.828118965</v>
      </c>
      <c r="HP32" s="8">
        <f t="shared" si="99"/>
        <v>22</v>
      </c>
      <c r="HQ32" t="b">
        <f t="shared" si="75"/>
        <v>1</v>
      </c>
      <c r="HT32" s="11"/>
      <c r="HU32" s="11"/>
      <c r="HV32" s="11"/>
      <c r="HW32" s="11" t="e">
        <f t="shared" ca="1" si="102"/>
        <v>#DIV/0!</v>
      </c>
      <c r="HX32" s="11" t="e">
        <f t="shared" ca="1" si="103"/>
        <v>#DIV/0!</v>
      </c>
      <c r="HY32" s="11" t="e">
        <f t="shared" ca="1" si="104"/>
        <v>#DIV/0!</v>
      </c>
      <c r="HZ32" s="11">
        <f t="shared" ca="1" si="105"/>
        <v>0</v>
      </c>
      <c r="IC32" s="11">
        <f t="shared" ca="1" si="106"/>
        <v>0</v>
      </c>
      <c r="ID32" s="11">
        <f t="shared" ca="1" si="107"/>
        <v>0</v>
      </c>
      <c r="IE32" s="11">
        <f t="shared" ca="1" si="108"/>
        <v>0</v>
      </c>
      <c r="IF32" s="11" t="e">
        <f t="shared" ca="1" si="109"/>
        <v>#DIV/0!</v>
      </c>
    </row>
    <row r="33" spans="1:240" x14ac:dyDescent="0.2">
      <c r="A33">
        <f t="shared" si="76"/>
        <v>24</v>
      </c>
      <c r="B33" s="1">
        <f t="shared" si="77"/>
        <v>1972</v>
      </c>
      <c r="C33" s="1"/>
      <c r="D33" s="1"/>
      <c r="E33" s="1"/>
      <c r="F33" s="1"/>
      <c r="G33" s="1"/>
      <c r="H33" s="1"/>
      <c r="I33" s="1"/>
      <c r="J33" s="1"/>
      <c r="K33" s="525"/>
      <c r="L33" s="27">
        <v>14908.330570780001</v>
      </c>
      <c r="M33" s="27">
        <v>9167.3444501200011</v>
      </c>
      <c r="N33" s="27">
        <v>30984.065877360001</v>
      </c>
      <c r="O33" s="27">
        <v>17715.206113209999</v>
      </c>
      <c r="P33" s="27"/>
      <c r="Q33" s="27">
        <f t="shared" si="101"/>
        <v>72774.947011470009</v>
      </c>
      <c r="R33" s="27"/>
      <c r="S33" s="27"/>
      <c r="AA33" s="23">
        <f t="shared" si="53"/>
        <v>67274.100000000006</v>
      </c>
      <c r="AB33" s="23">
        <f t="shared" si="0"/>
        <v>45237.158093969592</v>
      </c>
      <c r="AC33" s="23"/>
      <c r="AD33" s="26">
        <f>Sector_Activity!E29</f>
        <v>0.75758347403452642</v>
      </c>
      <c r="AF33" s="27"/>
      <c r="AI33" s="34">
        <f t="shared" si="1"/>
        <v>221.60579733924348</v>
      </c>
      <c r="AJ33" s="34">
        <f t="shared" si="2"/>
        <v>202.65075960512354</v>
      </c>
      <c r="AK33" s="34" t="e">
        <f t="shared" si="3"/>
        <v>#DIV/0!</v>
      </c>
      <c r="AL33" s="26">
        <f t="shared" si="4"/>
        <v>23383833.888122324</v>
      </c>
      <c r="AO33" s="34" t="e">
        <f t="shared" si="5"/>
        <v>#DIV/0!</v>
      </c>
      <c r="AR33" s="26">
        <f t="shared" si="6"/>
        <v>1.195841914861125</v>
      </c>
      <c r="AS33" s="26">
        <f t="shared" si="7"/>
        <v>1.0205713333052404</v>
      </c>
      <c r="AT33" s="26" t="e">
        <f t="shared" si="8"/>
        <v>#DIV/0!</v>
      </c>
      <c r="AU33" s="26">
        <f t="shared" si="9"/>
        <v>23383833.888122324</v>
      </c>
      <c r="AV33" s="26"/>
      <c r="AW33" s="26" t="e">
        <f t="shared" si="54"/>
        <v>#DIV/0!</v>
      </c>
      <c r="AZ33" t="e">
        <f t="shared" si="10"/>
        <v>#DIV/0!</v>
      </c>
      <c r="BA33" t="e">
        <f t="shared" si="11"/>
        <v>#DIV/0!</v>
      </c>
      <c r="BB33" t="e">
        <f t="shared" si="12"/>
        <v>#DIV/0!</v>
      </c>
      <c r="BC33" t="e">
        <f t="shared" si="13"/>
        <v>#DIV/0!</v>
      </c>
      <c r="BO33" t="e">
        <f>AR33/#REF!</f>
        <v>#REF!</v>
      </c>
      <c r="BP33" t="e">
        <f>AS33/#REF!</f>
        <v>#REF!</v>
      </c>
      <c r="BQ33" t="e">
        <f>AT33/#REF!</f>
        <v>#DIV/0!</v>
      </c>
      <c r="BR33" t="e">
        <f>AU33/#REF!</f>
        <v>#REF!</v>
      </c>
      <c r="CA33" s="9">
        <f t="shared" si="55"/>
        <v>0.67705097407905823</v>
      </c>
      <c r="CB33" s="9"/>
      <c r="CC33" s="9" t="e">
        <f t="shared" si="56"/>
        <v>#DIV/0!</v>
      </c>
      <c r="CD33" s="9">
        <f t="shared" si="57"/>
        <v>1</v>
      </c>
      <c r="CE33" s="9">
        <f t="shared" si="14"/>
        <v>1.1086889456744686</v>
      </c>
      <c r="CF33" s="9">
        <f t="shared" si="58"/>
        <v>80.179121909147625</v>
      </c>
      <c r="CG33" s="9">
        <f t="shared" si="15"/>
        <v>60.185570327899761</v>
      </c>
      <c r="CH33" s="9">
        <f t="shared" si="16"/>
        <v>0.94694418748211628</v>
      </c>
      <c r="CI33" s="9"/>
      <c r="CJ33" s="9">
        <f t="shared" si="17"/>
        <v>1.1086889456744686</v>
      </c>
      <c r="CV33" s="223"/>
      <c r="CW33" s="8"/>
      <c r="CX33" s="26">
        <f t="shared" si="18"/>
        <v>0.20485525834090004</v>
      </c>
      <c r="CY33" s="26">
        <f t="shared" si="19"/>
        <v>0.12596841119891358</v>
      </c>
      <c r="CZ33" s="26">
        <f t="shared" si="20"/>
        <v>0.42575181638368798</v>
      </c>
      <c r="DA33" s="26">
        <f t="shared" si="21"/>
        <v>0.24342451407649829</v>
      </c>
      <c r="DB33" s="26"/>
      <c r="DC33">
        <f t="shared" si="59"/>
        <v>1</v>
      </c>
      <c r="DE33" s="26">
        <f t="shared" si="78"/>
        <v>0.20517356491484695</v>
      </c>
      <c r="DF33" s="26">
        <f t="shared" si="79"/>
        <v>0.12578599069094246</v>
      </c>
      <c r="DG33" s="26">
        <f t="shared" si="80"/>
        <v>0.42651193638908791</v>
      </c>
      <c r="DH33" s="26">
        <f t="shared" si="81"/>
        <v>0.24252669787784753</v>
      </c>
      <c r="DI33" s="26"/>
      <c r="DJ33" s="26">
        <f t="shared" si="82"/>
        <v>0.99999818987272482</v>
      </c>
      <c r="DK33" s="26"/>
      <c r="DL33" s="26">
        <f t="shared" si="83"/>
        <v>0.2051739363057852</v>
      </c>
      <c r="DM33" s="26">
        <f t="shared" si="84"/>
        <v>0.1257862183800072</v>
      </c>
      <c r="DN33" s="26">
        <f t="shared" si="85"/>
        <v>0.42651270843137468</v>
      </c>
      <c r="DO33" s="26">
        <f t="shared" si="86"/>
        <v>0.24252713688283298</v>
      </c>
      <c r="DP33" s="26"/>
      <c r="DQ33" s="26">
        <f t="shared" si="87"/>
        <v>1</v>
      </c>
      <c r="DR33" s="26"/>
      <c r="DS33" s="26"/>
      <c r="DT33" s="26">
        <f t="shared" si="88"/>
        <v>1.5867791621337762E-2</v>
      </c>
      <c r="DU33" s="26">
        <f t="shared" si="89"/>
        <v>2.9742855677297432E-2</v>
      </c>
      <c r="DV33" s="26" t="e">
        <f t="shared" si="90"/>
        <v>#DIV/0!</v>
      </c>
      <c r="DW33" s="26">
        <f t="shared" si="91"/>
        <v>-2.7225319804635305E-3</v>
      </c>
      <c r="DX33" s="26"/>
      <c r="DZ33" t="e">
        <f t="shared" si="100"/>
        <v>#DIV/0!</v>
      </c>
      <c r="EA33">
        <f t="shared" si="92"/>
        <v>1</v>
      </c>
      <c r="EB33">
        <f t="shared" si="22"/>
        <v>80.179121909147625</v>
      </c>
      <c r="ED33" t="e">
        <f t="shared" si="60"/>
        <v>#DIV/0!</v>
      </c>
      <c r="EE33" t="e">
        <f t="shared" si="61"/>
        <v>#DIV/0!</v>
      </c>
      <c r="EF33" t="e">
        <f t="shared" si="62"/>
        <v>#DIV/0!</v>
      </c>
      <c r="EG33" t="e">
        <f t="shared" si="63"/>
        <v>#DIV/0!</v>
      </c>
      <c r="EJ33" s="26" t="e">
        <f t="shared" si="64"/>
        <v>#DIV/0!</v>
      </c>
      <c r="EK33" s="26">
        <f t="shared" si="93"/>
        <v>1</v>
      </c>
      <c r="EL33" s="26">
        <f t="shared" si="23"/>
        <v>1.1086889456744686</v>
      </c>
      <c r="EO33" t="e">
        <f t="shared" si="65"/>
        <v>#DIV/0!</v>
      </c>
      <c r="EP33" t="e">
        <f t="shared" si="66"/>
        <v>#DIV/0!</v>
      </c>
      <c r="EQ33" t="e">
        <f t="shared" si="67"/>
        <v>#DIV/0!</v>
      </c>
      <c r="ER33" t="e">
        <f t="shared" si="68"/>
        <v>#DIV/0!</v>
      </c>
      <c r="EU33" t="e">
        <f t="shared" si="94"/>
        <v>#DIV/0!</v>
      </c>
      <c r="EV33">
        <f t="shared" si="95"/>
        <v>1</v>
      </c>
      <c r="EW33">
        <f t="shared" si="24"/>
        <v>1</v>
      </c>
      <c r="EY33" t="e">
        <f t="shared" si="69"/>
        <v>#REF!</v>
      </c>
      <c r="EZ33" t="e">
        <f t="shared" si="70"/>
        <v>#REF!</v>
      </c>
      <c r="FA33" t="e">
        <f t="shared" si="71"/>
        <v>#DIV/0!</v>
      </c>
      <c r="FB33" t="e">
        <f t="shared" si="72"/>
        <v>#REF!</v>
      </c>
      <c r="FE33" t="e">
        <f t="shared" si="96"/>
        <v>#REF!</v>
      </c>
      <c r="FF33">
        <f t="shared" si="97"/>
        <v>1</v>
      </c>
      <c r="FG33">
        <f t="shared" si="25"/>
        <v>1</v>
      </c>
      <c r="FW33" t="e">
        <f>#REF!/#REF!</f>
        <v>#REF!</v>
      </c>
      <c r="FY33" s="8">
        <f t="shared" si="98"/>
        <v>23</v>
      </c>
      <c r="FZ33" t="b">
        <f t="shared" si="73"/>
        <v>1</v>
      </c>
      <c r="GD33" s="11"/>
      <c r="GE33" s="11"/>
      <c r="GF33" s="11"/>
      <c r="GG33" s="11">
        <f t="shared" ca="1" si="26"/>
        <v>2008</v>
      </c>
      <c r="GH33" s="11">
        <f t="shared" ca="1" si="27"/>
        <v>1.962583793437386</v>
      </c>
      <c r="GI33" s="11">
        <f t="shared" ca="1" si="28"/>
        <v>0.87713009195270875</v>
      </c>
      <c r="GJ33" s="11">
        <f t="shared" ca="1" si="29"/>
        <v>0.89824159554195926</v>
      </c>
      <c r="GN33" s="11" t="e">
        <f t="shared" ca="1" si="30"/>
        <v>#DIV/0!</v>
      </c>
      <c r="GO33" s="11" t="e">
        <f t="shared" ca="1" si="31"/>
        <v>#DIV/0!</v>
      </c>
      <c r="GP33" s="11" t="e">
        <f t="shared" ca="1" si="32"/>
        <v>#DIV/0!</v>
      </c>
      <c r="GQ33" s="11" t="e">
        <f t="shared" ca="1" si="33"/>
        <v>#DIV/0!</v>
      </c>
      <c r="GY33" s="14"/>
      <c r="HA33">
        <f t="shared" si="34"/>
        <v>0.48799789691244994</v>
      </c>
      <c r="HB33">
        <f t="shared" si="35"/>
        <v>1</v>
      </c>
      <c r="HC33">
        <f t="shared" si="36"/>
        <v>1.2182926428388696</v>
      </c>
      <c r="HD33">
        <f t="shared" si="37"/>
        <v>83.66771376880466</v>
      </c>
      <c r="HE33">
        <f t="shared" si="38"/>
        <v>49.742484570893687</v>
      </c>
      <c r="HF33">
        <f t="shared" si="39"/>
        <v>0.77815799967634924</v>
      </c>
      <c r="HH33">
        <f t="shared" si="40"/>
        <v>1.2182926428388696</v>
      </c>
      <c r="HJ33">
        <f t="shared" si="41"/>
        <v>1.1665792496790459</v>
      </c>
      <c r="HK33">
        <f t="shared" si="42"/>
        <v>0.96160665885640773</v>
      </c>
      <c r="HL33" t="e">
        <f t="shared" si="43"/>
        <v>#DIV/0!</v>
      </c>
      <c r="HM33">
        <f t="shared" si="44"/>
        <v>27048536.985798001</v>
      </c>
      <c r="HP33" s="8">
        <f t="shared" si="99"/>
        <v>23</v>
      </c>
      <c r="HQ33" t="b">
        <f t="shared" si="75"/>
        <v>1</v>
      </c>
      <c r="HT33" s="11"/>
      <c r="HU33" s="11"/>
      <c r="HV33" s="11"/>
      <c r="HW33" s="11" t="e">
        <f t="shared" ca="1" si="102"/>
        <v>#DIV/0!</v>
      </c>
      <c r="HX33" s="11" t="e">
        <f t="shared" ca="1" si="103"/>
        <v>#DIV/0!</v>
      </c>
      <c r="HY33" s="11" t="e">
        <f t="shared" ca="1" si="104"/>
        <v>#DIV/0!</v>
      </c>
      <c r="HZ33" s="11">
        <f t="shared" ca="1" si="105"/>
        <v>0</v>
      </c>
      <c r="IC33" s="11">
        <f t="shared" ca="1" si="106"/>
        <v>0</v>
      </c>
      <c r="ID33" s="11">
        <f t="shared" ca="1" si="107"/>
        <v>0</v>
      </c>
      <c r="IE33" s="11">
        <f t="shared" ca="1" si="108"/>
        <v>0</v>
      </c>
      <c r="IF33" s="11" t="e">
        <f t="shared" ca="1" si="109"/>
        <v>#DIV/0!</v>
      </c>
    </row>
    <row r="34" spans="1:240" x14ac:dyDescent="0.2">
      <c r="A34">
        <f t="shared" si="76"/>
        <v>25</v>
      </c>
      <c r="B34" s="1">
        <f t="shared" si="77"/>
        <v>1973</v>
      </c>
      <c r="C34" s="1"/>
      <c r="D34" s="1"/>
      <c r="E34" s="1"/>
      <c r="F34" s="1"/>
      <c r="G34" s="1"/>
      <c r="H34" s="1"/>
      <c r="I34" s="1"/>
      <c r="J34" s="1"/>
      <c r="K34" s="525"/>
      <c r="L34" s="27">
        <v>14996.307193670002</v>
      </c>
      <c r="M34" s="27">
        <v>9531.5307144000017</v>
      </c>
      <c r="N34" s="27">
        <v>32734.951282829999</v>
      </c>
      <c r="O34" s="27">
        <v>18614.337749529997</v>
      </c>
      <c r="P34" s="27"/>
      <c r="Q34" s="27">
        <f t="shared" si="101"/>
        <v>75877.126940429996</v>
      </c>
      <c r="R34" s="27"/>
      <c r="S34" s="27"/>
      <c r="AA34" s="23">
        <f t="shared" si="53"/>
        <v>69263.55687920819</v>
      </c>
      <c r="AB34" s="23">
        <f t="shared" si="0"/>
        <v>46382.587898653008</v>
      </c>
      <c r="AC34" s="23"/>
      <c r="AD34" s="26">
        <f>Sector_Activity!E30</f>
        <v>0.78563192138379478</v>
      </c>
      <c r="AF34" s="27"/>
      <c r="AI34" s="34">
        <f t="shared" si="1"/>
        <v>216.51078675937379</v>
      </c>
      <c r="AJ34" s="34">
        <f t="shared" si="2"/>
        <v>205.49803592733139</v>
      </c>
      <c r="AK34" s="34" t="e">
        <f t="shared" si="3"/>
        <v>#DIV/0!</v>
      </c>
      <c r="AL34" s="26">
        <f t="shared" si="4"/>
        <v>23693459.039626487</v>
      </c>
      <c r="AO34" s="34" t="e">
        <f t="shared" si="5"/>
        <v>#DIV/0!</v>
      </c>
      <c r="AR34" s="26">
        <f t="shared" si="6"/>
        <v>1.1683479265213619</v>
      </c>
      <c r="AS34" s="26">
        <f t="shared" si="7"/>
        <v>1.0349105274839658</v>
      </c>
      <c r="AT34" s="26" t="e">
        <f t="shared" si="8"/>
        <v>#DIV/0!</v>
      </c>
      <c r="AU34" s="26">
        <f t="shared" si="9"/>
        <v>23693459.039626487</v>
      </c>
      <c r="AV34" s="26"/>
      <c r="AW34" s="26" t="e">
        <f t="shared" si="54"/>
        <v>#DIV/0!</v>
      </c>
      <c r="AZ34" t="e">
        <f t="shared" si="10"/>
        <v>#DIV/0!</v>
      </c>
      <c r="BA34" t="e">
        <f t="shared" si="11"/>
        <v>#DIV/0!</v>
      </c>
      <c r="BB34" t="e">
        <f t="shared" si="12"/>
        <v>#DIV/0!</v>
      </c>
      <c r="BC34" t="e">
        <f t="shared" si="13"/>
        <v>#DIV/0!</v>
      </c>
      <c r="BO34" t="e">
        <f>AR34/#REF!</f>
        <v>#REF!</v>
      </c>
      <c r="BP34" t="e">
        <f>AS34/#REF!</f>
        <v>#REF!</v>
      </c>
      <c r="BQ34" t="e">
        <f>AT34/#REF!</f>
        <v>#DIV/0!</v>
      </c>
      <c r="BR34" t="e">
        <f>AU34/#REF!</f>
        <v>#REF!</v>
      </c>
      <c r="CA34" s="9">
        <f t="shared" si="55"/>
        <v>0.71527210071562419</v>
      </c>
      <c r="CB34" s="9"/>
      <c r="CC34" s="9" t="e">
        <f t="shared" si="56"/>
        <v>#DIV/0!</v>
      </c>
      <c r="CD34" s="9">
        <f t="shared" si="57"/>
        <v>1</v>
      </c>
      <c r="CE34" s="9">
        <f t="shared" si="14"/>
        <v>1.1086889456744686</v>
      </c>
      <c r="CF34" s="9">
        <f t="shared" si="58"/>
        <v>80.179121909147625</v>
      </c>
      <c r="CG34" s="9">
        <f t="shared" si="15"/>
        <v>63.583187927262358</v>
      </c>
      <c r="CH34" s="9">
        <f t="shared" si="16"/>
        <v>0.98730960680408919</v>
      </c>
      <c r="CI34" s="9"/>
      <c r="CJ34" s="9">
        <f t="shared" si="17"/>
        <v>1.1086889456744686</v>
      </c>
      <c r="CV34" s="223"/>
      <c r="CW34" s="8"/>
      <c r="CX34" s="26">
        <f t="shared" si="18"/>
        <v>0.19763936509408664</v>
      </c>
      <c r="CY34" s="26">
        <f t="shared" si="19"/>
        <v>0.12561797077376249</v>
      </c>
      <c r="CZ34" s="26">
        <f t="shared" si="20"/>
        <v>0.43142054269568908</v>
      </c>
      <c r="DA34" s="26">
        <f t="shared" si="21"/>
        <v>0.24532212143646184</v>
      </c>
      <c r="DB34" s="26"/>
      <c r="DC34">
        <f t="shared" si="59"/>
        <v>1</v>
      </c>
      <c r="DE34" s="26">
        <f t="shared" si="78"/>
        <v>0.20122574887090089</v>
      </c>
      <c r="DF34" s="26">
        <f t="shared" si="79"/>
        <v>0.12579310963021731</v>
      </c>
      <c r="DG34" s="26">
        <f t="shared" si="80"/>
        <v>0.42857993131503908</v>
      </c>
      <c r="DH34" s="26">
        <f t="shared" si="81"/>
        <v>0.2443720898100312</v>
      </c>
      <c r="DI34" s="26"/>
      <c r="DJ34" s="26">
        <f t="shared" si="82"/>
        <v>0.99997087962618858</v>
      </c>
      <c r="DK34" s="26"/>
      <c r="DL34" s="26">
        <f t="shared" si="83"/>
        <v>0.20123160881057212</v>
      </c>
      <c r="DM34" s="26">
        <f t="shared" si="84"/>
        <v>0.12579677287926783</v>
      </c>
      <c r="DN34" s="26">
        <f t="shared" si="85"/>
        <v>0.42859241208629179</v>
      </c>
      <c r="DO34" s="26">
        <f t="shared" si="86"/>
        <v>0.24437920622386816</v>
      </c>
      <c r="DP34" s="26"/>
      <c r="DQ34" s="26">
        <f t="shared" si="87"/>
        <v>0.99999999999999978</v>
      </c>
      <c r="DR34" s="26"/>
      <c r="DS34" s="26"/>
      <c r="DT34" s="26">
        <f t="shared" si="88"/>
        <v>-2.3259746238769259E-2</v>
      </c>
      <c r="DU34" s="26">
        <f t="shared" si="89"/>
        <v>1.3952374932239265E-2</v>
      </c>
      <c r="DV34" s="26" t="e">
        <f t="shared" si="90"/>
        <v>#DIV/0!</v>
      </c>
      <c r="DW34" s="26">
        <f t="shared" si="91"/>
        <v>1.3154096031367244E-2</v>
      </c>
      <c r="DX34" s="26"/>
      <c r="DZ34" t="e">
        <f t="shared" si="100"/>
        <v>#DIV/0!</v>
      </c>
      <c r="EA34">
        <f t="shared" si="92"/>
        <v>1</v>
      </c>
      <c r="EB34">
        <f t="shared" si="22"/>
        <v>80.179121909147625</v>
      </c>
      <c r="ED34" t="e">
        <f t="shared" si="60"/>
        <v>#DIV/0!</v>
      </c>
      <c r="EE34" t="e">
        <f t="shared" si="61"/>
        <v>#DIV/0!</v>
      </c>
      <c r="EF34" t="e">
        <f t="shared" si="62"/>
        <v>#DIV/0!</v>
      </c>
      <c r="EG34" t="e">
        <f t="shared" si="63"/>
        <v>#DIV/0!</v>
      </c>
      <c r="EJ34" s="26" t="e">
        <f t="shared" si="64"/>
        <v>#DIV/0!</v>
      </c>
      <c r="EK34" s="26">
        <f t="shared" si="93"/>
        <v>1</v>
      </c>
      <c r="EL34" s="26">
        <f t="shared" si="23"/>
        <v>1.1086889456744686</v>
      </c>
      <c r="EO34" t="e">
        <f t="shared" si="65"/>
        <v>#DIV/0!</v>
      </c>
      <c r="EP34" t="e">
        <f t="shared" si="66"/>
        <v>#DIV/0!</v>
      </c>
      <c r="EQ34" t="e">
        <f t="shared" si="67"/>
        <v>#DIV/0!</v>
      </c>
      <c r="ER34" t="e">
        <f t="shared" si="68"/>
        <v>#DIV/0!</v>
      </c>
      <c r="EU34" t="e">
        <f t="shared" si="94"/>
        <v>#DIV/0!</v>
      </c>
      <c r="EV34">
        <f t="shared" si="95"/>
        <v>1</v>
      </c>
      <c r="EW34">
        <f t="shared" si="24"/>
        <v>1</v>
      </c>
      <c r="EY34" t="e">
        <f t="shared" si="69"/>
        <v>#REF!</v>
      </c>
      <c r="EZ34" t="e">
        <f t="shared" si="70"/>
        <v>#REF!</v>
      </c>
      <c r="FA34" t="e">
        <f t="shared" si="71"/>
        <v>#DIV/0!</v>
      </c>
      <c r="FB34" t="e">
        <f t="shared" si="72"/>
        <v>#REF!</v>
      </c>
      <c r="FE34" t="e">
        <f t="shared" si="96"/>
        <v>#REF!</v>
      </c>
      <c r="FF34">
        <f t="shared" si="97"/>
        <v>1</v>
      </c>
      <c r="FG34">
        <f t="shared" si="25"/>
        <v>1</v>
      </c>
      <c r="FW34" t="e">
        <f>#REF!/#REF!</f>
        <v>#REF!</v>
      </c>
      <c r="FY34" s="8">
        <f t="shared" si="98"/>
        <v>24</v>
      </c>
      <c r="FZ34" t="b">
        <f t="shared" si="73"/>
        <v>1</v>
      </c>
      <c r="GD34" s="11"/>
      <c r="GE34" s="11"/>
      <c r="GF34" s="11"/>
      <c r="GG34" s="11">
        <f t="shared" ca="1" si="26"/>
        <v>2009</v>
      </c>
      <c r="GH34" s="11">
        <f t="shared" ca="1" si="27"/>
        <v>0.64338996023532247</v>
      </c>
      <c r="GI34" s="11">
        <f t="shared" ca="1" si="28"/>
        <v>0.87713009195270875</v>
      </c>
      <c r="GJ34" s="11">
        <f t="shared" ca="1" si="29"/>
        <v>0.89824159554195926</v>
      </c>
      <c r="GN34" s="11" t="e">
        <f t="shared" ca="1" si="30"/>
        <v>#DIV/0!</v>
      </c>
      <c r="GO34" s="11" t="e">
        <f t="shared" ca="1" si="31"/>
        <v>#DIV/0!</v>
      </c>
      <c r="GP34" s="11" t="e">
        <f t="shared" ca="1" si="32"/>
        <v>#DIV/0!</v>
      </c>
      <c r="GQ34" s="11" t="e">
        <f t="shared" ca="1" si="33"/>
        <v>#DIV/0!</v>
      </c>
      <c r="GY34" s="14"/>
      <c r="HA34">
        <f t="shared" si="34"/>
        <v>0.5155465308120456</v>
      </c>
      <c r="HB34">
        <f t="shared" si="35"/>
        <v>1</v>
      </c>
      <c r="HC34">
        <f t="shared" si="36"/>
        <v>1.2182926428388696</v>
      </c>
      <c r="HD34">
        <f t="shared" si="37"/>
        <v>83.66771376880466</v>
      </c>
      <c r="HE34">
        <f t="shared" si="38"/>
        <v>52.550565313392624</v>
      </c>
      <c r="HF34">
        <f t="shared" si="39"/>
        <v>0.81132856492286409</v>
      </c>
      <c r="HH34">
        <f t="shared" si="40"/>
        <v>1.2182926428388696</v>
      </c>
      <c r="HJ34">
        <f t="shared" si="41"/>
        <v>1.1397580487414536</v>
      </c>
      <c r="HK34">
        <f t="shared" si="42"/>
        <v>0.97511738971364359</v>
      </c>
      <c r="HL34" t="e">
        <f t="shared" si="43"/>
        <v>#DIV/0!</v>
      </c>
      <c r="HM34">
        <f t="shared" si="44"/>
        <v>27406686.440770295</v>
      </c>
      <c r="HP34" s="8">
        <f t="shared" si="99"/>
        <v>24</v>
      </c>
      <c r="HQ34" t="b">
        <f t="shared" si="75"/>
        <v>1</v>
      </c>
      <c r="HT34" s="11"/>
      <c r="HU34" s="11"/>
      <c r="HV34" s="11"/>
      <c r="HW34" s="11" t="e">
        <f t="shared" ca="1" si="102"/>
        <v>#DIV/0!</v>
      </c>
      <c r="HX34" s="11" t="e">
        <f t="shared" ca="1" si="103"/>
        <v>#DIV/0!</v>
      </c>
      <c r="HY34" s="11" t="e">
        <f t="shared" ca="1" si="104"/>
        <v>#DIV/0!</v>
      </c>
      <c r="HZ34" s="11">
        <f t="shared" ca="1" si="105"/>
        <v>0</v>
      </c>
      <c r="IC34" s="11">
        <f t="shared" ca="1" si="106"/>
        <v>0</v>
      </c>
      <c r="ID34" s="11">
        <f t="shared" ca="1" si="107"/>
        <v>0</v>
      </c>
      <c r="IE34" s="11">
        <f t="shared" ca="1" si="108"/>
        <v>0</v>
      </c>
      <c r="IF34" s="11" t="e">
        <f t="shared" ca="1" si="109"/>
        <v>#DIV/0!</v>
      </c>
    </row>
    <row r="35" spans="1:240" x14ac:dyDescent="0.2">
      <c r="A35">
        <f t="shared" si="76"/>
        <v>26</v>
      </c>
      <c r="B35" s="1">
        <f t="shared" si="77"/>
        <v>1974</v>
      </c>
      <c r="C35" s="1"/>
      <c r="D35" s="1"/>
      <c r="E35" s="1"/>
      <c r="F35" s="1"/>
      <c r="G35" s="1"/>
      <c r="H35" s="1"/>
      <c r="I35" s="1"/>
      <c r="J35" s="1"/>
      <c r="K35" s="525"/>
      <c r="L35" s="27">
        <v>14732.48533956</v>
      </c>
      <c r="M35" s="27">
        <v>9361.1110035399997</v>
      </c>
      <c r="N35" s="27">
        <v>31852.776656590002</v>
      </c>
      <c r="O35" s="27">
        <v>18118.248058869998</v>
      </c>
      <c r="P35" s="27"/>
      <c r="Q35" s="27">
        <f t="shared" si="101"/>
        <v>74064.621058560006</v>
      </c>
      <c r="R35" s="27"/>
      <c r="S35" s="27"/>
      <c r="AA35" s="23">
        <f t="shared" si="53"/>
        <v>70809.498826130162</v>
      </c>
      <c r="AB35" s="23">
        <f t="shared" si="0"/>
        <v>47542.368755172327</v>
      </c>
      <c r="AC35" s="23"/>
      <c r="AD35" s="26">
        <f>Sector_Activity!E31</f>
        <v>0.77065445172423508</v>
      </c>
      <c r="AF35" s="27"/>
      <c r="AI35" s="34">
        <f t="shared" si="1"/>
        <v>208.05803718135354</v>
      </c>
      <c r="AJ35" s="34">
        <f t="shared" si="2"/>
        <v>196.90039113841095</v>
      </c>
      <c r="AK35" s="34" t="e">
        <f t="shared" si="3"/>
        <v>#DIV/0!</v>
      </c>
      <c r="AL35" s="26">
        <f t="shared" si="4"/>
        <v>23510210.079670429</v>
      </c>
      <c r="AO35" s="34" t="e">
        <f t="shared" si="5"/>
        <v>#DIV/0!</v>
      </c>
      <c r="AR35" s="26">
        <f t="shared" si="6"/>
        <v>1.122734714400619</v>
      </c>
      <c r="AS35" s="26">
        <f t="shared" si="7"/>
        <v>0.99161185037754396</v>
      </c>
      <c r="AT35" s="26" t="e">
        <f t="shared" si="8"/>
        <v>#DIV/0!</v>
      </c>
      <c r="AU35" s="26">
        <f t="shared" si="9"/>
        <v>23510210.079670429</v>
      </c>
      <c r="AV35" s="26"/>
      <c r="AW35" s="26" t="e">
        <f t="shared" si="54"/>
        <v>#DIV/0!</v>
      </c>
      <c r="AZ35" t="e">
        <f t="shared" si="10"/>
        <v>#DIV/0!</v>
      </c>
      <c r="BA35" t="e">
        <f t="shared" si="11"/>
        <v>#DIV/0!</v>
      </c>
      <c r="BB35" t="e">
        <f t="shared" si="12"/>
        <v>#DIV/0!</v>
      </c>
      <c r="BC35" t="e">
        <f t="shared" si="13"/>
        <v>#DIV/0!</v>
      </c>
      <c r="BO35" t="e">
        <f>AR35/#REF!</f>
        <v>#REF!</v>
      </c>
      <c r="BP35" t="e">
        <f>AS35/#REF!</f>
        <v>#REF!</v>
      </c>
      <c r="BQ35" t="e">
        <f>AT35/#REF!</f>
        <v>#DIV/0!</v>
      </c>
      <c r="BR35" t="e">
        <f>AU35/#REF!</f>
        <v>#REF!</v>
      </c>
      <c r="CA35" s="9">
        <f t="shared" si="55"/>
        <v>0.71141099973588562</v>
      </c>
      <c r="CB35" s="9"/>
      <c r="CC35" s="9" t="e">
        <f t="shared" si="56"/>
        <v>#DIV/0!</v>
      </c>
      <c r="CD35" s="9">
        <f t="shared" si="57"/>
        <v>1</v>
      </c>
      <c r="CE35" s="9">
        <f t="shared" si="14"/>
        <v>1.1086889456744686</v>
      </c>
      <c r="CF35" s="9">
        <f t="shared" si="58"/>
        <v>80.179121909147625</v>
      </c>
      <c r="CG35" s="9">
        <f t="shared" si="15"/>
        <v>63.239960351413629</v>
      </c>
      <c r="CH35" s="9">
        <f t="shared" si="16"/>
        <v>0.96372536552194277</v>
      </c>
      <c r="CI35" s="9"/>
      <c r="CJ35" s="9">
        <f t="shared" si="17"/>
        <v>1.1086889456744686</v>
      </c>
      <c r="CV35" s="223"/>
      <c r="CW35" s="8"/>
      <c r="CX35" s="26">
        <f t="shared" si="18"/>
        <v>0.19891393662720017</v>
      </c>
      <c r="CY35" s="26">
        <f t="shared" si="19"/>
        <v>0.1263911280412619</v>
      </c>
      <c r="CZ35" s="26">
        <f t="shared" si="20"/>
        <v>0.4300673682162669</v>
      </c>
      <c r="DA35" s="26">
        <f t="shared" si="21"/>
        <v>0.24462756711527095</v>
      </c>
      <c r="DB35" s="26"/>
      <c r="DC35">
        <f t="shared" si="59"/>
        <v>1</v>
      </c>
      <c r="DE35" s="26">
        <f t="shared" si="78"/>
        <v>0.19827596808691067</v>
      </c>
      <c r="DF35" s="26">
        <f t="shared" si="79"/>
        <v>0.1260041540688378</v>
      </c>
      <c r="DG35" s="26">
        <f t="shared" si="80"/>
        <v>0.43074360120794064</v>
      </c>
      <c r="DH35" s="26">
        <f t="shared" si="81"/>
        <v>0.24497468017535257</v>
      </c>
      <c r="DI35" s="26"/>
      <c r="DJ35" s="26">
        <f t="shared" si="82"/>
        <v>0.99999840353904168</v>
      </c>
      <c r="DK35" s="26"/>
      <c r="DL35" s="26">
        <f t="shared" si="83"/>
        <v>0.19827628462725805</v>
      </c>
      <c r="DM35" s="26">
        <f t="shared" si="84"/>
        <v>0.1260043552298715</v>
      </c>
      <c r="DN35" s="26">
        <f t="shared" si="85"/>
        <v>0.43074428887438082</v>
      </c>
      <c r="DO35" s="26">
        <f t="shared" si="86"/>
        <v>0.24497507126848961</v>
      </c>
      <c r="DP35" s="26"/>
      <c r="DQ35" s="26">
        <f t="shared" si="87"/>
        <v>0.99999999999999989</v>
      </c>
      <c r="DR35" s="26"/>
      <c r="DS35" s="26"/>
      <c r="DT35" s="26">
        <f t="shared" si="88"/>
        <v>-3.9823303878872743E-2</v>
      </c>
      <c r="DU35" s="26">
        <f t="shared" si="89"/>
        <v>-4.2738504233740759E-2</v>
      </c>
      <c r="DV35" s="26" t="e">
        <f t="shared" si="90"/>
        <v>#DIV/0!</v>
      </c>
      <c r="DW35" s="26">
        <f t="shared" si="91"/>
        <v>-7.7642218896413371E-3</v>
      </c>
      <c r="DX35" s="26"/>
      <c r="DZ35" t="e">
        <f t="shared" si="100"/>
        <v>#DIV/0!</v>
      </c>
      <c r="EA35">
        <f t="shared" si="92"/>
        <v>1</v>
      </c>
      <c r="EB35">
        <f t="shared" si="22"/>
        <v>80.179121909147625</v>
      </c>
      <c r="ED35" t="e">
        <f t="shared" si="60"/>
        <v>#DIV/0!</v>
      </c>
      <c r="EE35" t="e">
        <f t="shared" si="61"/>
        <v>#DIV/0!</v>
      </c>
      <c r="EF35" t="e">
        <f t="shared" si="62"/>
        <v>#DIV/0!</v>
      </c>
      <c r="EG35" t="e">
        <f t="shared" si="63"/>
        <v>#DIV/0!</v>
      </c>
      <c r="EJ35" s="26" t="e">
        <f t="shared" si="64"/>
        <v>#DIV/0!</v>
      </c>
      <c r="EK35" s="26">
        <f t="shared" si="93"/>
        <v>1</v>
      </c>
      <c r="EL35" s="26">
        <f t="shared" si="23"/>
        <v>1.1086889456744686</v>
      </c>
      <c r="EO35" t="e">
        <f t="shared" si="65"/>
        <v>#DIV/0!</v>
      </c>
      <c r="EP35" t="e">
        <f t="shared" si="66"/>
        <v>#DIV/0!</v>
      </c>
      <c r="EQ35" t="e">
        <f t="shared" si="67"/>
        <v>#DIV/0!</v>
      </c>
      <c r="ER35" t="e">
        <f t="shared" si="68"/>
        <v>#DIV/0!</v>
      </c>
      <c r="EU35" t="e">
        <f t="shared" si="94"/>
        <v>#DIV/0!</v>
      </c>
      <c r="EV35">
        <f t="shared" si="95"/>
        <v>1</v>
      </c>
      <c r="EW35">
        <f t="shared" si="24"/>
        <v>1</v>
      </c>
      <c r="EY35" t="e">
        <f t="shared" si="69"/>
        <v>#REF!</v>
      </c>
      <c r="EZ35" t="e">
        <f t="shared" si="70"/>
        <v>#REF!</v>
      </c>
      <c r="FA35" t="e">
        <f t="shared" si="71"/>
        <v>#DIV/0!</v>
      </c>
      <c r="FB35" t="e">
        <f t="shared" si="72"/>
        <v>#REF!</v>
      </c>
      <c r="FE35" t="e">
        <f t="shared" si="96"/>
        <v>#REF!</v>
      </c>
      <c r="FF35">
        <f t="shared" si="97"/>
        <v>1</v>
      </c>
      <c r="FG35">
        <f t="shared" si="25"/>
        <v>1</v>
      </c>
      <c r="FW35" t="e">
        <f>#REF!/#REF!</f>
        <v>#REF!</v>
      </c>
      <c r="FY35" s="8">
        <f t="shared" si="98"/>
        <v>25</v>
      </c>
      <c r="FZ35" t="b">
        <f t="shared" si="73"/>
        <v>1</v>
      </c>
      <c r="GD35" s="11"/>
      <c r="GE35" s="11"/>
      <c r="GF35" s="11"/>
      <c r="GG35" s="11">
        <f t="shared" ca="1" si="26"/>
        <v>2010</v>
      </c>
      <c r="GH35" s="11">
        <f t="shared" ca="1" si="27"/>
        <v>0.65117384306584092</v>
      </c>
      <c r="GI35" s="11">
        <f t="shared" ca="1" si="28"/>
        <v>0.87713009195270875</v>
      </c>
      <c r="GJ35" s="11">
        <f t="shared" ca="1" si="29"/>
        <v>0.89824159554195926</v>
      </c>
      <c r="GN35" s="11" t="e">
        <f t="shared" ca="1" si="30"/>
        <v>#DIV/0!</v>
      </c>
      <c r="GO35" s="11" t="e">
        <f t="shared" ca="1" si="31"/>
        <v>#DIV/0!</v>
      </c>
      <c r="GP35" s="11" t="e">
        <f t="shared" ca="1" si="32"/>
        <v>#DIV/0!</v>
      </c>
      <c r="GQ35" s="11" t="e">
        <f t="shared" ca="1" si="33"/>
        <v>#DIV/0!</v>
      </c>
      <c r="GY35" s="14"/>
      <c r="HA35">
        <f t="shared" si="34"/>
        <v>0.51276356582120131</v>
      </c>
      <c r="HB35">
        <f t="shared" si="35"/>
        <v>1</v>
      </c>
      <c r="HC35">
        <f t="shared" si="36"/>
        <v>1.2182926428388696</v>
      </c>
      <c r="HD35">
        <f t="shared" si="37"/>
        <v>83.66771376880466</v>
      </c>
      <c r="HE35">
        <f t="shared" si="38"/>
        <v>52.266892793502151</v>
      </c>
      <c r="HF35">
        <f t="shared" si="39"/>
        <v>0.79194804993306589</v>
      </c>
      <c r="HH35">
        <f t="shared" si="40"/>
        <v>1.2182926428388696</v>
      </c>
      <c r="HJ35">
        <f t="shared" si="41"/>
        <v>1.0952610076944798</v>
      </c>
      <c r="HK35">
        <f t="shared" si="42"/>
        <v>0.93432034313154455</v>
      </c>
      <c r="HL35" t="e">
        <f t="shared" si="43"/>
        <v>#DIV/0!</v>
      </c>
      <c r="HM35">
        <f t="shared" si="44"/>
        <v>27194718.792749237</v>
      </c>
      <c r="HP35" s="8">
        <f t="shared" si="99"/>
        <v>25</v>
      </c>
      <c r="HQ35" t="b">
        <f t="shared" si="75"/>
        <v>1</v>
      </c>
      <c r="HT35" s="11"/>
      <c r="HU35" s="11"/>
      <c r="HV35" s="11"/>
      <c r="HW35" s="11" t="e">
        <f t="shared" ca="1" si="102"/>
        <v>#DIV/0!</v>
      </c>
      <c r="HX35" s="11" t="e">
        <f t="shared" ca="1" si="103"/>
        <v>#DIV/0!</v>
      </c>
      <c r="HY35" s="11" t="e">
        <f t="shared" ca="1" si="104"/>
        <v>#DIV/0!</v>
      </c>
      <c r="HZ35" s="11">
        <f t="shared" ca="1" si="105"/>
        <v>0</v>
      </c>
      <c r="IC35" s="11">
        <f t="shared" ca="1" si="106"/>
        <v>0</v>
      </c>
      <c r="ID35" s="11">
        <f t="shared" ca="1" si="107"/>
        <v>0</v>
      </c>
      <c r="IE35" s="11">
        <f t="shared" ca="1" si="108"/>
        <v>0</v>
      </c>
      <c r="IF35" s="11" t="e">
        <f t="shared" ca="1" si="109"/>
        <v>#DIV/0!</v>
      </c>
    </row>
    <row r="36" spans="1:240" x14ac:dyDescent="0.2">
      <c r="A36">
        <f t="shared" si="76"/>
        <v>27</v>
      </c>
      <c r="B36" s="1">
        <f t="shared" si="77"/>
        <v>1975</v>
      </c>
      <c r="C36" s="1"/>
      <c r="D36" s="1"/>
      <c r="E36" s="1"/>
      <c r="F36" s="1"/>
      <c r="G36" s="1"/>
      <c r="H36" s="1"/>
      <c r="I36" s="1"/>
      <c r="J36" s="1"/>
      <c r="K36" s="525"/>
      <c r="L36" s="27">
        <v>14879.04055197</v>
      </c>
      <c r="M36" s="27">
        <v>9451.3844669700011</v>
      </c>
      <c r="N36" s="27">
        <v>29491.884914760001</v>
      </c>
      <c r="O36" s="27">
        <v>18243.768733770001</v>
      </c>
      <c r="P36" s="27"/>
      <c r="Q36" s="27">
        <f t="shared" si="101"/>
        <v>72066.078667470007</v>
      </c>
      <c r="R36" s="27"/>
      <c r="S36" s="27"/>
      <c r="AA36" s="23">
        <f t="shared" si="53"/>
        <v>72520.665866179261</v>
      </c>
      <c r="AB36" s="23">
        <f t="shared" si="0"/>
        <v>48478.406456760917</v>
      </c>
      <c r="AC36" s="23"/>
      <c r="AD36" s="26">
        <f>Sector_Activity!E32</f>
        <v>0.77452140460648522</v>
      </c>
      <c r="AF36" s="27"/>
      <c r="AI36" s="34">
        <f t="shared" si="1"/>
        <v>205.16966266451493</v>
      </c>
      <c r="AJ36" s="34">
        <f t="shared" si="2"/>
        <v>194.9607084424263</v>
      </c>
      <c r="AK36" s="34" t="e">
        <f t="shared" si="3"/>
        <v>#DIV/0!</v>
      </c>
      <c r="AL36" s="26">
        <f t="shared" si="4"/>
        <v>23554892.89936306</v>
      </c>
      <c r="AO36" s="34" t="e">
        <f t="shared" si="5"/>
        <v>#DIV/0!</v>
      </c>
      <c r="AR36" s="26">
        <f t="shared" si="6"/>
        <v>1.1071483021563366</v>
      </c>
      <c r="AS36" s="26">
        <f t="shared" si="7"/>
        <v>0.9818433967132818</v>
      </c>
      <c r="AT36" s="26" t="e">
        <f t="shared" si="8"/>
        <v>#DIV/0!</v>
      </c>
      <c r="AU36" s="26">
        <f t="shared" si="9"/>
        <v>23554892.89936306</v>
      </c>
      <c r="AV36" s="26"/>
      <c r="AW36" s="26" t="e">
        <f t="shared" si="54"/>
        <v>#DIV/0!</v>
      </c>
      <c r="AZ36" t="e">
        <f t="shared" si="10"/>
        <v>#DIV/0!</v>
      </c>
      <c r="BA36" t="e">
        <f t="shared" si="11"/>
        <v>#DIV/0!</v>
      </c>
      <c r="BB36" t="e">
        <f t="shared" si="12"/>
        <v>#DIV/0!</v>
      </c>
      <c r="BC36" t="e">
        <f t="shared" si="13"/>
        <v>#DIV/0!</v>
      </c>
      <c r="BO36" t="e">
        <f>AR36/#REF!</f>
        <v>#REF!</v>
      </c>
      <c r="BP36" t="e">
        <f>AS36/#REF!</f>
        <v>#REF!</v>
      </c>
      <c r="BQ36" t="e">
        <f>AT36/#REF!</f>
        <v>#DIV/0!</v>
      </c>
      <c r="BR36" t="e">
        <f>AU36/#REF!</f>
        <v>#REF!</v>
      </c>
      <c r="CA36" s="9">
        <f t="shared" si="55"/>
        <v>0.70993950522569205</v>
      </c>
      <c r="CB36" s="9"/>
      <c r="CC36" s="9" t="e">
        <f t="shared" si="56"/>
        <v>#DIV/0!</v>
      </c>
      <c r="CD36" s="9">
        <f t="shared" si="57"/>
        <v>1</v>
      </c>
      <c r="CE36" s="9">
        <f t="shared" si="14"/>
        <v>1.1086889456744686</v>
      </c>
      <c r="CF36" s="9">
        <f t="shared" si="58"/>
        <v>80.179121909147625</v>
      </c>
      <c r="CG36" s="9">
        <f t="shared" si="15"/>
        <v>63.10915375084587</v>
      </c>
      <c r="CH36" s="9">
        <f t="shared" si="16"/>
        <v>0.93772042593220994</v>
      </c>
      <c r="CI36" s="9"/>
      <c r="CJ36" s="9">
        <f t="shared" si="17"/>
        <v>1.1086889456744686</v>
      </c>
      <c r="CV36" s="223"/>
      <c r="CW36" s="8"/>
      <c r="CX36" s="26">
        <f t="shared" si="18"/>
        <v>0.20646385688092486</v>
      </c>
      <c r="CY36" s="26">
        <f t="shared" si="19"/>
        <v>0.13114886562068864</v>
      </c>
      <c r="CZ36" s="26">
        <f t="shared" si="20"/>
        <v>0.40923393446787298</v>
      </c>
      <c r="DA36" s="26">
        <f t="shared" si="21"/>
        <v>0.25315334303051346</v>
      </c>
      <c r="DB36" s="26"/>
      <c r="DC36">
        <f t="shared" si="59"/>
        <v>1</v>
      </c>
      <c r="DE36" s="26">
        <f t="shared" si="78"/>
        <v>0.20266545912368905</v>
      </c>
      <c r="DF36" s="26">
        <f t="shared" si="79"/>
        <v>0.1287553465967935</v>
      </c>
      <c r="DG36" s="26">
        <f t="shared" si="80"/>
        <v>0.41956444803271398</v>
      </c>
      <c r="DH36" s="26">
        <f t="shared" si="81"/>
        <v>0.24886611553561558</v>
      </c>
      <c r="DI36" s="26"/>
      <c r="DJ36" s="26">
        <f t="shared" si="82"/>
        <v>0.99985136928881202</v>
      </c>
      <c r="DK36" s="26"/>
      <c r="DL36" s="26">
        <f t="shared" si="83"/>
        <v>0.20269558591277792</v>
      </c>
      <c r="DM36" s="26">
        <f t="shared" si="84"/>
        <v>0.12877448644029599</v>
      </c>
      <c r="DN36" s="26">
        <f t="shared" si="85"/>
        <v>0.41962681746502734</v>
      </c>
      <c r="DO36" s="26">
        <f t="shared" si="86"/>
        <v>0.24890311018189881</v>
      </c>
      <c r="DP36" s="26"/>
      <c r="DQ36" s="26">
        <f t="shared" si="87"/>
        <v>1</v>
      </c>
      <c r="DR36" s="26"/>
      <c r="DS36" s="26"/>
      <c r="DT36" s="26">
        <f t="shared" si="88"/>
        <v>-1.3979806090187043E-2</v>
      </c>
      <c r="DU36" s="26">
        <f t="shared" si="89"/>
        <v>-9.899929031817226E-3</v>
      </c>
      <c r="DV36" s="26" t="e">
        <f t="shared" si="90"/>
        <v>#DIV/0!</v>
      </c>
      <c r="DW36" s="26">
        <f t="shared" si="91"/>
        <v>1.8987670392298186E-3</v>
      </c>
      <c r="DX36" s="26"/>
      <c r="DZ36" t="e">
        <f t="shared" si="100"/>
        <v>#DIV/0!</v>
      </c>
      <c r="EA36">
        <f t="shared" si="92"/>
        <v>1</v>
      </c>
      <c r="EB36">
        <f t="shared" si="22"/>
        <v>80.179121909147625</v>
      </c>
      <c r="ED36" t="e">
        <f t="shared" si="60"/>
        <v>#DIV/0!</v>
      </c>
      <c r="EE36" t="e">
        <f t="shared" si="61"/>
        <v>#DIV/0!</v>
      </c>
      <c r="EF36" t="e">
        <f t="shared" si="62"/>
        <v>#DIV/0!</v>
      </c>
      <c r="EG36" t="e">
        <f t="shared" si="63"/>
        <v>#DIV/0!</v>
      </c>
      <c r="EJ36" s="26" t="e">
        <f t="shared" si="64"/>
        <v>#DIV/0!</v>
      </c>
      <c r="EK36" s="26">
        <f t="shared" si="93"/>
        <v>1</v>
      </c>
      <c r="EL36" s="26">
        <f t="shared" si="23"/>
        <v>1.1086889456744686</v>
      </c>
      <c r="EO36" t="e">
        <f t="shared" si="65"/>
        <v>#DIV/0!</v>
      </c>
      <c r="EP36" t="e">
        <f t="shared" si="66"/>
        <v>#DIV/0!</v>
      </c>
      <c r="EQ36" t="e">
        <f t="shared" si="67"/>
        <v>#DIV/0!</v>
      </c>
      <c r="ER36" t="e">
        <f t="shared" si="68"/>
        <v>#DIV/0!</v>
      </c>
      <c r="EU36" t="e">
        <f t="shared" si="94"/>
        <v>#DIV/0!</v>
      </c>
      <c r="EV36">
        <f t="shared" si="95"/>
        <v>1</v>
      </c>
      <c r="EW36">
        <f t="shared" si="24"/>
        <v>1</v>
      </c>
      <c r="EY36" t="e">
        <f t="shared" si="69"/>
        <v>#REF!</v>
      </c>
      <c r="EZ36" t="e">
        <f t="shared" si="70"/>
        <v>#REF!</v>
      </c>
      <c r="FA36" t="e">
        <f t="shared" si="71"/>
        <v>#DIV/0!</v>
      </c>
      <c r="FB36" t="e">
        <f t="shared" si="72"/>
        <v>#REF!</v>
      </c>
      <c r="FE36" t="e">
        <f t="shared" si="96"/>
        <v>#REF!</v>
      </c>
      <c r="FF36">
        <f t="shared" si="97"/>
        <v>1</v>
      </c>
      <c r="FG36">
        <f t="shared" si="25"/>
        <v>1</v>
      </c>
      <c r="FW36" t="e">
        <f>#REF!/#REF!</f>
        <v>#REF!</v>
      </c>
      <c r="FY36" s="8">
        <f t="shared" si="98"/>
        <v>26</v>
      </c>
      <c r="FZ36" t="b">
        <f t="shared" si="73"/>
        <v>1</v>
      </c>
      <c r="GD36" s="11"/>
      <c r="GE36" s="11"/>
      <c r="GF36" s="11"/>
      <c r="GG36" s="11">
        <f t="shared" ca="1" si="26"/>
        <v>2011</v>
      </c>
      <c r="GH36" s="11">
        <f t="shared" ca="1" si="27"/>
        <v>0</v>
      </c>
      <c r="GI36" s="11">
        <f t="shared" ca="1" si="28"/>
        <v>0</v>
      </c>
      <c r="GJ36" s="11">
        <f t="shared" ca="1" si="29"/>
        <v>0</v>
      </c>
      <c r="GN36" s="11">
        <f t="shared" ca="1" si="30"/>
        <v>0</v>
      </c>
      <c r="GO36" s="11">
        <f t="shared" ca="1" si="31"/>
        <v>0</v>
      </c>
      <c r="GP36" s="11">
        <f t="shared" ca="1" si="32"/>
        <v>0</v>
      </c>
      <c r="GQ36" s="11">
        <f t="shared" ca="1" si="33"/>
        <v>0</v>
      </c>
      <c r="GY36" s="14"/>
      <c r="HA36">
        <f t="shared" si="34"/>
        <v>0.51170295701361568</v>
      </c>
      <c r="HB36">
        <f t="shared" si="35"/>
        <v>1</v>
      </c>
      <c r="HC36">
        <f t="shared" si="36"/>
        <v>1.2182926428388696</v>
      </c>
      <c r="HD36">
        <f t="shared" si="37"/>
        <v>83.66771376880466</v>
      </c>
      <c r="HE36">
        <f t="shared" si="38"/>
        <v>52.158783070938028</v>
      </c>
      <c r="HF36">
        <f t="shared" si="39"/>
        <v>0.77057830920245607</v>
      </c>
      <c r="HH36">
        <f t="shared" si="40"/>
        <v>1.2182926428388696</v>
      </c>
      <c r="HJ36">
        <f t="shared" si="41"/>
        <v>1.0800560003476392</v>
      </c>
      <c r="HK36">
        <f t="shared" si="42"/>
        <v>0.92511627303498101</v>
      </c>
      <c r="HL36" t="e">
        <f t="shared" si="43"/>
        <v>#DIV/0!</v>
      </c>
      <c r="HM36">
        <f t="shared" si="44"/>
        <v>27246404.28225743</v>
      </c>
      <c r="HP36" s="8">
        <f t="shared" si="99"/>
        <v>26</v>
      </c>
      <c r="HQ36" t="b">
        <f t="shared" si="75"/>
        <v>1</v>
      </c>
      <c r="HT36" s="11"/>
      <c r="HU36" s="11"/>
      <c r="HV36" s="11"/>
      <c r="HW36" s="11">
        <f t="shared" ca="1" si="102"/>
        <v>0</v>
      </c>
      <c r="HX36" s="11">
        <f t="shared" ca="1" si="103"/>
        <v>0</v>
      </c>
      <c r="HY36" s="11">
        <f t="shared" ca="1" si="104"/>
        <v>0</v>
      </c>
      <c r="HZ36" s="11">
        <f t="shared" ca="1" si="105"/>
        <v>0</v>
      </c>
      <c r="IC36" s="11">
        <f t="shared" ca="1" si="106"/>
        <v>0</v>
      </c>
      <c r="ID36" s="11">
        <f t="shared" ca="1" si="107"/>
        <v>0</v>
      </c>
      <c r="IE36" s="11">
        <f t="shared" ca="1" si="108"/>
        <v>0</v>
      </c>
      <c r="IF36" s="11">
        <f t="shared" ca="1" si="109"/>
        <v>0</v>
      </c>
    </row>
    <row r="37" spans="1:240" x14ac:dyDescent="0.2">
      <c r="A37">
        <f t="shared" si="76"/>
        <v>28</v>
      </c>
      <c r="B37" s="1">
        <f t="shared" si="77"/>
        <v>1976</v>
      </c>
      <c r="C37" s="1"/>
      <c r="D37" s="1"/>
      <c r="E37" s="1"/>
      <c r="F37" s="1"/>
      <c r="G37" s="1"/>
      <c r="H37" s="1"/>
      <c r="I37" s="1"/>
      <c r="J37" s="1"/>
      <c r="K37" s="525"/>
      <c r="L37" s="27">
        <v>15490.06712845</v>
      </c>
      <c r="M37" s="27">
        <v>10029.66927145</v>
      </c>
      <c r="N37" s="27">
        <v>31483.576696839998</v>
      </c>
      <c r="O37" s="27">
        <v>19099.736232260002</v>
      </c>
      <c r="P37" s="27"/>
      <c r="Q37" s="27">
        <f t="shared" si="101"/>
        <v>76103.049329000001</v>
      </c>
      <c r="R37" s="27"/>
      <c r="S37" s="27"/>
      <c r="AA37" s="23">
        <f t="shared" si="53"/>
        <v>74047.725476823762</v>
      </c>
      <c r="AB37" s="23">
        <f t="shared" si="0"/>
        <v>49218.818000569161</v>
      </c>
      <c r="AC37" s="23"/>
      <c r="AD37" s="26">
        <f>Sector_Activity!E33</f>
        <v>0.82042491580942556</v>
      </c>
      <c r="AF37" s="27"/>
      <c r="AI37" s="34">
        <f t="shared" si="1"/>
        <v>209.19031649794894</v>
      </c>
      <c r="AJ37" s="34">
        <f t="shared" si="2"/>
        <v>203.77712588169058</v>
      </c>
      <c r="AK37" s="34" t="e">
        <f t="shared" si="3"/>
        <v>#DIV/0!</v>
      </c>
      <c r="AL37" s="26">
        <f t="shared" si="4"/>
        <v>23280297.641151395</v>
      </c>
      <c r="AO37" s="34" t="e">
        <f t="shared" si="5"/>
        <v>#DIV/0!</v>
      </c>
      <c r="AR37" s="26">
        <f t="shared" si="6"/>
        <v>1.1288447849961201</v>
      </c>
      <c r="AS37" s="26">
        <f t="shared" si="7"/>
        <v>1.0262438367535669</v>
      </c>
      <c r="AT37" s="26" t="e">
        <f t="shared" si="8"/>
        <v>#DIV/0!</v>
      </c>
      <c r="AU37" s="26">
        <f t="shared" si="9"/>
        <v>23280297.641151395</v>
      </c>
      <c r="AV37" s="26"/>
      <c r="AW37" s="26" t="e">
        <f t="shared" si="54"/>
        <v>#DIV/0!</v>
      </c>
      <c r="AZ37" t="e">
        <f t="shared" si="10"/>
        <v>#DIV/0!</v>
      </c>
      <c r="BA37" t="e">
        <f t="shared" si="11"/>
        <v>#DIV/0!</v>
      </c>
      <c r="BB37" t="e">
        <f t="shared" si="12"/>
        <v>#DIV/0!</v>
      </c>
      <c r="BC37" t="e">
        <f t="shared" si="13"/>
        <v>#DIV/0!</v>
      </c>
      <c r="BO37" t="e">
        <f>AR37/#REF!</f>
        <v>#REF!</v>
      </c>
      <c r="BP37" t="e">
        <f>AS37/#REF!</f>
        <v>#REF!</v>
      </c>
      <c r="BQ37" t="e">
        <f>AT37/#REF!</f>
        <v>#DIV/0!</v>
      </c>
      <c r="BR37" t="e">
        <f>AU37/#REF!</f>
        <v>#REF!</v>
      </c>
      <c r="CA37" s="9">
        <f t="shared" si="55"/>
        <v>0.74819836249072447</v>
      </c>
      <c r="CB37" s="9"/>
      <c r="CC37" s="9" t="e">
        <f t="shared" si="56"/>
        <v>#DIV/0!</v>
      </c>
      <c r="CD37" s="9">
        <f t="shared" si="57"/>
        <v>1</v>
      </c>
      <c r="CE37" s="9">
        <f t="shared" si="14"/>
        <v>1.1086889456744686</v>
      </c>
      <c r="CF37" s="9">
        <f t="shared" si="58"/>
        <v>80.179121909147625</v>
      </c>
      <c r="CG37" s="9">
        <f t="shared" si="15"/>
        <v>66.510125365607635</v>
      </c>
      <c r="CH37" s="9">
        <f t="shared" si="16"/>
        <v>0.99024929829771169</v>
      </c>
      <c r="CI37" s="9"/>
      <c r="CJ37" s="9">
        <f t="shared" si="17"/>
        <v>1.1086889456744686</v>
      </c>
      <c r="CV37" s="223"/>
      <c r="CW37" s="8"/>
      <c r="CX37" s="26">
        <f t="shared" si="18"/>
        <v>0.20354068943394257</v>
      </c>
      <c r="CY37" s="26">
        <f t="shared" si="19"/>
        <v>0.13179063598478008</v>
      </c>
      <c r="CZ37" s="26">
        <f t="shared" si="20"/>
        <v>0.41369665176928455</v>
      </c>
      <c r="DA37" s="26">
        <f t="shared" si="21"/>
        <v>0.25097202281199282</v>
      </c>
      <c r="DB37" s="26"/>
      <c r="DC37">
        <f t="shared" si="59"/>
        <v>1</v>
      </c>
      <c r="DE37" s="26">
        <f t="shared" si="78"/>
        <v>0.20499879960905912</v>
      </c>
      <c r="DF37" s="26">
        <f t="shared" si="79"/>
        <v>0.13146948973516645</v>
      </c>
      <c r="DG37" s="26">
        <f t="shared" si="80"/>
        <v>0.41146125956616741</v>
      </c>
      <c r="DH37" s="26">
        <f t="shared" si="81"/>
        <v>0.25206110983977476</v>
      </c>
      <c r="DI37" s="26"/>
      <c r="DJ37" s="26">
        <f t="shared" si="82"/>
        <v>0.99999065875016768</v>
      </c>
      <c r="DK37" s="26"/>
      <c r="DL37" s="26">
        <f t="shared" si="83"/>
        <v>0.20500071457194974</v>
      </c>
      <c r="DM37" s="26">
        <f t="shared" si="84"/>
        <v>0.13147071783598738</v>
      </c>
      <c r="DN37" s="26">
        <f t="shared" si="85"/>
        <v>0.41146510316449336</v>
      </c>
      <c r="DO37" s="26">
        <f t="shared" si="86"/>
        <v>0.25206346442756955</v>
      </c>
      <c r="DP37" s="26"/>
      <c r="DQ37" s="26">
        <f t="shared" si="87"/>
        <v>1</v>
      </c>
      <c r="DR37" s="26"/>
      <c r="DS37" s="26"/>
      <c r="DT37" s="26">
        <f t="shared" si="88"/>
        <v>1.9407183267437716E-2</v>
      </c>
      <c r="DU37" s="26">
        <f t="shared" si="89"/>
        <v>4.4228833327387022E-2</v>
      </c>
      <c r="DV37" s="26" t="e">
        <f t="shared" si="90"/>
        <v>#DIV/0!</v>
      </c>
      <c r="DW37" s="26">
        <f t="shared" si="91"/>
        <v>-1.1726157254945456E-2</v>
      </c>
      <c r="DX37" s="26"/>
      <c r="DZ37" t="e">
        <f t="shared" si="100"/>
        <v>#DIV/0!</v>
      </c>
      <c r="EA37">
        <f t="shared" si="92"/>
        <v>1</v>
      </c>
      <c r="EB37">
        <f t="shared" si="22"/>
        <v>80.179121909147625</v>
      </c>
      <c r="ED37" t="e">
        <f t="shared" si="60"/>
        <v>#DIV/0!</v>
      </c>
      <c r="EE37" t="e">
        <f t="shared" si="61"/>
        <v>#DIV/0!</v>
      </c>
      <c r="EF37" t="e">
        <f t="shared" si="62"/>
        <v>#DIV/0!</v>
      </c>
      <c r="EG37" t="e">
        <f t="shared" si="63"/>
        <v>#DIV/0!</v>
      </c>
      <c r="EJ37" s="26" t="e">
        <f t="shared" si="64"/>
        <v>#DIV/0!</v>
      </c>
      <c r="EK37" s="26">
        <f t="shared" si="93"/>
        <v>1</v>
      </c>
      <c r="EL37" s="26">
        <f t="shared" si="23"/>
        <v>1.1086889456744686</v>
      </c>
      <c r="EO37" t="e">
        <f t="shared" si="65"/>
        <v>#DIV/0!</v>
      </c>
      <c r="EP37" t="e">
        <f t="shared" si="66"/>
        <v>#DIV/0!</v>
      </c>
      <c r="EQ37" t="e">
        <f t="shared" si="67"/>
        <v>#DIV/0!</v>
      </c>
      <c r="ER37" t="e">
        <f t="shared" si="68"/>
        <v>#DIV/0!</v>
      </c>
      <c r="EU37" t="e">
        <f t="shared" si="94"/>
        <v>#DIV/0!</v>
      </c>
      <c r="EV37">
        <f t="shared" si="95"/>
        <v>1</v>
      </c>
      <c r="EW37">
        <f t="shared" si="24"/>
        <v>1</v>
      </c>
      <c r="EY37" t="e">
        <f t="shared" si="69"/>
        <v>#REF!</v>
      </c>
      <c r="EZ37" t="e">
        <f t="shared" si="70"/>
        <v>#REF!</v>
      </c>
      <c r="FA37" t="e">
        <f t="shared" si="71"/>
        <v>#DIV/0!</v>
      </c>
      <c r="FB37" t="e">
        <f t="shared" si="72"/>
        <v>#REF!</v>
      </c>
      <c r="FE37" t="e">
        <f t="shared" si="96"/>
        <v>#REF!</v>
      </c>
      <c r="FF37">
        <f t="shared" si="97"/>
        <v>1</v>
      </c>
      <c r="FG37">
        <f t="shared" si="25"/>
        <v>1</v>
      </c>
      <c r="FW37" t="e">
        <f>#REF!/#REF!</f>
        <v>#REF!</v>
      </c>
      <c r="FY37" s="8">
        <f t="shared" si="98"/>
        <v>27</v>
      </c>
      <c r="FZ37" t="b">
        <f t="shared" si="73"/>
        <v>1</v>
      </c>
      <c r="GD37" s="11"/>
      <c r="GE37" s="11"/>
      <c r="GF37" s="11"/>
      <c r="GG37" s="11">
        <f t="shared" ca="1" si="26"/>
        <v>2012</v>
      </c>
      <c r="GH37" s="11">
        <f t="shared" ca="1" si="27"/>
        <v>0</v>
      </c>
      <c r="GI37" s="11">
        <f t="shared" ca="1" si="28"/>
        <v>0</v>
      </c>
      <c r="GJ37" s="11">
        <f t="shared" ca="1" si="29"/>
        <v>0</v>
      </c>
      <c r="GN37" s="11">
        <f t="shared" ca="1" si="30"/>
        <v>0</v>
      </c>
      <c r="GO37" s="11">
        <f t="shared" ca="1" si="31"/>
        <v>0</v>
      </c>
      <c r="GP37" s="11">
        <f t="shared" ca="1" si="32"/>
        <v>0</v>
      </c>
      <c r="GQ37" s="11">
        <f t="shared" ca="1" si="33"/>
        <v>0</v>
      </c>
      <c r="GY37" s="14"/>
      <c r="HA37">
        <f t="shared" si="34"/>
        <v>0.53927878601084178</v>
      </c>
      <c r="HB37">
        <f t="shared" si="35"/>
        <v>1</v>
      </c>
      <c r="HC37">
        <f t="shared" si="36"/>
        <v>1.2182926428388696</v>
      </c>
      <c r="HD37">
        <f t="shared" si="37"/>
        <v>83.66771376880466</v>
      </c>
      <c r="HE37">
        <f t="shared" si="38"/>
        <v>54.969635857605269</v>
      </c>
      <c r="HF37">
        <f t="shared" si="39"/>
        <v>0.81374427693903406</v>
      </c>
      <c r="HH37">
        <f t="shared" si="40"/>
        <v>1.2182926428388696</v>
      </c>
      <c r="HJ37">
        <f t="shared" si="41"/>
        <v>1.1012215627496296</v>
      </c>
      <c r="HK37">
        <f t="shared" si="42"/>
        <v>0.96695142693903746</v>
      </c>
      <c r="HL37" t="e">
        <f t="shared" si="43"/>
        <v>#DIV/0!</v>
      </c>
      <c r="HM37">
        <f t="shared" si="44"/>
        <v>26928774.588452782</v>
      </c>
      <c r="HP37" s="8">
        <f t="shared" si="99"/>
        <v>27</v>
      </c>
      <c r="HQ37" t="b">
        <f t="shared" si="75"/>
        <v>1</v>
      </c>
      <c r="HT37" s="11"/>
      <c r="HU37" s="11"/>
      <c r="HV37" s="11"/>
      <c r="HW37" s="11">
        <f t="shared" ca="1" si="102"/>
        <v>0</v>
      </c>
      <c r="HX37" s="11">
        <f t="shared" ca="1" si="103"/>
        <v>0</v>
      </c>
      <c r="HY37" s="11">
        <f t="shared" ca="1" si="104"/>
        <v>0</v>
      </c>
      <c r="HZ37" s="11">
        <f t="shared" ca="1" si="105"/>
        <v>0</v>
      </c>
      <c r="IC37" s="11">
        <f t="shared" ca="1" si="106"/>
        <v>0</v>
      </c>
      <c r="ID37" s="11">
        <f t="shared" ca="1" si="107"/>
        <v>0</v>
      </c>
      <c r="IE37" s="11">
        <f t="shared" ca="1" si="108"/>
        <v>0</v>
      </c>
      <c r="IF37" s="11">
        <f t="shared" ca="1" si="109"/>
        <v>0</v>
      </c>
    </row>
    <row r="38" spans="1:240" x14ac:dyDescent="0.2">
      <c r="A38">
        <f t="shared" si="76"/>
        <v>29</v>
      </c>
      <c r="B38" s="1">
        <f t="shared" si="77"/>
        <v>1977</v>
      </c>
      <c r="C38" s="1"/>
      <c r="D38" s="1"/>
      <c r="E38" s="1"/>
      <c r="F38" s="1"/>
      <c r="G38" s="1"/>
      <c r="H38" s="1"/>
      <c r="I38" s="1"/>
      <c r="J38" s="1"/>
      <c r="K38" s="525"/>
      <c r="L38" s="27">
        <v>15755.876586200002</v>
      </c>
      <c r="M38" s="27">
        <v>10181.454242190001</v>
      </c>
      <c r="N38" s="27">
        <v>32392.225391420001</v>
      </c>
      <c r="O38" s="27">
        <v>19820.961065920001</v>
      </c>
      <c r="P38" s="27"/>
      <c r="Q38" s="27">
        <f t="shared" si="101"/>
        <v>78150.517285730006</v>
      </c>
      <c r="R38" s="27"/>
      <c r="S38" s="27"/>
      <c r="AA38" s="23">
        <f t="shared" si="53"/>
        <v>75365.9499935403</v>
      </c>
      <c r="AB38" s="23">
        <f t="shared" si="0"/>
        <v>50022.048157018362</v>
      </c>
      <c r="AC38" s="23">
        <v>1308242.2897465252</v>
      </c>
      <c r="AD38" s="26">
        <f>Sector_Activity!E34</f>
        <v>0.85681885207392539</v>
      </c>
      <c r="AF38" s="27">
        <v>4511.8</v>
      </c>
      <c r="AI38" s="34">
        <f t="shared" si="1"/>
        <v>209.05828942049368</v>
      </c>
      <c r="AJ38" s="34">
        <f t="shared" si="2"/>
        <v>203.53933150099306</v>
      </c>
      <c r="AK38" s="34">
        <f t="shared" si="3"/>
        <v>24.760111827371109</v>
      </c>
      <c r="AL38" s="26">
        <f t="shared" si="4"/>
        <v>23133199.062956508</v>
      </c>
      <c r="AO38" s="34">
        <f t="shared" si="5"/>
        <v>17.321361160895872</v>
      </c>
      <c r="AR38" s="26">
        <f t="shared" si="6"/>
        <v>1.1281323329077122</v>
      </c>
      <c r="AS38" s="26">
        <f t="shared" si="7"/>
        <v>1.0250462783104906</v>
      </c>
      <c r="AT38" s="26">
        <f t="shared" si="8"/>
        <v>1.2471207693032436</v>
      </c>
      <c r="AU38" s="26">
        <f t="shared" si="9"/>
        <v>23133199.062956508</v>
      </c>
      <c r="AV38" s="26"/>
      <c r="AW38" s="26">
        <f t="shared" si="54"/>
        <v>1.2885470781916715</v>
      </c>
      <c r="AZ38">
        <f t="shared" si="10"/>
        <v>16.704186797628505</v>
      </c>
      <c r="BA38">
        <f t="shared" si="11"/>
        <v>11.086938285610701</v>
      </c>
      <c r="BB38">
        <f t="shared" si="12"/>
        <v>289.96016883428456</v>
      </c>
      <c r="BC38">
        <f t="shared" si="13"/>
        <v>1.899062130577431E-4</v>
      </c>
      <c r="BO38" t="e">
        <f>AR38/#REF!</f>
        <v>#REF!</v>
      </c>
      <c r="BP38" t="e">
        <f>AS38/#REF!</f>
        <v>#REF!</v>
      </c>
      <c r="BQ38" t="e">
        <f>AT38/#REF!</f>
        <v>#REF!</v>
      </c>
      <c r="BR38" t="e">
        <f>AU38/#REF!</f>
        <v>#REF!</v>
      </c>
      <c r="CA38" s="9">
        <f t="shared" si="55"/>
        <v>0.78279734879450646</v>
      </c>
      <c r="CB38" s="9"/>
      <c r="CC38" s="9">
        <f t="shared" si="56"/>
        <v>1.2885470781916715</v>
      </c>
      <c r="CD38" s="9">
        <f t="shared" si="57"/>
        <v>1</v>
      </c>
      <c r="CE38" s="9">
        <f t="shared" si="14"/>
        <v>1.1086889456744686</v>
      </c>
      <c r="CF38" s="9">
        <f t="shared" si="58"/>
        <v>80.179121909147625</v>
      </c>
      <c r="CG38" s="9">
        <f t="shared" si="15"/>
        <v>69.585757486649612</v>
      </c>
      <c r="CH38" s="9">
        <f t="shared" si="16"/>
        <v>1.0168908550462969</v>
      </c>
      <c r="CI38" s="9"/>
      <c r="CJ38" s="9">
        <f t="shared" si="17"/>
        <v>1.1086889456744686</v>
      </c>
      <c r="CV38" s="223"/>
      <c r="CW38" s="8"/>
      <c r="CX38" s="26">
        <f t="shared" si="18"/>
        <v>0.2016093703973085</v>
      </c>
      <c r="CY38" s="26">
        <f t="shared" si="19"/>
        <v>0.13028006206235435</v>
      </c>
      <c r="CZ38" s="26">
        <f t="shared" si="20"/>
        <v>0.41448510536391164</v>
      </c>
      <c r="DA38" s="26">
        <f t="shared" si="21"/>
        <v>0.25362546217642545</v>
      </c>
      <c r="DB38" s="26"/>
      <c r="DC38">
        <f t="shared" si="59"/>
        <v>0.99999999999999989</v>
      </c>
      <c r="DE38" s="26">
        <f t="shared" si="78"/>
        <v>0.20257349549821971</v>
      </c>
      <c r="DF38" s="26">
        <f t="shared" si="79"/>
        <v>0.13103389785421379</v>
      </c>
      <c r="DG38" s="26">
        <f t="shared" si="80"/>
        <v>0.4140907534613838</v>
      </c>
      <c r="DH38" s="26">
        <f t="shared" si="81"/>
        <v>0.25229641694675325</v>
      </c>
      <c r="DI38" s="26"/>
      <c r="DJ38" s="26">
        <f t="shared" si="82"/>
        <v>0.9999945637605705</v>
      </c>
      <c r="DK38" s="26"/>
      <c r="DL38" s="26">
        <f t="shared" si="83"/>
        <v>0.20257459674222994</v>
      </c>
      <c r="DM38" s="26">
        <f t="shared" si="84"/>
        <v>0.13103461018972834</v>
      </c>
      <c r="DN38" s="26">
        <f t="shared" si="85"/>
        <v>0.41409300457010273</v>
      </c>
      <c r="DO38" s="26">
        <f t="shared" si="86"/>
        <v>0.25229778849793905</v>
      </c>
      <c r="DP38" s="26"/>
      <c r="DQ38" s="26">
        <f t="shared" si="87"/>
        <v>1</v>
      </c>
      <c r="DR38" s="26"/>
      <c r="DS38" s="26"/>
      <c r="DT38" s="26">
        <f t="shared" si="88"/>
        <v>-6.3133303959570387E-4</v>
      </c>
      <c r="DU38" s="26">
        <f t="shared" si="89"/>
        <v>-1.1676150246490145E-3</v>
      </c>
      <c r="DV38" s="26" t="e">
        <f t="shared" si="90"/>
        <v>#DIV/0!</v>
      </c>
      <c r="DW38" s="26">
        <f t="shared" si="91"/>
        <v>-6.3386334214913034E-3</v>
      </c>
      <c r="DX38" s="26"/>
      <c r="DZ38" t="e">
        <f t="shared" si="100"/>
        <v>#DIV/0!</v>
      </c>
      <c r="EA38">
        <f t="shared" si="92"/>
        <v>1</v>
      </c>
      <c r="EB38">
        <f t="shared" si="22"/>
        <v>80.179121909147625</v>
      </c>
      <c r="ED38" t="e">
        <f t="shared" si="60"/>
        <v>#DIV/0!</v>
      </c>
      <c r="EE38" t="e">
        <f t="shared" si="61"/>
        <v>#DIV/0!</v>
      </c>
      <c r="EF38" t="e">
        <f t="shared" si="62"/>
        <v>#DIV/0!</v>
      </c>
      <c r="EG38" t="e">
        <f t="shared" si="63"/>
        <v>#DIV/0!</v>
      </c>
      <c r="EJ38" s="26" t="e">
        <f t="shared" si="64"/>
        <v>#DIV/0!</v>
      </c>
      <c r="EK38" s="26">
        <f t="shared" si="93"/>
        <v>1</v>
      </c>
      <c r="EL38" s="26">
        <f t="shared" si="23"/>
        <v>1.1086889456744686</v>
      </c>
      <c r="EO38" t="e">
        <f t="shared" si="65"/>
        <v>#DIV/0!</v>
      </c>
      <c r="EP38" t="e">
        <f t="shared" si="66"/>
        <v>#DIV/0!</v>
      </c>
      <c r="EQ38" t="e">
        <f t="shared" si="67"/>
        <v>#DIV/0!</v>
      </c>
      <c r="ER38" t="e">
        <f t="shared" si="68"/>
        <v>#DIV/0!</v>
      </c>
      <c r="EU38" t="e">
        <f t="shared" si="94"/>
        <v>#DIV/0!</v>
      </c>
      <c r="EV38">
        <f t="shared" si="95"/>
        <v>1</v>
      </c>
      <c r="EW38">
        <f t="shared" si="24"/>
        <v>1</v>
      </c>
      <c r="EY38" t="e">
        <f t="shared" si="69"/>
        <v>#REF!</v>
      </c>
      <c r="EZ38" t="e">
        <f t="shared" si="70"/>
        <v>#REF!</v>
      </c>
      <c r="FA38" t="e">
        <f t="shared" si="71"/>
        <v>#REF!</v>
      </c>
      <c r="FB38" t="e">
        <f t="shared" si="72"/>
        <v>#REF!</v>
      </c>
      <c r="FE38" t="e">
        <f t="shared" si="96"/>
        <v>#REF!</v>
      </c>
      <c r="FF38">
        <f t="shared" si="97"/>
        <v>1</v>
      </c>
      <c r="FG38">
        <f t="shared" si="25"/>
        <v>1</v>
      </c>
      <c r="FW38" t="e">
        <f>#REF!/#REF!</f>
        <v>#REF!</v>
      </c>
      <c r="FY38" s="8">
        <f t="shared" si="98"/>
        <v>28</v>
      </c>
      <c r="FZ38" t="b">
        <f t="shared" si="73"/>
        <v>1</v>
      </c>
      <c r="GD38" s="11"/>
      <c r="GE38" s="11"/>
      <c r="GF38" s="11"/>
      <c r="GG38" s="11">
        <f t="shared" ca="1" si="26"/>
        <v>0</v>
      </c>
      <c r="GH38" s="11">
        <f t="shared" ca="1" si="27"/>
        <v>0</v>
      </c>
      <c r="GI38" s="11">
        <f t="shared" ca="1" si="28"/>
        <v>0</v>
      </c>
      <c r="GJ38" s="11">
        <f t="shared" ca="1" si="29"/>
        <v>0</v>
      </c>
      <c r="GN38" s="11">
        <f t="shared" ca="1" si="30"/>
        <v>0</v>
      </c>
      <c r="GO38" s="11">
        <f t="shared" ca="1" si="31"/>
        <v>0</v>
      </c>
      <c r="GP38" s="11">
        <f t="shared" ca="1" si="32"/>
        <v>0</v>
      </c>
      <c r="GQ38" s="11">
        <f t="shared" ca="1" si="33"/>
        <v>0</v>
      </c>
      <c r="GY38" s="14"/>
      <c r="HA38">
        <f t="shared" si="34"/>
        <v>0.56421669053791912</v>
      </c>
      <c r="HB38">
        <f t="shared" si="35"/>
        <v>1</v>
      </c>
      <c r="HC38">
        <f t="shared" si="36"/>
        <v>1.2182926428388696</v>
      </c>
      <c r="HD38">
        <f t="shared" si="37"/>
        <v>83.66771376880466</v>
      </c>
      <c r="HE38">
        <f t="shared" si="38"/>
        <v>57.511600359946378</v>
      </c>
      <c r="HF38">
        <f t="shared" si="39"/>
        <v>0.83563716226616913</v>
      </c>
      <c r="HH38">
        <f t="shared" si="40"/>
        <v>1.2182926428388696</v>
      </c>
      <c r="HJ38">
        <f t="shared" si="41"/>
        <v>1.1005265446101931</v>
      </c>
      <c r="HK38">
        <f t="shared" si="42"/>
        <v>0.9658230588028266</v>
      </c>
      <c r="HL38">
        <f t="shared" si="43"/>
        <v>1.30579345628698</v>
      </c>
      <c r="HM38">
        <f t="shared" si="44"/>
        <v>26758622.79247703</v>
      </c>
      <c r="HP38" s="8">
        <f t="shared" si="99"/>
        <v>28</v>
      </c>
      <c r="HQ38" t="b">
        <f t="shared" si="75"/>
        <v>1</v>
      </c>
      <c r="HT38" s="11"/>
      <c r="HU38" s="11"/>
      <c r="HV38" s="11"/>
      <c r="HW38" s="11">
        <f t="shared" ca="1" si="102"/>
        <v>0</v>
      </c>
      <c r="HX38" s="11">
        <f t="shared" ca="1" si="103"/>
        <v>0</v>
      </c>
      <c r="HY38" s="11">
        <f t="shared" ca="1" si="104"/>
        <v>0</v>
      </c>
      <c r="HZ38" s="11">
        <f t="shared" ca="1" si="105"/>
        <v>0</v>
      </c>
      <c r="IC38" s="11">
        <f t="shared" ca="1" si="106"/>
        <v>0</v>
      </c>
      <c r="ID38" s="11">
        <f t="shared" ca="1" si="107"/>
        <v>0</v>
      </c>
      <c r="IE38" s="11">
        <f t="shared" ca="1" si="108"/>
        <v>0</v>
      </c>
      <c r="IF38" s="11">
        <f t="shared" ca="1" si="109"/>
        <v>0</v>
      </c>
    </row>
    <row r="39" spans="1:240" x14ac:dyDescent="0.2">
      <c r="A39">
        <f t="shared" si="76"/>
        <v>30</v>
      </c>
      <c r="B39" s="1">
        <f t="shared" si="77"/>
        <v>1978</v>
      </c>
      <c r="C39" s="1"/>
      <c r="D39" s="1"/>
      <c r="E39" s="1"/>
      <c r="F39" s="1"/>
      <c r="G39" s="1"/>
      <c r="H39" s="1"/>
      <c r="I39" s="1"/>
      <c r="J39" s="1"/>
      <c r="K39" s="525"/>
      <c r="L39" s="27">
        <v>16247.52188803</v>
      </c>
      <c r="M39" s="27">
        <v>10484.605619829999</v>
      </c>
      <c r="N39" s="27">
        <v>32843.143702970003</v>
      </c>
      <c r="O39" s="27">
        <v>20617.211095250001</v>
      </c>
      <c r="P39" s="27"/>
      <c r="Q39" s="27">
        <f t="shared" si="101"/>
        <v>80192.482306079997</v>
      </c>
      <c r="R39" s="27"/>
      <c r="S39" s="27"/>
      <c r="AA39" s="23">
        <f t="shared" si="53"/>
        <v>77278.879497356</v>
      </c>
      <c r="AB39" s="23">
        <f t="shared" si="0"/>
        <v>51004.508012970276</v>
      </c>
      <c r="AC39" s="23">
        <v>1374447.3423630884</v>
      </c>
      <c r="AD39" s="26">
        <f>Sector_Activity!E35</f>
        <v>0.91602019497989828</v>
      </c>
      <c r="AF39" s="27">
        <v>4760.6000000000004</v>
      </c>
      <c r="AI39" s="34">
        <f t="shared" si="1"/>
        <v>210.24530885681239</v>
      </c>
      <c r="AJ39" s="34">
        <f t="shared" si="2"/>
        <v>205.56233219941655</v>
      </c>
      <c r="AK39" s="34">
        <f t="shared" si="3"/>
        <v>23.89552708982125</v>
      </c>
      <c r="AL39" s="26">
        <f t="shared" si="4"/>
        <v>22507376.156376597</v>
      </c>
      <c r="AO39" s="34">
        <f t="shared" si="5"/>
        <v>16.845036824366673</v>
      </c>
      <c r="AR39" s="26">
        <f t="shared" si="6"/>
        <v>1.1345377952771454</v>
      </c>
      <c r="AS39" s="26">
        <f t="shared" si="7"/>
        <v>1.0352343305245091</v>
      </c>
      <c r="AT39" s="26">
        <f t="shared" si="8"/>
        <v>1.2035732445368537</v>
      </c>
      <c r="AU39" s="26">
        <f t="shared" si="9"/>
        <v>22507376.156376597</v>
      </c>
      <c r="AV39" s="26"/>
      <c r="AW39" s="26">
        <f t="shared" si="54"/>
        <v>1.2531130077161996</v>
      </c>
      <c r="AZ39">
        <f t="shared" si="10"/>
        <v>16.233012539880686</v>
      </c>
      <c r="BA39">
        <f t="shared" si="11"/>
        <v>10.71388228647025</v>
      </c>
      <c r="BB39">
        <f t="shared" si="12"/>
        <v>288.71304927174901</v>
      </c>
      <c r="BC39">
        <f t="shared" si="13"/>
        <v>1.9241696319369369E-4</v>
      </c>
      <c r="BO39" t="e">
        <f>AR39/#REF!</f>
        <v>#REF!</v>
      </c>
      <c r="BP39" t="e">
        <f>AS39/#REF!</f>
        <v>#REF!</v>
      </c>
      <c r="BQ39" t="e">
        <f>AT39/#REF!</f>
        <v>#REF!</v>
      </c>
      <c r="BR39" t="e">
        <f>AU39/#REF!</f>
        <v>#REF!</v>
      </c>
      <c r="CA39" s="9">
        <f t="shared" si="55"/>
        <v>0.82612468715020559</v>
      </c>
      <c r="CB39" s="9"/>
      <c r="CC39" s="9">
        <f t="shared" si="56"/>
        <v>1.2531130077161996</v>
      </c>
      <c r="CD39" s="9">
        <f t="shared" si="57"/>
        <v>1</v>
      </c>
      <c r="CE39" s="9">
        <f t="shared" si="14"/>
        <v>1.0991161029081433</v>
      </c>
      <c r="CF39" s="9">
        <f t="shared" si="58"/>
        <v>78.653379923244444</v>
      </c>
      <c r="CG39" s="9">
        <f t="shared" si="15"/>
        <v>71.417815348337967</v>
      </c>
      <c r="CH39" s="9">
        <f t="shared" si="16"/>
        <v>1.0434608078455407</v>
      </c>
      <c r="CI39" s="9"/>
      <c r="CJ39" s="9">
        <f t="shared" si="17"/>
        <v>1.0991161029081433</v>
      </c>
      <c r="CV39" s="223"/>
      <c r="CW39" s="8"/>
      <c r="CX39" s="26">
        <f t="shared" si="18"/>
        <v>0.20260654640937772</v>
      </c>
      <c r="CY39" s="26">
        <f t="shared" si="19"/>
        <v>0.130742998823907</v>
      </c>
      <c r="CZ39" s="26">
        <f t="shared" si="20"/>
        <v>0.40955389780320989</v>
      </c>
      <c r="DA39" s="26">
        <f t="shared" si="21"/>
        <v>0.25709655696350547</v>
      </c>
      <c r="DB39" s="26"/>
      <c r="DC39">
        <f t="shared" si="59"/>
        <v>1.0000000000000002</v>
      </c>
      <c r="DE39" s="26">
        <f t="shared" si="78"/>
        <v>0.20210754840728143</v>
      </c>
      <c r="DF39" s="26">
        <f t="shared" si="79"/>
        <v>0.13051139360297004</v>
      </c>
      <c r="DG39" s="26">
        <f t="shared" si="80"/>
        <v>0.41201458332116975</v>
      </c>
      <c r="DH39" s="26">
        <f t="shared" si="81"/>
        <v>0.25535707766996596</v>
      </c>
      <c r="DI39" s="26"/>
      <c r="DJ39" s="26">
        <f t="shared" si="82"/>
        <v>0.99999060300138709</v>
      </c>
      <c r="DK39" s="26"/>
      <c r="DL39" s="26">
        <f t="shared" si="83"/>
        <v>0.20210944762948047</v>
      </c>
      <c r="DM39" s="26">
        <f t="shared" si="84"/>
        <v>0.13051262002987943</v>
      </c>
      <c r="DN39" s="26">
        <f t="shared" si="85"/>
        <v>0.41201845505802043</v>
      </c>
      <c r="DO39" s="26">
        <f t="shared" si="86"/>
        <v>0.25535947728261976</v>
      </c>
      <c r="DP39" s="26"/>
      <c r="DQ39" s="26">
        <f t="shared" si="87"/>
        <v>1</v>
      </c>
      <c r="DR39" s="26"/>
      <c r="DS39" s="26"/>
      <c r="DT39" s="26">
        <f t="shared" si="88"/>
        <v>5.6618765600970275E-3</v>
      </c>
      <c r="DU39" s="26">
        <f t="shared" si="89"/>
        <v>9.8900462527959556E-3</v>
      </c>
      <c r="DV39" s="26">
        <f t="shared" si="90"/>
        <v>-3.5542673889970414E-2</v>
      </c>
      <c r="DW39" s="26">
        <f t="shared" si="91"/>
        <v>-2.7425689974415274E-2</v>
      </c>
      <c r="DX39" s="26"/>
      <c r="DZ39">
        <f t="shared" si="100"/>
        <v>0.98097083193762047</v>
      </c>
      <c r="EA39">
        <f t="shared" si="92"/>
        <v>0.98097083193762047</v>
      </c>
      <c r="EB39">
        <f t="shared" si="22"/>
        <v>78.653379923244444</v>
      </c>
      <c r="ED39">
        <f t="shared" si="60"/>
        <v>-2.8612414624399451E-2</v>
      </c>
      <c r="EE39">
        <f t="shared" si="61"/>
        <v>-3.4227373891335004E-2</v>
      </c>
      <c r="EF39">
        <f t="shared" si="62"/>
        <v>-4.3102789426408177E-3</v>
      </c>
      <c r="EG39">
        <f t="shared" si="63"/>
        <v>1.3134365825882639E-2</v>
      </c>
      <c r="EJ39" s="26">
        <f t="shared" si="64"/>
        <v>0.99136561900100695</v>
      </c>
      <c r="EK39" s="26">
        <f t="shared" si="93"/>
        <v>0.99136561900100695</v>
      </c>
      <c r="EL39" s="26">
        <f t="shared" si="23"/>
        <v>1.0991161029081433</v>
      </c>
      <c r="EO39" t="e">
        <f t="shared" si="65"/>
        <v>#DIV/0!</v>
      </c>
      <c r="EP39" t="e">
        <f t="shared" si="66"/>
        <v>#DIV/0!</v>
      </c>
      <c r="EQ39" t="e">
        <f t="shared" si="67"/>
        <v>#DIV/0!</v>
      </c>
      <c r="ER39" t="e">
        <f t="shared" si="68"/>
        <v>#DIV/0!</v>
      </c>
      <c r="EU39" t="e">
        <f t="shared" si="94"/>
        <v>#DIV/0!</v>
      </c>
      <c r="EV39">
        <f t="shared" si="95"/>
        <v>1</v>
      </c>
      <c r="EW39">
        <f t="shared" si="24"/>
        <v>1</v>
      </c>
      <c r="EY39" t="e">
        <f t="shared" si="69"/>
        <v>#REF!</v>
      </c>
      <c r="EZ39" t="e">
        <f t="shared" si="70"/>
        <v>#REF!</v>
      </c>
      <c r="FA39" t="e">
        <f t="shared" si="71"/>
        <v>#REF!</v>
      </c>
      <c r="FB39" t="e">
        <f t="shared" si="72"/>
        <v>#REF!</v>
      </c>
      <c r="FE39" t="e">
        <f t="shared" si="96"/>
        <v>#REF!</v>
      </c>
      <c r="FF39">
        <f t="shared" si="97"/>
        <v>1</v>
      </c>
      <c r="FG39">
        <f t="shared" si="25"/>
        <v>1</v>
      </c>
      <c r="FW39" t="e">
        <f>#REF!/#REF!</f>
        <v>#REF!</v>
      </c>
      <c r="FY39" s="8">
        <f t="shared" si="98"/>
        <v>29</v>
      </c>
      <c r="FZ39" t="b">
        <f t="shared" si="73"/>
        <v>1</v>
      </c>
      <c r="GD39" s="11"/>
      <c r="GE39" s="11"/>
      <c r="GF39" s="11"/>
      <c r="GG39" s="11">
        <f t="shared" ca="1" si="26"/>
        <v>1985</v>
      </c>
      <c r="GH39" s="11">
        <f t="shared" ca="1" si="27"/>
        <v>0</v>
      </c>
      <c r="GI39" s="11">
        <f t="shared" ca="1" si="28"/>
        <v>0</v>
      </c>
      <c r="GJ39" s="11">
        <f t="shared" ca="1" si="29"/>
        <v>0</v>
      </c>
      <c r="GN39" s="11">
        <f t="shared" ca="1" si="30"/>
        <v>0</v>
      </c>
      <c r="GO39" s="11">
        <f t="shared" ca="1" si="31"/>
        <v>0</v>
      </c>
      <c r="GP39" s="11">
        <f t="shared" ca="1" si="32"/>
        <v>0</v>
      </c>
      <c r="GQ39" s="11">
        <f t="shared" ca="1" si="33"/>
        <v>0</v>
      </c>
      <c r="GY39" s="14"/>
      <c r="HA39">
        <f t="shared" si="34"/>
        <v>0.59544572765016224</v>
      </c>
      <c r="HB39">
        <f t="shared" si="35"/>
        <v>1</v>
      </c>
      <c r="HC39">
        <f t="shared" si="36"/>
        <v>1.2077734399923286</v>
      </c>
      <c r="HD39">
        <f t="shared" si="37"/>
        <v>82.075586782103017</v>
      </c>
      <c r="HE39">
        <f t="shared" si="38"/>
        <v>59.025769112049616</v>
      </c>
      <c r="HF39">
        <f t="shared" si="39"/>
        <v>0.85747120654783915</v>
      </c>
      <c r="HH39">
        <f t="shared" si="40"/>
        <v>1.2077734399923286</v>
      </c>
      <c r="HJ39">
        <f t="shared" si="41"/>
        <v>1.1067752631004197</v>
      </c>
      <c r="HK39">
        <f t="shared" si="42"/>
        <v>0.97542248466368098</v>
      </c>
      <c r="HL39">
        <f t="shared" si="43"/>
        <v>1.2601971722084007</v>
      </c>
      <c r="HM39">
        <f t="shared" si="44"/>
        <v>26034721.223719113</v>
      </c>
      <c r="HP39" s="8">
        <f t="shared" si="99"/>
        <v>29</v>
      </c>
      <c r="HQ39" t="b">
        <f t="shared" si="75"/>
        <v>1</v>
      </c>
      <c r="HT39" s="11"/>
      <c r="HU39" s="11"/>
      <c r="HV39" s="11"/>
      <c r="HW39" s="11">
        <f t="shared" ca="1" si="102"/>
        <v>0</v>
      </c>
      <c r="HX39" s="11">
        <f t="shared" ca="1" si="103"/>
        <v>0</v>
      </c>
      <c r="HY39" s="11">
        <f t="shared" ca="1" si="104"/>
        <v>0</v>
      </c>
      <c r="HZ39" s="11">
        <f t="shared" ca="1" si="105"/>
        <v>0</v>
      </c>
      <c r="IC39" s="11">
        <f t="shared" ca="1" si="106"/>
        <v>0</v>
      </c>
      <c r="ID39" s="11">
        <f t="shared" ca="1" si="107"/>
        <v>0</v>
      </c>
      <c r="IE39" s="11">
        <f t="shared" ca="1" si="108"/>
        <v>0</v>
      </c>
      <c r="IF39" s="11">
        <f t="shared" ca="1" si="109"/>
        <v>0.19211732824189154</v>
      </c>
    </row>
    <row r="40" spans="1:240" x14ac:dyDescent="0.2">
      <c r="A40">
        <f t="shared" si="76"/>
        <v>31</v>
      </c>
      <c r="B40" s="1">
        <f t="shared" si="77"/>
        <v>1979</v>
      </c>
      <c r="C40" s="1"/>
      <c r="D40" s="1"/>
      <c r="E40" s="1"/>
      <c r="F40" s="1"/>
      <c r="G40" s="1"/>
      <c r="H40" s="1"/>
      <c r="I40" s="1"/>
      <c r="J40" s="1"/>
      <c r="K40" s="525"/>
      <c r="L40" s="27">
        <v>15924.691775180001</v>
      </c>
      <c r="M40" s="27">
        <v>10629.999073000001</v>
      </c>
      <c r="N40" s="27">
        <v>34040.573513590003</v>
      </c>
      <c r="O40" s="27">
        <v>20471.854355790001</v>
      </c>
      <c r="P40" s="27"/>
      <c r="Q40" s="27">
        <f t="shared" si="101"/>
        <v>81067.118717560006</v>
      </c>
      <c r="R40" s="27"/>
      <c r="S40" s="27"/>
      <c r="AA40" s="23">
        <f t="shared" si="53"/>
        <v>78688.399457564272</v>
      </c>
      <c r="AB40" s="23">
        <f t="shared" si="0"/>
        <v>52144.920365325939</v>
      </c>
      <c r="AC40" s="23">
        <v>1402188.1651256969</v>
      </c>
      <c r="AD40" s="26">
        <f>Sector_Activity!E36</f>
        <v>0.92015382082262431</v>
      </c>
      <c r="AF40" s="27">
        <v>4912.1000000000004</v>
      </c>
      <c r="AI40" s="34">
        <f t="shared" si="1"/>
        <v>202.37661313429052</v>
      </c>
      <c r="AJ40" s="34">
        <f t="shared" si="2"/>
        <v>203.854929656168</v>
      </c>
      <c r="AK40" s="34">
        <f t="shared" si="3"/>
        <v>24.276751409136654</v>
      </c>
      <c r="AL40" s="26">
        <f t="shared" si="4"/>
        <v>22248295.76590576</v>
      </c>
      <c r="AO40" s="34">
        <f t="shared" si="5"/>
        <v>16.503556262608662</v>
      </c>
      <c r="AR40" s="26">
        <f t="shared" si="6"/>
        <v>1.0920762880726416</v>
      </c>
      <c r="AS40" s="26">
        <f t="shared" si="7"/>
        <v>1.0266356650497417</v>
      </c>
      <c r="AT40" s="26">
        <f t="shared" si="8"/>
        <v>1.2227748042752133</v>
      </c>
      <c r="AU40" s="26">
        <f t="shared" si="9"/>
        <v>22248295.76590576</v>
      </c>
      <c r="AV40" s="26"/>
      <c r="AW40" s="26">
        <f t="shared" si="54"/>
        <v>1.2277100514458865</v>
      </c>
      <c r="AZ40">
        <f t="shared" si="10"/>
        <v>16.019299170937941</v>
      </c>
      <c r="BA40">
        <f t="shared" si="11"/>
        <v>10.615606434178037</v>
      </c>
      <c r="BB40">
        <f t="shared" si="12"/>
        <v>285.45594860155467</v>
      </c>
      <c r="BC40">
        <f t="shared" si="13"/>
        <v>1.8732391865447043E-4</v>
      </c>
      <c r="BO40" t="e">
        <f>AR40/#REF!</f>
        <v>#REF!</v>
      </c>
      <c r="BP40" t="e">
        <f>AS40/#REF!</f>
        <v>#REF!</v>
      </c>
      <c r="BQ40" t="e">
        <f>AT40/#REF!</f>
        <v>#REF!</v>
      </c>
      <c r="BR40" t="e">
        <f>AU40/#REF!</f>
        <v>#REF!</v>
      </c>
      <c r="CA40" s="9">
        <f t="shared" si="55"/>
        <v>0.85228458955364672</v>
      </c>
      <c r="CB40" s="9"/>
      <c r="CC40" s="9">
        <f t="shared" si="56"/>
        <v>1.2277100514458865</v>
      </c>
      <c r="CD40" s="9">
        <f t="shared" si="57"/>
        <v>1</v>
      </c>
      <c r="CE40" s="9">
        <f t="shared" si="14"/>
        <v>1.0823284155660855</v>
      </c>
      <c r="CF40" s="9">
        <f t="shared" si="58"/>
        <v>78.254167113111663</v>
      </c>
      <c r="CG40" s="9">
        <f t="shared" si="15"/>
        <v>72.185699613462234</v>
      </c>
      <c r="CH40" s="9">
        <f t="shared" si="16"/>
        <v>1.0548415356924559</v>
      </c>
      <c r="CI40" s="9"/>
      <c r="CJ40" s="9">
        <f t="shared" si="17"/>
        <v>1.0823284155660855</v>
      </c>
      <c r="CV40" s="223"/>
      <c r="CW40" s="8"/>
      <c r="CX40" s="26">
        <f t="shared" si="18"/>
        <v>0.19643835906715829</v>
      </c>
      <c r="CY40" s="26">
        <f t="shared" si="19"/>
        <v>0.13112590210631761</v>
      </c>
      <c r="CZ40" s="26">
        <f t="shared" si="20"/>
        <v>0.41990604886536381</v>
      </c>
      <c r="DA40" s="26">
        <f t="shared" si="21"/>
        <v>0.25252968996116026</v>
      </c>
      <c r="DB40" s="26"/>
      <c r="DC40">
        <f t="shared" si="59"/>
        <v>1</v>
      </c>
      <c r="DE40" s="26">
        <f t="shared" si="78"/>
        <v>0.19950656105999773</v>
      </c>
      <c r="DF40" s="26">
        <f t="shared" si="79"/>
        <v>0.13093435715187893</v>
      </c>
      <c r="DG40" s="26">
        <f t="shared" si="80"/>
        <v>0.41470843894438197</v>
      </c>
      <c r="DH40" s="26">
        <f t="shared" si="81"/>
        <v>0.25480630254177866</v>
      </c>
      <c r="DI40" s="26"/>
      <c r="DJ40" s="26">
        <f t="shared" si="82"/>
        <v>0.99995565969803724</v>
      </c>
      <c r="DK40" s="26"/>
      <c r="DL40" s="26">
        <f t="shared" si="83"/>
        <v>0.19951540763341841</v>
      </c>
      <c r="DM40" s="26">
        <f t="shared" si="84"/>
        <v>0.13094016307824888</v>
      </c>
      <c r="DN40" s="26">
        <f t="shared" si="85"/>
        <v>0.41472682805717009</v>
      </c>
      <c r="DO40" s="26">
        <f t="shared" si="86"/>
        <v>0.2548176012311627</v>
      </c>
      <c r="DP40" s="26"/>
      <c r="DQ40" s="26">
        <f t="shared" si="87"/>
        <v>1</v>
      </c>
      <c r="DR40" s="26"/>
      <c r="DS40" s="26"/>
      <c r="DT40" s="26">
        <f t="shared" si="88"/>
        <v>-3.8144603407540417E-2</v>
      </c>
      <c r="DU40" s="26">
        <f t="shared" si="89"/>
        <v>-8.3406959138347652E-3</v>
      </c>
      <c r="DV40" s="26">
        <f t="shared" si="90"/>
        <v>1.5827869882883129E-2</v>
      </c>
      <c r="DW40" s="26">
        <f t="shared" si="91"/>
        <v>-1.1577673770459715E-2</v>
      </c>
      <c r="DX40" s="26"/>
      <c r="DZ40">
        <f t="shared" si="100"/>
        <v>0.99492440362356505</v>
      </c>
      <c r="EA40">
        <f t="shared" si="92"/>
        <v>0.9759918199376495</v>
      </c>
      <c r="EB40">
        <f t="shared" si="22"/>
        <v>78.254167113111663</v>
      </c>
      <c r="ED40">
        <f t="shared" si="60"/>
        <v>-1.3252786270705122E-2</v>
      </c>
      <c r="EE40">
        <f t="shared" si="61"/>
        <v>-9.215087058675046E-3</v>
      </c>
      <c r="EF40">
        <f t="shared" si="62"/>
        <v>-1.1345564182366701E-2</v>
      </c>
      <c r="EG40">
        <f t="shared" si="63"/>
        <v>-2.6825396962747581E-2</v>
      </c>
      <c r="EJ40" s="26">
        <f t="shared" si="64"/>
        <v>0.98472619289478214</v>
      </c>
      <c r="EK40" s="26">
        <f t="shared" si="93"/>
        <v>0.97622369176564061</v>
      </c>
      <c r="EL40" s="26">
        <f t="shared" si="23"/>
        <v>1.0823284155660855</v>
      </c>
      <c r="EO40" t="e">
        <f t="shared" si="65"/>
        <v>#DIV/0!</v>
      </c>
      <c r="EP40" t="e">
        <f t="shared" si="66"/>
        <v>#DIV/0!</v>
      </c>
      <c r="EQ40" t="e">
        <f t="shared" si="67"/>
        <v>#DIV/0!</v>
      </c>
      <c r="ER40" t="e">
        <f t="shared" si="68"/>
        <v>#DIV/0!</v>
      </c>
      <c r="EU40" t="e">
        <f t="shared" si="94"/>
        <v>#DIV/0!</v>
      </c>
      <c r="EV40">
        <f t="shared" si="95"/>
        <v>1</v>
      </c>
      <c r="EW40">
        <f t="shared" si="24"/>
        <v>1</v>
      </c>
      <c r="EY40" t="e">
        <f t="shared" si="69"/>
        <v>#REF!</v>
      </c>
      <c r="EZ40" t="e">
        <f t="shared" si="70"/>
        <v>#REF!</v>
      </c>
      <c r="FA40" t="e">
        <f t="shared" si="71"/>
        <v>#REF!</v>
      </c>
      <c r="FB40" t="e">
        <f t="shared" si="72"/>
        <v>#REF!</v>
      </c>
      <c r="FE40" t="e">
        <f t="shared" si="96"/>
        <v>#REF!</v>
      </c>
      <c r="FF40">
        <f t="shared" si="97"/>
        <v>1</v>
      </c>
      <c r="FG40">
        <f t="shared" si="25"/>
        <v>1</v>
      </c>
      <c r="FW40" t="e">
        <f>#REF!/#REF!</f>
        <v>#REF!</v>
      </c>
      <c r="FY40" s="8">
        <f t="shared" si="98"/>
        <v>30</v>
      </c>
      <c r="FZ40" t="b">
        <f t="shared" si="73"/>
        <v>0</v>
      </c>
      <c r="GD40" s="11"/>
      <c r="GE40" s="11"/>
      <c r="GF40" s="11"/>
      <c r="GG40" s="11" t="str">
        <f t="shared" ca="1" si="26"/>
        <v/>
      </c>
      <c r="GH40" s="11" t="str">
        <f t="shared" ca="1" si="27"/>
        <v/>
      </c>
      <c r="GI40" s="11" t="str">
        <f t="shared" ca="1" si="28"/>
        <v/>
      </c>
      <c r="GJ40" s="11" t="str">
        <f t="shared" ca="1" si="29"/>
        <v/>
      </c>
      <c r="GN40" s="11" t="str">
        <f t="shared" ca="1" si="30"/>
        <v/>
      </c>
      <c r="GO40" s="11" t="str">
        <f t="shared" ca="1" si="31"/>
        <v/>
      </c>
      <c r="GP40" s="11" t="str">
        <f t="shared" ca="1" si="32"/>
        <v/>
      </c>
      <c r="GQ40" s="11" t="str">
        <f t="shared" ca="1" si="33"/>
        <v/>
      </c>
      <c r="GY40" s="14"/>
      <c r="HA40">
        <f t="shared" si="34"/>
        <v>0.61430099534057336</v>
      </c>
      <c r="HB40">
        <f t="shared" si="35"/>
        <v>1</v>
      </c>
      <c r="HC40">
        <f t="shared" si="36"/>
        <v>1.1893261414430802</v>
      </c>
      <c r="HD40">
        <f t="shared" si="37"/>
        <v>81.659004231238001</v>
      </c>
      <c r="HE40">
        <f t="shared" si="38"/>
        <v>59.660414110877007</v>
      </c>
      <c r="HF40">
        <f t="shared" si="39"/>
        <v>0.86682339914090434</v>
      </c>
      <c r="HH40">
        <f t="shared" si="40"/>
        <v>1.1893261414430802</v>
      </c>
      <c r="HJ40">
        <f t="shared" si="41"/>
        <v>1.0653528036605162</v>
      </c>
      <c r="HK40">
        <f t="shared" si="42"/>
        <v>0.96732061690786575</v>
      </c>
      <c r="HL40">
        <f t="shared" si="43"/>
        <v>1.2803020984304712</v>
      </c>
      <c r="HM40">
        <f t="shared" si="44"/>
        <v>25735037.880197544</v>
      </c>
      <c r="HP40" s="8">
        <f t="shared" si="99"/>
        <v>30</v>
      </c>
      <c r="HQ40" t="b">
        <f t="shared" si="75"/>
        <v>0</v>
      </c>
      <c r="HT40" s="11"/>
      <c r="HU40" s="11"/>
      <c r="HV40" s="11"/>
      <c r="HW40" s="11" t="str">
        <f t="shared" ca="1" si="102"/>
        <v/>
      </c>
      <c r="HX40" s="11" t="str">
        <f t="shared" ca="1" si="103"/>
        <v/>
      </c>
      <c r="HY40" s="11" t="str">
        <f t="shared" ca="1" si="104"/>
        <v/>
      </c>
      <c r="HZ40" s="11" t="str">
        <f t="shared" ca="1" si="105"/>
        <v/>
      </c>
      <c r="IC40" s="11" t="str">
        <f t="shared" ca="1" si="106"/>
        <v/>
      </c>
      <c r="ID40" s="11" t="str">
        <f t="shared" ca="1" si="107"/>
        <v/>
      </c>
      <c r="IE40" s="11" t="str">
        <f t="shared" ca="1" si="108"/>
        <v/>
      </c>
      <c r="IF40" s="11" t="str">
        <f t="shared" ca="1" si="109"/>
        <v/>
      </c>
    </row>
    <row r="41" spans="1:240" x14ac:dyDescent="0.2">
      <c r="A41">
        <f t="shared" si="76"/>
        <v>32</v>
      </c>
      <c r="B41" s="1">
        <f t="shared" si="77"/>
        <v>1980</v>
      </c>
      <c r="C41" s="1"/>
      <c r="D41" s="1"/>
      <c r="E41" s="1"/>
      <c r="F41" s="1"/>
      <c r="G41" s="1"/>
      <c r="H41" s="1"/>
      <c r="I41" s="1"/>
      <c r="J41" s="1"/>
      <c r="K41" s="525"/>
      <c r="L41" s="27">
        <v>15929.288818670002</v>
      </c>
      <c r="M41" s="27">
        <v>10605.216706660001</v>
      </c>
      <c r="N41" s="27">
        <v>32235.016814010003</v>
      </c>
      <c r="O41" s="27">
        <v>19696.402999310001</v>
      </c>
      <c r="P41" s="27"/>
      <c r="Q41" s="27">
        <f t="shared" si="101"/>
        <v>78465.925338650006</v>
      </c>
      <c r="R41" s="27"/>
      <c r="S41" s="27"/>
      <c r="AA41" s="23">
        <f t="shared" si="53"/>
        <v>80226.208855010162</v>
      </c>
      <c r="AB41" s="23">
        <f t="shared" si="0"/>
        <v>53249.557142872116</v>
      </c>
      <c r="AC41" s="23">
        <v>1330051.9927720211</v>
      </c>
      <c r="AD41" s="26">
        <f>Sector_Activity!E37</f>
        <v>0.91829096620150519</v>
      </c>
      <c r="AF41" s="27">
        <v>4900.8999999999996</v>
      </c>
      <c r="AI41" s="34">
        <f t="shared" ref="AI41:AI71" si="110">L41/AA41*1000</f>
        <v>198.55467491251409</v>
      </c>
      <c r="AJ41" s="34">
        <f t="shared" ref="AJ41:AJ71" si="111">M41/AB41*1000</f>
        <v>199.16065551879609</v>
      </c>
      <c r="AK41" s="34">
        <f t="shared" ref="AK41:AK71" si="112">N41/AC41*1000</f>
        <v>24.235907309779339</v>
      </c>
      <c r="AL41" s="26">
        <v>1.1089322748455663</v>
      </c>
      <c r="AO41" s="34">
        <f t="shared" si="5"/>
        <v>16.010513444193926</v>
      </c>
      <c r="AR41" s="26">
        <f t="shared" si="6"/>
        <v>1.0714521258147678</v>
      </c>
      <c r="AS41" s="26">
        <f t="shared" si="7"/>
        <v>1.0029947883779089</v>
      </c>
      <c r="AT41" s="26">
        <f t="shared" si="8"/>
        <v>1.2207175629765015</v>
      </c>
      <c r="AU41" s="26">
        <f t="shared" si="9"/>
        <v>1.1089322748455663</v>
      </c>
      <c r="AV41" s="26"/>
      <c r="AW41" s="26">
        <f>AO41/AO$46</f>
        <v>1.1910322824651238</v>
      </c>
      <c r="AZ41">
        <f t="shared" si="10"/>
        <v>16.369689007123217</v>
      </c>
      <c r="BA41">
        <f t="shared" si="11"/>
        <v>10.865260899604587</v>
      </c>
      <c r="BB41">
        <f t="shared" si="12"/>
        <v>271.38933517762479</v>
      </c>
      <c r="BC41">
        <f t="shared" si="13"/>
        <v>1.8737190438521603E-4</v>
      </c>
      <c r="BO41" t="e">
        <f>AR41/#REF!</f>
        <v>#REF!</v>
      </c>
      <c r="BP41" t="e">
        <f>AS41/#REF!</f>
        <v>#REF!</v>
      </c>
      <c r="BQ41" t="e">
        <f>AT41/#REF!</f>
        <v>#REF!</v>
      </c>
      <c r="BR41" t="e">
        <f>AU41/#REF!</f>
        <v>#REF!</v>
      </c>
      <c r="CA41" s="9">
        <f t="shared" si="55"/>
        <v>0.85009621310258954</v>
      </c>
      <c r="CB41" s="9"/>
      <c r="CC41" s="9">
        <f t="shared" si="56"/>
        <v>1.1910322824651238</v>
      </c>
      <c r="CD41" s="9">
        <f t="shared" si="57"/>
        <v>1</v>
      </c>
      <c r="CE41" s="9">
        <f t="shared" si="14"/>
        <v>1.0678054853559573</v>
      </c>
      <c r="CF41" s="9">
        <f t="shared" si="58"/>
        <v>1.1260860154499095</v>
      </c>
      <c r="CG41" s="9">
        <f t="shared" si="15"/>
        <v>1.022190391200424</v>
      </c>
      <c r="CH41" s="9">
        <f t="shared" si="16"/>
        <v>1.0209949297954077</v>
      </c>
      <c r="CI41" s="9"/>
      <c r="CJ41" s="9">
        <f t="shared" si="17"/>
        <v>1.0678054853559573</v>
      </c>
      <c r="CV41" s="223"/>
      <c r="CW41" s="8"/>
      <c r="CX41" s="26">
        <f t="shared" si="18"/>
        <v>0.20300899721657528</v>
      </c>
      <c r="CY41" s="26">
        <f t="shared" si="19"/>
        <v>0.13515696986799164</v>
      </c>
      <c r="CZ41" s="26">
        <f t="shared" si="20"/>
        <v>0.41081548041251459</v>
      </c>
      <c r="DA41" s="26">
        <f t="shared" si="21"/>
        <v>0.25101855250291855</v>
      </c>
      <c r="DB41" s="26"/>
      <c r="DC41">
        <f t="shared" si="59"/>
        <v>1</v>
      </c>
      <c r="DE41" s="26">
        <f t="shared" si="78"/>
        <v>0.19970566308489263</v>
      </c>
      <c r="DF41" s="26">
        <f t="shared" si="79"/>
        <v>0.13313126478567433</v>
      </c>
      <c r="DG41" s="26">
        <f t="shared" si="80"/>
        <v>0.41534418445915045</v>
      </c>
      <c r="DH41" s="26">
        <f t="shared" si="81"/>
        <v>0.25177336541504736</v>
      </c>
      <c r="DI41" s="26"/>
      <c r="DJ41" s="26">
        <f t="shared" si="82"/>
        <v>0.99995447774476476</v>
      </c>
      <c r="DK41" s="26"/>
      <c r="DL41" s="26">
        <f t="shared" si="83"/>
        <v>0.19971475455092352</v>
      </c>
      <c r="DM41" s="26">
        <f t="shared" si="84"/>
        <v>0.13313732549698695</v>
      </c>
      <c r="DN41" s="26">
        <f t="shared" si="85"/>
        <v>0.41536309272387273</v>
      </c>
      <c r="DO41" s="26">
        <f t="shared" si="86"/>
        <v>0.25178482722821682</v>
      </c>
      <c r="DP41" s="26"/>
      <c r="DQ41" s="26">
        <f t="shared" si="87"/>
        <v>1</v>
      </c>
      <c r="DR41" s="26"/>
      <c r="DS41" s="26"/>
      <c r="DT41" s="26">
        <f t="shared" si="88"/>
        <v>-1.9065880415850479E-2</v>
      </c>
      <c r="DU41" s="26">
        <f t="shared" si="89"/>
        <v>-2.3296798549021908E-2</v>
      </c>
      <c r="DV41" s="26">
        <f t="shared" si="90"/>
        <v>-1.6838536615616942E-3</v>
      </c>
      <c r="DW41" s="26">
        <f t="shared" si="91"/>
        <v>-16.81437833101824</v>
      </c>
      <c r="DX41" s="26"/>
      <c r="DZ41">
        <f t="shared" si="100"/>
        <v>1.4390109268203192E-2</v>
      </c>
      <c r="EA41">
        <f t="shared" si="92"/>
        <v>1.4044628933775271E-2</v>
      </c>
      <c r="EB41">
        <f t="shared" si="22"/>
        <v>1.1260860154499095</v>
      </c>
      <c r="ED41">
        <f t="shared" si="60"/>
        <v>2.1637199919527051E-2</v>
      </c>
      <c r="EE41">
        <f t="shared" si="61"/>
        <v>2.3245402818464277E-2</v>
      </c>
      <c r="EF41">
        <f t="shared" si="62"/>
        <v>-5.0533270533557564E-2</v>
      </c>
      <c r="EG41">
        <f t="shared" si="63"/>
        <v>2.5613165697269114E-4</v>
      </c>
      <c r="EJ41" s="26">
        <f t="shared" si="64"/>
        <v>0.9865817712985645</v>
      </c>
      <c r="EK41" s="26">
        <f t="shared" si="93"/>
        <v>0.96312449900576957</v>
      </c>
      <c r="EL41" s="26">
        <f t="shared" si="23"/>
        <v>1.0678054853559573</v>
      </c>
      <c r="EO41" t="e">
        <f t="shared" si="65"/>
        <v>#DIV/0!</v>
      </c>
      <c r="EP41" t="e">
        <f t="shared" si="66"/>
        <v>#DIV/0!</v>
      </c>
      <c r="EQ41" t="e">
        <f t="shared" si="67"/>
        <v>#DIV/0!</v>
      </c>
      <c r="ER41" t="e">
        <f t="shared" si="68"/>
        <v>#DIV/0!</v>
      </c>
      <c r="EU41" t="e">
        <f t="shared" si="94"/>
        <v>#DIV/0!</v>
      </c>
      <c r="EV41">
        <f t="shared" si="95"/>
        <v>1</v>
      </c>
      <c r="EW41">
        <f t="shared" si="24"/>
        <v>1</v>
      </c>
      <c r="EY41" t="e">
        <f t="shared" si="69"/>
        <v>#REF!</v>
      </c>
      <c r="EZ41" t="e">
        <f t="shared" si="70"/>
        <v>#REF!</v>
      </c>
      <c r="FA41" t="e">
        <f t="shared" si="71"/>
        <v>#REF!</v>
      </c>
      <c r="FB41" t="e">
        <f t="shared" si="72"/>
        <v>#REF!</v>
      </c>
      <c r="FE41" t="e">
        <f t="shared" si="96"/>
        <v>#REF!</v>
      </c>
      <c r="FF41">
        <f t="shared" si="97"/>
        <v>1</v>
      </c>
      <c r="FG41">
        <f t="shared" si="25"/>
        <v>1</v>
      </c>
      <c r="FW41" t="e">
        <f>#REF!/#REF!</f>
        <v>#REF!</v>
      </c>
      <c r="FY41" s="8">
        <f t="shared" si="98"/>
        <v>31</v>
      </c>
      <c r="FZ41" t="b">
        <f t="shared" si="73"/>
        <v>0</v>
      </c>
      <c r="GD41" s="11"/>
      <c r="GE41" s="11"/>
      <c r="GF41" s="11"/>
      <c r="GG41" s="11" t="str">
        <f t="shared" ca="1" si="26"/>
        <v/>
      </c>
      <c r="GH41" s="11" t="str">
        <f t="shared" ca="1" si="27"/>
        <v/>
      </c>
      <c r="GI41" s="11" t="str">
        <f t="shared" ca="1" si="28"/>
        <v/>
      </c>
      <c r="GJ41" s="11" t="str">
        <f t="shared" ca="1" si="29"/>
        <v/>
      </c>
      <c r="GN41" s="11" t="str">
        <f t="shared" ca="1" si="30"/>
        <v/>
      </c>
      <c r="GO41" s="11" t="str">
        <f t="shared" ca="1" si="31"/>
        <v/>
      </c>
      <c r="GP41" s="11" t="str">
        <f t="shared" ca="1" si="32"/>
        <v/>
      </c>
      <c r="GQ41" s="11" t="str">
        <f t="shared" ca="1" si="33"/>
        <v/>
      </c>
      <c r="GY41" s="14"/>
      <c r="HA41">
        <f t="shared" si="34"/>
        <v>0.61272367967801</v>
      </c>
      <c r="HB41">
        <f t="shared" si="35"/>
        <v>1</v>
      </c>
      <c r="HC41">
        <f t="shared" si="36"/>
        <v>1.1733674912766012</v>
      </c>
      <c r="HD41">
        <f t="shared" si="37"/>
        <v>1.1750819936201815</v>
      </c>
      <c r="HE41">
        <f t="shared" si="38"/>
        <v>0.84482525438879907</v>
      </c>
      <c r="HF41">
        <f t="shared" si="39"/>
        <v>0.83900971435477945</v>
      </c>
      <c r="HH41">
        <f t="shared" si="40"/>
        <v>1.1733674912766012</v>
      </c>
      <c r="HJ41">
        <f t="shared" si="41"/>
        <v>1.0452333217849847</v>
      </c>
      <c r="HK41">
        <f t="shared" si="42"/>
        <v>0.94504561888767513</v>
      </c>
      <c r="HL41">
        <f t="shared" si="43"/>
        <v>1.2781480710964848</v>
      </c>
      <c r="HM41">
        <f t="shared" si="44"/>
        <v>1.2827236027425422</v>
      </c>
      <c r="HP41" s="8">
        <f t="shared" si="99"/>
        <v>31</v>
      </c>
      <c r="HQ41" t="b">
        <f t="shared" si="75"/>
        <v>0</v>
      </c>
      <c r="HT41" s="11"/>
      <c r="HU41" s="11"/>
      <c r="HV41" s="11"/>
      <c r="HW41" s="11" t="str">
        <f t="shared" ca="1" si="102"/>
        <v/>
      </c>
      <c r="HX41" s="11" t="str">
        <f t="shared" ca="1" si="103"/>
        <v/>
      </c>
      <c r="HY41" s="11" t="str">
        <f t="shared" ca="1" si="104"/>
        <v/>
      </c>
      <c r="HZ41" s="11" t="str">
        <f t="shared" ca="1" si="105"/>
        <v/>
      </c>
      <c r="IC41" s="11" t="str">
        <f t="shared" ca="1" si="106"/>
        <v/>
      </c>
      <c r="ID41" s="11" t="str">
        <f t="shared" ca="1" si="107"/>
        <v/>
      </c>
      <c r="IE41" s="11" t="str">
        <f t="shared" ca="1" si="108"/>
        <v/>
      </c>
      <c r="IF41" s="11" t="str">
        <f t="shared" ca="1" si="109"/>
        <v/>
      </c>
    </row>
    <row r="42" spans="1:240" x14ac:dyDescent="0.2">
      <c r="A42">
        <f t="shared" si="76"/>
        <v>33</v>
      </c>
      <c r="B42" s="1">
        <f t="shared" si="77"/>
        <v>1981</v>
      </c>
      <c r="C42" s="1"/>
      <c r="D42" s="1"/>
      <c r="E42" s="1"/>
      <c r="F42" s="1"/>
      <c r="G42" s="1"/>
      <c r="H42" s="1"/>
      <c r="I42" s="1"/>
      <c r="J42" s="1"/>
      <c r="K42" s="525"/>
      <c r="L42" s="27">
        <v>15475.15027215</v>
      </c>
      <c r="M42" s="27">
        <v>10665.621157160002</v>
      </c>
      <c r="N42" s="27">
        <v>30952.6815575</v>
      </c>
      <c r="O42" s="27">
        <v>19507.366164250001</v>
      </c>
      <c r="P42" s="27"/>
      <c r="Q42" s="27">
        <f t="shared" si="101"/>
        <v>76600.819151060001</v>
      </c>
      <c r="R42" s="27"/>
      <c r="S42" s="27"/>
      <c r="AA42" s="23">
        <f t="shared" si="53"/>
        <v>83391.453556010398</v>
      </c>
      <c r="AB42" s="23">
        <f t="shared" ref="AB42:AB62" si="113">AB116</f>
        <v>54225.356492580366</v>
      </c>
      <c r="AC42" s="23">
        <v>1337844.2155617103</v>
      </c>
      <c r="AD42" s="26">
        <f>Sector_Activity!E38</f>
        <v>0.92139324235598297</v>
      </c>
      <c r="AF42" s="27">
        <v>5021</v>
      </c>
      <c r="AI42" s="34">
        <f t="shared" si="110"/>
        <v>185.57237717119318</v>
      </c>
      <c r="AJ42" s="34">
        <f t="shared" si="111"/>
        <v>196.69065999813895</v>
      </c>
      <c r="AK42" s="34">
        <f t="shared" si="112"/>
        <v>23.136237536075257</v>
      </c>
      <c r="AL42" s="26">
        <v>1.0905854552698189</v>
      </c>
      <c r="AO42" s="34">
        <f t="shared" ref="AO42:AO71" si="114">Q42/AF42</f>
        <v>15.256088259522008</v>
      </c>
      <c r="AR42" s="26">
        <f t="shared" ref="AR42:AR71" si="115">AI42/AI$75</f>
        <v>1.0013963060813496</v>
      </c>
      <c r="AS42" s="26">
        <f t="shared" ref="AS42:AS71" si="116">AJ42/AJ$75</f>
        <v>0.99055562147477494</v>
      </c>
      <c r="AT42" s="26">
        <f t="shared" ref="AT42:AT71" si="117">AK42/AK$75</f>
        <v>1.1653292422886554</v>
      </c>
      <c r="AU42" s="26">
        <f t="shared" ref="AU42:AU71" si="118">AL42/AL$75</f>
        <v>1.0905854552698189</v>
      </c>
      <c r="AV42" s="26"/>
      <c r="AW42" s="26">
        <f t="shared" si="54"/>
        <v>1.1349101129431454</v>
      </c>
      <c r="AZ42">
        <f t="shared" ref="AZ42:AZ71" si="119">AA42/$AF42</f>
        <v>16.608534864770046</v>
      </c>
      <c r="BA42">
        <f t="shared" ref="BA42:BA71" si="120">AB42/$AF42</f>
        <v>10.799712505990911</v>
      </c>
      <c r="BB42">
        <f t="shared" ref="BB42:BB71" si="121">AC42/$AF42</f>
        <v>266.44975414493337</v>
      </c>
      <c r="BC42">
        <f t="shared" ref="BC42:BC71" si="122">AD42/$AF42</f>
        <v>1.8350791522724218E-4</v>
      </c>
      <c r="BO42" t="e">
        <f>AR42/#REF!</f>
        <v>#REF!</v>
      </c>
      <c r="BP42" t="e">
        <f>AS42/#REF!</f>
        <v>#REF!</v>
      </c>
      <c r="BQ42" t="e">
        <f>AT42/#REF!</f>
        <v>#REF!</v>
      </c>
      <c r="BR42" t="e">
        <f>AU42/#REF!</f>
        <v>#REF!</v>
      </c>
      <c r="CA42" s="9">
        <f t="shared" si="55"/>
        <v>0.87166555570927284</v>
      </c>
      <c r="CB42" s="9"/>
      <c r="CC42" s="9">
        <f t="shared" si="56"/>
        <v>1.1349101129431454</v>
      </c>
      <c r="CD42" s="9">
        <f t="shared" si="57"/>
        <v>1</v>
      </c>
      <c r="CE42" s="9">
        <f t="shared" ref="CE42:CE71" si="123">EL42</f>
        <v>1.0564942145356271</v>
      </c>
      <c r="CF42" s="9">
        <f t="shared" si="58"/>
        <v>1.0835074830411391</v>
      </c>
      <c r="CG42" s="9">
        <f t="shared" ref="CG42:CG71" si="124">CA42*CD42*CE42*CF42</f>
        <v>0.99781246080888086</v>
      </c>
      <c r="CH42" s="9">
        <f t="shared" ref="CH42:CH71" si="125">Q42/Q$75</f>
        <v>0.99672625580933216</v>
      </c>
      <c r="CI42" s="9"/>
      <c r="CJ42" s="9">
        <f t="shared" ref="CJ42:CJ71" si="126">CD42*CE42</f>
        <v>1.0564942145356271</v>
      </c>
      <c r="CV42" s="223"/>
      <c r="CW42" s="8"/>
      <c r="CX42" s="26">
        <f t="shared" ref="CX42:CX71" si="127">L42/$Q42</f>
        <v>0.2020233000593944</v>
      </c>
      <c r="CY42" s="26">
        <f t="shared" ref="CY42:CY71" si="128">M42/$Q42</f>
        <v>0.13923638513743505</v>
      </c>
      <c r="CZ42" s="26">
        <f t="shared" ref="CZ42:CZ71" si="129">N42/$Q42</f>
        <v>0.40407768350962442</v>
      </c>
      <c r="DA42" s="26">
        <f t="shared" ref="DA42:DA71" si="130">O42/$Q42</f>
        <v>0.25466263129354616</v>
      </c>
      <c r="DB42" s="26"/>
      <c r="DC42">
        <f t="shared" si="59"/>
        <v>1</v>
      </c>
      <c r="DE42" s="26">
        <f t="shared" si="78"/>
        <v>0.20251574883430393</v>
      </c>
      <c r="DF42" s="26">
        <f t="shared" si="79"/>
        <v>0.13718656877277932</v>
      </c>
      <c r="DG42" s="26">
        <f t="shared" si="80"/>
        <v>0.40743729674905593</v>
      </c>
      <c r="DH42" s="26">
        <f t="shared" si="81"/>
        <v>0.25283621513063192</v>
      </c>
      <c r="DI42" s="26"/>
      <c r="DJ42" s="26">
        <f t="shared" si="82"/>
        <v>0.99997582948677111</v>
      </c>
      <c r="DK42" s="26"/>
      <c r="DL42" s="26">
        <f t="shared" si="83"/>
        <v>0.20252064386220553</v>
      </c>
      <c r="DM42" s="26">
        <f t="shared" si="84"/>
        <v>0.13718988472270288</v>
      </c>
      <c r="DN42" s="26">
        <f t="shared" si="85"/>
        <v>0.40744714495566314</v>
      </c>
      <c r="DO42" s="26">
        <f t="shared" si="86"/>
        <v>0.25284232645942845</v>
      </c>
      <c r="DP42" s="26"/>
      <c r="DQ42" s="26">
        <f t="shared" si="87"/>
        <v>1</v>
      </c>
      <c r="DR42" s="26"/>
      <c r="DS42" s="26"/>
      <c r="DT42" s="26">
        <f t="shared" si="88"/>
        <v>-6.7619523186578462E-2</v>
      </c>
      <c r="DU42" s="26">
        <f t="shared" si="89"/>
        <v>-1.2479572405702081E-2</v>
      </c>
      <c r="DV42" s="26">
        <f t="shared" si="90"/>
        <v>-4.6435193720144485E-2</v>
      </c>
      <c r="DW42" s="26">
        <f t="shared" si="91"/>
        <v>-1.6682970861100679E-2</v>
      </c>
      <c r="DX42" s="26"/>
      <c r="DZ42">
        <f t="shared" si="100"/>
        <v>0.96218891645523297</v>
      </c>
      <c r="EA42">
        <f t="shared" si="92"/>
        <v>1.3513586295805041E-2</v>
      </c>
      <c r="EB42">
        <f t="shared" ref="EB42:EB71" si="131">EA42/EA$75</f>
        <v>1.0835074830411391</v>
      </c>
      <c r="ED42">
        <f t="shared" si="60"/>
        <v>1.4485318243234813E-2</v>
      </c>
      <c r="EE42">
        <f t="shared" si="61"/>
        <v>-6.0511123089037203E-3</v>
      </c>
      <c r="EF42">
        <f t="shared" si="62"/>
        <v>-1.8368765005276358E-2</v>
      </c>
      <c r="EG42">
        <f t="shared" si="63"/>
        <v>-2.0837634009090045E-2</v>
      </c>
      <c r="EJ42" s="26">
        <f t="shared" si="64"/>
        <v>0.98940699315048031</v>
      </c>
      <c r="EK42" s="26">
        <f t="shared" si="93"/>
        <v>0.95292211459086118</v>
      </c>
      <c r="EL42" s="26">
        <f t="shared" ref="EL42:EL71" si="132">EK42/EK$75</f>
        <v>1.0564942145356271</v>
      </c>
      <c r="EO42" t="e">
        <f t="shared" si="65"/>
        <v>#DIV/0!</v>
      </c>
      <c r="EP42" t="e">
        <f t="shared" si="66"/>
        <v>#DIV/0!</v>
      </c>
      <c r="EQ42" t="e">
        <f t="shared" si="67"/>
        <v>#DIV/0!</v>
      </c>
      <c r="ER42" t="e">
        <f t="shared" si="68"/>
        <v>#DIV/0!</v>
      </c>
      <c r="EU42" t="e">
        <f t="shared" si="94"/>
        <v>#DIV/0!</v>
      </c>
      <c r="EV42">
        <f t="shared" si="95"/>
        <v>1</v>
      </c>
      <c r="EW42">
        <f t="shared" ref="EW42:EW71" si="133">EV42/EV$75</f>
        <v>1</v>
      </c>
      <c r="EY42" t="e">
        <f t="shared" si="69"/>
        <v>#REF!</v>
      </c>
      <c r="EZ42" t="e">
        <f t="shared" si="70"/>
        <v>#REF!</v>
      </c>
      <c r="FA42" t="e">
        <f t="shared" si="71"/>
        <v>#REF!</v>
      </c>
      <c r="FB42" t="e">
        <f t="shared" si="72"/>
        <v>#REF!</v>
      </c>
      <c r="FE42" t="e">
        <f t="shared" si="96"/>
        <v>#REF!</v>
      </c>
      <c r="FF42">
        <f t="shared" si="97"/>
        <v>1</v>
      </c>
      <c r="FG42">
        <f t="shared" ref="FG42:FG71" si="134">FF42/FF$75</f>
        <v>1</v>
      </c>
      <c r="FW42" t="e">
        <f>#REF!/#REF!</f>
        <v>#REF!</v>
      </c>
      <c r="FY42" s="8">
        <f t="shared" si="98"/>
        <v>32</v>
      </c>
      <c r="FZ42" t="b">
        <f t="shared" si="73"/>
        <v>0</v>
      </c>
      <c r="GD42" s="11"/>
      <c r="GE42" s="11"/>
      <c r="GF42" s="11"/>
      <c r="GG42" s="11" t="str">
        <f t="shared" ref="GG42:GG71" ca="1" si="135">IF(FZ42,OFFSET(B$10,$FZ$4+$FY42,0),"")</f>
        <v/>
      </c>
      <c r="GH42" s="11" t="str">
        <f t="shared" ref="GH42:GH75" ca="1" si="136">IF($FZ42,OFFSET(CA$10,$FZ$4+$FY42,0),"")</f>
        <v/>
      </c>
      <c r="GI42" s="11" t="str">
        <f t="shared" ref="GI42:GI75" ca="1" si="137">IF($FZ42,OFFSET(CJ$10,$FZ$4+$FY42,0),"")</f>
        <v/>
      </c>
      <c r="GJ42" s="11" t="str">
        <f t="shared" ref="GJ42:GJ75" ca="1" si="138">IF($FZ42,OFFSET(CF$10,$FZ$4+$FY42,0),"")</f>
        <v/>
      </c>
      <c r="GN42" s="11" t="str">
        <f t="shared" ref="GN42:GN76" ca="1" si="139">IF($FZ42,OFFSET(AR$10,$FZ$4+$FY42,0),"")</f>
        <v/>
      </c>
      <c r="GO42" s="11" t="str">
        <f t="shared" ref="GO42:GO76" ca="1" si="140">IF($FZ42,OFFSET(AS$10,$FZ$4+$FY42,0),"")</f>
        <v/>
      </c>
      <c r="GP42" s="11" t="str">
        <f t="shared" ref="GP42:GP76" ca="1" si="141">IF($FZ42,OFFSET(AT$10,$FZ$4+$FY42,0),"")</f>
        <v/>
      </c>
      <c r="GQ42" s="11" t="str">
        <f t="shared" ref="GQ42:GQ76" ca="1" si="142">IF($FZ42,OFFSET(AU$10,$FZ$4+$FY42,0),"")</f>
        <v/>
      </c>
      <c r="GY42" s="14"/>
      <c r="HA42">
        <f t="shared" ref="HA42:HA71" si="143">CA42/CA$76</f>
        <v>0.6282702104900556</v>
      </c>
      <c r="HB42">
        <f t="shared" ref="HB42:HB71" si="144">CD42/CD$76</f>
        <v>1</v>
      </c>
      <c r="HC42">
        <f t="shared" ref="HC42:HC71" si="145">CE42/CE$76</f>
        <v>1.1609380014045045</v>
      </c>
      <c r="HD42">
        <f t="shared" ref="HD42:HD71" si="146">CF42/CF$76</f>
        <v>1.1306508701874574</v>
      </c>
      <c r="HE42">
        <f t="shared" ref="HE42:HE71" si="147">CG42/CG$76</f>
        <v>0.8246772551297552</v>
      </c>
      <c r="HF42">
        <f t="shared" ref="HF42:HF71" si="148">CH42/CH$76</f>
        <v>0.81906676201033768</v>
      </c>
      <c r="HH42">
        <f t="shared" ref="HH42:HH71" si="149">CJ42/CJ$76</f>
        <v>1.1609380014045045</v>
      </c>
      <c r="HJ42">
        <f t="shared" ref="HJ42:HJ71" si="150">AR42/AR$76</f>
        <v>0.97689179218593858</v>
      </c>
      <c r="HK42">
        <f t="shared" ref="HK42:HK71" si="151">AS42/AS$76</f>
        <v>0.93332513906002723</v>
      </c>
      <c r="HL42">
        <f t="shared" ref="HL42:HL71" si="152">AT42/AT$76</f>
        <v>1.2201539229039871</v>
      </c>
      <c r="HM42">
        <f t="shared" ref="HM42:HM71" si="153">AU42/AU$76</f>
        <v>1.2615014785074552</v>
      </c>
      <c r="HP42" s="8">
        <f t="shared" si="99"/>
        <v>32</v>
      </c>
      <c r="HQ42" t="b">
        <f t="shared" si="75"/>
        <v>0</v>
      </c>
      <c r="HT42" s="11"/>
      <c r="HU42" s="11"/>
      <c r="HV42" s="11"/>
      <c r="HW42" s="11" t="str">
        <f t="shared" ca="1" si="102"/>
        <v/>
      </c>
      <c r="HX42" s="11" t="str">
        <f t="shared" ca="1" si="103"/>
        <v/>
      </c>
      <c r="HY42" s="11" t="str">
        <f t="shared" ca="1" si="104"/>
        <v/>
      </c>
      <c r="HZ42" s="11" t="str">
        <f t="shared" ca="1" si="105"/>
        <v/>
      </c>
      <c r="IC42" s="11" t="str">
        <f t="shared" ca="1" si="106"/>
        <v/>
      </c>
      <c r="ID42" s="11" t="str">
        <f t="shared" ca="1" si="107"/>
        <v/>
      </c>
      <c r="IE42" s="11" t="str">
        <f t="shared" ca="1" si="108"/>
        <v/>
      </c>
      <c r="IF42" s="11" t="str">
        <f t="shared" ca="1" si="109"/>
        <v/>
      </c>
    </row>
    <row r="43" spans="1:240" x14ac:dyDescent="0.2">
      <c r="A43">
        <f t="shared" si="76"/>
        <v>34</v>
      </c>
      <c r="B43" s="1">
        <f t="shared" si="77"/>
        <v>1982</v>
      </c>
      <c r="C43" s="1"/>
      <c r="D43" s="1"/>
      <c r="E43" s="1"/>
      <c r="F43" s="1"/>
      <c r="G43" s="1"/>
      <c r="H43" s="1"/>
      <c r="I43" s="1"/>
      <c r="J43" s="1"/>
      <c r="K43" s="525"/>
      <c r="L43" s="27">
        <v>15673.80128089</v>
      </c>
      <c r="M43" s="27">
        <v>10879.56106541</v>
      </c>
      <c r="N43" s="27">
        <v>27774.755927080001</v>
      </c>
      <c r="O43" s="27">
        <v>19071.343157970001</v>
      </c>
      <c r="P43" s="27"/>
      <c r="Q43" s="27">
        <f t="shared" si="101"/>
        <v>73399.461431350006</v>
      </c>
      <c r="R43" s="27"/>
      <c r="S43" s="27"/>
      <c r="AA43" s="23">
        <f t="shared" si="53"/>
        <v>84072.928486251054</v>
      </c>
      <c r="AB43" s="23">
        <f t="shared" si="113"/>
        <v>55124.436870888363</v>
      </c>
      <c r="AC43" s="23">
        <v>1268158.6862078256</v>
      </c>
      <c r="AD43" s="26">
        <f>Sector_Activity!E39</f>
        <v>0.91880064372478998</v>
      </c>
      <c r="AF43" s="27">
        <v>4919.3</v>
      </c>
      <c r="AI43" s="34">
        <f t="shared" si="110"/>
        <v>186.43101368180876</v>
      </c>
      <c r="AJ43" s="34">
        <f t="shared" si="111"/>
        <v>197.36366814761203</v>
      </c>
      <c r="AK43" s="34">
        <f t="shared" si="112"/>
        <v>21.901640724580645</v>
      </c>
      <c r="AL43" s="26">
        <v>1.0518301376912611</v>
      </c>
      <c r="AO43" s="34">
        <f t="shared" si="114"/>
        <v>14.920712587431138</v>
      </c>
      <c r="AR43" s="26">
        <f t="shared" si="115"/>
        <v>1.006029729671132</v>
      </c>
      <c r="AS43" s="26">
        <f t="shared" si="116"/>
        <v>0.99394496393651255</v>
      </c>
      <c r="AT43" s="26">
        <f t="shared" si="117"/>
        <v>1.103144897724087</v>
      </c>
      <c r="AU43" s="26">
        <f t="shared" si="118"/>
        <v>1.0518301376912611</v>
      </c>
      <c r="AV43" s="26"/>
      <c r="AW43" s="26">
        <f t="shared" si="54"/>
        <v>1.1099613032996596</v>
      </c>
      <c r="AZ43">
        <f t="shared" si="119"/>
        <v>17.090425159321661</v>
      </c>
      <c r="BA43">
        <f t="shared" si="120"/>
        <v>11.205748149307496</v>
      </c>
      <c r="BB43">
        <f t="shared" si="121"/>
        <v>257.79250832594585</v>
      </c>
      <c r="BC43">
        <f t="shared" si="122"/>
        <v>1.8677467195023478E-4</v>
      </c>
      <c r="BO43" t="e">
        <f>AR43/#REF!</f>
        <v>#REF!</v>
      </c>
      <c r="BP43" t="e">
        <f>AS43/#REF!</f>
        <v>#REF!</v>
      </c>
      <c r="BQ43" t="e">
        <f>AT43/#REF!</f>
        <v>#REF!</v>
      </c>
      <c r="BR43" t="e">
        <f>AU43/#REF!</f>
        <v>#REF!</v>
      </c>
      <c r="CA43" s="9">
        <f t="shared" si="55"/>
        <v>0.85595703739105278</v>
      </c>
      <c r="CB43" s="9"/>
      <c r="CC43" s="9">
        <f t="shared" si="56"/>
        <v>1.1099613032996596</v>
      </c>
      <c r="CD43" s="9">
        <f t="shared" si="57"/>
        <v>1</v>
      </c>
      <c r="CE43" s="9">
        <f t="shared" si="123"/>
        <v>1.0595261947303873</v>
      </c>
      <c r="CF43" s="9">
        <f t="shared" si="58"/>
        <v>1.0522080138573617</v>
      </c>
      <c r="CG43" s="9">
        <f t="shared" si="124"/>
        <v>0.95425681523810124</v>
      </c>
      <c r="CH43" s="9">
        <f t="shared" si="125"/>
        <v>0.95507033973903133</v>
      </c>
      <c r="CI43" s="9"/>
      <c r="CJ43" s="9">
        <f t="shared" si="126"/>
        <v>1.0595261947303873</v>
      </c>
      <c r="CV43" s="223"/>
      <c r="CW43" s="8"/>
      <c r="CX43" s="26">
        <f t="shared" si="127"/>
        <v>0.21354109383417744</v>
      </c>
      <c r="CY43" s="26">
        <f t="shared" si="128"/>
        <v>0.1482239903842561</v>
      </c>
      <c r="CZ43" s="26">
        <f t="shared" si="129"/>
        <v>0.37840544583637759</v>
      </c>
      <c r="DA43" s="26">
        <f t="shared" si="130"/>
        <v>0.2598294699451888</v>
      </c>
      <c r="DB43" s="26"/>
      <c r="DC43">
        <f t="shared" si="59"/>
        <v>1</v>
      </c>
      <c r="DE43" s="26">
        <f t="shared" si="78"/>
        <v>0.20772898146389451</v>
      </c>
      <c r="DF43" s="26">
        <f t="shared" si="79"/>
        <v>0.14368334181710057</v>
      </c>
      <c r="DG43" s="26">
        <f t="shared" si="80"/>
        <v>0.39110114565554011</v>
      </c>
      <c r="DH43" s="26">
        <f t="shared" si="81"/>
        <v>0.25723740230400244</v>
      </c>
      <c r="DI43" s="26"/>
      <c r="DJ43" s="26">
        <f t="shared" si="82"/>
        <v>0.99975087124053763</v>
      </c>
      <c r="DK43" s="26"/>
      <c r="DL43" s="26">
        <f t="shared" si="83"/>
        <v>0.20778074562329182</v>
      </c>
      <c r="DM43" s="26">
        <f t="shared" si="84"/>
        <v>0.14371914638975164</v>
      </c>
      <c r="DN43" s="26">
        <f t="shared" si="85"/>
        <v>0.39119860447857724</v>
      </c>
      <c r="DO43" s="26">
        <f t="shared" si="86"/>
        <v>0.25730150350837927</v>
      </c>
      <c r="DP43" s="26"/>
      <c r="DQ43" s="26">
        <f t="shared" si="87"/>
        <v>1</v>
      </c>
      <c r="DR43" s="26"/>
      <c r="DS43" s="26"/>
      <c r="DT43" s="26">
        <f t="shared" si="88"/>
        <v>4.6162914453655984E-3</v>
      </c>
      <c r="DU43" s="26">
        <f t="shared" si="89"/>
        <v>3.4158173418235988E-3</v>
      </c>
      <c r="DV43" s="26">
        <f t="shared" si="90"/>
        <v>-5.4838559923398811E-2</v>
      </c>
      <c r="DW43" s="26">
        <f t="shared" si="91"/>
        <v>-3.6183031767377249E-2</v>
      </c>
      <c r="DX43" s="26"/>
      <c r="DZ43">
        <f t="shared" si="100"/>
        <v>0.97111282600843019</v>
      </c>
      <c r="EA43">
        <f t="shared" si="92"/>
        <v>1.3123216977228028E-2</v>
      </c>
      <c r="EB43">
        <f t="shared" si="131"/>
        <v>1.0522080138573617</v>
      </c>
      <c r="ED43">
        <f t="shared" ref="ED43:ED71" si="154">LN(AZ43/AZ42)</f>
        <v>2.8601662771046036E-2</v>
      </c>
      <c r="EE43">
        <f t="shared" ref="EE43:EE71" si="155">LN(BA43/BA42)</f>
        <v>3.6907360301336678E-2</v>
      </c>
      <c r="EF43">
        <f t="shared" ref="EF43:EF71" si="156">LN(BB43/BB42)</f>
        <v>-3.3030655976814469E-2</v>
      </c>
      <c r="EG43">
        <f t="shared" ref="EG43:EG71" si="157">LN(BC43/BC42)</f>
        <v>1.7645126152487922E-2</v>
      </c>
      <c r="EJ43" s="26">
        <f t="shared" ref="EJ43:EJ71" si="158">EXP(SUMPRODUCT($DL43:$DO43,ED43:EG43))</f>
        <v>1.0028698502585676</v>
      </c>
      <c r="EK43" s="26">
        <f t="shared" si="93"/>
        <v>0.95565685836781455</v>
      </c>
      <c r="EL43" s="26">
        <f t="shared" si="132"/>
        <v>1.0595261947303873</v>
      </c>
      <c r="EO43" t="e">
        <f t="shared" ref="EO43:EO71" si="159">LN(BD43/BD42)</f>
        <v>#DIV/0!</v>
      </c>
      <c r="EP43" t="e">
        <f t="shared" ref="EP43:EP71" si="160">LN(BF43/BF42)</f>
        <v>#DIV/0!</v>
      </c>
      <c r="EQ43" t="e">
        <f t="shared" ref="EQ43:EQ71" si="161">LN(BH43/BH42)</f>
        <v>#DIV/0!</v>
      </c>
      <c r="ER43" t="e">
        <f t="shared" ref="ER43:ER71" si="162">LN(BI43/BI42)</f>
        <v>#DIV/0!</v>
      </c>
      <c r="EU43" t="e">
        <f t="shared" si="94"/>
        <v>#DIV/0!</v>
      </c>
      <c r="EV43">
        <f t="shared" si="95"/>
        <v>1</v>
      </c>
      <c r="EW43">
        <f t="shared" si="133"/>
        <v>1</v>
      </c>
      <c r="EY43" t="e">
        <f t="shared" ref="EY43:EY71" si="163">LN(BO43/BO42)</f>
        <v>#REF!</v>
      </c>
      <c r="EZ43" t="e">
        <f t="shared" ref="EZ43:EZ71" si="164">LN(BP43/BP42)</f>
        <v>#REF!</v>
      </c>
      <c r="FA43" t="e">
        <f t="shared" ref="FA43:FA71" si="165">LN(BQ43/BQ42)</f>
        <v>#REF!</v>
      </c>
      <c r="FB43" t="e">
        <f t="shared" ref="FB43:FB71" si="166">LN(BR43/BR42)</f>
        <v>#REF!</v>
      </c>
      <c r="FE43" t="e">
        <f t="shared" si="96"/>
        <v>#REF!</v>
      </c>
      <c r="FF43">
        <f t="shared" si="97"/>
        <v>1</v>
      </c>
      <c r="FG43">
        <f t="shared" si="134"/>
        <v>1</v>
      </c>
      <c r="FW43" t="e">
        <f>#REF!/#REF!</f>
        <v>#REF!</v>
      </c>
      <c r="FY43" s="8">
        <f t="shared" si="98"/>
        <v>33</v>
      </c>
      <c r="FZ43" t="b">
        <f t="shared" si="73"/>
        <v>0</v>
      </c>
      <c r="GD43" s="11"/>
      <c r="GE43" s="11"/>
      <c r="GF43" s="11"/>
      <c r="GG43" s="11" t="str">
        <f t="shared" ca="1" si="135"/>
        <v/>
      </c>
      <c r="GH43" s="11" t="str">
        <f t="shared" ca="1" si="136"/>
        <v/>
      </c>
      <c r="GI43" s="11" t="str">
        <f t="shared" ca="1" si="137"/>
        <v/>
      </c>
      <c r="GJ43" s="11" t="str">
        <f t="shared" ca="1" si="138"/>
        <v/>
      </c>
      <c r="GN43" s="11" t="str">
        <f t="shared" ca="1" si="139"/>
        <v/>
      </c>
      <c r="GO43" s="11" t="str">
        <f t="shared" ca="1" si="140"/>
        <v/>
      </c>
      <c r="GP43" s="11" t="str">
        <f t="shared" ca="1" si="141"/>
        <v/>
      </c>
      <c r="GQ43" s="11" t="str">
        <f t="shared" ca="1" si="142"/>
        <v/>
      </c>
      <c r="GY43" s="14"/>
      <c r="HA43">
        <f t="shared" si="143"/>
        <v>0.61694798484326563</v>
      </c>
      <c r="HB43">
        <f t="shared" si="144"/>
        <v>1</v>
      </c>
      <c r="HC43">
        <f t="shared" si="145"/>
        <v>1.1642697196280161</v>
      </c>
      <c r="HD43">
        <f t="shared" si="146"/>
        <v>1.0979895617766324</v>
      </c>
      <c r="HE43">
        <f t="shared" si="147"/>
        <v>0.78867915764598873</v>
      </c>
      <c r="HF43">
        <f t="shared" si="148"/>
        <v>0.78483572204784424</v>
      </c>
      <c r="HH43">
        <f t="shared" si="149"/>
        <v>1.1642697196280161</v>
      </c>
      <c r="HJ43">
        <f t="shared" si="150"/>
        <v>0.98141183429822842</v>
      </c>
      <c r="HK43">
        <f t="shared" si="151"/>
        <v>0.93651865838982884</v>
      </c>
      <c r="HL43">
        <f t="shared" si="152"/>
        <v>1.1550440215900397</v>
      </c>
      <c r="HM43">
        <f t="shared" si="153"/>
        <v>1.2166724463677585</v>
      </c>
      <c r="HP43" s="8">
        <f t="shared" si="99"/>
        <v>33</v>
      </c>
      <c r="HQ43" t="b">
        <f t="shared" si="75"/>
        <v>0</v>
      </c>
      <c r="HT43" s="11"/>
      <c r="HU43" s="11"/>
      <c r="HV43" s="11"/>
      <c r="HW43" s="11" t="str">
        <f t="shared" ca="1" si="102"/>
        <v/>
      </c>
      <c r="HX43" s="11" t="str">
        <f t="shared" ca="1" si="103"/>
        <v/>
      </c>
      <c r="HY43" s="11" t="str">
        <f t="shared" ca="1" si="104"/>
        <v/>
      </c>
      <c r="HZ43" s="11" t="str">
        <f t="shared" ca="1" si="105"/>
        <v/>
      </c>
      <c r="IC43" s="11" t="str">
        <f t="shared" ca="1" si="106"/>
        <v/>
      </c>
      <c r="ID43" s="11" t="str">
        <f t="shared" ca="1" si="107"/>
        <v/>
      </c>
      <c r="IE43" s="11" t="str">
        <f t="shared" ca="1" si="108"/>
        <v/>
      </c>
      <c r="IF43" s="11" t="str">
        <f t="shared" ca="1" si="109"/>
        <v/>
      </c>
    </row>
    <row r="44" spans="1:240" x14ac:dyDescent="0.2">
      <c r="A44">
        <f t="shared" si="76"/>
        <v>35</v>
      </c>
      <c r="B44" s="1">
        <f t="shared" si="77"/>
        <v>1983</v>
      </c>
      <c r="C44" s="1"/>
      <c r="D44" s="1"/>
      <c r="E44" s="1"/>
      <c r="F44" s="1"/>
      <c r="G44" s="1"/>
      <c r="H44" s="1"/>
      <c r="I44" s="1"/>
      <c r="J44" s="1"/>
      <c r="K44" s="525"/>
      <c r="L44" s="27">
        <v>15579.5612064</v>
      </c>
      <c r="M44" s="27">
        <v>10966.73064505</v>
      </c>
      <c r="N44" s="27">
        <v>27591.221091970001</v>
      </c>
      <c r="O44" s="27">
        <v>19141.045028840002</v>
      </c>
      <c r="P44" s="27"/>
      <c r="Q44" s="27">
        <f t="shared" si="101"/>
        <v>73278.557972259994</v>
      </c>
      <c r="R44" s="27"/>
      <c r="S44" s="27"/>
      <c r="AA44" s="23">
        <f t="shared" si="53"/>
        <v>84941.020785206041</v>
      </c>
      <c r="AB44" s="23">
        <f t="shared" si="113"/>
        <v>55948.968379792685</v>
      </c>
      <c r="AC44" s="23">
        <v>1311062.6536653403</v>
      </c>
      <c r="AD44" s="26">
        <f>Sector_Activity!E40</f>
        <v>0.95430002938086766</v>
      </c>
      <c r="AF44" s="27">
        <v>5132.3</v>
      </c>
      <c r="AI44" s="34">
        <f t="shared" si="110"/>
        <v>183.41622295541629</v>
      </c>
      <c r="AJ44" s="34">
        <f t="shared" si="111"/>
        <v>196.01309841149634</v>
      </c>
      <c r="AK44" s="34">
        <f t="shared" si="112"/>
        <v>21.04492948131287</v>
      </c>
      <c r="AL44" s="26">
        <v>1.0336836422677802</v>
      </c>
      <c r="AO44" s="34">
        <f t="shared" si="114"/>
        <v>14.277917887157804</v>
      </c>
      <c r="AR44" s="26">
        <f t="shared" si="115"/>
        <v>0.98976114302564944</v>
      </c>
      <c r="AS44" s="26">
        <f t="shared" si="116"/>
        <v>0.98714334740669996</v>
      </c>
      <c r="AT44" s="26">
        <f t="shared" si="117"/>
        <v>1.0599939462169232</v>
      </c>
      <c r="AU44" s="26">
        <f t="shared" si="118"/>
        <v>1.0336836422677802</v>
      </c>
      <c r="AV44" s="26"/>
      <c r="AW44" s="26">
        <f t="shared" si="54"/>
        <v>1.0621433965416056</v>
      </c>
      <c r="AZ44">
        <f t="shared" si="119"/>
        <v>16.55028365161936</v>
      </c>
      <c r="BA44">
        <f t="shared" si="120"/>
        <v>10.901344110787109</v>
      </c>
      <c r="BB44">
        <f t="shared" si="121"/>
        <v>255.45323805415509</v>
      </c>
      <c r="BC44">
        <f t="shared" si="122"/>
        <v>1.8594003261322752E-4</v>
      </c>
      <c r="BO44" t="e">
        <f>AR44/#REF!</f>
        <v>#REF!</v>
      </c>
      <c r="BP44" t="e">
        <f>AS44/#REF!</f>
        <v>#REF!</v>
      </c>
      <c r="BQ44" t="e">
        <f>AT44/#REF!</f>
        <v>#REF!</v>
      </c>
      <c r="BR44" t="e">
        <f>AU44/#REF!</f>
        <v>#REF!</v>
      </c>
      <c r="CA44" s="9">
        <f t="shared" si="55"/>
        <v>0.89518431412005883</v>
      </c>
      <c r="CB44" s="9"/>
      <c r="CC44" s="9">
        <f t="shared" si="56"/>
        <v>1.0621433965416056</v>
      </c>
      <c r="CD44" s="9">
        <f t="shared" si="57"/>
        <v>1</v>
      </c>
      <c r="CE44" s="9">
        <f t="shared" si="123"/>
        <v>1.0431754032154053</v>
      </c>
      <c r="CF44" s="9">
        <f t="shared" si="58"/>
        <v>1.0271612475968095</v>
      </c>
      <c r="CG44" s="9">
        <f t="shared" si="124"/>
        <v>0.95919836132571867</v>
      </c>
      <c r="CH44" s="9">
        <f t="shared" si="125"/>
        <v>0.95349714961614851</v>
      </c>
      <c r="CI44" s="9"/>
      <c r="CJ44" s="9">
        <f t="shared" si="126"/>
        <v>1.0431754032154053</v>
      </c>
      <c r="CV44" s="223"/>
      <c r="CW44" s="8"/>
      <c r="CX44" s="26">
        <f t="shared" si="127"/>
        <v>0.21260736615883913</v>
      </c>
      <c r="CY44" s="26">
        <f t="shared" si="128"/>
        <v>0.14965811212062219</v>
      </c>
      <c r="CZ44" s="26">
        <f t="shared" si="129"/>
        <v>0.37652516446099843</v>
      </c>
      <c r="DA44" s="26">
        <f t="shared" si="130"/>
        <v>0.26120935725954036</v>
      </c>
      <c r="DB44" s="26"/>
      <c r="DC44">
        <f t="shared" si="59"/>
        <v>1.0000000000000002</v>
      </c>
      <c r="DE44" s="26">
        <f t="shared" si="78"/>
        <v>0.21307388901655469</v>
      </c>
      <c r="DF44" s="26">
        <f t="shared" si="79"/>
        <v>0.14893990050753625</v>
      </c>
      <c r="DG44" s="26">
        <f t="shared" si="80"/>
        <v>0.37746452462134811</v>
      </c>
      <c r="DH44" s="26">
        <f t="shared" si="81"/>
        <v>0.26051880453304727</v>
      </c>
      <c r="DI44" s="26"/>
      <c r="DJ44" s="26">
        <f t="shared" si="82"/>
        <v>0.9999971186784864</v>
      </c>
      <c r="DK44" s="26"/>
      <c r="DL44" s="26">
        <f t="shared" si="83"/>
        <v>0.21307450295270405</v>
      </c>
      <c r="DM44" s="26">
        <f t="shared" si="84"/>
        <v>0.14894032965251233</v>
      </c>
      <c r="DN44" s="26">
        <f t="shared" si="85"/>
        <v>0.37746561222113723</v>
      </c>
      <c r="DO44" s="26">
        <f t="shared" si="86"/>
        <v>0.26051955517364628</v>
      </c>
      <c r="DP44" s="26"/>
      <c r="DQ44" s="26">
        <f t="shared" si="87"/>
        <v>1</v>
      </c>
      <c r="DR44" s="26"/>
      <c r="DS44" s="26"/>
      <c r="DT44" s="26">
        <f t="shared" si="88"/>
        <v>-1.6303258232647336E-2</v>
      </c>
      <c r="DU44" s="26">
        <f t="shared" si="89"/>
        <v>-6.866572494955198E-3</v>
      </c>
      <c r="DV44" s="26">
        <f t="shared" si="90"/>
        <v>-3.9901901582197946E-2</v>
      </c>
      <c r="DW44" s="26">
        <f t="shared" si="91"/>
        <v>-1.7402861186740257E-2</v>
      </c>
      <c r="DX44" s="26"/>
      <c r="DZ44">
        <f t="shared" si="100"/>
        <v>0.97619599363368115</v>
      </c>
      <c r="EA44">
        <f t="shared" si="92"/>
        <v>1.2810831836755509E-2</v>
      </c>
      <c r="EB44">
        <f t="shared" si="131"/>
        <v>1.0271612475968095</v>
      </c>
      <c r="ED44">
        <f t="shared" si="154"/>
        <v>-3.2115133737768441E-2</v>
      </c>
      <c r="EE44">
        <f t="shared" si="155"/>
        <v>-2.7540779712606826E-2</v>
      </c>
      <c r="EF44">
        <f t="shared" si="156"/>
        <v>-9.1156584804993421E-3</v>
      </c>
      <c r="EG44">
        <f t="shared" si="157"/>
        <v>-4.4787110459905957E-3</v>
      </c>
      <c r="EJ44" s="26">
        <f t="shared" si="158"/>
        <v>0.98456782701899825</v>
      </c>
      <c r="EK44" s="26">
        <f t="shared" si="93"/>
        <v>0.94090899641900172</v>
      </c>
      <c r="EL44" s="26">
        <f t="shared" si="132"/>
        <v>1.0431754032154053</v>
      </c>
      <c r="EO44" t="e">
        <f t="shared" si="159"/>
        <v>#DIV/0!</v>
      </c>
      <c r="EP44" t="e">
        <f t="shared" si="160"/>
        <v>#DIV/0!</v>
      </c>
      <c r="EQ44" t="e">
        <f t="shared" si="161"/>
        <v>#DIV/0!</v>
      </c>
      <c r="ER44" t="e">
        <f t="shared" si="162"/>
        <v>#DIV/0!</v>
      </c>
      <c r="EU44" t="e">
        <f t="shared" si="94"/>
        <v>#DIV/0!</v>
      </c>
      <c r="EV44">
        <f t="shared" si="95"/>
        <v>1</v>
      </c>
      <c r="EW44">
        <f t="shared" si="133"/>
        <v>1</v>
      </c>
      <c r="EY44" t="e">
        <f t="shared" si="163"/>
        <v>#REF!</v>
      </c>
      <c r="EZ44" t="e">
        <f t="shared" si="164"/>
        <v>#REF!</v>
      </c>
      <c r="FA44" t="e">
        <f t="shared" si="165"/>
        <v>#REF!</v>
      </c>
      <c r="FB44" t="e">
        <f t="shared" si="166"/>
        <v>#REF!</v>
      </c>
      <c r="FE44" t="e">
        <f t="shared" si="96"/>
        <v>#REF!</v>
      </c>
      <c r="FF44">
        <f t="shared" si="97"/>
        <v>1</v>
      </c>
      <c r="FG44">
        <f t="shared" si="134"/>
        <v>1</v>
      </c>
      <c r="FW44" t="e">
        <f>#REF!/#REF!</f>
        <v>#REF!</v>
      </c>
      <c r="FY44" s="8">
        <f t="shared" si="98"/>
        <v>34</v>
      </c>
      <c r="FZ44" t="b">
        <f t="shared" si="73"/>
        <v>0</v>
      </c>
      <c r="GD44" s="11"/>
      <c r="GE44" s="11"/>
      <c r="GF44" s="11"/>
      <c r="GG44" s="11" t="str">
        <f t="shared" ca="1" si="135"/>
        <v/>
      </c>
      <c r="GH44" s="11" t="str">
        <f t="shared" ca="1" si="136"/>
        <v/>
      </c>
      <c r="GI44" s="11" t="str">
        <f t="shared" ca="1" si="137"/>
        <v/>
      </c>
      <c r="GJ44" s="11" t="str">
        <f t="shared" ca="1" si="138"/>
        <v/>
      </c>
      <c r="GN44" s="11" t="str">
        <f t="shared" ca="1" si="139"/>
        <v/>
      </c>
      <c r="GO44" s="11" t="str">
        <f t="shared" ca="1" si="140"/>
        <v/>
      </c>
      <c r="GP44" s="11" t="str">
        <f t="shared" ca="1" si="141"/>
        <v/>
      </c>
      <c r="GQ44" s="11" t="str">
        <f t="shared" ca="1" si="142"/>
        <v/>
      </c>
      <c r="GY44" s="14"/>
      <c r="HA44">
        <f t="shared" si="143"/>
        <v>0.64522182134633865</v>
      </c>
      <c r="HB44">
        <f t="shared" si="144"/>
        <v>1</v>
      </c>
      <c r="HC44">
        <f t="shared" si="145"/>
        <v>1.1463025079181739</v>
      </c>
      <c r="HD44">
        <f t="shared" si="146"/>
        <v>1.0718530112579499</v>
      </c>
      <c r="HE44">
        <f t="shared" si="147"/>
        <v>0.79276327247086276</v>
      </c>
      <c r="HF44">
        <f t="shared" si="148"/>
        <v>0.78354294207694841</v>
      </c>
      <c r="HH44">
        <f t="shared" si="149"/>
        <v>1.1463025079181739</v>
      </c>
      <c r="HJ44">
        <f t="shared" si="150"/>
        <v>0.96554134559368288</v>
      </c>
      <c r="HK44">
        <f t="shared" si="151"/>
        <v>0.93011001302363627</v>
      </c>
      <c r="HL44">
        <f t="shared" si="152"/>
        <v>1.1098629681607945</v>
      </c>
      <c r="HM44">
        <f t="shared" si="153"/>
        <v>1.1956820409888547</v>
      </c>
      <c r="HP44" s="8">
        <f t="shared" si="99"/>
        <v>34</v>
      </c>
      <c r="HQ44" t="b">
        <f t="shared" si="75"/>
        <v>0</v>
      </c>
      <c r="HT44" s="11"/>
      <c r="HU44" s="11"/>
      <c r="HV44" s="11"/>
      <c r="HW44" s="11" t="str">
        <f t="shared" ca="1" si="102"/>
        <v/>
      </c>
      <c r="HX44" s="11" t="str">
        <f t="shared" ca="1" si="103"/>
        <v/>
      </c>
      <c r="HY44" s="11" t="str">
        <f t="shared" ca="1" si="104"/>
        <v/>
      </c>
      <c r="HZ44" s="11" t="str">
        <f t="shared" ca="1" si="105"/>
        <v/>
      </c>
      <c r="IC44" s="11" t="str">
        <f t="shared" ca="1" si="106"/>
        <v/>
      </c>
      <c r="ID44" s="11" t="str">
        <f t="shared" ca="1" si="107"/>
        <v/>
      </c>
      <c r="IE44" s="11" t="str">
        <f t="shared" ca="1" si="108"/>
        <v/>
      </c>
      <c r="IF44" s="11" t="str">
        <f t="shared" ca="1" si="109"/>
        <v/>
      </c>
    </row>
    <row r="45" spans="1:240" x14ac:dyDescent="0.2">
      <c r="A45">
        <f t="shared" si="76"/>
        <v>36</v>
      </c>
      <c r="B45" s="1">
        <f t="shared" si="77"/>
        <v>1984</v>
      </c>
      <c r="C45" s="1"/>
      <c r="D45" s="1"/>
      <c r="E45" s="1"/>
      <c r="F45" s="1"/>
      <c r="G45" s="1"/>
      <c r="H45" s="1"/>
      <c r="I45" s="1"/>
      <c r="J45" s="1"/>
      <c r="K45" s="525"/>
      <c r="L45" s="27">
        <v>15886.858213919999</v>
      </c>
      <c r="M45" s="27">
        <v>11478.76788119</v>
      </c>
      <c r="N45" s="27">
        <v>29738.029677070001</v>
      </c>
      <c r="O45" s="27">
        <v>19808.601942589998</v>
      </c>
      <c r="P45" s="27"/>
      <c r="Q45" s="27">
        <f t="shared" si="101"/>
        <v>76912.257714769992</v>
      </c>
      <c r="R45" s="27"/>
      <c r="S45" s="27"/>
      <c r="AA45" s="23">
        <f t="shared" si="53"/>
        <v>86136.082150429764</v>
      </c>
      <c r="AB45" s="23">
        <f t="shared" si="113"/>
        <v>56945.76865771367</v>
      </c>
      <c r="AC45" s="23">
        <v>1438182.8754570547</v>
      </c>
      <c r="AD45" s="26">
        <f>Sector_Activity!E41</f>
        <v>0.98566238940932693</v>
      </c>
      <c r="AF45" s="27">
        <v>5505.2</v>
      </c>
      <c r="AI45" s="34">
        <f t="shared" si="110"/>
        <v>184.43906220595073</v>
      </c>
      <c r="AJ45" s="34">
        <f t="shared" si="111"/>
        <v>201.5736753012487</v>
      </c>
      <c r="AK45" s="34">
        <f t="shared" si="112"/>
        <v>20.67750227356813</v>
      </c>
      <c r="AL45" s="26">
        <v>1.0215919926312933</v>
      </c>
      <c r="AO45" s="34">
        <f t="shared" si="114"/>
        <v>13.970838064878659</v>
      </c>
      <c r="AR45" s="26">
        <f t="shared" si="115"/>
        <v>0.99528064685921469</v>
      </c>
      <c r="AS45" s="26">
        <f t="shared" si="116"/>
        <v>1.0151470192477474</v>
      </c>
      <c r="AT45" s="26">
        <f t="shared" si="117"/>
        <v>1.0414873213203824</v>
      </c>
      <c r="AU45" s="26">
        <f t="shared" si="118"/>
        <v>1.0215919926312933</v>
      </c>
      <c r="AV45" s="26"/>
      <c r="AW45" s="26">
        <f t="shared" si="54"/>
        <v>1.0392995331700192</v>
      </c>
      <c r="AZ45">
        <f t="shared" si="119"/>
        <v>15.646312967817657</v>
      </c>
      <c r="BA45">
        <f t="shared" si="120"/>
        <v>10.343996341225328</v>
      </c>
      <c r="BB45">
        <f t="shared" si="121"/>
        <v>261.24080423182716</v>
      </c>
      <c r="BC45">
        <f t="shared" si="122"/>
        <v>1.7904206739252469E-4</v>
      </c>
      <c r="BO45" t="e">
        <f>AR45/#REF!</f>
        <v>#REF!</v>
      </c>
      <c r="BP45" t="e">
        <f>AS45/#REF!</f>
        <v>#REF!</v>
      </c>
      <c r="BQ45" t="e">
        <f>AT45/#REF!</f>
        <v>#REF!</v>
      </c>
      <c r="BR45" t="e">
        <f>AU45/#REF!</f>
        <v>#REF!</v>
      </c>
      <c r="CA45" s="9">
        <f t="shared" si="55"/>
        <v>0.95996780319704189</v>
      </c>
      <c r="CB45" s="9"/>
      <c r="CC45" s="9">
        <f t="shared" si="56"/>
        <v>1.0392995331700192</v>
      </c>
      <c r="CD45" s="9">
        <f t="shared" si="57"/>
        <v>1</v>
      </c>
      <c r="CE45" s="9">
        <f t="shared" si="123"/>
        <v>1.0216278740680447</v>
      </c>
      <c r="CF45" s="9">
        <f t="shared" si="58"/>
        <v>1.0226243896812282</v>
      </c>
      <c r="CG45" s="9">
        <f t="shared" si="124"/>
        <v>1.0029182806133261</v>
      </c>
      <c r="CH45" s="9">
        <f t="shared" si="125"/>
        <v>1.0007786797515505</v>
      </c>
      <c r="CI45" s="9"/>
      <c r="CJ45" s="9">
        <f t="shared" si="126"/>
        <v>1.0216278740680447</v>
      </c>
      <c r="CV45" s="223"/>
      <c r="CW45" s="8"/>
      <c r="CX45" s="26">
        <f t="shared" si="127"/>
        <v>0.20655820913275746</v>
      </c>
      <c r="CY45" s="26">
        <f t="shared" si="128"/>
        <v>0.14924497371744236</v>
      </c>
      <c r="CZ45" s="26">
        <f t="shared" si="129"/>
        <v>0.38664876783820118</v>
      </c>
      <c r="DA45" s="26">
        <f t="shared" si="130"/>
        <v>0.25754804931159908</v>
      </c>
      <c r="DB45" s="26"/>
      <c r="DC45">
        <f t="shared" si="59"/>
        <v>1.0000000000000002</v>
      </c>
      <c r="DE45" s="26">
        <f t="shared" si="78"/>
        <v>0.20956823717721917</v>
      </c>
      <c r="DF45" s="26">
        <f t="shared" si="79"/>
        <v>0.14945144774692212</v>
      </c>
      <c r="DG45" s="26">
        <f t="shared" si="80"/>
        <v>0.38156458327580284</v>
      </c>
      <c r="DH45" s="26">
        <f t="shared" si="81"/>
        <v>0.25937439640603027</v>
      </c>
      <c r="DI45" s="26"/>
      <c r="DJ45" s="26">
        <f t="shared" si="82"/>
        <v>0.99995866460597438</v>
      </c>
      <c r="DK45" s="26"/>
      <c r="DL45" s="26">
        <f t="shared" si="83"/>
        <v>0.20957690012096433</v>
      </c>
      <c r="DM45" s="26">
        <f t="shared" si="84"/>
        <v>0.14945762563676795</v>
      </c>
      <c r="DN45" s="26">
        <f t="shared" si="85"/>
        <v>0.3815803560501726</v>
      </c>
      <c r="DO45" s="26">
        <f t="shared" si="86"/>
        <v>0.25938511819209514</v>
      </c>
      <c r="DP45" s="26"/>
      <c r="DQ45" s="26">
        <f t="shared" si="87"/>
        <v>1</v>
      </c>
      <c r="DR45" s="26"/>
      <c r="DS45" s="26"/>
      <c r="DT45" s="26">
        <f t="shared" si="88"/>
        <v>5.5611101855289309E-3</v>
      </c>
      <c r="DU45" s="26">
        <f t="shared" si="89"/>
        <v>2.7973463180530758E-2</v>
      </c>
      <c r="DV45" s="26">
        <f t="shared" si="90"/>
        <v>-1.7613388826954693E-2</v>
      </c>
      <c r="DW45" s="26">
        <f t="shared" si="91"/>
        <v>-1.1766586379778645E-2</v>
      </c>
      <c r="DX45" s="26"/>
      <c r="DZ45">
        <f t="shared" si="100"/>
        <v>0.9955831103186612</v>
      </c>
      <c r="EA45">
        <f t="shared" si="92"/>
        <v>1.2754247805806376E-2</v>
      </c>
      <c r="EB45">
        <f t="shared" si="131"/>
        <v>1.0226243896812282</v>
      </c>
      <c r="ED45">
        <f t="shared" si="154"/>
        <v>-5.6167944627803022E-2</v>
      </c>
      <c r="EE45">
        <f t="shared" si="155"/>
        <v>-5.2479806789288583E-2</v>
      </c>
      <c r="EF45">
        <f t="shared" si="156"/>
        <v>2.2403231968041021E-2</v>
      </c>
      <c r="EG45">
        <f t="shared" si="157"/>
        <v>-3.7803424828709395E-2</v>
      </c>
      <c r="EJ45" s="26">
        <f t="shared" si="158"/>
        <v>0.97934428948291508</v>
      </c>
      <c r="EK45" s="26">
        <f t="shared" si="93"/>
        <v>0.92147385256604997</v>
      </c>
      <c r="EL45" s="26">
        <f t="shared" si="132"/>
        <v>1.0216278740680447</v>
      </c>
      <c r="EO45" t="e">
        <f t="shared" si="159"/>
        <v>#DIV/0!</v>
      </c>
      <c r="EP45" t="e">
        <f t="shared" si="160"/>
        <v>#DIV/0!</v>
      </c>
      <c r="EQ45" t="e">
        <f t="shared" si="161"/>
        <v>#DIV/0!</v>
      </c>
      <c r="ER45" t="e">
        <f t="shared" si="162"/>
        <v>#DIV/0!</v>
      </c>
      <c r="EU45" t="e">
        <f t="shared" si="94"/>
        <v>#DIV/0!</v>
      </c>
      <c r="EV45">
        <f t="shared" si="95"/>
        <v>1</v>
      </c>
      <c r="EW45">
        <f t="shared" si="133"/>
        <v>1</v>
      </c>
      <c r="EY45" t="e">
        <f t="shared" si="163"/>
        <v>#REF!</v>
      </c>
      <c r="EZ45" t="e">
        <f t="shared" si="164"/>
        <v>#REF!</v>
      </c>
      <c r="FA45" t="e">
        <f t="shared" si="165"/>
        <v>#REF!</v>
      </c>
      <c r="FB45" t="e">
        <f t="shared" si="166"/>
        <v>#REF!</v>
      </c>
      <c r="FE45" t="e">
        <f t="shared" si="96"/>
        <v>#REF!</v>
      </c>
      <c r="FF45">
        <f t="shared" si="97"/>
        <v>1</v>
      </c>
      <c r="FG45">
        <f t="shared" si="134"/>
        <v>1</v>
      </c>
      <c r="FW45" t="e">
        <f>#REF!/#REF!</f>
        <v>#REF!</v>
      </c>
      <c r="FY45" s="8">
        <f t="shared" si="98"/>
        <v>35</v>
      </c>
      <c r="FZ45" t="b">
        <f t="shared" si="73"/>
        <v>0</v>
      </c>
      <c r="GD45" s="11"/>
      <c r="GE45" s="11"/>
      <c r="GF45" s="11"/>
      <c r="GG45" s="11" t="str">
        <f t="shared" ca="1" si="135"/>
        <v/>
      </c>
      <c r="GH45" s="11" t="str">
        <f t="shared" ca="1" si="136"/>
        <v/>
      </c>
      <c r="GI45" s="11" t="str">
        <f t="shared" ca="1" si="137"/>
        <v/>
      </c>
      <c r="GJ45" s="11" t="str">
        <f t="shared" ca="1" si="138"/>
        <v/>
      </c>
      <c r="GN45" s="11" t="str">
        <f t="shared" ca="1" si="139"/>
        <v/>
      </c>
      <c r="GO45" s="11" t="str">
        <f t="shared" ca="1" si="140"/>
        <v/>
      </c>
      <c r="GP45" s="11" t="str">
        <f t="shared" ca="1" si="141"/>
        <v/>
      </c>
      <c r="GQ45" s="11" t="str">
        <f t="shared" ca="1" si="142"/>
        <v/>
      </c>
      <c r="GY45" s="14"/>
      <c r="HA45">
        <f t="shared" si="143"/>
        <v>0.69191580397773622</v>
      </c>
      <c r="HB45">
        <f t="shared" si="144"/>
        <v>1</v>
      </c>
      <c r="HC45">
        <f t="shared" si="145"/>
        <v>1.1226248151496079</v>
      </c>
      <c r="HD45">
        <f t="shared" si="146"/>
        <v>1.0671187547526129</v>
      </c>
      <c r="HE45">
        <f t="shared" si="147"/>
        <v>0.82889713975427037</v>
      </c>
      <c r="HF45">
        <f t="shared" si="148"/>
        <v>0.82239686968764647</v>
      </c>
      <c r="HH45">
        <f t="shared" si="149"/>
        <v>1.1226248151496079</v>
      </c>
      <c r="HJ45">
        <f t="shared" si="150"/>
        <v>0.97092578525978113</v>
      </c>
      <c r="HK45">
        <f t="shared" si="151"/>
        <v>0.95649574073908139</v>
      </c>
      <c r="HL45">
        <f t="shared" si="152"/>
        <v>1.0904856710435618</v>
      </c>
      <c r="HM45">
        <f t="shared" si="153"/>
        <v>1.1816953938899819</v>
      </c>
      <c r="HP45" s="8">
        <f t="shared" si="99"/>
        <v>35</v>
      </c>
      <c r="HQ45" t="b">
        <f t="shared" si="75"/>
        <v>0</v>
      </c>
      <c r="HT45" s="11"/>
      <c r="HU45" s="11"/>
      <c r="HV45" s="11"/>
      <c r="HW45" s="11" t="str">
        <f t="shared" ca="1" si="102"/>
        <v/>
      </c>
      <c r="HX45" s="11" t="str">
        <f t="shared" ca="1" si="103"/>
        <v/>
      </c>
      <c r="HY45" s="11" t="str">
        <f t="shared" ca="1" si="104"/>
        <v/>
      </c>
      <c r="HZ45" s="11" t="str">
        <f t="shared" ca="1" si="105"/>
        <v/>
      </c>
      <c r="IC45" s="11" t="str">
        <f t="shared" ca="1" si="106"/>
        <v/>
      </c>
      <c r="ID45" s="11" t="str">
        <f t="shared" ca="1" si="107"/>
        <v/>
      </c>
      <c r="IE45" s="11" t="str">
        <f t="shared" ca="1" si="108"/>
        <v/>
      </c>
      <c r="IF45" s="11" t="str">
        <f t="shared" ca="1" si="109"/>
        <v/>
      </c>
    </row>
    <row r="46" spans="1:240" x14ac:dyDescent="0.2">
      <c r="A46">
        <f t="shared" si="76"/>
        <v>37</v>
      </c>
      <c r="B46" s="1">
        <f t="shared" si="77"/>
        <v>1985</v>
      </c>
      <c r="C46" s="1"/>
      <c r="D46" s="1"/>
      <c r="E46" s="1"/>
      <c r="F46" s="1"/>
      <c r="G46" s="1"/>
      <c r="H46" s="1"/>
      <c r="I46" s="1"/>
      <c r="J46" s="1"/>
      <c r="K46" s="525"/>
      <c r="L46" s="27">
        <v>16093.406389690001</v>
      </c>
      <c r="M46" s="27">
        <v>11550.901858030002</v>
      </c>
      <c r="N46" s="27">
        <v>29135.987973850002</v>
      </c>
      <c r="O46" s="27">
        <v>20072.118074329999</v>
      </c>
      <c r="P46" s="27"/>
      <c r="Q46" s="27">
        <f t="shared" si="101"/>
        <v>76852.414295900002</v>
      </c>
      <c r="R46" s="27"/>
      <c r="S46" s="27"/>
      <c r="AA46" s="23">
        <f t="shared" si="53"/>
        <v>86844.16267424557</v>
      </c>
      <c r="AB46" s="23">
        <f t="shared" si="113"/>
        <v>58171.601888383011</v>
      </c>
      <c r="AC46" s="23">
        <v>1467525.5099692266</v>
      </c>
      <c r="AD46" s="26">
        <f>Sector_Activity!E42</f>
        <v>1</v>
      </c>
      <c r="AF46" s="27">
        <v>5717.1</v>
      </c>
      <c r="AI46" s="34">
        <f t="shared" si="110"/>
        <v>185.31362263295387</v>
      </c>
      <c r="AJ46" s="34">
        <f t="shared" si="111"/>
        <v>198.56599239253097</v>
      </c>
      <c r="AK46" s="34">
        <f t="shared" si="112"/>
        <v>19.853820445316124</v>
      </c>
      <c r="AL46" s="26">
        <v>1</v>
      </c>
      <c r="AO46" s="34">
        <f t="shared" si="114"/>
        <v>13.442552044900387</v>
      </c>
      <c r="AR46" s="26">
        <f t="shared" si="115"/>
        <v>1</v>
      </c>
      <c r="AS46" s="26">
        <f t="shared" si="116"/>
        <v>1</v>
      </c>
      <c r="AT46" s="26">
        <f t="shared" si="117"/>
        <v>1</v>
      </c>
      <c r="AU46" s="26">
        <f t="shared" si="118"/>
        <v>1</v>
      </c>
      <c r="AV46" s="26"/>
      <c r="AW46" s="26">
        <f t="shared" si="54"/>
        <v>1</v>
      </c>
      <c r="AZ46">
        <f t="shared" si="119"/>
        <v>15.190247271211902</v>
      </c>
      <c r="BA46">
        <f t="shared" si="120"/>
        <v>10.175019133543756</v>
      </c>
      <c r="BB46">
        <f t="shared" si="121"/>
        <v>256.69054415161997</v>
      </c>
      <c r="BC46">
        <f t="shared" si="122"/>
        <v>1.7491385492644871E-4</v>
      </c>
      <c r="BO46" t="e">
        <f>AR46/#REF!</f>
        <v>#REF!</v>
      </c>
      <c r="BP46" t="e">
        <f>AS46/#REF!</f>
        <v>#REF!</v>
      </c>
      <c r="BQ46" t="e">
        <f>AT46/#REF!</f>
        <v>#REF!</v>
      </c>
      <c r="BR46" t="e">
        <f>AU46/#REF!</f>
        <v>#REF!</v>
      </c>
      <c r="CA46" s="9">
        <f t="shared" si="55"/>
        <v>1</v>
      </c>
      <c r="CB46" s="9"/>
      <c r="CC46" s="9">
        <f t="shared" si="56"/>
        <v>1</v>
      </c>
      <c r="CD46" s="9">
        <f t="shared" si="57"/>
        <v>1</v>
      </c>
      <c r="CE46" s="9">
        <f t="shared" si="123"/>
        <v>1</v>
      </c>
      <c r="CF46" s="9">
        <f t="shared" si="58"/>
        <v>1</v>
      </c>
      <c r="CG46" s="9">
        <f t="shared" si="124"/>
        <v>1</v>
      </c>
      <c r="CH46" s="9">
        <f t="shared" si="125"/>
        <v>1</v>
      </c>
      <c r="CI46" s="9"/>
      <c r="CJ46" s="9">
        <f t="shared" si="126"/>
        <v>1</v>
      </c>
      <c r="CV46" s="223"/>
      <c r="CW46" s="8"/>
      <c r="CX46" s="26">
        <f t="shared" si="127"/>
        <v>0.20940664697567696</v>
      </c>
      <c r="CY46" s="26">
        <f t="shared" si="128"/>
        <v>0.15029979167025637</v>
      </c>
      <c r="CZ46" s="26">
        <f t="shared" si="129"/>
        <v>0.37911610507992038</v>
      </c>
      <c r="DA46" s="26">
        <f t="shared" si="130"/>
        <v>0.26117745627414629</v>
      </c>
      <c r="DB46" s="26"/>
      <c r="DC46">
        <f t="shared" si="59"/>
        <v>1</v>
      </c>
      <c r="DE46" s="26">
        <f t="shared" si="78"/>
        <v>0.20797917709864222</v>
      </c>
      <c r="DF46" s="26">
        <f t="shared" si="79"/>
        <v>0.14977176361854896</v>
      </c>
      <c r="DG46" s="26">
        <f t="shared" si="80"/>
        <v>0.38287008661243049</v>
      </c>
      <c r="DH46" s="26">
        <f t="shared" si="81"/>
        <v>0.25935852037877161</v>
      </c>
      <c r="DI46" s="26"/>
      <c r="DJ46" s="26">
        <f t="shared" si="82"/>
        <v>0.99997954770839326</v>
      </c>
      <c r="DK46" s="26"/>
      <c r="DL46" s="26">
        <f t="shared" si="83"/>
        <v>0.20798343083641907</v>
      </c>
      <c r="DM46" s="26">
        <f t="shared" si="84"/>
        <v>0.14977482685698321</v>
      </c>
      <c r="DN46" s="26">
        <f t="shared" si="85"/>
        <v>0.38287791734324578</v>
      </c>
      <c r="DO46" s="26">
        <f t="shared" si="86"/>
        <v>0.25936382496335197</v>
      </c>
      <c r="DP46" s="26"/>
      <c r="DQ46" s="26">
        <f t="shared" si="87"/>
        <v>1</v>
      </c>
      <c r="DR46" s="26"/>
      <c r="DS46" s="26"/>
      <c r="DT46" s="26">
        <f t="shared" si="88"/>
        <v>4.7305244492431616E-3</v>
      </c>
      <c r="DU46" s="26">
        <f t="shared" si="89"/>
        <v>-1.5033448554006975E-2</v>
      </c>
      <c r="DV46" s="26">
        <f t="shared" si="90"/>
        <v>-4.0649808164602501E-2</v>
      </c>
      <c r="DW46" s="26">
        <f t="shared" si="91"/>
        <v>-2.1362187639003806E-2</v>
      </c>
      <c r="DX46" s="26"/>
      <c r="DZ46">
        <f t="shared" si="100"/>
        <v>0.97787614894626118</v>
      </c>
      <c r="EA46">
        <f t="shared" si="92"/>
        <v>1.2472074727048241E-2</v>
      </c>
      <c r="EB46">
        <f t="shared" si="131"/>
        <v>1</v>
      </c>
      <c r="ED46">
        <f t="shared" si="154"/>
        <v>-2.9581701091403397E-2</v>
      </c>
      <c r="EE46">
        <f t="shared" si="155"/>
        <v>-1.6470675986193863E-2</v>
      </c>
      <c r="EF46">
        <f t="shared" si="156"/>
        <v>-1.7571352532062701E-2</v>
      </c>
      <c r="EG46">
        <f t="shared" si="157"/>
        <v>-2.332719643366557E-2</v>
      </c>
      <c r="EJ46" s="26">
        <f t="shared" si="158"/>
        <v>0.9788299882794661</v>
      </c>
      <c r="EK46" s="26">
        <f t="shared" si="93"/>
        <v>0.90196624030706118</v>
      </c>
      <c r="EL46" s="26">
        <f t="shared" si="132"/>
        <v>1</v>
      </c>
      <c r="EO46" t="e">
        <f t="shared" si="159"/>
        <v>#DIV/0!</v>
      </c>
      <c r="EP46" t="e">
        <f t="shared" si="160"/>
        <v>#DIV/0!</v>
      </c>
      <c r="EQ46" t="e">
        <f t="shared" si="161"/>
        <v>#DIV/0!</v>
      </c>
      <c r="ER46" t="e">
        <f t="shared" si="162"/>
        <v>#DIV/0!</v>
      </c>
      <c r="EU46" t="e">
        <f t="shared" si="94"/>
        <v>#DIV/0!</v>
      </c>
      <c r="EV46">
        <f t="shared" si="95"/>
        <v>1</v>
      </c>
      <c r="EW46">
        <f t="shared" si="133"/>
        <v>1</v>
      </c>
      <c r="EY46" t="e">
        <f t="shared" si="163"/>
        <v>#REF!</v>
      </c>
      <c r="EZ46" t="e">
        <f t="shared" si="164"/>
        <v>#REF!</v>
      </c>
      <c r="FA46" t="e">
        <f t="shared" si="165"/>
        <v>#REF!</v>
      </c>
      <c r="FB46" t="e">
        <f t="shared" si="166"/>
        <v>#REF!</v>
      </c>
      <c r="FE46" t="e">
        <f t="shared" si="96"/>
        <v>#REF!</v>
      </c>
      <c r="FF46">
        <f t="shared" si="97"/>
        <v>1</v>
      </c>
      <c r="FG46">
        <f t="shared" si="134"/>
        <v>1</v>
      </c>
      <c r="FW46" t="e">
        <f>#REF!/#REF!</f>
        <v>#REF!</v>
      </c>
      <c r="FY46" s="8">
        <f t="shared" si="98"/>
        <v>36</v>
      </c>
      <c r="FZ46" t="b">
        <f t="shared" si="73"/>
        <v>0</v>
      </c>
      <c r="GD46" s="11"/>
      <c r="GE46" s="11"/>
      <c r="GF46" s="11"/>
      <c r="GG46" s="11" t="str">
        <f t="shared" ca="1" si="135"/>
        <v/>
      </c>
      <c r="GH46" s="11" t="str">
        <f t="shared" ca="1" si="136"/>
        <v/>
      </c>
      <c r="GI46" s="11" t="str">
        <f t="shared" ca="1" si="137"/>
        <v/>
      </c>
      <c r="GJ46" s="11" t="str">
        <f t="shared" ca="1" si="138"/>
        <v/>
      </c>
      <c r="GN46" s="11" t="str">
        <f t="shared" ca="1" si="139"/>
        <v/>
      </c>
      <c r="GO46" s="11" t="str">
        <f t="shared" ca="1" si="140"/>
        <v/>
      </c>
      <c r="GP46" s="11" t="str">
        <f t="shared" ca="1" si="141"/>
        <v/>
      </c>
      <c r="GQ46" s="11" t="str">
        <f t="shared" ca="1" si="142"/>
        <v/>
      </c>
      <c r="GY46" s="14"/>
      <c r="HA46">
        <f t="shared" si="143"/>
        <v>0.72076980256359124</v>
      </c>
      <c r="HB46">
        <f t="shared" si="144"/>
        <v>1</v>
      </c>
      <c r="HC46">
        <f t="shared" si="145"/>
        <v>1.0988588346551285</v>
      </c>
      <c r="HD46">
        <f t="shared" si="146"/>
        <v>1.0435099783658148</v>
      </c>
      <c r="HE46">
        <f t="shared" si="147"/>
        <v>0.82648522394802237</v>
      </c>
      <c r="HF46">
        <f t="shared" si="148"/>
        <v>0.82175698416338328</v>
      </c>
      <c r="HH46">
        <f t="shared" si="149"/>
        <v>1.0988588346551285</v>
      </c>
      <c r="HJ46">
        <f t="shared" si="150"/>
        <v>0.97552965419724613</v>
      </c>
      <c r="HK46">
        <f t="shared" si="151"/>
        <v>0.94222385782886087</v>
      </c>
      <c r="HL46">
        <f t="shared" si="152"/>
        <v>1.047046515804974</v>
      </c>
      <c r="HM46">
        <f t="shared" si="153"/>
        <v>1.1567195146531186</v>
      </c>
      <c r="HP46" s="8">
        <f t="shared" si="99"/>
        <v>36</v>
      </c>
      <c r="HQ46" t="b">
        <f t="shared" si="75"/>
        <v>0</v>
      </c>
      <c r="HT46" s="11"/>
      <c r="HU46" s="11"/>
      <c r="HV46" s="11"/>
      <c r="HW46" s="11" t="str">
        <f t="shared" ca="1" si="102"/>
        <v/>
      </c>
      <c r="HX46" s="11" t="str">
        <f t="shared" ca="1" si="103"/>
        <v/>
      </c>
      <c r="HY46" s="11" t="str">
        <f t="shared" ca="1" si="104"/>
        <v/>
      </c>
      <c r="HZ46" s="11" t="str">
        <f t="shared" ca="1" si="105"/>
        <v/>
      </c>
      <c r="IC46" s="11" t="str">
        <f t="shared" ca="1" si="106"/>
        <v/>
      </c>
      <c r="ID46" s="11" t="str">
        <f t="shared" ca="1" si="107"/>
        <v/>
      </c>
      <c r="IE46" s="11" t="str">
        <f t="shared" ca="1" si="108"/>
        <v/>
      </c>
      <c r="IF46" s="11" t="str">
        <f t="shared" ca="1" si="109"/>
        <v/>
      </c>
    </row>
    <row r="47" spans="1:240" x14ac:dyDescent="0.2">
      <c r="A47">
        <f t="shared" si="76"/>
        <v>38</v>
      </c>
      <c r="B47" s="1">
        <f t="shared" si="77"/>
        <v>1986</v>
      </c>
      <c r="C47" s="1"/>
      <c r="D47" s="1"/>
      <c r="E47" s="1"/>
      <c r="F47" s="1"/>
      <c r="G47" s="1"/>
      <c r="H47" s="1"/>
      <c r="I47" s="1"/>
      <c r="J47" s="1"/>
      <c r="K47" s="525"/>
      <c r="L47" s="27">
        <v>16058.885717499999</v>
      </c>
      <c r="M47" s="27">
        <v>11665.43387778</v>
      </c>
      <c r="N47" s="27">
        <v>28514.47131479</v>
      </c>
      <c r="O47" s="27">
        <v>20819.501764400004</v>
      </c>
      <c r="P47" s="27"/>
      <c r="Q47" s="27">
        <f t="shared" si="101"/>
        <v>77058.292674470009</v>
      </c>
      <c r="R47" s="27"/>
      <c r="S47" s="27"/>
      <c r="AA47" s="23">
        <f t="shared" si="53"/>
        <v>88175.682355544966</v>
      </c>
      <c r="AB47" s="23">
        <f t="shared" si="113"/>
        <v>59492.416736089981</v>
      </c>
      <c r="AC47" s="23">
        <v>1482036.3841996521</v>
      </c>
      <c r="AD47" s="26">
        <f>Sector_Activity!E43</f>
        <v>1.0164849796299553</v>
      </c>
      <c r="AF47" s="27">
        <v>5912.4</v>
      </c>
      <c r="AI47" s="34">
        <f t="shared" si="110"/>
        <v>182.12374759683533</v>
      </c>
      <c r="AJ47" s="34">
        <f t="shared" si="111"/>
        <v>196.08270293553866</v>
      </c>
      <c r="AK47" s="34">
        <f t="shared" si="112"/>
        <v>19.240061592812204</v>
      </c>
      <c r="AL47" s="26">
        <v>0.99688938725871945</v>
      </c>
      <c r="AO47" s="34">
        <f t="shared" si="114"/>
        <v>13.033335477043165</v>
      </c>
      <c r="AR47" s="26">
        <f t="shared" si="115"/>
        <v>0.98278661335957673</v>
      </c>
      <c r="AS47" s="26">
        <f t="shared" si="116"/>
        <v>0.98749388338319655</v>
      </c>
      <c r="AT47" s="26">
        <f t="shared" si="117"/>
        <v>0.96908610842963894</v>
      </c>
      <c r="AU47" s="26">
        <f t="shared" si="118"/>
        <v>0.99688938725871945</v>
      </c>
      <c r="AV47" s="26"/>
      <c r="AW47" s="26">
        <f t="shared" si="54"/>
        <v>0.96955811913613066</v>
      </c>
      <c r="AZ47">
        <f t="shared" si="119"/>
        <v>14.913686887819662</v>
      </c>
      <c r="BA47">
        <f t="shared" si="120"/>
        <v>10.062312552616532</v>
      </c>
      <c r="BB47">
        <f t="shared" si="121"/>
        <v>250.6657844867824</v>
      </c>
      <c r="BC47">
        <f t="shared" si="122"/>
        <v>1.7192425743013927E-4</v>
      </c>
      <c r="BO47" t="e">
        <f>AR47/#REF!</f>
        <v>#REF!</v>
      </c>
      <c r="BP47" t="e">
        <f>AS47/#REF!</f>
        <v>#REF!</v>
      </c>
      <c r="BQ47" t="e">
        <f>AT47/#REF!</f>
        <v>#REF!</v>
      </c>
      <c r="BR47" t="e">
        <f>AU47/#REF!</f>
        <v>#REF!</v>
      </c>
      <c r="CA47" s="9">
        <f t="shared" si="55"/>
        <v>1.0346241400560927</v>
      </c>
      <c r="CB47" s="9"/>
      <c r="CC47" s="9">
        <f t="shared" si="56"/>
        <v>0.96955811913613066</v>
      </c>
      <c r="CD47" s="9">
        <f t="shared" si="57"/>
        <v>1</v>
      </c>
      <c r="CE47" s="9">
        <f t="shared" si="123"/>
        <v>0.98118405710224932</v>
      </c>
      <c r="CF47" s="9">
        <f t="shared" si="58"/>
        <v>0.98204728202621061</v>
      </c>
      <c r="CG47" s="9">
        <f t="shared" si="124"/>
        <v>0.99693188917870423</v>
      </c>
      <c r="CH47" s="9">
        <f t="shared" si="125"/>
        <v>1.0026788797782895</v>
      </c>
      <c r="CI47" s="9"/>
      <c r="CJ47" s="9">
        <f t="shared" si="126"/>
        <v>0.98118405710224932</v>
      </c>
      <c r="CV47" s="223"/>
      <c r="CW47" s="8"/>
      <c r="CX47" s="26">
        <f t="shared" si="127"/>
        <v>0.20839918923898543</v>
      </c>
      <c r="CY47" s="26">
        <f t="shared" si="128"/>
        <v>0.15138453595202539</v>
      </c>
      <c r="CZ47" s="26">
        <f t="shared" si="129"/>
        <v>0.37003767310610375</v>
      </c>
      <c r="DA47" s="26">
        <f t="shared" si="130"/>
        <v>0.27017860170288538</v>
      </c>
      <c r="DB47" s="26"/>
      <c r="DC47">
        <f t="shared" si="59"/>
        <v>1</v>
      </c>
      <c r="DE47" s="26">
        <f t="shared" si="78"/>
        <v>0.2089025132252158</v>
      </c>
      <c r="DF47" s="26">
        <f t="shared" si="79"/>
        <v>0.15084151375294963</v>
      </c>
      <c r="DG47" s="26">
        <f t="shared" si="80"/>
        <v>0.3745585525918203</v>
      </c>
      <c r="DH47" s="26">
        <f t="shared" si="81"/>
        <v>0.26565261388355238</v>
      </c>
      <c r="DI47" s="26"/>
      <c r="DJ47" s="26">
        <f t="shared" si="82"/>
        <v>0.99995519345353823</v>
      </c>
      <c r="DK47" s="26"/>
      <c r="DL47" s="26">
        <f t="shared" si="83"/>
        <v>0.20891187384479765</v>
      </c>
      <c r="DM47" s="26">
        <f t="shared" si="84"/>
        <v>0.15084827274309098</v>
      </c>
      <c r="DN47" s="26">
        <f t="shared" si="85"/>
        <v>0.37457533601901705</v>
      </c>
      <c r="DO47" s="26">
        <f t="shared" si="86"/>
        <v>0.26566451739309421</v>
      </c>
      <c r="DP47" s="26"/>
      <c r="DQ47" s="26">
        <f t="shared" si="87"/>
        <v>1</v>
      </c>
      <c r="DR47" s="26"/>
      <c r="DS47" s="26"/>
      <c r="DT47" s="26">
        <f t="shared" si="88"/>
        <v>-1.7363259348130173E-2</v>
      </c>
      <c r="DU47" s="26">
        <f t="shared" si="89"/>
        <v>-1.2584976268375889E-2</v>
      </c>
      <c r="DV47" s="26">
        <f t="shared" si="90"/>
        <v>-3.1401807850988186E-2</v>
      </c>
      <c r="DW47" s="26">
        <f t="shared" si="91"/>
        <v>-3.1154607532292004E-3</v>
      </c>
      <c r="DX47" s="26"/>
      <c r="DZ47">
        <f t="shared" si="100"/>
        <v>0.98204728202621061</v>
      </c>
      <c r="EA47">
        <f t="shared" si="92"/>
        <v>1.2248167086925518E-2</v>
      </c>
      <c r="EB47">
        <f t="shared" si="131"/>
        <v>0.98204728202621061</v>
      </c>
      <c r="ED47">
        <f t="shared" si="154"/>
        <v>-1.8374220640336666E-2</v>
      </c>
      <c r="EE47">
        <f t="shared" si="155"/>
        <v>-1.113859751367933E-2</v>
      </c>
      <c r="EF47">
        <f t="shared" si="156"/>
        <v>-2.3750735073938888E-2</v>
      </c>
      <c r="EG47">
        <f t="shared" si="157"/>
        <v>-1.7239579115244208E-2</v>
      </c>
      <c r="EJ47" s="26">
        <f t="shared" si="158"/>
        <v>0.98118405710224932</v>
      </c>
      <c r="EK47" s="26">
        <f t="shared" si="93"/>
        <v>0.88499489503374462</v>
      </c>
      <c r="EL47" s="26">
        <f t="shared" si="132"/>
        <v>0.98118405710224932</v>
      </c>
      <c r="EO47" t="e">
        <f t="shared" si="159"/>
        <v>#DIV/0!</v>
      </c>
      <c r="EP47" t="e">
        <f t="shared" si="160"/>
        <v>#DIV/0!</v>
      </c>
      <c r="EQ47" t="e">
        <f t="shared" si="161"/>
        <v>#DIV/0!</v>
      </c>
      <c r="ER47" t="e">
        <f t="shared" si="162"/>
        <v>#DIV/0!</v>
      </c>
      <c r="EU47" t="e">
        <f t="shared" si="94"/>
        <v>#DIV/0!</v>
      </c>
      <c r="EV47">
        <f t="shared" si="95"/>
        <v>1</v>
      </c>
      <c r="EW47">
        <f t="shared" si="133"/>
        <v>1</v>
      </c>
      <c r="EY47" t="e">
        <f t="shared" si="163"/>
        <v>#REF!</v>
      </c>
      <c r="EZ47" t="e">
        <f t="shared" si="164"/>
        <v>#REF!</v>
      </c>
      <c r="FA47" t="e">
        <f t="shared" si="165"/>
        <v>#REF!</v>
      </c>
      <c r="FB47" t="e">
        <f t="shared" si="166"/>
        <v>#REF!</v>
      </c>
      <c r="FE47" t="e">
        <f t="shared" si="96"/>
        <v>#REF!</v>
      </c>
      <c r="FF47">
        <f t="shared" si="97"/>
        <v>1</v>
      </c>
      <c r="FG47">
        <f t="shared" si="134"/>
        <v>1</v>
      </c>
      <c r="FW47" t="e">
        <f>#REF!/#REF!</f>
        <v>#REF!</v>
      </c>
      <c r="FY47" s="8">
        <f t="shared" si="98"/>
        <v>37</v>
      </c>
      <c r="FZ47" t="b">
        <f t="shared" si="73"/>
        <v>0</v>
      </c>
      <c r="GD47" s="11"/>
      <c r="GE47" s="11"/>
      <c r="GF47" s="11"/>
      <c r="GG47" s="11" t="str">
        <f t="shared" ca="1" si="135"/>
        <v/>
      </c>
      <c r="GH47" s="11" t="str">
        <f t="shared" ca="1" si="136"/>
        <v/>
      </c>
      <c r="GI47" s="11" t="str">
        <f t="shared" ca="1" si="137"/>
        <v/>
      </c>
      <c r="GJ47" s="11" t="str">
        <f t="shared" ca="1" si="138"/>
        <v/>
      </c>
      <c r="GN47" s="11" t="str">
        <f t="shared" ca="1" si="139"/>
        <v/>
      </c>
      <c r="GO47" s="11" t="str">
        <f t="shared" ca="1" si="140"/>
        <v/>
      </c>
      <c r="GP47" s="11" t="str">
        <f t="shared" ca="1" si="141"/>
        <v/>
      </c>
      <c r="GQ47" s="11" t="str">
        <f t="shared" ca="1" si="142"/>
        <v/>
      </c>
      <c r="GY47" s="14"/>
      <c r="HA47">
        <f t="shared" si="143"/>
        <v>0.74572583715575524</v>
      </c>
      <c r="HB47">
        <f t="shared" si="144"/>
        <v>1</v>
      </c>
      <c r="HC47">
        <f t="shared" si="145"/>
        <v>1.0781827695695687</v>
      </c>
      <c r="HD47">
        <f t="shared" si="146"/>
        <v>1.0247761380213782</v>
      </c>
      <c r="HE47">
        <f t="shared" si="147"/>
        <v>0.8239494756887864</v>
      </c>
      <c r="HF47">
        <f t="shared" si="148"/>
        <v>0.82395837233092672</v>
      </c>
      <c r="HH47">
        <f t="shared" si="149"/>
        <v>1.0781827695695687</v>
      </c>
      <c r="HJ47">
        <f t="shared" si="150"/>
        <v>0.9587374850803505</v>
      </c>
      <c r="HK47">
        <f t="shared" si="151"/>
        <v>0.93044029638371861</v>
      </c>
      <c r="HL47">
        <f t="shared" si="152"/>
        <v>1.0146782333462547</v>
      </c>
      <c r="HM47">
        <f t="shared" si="153"/>
        <v>1.1531214081927508</v>
      </c>
      <c r="HP47" s="8">
        <f t="shared" si="99"/>
        <v>37</v>
      </c>
      <c r="HQ47" t="b">
        <f t="shared" si="75"/>
        <v>0</v>
      </c>
      <c r="HT47" s="11"/>
      <c r="HU47" s="11"/>
      <c r="HV47" s="11"/>
      <c r="HW47" s="11" t="str">
        <f t="shared" ca="1" si="102"/>
        <v/>
      </c>
      <c r="HX47" s="11" t="str">
        <f t="shared" ca="1" si="103"/>
        <v/>
      </c>
      <c r="HY47" s="11" t="str">
        <f t="shared" ca="1" si="104"/>
        <v/>
      </c>
      <c r="HZ47" s="11" t="str">
        <f t="shared" ca="1" si="105"/>
        <v/>
      </c>
      <c r="IC47" s="11" t="str">
        <f t="shared" ca="1" si="106"/>
        <v/>
      </c>
      <c r="ID47" s="11" t="str">
        <f t="shared" ca="1" si="107"/>
        <v/>
      </c>
      <c r="IE47" s="11" t="str">
        <f t="shared" ca="1" si="108"/>
        <v/>
      </c>
      <c r="IF47" s="11" t="str">
        <f t="shared" ca="1" si="109"/>
        <v/>
      </c>
    </row>
    <row r="48" spans="1:240" x14ac:dyDescent="0.2">
      <c r="A48">
        <f t="shared" si="76"/>
        <v>39</v>
      </c>
      <c r="B48" s="1">
        <f t="shared" si="77"/>
        <v>1987</v>
      </c>
      <c r="C48" s="1"/>
      <c r="D48" s="1"/>
      <c r="E48" s="1"/>
      <c r="F48" s="1"/>
      <c r="G48" s="1"/>
      <c r="H48" s="1"/>
      <c r="I48" s="1"/>
      <c r="J48" s="1"/>
      <c r="K48" s="525"/>
      <c r="L48" s="27">
        <v>16393.505243529999</v>
      </c>
      <c r="M48" s="27">
        <v>12046.65540942</v>
      </c>
      <c r="N48" s="27">
        <v>29679.567741859999</v>
      </c>
      <c r="O48" s="27">
        <v>21459.042202350003</v>
      </c>
      <c r="P48" s="27"/>
      <c r="Q48" s="27">
        <f t="shared" si="101"/>
        <v>79578.770597159993</v>
      </c>
      <c r="R48" s="27"/>
      <c r="S48" s="27"/>
      <c r="AA48" s="23">
        <f t="shared" si="53"/>
        <v>89485.978910346399</v>
      </c>
      <c r="AB48" s="23">
        <f t="shared" si="113"/>
        <v>60763.476770077759</v>
      </c>
      <c r="AC48" s="23">
        <v>1533519</v>
      </c>
      <c r="AD48" s="26">
        <f>Sector_Activity!E44</f>
        <v>1.0584149691649238</v>
      </c>
      <c r="AF48" s="27">
        <v>6113.3</v>
      </c>
      <c r="AI48" s="34">
        <f t="shared" si="110"/>
        <v>183.19635593363975</v>
      </c>
      <c r="AJ48" s="34">
        <f t="shared" si="111"/>
        <v>198.25487364726027</v>
      </c>
      <c r="AK48" s="34">
        <f t="shared" si="112"/>
        <v>19.353896327244723</v>
      </c>
      <c r="AL48" s="26">
        <v>0.9605281827768164</v>
      </c>
      <c r="AO48" s="34">
        <f t="shared" si="114"/>
        <v>13.017318076515137</v>
      </c>
      <c r="AR48" s="26">
        <f t="shared" si="115"/>
        <v>0.98857468399121562</v>
      </c>
      <c r="AS48" s="26">
        <f t="shared" si="116"/>
        <v>0.99843317205770221</v>
      </c>
      <c r="AT48" s="26">
        <f t="shared" si="117"/>
        <v>0.97481975222610906</v>
      </c>
      <c r="AU48" s="26">
        <f t="shared" si="118"/>
        <v>0.9605281827768164</v>
      </c>
      <c r="AV48" s="26"/>
      <c r="AW48" s="26">
        <f t="shared" si="54"/>
        <v>0.9683665745191169</v>
      </c>
      <c r="AZ48">
        <f t="shared" si="119"/>
        <v>14.63791714955039</v>
      </c>
      <c r="BA48">
        <f t="shared" si="120"/>
        <v>9.9395542129582637</v>
      </c>
      <c r="BB48">
        <f t="shared" si="121"/>
        <v>250.84962295323311</v>
      </c>
      <c r="BC48">
        <f t="shared" si="122"/>
        <v>1.731331636211087E-4</v>
      </c>
      <c r="BO48" t="e">
        <f>AR48/#REF!</f>
        <v>#REF!</v>
      </c>
      <c r="BP48" t="e">
        <f>AS48/#REF!</f>
        <v>#REF!</v>
      </c>
      <c r="BQ48" t="e">
        <f>AT48/#REF!</f>
        <v>#REF!</v>
      </c>
      <c r="BR48" t="e">
        <f>AU48/#REF!</f>
        <v>#REF!</v>
      </c>
      <c r="CA48" s="9">
        <f t="shared" si="55"/>
        <v>1.0704179295946472</v>
      </c>
      <c r="CB48" s="9"/>
      <c r="CC48" s="9">
        <f t="shared" si="56"/>
        <v>0.9683665745191169</v>
      </c>
      <c r="CD48" s="9">
        <f t="shared" si="57"/>
        <v>1</v>
      </c>
      <c r="CE48" s="9">
        <f t="shared" si="123"/>
        <v>0.97769556285053094</v>
      </c>
      <c r="CF48" s="9">
        <f t="shared" si="58"/>
        <v>0.97719497388854493</v>
      </c>
      <c r="CG48" s="9">
        <f t="shared" si="124"/>
        <v>1.0226764229076253</v>
      </c>
      <c r="CH48" s="9">
        <f t="shared" si="125"/>
        <v>1.0354752199555224</v>
      </c>
      <c r="CI48" s="9"/>
      <c r="CJ48" s="9">
        <f t="shared" si="126"/>
        <v>0.97769556285053094</v>
      </c>
      <c r="CV48" s="223"/>
      <c r="CW48" s="8"/>
      <c r="CX48" s="26">
        <f t="shared" si="127"/>
        <v>0.20600349968355819</v>
      </c>
      <c r="CY48" s="26">
        <f t="shared" si="128"/>
        <v>0.15138026535245219</v>
      </c>
      <c r="CZ48" s="26">
        <f t="shared" si="129"/>
        <v>0.3729583596120446</v>
      </c>
      <c r="DA48" s="26">
        <f t="shared" si="130"/>
        <v>0.26965787535194508</v>
      </c>
      <c r="DB48" s="26"/>
      <c r="DC48">
        <f t="shared" si="59"/>
        <v>1</v>
      </c>
      <c r="DE48" s="26">
        <f t="shared" si="78"/>
        <v>0.20719903616720994</v>
      </c>
      <c r="DF48" s="26">
        <f t="shared" si="79"/>
        <v>0.15138240064207714</v>
      </c>
      <c r="DG48" s="26">
        <f t="shared" si="80"/>
        <v>0.37149610283499163</v>
      </c>
      <c r="DH48" s="26">
        <f t="shared" si="81"/>
        <v>0.2699181548119477</v>
      </c>
      <c r="DI48" s="26"/>
      <c r="DJ48" s="26">
        <f t="shared" si="82"/>
        <v>0.99999569445622638</v>
      </c>
      <c r="DK48" s="26"/>
      <c r="DL48" s="26">
        <f t="shared" si="83"/>
        <v>0.20719992827557102</v>
      </c>
      <c r="DM48" s="26">
        <f t="shared" si="84"/>
        <v>0.15138305242843594</v>
      </c>
      <c r="DN48" s="26">
        <f t="shared" si="85"/>
        <v>0.37149770233461082</v>
      </c>
      <c r="DO48" s="26">
        <f t="shared" si="86"/>
        <v>0.26991931696138222</v>
      </c>
      <c r="DP48" s="26"/>
      <c r="DQ48" s="26">
        <f t="shared" si="87"/>
        <v>1</v>
      </c>
      <c r="DR48" s="26"/>
      <c r="DS48" s="26"/>
      <c r="DT48" s="26">
        <f t="shared" si="88"/>
        <v>5.8721729716708099E-3</v>
      </c>
      <c r="DU48" s="26">
        <f t="shared" si="89"/>
        <v>1.1016919567507919E-2</v>
      </c>
      <c r="DV48" s="26">
        <f t="shared" si="90"/>
        <v>5.899113264540649E-3</v>
      </c>
      <c r="DW48" s="26">
        <f t="shared" si="91"/>
        <v>-3.7156494673749846E-2</v>
      </c>
      <c r="DX48" s="26"/>
      <c r="DZ48">
        <f t="shared" si="100"/>
        <v>0.99505898725400044</v>
      </c>
      <c r="EA48">
        <f t="shared" si="92"/>
        <v>1.2187648737233887E-2</v>
      </c>
      <c r="EB48">
        <f t="shared" si="131"/>
        <v>0.97719497388854493</v>
      </c>
      <c r="ED48">
        <f t="shared" si="154"/>
        <v>-1.8664147181229818E-2</v>
      </c>
      <c r="EE48">
        <f t="shared" si="155"/>
        <v>-1.2274842387900834E-2</v>
      </c>
      <c r="EF48">
        <f t="shared" si="156"/>
        <v>7.3313191163269049E-4</v>
      </c>
      <c r="EG48">
        <f t="shared" si="157"/>
        <v>7.0070142734336783E-3</v>
      </c>
      <c r="EJ48" s="26">
        <f t="shared" si="158"/>
        <v>0.99644460768958987</v>
      </c>
      <c r="EK48" s="26">
        <f t="shared" si="93"/>
        <v>0.88184839098918943</v>
      </c>
      <c r="EL48" s="26">
        <f t="shared" si="132"/>
        <v>0.97769556285053094</v>
      </c>
      <c r="EO48" t="e">
        <f t="shared" si="159"/>
        <v>#DIV/0!</v>
      </c>
      <c r="EP48" t="e">
        <f t="shared" si="160"/>
        <v>#DIV/0!</v>
      </c>
      <c r="EQ48" t="e">
        <f t="shared" si="161"/>
        <v>#DIV/0!</v>
      </c>
      <c r="ER48" t="e">
        <f t="shared" si="162"/>
        <v>#DIV/0!</v>
      </c>
      <c r="EU48" t="e">
        <f t="shared" si="94"/>
        <v>#DIV/0!</v>
      </c>
      <c r="EV48">
        <f t="shared" si="95"/>
        <v>1</v>
      </c>
      <c r="EW48">
        <f t="shared" si="133"/>
        <v>1</v>
      </c>
      <c r="EY48" t="e">
        <f t="shared" si="163"/>
        <v>#REF!</v>
      </c>
      <c r="EZ48" t="e">
        <f t="shared" si="164"/>
        <v>#REF!</v>
      </c>
      <c r="FA48" t="e">
        <f t="shared" si="165"/>
        <v>#REF!</v>
      </c>
      <c r="FB48" t="e">
        <f t="shared" si="166"/>
        <v>#REF!</v>
      </c>
      <c r="FE48" t="e">
        <f t="shared" si="96"/>
        <v>#REF!</v>
      </c>
      <c r="FF48">
        <f t="shared" si="97"/>
        <v>1</v>
      </c>
      <c r="FG48">
        <f t="shared" si="134"/>
        <v>1</v>
      </c>
      <c r="FW48" t="e">
        <f>#REF!/#REF!</f>
        <v>#REF!</v>
      </c>
      <c r="FY48" s="8">
        <f t="shared" si="98"/>
        <v>38</v>
      </c>
      <c r="FZ48" t="b">
        <f t="shared" si="73"/>
        <v>0</v>
      </c>
      <c r="GD48" s="11"/>
      <c r="GE48" s="11"/>
      <c r="GF48" s="11"/>
      <c r="GG48" s="11" t="str">
        <f t="shared" ca="1" si="135"/>
        <v/>
      </c>
      <c r="GH48" s="11" t="str">
        <f t="shared" ca="1" si="136"/>
        <v/>
      </c>
      <c r="GI48" s="11" t="str">
        <f t="shared" ca="1" si="137"/>
        <v/>
      </c>
      <c r="GJ48" s="11" t="str">
        <f t="shared" ca="1" si="138"/>
        <v/>
      </c>
      <c r="GN48" s="11" t="str">
        <f t="shared" ca="1" si="139"/>
        <v/>
      </c>
      <c r="GO48" s="11" t="str">
        <f t="shared" ca="1" si="140"/>
        <v/>
      </c>
      <c r="GP48" s="11" t="str">
        <f t="shared" ca="1" si="141"/>
        <v/>
      </c>
      <c r="GQ48" s="11" t="str">
        <f t="shared" ca="1" si="142"/>
        <v/>
      </c>
      <c r="GY48" s="14"/>
      <c r="HA48">
        <f t="shared" si="143"/>
        <v>0.77152491977446191</v>
      </c>
      <c r="HB48">
        <f t="shared" si="144"/>
        <v>1</v>
      </c>
      <c r="HC48">
        <f t="shared" si="145"/>
        <v>1.0743494068414243</v>
      </c>
      <c r="HD48">
        <f t="shared" si="146"/>
        <v>1.0197127060616185</v>
      </c>
      <c r="HE48">
        <f t="shared" si="147"/>
        <v>0.84522695241317114</v>
      </c>
      <c r="HF48">
        <f t="shared" si="148"/>
        <v>0.85090899392656605</v>
      </c>
      <c r="HH48">
        <f t="shared" si="149"/>
        <v>1.0743494068414243</v>
      </c>
      <c r="HJ48">
        <f t="shared" si="150"/>
        <v>0.96438391962210246</v>
      </c>
      <c r="HK48">
        <f t="shared" si="151"/>
        <v>0.94074755516051489</v>
      </c>
      <c r="HL48">
        <f t="shared" si="152"/>
        <v>1.0206816251062156</v>
      </c>
      <c r="HM48">
        <f t="shared" si="153"/>
        <v>1.111061693392241</v>
      </c>
      <c r="HP48" s="8">
        <f t="shared" si="99"/>
        <v>38</v>
      </c>
      <c r="HQ48" t="b">
        <f t="shared" si="75"/>
        <v>0</v>
      </c>
      <c r="HT48" s="11"/>
      <c r="HU48" s="11"/>
      <c r="HV48" s="11"/>
      <c r="HW48" s="11" t="str">
        <f t="shared" ca="1" si="102"/>
        <v/>
      </c>
      <c r="HX48" s="11" t="str">
        <f t="shared" ca="1" si="103"/>
        <v/>
      </c>
      <c r="HY48" s="11" t="str">
        <f t="shared" ca="1" si="104"/>
        <v/>
      </c>
      <c r="HZ48" s="11" t="str">
        <f t="shared" ca="1" si="105"/>
        <v/>
      </c>
      <c r="IC48" s="11" t="str">
        <f t="shared" ca="1" si="106"/>
        <v/>
      </c>
      <c r="ID48" s="11" t="str">
        <f t="shared" ca="1" si="107"/>
        <v/>
      </c>
      <c r="IE48" s="11" t="str">
        <f t="shared" ca="1" si="108"/>
        <v/>
      </c>
      <c r="IF48" s="11" t="str">
        <f t="shared" ca="1" si="109"/>
        <v/>
      </c>
    </row>
    <row r="49" spans="1:240" x14ac:dyDescent="0.2">
      <c r="A49">
        <f t="shared" si="76"/>
        <v>40</v>
      </c>
      <c r="B49" s="1">
        <f t="shared" si="77"/>
        <v>1988</v>
      </c>
      <c r="C49" s="1"/>
      <c r="D49" s="1"/>
      <c r="E49" s="1"/>
      <c r="F49" s="1"/>
      <c r="G49" s="1"/>
      <c r="H49" s="1"/>
      <c r="I49" s="1"/>
      <c r="J49" s="1"/>
      <c r="K49" s="525"/>
      <c r="L49" s="27">
        <v>17205.459555649999</v>
      </c>
      <c r="M49" s="27">
        <v>12638.61239156</v>
      </c>
      <c r="N49" s="27">
        <v>30960.49319755</v>
      </c>
      <c r="O49" s="27">
        <v>22314.558478190003</v>
      </c>
      <c r="P49" s="27"/>
      <c r="Q49" s="27">
        <f t="shared" si="101"/>
        <v>83119.123622949992</v>
      </c>
      <c r="R49" s="27"/>
      <c r="S49" s="27"/>
      <c r="AA49" s="23">
        <f t="shared" si="53"/>
        <v>90911.24345826685</v>
      </c>
      <c r="AB49" s="23">
        <f t="shared" si="113"/>
        <v>62000.598696130473</v>
      </c>
      <c r="AC49" s="23">
        <v>1630085</v>
      </c>
      <c r="AD49" s="26">
        <f>Sector_Activity!E45</f>
        <v>1.0991398319611194</v>
      </c>
      <c r="AF49" s="27">
        <v>6368.4</v>
      </c>
      <c r="AI49" s="34">
        <f t="shared" si="110"/>
        <v>189.25557391092369</v>
      </c>
      <c r="AJ49" s="34">
        <f t="shared" si="111"/>
        <v>203.84661853835919</v>
      </c>
      <c r="AK49" s="34">
        <f t="shared" si="112"/>
        <v>18.993177164104939</v>
      </c>
      <c r="AL49" s="26">
        <v>0.94388157118136262</v>
      </c>
      <c r="AO49" s="34">
        <f t="shared" si="114"/>
        <v>13.05180635998838</v>
      </c>
      <c r="AR49" s="26">
        <f t="shared" si="115"/>
        <v>1.0212717835956266</v>
      </c>
      <c r="AS49" s="26">
        <f t="shared" si="116"/>
        <v>1.0265938093537654</v>
      </c>
      <c r="AT49" s="26">
        <f t="shared" si="117"/>
        <v>0.956650999056747</v>
      </c>
      <c r="AU49" s="26">
        <f t="shared" si="118"/>
        <v>0.94388157118136262</v>
      </c>
      <c r="AV49" s="26"/>
      <c r="AW49" s="26">
        <f t="shared" si="54"/>
        <v>0.97093217987128855</v>
      </c>
      <c r="AZ49">
        <f t="shared" si="119"/>
        <v>14.275366412013513</v>
      </c>
      <c r="BA49">
        <f t="shared" si="120"/>
        <v>9.7356633842300226</v>
      </c>
      <c r="BB49">
        <f t="shared" si="121"/>
        <v>255.96460649456694</v>
      </c>
      <c r="BC49">
        <f t="shared" si="122"/>
        <v>1.7259277557331816E-4</v>
      </c>
      <c r="BO49" t="e">
        <f>AR49/#REF!</f>
        <v>#REF!</v>
      </c>
      <c r="BP49" t="e">
        <f>AS49/#REF!</f>
        <v>#REF!</v>
      </c>
      <c r="BQ49" t="e">
        <f>AT49/#REF!</f>
        <v>#REF!</v>
      </c>
      <c r="BR49" t="e">
        <f>AU49/#REF!</f>
        <v>#REF!</v>
      </c>
      <c r="CA49" s="9">
        <f t="shared" si="55"/>
        <v>1.1151287243274515</v>
      </c>
      <c r="CB49" s="9"/>
      <c r="CC49" s="9">
        <f t="shared" si="56"/>
        <v>0.97093217987128855</v>
      </c>
      <c r="CD49" s="9">
        <f t="shared" si="57"/>
        <v>1</v>
      </c>
      <c r="CE49" s="9">
        <f t="shared" si="123"/>
        <v>0.97609240528860142</v>
      </c>
      <c r="CF49" s="9">
        <f t="shared" si="58"/>
        <v>0.97643613366738569</v>
      </c>
      <c r="CG49" s="9">
        <f t="shared" si="124"/>
        <v>1.0628201482822384</v>
      </c>
      <c r="CH49" s="9">
        <f t="shared" si="125"/>
        <v>1.0815421270036056</v>
      </c>
      <c r="CI49" s="9"/>
      <c r="CJ49" s="9">
        <f t="shared" si="126"/>
        <v>0.97609240528860142</v>
      </c>
      <c r="CV49" s="223"/>
      <c r="CW49" s="8"/>
      <c r="CX49" s="26">
        <f t="shared" si="127"/>
        <v>0.20699760543311846</v>
      </c>
      <c r="CY49" s="26">
        <f t="shared" si="128"/>
        <v>0.15205420654928992</v>
      </c>
      <c r="CZ49" s="26">
        <f t="shared" si="129"/>
        <v>0.37248339308767098</v>
      </c>
      <c r="DA49" s="26">
        <f t="shared" si="130"/>
        <v>0.26846479492992076</v>
      </c>
      <c r="DB49" s="26"/>
      <c r="DC49">
        <f t="shared" si="59"/>
        <v>1.0000000000000002</v>
      </c>
      <c r="DE49" s="26">
        <f t="shared" si="78"/>
        <v>0.20650015375078071</v>
      </c>
      <c r="DF49" s="26">
        <f t="shared" si="79"/>
        <v>0.15171698647507645</v>
      </c>
      <c r="DG49" s="26">
        <f t="shared" si="80"/>
        <v>0.37272082591148858</v>
      </c>
      <c r="DH49" s="26">
        <f t="shared" si="81"/>
        <v>0.26906089427405783</v>
      </c>
      <c r="DI49" s="26"/>
      <c r="DJ49" s="26">
        <f t="shared" si="82"/>
        <v>0.99999886041140362</v>
      </c>
      <c r="DK49" s="26"/>
      <c r="DL49" s="26">
        <f t="shared" si="83"/>
        <v>0.20650038907626925</v>
      </c>
      <c r="DM49" s="26">
        <f t="shared" si="84"/>
        <v>0.15171715937022115</v>
      </c>
      <c r="DN49" s="26">
        <f t="shared" si="85"/>
        <v>0.37272125066037548</v>
      </c>
      <c r="DO49" s="26">
        <f t="shared" si="86"/>
        <v>0.26906120089313407</v>
      </c>
      <c r="DP49" s="26"/>
      <c r="DQ49" s="26">
        <f t="shared" si="87"/>
        <v>1</v>
      </c>
      <c r="DR49" s="26"/>
      <c r="DS49" s="26"/>
      <c r="DT49" s="26">
        <f t="shared" si="88"/>
        <v>3.2539783667241765E-2</v>
      </c>
      <c r="DU49" s="26">
        <f t="shared" si="89"/>
        <v>2.7814397584949132E-2</v>
      </c>
      <c r="DV49" s="26">
        <f t="shared" si="90"/>
        <v>-1.8813941736840801E-2</v>
      </c>
      <c r="DW49" s="26">
        <f t="shared" si="91"/>
        <v>-1.7482619536731952E-2</v>
      </c>
      <c r="DX49" s="26"/>
      <c r="DZ49">
        <f t="shared" si="100"/>
        <v>0.99922345054831829</v>
      </c>
      <c r="EA49">
        <f t="shared" si="92"/>
        <v>1.2178184425289699E-2</v>
      </c>
      <c r="EB49">
        <f t="shared" si="131"/>
        <v>0.97643613366738569</v>
      </c>
      <c r="ED49">
        <f t="shared" si="154"/>
        <v>-2.5079803901414049E-2</v>
      </c>
      <c r="EE49">
        <f t="shared" si="155"/>
        <v>-2.0726391123913692E-2</v>
      </c>
      <c r="EF49">
        <f t="shared" si="156"/>
        <v>2.0185531188214114E-2</v>
      </c>
      <c r="EG49">
        <f t="shared" si="157"/>
        <v>-3.1261090164696539E-3</v>
      </c>
      <c r="EJ49" s="26">
        <f t="shared" si="158"/>
        <v>0.99836026916471277</v>
      </c>
      <c r="EK49" s="26">
        <f t="shared" si="93"/>
        <v>0.88040239699043599</v>
      </c>
      <c r="EL49" s="26">
        <f t="shared" si="132"/>
        <v>0.97609240528860142</v>
      </c>
      <c r="EO49" t="e">
        <f t="shared" si="159"/>
        <v>#DIV/0!</v>
      </c>
      <c r="EP49" t="e">
        <f t="shared" si="160"/>
        <v>#DIV/0!</v>
      </c>
      <c r="EQ49" t="e">
        <f t="shared" si="161"/>
        <v>#DIV/0!</v>
      </c>
      <c r="ER49" t="e">
        <f t="shared" si="162"/>
        <v>#DIV/0!</v>
      </c>
      <c r="EU49" t="e">
        <f t="shared" si="94"/>
        <v>#DIV/0!</v>
      </c>
      <c r="EV49">
        <f t="shared" si="95"/>
        <v>1</v>
      </c>
      <c r="EW49">
        <f t="shared" si="133"/>
        <v>1</v>
      </c>
      <c r="EY49" t="e">
        <f t="shared" si="163"/>
        <v>#REF!</v>
      </c>
      <c r="EZ49" t="e">
        <f t="shared" si="164"/>
        <v>#REF!</v>
      </c>
      <c r="FA49" t="e">
        <f t="shared" si="165"/>
        <v>#REF!</v>
      </c>
      <c r="FB49" t="e">
        <f t="shared" si="166"/>
        <v>#REF!</v>
      </c>
      <c r="FE49" t="e">
        <f t="shared" si="96"/>
        <v>#REF!</v>
      </c>
      <c r="FF49">
        <f t="shared" si="97"/>
        <v>1</v>
      </c>
      <c r="FG49">
        <f t="shared" si="134"/>
        <v>1</v>
      </c>
      <c r="FW49" t="e">
        <f>#REF!/#REF!</f>
        <v>#REF!</v>
      </c>
      <c r="FY49" s="8">
        <f t="shared" si="98"/>
        <v>39</v>
      </c>
      <c r="FZ49" t="b">
        <f t="shared" si="73"/>
        <v>0</v>
      </c>
      <c r="GD49" s="11"/>
      <c r="GE49" s="11"/>
      <c r="GF49" s="11"/>
      <c r="GG49" s="11" t="str">
        <f t="shared" ca="1" si="135"/>
        <v/>
      </c>
      <c r="GH49" s="11" t="str">
        <f t="shared" ca="1" si="136"/>
        <v/>
      </c>
      <c r="GI49" s="11" t="str">
        <f t="shared" ca="1" si="137"/>
        <v/>
      </c>
      <c r="GJ49" s="11" t="str">
        <f t="shared" ca="1" si="138"/>
        <v/>
      </c>
      <c r="GN49" s="11" t="str">
        <f t="shared" ca="1" si="139"/>
        <v/>
      </c>
      <c r="GO49" s="11" t="str">
        <f t="shared" ca="1" si="140"/>
        <v/>
      </c>
      <c r="GP49" s="11" t="str">
        <f t="shared" ca="1" si="141"/>
        <v/>
      </c>
      <c r="GQ49" s="11" t="str">
        <f t="shared" ca="1" si="142"/>
        <v/>
      </c>
      <c r="GY49" s="14"/>
      <c r="HA49">
        <f t="shared" si="143"/>
        <v>0.80375111046648651</v>
      </c>
      <c r="HB49">
        <f t="shared" si="144"/>
        <v>1</v>
      </c>
      <c r="HC49">
        <f t="shared" si="145"/>
        <v>1.072587762991154</v>
      </c>
      <c r="HD49">
        <f t="shared" si="146"/>
        <v>1.0189208487188535</v>
      </c>
      <c r="HE49">
        <f t="shared" si="147"/>
        <v>0.8784051482695161</v>
      </c>
      <c r="HF49">
        <f t="shared" si="148"/>
        <v>0.88876479653213381</v>
      </c>
      <c r="HH49">
        <f t="shared" si="149"/>
        <v>1.072587762991154</v>
      </c>
      <c r="HJ49">
        <f t="shared" si="150"/>
        <v>0.99628090989244644</v>
      </c>
      <c r="HK49">
        <f t="shared" si="151"/>
        <v>0.96728117947253089</v>
      </c>
      <c r="HL49">
        <f t="shared" si="152"/>
        <v>1.0016580954037144</v>
      </c>
      <c r="HM49">
        <f t="shared" si="153"/>
        <v>1.0918062329069289</v>
      </c>
      <c r="HP49" s="8">
        <f t="shared" si="99"/>
        <v>39</v>
      </c>
      <c r="HQ49" t="b">
        <f t="shared" si="75"/>
        <v>0</v>
      </c>
      <c r="HT49" s="11"/>
      <c r="HU49" s="11"/>
      <c r="HV49" s="11"/>
      <c r="HW49" s="11" t="str">
        <f t="shared" ca="1" si="102"/>
        <v/>
      </c>
      <c r="HX49" s="11" t="str">
        <f t="shared" ca="1" si="103"/>
        <v/>
      </c>
      <c r="HY49" s="11" t="str">
        <f t="shared" ca="1" si="104"/>
        <v/>
      </c>
      <c r="HZ49" s="11" t="str">
        <f t="shared" ca="1" si="105"/>
        <v/>
      </c>
      <c r="IC49" s="11" t="str">
        <f t="shared" ca="1" si="106"/>
        <v/>
      </c>
      <c r="ID49" s="11" t="str">
        <f t="shared" ca="1" si="107"/>
        <v/>
      </c>
      <c r="IE49" s="11" t="str">
        <f t="shared" ca="1" si="108"/>
        <v/>
      </c>
      <c r="IF49" s="11" t="str">
        <f t="shared" ca="1" si="109"/>
        <v/>
      </c>
    </row>
    <row r="50" spans="1:240" x14ac:dyDescent="0.2">
      <c r="A50">
        <f t="shared" si="76"/>
        <v>41</v>
      </c>
      <c r="B50" s="1">
        <f t="shared" si="77"/>
        <v>1989</v>
      </c>
      <c r="C50" s="1"/>
      <c r="D50" s="1"/>
      <c r="E50" s="1"/>
      <c r="F50" s="1"/>
      <c r="G50" s="1"/>
      <c r="H50" s="1"/>
      <c r="I50" s="1"/>
      <c r="J50" s="1"/>
      <c r="K50" s="525"/>
      <c r="L50" s="27">
        <v>17551.835999269999</v>
      </c>
      <c r="M50" s="27">
        <v>12874.13963978</v>
      </c>
      <c r="N50" s="27">
        <v>31583.428409880002</v>
      </c>
      <c r="O50" s="27">
        <v>22570.463187380003</v>
      </c>
      <c r="P50" s="27"/>
      <c r="Q50" s="27">
        <f t="shared" si="101"/>
        <v>84579.867236310005</v>
      </c>
      <c r="R50" s="27"/>
      <c r="S50" s="27"/>
      <c r="AA50" s="23">
        <f t="shared" si="53"/>
        <v>92242.309556573455</v>
      </c>
      <c r="AB50" s="23">
        <f t="shared" si="113"/>
        <v>63183.000000000015</v>
      </c>
      <c r="AC50" s="23">
        <v>1622059</v>
      </c>
      <c r="AD50" s="26">
        <f>Sector_Activity!E46</f>
        <v>1.1129082704132796</v>
      </c>
      <c r="AF50" s="27">
        <v>6591.8</v>
      </c>
      <c r="AI50" s="34">
        <f t="shared" si="110"/>
        <v>190.27966758036581</v>
      </c>
      <c r="AJ50" s="34">
        <f t="shared" si="111"/>
        <v>203.75954987544111</v>
      </c>
      <c r="AK50" s="34">
        <f t="shared" si="112"/>
        <v>19.471195813395198</v>
      </c>
      <c r="AL50" s="26">
        <v>0.92958982521545808</v>
      </c>
      <c r="AO50" s="34">
        <f t="shared" si="114"/>
        <v>12.831073035636701</v>
      </c>
      <c r="AR50" s="26">
        <f t="shared" si="115"/>
        <v>1.0267980565964547</v>
      </c>
      <c r="AS50" s="26">
        <f t="shared" si="116"/>
        <v>1.0261553220686621</v>
      </c>
      <c r="AT50" s="26">
        <f t="shared" si="117"/>
        <v>0.98072790912082641</v>
      </c>
      <c r="AU50" s="26">
        <f t="shared" si="118"/>
        <v>0.92958982521545808</v>
      </c>
      <c r="AV50" s="26"/>
      <c r="AW50" s="26">
        <f t="shared" si="54"/>
        <v>0.95451168742205772</v>
      </c>
      <c r="AZ50">
        <f t="shared" si="119"/>
        <v>13.993493363963326</v>
      </c>
      <c r="BA50">
        <f t="shared" si="120"/>
        <v>9.5850905670681783</v>
      </c>
      <c r="BB50">
        <f t="shared" si="121"/>
        <v>246.07224126945599</v>
      </c>
      <c r="BC50">
        <f t="shared" si="122"/>
        <v>1.6883222646519607E-4</v>
      </c>
      <c r="BO50" t="e">
        <f>AR50/#REF!</f>
        <v>#REF!</v>
      </c>
      <c r="BP50" t="e">
        <f>AS50/#REF!</f>
        <v>#REF!</v>
      </c>
      <c r="BQ50" t="e">
        <f>AT50/#REF!</f>
        <v>#REF!</v>
      </c>
      <c r="BR50" t="e">
        <f>AU50/#REF!</f>
        <v>#REF!</v>
      </c>
      <c r="CA50" s="9">
        <f t="shared" si="55"/>
        <v>1.1560790330897612</v>
      </c>
      <c r="CB50" s="9"/>
      <c r="CC50" s="9">
        <f t="shared" si="56"/>
        <v>0.95451168742205772</v>
      </c>
      <c r="CD50" s="9">
        <f t="shared" si="57"/>
        <v>1</v>
      </c>
      <c r="CE50" s="9">
        <f t="shared" si="123"/>
        <v>0.94999507745059686</v>
      </c>
      <c r="CF50" s="9">
        <f t="shared" si="58"/>
        <v>0.98254808612085032</v>
      </c>
      <c r="CG50" s="9">
        <f t="shared" si="124"/>
        <v>1.0791024877586257</v>
      </c>
      <c r="CH50" s="9">
        <f t="shared" si="125"/>
        <v>1.1005492541933357</v>
      </c>
      <c r="CI50" s="9"/>
      <c r="CJ50" s="9">
        <f t="shared" si="126"/>
        <v>0.94999507745059686</v>
      </c>
      <c r="CV50" s="223"/>
      <c r="CW50" s="8"/>
      <c r="CX50" s="26">
        <f t="shared" si="127"/>
        <v>0.20751789489372741</v>
      </c>
      <c r="CY50" s="26">
        <f t="shared" si="128"/>
        <v>0.15221281447286492</v>
      </c>
      <c r="CZ50" s="26">
        <f t="shared" si="129"/>
        <v>0.37341544083579842</v>
      </c>
      <c r="DA50" s="26">
        <f t="shared" si="130"/>
        <v>0.26685384979760923</v>
      </c>
      <c r="DB50" s="26"/>
      <c r="DC50">
        <f t="shared" si="59"/>
        <v>1</v>
      </c>
      <c r="DE50" s="26">
        <f t="shared" si="78"/>
        <v>0.20725764132099725</v>
      </c>
      <c r="DF50" s="26">
        <f t="shared" si="79"/>
        <v>0.15213349673125257</v>
      </c>
      <c r="DG50" s="26">
        <f t="shared" si="80"/>
        <v>0.37294922285289211</v>
      </c>
      <c r="DH50" s="26">
        <f t="shared" si="81"/>
        <v>0.26765851438690097</v>
      </c>
      <c r="DI50" s="26"/>
      <c r="DJ50" s="26">
        <f t="shared" si="82"/>
        <v>0.99999887529204301</v>
      </c>
      <c r="DK50" s="26"/>
      <c r="DL50" s="26">
        <f t="shared" si="83"/>
        <v>0.20725787442557778</v>
      </c>
      <c r="DM50" s="26">
        <f t="shared" si="84"/>
        <v>0.15213366783719931</v>
      </c>
      <c r="DN50" s="26">
        <f t="shared" si="85"/>
        <v>0.37294964231232236</v>
      </c>
      <c r="DO50" s="26">
        <f t="shared" si="86"/>
        <v>0.26765881542490044</v>
      </c>
      <c r="DP50" s="26"/>
      <c r="DQ50" s="26">
        <f t="shared" si="87"/>
        <v>0.99999999999999989</v>
      </c>
      <c r="DR50" s="26"/>
      <c r="DS50" s="26"/>
      <c r="DT50" s="26">
        <f t="shared" si="88"/>
        <v>5.3965800425461747E-3</v>
      </c>
      <c r="DU50" s="26">
        <f t="shared" si="89"/>
        <v>-4.2721956137790814E-4</v>
      </c>
      <c r="DV50" s="26">
        <f t="shared" si="90"/>
        <v>2.4856417701809772E-2</v>
      </c>
      <c r="DW50" s="26">
        <f t="shared" si="91"/>
        <v>-1.5257263316891081E-2</v>
      </c>
      <c r="DX50" s="26"/>
      <c r="DZ50">
        <f t="shared" si="100"/>
        <v>1.0062594492796051</v>
      </c>
      <c r="EA50">
        <f t="shared" si="92"/>
        <v>1.2254413153017476E-2</v>
      </c>
      <c r="EB50">
        <f t="shared" si="131"/>
        <v>0.98254808612085032</v>
      </c>
      <c r="ED50">
        <f t="shared" si="154"/>
        <v>-1.9942961440587551E-2</v>
      </c>
      <c r="EE50">
        <f t="shared" si="155"/>
        <v>-1.5586955461585594E-2</v>
      </c>
      <c r="EF50">
        <f t="shared" si="156"/>
        <v>-3.9414022522144543E-2</v>
      </c>
      <c r="EG50">
        <f t="shared" si="157"/>
        <v>-2.2029442285485604E-2</v>
      </c>
      <c r="EJ50" s="26">
        <f t="shared" si="158"/>
        <v>0.97326346594174318</v>
      </c>
      <c r="EK50" s="26">
        <f t="shared" si="93"/>
        <v>0.85686348831833026</v>
      </c>
      <c r="EL50" s="26">
        <f t="shared" si="132"/>
        <v>0.94999507745059686</v>
      </c>
      <c r="EO50" t="e">
        <f t="shared" si="159"/>
        <v>#DIV/0!</v>
      </c>
      <c r="EP50" t="e">
        <f t="shared" si="160"/>
        <v>#DIV/0!</v>
      </c>
      <c r="EQ50" t="e">
        <f t="shared" si="161"/>
        <v>#DIV/0!</v>
      </c>
      <c r="ER50" t="e">
        <f t="shared" si="162"/>
        <v>#DIV/0!</v>
      </c>
      <c r="EU50" t="e">
        <f t="shared" si="94"/>
        <v>#DIV/0!</v>
      </c>
      <c r="EV50">
        <f t="shared" si="95"/>
        <v>1</v>
      </c>
      <c r="EW50">
        <f t="shared" si="133"/>
        <v>1</v>
      </c>
      <c r="EY50" t="e">
        <f t="shared" si="163"/>
        <v>#REF!</v>
      </c>
      <c r="EZ50" t="e">
        <f t="shared" si="164"/>
        <v>#REF!</v>
      </c>
      <c r="FA50" t="e">
        <f t="shared" si="165"/>
        <v>#REF!</v>
      </c>
      <c r="FB50" t="e">
        <f t="shared" si="166"/>
        <v>#REF!</v>
      </c>
      <c r="FE50" t="e">
        <f t="shared" si="96"/>
        <v>#REF!</v>
      </c>
      <c r="FF50">
        <f t="shared" si="97"/>
        <v>1</v>
      </c>
      <c r="FG50">
        <f t="shared" si="134"/>
        <v>1</v>
      </c>
      <c r="FW50" t="e">
        <f>#REF!/#REF!</f>
        <v>#REF!</v>
      </c>
      <c r="FY50" s="8">
        <f t="shared" si="98"/>
        <v>40</v>
      </c>
      <c r="FZ50" t="b">
        <f t="shared" si="73"/>
        <v>0</v>
      </c>
      <c r="GD50" s="11"/>
      <c r="GE50" s="11"/>
      <c r="GF50" s="11"/>
      <c r="GG50" s="11" t="str">
        <f t="shared" ca="1" si="135"/>
        <v/>
      </c>
      <c r="GH50" s="11" t="str">
        <f t="shared" ca="1" si="136"/>
        <v/>
      </c>
      <c r="GI50" s="11" t="str">
        <f t="shared" ca="1" si="137"/>
        <v/>
      </c>
      <c r="GJ50" s="11" t="str">
        <f t="shared" ca="1" si="138"/>
        <v/>
      </c>
      <c r="GN50" s="11" t="str">
        <f t="shared" ca="1" si="139"/>
        <v/>
      </c>
      <c r="GO50" s="11" t="str">
        <f t="shared" ca="1" si="140"/>
        <v/>
      </c>
      <c r="GP50" s="11" t="str">
        <f t="shared" ca="1" si="141"/>
        <v/>
      </c>
      <c r="GQ50" s="11" t="str">
        <f t="shared" ca="1" si="142"/>
        <v/>
      </c>
      <c r="GY50" s="14"/>
      <c r="HA50">
        <f t="shared" si="143"/>
        <v>0.83326685642801468</v>
      </c>
      <c r="HB50">
        <f t="shared" si="144"/>
        <v>1</v>
      </c>
      <c r="HC50">
        <f t="shared" si="145"/>
        <v>1.0439104837354714</v>
      </c>
      <c r="HD50">
        <f t="shared" si="146"/>
        <v>1.0252987320913411</v>
      </c>
      <c r="HE50">
        <f t="shared" si="147"/>
        <v>0.8918622612580559</v>
      </c>
      <c r="HF50">
        <f t="shared" si="148"/>
        <v>0.90438403604917628</v>
      </c>
      <c r="HH50">
        <f t="shared" si="149"/>
        <v>1.0439104837354714</v>
      </c>
      <c r="HJ50">
        <f t="shared" si="150"/>
        <v>1.0016719530819438</v>
      </c>
      <c r="HK50">
        <f t="shared" si="151"/>
        <v>0.96686802629115198</v>
      </c>
      <c r="HL50">
        <f t="shared" si="152"/>
        <v>1.0268677401976585</v>
      </c>
      <c r="HM50">
        <f t="shared" si="153"/>
        <v>1.075274691449702</v>
      </c>
      <c r="HP50" s="8">
        <f t="shared" si="99"/>
        <v>40</v>
      </c>
      <c r="HQ50" t="b">
        <f t="shared" si="75"/>
        <v>0</v>
      </c>
      <c r="HT50" s="11"/>
      <c r="HU50" s="11"/>
      <c r="HV50" s="11"/>
      <c r="HW50" s="11" t="str">
        <f t="shared" ca="1" si="102"/>
        <v/>
      </c>
      <c r="HX50" s="11" t="str">
        <f t="shared" ca="1" si="103"/>
        <v/>
      </c>
      <c r="HY50" s="11" t="str">
        <f t="shared" ca="1" si="104"/>
        <v/>
      </c>
      <c r="HZ50" s="11" t="str">
        <f t="shared" ca="1" si="105"/>
        <v/>
      </c>
      <c r="IC50" s="11" t="str">
        <f t="shared" ca="1" si="106"/>
        <v/>
      </c>
      <c r="ID50" s="11" t="str">
        <f t="shared" ca="1" si="107"/>
        <v/>
      </c>
      <c r="IE50" s="11" t="str">
        <f t="shared" ca="1" si="108"/>
        <v/>
      </c>
      <c r="IF50" s="11" t="str">
        <f t="shared" ca="1" si="109"/>
        <v/>
      </c>
    </row>
    <row r="51" spans="1:240" x14ac:dyDescent="0.2">
      <c r="A51">
        <f t="shared" si="76"/>
        <v>42</v>
      </c>
      <c r="B51" s="1">
        <f t="shared" si="77"/>
        <v>1990</v>
      </c>
      <c r="C51" s="1"/>
      <c r="D51" s="1"/>
      <c r="E51" s="1"/>
      <c r="F51" s="1"/>
      <c r="G51" s="1"/>
      <c r="H51" s="1"/>
      <c r="I51" s="1"/>
      <c r="J51" s="1"/>
      <c r="K51" s="525"/>
      <c r="L51" s="27">
        <v>16541.389876280002</v>
      </c>
      <c r="M51" s="27">
        <v>12857.319919490001</v>
      </c>
      <c r="N51" s="27">
        <v>32116.94375713</v>
      </c>
      <c r="O51" s="27">
        <v>22542.533526609997</v>
      </c>
      <c r="P51" s="27"/>
      <c r="Q51" s="27">
        <f t="shared" si="101"/>
        <v>84058.187079509997</v>
      </c>
      <c r="R51" s="27"/>
      <c r="S51" s="27"/>
      <c r="AA51" s="23">
        <f t="shared" si="53"/>
        <v>92806.399238568454</v>
      </c>
      <c r="AB51" s="23">
        <f t="shared" si="113"/>
        <v>64179.533191506242</v>
      </c>
      <c r="AC51" s="23">
        <v>1617309</v>
      </c>
      <c r="AD51" s="26">
        <f>Sector_Activity!E47</f>
        <v>1.1281809015204196</v>
      </c>
      <c r="AF51" s="27">
        <v>6707.9</v>
      </c>
      <c r="AI51" s="34">
        <f t="shared" si="110"/>
        <v>178.23544509855023</v>
      </c>
      <c r="AJ51" s="34">
        <f t="shared" si="111"/>
        <v>200.33364657117181</v>
      </c>
      <c r="AK51" s="34">
        <f t="shared" si="112"/>
        <v>19.85826070165318</v>
      </c>
      <c r="AL51" s="26">
        <v>0.91201369040274394</v>
      </c>
      <c r="AO51" s="34">
        <f t="shared" si="114"/>
        <v>12.531222451066652</v>
      </c>
      <c r="AR51" s="26">
        <f t="shared" si="115"/>
        <v>0.96180433238616669</v>
      </c>
      <c r="AS51" s="26">
        <f t="shared" si="116"/>
        <v>1.0089020992836804</v>
      </c>
      <c r="AT51" s="26">
        <f t="shared" si="117"/>
        <v>1.000223647451093</v>
      </c>
      <c r="AU51" s="26">
        <f t="shared" si="118"/>
        <v>0.91201369040274394</v>
      </c>
      <c r="AV51" s="26"/>
      <c r="AW51" s="26">
        <f t="shared" si="54"/>
        <v>0.93220561164355253</v>
      </c>
      <c r="AZ51">
        <f t="shared" si="119"/>
        <v>13.835388010937619</v>
      </c>
      <c r="BA51">
        <f t="shared" si="120"/>
        <v>9.5677534237997346</v>
      </c>
      <c r="BB51">
        <f t="shared" si="121"/>
        <v>241.10511486456269</v>
      </c>
      <c r="BC51">
        <f t="shared" si="122"/>
        <v>1.6818689925616358E-4</v>
      </c>
      <c r="BO51" t="e">
        <f>AR51/#REF!</f>
        <v>#REF!</v>
      </c>
      <c r="BP51" t="e">
        <f>AS51/#REF!</f>
        <v>#REF!</v>
      </c>
      <c r="BQ51" t="e">
        <f>AT51/#REF!</f>
        <v>#REF!</v>
      </c>
      <c r="BR51" t="e">
        <f>AU51/#REF!</f>
        <v>#REF!</v>
      </c>
      <c r="CA51" s="9">
        <f t="shared" si="55"/>
        <v>1.177887336343399</v>
      </c>
      <c r="CB51" s="9"/>
      <c r="CC51" s="9">
        <f t="shared" si="56"/>
        <v>0.93220561164355253</v>
      </c>
      <c r="CD51" s="9">
        <f t="shared" si="57"/>
        <v>1</v>
      </c>
      <c r="CE51" s="9">
        <f t="shared" si="123"/>
        <v>0.93931992392038322</v>
      </c>
      <c r="CF51" s="9">
        <f t="shared" si="58"/>
        <v>0.96939715610141131</v>
      </c>
      <c r="CG51" s="9">
        <f t="shared" si="124"/>
        <v>1.0725536575136501</v>
      </c>
      <c r="CH51" s="9">
        <f t="shared" si="125"/>
        <v>1.0937611765307211</v>
      </c>
      <c r="CI51" s="9"/>
      <c r="CJ51" s="9">
        <f t="shared" si="126"/>
        <v>0.93931992392038322</v>
      </c>
      <c r="CV51" s="223"/>
      <c r="CW51" s="8"/>
      <c r="CX51" s="26">
        <f t="shared" si="127"/>
        <v>0.19678499443050831</v>
      </c>
      <c r="CY51" s="26">
        <f t="shared" si="128"/>
        <v>0.15295737828997383</v>
      </c>
      <c r="CZ51" s="26">
        <f t="shared" si="129"/>
        <v>0.3820799005188017</v>
      </c>
      <c r="DA51" s="26">
        <f t="shared" si="130"/>
        <v>0.26817772676071622</v>
      </c>
      <c r="DB51" s="26"/>
      <c r="DC51">
        <f t="shared" si="59"/>
        <v>1</v>
      </c>
      <c r="DE51" s="26">
        <f t="shared" si="78"/>
        <v>0.20210394858443587</v>
      </c>
      <c r="DF51" s="26">
        <f t="shared" si="79"/>
        <v>0.15258479361257629</v>
      </c>
      <c r="DG51" s="26">
        <f t="shared" si="80"/>
        <v>0.3777311085864456</v>
      </c>
      <c r="DH51" s="26">
        <f t="shared" si="81"/>
        <v>0.26751524231353946</v>
      </c>
      <c r="DI51" s="26"/>
      <c r="DJ51" s="26">
        <f t="shared" si="82"/>
        <v>0.99993509309699724</v>
      </c>
      <c r="DK51" s="26"/>
      <c r="DL51" s="26">
        <f t="shared" si="83"/>
        <v>0.20211706737732332</v>
      </c>
      <c r="DM51" s="26">
        <f t="shared" si="84"/>
        <v>0.15259469806184212</v>
      </c>
      <c r="DN51" s="26">
        <f t="shared" si="85"/>
        <v>0.37775562753432074</v>
      </c>
      <c r="DO51" s="26">
        <f t="shared" si="86"/>
        <v>0.26753260702651382</v>
      </c>
      <c r="DP51" s="26"/>
      <c r="DQ51" s="26">
        <f t="shared" si="87"/>
        <v>1</v>
      </c>
      <c r="DR51" s="26"/>
      <c r="DS51" s="26"/>
      <c r="DT51" s="26">
        <f t="shared" si="88"/>
        <v>-6.538952302564717E-2</v>
      </c>
      <c r="DU51" s="26">
        <f t="shared" si="89"/>
        <v>-1.6956412127798519E-2</v>
      </c>
      <c r="DV51" s="26">
        <f t="shared" si="90"/>
        <v>1.9683841067208462E-2</v>
      </c>
      <c r="DW51" s="26">
        <f t="shared" si="91"/>
        <v>-1.9088439333356133E-2</v>
      </c>
      <c r="DX51" s="26"/>
      <c r="DZ51">
        <f t="shared" si="100"/>
        <v>0.98661548456996173</v>
      </c>
      <c r="EA51">
        <f t="shared" si="92"/>
        <v>1.209039377108485E-2</v>
      </c>
      <c r="EB51">
        <f t="shared" si="131"/>
        <v>0.96939715610141131</v>
      </c>
      <c r="ED51">
        <f t="shared" si="154"/>
        <v>-1.1362803414009007E-2</v>
      </c>
      <c r="EE51">
        <f t="shared" si="155"/>
        <v>-1.8103993341127768E-3</v>
      </c>
      <c r="EF51">
        <f t="shared" si="156"/>
        <v>-2.0392156854869187E-2</v>
      </c>
      <c r="EG51">
        <f t="shared" si="157"/>
        <v>-3.829622407030189E-3</v>
      </c>
      <c r="EJ51" s="26">
        <f t="shared" si="158"/>
        <v>0.98876293805767768</v>
      </c>
      <c r="EK51" s="26">
        <f t="shared" si="93"/>
        <v>0.84723486022398276</v>
      </c>
      <c r="EL51" s="26">
        <f t="shared" si="132"/>
        <v>0.93931992392038322</v>
      </c>
      <c r="EO51" t="e">
        <f t="shared" si="159"/>
        <v>#DIV/0!</v>
      </c>
      <c r="EP51" t="e">
        <f t="shared" si="160"/>
        <v>#DIV/0!</v>
      </c>
      <c r="EQ51" t="e">
        <f t="shared" si="161"/>
        <v>#DIV/0!</v>
      </c>
      <c r="ER51" t="e">
        <f t="shared" si="162"/>
        <v>#DIV/0!</v>
      </c>
      <c r="EU51" t="e">
        <f t="shared" si="94"/>
        <v>#DIV/0!</v>
      </c>
      <c r="EV51">
        <f t="shared" si="95"/>
        <v>1</v>
      </c>
      <c r="EW51">
        <f t="shared" si="133"/>
        <v>1</v>
      </c>
      <c r="EY51" t="e">
        <f t="shared" si="163"/>
        <v>#REF!</v>
      </c>
      <c r="EZ51" t="e">
        <f t="shared" si="164"/>
        <v>#REF!</v>
      </c>
      <c r="FA51" t="e">
        <f t="shared" si="165"/>
        <v>#REF!</v>
      </c>
      <c r="FB51" t="e">
        <f t="shared" si="166"/>
        <v>#REF!</v>
      </c>
      <c r="FE51" t="e">
        <f t="shared" si="96"/>
        <v>#REF!</v>
      </c>
      <c r="FF51">
        <f t="shared" si="97"/>
        <v>1</v>
      </c>
      <c r="FG51">
        <f t="shared" si="134"/>
        <v>1</v>
      </c>
      <c r="FW51" t="e">
        <f>#REF!/#REF!</f>
        <v>#REF!</v>
      </c>
      <c r="FY51" s="8">
        <f t="shared" si="98"/>
        <v>41</v>
      </c>
      <c r="FZ51" t="b">
        <f t="shared" si="73"/>
        <v>0</v>
      </c>
      <c r="GD51" s="11"/>
      <c r="GE51" s="11"/>
      <c r="GF51" s="11"/>
      <c r="GG51" s="11" t="str">
        <f t="shared" ca="1" si="135"/>
        <v/>
      </c>
      <c r="GH51" s="11" t="str">
        <f t="shared" ca="1" si="136"/>
        <v/>
      </c>
      <c r="GI51" s="11" t="str">
        <f t="shared" ca="1" si="137"/>
        <v/>
      </c>
      <c r="GJ51" s="11" t="str">
        <f t="shared" ca="1" si="138"/>
        <v/>
      </c>
      <c r="GN51" s="11" t="str">
        <f t="shared" ca="1" si="139"/>
        <v/>
      </c>
      <c r="GO51" s="11" t="str">
        <f t="shared" ca="1" si="140"/>
        <v/>
      </c>
      <c r="GP51" s="11" t="str">
        <f t="shared" ca="1" si="141"/>
        <v/>
      </c>
      <c r="GQ51" s="11" t="str">
        <f t="shared" ca="1" si="142"/>
        <v/>
      </c>
      <c r="GY51" s="14"/>
      <c r="HA51">
        <f t="shared" si="143"/>
        <v>0.84898562285838608</v>
      </c>
      <c r="HB51">
        <f t="shared" si="144"/>
        <v>1</v>
      </c>
      <c r="HC51">
        <f t="shared" si="145"/>
        <v>1.0321799969674963</v>
      </c>
      <c r="HD51">
        <f t="shared" si="146"/>
        <v>1.0115756053912661</v>
      </c>
      <c r="HE51">
        <f t="shared" si="147"/>
        <v>0.88644974982643954</v>
      </c>
      <c r="HF51">
        <f t="shared" si="148"/>
        <v>0.89880588582087928</v>
      </c>
      <c r="HH51">
        <f t="shared" si="149"/>
        <v>1.0321799969674963</v>
      </c>
      <c r="HJ51">
        <f t="shared" si="150"/>
        <v>0.93826864777809038</v>
      </c>
      <c r="HK51">
        <f t="shared" si="151"/>
        <v>0.9506116281587057</v>
      </c>
      <c r="HL51">
        <f t="shared" si="152"/>
        <v>1.0472806850894096</v>
      </c>
      <c r="HM51">
        <f t="shared" si="153"/>
        <v>1.0549440333196616</v>
      </c>
      <c r="HP51" s="8">
        <f t="shared" si="99"/>
        <v>41</v>
      </c>
      <c r="HQ51" t="b">
        <f t="shared" si="75"/>
        <v>0</v>
      </c>
      <c r="HT51" s="11"/>
      <c r="HU51" s="11"/>
      <c r="HV51" s="11"/>
      <c r="HW51" s="11" t="str">
        <f t="shared" ca="1" si="102"/>
        <v/>
      </c>
      <c r="HX51" s="11" t="str">
        <f t="shared" ca="1" si="103"/>
        <v/>
      </c>
      <c r="HY51" s="11" t="str">
        <f t="shared" ca="1" si="104"/>
        <v/>
      </c>
      <c r="HZ51" s="11" t="str">
        <f t="shared" ca="1" si="105"/>
        <v/>
      </c>
      <c r="IC51" s="11" t="str">
        <f t="shared" ca="1" si="106"/>
        <v/>
      </c>
      <c r="ID51" s="11" t="str">
        <f t="shared" ca="1" si="107"/>
        <v/>
      </c>
      <c r="IE51" s="11" t="str">
        <f t="shared" ca="1" si="108"/>
        <v/>
      </c>
      <c r="IF51" s="11" t="str">
        <f t="shared" ca="1" si="109"/>
        <v/>
      </c>
    </row>
    <row r="52" spans="1:240" x14ac:dyDescent="0.2">
      <c r="A52">
        <f t="shared" si="76"/>
        <v>43</v>
      </c>
      <c r="B52" s="1">
        <f t="shared" si="77"/>
        <v>1991</v>
      </c>
      <c r="C52" s="1"/>
      <c r="D52" s="1"/>
      <c r="E52" s="1"/>
      <c r="F52" s="1"/>
      <c r="G52" s="1"/>
      <c r="H52" s="1"/>
      <c r="I52" s="1"/>
      <c r="J52" s="1"/>
      <c r="K52" s="525"/>
      <c r="L52" s="27">
        <v>17055.76055644</v>
      </c>
      <c r="M52" s="27">
        <v>13054.677215579999</v>
      </c>
      <c r="N52" s="27">
        <v>31798.976216840001</v>
      </c>
      <c r="O52" s="27">
        <v>22129.592867129999</v>
      </c>
      <c r="P52" s="27"/>
      <c r="Q52" s="27">
        <f t="shared" si="101"/>
        <v>84039.00685599001</v>
      </c>
      <c r="R52" s="27"/>
      <c r="S52" s="27"/>
      <c r="AA52" s="23">
        <f t="shared" si="53"/>
        <v>93230.648934379147</v>
      </c>
      <c r="AB52" s="23">
        <f t="shared" si="113"/>
        <v>64956.802596915419</v>
      </c>
      <c r="AC52" s="23">
        <v>1557509</v>
      </c>
      <c r="AD52" s="26">
        <f>Sector_Activity!E48</f>
        <v>1.1387410050478803</v>
      </c>
      <c r="AF52" s="27">
        <v>6676.4</v>
      </c>
      <c r="AI52" s="34">
        <f t="shared" si="110"/>
        <v>182.94156215135627</v>
      </c>
      <c r="AJ52" s="34">
        <f t="shared" si="111"/>
        <v>200.97475081385736</v>
      </c>
      <c r="AK52" s="34">
        <f t="shared" si="112"/>
        <v>20.416560171941221</v>
      </c>
      <c r="AL52" s="26">
        <v>0.88097705975049545</v>
      </c>
      <c r="AO52" s="34">
        <f t="shared" si="114"/>
        <v>12.587473317355164</v>
      </c>
      <c r="AR52" s="26">
        <f t="shared" si="115"/>
        <v>0.98719975116834302</v>
      </c>
      <c r="AS52" s="26">
        <f t="shared" si="116"/>
        <v>1.0121307701903188</v>
      </c>
      <c r="AT52" s="26">
        <f t="shared" si="117"/>
        <v>1.0283441531152688</v>
      </c>
      <c r="AU52" s="26">
        <f t="shared" si="118"/>
        <v>0.88097705975049545</v>
      </c>
      <c r="AV52" s="26"/>
      <c r="AW52" s="26">
        <f t="shared" si="54"/>
        <v>0.93639014937869569</v>
      </c>
      <c r="AZ52">
        <f t="shared" si="119"/>
        <v>13.964209594149414</v>
      </c>
      <c r="BA52">
        <f t="shared" si="120"/>
        <v>9.7293155887776983</v>
      </c>
      <c r="BB52">
        <f t="shared" si="121"/>
        <v>233.28575280091067</v>
      </c>
      <c r="BC52">
        <f t="shared" si="122"/>
        <v>1.7056213004731298E-4</v>
      </c>
      <c r="BO52" t="e">
        <f>AR52/#REF!</f>
        <v>#REF!</v>
      </c>
      <c r="BP52" t="e">
        <f>AS52/#REF!</f>
        <v>#REF!</v>
      </c>
      <c r="BQ52" t="e">
        <f>AT52/#REF!</f>
        <v>#REF!</v>
      </c>
      <c r="BR52" t="e">
        <f>AU52/#REF!</f>
        <v>#REF!</v>
      </c>
      <c r="CA52" s="9">
        <f t="shared" si="55"/>
        <v>1.1766170718516933</v>
      </c>
      <c r="CB52" s="9"/>
      <c r="CC52" s="9">
        <f t="shared" si="56"/>
        <v>0.93639014937869569</v>
      </c>
      <c r="CD52" s="9">
        <f t="shared" si="57"/>
        <v>1</v>
      </c>
      <c r="CE52" s="9">
        <f t="shared" si="123"/>
        <v>0.93521871827576564</v>
      </c>
      <c r="CF52" s="9">
        <f t="shared" si="58"/>
        <v>0.97624821502845671</v>
      </c>
      <c r="CG52" s="9">
        <f t="shared" si="124"/>
        <v>1.0742579808073305</v>
      </c>
      <c r="CH52" s="9">
        <f t="shared" si="125"/>
        <v>1.0935116043644371</v>
      </c>
      <c r="CI52" s="9"/>
      <c r="CJ52" s="9">
        <f t="shared" si="126"/>
        <v>0.93521871827576564</v>
      </c>
      <c r="CV52" s="223"/>
      <c r="CW52" s="8"/>
      <c r="CX52" s="26">
        <f t="shared" si="127"/>
        <v>0.20295052493500909</v>
      </c>
      <c r="CY52" s="26">
        <f t="shared" si="128"/>
        <v>0.15534068885357735</v>
      </c>
      <c r="CZ52" s="26">
        <f t="shared" si="129"/>
        <v>0.37838353172510725</v>
      </c>
      <c r="DA52" s="26">
        <f t="shared" si="130"/>
        <v>0.26332525448630617</v>
      </c>
      <c r="DB52" s="26"/>
      <c r="DC52">
        <f t="shared" si="59"/>
        <v>0.99999999999999989</v>
      </c>
      <c r="DE52" s="26">
        <f t="shared" si="78"/>
        <v>0.19985190912805489</v>
      </c>
      <c r="DF52" s="26">
        <f t="shared" si="79"/>
        <v>0.1541459628098667</v>
      </c>
      <c r="DG52" s="26">
        <f t="shared" si="80"/>
        <v>0.38022872162593274</v>
      </c>
      <c r="DH52" s="26">
        <f t="shared" si="81"/>
        <v>0.26574410684223482</v>
      </c>
      <c r="DI52" s="26"/>
      <c r="DJ52" s="26">
        <f t="shared" si="82"/>
        <v>0.99997070040608915</v>
      </c>
      <c r="DK52" s="26"/>
      <c r="DL52" s="26">
        <f t="shared" si="83"/>
        <v>0.19985776487940579</v>
      </c>
      <c r="DM52" s="26">
        <f t="shared" si="84"/>
        <v>0.15415047935631301</v>
      </c>
      <c r="DN52" s="26">
        <f t="shared" si="85"/>
        <v>0.38023986249949271</v>
      </c>
      <c r="DO52" s="26">
        <f t="shared" si="86"/>
        <v>0.26575189326478854</v>
      </c>
      <c r="DP52" s="26"/>
      <c r="DQ52" s="26">
        <f t="shared" si="87"/>
        <v>1</v>
      </c>
      <c r="DR52" s="26"/>
      <c r="DS52" s="26"/>
      <c r="DT52" s="26">
        <f t="shared" si="88"/>
        <v>2.6061367803273817E-2</v>
      </c>
      <c r="DU52" s="26">
        <f t="shared" si="89"/>
        <v>3.1950728778924161E-3</v>
      </c>
      <c r="DV52" s="26">
        <f t="shared" si="90"/>
        <v>2.7726267856167573E-2</v>
      </c>
      <c r="DW52" s="26">
        <f t="shared" si="91"/>
        <v>-3.4623414646731299E-2</v>
      </c>
      <c r="DX52" s="26"/>
      <c r="DZ52">
        <f t="shared" si="100"/>
        <v>1.0070673396181582</v>
      </c>
      <c r="EA52">
        <f t="shared" si="92"/>
        <v>1.2175840689982372E-2</v>
      </c>
      <c r="EB52">
        <f t="shared" si="131"/>
        <v>0.97624821502845671</v>
      </c>
      <c r="ED52">
        <f t="shared" si="154"/>
        <v>9.267940286878381E-3</v>
      </c>
      <c r="EE52">
        <f t="shared" si="155"/>
        <v>1.6745127461041967E-2</v>
      </c>
      <c r="EF52">
        <f t="shared" si="156"/>
        <v>-3.296889064976638E-2</v>
      </c>
      <c r="EG52">
        <f t="shared" si="157"/>
        <v>1.4023772839779503E-2</v>
      </c>
      <c r="EJ52" s="26">
        <f t="shared" si="158"/>
        <v>0.99563385643146951</v>
      </c>
      <c r="EK52" s="26">
        <f t="shared" si="93"/>
        <v>0.84353571118798099</v>
      </c>
      <c r="EL52" s="26">
        <f t="shared" si="132"/>
        <v>0.93521871827576564</v>
      </c>
      <c r="EO52" t="e">
        <f t="shared" si="159"/>
        <v>#DIV/0!</v>
      </c>
      <c r="EP52" t="e">
        <f t="shared" si="160"/>
        <v>#DIV/0!</v>
      </c>
      <c r="EQ52" t="e">
        <f t="shared" si="161"/>
        <v>#DIV/0!</v>
      </c>
      <c r="ER52" t="e">
        <f t="shared" si="162"/>
        <v>#DIV/0!</v>
      </c>
      <c r="EU52" t="e">
        <f t="shared" si="94"/>
        <v>#DIV/0!</v>
      </c>
      <c r="EV52">
        <f t="shared" si="95"/>
        <v>1</v>
      </c>
      <c r="EW52">
        <f t="shared" si="133"/>
        <v>1</v>
      </c>
      <c r="EY52" t="e">
        <f t="shared" si="163"/>
        <v>#REF!</v>
      </c>
      <c r="EZ52" t="e">
        <f t="shared" si="164"/>
        <v>#REF!</v>
      </c>
      <c r="FA52" t="e">
        <f t="shared" si="165"/>
        <v>#REF!</v>
      </c>
      <c r="FB52" t="e">
        <f t="shared" si="166"/>
        <v>#REF!</v>
      </c>
      <c r="FE52" t="e">
        <f t="shared" si="96"/>
        <v>#REF!</v>
      </c>
      <c r="FF52">
        <f t="shared" si="97"/>
        <v>1</v>
      </c>
      <c r="FG52">
        <f t="shared" si="134"/>
        <v>1</v>
      </c>
      <c r="FW52" t="e">
        <f>#REF!/#REF!</f>
        <v>#REF!</v>
      </c>
      <c r="FY52" s="8">
        <f t="shared" si="98"/>
        <v>42</v>
      </c>
      <c r="FZ52" t="b">
        <f t="shared" si="73"/>
        <v>0</v>
      </c>
      <c r="GD52" s="11"/>
      <c r="GE52" s="11"/>
      <c r="GF52" s="11"/>
      <c r="GG52" s="11" t="str">
        <f t="shared" ca="1" si="135"/>
        <v/>
      </c>
      <c r="GH52" s="11" t="str">
        <f t="shared" ca="1" si="136"/>
        <v/>
      </c>
      <c r="GI52" s="11" t="str">
        <f t="shared" ca="1" si="137"/>
        <v/>
      </c>
      <c r="GJ52" s="11" t="str">
        <f t="shared" ca="1" si="138"/>
        <v/>
      </c>
      <c r="GN52" s="11" t="str">
        <f t="shared" ca="1" si="139"/>
        <v/>
      </c>
      <c r="GO52" s="11" t="str">
        <f t="shared" ca="1" si="140"/>
        <v/>
      </c>
      <c r="GP52" s="11" t="str">
        <f t="shared" ca="1" si="141"/>
        <v/>
      </c>
      <c r="GQ52" s="11" t="str">
        <f t="shared" ca="1" si="142"/>
        <v/>
      </c>
      <c r="GY52" s="14"/>
      <c r="HA52">
        <f t="shared" si="143"/>
        <v>0.84807005457149576</v>
      </c>
      <c r="HB52">
        <f t="shared" si="144"/>
        <v>1</v>
      </c>
      <c r="HC52">
        <f t="shared" si="145"/>
        <v>1.0276733509121707</v>
      </c>
      <c r="HD52">
        <f t="shared" si="146"/>
        <v>1.0187247537440101</v>
      </c>
      <c r="HE52">
        <f t="shared" si="147"/>
        <v>0.88785834784549689</v>
      </c>
      <c r="HF52">
        <f t="shared" si="148"/>
        <v>0.89860079815018257</v>
      </c>
      <c r="HH52">
        <f t="shared" si="149"/>
        <v>1.0276733509121707</v>
      </c>
      <c r="HJ52">
        <f t="shared" si="150"/>
        <v>0.96304263188086114</v>
      </c>
      <c r="HK52">
        <f t="shared" si="151"/>
        <v>0.95365375891601833</v>
      </c>
      <c r="HL52">
        <f t="shared" si="152"/>
        <v>1.076724162567759</v>
      </c>
      <c r="HM52">
        <f t="shared" si="153"/>
        <v>1.0190433569751245</v>
      </c>
      <c r="HP52" s="8">
        <f t="shared" si="99"/>
        <v>42</v>
      </c>
      <c r="HQ52" t="b">
        <f t="shared" si="75"/>
        <v>0</v>
      </c>
      <c r="HT52" s="11"/>
      <c r="HU52" s="11"/>
      <c r="HV52" s="11"/>
      <c r="HW52" s="11" t="str">
        <f t="shared" ca="1" si="102"/>
        <v/>
      </c>
      <c r="HX52" s="11" t="str">
        <f t="shared" ca="1" si="103"/>
        <v/>
      </c>
      <c r="HY52" s="11" t="str">
        <f t="shared" ca="1" si="104"/>
        <v/>
      </c>
      <c r="HZ52" s="11" t="str">
        <f t="shared" ca="1" si="105"/>
        <v/>
      </c>
      <c r="IC52" s="11" t="str">
        <f t="shared" ca="1" si="106"/>
        <v/>
      </c>
      <c r="ID52" s="11" t="str">
        <f t="shared" ca="1" si="107"/>
        <v/>
      </c>
      <c r="IE52" s="11" t="str">
        <f t="shared" ca="1" si="108"/>
        <v/>
      </c>
      <c r="IF52" s="11" t="str">
        <f t="shared" ca="1" si="109"/>
        <v/>
      </c>
    </row>
    <row r="53" spans="1:240" x14ac:dyDescent="0.2">
      <c r="A53">
        <f t="shared" si="76"/>
        <v>44</v>
      </c>
      <c r="B53" s="1">
        <f t="shared" si="77"/>
        <v>1992</v>
      </c>
      <c r="C53" s="1"/>
      <c r="D53" s="1"/>
      <c r="E53" s="1"/>
      <c r="F53" s="1"/>
      <c r="G53" s="1"/>
      <c r="H53" s="1"/>
      <c r="I53" s="1"/>
      <c r="J53" s="1"/>
      <c r="K53" s="525"/>
      <c r="L53" s="27">
        <v>16900.734229810001</v>
      </c>
      <c r="M53" s="27">
        <v>12908.92194285</v>
      </c>
      <c r="N53" s="27">
        <v>32918.87455103</v>
      </c>
      <c r="O53" s="27">
        <v>22471.391090040001</v>
      </c>
      <c r="P53" s="27"/>
      <c r="Q53" s="27">
        <f t="shared" si="101"/>
        <v>85199.921813730005</v>
      </c>
      <c r="R53" s="27"/>
      <c r="S53" s="27"/>
      <c r="AA53" s="23">
        <f t="shared" si="53"/>
        <v>94777.984433479316</v>
      </c>
      <c r="AB53" s="23">
        <f t="shared" si="113"/>
        <v>65568.531836796683</v>
      </c>
      <c r="AC53" s="23">
        <v>1583148</v>
      </c>
      <c r="AD53" s="26">
        <f>Sector_Activity!E49</f>
        <v>1.1743557038455561</v>
      </c>
      <c r="AF53" s="27">
        <v>6880</v>
      </c>
      <c r="AI53" s="34">
        <f t="shared" si="110"/>
        <v>178.3191986074774</v>
      </c>
      <c r="AJ53" s="34">
        <f t="shared" si="111"/>
        <v>196.87678801442351</v>
      </c>
      <c r="AK53" s="34">
        <f t="shared" si="112"/>
        <v>20.793302048216589</v>
      </c>
      <c r="AL53" s="26">
        <v>0.87768855386551337</v>
      </c>
      <c r="AO53" s="34">
        <f t="shared" si="114"/>
        <v>12.383709565949129</v>
      </c>
      <c r="AR53" s="26">
        <f t="shared" si="115"/>
        <v>0.96225628787512218</v>
      </c>
      <c r="AS53" s="26">
        <f t="shared" si="116"/>
        <v>0.99149298247018958</v>
      </c>
      <c r="AT53" s="26">
        <f t="shared" si="117"/>
        <v>1.0473199405367899</v>
      </c>
      <c r="AU53" s="26">
        <f t="shared" si="118"/>
        <v>0.87768855386551337</v>
      </c>
      <c r="AV53" s="26"/>
      <c r="AW53" s="26">
        <f t="shared" si="54"/>
        <v>0.9212320342584841</v>
      </c>
      <c r="AZ53">
        <f t="shared" si="119"/>
        <v>13.775869830447576</v>
      </c>
      <c r="BA53">
        <f t="shared" si="120"/>
        <v>9.5303098599995177</v>
      </c>
      <c r="BB53">
        <f t="shared" si="121"/>
        <v>230.10872093023255</v>
      </c>
      <c r="BC53">
        <f t="shared" si="122"/>
        <v>1.7069123602406338E-4</v>
      </c>
      <c r="BO53" t="e">
        <f>AR53/#REF!</f>
        <v>#REF!</v>
      </c>
      <c r="BP53" t="e">
        <f>AS53/#REF!</f>
        <v>#REF!</v>
      </c>
      <c r="BQ53" t="e">
        <f>AT53/#REF!</f>
        <v>#REF!</v>
      </c>
      <c r="BR53" t="e">
        <f>AU53/#REF!</f>
        <v>#REF!</v>
      </c>
      <c r="CA53" s="9">
        <f t="shared" si="55"/>
        <v>1.2180578787840675</v>
      </c>
      <c r="CB53" s="9"/>
      <c r="CC53" s="9">
        <f t="shared" si="56"/>
        <v>0.9212320342584841</v>
      </c>
      <c r="CD53" s="9">
        <f t="shared" si="57"/>
        <v>1</v>
      </c>
      <c r="CE53" s="9">
        <f t="shared" si="123"/>
        <v>0.92504390139376591</v>
      </c>
      <c r="CF53" s="9">
        <f t="shared" si="58"/>
        <v>0.97401533333158363</v>
      </c>
      <c r="CG53" s="9">
        <f t="shared" si="124"/>
        <v>1.0974786069325531</v>
      </c>
      <c r="CH53" s="9">
        <f t="shared" si="125"/>
        <v>1.1086173751899338</v>
      </c>
      <c r="CI53" s="9"/>
      <c r="CJ53" s="9">
        <f t="shared" si="126"/>
        <v>0.92504390139376591</v>
      </c>
      <c r="CV53" s="223"/>
      <c r="CW53" s="8"/>
      <c r="CX53" s="26">
        <f t="shared" si="127"/>
        <v>0.19836560726850855</v>
      </c>
      <c r="CY53" s="26">
        <f t="shared" si="128"/>
        <v>0.15151330738392441</v>
      </c>
      <c r="CZ53" s="26">
        <f t="shared" si="129"/>
        <v>0.38637212159653778</v>
      </c>
      <c r="DA53" s="26">
        <f t="shared" si="130"/>
        <v>0.26374896375102924</v>
      </c>
      <c r="DB53" s="26"/>
      <c r="DC53">
        <f t="shared" si="59"/>
        <v>1</v>
      </c>
      <c r="DE53" s="26">
        <f t="shared" si="78"/>
        <v>0.20064933557734471</v>
      </c>
      <c r="DF53" s="26">
        <f t="shared" si="79"/>
        <v>0.15341904131797299</v>
      </c>
      <c r="DG53" s="26">
        <f t="shared" si="80"/>
        <v>0.38236391820415361</v>
      </c>
      <c r="DH53" s="26">
        <f t="shared" si="81"/>
        <v>0.26353705234944197</v>
      </c>
      <c r="DI53" s="26"/>
      <c r="DJ53" s="26">
        <f t="shared" si="82"/>
        <v>0.9999693474489133</v>
      </c>
      <c r="DK53" s="26"/>
      <c r="DL53" s="26">
        <f t="shared" si="83"/>
        <v>0.20065548617988566</v>
      </c>
      <c r="DM53" s="26">
        <f t="shared" si="84"/>
        <v>0.15342374414712837</v>
      </c>
      <c r="DN53" s="26">
        <f t="shared" si="85"/>
        <v>0.38237563899296217</v>
      </c>
      <c r="DO53" s="26">
        <f t="shared" si="86"/>
        <v>0.26354513068002378</v>
      </c>
      <c r="DP53" s="26"/>
      <c r="DQ53" s="26">
        <f t="shared" si="87"/>
        <v>1</v>
      </c>
      <c r="DR53" s="26"/>
      <c r="DS53" s="26"/>
      <c r="DT53" s="26">
        <f t="shared" si="88"/>
        <v>-2.5591574396030159E-2</v>
      </c>
      <c r="DU53" s="26">
        <f t="shared" si="89"/>
        <v>-2.0601190810307479E-2</v>
      </c>
      <c r="DV53" s="26">
        <f t="shared" si="90"/>
        <v>1.8284573261091189E-2</v>
      </c>
      <c r="DW53" s="26">
        <f t="shared" si="91"/>
        <v>-3.7397782639954943E-3</v>
      </c>
      <c r="DX53" s="26"/>
      <c r="DZ53">
        <f t="shared" si="100"/>
        <v>0.99771279305559801</v>
      </c>
      <c r="EA53">
        <f t="shared" si="92"/>
        <v>1.2147992022602312E-2</v>
      </c>
      <c r="EB53">
        <f t="shared" si="131"/>
        <v>0.97401533333158363</v>
      </c>
      <c r="ED53">
        <f t="shared" si="154"/>
        <v>-1.3579100105540299E-2</v>
      </c>
      <c r="EE53">
        <f t="shared" si="155"/>
        <v>-2.0666322110022829E-2</v>
      </c>
      <c r="EF53">
        <f t="shared" si="156"/>
        <v>-1.3712212081407148E-2</v>
      </c>
      <c r="EG53">
        <f t="shared" si="157"/>
        <v>7.5665763767541485E-4</v>
      </c>
      <c r="EJ53" s="26">
        <f t="shared" si="158"/>
        <v>0.98912038790160361</v>
      </c>
      <c r="EK53" s="26">
        <f t="shared" si="93"/>
        <v>0.83435836985911083</v>
      </c>
      <c r="EL53" s="26">
        <f t="shared" si="132"/>
        <v>0.92504390139376591</v>
      </c>
      <c r="EO53" t="e">
        <f t="shared" si="159"/>
        <v>#DIV/0!</v>
      </c>
      <c r="EP53" t="e">
        <f t="shared" si="160"/>
        <v>#DIV/0!</v>
      </c>
      <c r="EQ53" t="e">
        <f t="shared" si="161"/>
        <v>#DIV/0!</v>
      </c>
      <c r="ER53" t="e">
        <f t="shared" si="162"/>
        <v>#DIV/0!</v>
      </c>
      <c r="EU53" t="e">
        <f t="shared" si="94"/>
        <v>#DIV/0!</v>
      </c>
      <c r="EV53">
        <f t="shared" si="95"/>
        <v>1</v>
      </c>
      <c r="EW53">
        <f t="shared" si="133"/>
        <v>1</v>
      </c>
      <c r="EY53" t="e">
        <f t="shared" si="163"/>
        <v>#REF!</v>
      </c>
      <c r="EZ53" t="e">
        <f t="shared" si="164"/>
        <v>#REF!</v>
      </c>
      <c r="FA53" t="e">
        <f t="shared" si="165"/>
        <v>#REF!</v>
      </c>
      <c r="FB53" t="e">
        <f t="shared" si="166"/>
        <v>#REF!</v>
      </c>
      <c r="FE53" t="e">
        <f t="shared" si="96"/>
        <v>#REF!</v>
      </c>
      <c r="FF53">
        <f t="shared" si="97"/>
        <v>1</v>
      </c>
      <c r="FG53">
        <f t="shared" si="134"/>
        <v>1</v>
      </c>
      <c r="FW53" t="e">
        <f>#REF!/#REF!</f>
        <v>#REF!</v>
      </c>
      <c r="FY53" s="8">
        <f t="shared" si="98"/>
        <v>43</v>
      </c>
      <c r="FZ53" t="b">
        <f t="shared" si="73"/>
        <v>0</v>
      </c>
      <c r="GD53" s="11"/>
      <c r="GE53" s="11"/>
      <c r="GF53" s="11"/>
      <c r="GG53" s="11" t="str">
        <f t="shared" ca="1" si="135"/>
        <v/>
      </c>
      <c r="GH53" s="11" t="str">
        <f t="shared" ca="1" si="136"/>
        <v/>
      </c>
      <c r="GI53" s="11" t="str">
        <f t="shared" ca="1" si="137"/>
        <v/>
      </c>
      <c r="GJ53" s="11" t="str">
        <f t="shared" ca="1" si="138"/>
        <v/>
      </c>
      <c r="GN53" s="11" t="str">
        <f t="shared" ca="1" si="139"/>
        <v/>
      </c>
      <c r="GO53" s="11" t="str">
        <f t="shared" ca="1" si="140"/>
        <v/>
      </c>
      <c r="GP53" s="11" t="str">
        <f t="shared" ca="1" si="141"/>
        <v/>
      </c>
      <c r="GQ53" s="11" t="str">
        <f t="shared" ca="1" si="142"/>
        <v/>
      </c>
      <c r="GY53" s="14"/>
      <c r="HA53">
        <f t="shared" si="143"/>
        <v>0.87793933680221903</v>
      </c>
      <c r="HB53">
        <f t="shared" si="144"/>
        <v>1</v>
      </c>
      <c r="HC53">
        <f t="shared" si="145"/>
        <v>1.0164926634903872</v>
      </c>
      <c r="HD53">
        <f t="shared" si="146"/>
        <v>1.0163947194128127</v>
      </c>
      <c r="HE53">
        <f t="shared" si="147"/>
        <v>0.90704985222881473</v>
      </c>
      <c r="HF53">
        <f t="shared" si="148"/>
        <v>0.91101407082720587</v>
      </c>
      <c r="HH53">
        <f t="shared" si="149"/>
        <v>1.0164926634903872</v>
      </c>
      <c r="HJ53">
        <f t="shared" si="150"/>
        <v>0.93870954375994364</v>
      </c>
      <c r="HK53">
        <f t="shared" si="151"/>
        <v>0.93420834295330513</v>
      </c>
      <c r="HL53">
        <f t="shared" si="152"/>
        <v>1.0965926946721185</v>
      </c>
      <c r="HM53">
        <f t="shared" si="153"/>
        <v>1.0152394780439142</v>
      </c>
      <c r="HP53" s="8">
        <f t="shared" si="99"/>
        <v>43</v>
      </c>
      <c r="HQ53" t="b">
        <f t="shared" si="75"/>
        <v>0</v>
      </c>
      <c r="HT53" s="11"/>
      <c r="HU53" s="11"/>
      <c r="HV53" s="11"/>
      <c r="HW53" s="11" t="str">
        <f t="shared" ca="1" si="102"/>
        <v/>
      </c>
      <c r="HX53" s="11" t="str">
        <f t="shared" ca="1" si="103"/>
        <v/>
      </c>
      <c r="HY53" s="11" t="str">
        <f t="shared" ca="1" si="104"/>
        <v/>
      </c>
      <c r="HZ53" s="11" t="str">
        <f t="shared" ca="1" si="105"/>
        <v/>
      </c>
      <c r="IC53" s="11" t="str">
        <f t="shared" ca="1" si="106"/>
        <v/>
      </c>
      <c r="ID53" s="11" t="str">
        <f t="shared" ca="1" si="107"/>
        <v/>
      </c>
      <c r="IE53" s="11" t="str">
        <f t="shared" ca="1" si="108"/>
        <v/>
      </c>
      <c r="IF53" s="11" t="str">
        <f t="shared" ca="1" si="109"/>
        <v/>
      </c>
    </row>
    <row r="54" spans="1:240" x14ac:dyDescent="0.2">
      <c r="A54">
        <f t="shared" si="76"/>
        <v>45</v>
      </c>
      <c r="B54" s="1">
        <f t="shared" si="77"/>
        <v>1993</v>
      </c>
      <c r="C54" s="1"/>
      <c r="D54" s="1"/>
      <c r="E54" s="1"/>
      <c r="F54" s="1"/>
      <c r="G54" s="1"/>
      <c r="H54" s="1"/>
      <c r="I54" s="1"/>
      <c r="J54" s="1"/>
      <c r="K54" s="525"/>
      <c r="L54" s="27">
        <v>17714.212718520001</v>
      </c>
      <c r="M54" s="27">
        <v>13219.47578818</v>
      </c>
      <c r="N54" s="27">
        <v>33201.599358109997</v>
      </c>
      <c r="O54" s="27">
        <v>22895.412955710002</v>
      </c>
      <c r="P54" s="27"/>
      <c r="Q54" s="27">
        <f t="shared" si="101"/>
        <v>87030.700820519996</v>
      </c>
      <c r="R54" s="27"/>
      <c r="S54" s="27"/>
      <c r="AA54" s="23">
        <f t="shared" si="53"/>
        <v>96416.439816278726</v>
      </c>
      <c r="AB54" s="23">
        <f t="shared" si="113"/>
        <v>66152.652187145024</v>
      </c>
      <c r="AC54" s="23">
        <v>1625732</v>
      </c>
      <c r="AD54" s="26">
        <f>Sector_Activity!E50</f>
        <v>1.1928861897247303</v>
      </c>
      <c r="AF54" s="27">
        <v>7062.6</v>
      </c>
      <c r="AI54" s="34">
        <f t="shared" si="110"/>
        <v>183.72606116005099</v>
      </c>
      <c r="AJ54" s="34">
        <f t="shared" si="111"/>
        <v>199.83289182090942</v>
      </c>
      <c r="AK54" s="34">
        <f t="shared" si="112"/>
        <v>20.422553876106271</v>
      </c>
      <c r="AL54" s="26">
        <v>0.88344257281776795</v>
      </c>
      <c r="AO54" s="34">
        <f t="shared" si="114"/>
        <v>12.322756608121654</v>
      </c>
      <c r="AR54" s="26">
        <f t="shared" si="115"/>
        <v>0.99143310971774956</v>
      </c>
      <c r="AS54" s="26">
        <f t="shared" si="116"/>
        <v>1.0063802437321392</v>
      </c>
      <c r="AT54" s="26">
        <f t="shared" si="117"/>
        <v>1.0286460448434407</v>
      </c>
      <c r="AU54" s="26">
        <f t="shared" si="118"/>
        <v>0.88344257281776795</v>
      </c>
      <c r="AV54" s="26"/>
      <c r="AW54" s="26">
        <f t="shared" si="54"/>
        <v>0.91669770494185721</v>
      </c>
      <c r="AZ54">
        <f t="shared" si="119"/>
        <v>13.651691985427282</v>
      </c>
      <c r="BA54">
        <f t="shared" si="120"/>
        <v>9.3666145877077884</v>
      </c>
      <c r="BB54">
        <f t="shared" si="121"/>
        <v>230.18888228131283</v>
      </c>
      <c r="BC54">
        <f t="shared" si="122"/>
        <v>1.6890184772247192E-4</v>
      </c>
      <c r="BO54" t="e">
        <f>AR54/#REF!</f>
        <v>#REF!</v>
      </c>
      <c r="BP54" t="e">
        <f>AS54/#REF!</f>
        <v>#REF!</v>
      </c>
      <c r="BQ54" t="e">
        <f>AT54/#REF!</f>
        <v>#REF!</v>
      </c>
      <c r="BR54" t="e">
        <f>AU54/#REF!</f>
        <v>#REF!</v>
      </c>
      <c r="CA54" s="9">
        <f t="shared" si="55"/>
        <v>1.251587830614632</v>
      </c>
      <c r="CB54" s="9"/>
      <c r="CC54" s="9">
        <f t="shared" si="56"/>
        <v>0.91669770494185721</v>
      </c>
      <c r="CD54" s="9">
        <f t="shared" si="57"/>
        <v>1</v>
      </c>
      <c r="CE54" s="9">
        <f t="shared" si="123"/>
        <v>0.91850832311013175</v>
      </c>
      <c r="CF54" s="9">
        <f t="shared" si="58"/>
        <v>0.97701719528098918</v>
      </c>
      <c r="CG54" s="9">
        <f t="shared" si="124"/>
        <v>1.1231729488029607</v>
      </c>
      <c r="CH54" s="9">
        <f t="shared" si="125"/>
        <v>1.1324393855140475</v>
      </c>
      <c r="CI54" s="9"/>
      <c r="CJ54" s="9">
        <f t="shared" si="126"/>
        <v>0.91850832311013175</v>
      </c>
      <c r="CV54" s="223"/>
      <c r="CW54" s="8"/>
      <c r="CX54" s="26">
        <f t="shared" si="127"/>
        <v>0.20353981470344962</v>
      </c>
      <c r="CY54" s="26">
        <f t="shared" si="128"/>
        <v>0.15189439661576443</v>
      </c>
      <c r="CZ54" s="26">
        <f t="shared" si="129"/>
        <v>0.38149295645200371</v>
      </c>
      <c r="DA54" s="26">
        <f t="shared" si="130"/>
        <v>0.26307283222878231</v>
      </c>
      <c r="DB54" s="26"/>
      <c r="DC54">
        <f t="shared" si="59"/>
        <v>1</v>
      </c>
      <c r="DE54" s="26">
        <f t="shared" si="78"/>
        <v>0.20094160820552304</v>
      </c>
      <c r="DF54" s="26">
        <f t="shared" si="79"/>
        <v>0.15170377222321516</v>
      </c>
      <c r="DG54" s="26">
        <f t="shared" si="80"/>
        <v>0.38392737177342889</v>
      </c>
      <c r="DH54" s="26">
        <f t="shared" si="81"/>
        <v>0.26341075336350162</v>
      </c>
      <c r="DI54" s="26"/>
      <c r="DJ54" s="26">
        <f t="shared" si="82"/>
        <v>0.99998350556566862</v>
      </c>
      <c r="DK54" s="26"/>
      <c r="DL54" s="26">
        <f t="shared" si="83"/>
        <v>0.20094492267835437</v>
      </c>
      <c r="DM54" s="26">
        <f t="shared" si="84"/>
        <v>0.1517062745323981</v>
      </c>
      <c r="DN54" s="26">
        <f t="shared" si="85"/>
        <v>0.38393370454270609</v>
      </c>
      <c r="DO54" s="26">
        <f t="shared" si="86"/>
        <v>0.26341509824654152</v>
      </c>
      <c r="DP54" s="26"/>
      <c r="DQ54" s="26">
        <f t="shared" si="87"/>
        <v>1</v>
      </c>
      <c r="DR54" s="26"/>
      <c r="DS54" s="26"/>
      <c r="DT54" s="26">
        <f t="shared" si="88"/>
        <v>2.9870655263105565E-2</v>
      </c>
      <c r="DU54" s="26">
        <f t="shared" si="89"/>
        <v>1.4903384877048651E-2</v>
      </c>
      <c r="DV54" s="26">
        <f t="shared" si="90"/>
        <v>-1.7991045629662594E-2</v>
      </c>
      <c r="DW54" s="26">
        <f t="shared" si="91"/>
        <v>6.5344815494002761E-3</v>
      </c>
      <c r="DX54" s="26"/>
      <c r="DZ54">
        <f t="shared" si="100"/>
        <v>1.0030819452699351</v>
      </c>
      <c r="EA54">
        <f t="shared" si="92"/>
        <v>1.2185431469155581E-2</v>
      </c>
      <c r="EB54">
        <f t="shared" si="131"/>
        <v>0.97701719528098918</v>
      </c>
      <c r="ED54">
        <f t="shared" si="154"/>
        <v>-9.055029705867362E-3</v>
      </c>
      <c r="EE54">
        <f t="shared" si="155"/>
        <v>-1.7325503678341913E-2</v>
      </c>
      <c r="EF54">
        <f t="shared" si="156"/>
        <v>3.4830227805389836E-4</v>
      </c>
      <c r="EG54">
        <f t="shared" si="157"/>
        <v>-1.0538523592292041E-2</v>
      </c>
      <c r="EJ54" s="26">
        <f t="shared" si="158"/>
        <v>0.99293484528270837</v>
      </c>
      <c r="EK54" s="26">
        <f t="shared" si="93"/>
        <v>0.82846349888638893</v>
      </c>
      <c r="EL54" s="26">
        <f t="shared" si="132"/>
        <v>0.91850832311013175</v>
      </c>
      <c r="EO54" t="e">
        <f t="shared" si="159"/>
        <v>#DIV/0!</v>
      </c>
      <c r="EP54" t="e">
        <f t="shared" si="160"/>
        <v>#DIV/0!</v>
      </c>
      <c r="EQ54" t="e">
        <f t="shared" si="161"/>
        <v>#DIV/0!</v>
      </c>
      <c r="ER54" t="e">
        <f t="shared" si="162"/>
        <v>#DIV/0!</v>
      </c>
      <c r="EU54" t="e">
        <f t="shared" si="94"/>
        <v>#DIV/0!</v>
      </c>
      <c r="EV54">
        <f t="shared" si="95"/>
        <v>1</v>
      </c>
      <c r="EW54">
        <f t="shared" si="133"/>
        <v>1</v>
      </c>
      <c r="EY54" t="e">
        <f t="shared" si="163"/>
        <v>#REF!</v>
      </c>
      <c r="EZ54" t="e">
        <f t="shared" si="164"/>
        <v>#REF!</v>
      </c>
      <c r="FA54" t="e">
        <f t="shared" si="165"/>
        <v>#REF!</v>
      </c>
      <c r="FB54" t="e">
        <f t="shared" si="166"/>
        <v>#REF!</v>
      </c>
      <c r="FE54" t="e">
        <f t="shared" si="96"/>
        <v>#REF!</v>
      </c>
      <c r="FF54">
        <f t="shared" si="97"/>
        <v>1</v>
      </c>
      <c r="FG54">
        <f t="shared" si="134"/>
        <v>1</v>
      </c>
      <c r="FW54" t="e">
        <f>#REF!/#REF!</f>
        <v>#REF!</v>
      </c>
      <c r="FY54" s="8">
        <f t="shared" si="98"/>
        <v>44</v>
      </c>
      <c r="FZ54" t="b">
        <f t="shared" si="73"/>
        <v>0</v>
      </c>
      <c r="GD54" s="11"/>
      <c r="GE54" s="11"/>
      <c r="GF54" s="11"/>
      <c r="GG54" s="11" t="str">
        <f t="shared" ca="1" si="135"/>
        <v/>
      </c>
      <c r="GH54" s="11" t="str">
        <f t="shared" ca="1" si="136"/>
        <v/>
      </c>
      <c r="GI54" s="11" t="str">
        <f t="shared" ca="1" si="137"/>
        <v/>
      </c>
      <c r="GJ54" s="11" t="str">
        <f t="shared" ca="1" si="138"/>
        <v/>
      </c>
      <c r="GN54" s="11" t="str">
        <f t="shared" ca="1" si="139"/>
        <v/>
      </c>
      <c r="GO54" s="11" t="str">
        <f t="shared" ca="1" si="140"/>
        <v/>
      </c>
      <c r="GP54" s="11" t="str">
        <f t="shared" ca="1" si="141"/>
        <v/>
      </c>
      <c r="GQ54" s="11" t="str">
        <f t="shared" ca="1" si="142"/>
        <v/>
      </c>
      <c r="GY54" s="14"/>
      <c r="HA54">
        <f t="shared" si="143"/>
        <v>0.90210671356310168</v>
      </c>
      <c r="HB54">
        <f t="shared" si="144"/>
        <v>1</v>
      </c>
      <c r="HC54">
        <f t="shared" si="145"/>
        <v>1.0093109855538356</v>
      </c>
      <c r="HD54">
        <f t="shared" si="146"/>
        <v>1.0195271923106941</v>
      </c>
      <c r="HE54">
        <f t="shared" si="147"/>
        <v>0.92828584612377563</v>
      </c>
      <c r="HF54">
        <f t="shared" si="148"/>
        <v>0.9305899741878586</v>
      </c>
      <c r="HH54">
        <f t="shared" si="149"/>
        <v>1.0093109855538356</v>
      </c>
      <c r="HJ54">
        <f t="shared" si="150"/>
        <v>0.96717239868265659</v>
      </c>
      <c r="HK54">
        <f t="shared" si="151"/>
        <v>0.94823547569204536</v>
      </c>
      <c r="HL54">
        <f t="shared" si="152"/>
        <v>1.0770402572498916</v>
      </c>
      <c r="HM54">
        <f t="shared" si="153"/>
        <v>1.0218952640536709</v>
      </c>
      <c r="HP54" s="8">
        <f t="shared" si="99"/>
        <v>44</v>
      </c>
      <c r="HQ54" t="b">
        <f t="shared" si="75"/>
        <v>0</v>
      </c>
      <c r="HT54" s="11"/>
      <c r="HU54" s="11"/>
      <c r="HV54" s="11"/>
      <c r="HW54" s="11" t="str">
        <f t="shared" ca="1" si="102"/>
        <v/>
      </c>
      <c r="HX54" s="11" t="str">
        <f t="shared" ca="1" si="103"/>
        <v/>
      </c>
      <c r="HY54" s="11" t="str">
        <f t="shared" ca="1" si="104"/>
        <v/>
      </c>
      <c r="HZ54" s="11" t="str">
        <f t="shared" ca="1" si="105"/>
        <v/>
      </c>
      <c r="IC54" s="11" t="str">
        <f t="shared" ca="1" si="106"/>
        <v/>
      </c>
      <c r="ID54" s="11" t="str">
        <f t="shared" ca="1" si="107"/>
        <v/>
      </c>
      <c r="IE54" s="11" t="str">
        <f t="shared" ca="1" si="108"/>
        <v/>
      </c>
      <c r="IF54" s="11" t="str">
        <f t="shared" ca="1" si="109"/>
        <v/>
      </c>
    </row>
    <row r="55" spans="1:240" x14ac:dyDescent="0.2">
      <c r="A55">
        <f t="shared" si="76"/>
        <v>46</v>
      </c>
      <c r="B55" s="1">
        <f t="shared" si="77"/>
        <v>1994</v>
      </c>
      <c r="C55" s="1"/>
      <c r="D55" s="1"/>
      <c r="E55" s="1"/>
      <c r="F55" s="1"/>
      <c r="G55" s="1"/>
      <c r="H55" s="1"/>
      <c r="I55" s="1"/>
      <c r="J55" s="1"/>
      <c r="K55" s="525"/>
      <c r="L55" s="27">
        <v>17597.626354830001</v>
      </c>
      <c r="M55" s="27">
        <v>13473.960544700001</v>
      </c>
      <c r="N55" s="27">
        <v>34210.226019239999</v>
      </c>
      <c r="O55" s="27">
        <v>23520.289794650002</v>
      </c>
      <c r="P55" s="27"/>
      <c r="Q55" s="27">
        <f t="shared" si="101"/>
        <v>88802.102713419998</v>
      </c>
      <c r="R55" s="27"/>
      <c r="S55" s="27"/>
      <c r="AA55" s="23">
        <f t="shared" si="53"/>
        <v>97755.46657101551</v>
      </c>
      <c r="AB55" s="23">
        <f t="shared" si="113"/>
        <v>66811.294146901753</v>
      </c>
      <c r="AC55" s="23">
        <v>1747012</v>
      </c>
      <c r="AD55" s="26">
        <f>Sector_Activity!E51</f>
        <v>1.2351947387718127</v>
      </c>
      <c r="AF55" s="27">
        <v>7347.7</v>
      </c>
      <c r="AI55" s="34">
        <f t="shared" si="110"/>
        <v>180.01680082050467</v>
      </c>
      <c r="AJ55" s="34">
        <f t="shared" si="111"/>
        <v>201.67189869236847</v>
      </c>
      <c r="AK55" s="34">
        <f t="shared" si="112"/>
        <v>19.582135680373117</v>
      </c>
      <c r="AL55" s="26">
        <v>0.87802335704729295</v>
      </c>
      <c r="AO55" s="34">
        <f t="shared" si="114"/>
        <v>12.08570065645304</v>
      </c>
      <c r="AR55" s="26">
        <f t="shared" si="115"/>
        <v>0.97141698631114415</v>
      </c>
      <c r="AS55" s="26">
        <f t="shared" si="116"/>
        <v>1.0156416829609858</v>
      </c>
      <c r="AT55" s="26">
        <f t="shared" si="117"/>
        <v>0.98631574382918819</v>
      </c>
      <c r="AU55" s="26">
        <f t="shared" si="118"/>
        <v>0.87802335704729295</v>
      </c>
      <c r="AV55" s="26"/>
      <c r="AW55" s="26">
        <f t="shared" si="54"/>
        <v>0.89906296186057277</v>
      </c>
      <c r="AZ55">
        <f t="shared" si="119"/>
        <v>13.30422670645447</v>
      </c>
      <c r="BA55">
        <f t="shared" si="120"/>
        <v>9.0928173641958381</v>
      </c>
      <c r="BB55">
        <f t="shared" si="121"/>
        <v>237.76310954448331</v>
      </c>
      <c r="BC55">
        <f t="shared" si="122"/>
        <v>1.681063106511987E-4</v>
      </c>
      <c r="BO55" t="e">
        <f>AR55/#REF!</f>
        <v>#REF!</v>
      </c>
      <c r="BP55" t="e">
        <f>AS55/#REF!</f>
        <v>#REF!</v>
      </c>
      <c r="BQ55" t="e">
        <f>AT55/#REF!</f>
        <v>#REF!</v>
      </c>
      <c r="BR55" t="e">
        <f>AU55/#REF!</f>
        <v>#REF!</v>
      </c>
      <c r="CA55" s="9">
        <f t="shared" si="55"/>
        <v>1.3020085271220334</v>
      </c>
      <c r="CB55" s="9"/>
      <c r="CC55" s="9">
        <f t="shared" si="56"/>
        <v>0.89906296186057277</v>
      </c>
      <c r="CD55" s="9">
        <f t="shared" si="57"/>
        <v>1</v>
      </c>
      <c r="CE55" s="9">
        <f t="shared" si="123"/>
        <v>0.91987169388575496</v>
      </c>
      <c r="CF55" s="9">
        <f t="shared" si="58"/>
        <v>0.95724975320926431</v>
      </c>
      <c r="CG55" s="9">
        <f t="shared" si="124"/>
        <v>1.1464796399784529</v>
      </c>
      <c r="CH55" s="9">
        <f t="shared" si="125"/>
        <v>1.1554887836250773</v>
      </c>
      <c r="CI55" s="9"/>
      <c r="CJ55" s="9">
        <f t="shared" si="126"/>
        <v>0.91987169388575496</v>
      </c>
      <c r="CV55" s="223"/>
      <c r="CW55" s="8"/>
      <c r="CX55" s="26">
        <f t="shared" si="127"/>
        <v>0.1981667755280597</v>
      </c>
      <c r="CY55" s="26">
        <f t="shared" si="128"/>
        <v>0.15173019706732443</v>
      </c>
      <c r="CZ55" s="26">
        <f t="shared" si="129"/>
        <v>0.38524117080473214</v>
      </c>
      <c r="DA55" s="26">
        <f t="shared" si="130"/>
        <v>0.26486185659988382</v>
      </c>
      <c r="DB55" s="26"/>
      <c r="DC55">
        <f t="shared" si="59"/>
        <v>1</v>
      </c>
      <c r="DE55" s="26">
        <f t="shared" si="78"/>
        <v>0.20084131666841754</v>
      </c>
      <c r="DF55" s="26">
        <f t="shared" si="79"/>
        <v>0.15181228204175221</v>
      </c>
      <c r="DG55" s="26">
        <f t="shared" si="80"/>
        <v>0.38336400972309631</v>
      </c>
      <c r="DH55" s="26">
        <f t="shared" si="81"/>
        <v>0.26396633399326425</v>
      </c>
      <c r="DI55" s="26"/>
      <c r="DJ55" s="26">
        <f t="shared" si="82"/>
        <v>0.99998394242653044</v>
      </c>
      <c r="DK55" s="26"/>
      <c r="DL55" s="26">
        <f t="shared" si="83"/>
        <v>0.20084454174440255</v>
      </c>
      <c r="DM55" s="26">
        <f t="shared" si="84"/>
        <v>0.15181471981776945</v>
      </c>
      <c r="DN55" s="26">
        <f t="shared" si="85"/>
        <v>0.38337016571769839</v>
      </c>
      <c r="DO55" s="26">
        <f t="shared" si="86"/>
        <v>0.26397057272012953</v>
      </c>
      <c r="DP55" s="26"/>
      <c r="DQ55" s="26">
        <f t="shared" si="87"/>
        <v>1</v>
      </c>
      <c r="DR55" s="26"/>
      <c r="DS55" s="26"/>
      <c r="DT55" s="26">
        <f t="shared" si="88"/>
        <v>-2.0395665778571687E-2</v>
      </c>
      <c r="DU55" s="26">
        <f t="shared" si="89"/>
        <v>9.16063656156413E-3</v>
      </c>
      <c r="DV55" s="26">
        <f t="shared" si="90"/>
        <v>-4.2022166567262487E-2</v>
      </c>
      <c r="DW55" s="26">
        <f t="shared" si="91"/>
        <v>-6.153094166018361E-3</v>
      </c>
      <c r="DX55" s="26"/>
      <c r="DZ55">
        <f t="shared" si="100"/>
        <v>0.97976755970396223</v>
      </c>
      <c r="EA55">
        <f t="shared" si="92"/>
        <v>1.1938890454474431E-2</v>
      </c>
      <c r="EB55">
        <f t="shared" si="131"/>
        <v>0.95724975320926431</v>
      </c>
      <c r="ED55">
        <f t="shared" si="154"/>
        <v>-2.5781686706977676E-2</v>
      </c>
      <c r="EE55">
        <f t="shared" si="155"/>
        <v>-2.9666926401707837E-2</v>
      </c>
      <c r="EF55">
        <f t="shared" si="156"/>
        <v>3.2374640734625482E-2</v>
      </c>
      <c r="EG55">
        <f t="shared" si="157"/>
        <v>-4.7211827321517984E-3</v>
      </c>
      <c r="EJ55" s="26">
        <f t="shared" si="158"/>
        <v>1.0014843314331727</v>
      </c>
      <c r="EK55" s="26">
        <f t="shared" si="93"/>
        <v>0.82969321329902224</v>
      </c>
      <c r="EL55" s="26">
        <f t="shared" si="132"/>
        <v>0.91987169388575496</v>
      </c>
      <c r="EO55" t="e">
        <f t="shared" si="159"/>
        <v>#DIV/0!</v>
      </c>
      <c r="EP55" t="e">
        <f t="shared" si="160"/>
        <v>#DIV/0!</v>
      </c>
      <c r="EQ55" t="e">
        <f t="shared" si="161"/>
        <v>#DIV/0!</v>
      </c>
      <c r="ER55" t="e">
        <f t="shared" si="162"/>
        <v>#DIV/0!</v>
      </c>
      <c r="EU55" t="e">
        <f t="shared" si="94"/>
        <v>#DIV/0!</v>
      </c>
      <c r="EV55">
        <f t="shared" si="95"/>
        <v>1</v>
      </c>
      <c r="EW55">
        <f t="shared" si="133"/>
        <v>1</v>
      </c>
      <c r="EY55" t="e">
        <f t="shared" si="163"/>
        <v>#REF!</v>
      </c>
      <c r="EZ55" t="e">
        <f t="shared" si="164"/>
        <v>#REF!</v>
      </c>
      <c r="FA55" t="e">
        <f t="shared" si="165"/>
        <v>#REF!</v>
      </c>
      <c r="FB55" t="e">
        <f t="shared" si="166"/>
        <v>#REF!</v>
      </c>
      <c r="FE55" t="e">
        <f t="shared" si="96"/>
        <v>#REF!</v>
      </c>
      <c r="FF55">
        <f t="shared" si="97"/>
        <v>1</v>
      </c>
      <c r="FG55">
        <f t="shared" si="134"/>
        <v>1</v>
      </c>
      <c r="FW55" t="e">
        <f>#REF!/#REF!</f>
        <v>#REF!</v>
      </c>
      <c r="FY55" s="8">
        <f t="shared" si="98"/>
        <v>45</v>
      </c>
      <c r="FZ55" t="b">
        <f t="shared" si="73"/>
        <v>0</v>
      </c>
      <c r="GD55" s="11"/>
      <c r="GE55" s="11"/>
      <c r="GF55" s="11"/>
      <c r="GG55" s="11" t="str">
        <f t="shared" ca="1" si="135"/>
        <v/>
      </c>
      <c r="GH55" s="11" t="str">
        <f t="shared" ca="1" si="136"/>
        <v/>
      </c>
      <c r="GI55" s="11" t="str">
        <f t="shared" ca="1" si="137"/>
        <v/>
      </c>
      <c r="GJ55" s="11" t="str">
        <f t="shared" ca="1" si="138"/>
        <v/>
      </c>
      <c r="GN55" s="11" t="str">
        <f t="shared" ca="1" si="139"/>
        <v/>
      </c>
      <c r="GO55" s="11" t="str">
        <f t="shared" ca="1" si="140"/>
        <v/>
      </c>
      <c r="GP55" s="11" t="str">
        <f t="shared" ca="1" si="141"/>
        <v/>
      </c>
      <c r="GQ55" s="11" t="str">
        <f t="shared" ca="1" si="142"/>
        <v/>
      </c>
      <c r="GY55" s="14"/>
      <c r="HA55">
        <f t="shared" si="143"/>
        <v>0.93844842902986025</v>
      </c>
      <c r="HB55">
        <f t="shared" si="144"/>
        <v>1</v>
      </c>
      <c r="HC55">
        <f t="shared" si="145"/>
        <v>1.0108091375755397</v>
      </c>
      <c r="HD55">
        <f t="shared" si="146"/>
        <v>0.99889966926208096</v>
      </c>
      <c r="HE55">
        <f t="shared" si="147"/>
        <v>0.94754848199943975</v>
      </c>
      <c r="HF55">
        <f t="shared" si="148"/>
        <v>0.94953097806635967</v>
      </c>
      <c r="HH55">
        <f t="shared" si="149"/>
        <v>1.0108091375755397</v>
      </c>
      <c r="HJ55">
        <f t="shared" si="150"/>
        <v>0.94764607673744139</v>
      </c>
      <c r="HK55">
        <f t="shared" si="151"/>
        <v>0.95696182469129676</v>
      </c>
      <c r="HL55">
        <f t="shared" si="152"/>
        <v>1.0327184630599429</v>
      </c>
      <c r="HM55">
        <f t="shared" si="153"/>
        <v>1.0156267514178465</v>
      </c>
      <c r="HP55" s="8">
        <f t="shared" si="99"/>
        <v>45</v>
      </c>
      <c r="HQ55" t="b">
        <f t="shared" si="75"/>
        <v>0</v>
      </c>
      <c r="HT55" s="11"/>
      <c r="HU55" s="11"/>
      <c r="HV55" s="11"/>
      <c r="HW55" s="11" t="str">
        <f t="shared" ca="1" si="102"/>
        <v/>
      </c>
      <c r="HX55" s="11" t="str">
        <f t="shared" ca="1" si="103"/>
        <v/>
      </c>
      <c r="HY55" s="11" t="str">
        <f t="shared" ca="1" si="104"/>
        <v/>
      </c>
      <c r="HZ55" s="11" t="str">
        <f t="shared" ca="1" si="105"/>
        <v/>
      </c>
      <c r="IC55" s="11" t="str">
        <f t="shared" ca="1" si="106"/>
        <v/>
      </c>
      <c r="ID55" s="11" t="str">
        <f t="shared" ca="1" si="107"/>
        <v/>
      </c>
      <c r="IE55" s="11" t="str">
        <f t="shared" ca="1" si="108"/>
        <v/>
      </c>
      <c r="IF55" s="11" t="str">
        <f t="shared" ca="1" si="109"/>
        <v/>
      </c>
    </row>
    <row r="56" spans="1:240" x14ac:dyDescent="0.2">
      <c r="A56">
        <f t="shared" si="76"/>
        <v>47</v>
      </c>
      <c r="B56" s="1">
        <f t="shared" si="77"/>
        <v>1995</v>
      </c>
      <c r="C56" s="1"/>
      <c r="D56" s="1"/>
      <c r="E56" s="1"/>
      <c r="F56" s="1"/>
      <c r="G56" s="1"/>
      <c r="H56" s="1"/>
      <c r="I56" s="1"/>
      <c r="J56" s="1"/>
      <c r="K56" s="525"/>
      <c r="L56" s="27">
        <v>18032.594944320001</v>
      </c>
      <c r="M56" s="27">
        <v>13987.607365580001</v>
      </c>
      <c r="N56" s="27">
        <v>34617.275271399994</v>
      </c>
      <c r="O56" s="27">
        <v>23977.042114259999</v>
      </c>
      <c r="P56" s="27"/>
      <c r="Q56" s="27">
        <f t="shared" si="101"/>
        <v>90614.519695559982</v>
      </c>
      <c r="R56" s="27"/>
      <c r="S56" s="27"/>
      <c r="AA56" s="23">
        <f t="shared" si="53"/>
        <v>99155.636506323688</v>
      </c>
      <c r="AB56" s="23">
        <f t="shared" si="113"/>
        <v>67618.803117271193</v>
      </c>
      <c r="AC56" s="23">
        <v>1820459</v>
      </c>
      <c r="AD56" s="26">
        <f>Sector_Activity!E52</f>
        <v>1.2729457228931913</v>
      </c>
      <c r="AF56" s="27">
        <v>7543.8</v>
      </c>
      <c r="AI56" s="34">
        <f t="shared" si="110"/>
        <v>181.86152174183226</v>
      </c>
      <c r="AJ56" s="34">
        <f t="shared" si="111"/>
        <v>206.85973014519811</v>
      </c>
      <c r="AK56" s="34">
        <f t="shared" si="112"/>
        <v>19.015685204335828</v>
      </c>
      <c r="AL56" s="26">
        <v>0.86972688183634639</v>
      </c>
      <c r="AO56" s="34">
        <f t="shared" si="114"/>
        <v>12.011787122611944</v>
      </c>
      <c r="AR56" s="26">
        <f t="shared" si="115"/>
        <v>0.98137157515959261</v>
      </c>
      <c r="AS56" s="26">
        <f t="shared" si="116"/>
        <v>1.0417681681174884</v>
      </c>
      <c r="AT56" s="26">
        <f t="shared" si="117"/>
        <v>0.95778468716946474</v>
      </c>
      <c r="AU56" s="26">
        <f t="shared" si="118"/>
        <v>0.86972688183634639</v>
      </c>
      <c r="AV56" s="26"/>
      <c r="AW56" s="26">
        <f t="shared" si="54"/>
        <v>0.89356448704758984</v>
      </c>
      <c r="AZ56">
        <f t="shared" si="119"/>
        <v>13.143990628903694</v>
      </c>
      <c r="BA56">
        <f t="shared" si="120"/>
        <v>8.9634936129366096</v>
      </c>
      <c r="BB56">
        <f t="shared" si="121"/>
        <v>241.31856623982608</v>
      </c>
      <c r="BC56">
        <f t="shared" si="122"/>
        <v>1.6874065098401221E-4</v>
      </c>
      <c r="BO56" t="e">
        <f>AR56/#REF!</f>
        <v>#REF!</v>
      </c>
      <c r="BP56" t="e">
        <f>AS56/#REF!</f>
        <v>#REF!</v>
      </c>
      <c r="BQ56" t="e">
        <f>AT56/#REF!</f>
        <v>#REF!</v>
      </c>
      <c r="BR56" t="e">
        <f>AU56/#REF!</f>
        <v>#REF!</v>
      </c>
      <c r="CA56" s="9">
        <f t="shared" si="55"/>
        <v>1.3369596659581691</v>
      </c>
      <c r="CB56" s="9"/>
      <c r="CC56" s="9">
        <f t="shared" si="56"/>
        <v>0.89356448704758984</v>
      </c>
      <c r="CD56" s="9">
        <f t="shared" si="57"/>
        <v>1</v>
      </c>
      <c r="CE56" s="9">
        <f t="shared" si="123"/>
        <v>0.92179881115840379</v>
      </c>
      <c r="CF56" s="9">
        <f t="shared" si="58"/>
        <v>0.94975277142765813</v>
      </c>
      <c r="CG56" s="9">
        <f t="shared" si="124"/>
        <v>1.1704827526861141</v>
      </c>
      <c r="CH56" s="9">
        <f t="shared" si="125"/>
        <v>1.1790718681481185</v>
      </c>
      <c r="CI56" s="9"/>
      <c r="CJ56" s="9">
        <f t="shared" si="126"/>
        <v>0.92179881115840379</v>
      </c>
      <c r="CV56" s="223"/>
      <c r="CW56" s="8"/>
      <c r="CX56" s="26">
        <f t="shared" si="127"/>
        <v>0.19900337169919999</v>
      </c>
      <c r="CY56" s="26">
        <f t="shared" si="128"/>
        <v>0.15436386367852015</v>
      </c>
      <c r="CZ56" s="26">
        <f t="shared" si="129"/>
        <v>0.38202790665011055</v>
      </c>
      <c r="DA56" s="26">
        <f t="shared" si="130"/>
        <v>0.26460485797216943</v>
      </c>
      <c r="DB56" s="26"/>
      <c r="DC56">
        <f t="shared" si="59"/>
        <v>1</v>
      </c>
      <c r="DE56" s="26">
        <f t="shared" si="78"/>
        <v>0.1985847799133206</v>
      </c>
      <c r="DF56" s="26">
        <f t="shared" si="79"/>
        <v>0.15304325357267085</v>
      </c>
      <c r="DG56" s="26">
        <f t="shared" si="80"/>
        <v>0.38363229589955344</v>
      </c>
      <c r="DH56" s="26">
        <f t="shared" si="81"/>
        <v>0.2647333364952098</v>
      </c>
      <c r="DI56" s="26"/>
      <c r="DJ56" s="26">
        <f t="shared" si="82"/>
        <v>0.99999366588075467</v>
      </c>
      <c r="DK56" s="26"/>
      <c r="DL56" s="26">
        <f t="shared" si="83"/>
        <v>0.19858603778096437</v>
      </c>
      <c r="DM56" s="26">
        <f t="shared" si="84"/>
        <v>0.15304422297302897</v>
      </c>
      <c r="DN56" s="26">
        <f t="shared" si="85"/>
        <v>0.38363472588765385</v>
      </c>
      <c r="DO56" s="26">
        <f t="shared" si="86"/>
        <v>0.26473501335835281</v>
      </c>
      <c r="DP56" s="26"/>
      <c r="DQ56" s="26">
        <f t="shared" si="87"/>
        <v>1</v>
      </c>
      <c r="DR56" s="26"/>
      <c r="DS56" s="26"/>
      <c r="DT56" s="26">
        <f t="shared" si="88"/>
        <v>1.0195343492081756E-2</v>
      </c>
      <c r="DU56" s="26">
        <f t="shared" si="89"/>
        <v>2.5398818464837332E-2</v>
      </c>
      <c r="DV56" s="26">
        <f t="shared" si="90"/>
        <v>-2.9353530070662388E-2</v>
      </c>
      <c r="DW56" s="26">
        <f t="shared" si="91"/>
        <v>-9.4939624019441358E-3</v>
      </c>
      <c r="DX56" s="26"/>
      <c r="DZ56">
        <f t="shared" si="100"/>
        <v>0.99216820714085119</v>
      </c>
      <c r="EA56">
        <f t="shared" si="92"/>
        <v>1.1845387537466919E-2</v>
      </c>
      <c r="EB56">
        <f t="shared" si="131"/>
        <v>0.94975277142765813</v>
      </c>
      <c r="ED56">
        <f t="shared" si="154"/>
        <v>-1.2117114440053629E-2</v>
      </c>
      <c r="EE56">
        <f t="shared" si="155"/>
        <v>-1.4324738074277409E-2</v>
      </c>
      <c r="EF56">
        <f t="shared" si="156"/>
        <v>1.4843072286234259E-2</v>
      </c>
      <c r="EG56">
        <f t="shared" si="157"/>
        <v>3.7663458776423021E-3</v>
      </c>
      <c r="EJ56" s="26">
        <f t="shared" si="158"/>
        <v>1.0020949848608867</v>
      </c>
      <c r="EK56" s="26">
        <f t="shared" si="93"/>
        <v>0.8314314080200641</v>
      </c>
      <c r="EL56" s="26">
        <f t="shared" si="132"/>
        <v>0.92179881115840379</v>
      </c>
      <c r="EO56" t="e">
        <f t="shared" si="159"/>
        <v>#DIV/0!</v>
      </c>
      <c r="EP56" t="e">
        <f t="shared" si="160"/>
        <v>#DIV/0!</v>
      </c>
      <c r="EQ56" t="e">
        <f t="shared" si="161"/>
        <v>#DIV/0!</v>
      </c>
      <c r="ER56" t="e">
        <f t="shared" si="162"/>
        <v>#DIV/0!</v>
      </c>
      <c r="EU56" t="e">
        <f t="shared" si="94"/>
        <v>#DIV/0!</v>
      </c>
      <c r="EV56">
        <f t="shared" si="95"/>
        <v>1</v>
      </c>
      <c r="EW56">
        <f t="shared" si="133"/>
        <v>1</v>
      </c>
      <c r="EY56" t="e">
        <f t="shared" si="163"/>
        <v>#REF!</v>
      </c>
      <c r="EZ56" t="e">
        <f t="shared" si="164"/>
        <v>#REF!</v>
      </c>
      <c r="FA56" t="e">
        <f t="shared" si="165"/>
        <v>#REF!</v>
      </c>
      <c r="FB56" t="e">
        <f t="shared" si="166"/>
        <v>#REF!</v>
      </c>
      <c r="FE56" t="e">
        <f t="shared" si="96"/>
        <v>#REF!</v>
      </c>
      <c r="FF56">
        <f t="shared" si="97"/>
        <v>1</v>
      </c>
      <c r="FG56">
        <f t="shared" si="134"/>
        <v>1</v>
      </c>
      <c r="FW56" t="e">
        <f>#REF!/#REF!</f>
        <v>#REF!</v>
      </c>
      <c r="FY56" s="8">
        <f t="shared" si="98"/>
        <v>46</v>
      </c>
      <c r="FZ56" t="b">
        <f t="shared" si="73"/>
        <v>0</v>
      </c>
      <c r="GD56" s="11"/>
      <c r="GE56" s="11"/>
      <c r="GF56" s="11"/>
      <c r="GG56" s="11" t="str">
        <f t="shared" ca="1" si="135"/>
        <v/>
      </c>
      <c r="GH56" s="11" t="str">
        <f t="shared" ca="1" si="136"/>
        <v/>
      </c>
      <c r="GI56" s="11" t="str">
        <f t="shared" ca="1" si="137"/>
        <v/>
      </c>
      <c r="GJ56" s="11" t="str">
        <f t="shared" ca="1" si="138"/>
        <v/>
      </c>
      <c r="GN56" s="11" t="str">
        <f t="shared" ca="1" si="139"/>
        <v/>
      </c>
      <c r="GO56" s="11" t="str">
        <f t="shared" ca="1" si="140"/>
        <v/>
      </c>
      <c r="GP56" s="11" t="str">
        <f t="shared" ca="1" si="141"/>
        <v/>
      </c>
      <c r="GQ56" s="11" t="str">
        <f t="shared" ca="1" si="142"/>
        <v/>
      </c>
      <c r="GY56" s="14"/>
      <c r="HA56">
        <f t="shared" si="143"/>
        <v>0.96364015446815443</v>
      </c>
      <c r="HB56">
        <f t="shared" si="144"/>
        <v>1</v>
      </c>
      <c r="HC56">
        <f t="shared" si="145"/>
        <v>1.0129267674160065</v>
      </c>
      <c r="HD56">
        <f t="shared" si="146"/>
        <v>0.99107649396534814</v>
      </c>
      <c r="HE56">
        <f t="shared" si="147"/>
        <v>0.96738669998108073</v>
      </c>
      <c r="HF56">
        <f t="shared" si="148"/>
        <v>0.96891054248128405</v>
      </c>
      <c r="HH56">
        <f t="shared" si="149"/>
        <v>1.0129267674160065</v>
      </c>
      <c r="HJ56">
        <f t="shared" si="150"/>
        <v>0.95735707335444409</v>
      </c>
      <c r="HK56">
        <f t="shared" si="151"/>
        <v>0.98157882232696514</v>
      </c>
      <c r="HL56">
        <f t="shared" si="152"/>
        <v>1.0028451195921451</v>
      </c>
      <c r="HM56">
        <f t="shared" si="153"/>
        <v>1.0060300566385088</v>
      </c>
      <c r="HP56" s="8">
        <f t="shared" si="99"/>
        <v>46</v>
      </c>
      <c r="HQ56" t="b">
        <f t="shared" si="75"/>
        <v>0</v>
      </c>
      <c r="HT56" s="11"/>
      <c r="HU56" s="11"/>
      <c r="HV56" s="11"/>
      <c r="HW56" s="11" t="str">
        <f t="shared" ca="1" si="102"/>
        <v/>
      </c>
      <c r="HX56" s="11" t="str">
        <f t="shared" ca="1" si="103"/>
        <v/>
      </c>
      <c r="HY56" s="11" t="str">
        <f t="shared" ca="1" si="104"/>
        <v/>
      </c>
      <c r="HZ56" s="11" t="str">
        <f t="shared" ca="1" si="105"/>
        <v/>
      </c>
      <c r="IC56" s="11" t="str">
        <f t="shared" ca="1" si="106"/>
        <v/>
      </c>
      <c r="ID56" s="11" t="str">
        <f t="shared" ca="1" si="107"/>
        <v/>
      </c>
      <c r="IE56" s="11" t="str">
        <f t="shared" ca="1" si="108"/>
        <v/>
      </c>
      <c r="IF56" s="11" t="str">
        <f t="shared" ca="1" si="109"/>
        <v/>
      </c>
    </row>
    <row r="57" spans="1:240" x14ac:dyDescent="0.2">
      <c r="A57">
        <f t="shared" si="76"/>
        <v>48</v>
      </c>
      <c r="B57" s="1">
        <f t="shared" si="77"/>
        <v>1996</v>
      </c>
      <c r="C57" s="1"/>
      <c r="D57" s="1"/>
      <c r="E57" s="1"/>
      <c r="F57" s="1"/>
      <c r="G57" s="1"/>
      <c r="H57" s="1"/>
      <c r="I57" s="1"/>
      <c r="J57" s="1"/>
      <c r="K57" s="525"/>
      <c r="L57" s="27">
        <v>18987.81307652</v>
      </c>
      <c r="M57" s="27">
        <v>14438.79972673</v>
      </c>
      <c r="N57" s="27">
        <v>35571.25117974</v>
      </c>
      <c r="O57" s="27">
        <v>24524.206138680001</v>
      </c>
      <c r="P57" s="27"/>
      <c r="Q57" s="27">
        <f t="shared" si="101"/>
        <v>93522.070121670011</v>
      </c>
      <c r="R57" s="27"/>
      <c r="S57" s="27"/>
      <c r="AA57" s="23">
        <f t="shared" si="53"/>
        <v>99955.817933514249</v>
      </c>
      <c r="AB57" s="23">
        <f t="shared" si="113"/>
        <v>68514.157016594836</v>
      </c>
      <c r="AC57" s="23">
        <v>1875949</v>
      </c>
      <c r="AD57" s="26">
        <f>Sector_Activity!E53</f>
        <v>1.3079835736914913</v>
      </c>
      <c r="AF57" s="27">
        <v>7813.2</v>
      </c>
      <c r="AI57" s="34">
        <f t="shared" si="110"/>
        <v>189.96205992881545</v>
      </c>
      <c r="AJ57" s="34">
        <f t="shared" si="111"/>
        <v>210.74184307971234</v>
      </c>
      <c r="AK57" s="34">
        <f t="shared" si="112"/>
        <v>18.961736795477915</v>
      </c>
      <c r="AL57" s="26">
        <v>0.86451381456971765</v>
      </c>
      <c r="AO57" s="34">
        <f t="shared" si="114"/>
        <v>11.969752485751039</v>
      </c>
      <c r="AR57" s="26">
        <f t="shared" si="115"/>
        <v>1.0250841639692545</v>
      </c>
      <c r="AS57" s="26">
        <f t="shared" si="116"/>
        <v>1.0613189123700084</v>
      </c>
      <c r="AT57" s="26">
        <f t="shared" si="117"/>
        <v>0.95506740618032193</v>
      </c>
      <c r="AU57" s="26">
        <f t="shared" si="118"/>
        <v>0.86451381456971765</v>
      </c>
      <c r="AV57" s="26"/>
      <c r="AW57" s="26">
        <f t="shared" si="54"/>
        <v>0.89043750366523045</v>
      </c>
      <c r="AZ57">
        <f t="shared" si="119"/>
        <v>12.793198424910953</v>
      </c>
      <c r="BA57">
        <f t="shared" si="120"/>
        <v>8.7690263933592938</v>
      </c>
      <c r="BB57">
        <f t="shared" si="121"/>
        <v>240.09995904366968</v>
      </c>
      <c r="BC57">
        <f t="shared" si="122"/>
        <v>1.6740689777447029E-4</v>
      </c>
      <c r="BO57" t="e">
        <f>AR57/#REF!</f>
        <v>#REF!</v>
      </c>
      <c r="BP57" t="e">
        <f>AS57/#REF!</f>
        <v>#REF!</v>
      </c>
      <c r="BQ57" t="e">
        <f>AT57/#REF!</f>
        <v>#REF!</v>
      </c>
      <c r="BR57" t="e">
        <f>AU57/#REF!</f>
        <v>#REF!</v>
      </c>
      <c r="CA57" s="9">
        <f t="shared" si="55"/>
        <v>1.3874055162178818</v>
      </c>
      <c r="CB57" s="9"/>
      <c r="CC57" s="9">
        <f t="shared" si="56"/>
        <v>0.89043750366523045</v>
      </c>
      <c r="CD57" s="9">
        <f t="shared" si="57"/>
        <v>1</v>
      </c>
      <c r="CE57" s="9">
        <f t="shared" si="123"/>
        <v>0.91003500036821849</v>
      </c>
      <c r="CF57" s="9">
        <f t="shared" si="58"/>
        <v>0.95830420478206313</v>
      </c>
      <c r="CG57" s="9">
        <f t="shared" si="124"/>
        <v>1.2099429863042415</v>
      </c>
      <c r="CH57" s="9">
        <f t="shared" si="125"/>
        <v>1.2169047775335708</v>
      </c>
      <c r="CI57" s="9"/>
      <c r="CJ57" s="9">
        <f t="shared" si="126"/>
        <v>0.91003500036821849</v>
      </c>
      <c r="CV57" s="223"/>
      <c r="CW57" s="8"/>
      <c r="CX57" s="26">
        <f t="shared" si="127"/>
        <v>0.20303029062356406</v>
      </c>
      <c r="CY57" s="26">
        <f t="shared" si="128"/>
        <v>0.15438922286413742</v>
      </c>
      <c r="CZ57" s="26">
        <f t="shared" si="129"/>
        <v>0.38035140938884948</v>
      </c>
      <c r="DA57" s="26">
        <f t="shared" si="130"/>
        <v>0.26222907712344889</v>
      </c>
      <c r="DB57" s="26"/>
      <c r="DC57">
        <f t="shared" si="59"/>
        <v>0.99999999999999989</v>
      </c>
      <c r="DE57" s="26">
        <f t="shared" si="78"/>
        <v>0.20101010846151349</v>
      </c>
      <c r="DF57" s="26">
        <f t="shared" si="79"/>
        <v>0.15437654292420872</v>
      </c>
      <c r="DG57" s="26">
        <f t="shared" si="80"/>
        <v>0.38118904357322553</v>
      </c>
      <c r="DH57" s="26">
        <f t="shared" si="81"/>
        <v>0.26341518192338714</v>
      </c>
      <c r="DI57" s="26"/>
      <c r="DJ57" s="26">
        <f t="shared" si="82"/>
        <v>0.9999908768823349</v>
      </c>
      <c r="DK57" s="26"/>
      <c r="DL57" s="26">
        <f t="shared" si="83"/>
        <v>0.20101194231711533</v>
      </c>
      <c r="DM57" s="26">
        <f t="shared" si="84"/>
        <v>0.15437795133242363</v>
      </c>
      <c r="DN57" s="26">
        <f t="shared" si="85"/>
        <v>0.38119252123744984</v>
      </c>
      <c r="DO57" s="26">
        <f t="shared" si="86"/>
        <v>0.26341758511301117</v>
      </c>
      <c r="DP57" s="26"/>
      <c r="DQ57" s="26">
        <f t="shared" si="87"/>
        <v>1</v>
      </c>
      <c r="DR57" s="26"/>
      <c r="DS57" s="26"/>
      <c r="DT57" s="26">
        <f t="shared" si="88"/>
        <v>4.3578839717408085E-2</v>
      </c>
      <c r="DU57" s="26">
        <f t="shared" si="89"/>
        <v>1.859296046470248E-2</v>
      </c>
      <c r="DV57" s="26">
        <f t="shared" si="90"/>
        <v>-2.8410798998561803E-3</v>
      </c>
      <c r="DW57" s="26">
        <f t="shared" si="91"/>
        <v>-6.011948605490835E-3</v>
      </c>
      <c r="DX57" s="26"/>
      <c r="DZ57">
        <f t="shared" si="100"/>
        <v>1.0090038519619697</v>
      </c>
      <c r="EA57">
        <f t="shared" si="92"/>
        <v>1.1952041653286432E-2</v>
      </c>
      <c r="EB57">
        <f t="shared" si="131"/>
        <v>0.95830420478206313</v>
      </c>
      <c r="ED57">
        <f t="shared" si="154"/>
        <v>-2.7051011135465552E-2</v>
      </c>
      <c r="EE57">
        <f t="shared" si="155"/>
        <v>-2.1934278508013424E-2</v>
      </c>
      <c r="EF57">
        <f t="shared" si="156"/>
        <v>-5.0625795845737646E-3</v>
      </c>
      <c r="EG57">
        <f t="shared" si="157"/>
        <v>-7.935564091922016E-3</v>
      </c>
      <c r="EJ57" s="26">
        <f t="shared" si="158"/>
        <v>0.98723820138648055</v>
      </c>
      <c r="EK57" s="26">
        <f t="shared" si="93"/>
        <v>0.82082084782995712</v>
      </c>
      <c r="EL57" s="26">
        <f t="shared" si="132"/>
        <v>0.91003500036821849</v>
      </c>
      <c r="EO57" t="e">
        <f t="shared" si="159"/>
        <v>#DIV/0!</v>
      </c>
      <c r="EP57" t="e">
        <f t="shared" si="160"/>
        <v>#DIV/0!</v>
      </c>
      <c r="EQ57" t="e">
        <f t="shared" si="161"/>
        <v>#DIV/0!</v>
      </c>
      <c r="ER57" t="e">
        <f t="shared" si="162"/>
        <v>#DIV/0!</v>
      </c>
      <c r="EU57" t="e">
        <f t="shared" si="94"/>
        <v>#DIV/0!</v>
      </c>
      <c r="EV57">
        <f t="shared" si="95"/>
        <v>1</v>
      </c>
      <c r="EW57">
        <f t="shared" si="133"/>
        <v>1</v>
      </c>
      <c r="EY57" t="e">
        <f t="shared" si="163"/>
        <v>#REF!</v>
      </c>
      <c r="EZ57" t="e">
        <f t="shared" si="164"/>
        <v>#REF!</v>
      </c>
      <c r="FA57" t="e">
        <f t="shared" si="165"/>
        <v>#REF!</v>
      </c>
      <c r="FB57" t="e">
        <f t="shared" si="166"/>
        <v>#REF!</v>
      </c>
      <c r="FE57" t="e">
        <f t="shared" si="96"/>
        <v>#REF!</v>
      </c>
      <c r="FF57">
        <f t="shared" si="97"/>
        <v>1</v>
      </c>
      <c r="FG57">
        <f t="shared" si="134"/>
        <v>1</v>
      </c>
      <c r="FW57" t="e">
        <f>#REF!/#REF!</f>
        <v>#REF!</v>
      </c>
      <c r="FY57" s="8">
        <f t="shared" si="98"/>
        <v>47</v>
      </c>
      <c r="FZ57" t="b">
        <f t="shared" si="73"/>
        <v>0</v>
      </c>
      <c r="GD57" s="11"/>
      <c r="GE57" s="11"/>
      <c r="GF57" s="11"/>
      <c r="GG57" s="11" t="str">
        <f t="shared" ca="1" si="135"/>
        <v/>
      </c>
      <c r="GH57" s="11" t="str">
        <f t="shared" ca="1" si="136"/>
        <v/>
      </c>
      <c r="GI57" s="11" t="str">
        <f t="shared" ca="1" si="137"/>
        <v/>
      </c>
      <c r="GJ57" s="11" t="str">
        <f t="shared" ca="1" si="138"/>
        <v/>
      </c>
      <c r="GN57" s="11" t="str">
        <f t="shared" ca="1" si="139"/>
        <v/>
      </c>
      <c r="GO57" s="11" t="str">
        <f t="shared" ca="1" si="140"/>
        <v/>
      </c>
      <c r="GP57" s="11" t="str">
        <f t="shared" ca="1" si="141"/>
        <v/>
      </c>
      <c r="GQ57" s="11" t="str">
        <f t="shared" ca="1" si="142"/>
        <v/>
      </c>
      <c r="GY57" s="14"/>
      <c r="HA57">
        <f t="shared" si="143"/>
        <v>1</v>
      </c>
      <c r="HB57">
        <f t="shared" si="144"/>
        <v>1</v>
      </c>
      <c r="HC57">
        <f t="shared" si="145"/>
        <v>1</v>
      </c>
      <c r="HD57">
        <f t="shared" si="146"/>
        <v>1</v>
      </c>
      <c r="HE57">
        <f t="shared" si="147"/>
        <v>1</v>
      </c>
      <c r="HF57">
        <f t="shared" si="148"/>
        <v>1</v>
      </c>
      <c r="HH57">
        <f t="shared" si="149"/>
        <v>1</v>
      </c>
      <c r="HJ57">
        <f t="shared" si="150"/>
        <v>1</v>
      </c>
      <c r="HK57">
        <f t="shared" si="151"/>
        <v>1</v>
      </c>
      <c r="HL57">
        <f t="shared" si="152"/>
        <v>1</v>
      </c>
      <c r="HM57">
        <f t="shared" si="153"/>
        <v>1</v>
      </c>
      <c r="HP57" s="8">
        <f t="shared" si="99"/>
        <v>47</v>
      </c>
      <c r="HQ57" t="b">
        <f t="shared" si="75"/>
        <v>0</v>
      </c>
      <c r="HT57" s="11"/>
      <c r="HU57" s="11"/>
      <c r="HV57" s="11"/>
      <c r="HW57" s="11" t="str">
        <f t="shared" ca="1" si="102"/>
        <v/>
      </c>
      <c r="HX57" s="11" t="str">
        <f t="shared" ca="1" si="103"/>
        <v/>
      </c>
      <c r="HY57" s="11" t="str">
        <f t="shared" ca="1" si="104"/>
        <v/>
      </c>
      <c r="HZ57" s="11" t="str">
        <f t="shared" ca="1" si="105"/>
        <v/>
      </c>
      <c r="IC57" s="11" t="str">
        <f t="shared" ca="1" si="106"/>
        <v/>
      </c>
      <c r="ID57" s="11" t="str">
        <f t="shared" ca="1" si="107"/>
        <v/>
      </c>
      <c r="IE57" s="11" t="str">
        <f t="shared" ca="1" si="108"/>
        <v/>
      </c>
      <c r="IF57" s="11" t="str">
        <f t="shared" ca="1" si="109"/>
        <v/>
      </c>
    </row>
    <row r="58" spans="1:240" x14ac:dyDescent="0.2">
      <c r="A58">
        <f t="shared" si="76"/>
        <v>49</v>
      </c>
      <c r="B58" s="1">
        <f t="shared" si="77"/>
        <v>1997</v>
      </c>
      <c r="C58" s="1"/>
      <c r="D58" s="1"/>
      <c r="E58" s="1"/>
      <c r="F58" s="1"/>
      <c r="G58" s="1"/>
      <c r="H58" s="1"/>
      <c r="I58" s="1"/>
      <c r="J58" s="1"/>
      <c r="K58" s="525"/>
      <c r="L58" s="27">
        <v>18434.839824979998</v>
      </c>
      <c r="M58" s="27">
        <v>14934.401237779999</v>
      </c>
      <c r="N58" s="27">
        <v>35791.787348180005</v>
      </c>
      <c r="O58" s="27">
        <v>24830.31662333</v>
      </c>
      <c r="P58" s="27"/>
      <c r="Q58" s="27">
        <f t="shared" si="101"/>
        <v>93991.345034269994</v>
      </c>
      <c r="R58" s="27"/>
      <c r="S58" s="27"/>
      <c r="AA58" s="23">
        <f t="shared" si="53"/>
        <v>100775.68324445431</v>
      </c>
      <c r="AB58" s="23">
        <f t="shared" si="113"/>
        <v>69518.180139864577</v>
      </c>
      <c r="AC58" s="23">
        <v>1972454</v>
      </c>
      <c r="AD58" s="26">
        <f>Sector_Activity!E54</f>
        <v>1.337441386758899</v>
      </c>
      <c r="AF58" s="27">
        <v>8159.5</v>
      </c>
      <c r="AI58" s="34">
        <f t="shared" si="110"/>
        <v>182.92944519425492</v>
      </c>
      <c r="AJ58" s="34">
        <f t="shared" si="111"/>
        <v>214.82727550884204</v>
      </c>
      <c r="AK58" s="34">
        <f t="shared" si="112"/>
        <v>18.145815997828091</v>
      </c>
      <c r="AL58" s="26">
        <v>0.85768598124204087</v>
      </c>
      <c r="AO58" s="34">
        <f t="shared" si="114"/>
        <v>11.519253022154544</v>
      </c>
      <c r="AR58" s="26">
        <f t="shared" si="115"/>
        <v>0.98713436494940676</v>
      </c>
      <c r="AS58" s="26">
        <f t="shared" si="116"/>
        <v>1.0818935957783007</v>
      </c>
      <c r="AT58" s="26">
        <f t="shared" si="117"/>
        <v>0.91397099353283506</v>
      </c>
      <c r="AU58" s="26">
        <f t="shared" si="118"/>
        <v>0.85768598124204087</v>
      </c>
      <c r="AV58" s="26"/>
      <c r="AW58" s="26">
        <f t="shared" si="54"/>
        <v>0.85692456191936617</v>
      </c>
      <c r="AZ58">
        <f t="shared" si="119"/>
        <v>12.350717966107521</v>
      </c>
      <c r="BA58">
        <f t="shared" si="120"/>
        <v>8.5199068741791262</v>
      </c>
      <c r="BB58">
        <f t="shared" si="121"/>
        <v>241.73711624486793</v>
      </c>
      <c r="BC58">
        <f t="shared" si="122"/>
        <v>1.6391217436839255E-4</v>
      </c>
      <c r="BO58" t="e">
        <f>AR58/#REF!</f>
        <v>#REF!</v>
      </c>
      <c r="BP58" t="e">
        <f>AS58/#REF!</f>
        <v>#REF!</v>
      </c>
      <c r="BQ58" t="e">
        <f>AT58/#REF!</f>
        <v>#REF!</v>
      </c>
      <c r="BR58" t="e">
        <f>AU58/#REF!</f>
        <v>#REF!</v>
      </c>
      <c r="CA58" s="9">
        <f>CA132</f>
        <v>1.4490950937606115</v>
      </c>
      <c r="CB58" s="9"/>
      <c r="CC58" s="9">
        <f t="shared" si="56"/>
        <v>0.85692456191936617</v>
      </c>
      <c r="CD58" s="9">
        <f t="shared" si="57"/>
        <v>1</v>
      </c>
      <c r="CE58" s="9">
        <f t="shared" si="123"/>
        <v>0.89692975262041241</v>
      </c>
      <c r="CF58" s="9">
        <f t="shared" si="58"/>
        <v>0.93618937787315559</v>
      </c>
      <c r="CG58" s="9">
        <f t="shared" si="124"/>
        <v>1.2167995090508532</v>
      </c>
      <c r="CH58" s="9">
        <f t="shared" si="125"/>
        <v>1.2230109606235797</v>
      </c>
      <c r="CI58" s="9"/>
      <c r="CJ58" s="9">
        <f t="shared" si="126"/>
        <v>0.89692975262041241</v>
      </c>
      <c r="CV58" s="223"/>
      <c r="CW58" s="8"/>
      <c r="CX58" s="26">
        <f t="shared" si="127"/>
        <v>0.19613337609179343</v>
      </c>
      <c r="CY58" s="26">
        <f t="shared" si="128"/>
        <v>0.15889123868091043</v>
      </c>
      <c r="CZ58" s="26">
        <f t="shared" si="129"/>
        <v>0.38079875689756365</v>
      </c>
      <c r="DA58" s="26">
        <f t="shared" si="130"/>
        <v>0.2641766283297326</v>
      </c>
      <c r="DB58" s="26"/>
      <c r="DC58">
        <f t="shared" si="59"/>
        <v>1.0000000000000002</v>
      </c>
      <c r="DE58" s="26">
        <f t="shared" si="78"/>
        <v>0.19956197048707502</v>
      </c>
      <c r="DF58" s="26">
        <f t="shared" si="79"/>
        <v>0.15662944743022963</v>
      </c>
      <c r="DG58" s="26">
        <f t="shared" si="80"/>
        <v>0.38057503932358161</v>
      </c>
      <c r="DH58" s="26">
        <f t="shared" si="81"/>
        <v>0.26320165182472838</v>
      </c>
      <c r="DI58" s="26"/>
      <c r="DJ58" s="26">
        <f t="shared" si="82"/>
        <v>0.99996810906561473</v>
      </c>
      <c r="DK58" s="26"/>
      <c r="DL58" s="26">
        <f t="shared" si="83"/>
        <v>0.19956833490774895</v>
      </c>
      <c r="DM58" s="26">
        <f t="shared" si="84"/>
        <v>0.15663444264896262</v>
      </c>
      <c r="DN58" s="26">
        <f t="shared" si="85"/>
        <v>0.38058717660425856</v>
      </c>
      <c r="DO58" s="26">
        <f t="shared" si="86"/>
        <v>0.26321004583902979</v>
      </c>
      <c r="DP58" s="26"/>
      <c r="DQ58" s="26">
        <f t="shared" si="87"/>
        <v>1</v>
      </c>
      <c r="DR58" s="26"/>
      <c r="DS58" s="26"/>
      <c r="DT58" s="26">
        <f t="shared" si="88"/>
        <v>-3.772383452257843E-2</v>
      </c>
      <c r="DU58" s="26">
        <f t="shared" si="89"/>
        <v>1.920044364211811E-2</v>
      </c>
      <c r="DV58" s="26">
        <f t="shared" si="90"/>
        <v>-4.3983085168002305E-2</v>
      </c>
      <c r="DW58" s="26">
        <f t="shared" si="91"/>
        <v>-7.9292415642306709E-3</v>
      </c>
      <c r="DX58" s="26"/>
      <c r="DZ58">
        <f t="shared" si="100"/>
        <v>0.97692295745072222</v>
      </c>
      <c r="EA58">
        <f t="shared" si="92"/>
        <v>1.16762238795028E-2</v>
      </c>
      <c r="EB58">
        <f t="shared" si="131"/>
        <v>0.93618937787315559</v>
      </c>
      <c r="ED58">
        <f t="shared" si="154"/>
        <v>-3.5199460351336739E-2</v>
      </c>
      <c r="EE58">
        <f t="shared" si="155"/>
        <v>-2.8820374120115157E-2</v>
      </c>
      <c r="EF58">
        <f t="shared" si="156"/>
        <v>6.79550655329237E-3</v>
      </c>
      <c r="EG58">
        <f t="shared" si="157"/>
        <v>-2.1096600312715614E-2</v>
      </c>
      <c r="EJ58" s="26">
        <f t="shared" si="158"/>
        <v>0.985599182731979</v>
      </c>
      <c r="EK58" s="26">
        <f t="shared" si="93"/>
        <v>0.8090003567905758</v>
      </c>
      <c r="EL58" s="26">
        <f t="shared" si="132"/>
        <v>0.89692975262041241</v>
      </c>
      <c r="EO58" t="e">
        <f t="shared" si="159"/>
        <v>#DIV/0!</v>
      </c>
      <c r="EP58" t="e">
        <f t="shared" si="160"/>
        <v>#DIV/0!</v>
      </c>
      <c r="EQ58" t="e">
        <f t="shared" si="161"/>
        <v>#DIV/0!</v>
      </c>
      <c r="ER58" t="e">
        <f t="shared" si="162"/>
        <v>#DIV/0!</v>
      </c>
      <c r="EU58" t="e">
        <f t="shared" si="94"/>
        <v>#DIV/0!</v>
      </c>
      <c r="EV58">
        <f t="shared" si="95"/>
        <v>1</v>
      </c>
      <c r="EW58">
        <f t="shared" si="133"/>
        <v>1</v>
      </c>
      <c r="EY58" t="e">
        <f t="shared" si="163"/>
        <v>#REF!</v>
      </c>
      <c r="EZ58" t="e">
        <f t="shared" si="164"/>
        <v>#REF!</v>
      </c>
      <c r="FA58" t="e">
        <f t="shared" si="165"/>
        <v>#REF!</v>
      </c>
      <c r="FB58" t="e">
        <f t="shared" si="166"/>
        <v>#REF!</v>
      </c>
      <c r="FE58" t="e">
        <f t="shared" si="96"/>
        <v>#REF!</v>
      </c>
      <c r="FF58">
        <f t="shared" si="97"/>
        <v>1</v>
      </c>
      <c r="FG58">
        <f t="shared" si="134"/>
        <v>1</v>
      </c>
      <c r="FW58" t="e">
        <f>#REF!/#REF!</f>
        <v>#REF!</v>
      </c>
      <c r="FY58" s="8">
        <f t="shared" si="98"/>
        <v>48</v>
      </c>
      <c r="FZ58" t="b">
        <f t="shared" si="73"/>
        <v>0</v>
      </c>
      <c r="GD58" s="11"/>
      <c r="GE58" s="11"/>
      <c r="GF58" s="11"/>
      <c r="GG58" s="11" t="str">
        <f t="shared" ca="1" si="135"/>
        <v/>
      </c>
      <c r="GH58" s="11" t="str">
        <f t="shared" ca="1" si="136"/>
        <v/>
      </c>
      <c r="GI58" s="11" t="str">
        <f t="shared" ca="1" si="137"/>
        <v/>
      </c>
      <c r="GJ58" s="11" t="str">
        <f t="shared" ca="1" si="138"/>
        <v/>
      </c>
      <c r="GN58" s="11" t="str">
        <f t="shared" ca="1" si="139"/>
        <v/>
      </c>
      <c r="GO58" s="11" t="str">
        <f t="shared" ca="1" si="140"/>
        <v/>
      </c>
      <c r="GP58" s="11" t="str">
        <f t="shared" ca="1" si="141"/>
        <v/>
      </c>
      <c r="GQ58" s="11" t="str">
        <f t="shared" ca="1" si="142"/>
        <v/>
      </c>
      <c r="GY58" s="14"/>
      <c r="HA58">
        <f t="shared" si="143"/>
        <v>1.0444639846257047</v>
      </c>
      <c r="HB58">
        <f t="shared" si="144"/>
        <v>1</v>
      </c>
      <c r="HC58">
        <f t="shared" si="145"/>
        <v>0.98559918273197911</v>
      </c>
      <c r="HD58">
        <f t="shared" si="146"/>
        <v>0.97692295745072211</v>
      </c>
      <c r="HE58">
        <f t="shared" si="147"/>
        <v>1.0056668147377381</v>
      </c>
      <c r="HF58">
        <f t="shared" si="148"/>
        <v>1.0050177986007951</v>
      </c>
      <c r="HH58">
        <f t="shared" si="149"/>
        <v>0.98559918273197911</v>
      </c>
      <c r="HJ58">
        <f t="shared" si="150"/>
        <v>0.96297884568531289</v>
      </c>
      <c r="HK58">
        <f t="shared" si="151"/>
        <v>1.0193859575745685</v>
      </c>
      <c r="HL58">
        <f t="shared" si="152"/>
        <v>0.95697014432536542</v>
      </c>
      <c r="HM58">
        <f t="shared" si="153"/>
        <v>0.99210211194707731</v>
      </c>
      <c r="HP58" s="8">
        <f t="shared" si="99"/>
        <v>48</v>
      </c>
      <c r="HQ58" t="b">
        <f t="shared" si="75"/>
        <v>0</v>
      </c>
      <c r="HT58" s="11"/>
      <c r="HU58" s="11"/>
      <c r="HV58" s="11"/>
      <c r="HW58" s="11" t="str">
        <f t="shared" ca="1" si="102"/>
        <v/>
      </c>
      <c r="HX58" s="11" t="str">
        <f t="shared" ca="1" si="103"/>
        <v/>
      </c>
      <c r="HY58" s="11" t="str">
        <f t="shared" ca="1" si="104"/>
        <v/>
      </c>
      <c r="HZ58" s="11" t="str">
        <f t="shared" ca="1" si="105"/>
        <v/>
      </c>
      <c r="IC58" s="11" t="str">
        <f t="shared" ca="1" si="106"/>
        <v/>
      </c>
      <c r="ID58" s="11" t="str">
        <f t="shared" ca="1" si="107"/>
        <v/>
      </c>
      <c r="IE58" s="11" t="str">
        <f t="shared" ca="1" si="108"/>
        <v/>
      </c>
      <c r="IF58" s="11" t="str">
        <f t="shared" ca="1" si="109"/>
        <v/>
      </c>
    </row>
    <row r="59" spans="1:240" x14ac:dyDescent="0.2">
      <c r="A59">
        <f t="shared" si="76"/>
        <v>50</v>
      </c>
      <c r="B59" s="1">
        <f t="shared" si="77"/>
        <v>1998</v>
      </c>
      <c r="C59" s="1"/>
      <c r="D59" s="1"/>
      <c r="E59" s="1"/>
      <c r="F59" s="1"/>
      <c r="G59" s="1"/>
      <c r="H59" s="1"/>
      <c r="I59" s="1"/>
      <c r="J59" s="1"/>
      <c r="K59" s="525"/>
      <c r="L59" s="27">
        <v>18273.81503215</v>
      </c>
      <c r="M59" s="27">
        <v>15028.989901569999</v>
      </c>
      <c r="N59" s="27">
        <v>35381.845774570007</v>
      </c>
      <c r="O59" s="27">
        <v>25393.227207330001</v>
      </c>
      <c r="P59" s="27"/>
      <c r="Q59" s="27">
        <f t="shared" si="101"/>
        <v>94077.877915620003</v>
      </c>
      <c r="R59" s="27"/>
      <c r="S59" s="27"/>
      <c r="AA59" s="23">
        <f t="shared" si="53"/>
        <v>101975.47074959462</v>
      </c>
      <c r="AB59" s="23">
        <f t="shared" si="113"/>
        <v>70796.689723326577</v>
      </c>
      <c r="AC59" s="23">
        <v>2058404</v>
      </c>
      <c r="AD59" s="26">
        <f>Sector_Activity!E55</f>
        <v>1.3675690388224764</v>
      </c>
      <c r="AF59" s="27">
        <v>8508.9</v>
      </c>
      <c r="AI59" s="34">
        <f t="shared" si="110"/>
        <v>179.19814341452937</v>
      </c>
      <c r="AJ59" s="34">
        <f t="shared" si="111"/>
        <v>212.28379406301738</v>
      </c>
      <c r="AK59" s="34">
        <f t="shared" si="112"/>
        <v>17.188970568736753</v>
      </c>
      <c r="AL59" s="26">
        <v>0.85917333922752837</v>
      </c>
      <c r="AO59" s="34">
        <f t="shared" si="114"/>
        <v>11.056408926608611</v>
      </c>
      <c r="AR59" s="26">
        <f t="shared" si="115"/>
        <v>0.96699930025901404</v>
      </c>
      <c r="AS59" s="26">
        <f t="shared" si="116"/>
        <v>1.069084345739167</v>
      </c>
      <c r="AT59" s="26">
        <f t="shared" si="117"/>
        <v>0.86577646937428321</v>
      </c>
      <c r="AU59" s="26">
        <f t="shared" si="118"/>
        <v>0.85917333922752837</v>
      </c>
      <c r="AV59" s="26"/>
      <c r="AW59" s="26">
        <f t="shared" si="54"/>
        <v>0.82249329514800051</v>
      </c>
      <c r="AZ59">
        <f t="shared" si="119"/>
        <v>11.98456566061355</v>
      </c>
      <c r="BA59">
        <f t="shared" si="120"/>
        <v>8.3203104659035336</v>
      </c>
      <c r="BB59">
        <f t="shared" si="121"/>
        <v>241.91188050159246</v>
      </c>
      <c r="BC59">
        <f t="shared" si="122"/>
        <v>1.6072218956886042E-4</v>
      </c>
      <c r="BO59" t="e">
        <f>AR59/#REF!</f>
        <v>#REF!</v>
      </c>
      <c r="BP59" t="e">
        <f>AS59/#REF!</f>
        <v>#REF!</v>
      </c>
      <c r="BQ59" t="e">
        <f>AT59/#REF!</f>
        <v>#REF!</v>
      </c>
      <c r="BR59" t="e">
        <f>AU59/#REF!</f>
        <v>#REF!</v>
      </c>
      <c r="CA59" s="9">
        <f t="shared" si="55"/>
        <v>1.5140420822276162</v>
      </c>
      <c r="CB59" s="9"/>
      <c r="CC59" s="9">
        <f t="shared" si="56"/>
        <v>0.82249329514800051</v>
      </c>
      <c r="CD59" s="9">
        <f t="shared" si="57"/>
        <v>1</v>
      </c>
      <c r="CE59" s="9">
        <f t="shared" si="123"/>
        <v>0.883906907587789</v>
      </c>
      <c r="CF59" s="9">
        <f t="shared" si="58"/>
        <v>0.91219986500820294</v>
      </c>
      <c r="CG59" s="9">
        <f t="shared" si="124"/>
        <v>1.2207717702271406</v>
      </c>
      <c r="CH59" s="9">
        <f t="shared" si="125"/>
        <v>1.2241369224055589</v>
      </c>
      <c r="CI59" s="9"/>
      <c r="CJ59" s="9">
        <f t="shared" si="126"/>
        <v>0.883906907587789</v>
      </c>
      <c r="CV59" s="223"/>
      <c r="CW59" s="8"/>
      <c r="CX59" s="26">
        <f t="shared" si="127"/>
        <v>0.1942413608493602</v>
      </c>
      <c r="CY59" s="26">
        <f t="shared" si="128"/>
        <v>0.15975051983049349</v>
      </c>
      <c r="CZ59" s="26">
        <f t="shared" si="129"/>
        <v>0.37609102754533397</v>
      </c>
      <c r="DA59" s="26">
        <f t="shared" si="130"/>
        <v>0.26991709177481238</v>
      </c>
      <c r="DB59" s="26"/>
      <c r="DC59">
        <f t="shared" si="59"/>
        <v>1</v>
      </c>
      <c r="DE59" s="26">
        <f t="shared" si="78"/>
        <v>0.19518584013392964</v>
      </c>
      <c r="DF59" s="26">
        <f t="shared" si="79"/>
        <v>0.15932049305107857</v>
      </c>
      <c r="DG59" s="26">
        <f t="shared" si="80"/>
        <v>0.37844001195469701</v>
      </c>
      <c r="DH59" s="26">
        <f t="shared" si="81"/>
        <v>0.26703657660871299</v>
      </c>
      <c r="DI59" s="26"/>
      <c r="DJ59" s="26">
        <f t="shared" si="82"/>
        <v>0.99998292174841819</v>
      </c>
      <c r="DK59" s="26"/>
      <c r="DL59" s="26">
        <f t="shared" si="83"/>
        <v>0.19518917362374283</v>
      </c>
      <c r="DM59" s="26">
        <f t="shared" si="84"/>
        <v>0.15932321401301031</v>
      </c>
      <c r="DN59" s="26">
        <f t="shared" si="85"/>
        <v>0.37844647515881003</v>
      </c>
      <c r="DO59" s="26">
        <f t="shared" si="86"/>
        <v>0.26704113720443684</v>
      </c>
      <c r="DP59" s="26"/>
      <c r="DQ59" s="26">
        <f t="shared" si="87"/>
        <v>1</v>
      </c>
      <c r="DR59" s="26"/>
      <c r="DS59" s="26"/>
      <c r="DT59" s="26">
        <f t="shared" si="88"/>
        <v>-2.0608393035936246E-2</v>
      </c>
      <c r="DU59" s="26">
        <f t="shared" si="89"/>
        <v>-1.1910304809049756E-2</v>
      </c>
      <c r="DV59" s="26">
        <f t="shared" si="90"/>
        <v>-5.4172078471006503E-2</v>
      </c>
      <c r="DW59" s="26">
        <f t="shared" si="91"/>
        <v>1.7326502408800881E-3</v>
      </c>
      <c r="DX59" s="26"/>
      <c r="DZ59">
        <f t="shared" si="100"/>
        <v>0.97437536311354833</v>
      </c>
      <c r="EA59">
        <f t="shared" si="92"/>
        <v>1.1377024882385624E-2</v>
      </c>
      <c r="EB59">
        <f t="shared" si="131"/>
        <v>0.91219986500820294</v>
      </c>
      <c r="ED59">
        <f t="shared" si="154"/>
        <v>-3.0094569311237818E-2</v>
      </c>
      <c r="EE59">
        <f t="shared" si="155"/>
        <v>-2.3705840770510109E-2</v>
      </c>
      <c r="EF59">
        <f t="shared" si="156"/>
        <v>7.2269048630940074E-4</v>
      </c>
      <c r="EG59">
        <f t="shared" si="157"/>
        <v>-1.9653418323544409E-2</v>
      </c>
      <c r="EJ59" s="26">
        <f t="shared" si="158"/>
        <v>0.98548064104844701</v>
      </c>
      <c r="EK59" s="26">
        <f t="shared" si="93"/>
        <v>0.79725419021839905</v>
      </c>
      <c r="EL59" s="26">
        <f t="shared" si="132"/>
        <v>0.883906907587789</v>
      </c>
      <c r="EO59" t="e">
        <f t="shared" si="159"/>
        <v>#DIV/0!</v>
      </c>
      <c r="EP59" t="e">
        <f t="shared" si="160"/>
        <v>#DIV/0!</v>
      </c>
      <c r="EQ59" t="e">
        <f t="shared" si="161"/>
        <v>#DIV/0!</v>
      </c>
      <c r="ER59" t="e">
        <f t="shared" si="162"/>
        <v>#DIV/0!</v>
      </c>
      <c r="EU59" t="e">
        <f t="shared" si="94"/>
        <v>#DIV/0!</v>
      </c>
      <c r="EV59">
        <f t="shared" si="95"/>
        <v>1</v>
      </c>
      <c r="EW59">
        <f t="shared" si="133"/>
        <v>1</v>
      </c>
      <c r="EY59" t="e">
        <f t="shared" si="163"/>
        <v>#REF!</v>
      </c>
      <c r="EZ59" t="e">
        <f t="shared" si="164"/>
        <v>#REF!</v>
      </c>
      <c r="FA59" t="e">
        <f t="shared" si="165"/>
        <v>#REF!</v>
      </c>
      <c r="FB59" t="e">
        <f t="shared" si="166"/>
        <v>#REF!</v>
      </c>
      <c r="FE59" t="e">
        <f t="shared" si="96"/>
        <v>#REF!</v>
      </c>
      <c r="FF59">
        <f t="shared" si="97"/>
        <v>1</v>
      </c>
      <c r="FG59">
        <f t="shared" si="134"/>
        <v>1</v>
      </c>
      <c r="FW59" t="e">
        <f>#REF!/#REF!</f>
        <v>#REF!</v>
      </c>
      <c r="FY59" s="8">
        <f t="shared" si="98"/>
        <v>49</v>
      </c>
      <c r="FZ59" t="b">
        <f t="shared" si="73"/>
        <v>0</v>
      </c>
      <c r="GD59" s="11"/>
      <c r="GE59" s="11"/>
      <c r="GF59" s="11"/>
      <c r="GG59" s="11" t="str">
        <f t="shared" ca="1" si="135"/>
        <v/>
      </c>
      <c r="GH59" s="11" t="str">
        <f t="shared" ca="1" si="136"/>
        <v/>
      </c>
      <c r="GI59" s="11" t="str">
        <f t="shared" ca="1" si="137"/>
        <v/>
      </c>
      <c r="GJ59" s="11" t="str">
        <f t="shared" ca="1" si="138"/>
        <v/>
      </c>
      <c r="GN59" s="11" t="str">
        <f t="shared" ca="1" si="139"/>
        <v/>
      </c>
      <c r="GO59" s="11" t="str">
        <f t="shared" ca="1" si="140"/>
        <v/>
      </c>
      <c r="GP59" s="11" t="str">
        <f t="shared" ca="1" si="141"/>
        <v/>
      </c>
      <c r="GQ59" s="11" t="str">
        <f t="shared" ca="1" si="142"/>
        <v/>
      </c>
      <c r="GY59" s="14"/>
      <c r="HA59">
        <f t="shared" si="143"/>
        <v>1.0912758126801674</v>
      </c>
      <c r="HB59">
        <f t="shared" si="144"/>
        <v>1</v>
      </c>
      <c r="HC59">
        <f t="shared" si="145"/>
        <v>0.97128891441553622</v>
      </c>
      <c r="HD59">
        <f t="shared" si="146"/>
        <v>0.95188966140000897</v>
      </c>
      <c r="HE59">
        <f t="shared" si="147"/>
        <v>1.0089498299056021</v>
      </c>
      <c r="HF59">
        <f t="shared" si="148"/>
        <v>1.0059430655590376</v>
      </c>
      <c r="HH59">
        <f t="shared" si="149"/>
        <v>0.97128891441553622</v>
      </c>
      <c r="HJ59">
        <f t="shared" si="150"/>
        <v>0.94333649299065492</v>
      </c>
      <c r="HK59">
        <f t="shared" si="151"/>
        <v>1.0073167765868016</v>
      </c>
      <c r="HL59">
        <f t="shared" si="152"/>
        <v>0.90650823572427508</v>
      </c>
      <c r="HM59">
        <f t="shared" si="153"/>
        <v>0.9938225679541659</v>
      </c>
      <c r="HP59" s="8">
        <f t="shared" si="99"/>
        <v>49</v>
      </c>
      <c r="HQ59" t="b">
        <f t="shared" si="75"/>
        <v>0</v>
      </c>
      <c r="HT59" s="11"/>
      <c r="HU59" s="11"/>
      <c r="HV59" s="11"/>
      <c r="HW59" s="11" t="str">
        <f t="shared" ca="1" si="102"/>
        <v/>
      </c>
      <c r="HX59" s="11" t="str">
        <f t="shared" ca="1" si="103"/>
        <v/>
      </c>
      <c r="HY59" s="11" t="str">
        <f t="shared" ca="1" si="104"/>
        <v/>
      </c>
      <c r="HZ59" s="11" t="str">
        <f t="shared" ca="1" si="105"/>
        <v/>
      </c>
      <c r="IC59" s="11" t="str">
        <f t="shared" ca="1" si="106"/>
        <v/>
      </c>
      <c r="ID59" s="11" t="str">
        <f t="shared" ca="1" si="107"/>
        <v/>
      </c>
      <c r="IE59" s="11" t="str">
        <f t="shared" ca="1" si="108"/>
        <v/>
      </c>
      <c r="IF59" s="11" t="str">
        <f t="shared" ca="1" si="109"/>
        <v/>
      </c>
    </row>
    <row r="60" spans="1:240" x14ac:dyDescent="0.2">
      <c r="A60">
        <f t="shared" si="76"/>
        <v>51</v>
      </c>
      <c r="B60" s="1">
        <f t="shared" si="77"/>
        <v>1999</v>
      </c>
      <c r="C60" s="1"/>
      <c r="D60" s="1"/>
      <c r="E60" s="1"/>
      <c r="F60" s="1"/>
      <c r="G60" s="1"/>
      <c r="H60" s="1"/>
      <c r="I60" s="1"/>
      <c r="J60" s="1"/>
      <c r="K60" s="525"/>
      <c r="L60" s="27">
        <v>18382.271181520002</v>
      </c>
      <c r="M60" s="27">
        <v>15058.528352269999</v>
      </c>
      <c r="N60" s="27">
        <v>35917.125117260002</v>
      </c>
      <c r="O60" s="27">
        <v>26324.60096879</v>
      </c>
      <c r="P60" s="27"/>
      <c r="Q60" s="27">
        <f t="shared" si="101"/>
        <v>95682.525619840017</v>
      </c>
      <c r="R60" s="27"/>
      <c r="S60" s="27"/>
      <c r="AA60" s="23">
        <f t="shared" si="53"/>
        <v>103254.50968042496</v>
      </c>
      <c r="AB60" s="23">
        <f t="shared" si="113"/>
        <v>72299.726123506509</v>
      </c>
      <c r="AC60" s="23">
        <v>2167381</v>
      </c>
      <c r="AD60" s="26">
        <f>Sector_Activity!E56</f>
        <v>1.4042835045265822</v>
      </c>
      <c r="AF60" s="27">
        <v>8856.5</v>
      </c>
      <c r="AI60" s="34">
        <f t="shared" si="110"/>
        <v>178.02874894678735</v>
      </c>
      <c r="AJ60" s="34">
        <f t="shared" si="111"/>
        <v>208.27918941969662</v>
      </c>
      <c r="AK60" s="34">
        <f t="shared" si="112"/>
        <v>16.571671117011729</v>
      </c>
      <c r="AL60" s="26">
        <v>0.86743048749457086</v>
      </c>
      <c r="AO60" s="34">
        <f t="shared" si="114"/>
        <v>10.803649931670526</v>
      </c>
      <c r="AR60" s="26">
        <f t="shared" si="115"/>
        <v>0.96068894675597871</v>
      </c>
      <c r="AS60" s="26">
        <f t="shared" si="116"/>
        <v>1.0489167198780158</v>
      </c>
      <c r="AT60" s="26">
        <f t="shared" si="117"/>
        <v>0.83468424440804723</v>
      </c>
      <c r="AU60" s="26">
        <f t="shared" si="118"/>
        <v>0.86743048749457086</v>
      </c>
      <c r="AV60" s="26"/>
      <c r="AW60" s="26">
        <f t="shared" si="54"/>
        <v>0.80369039268618903</v>
      </c>
      <c r="AZ60">
        <f t="shared" si="119"/>
        <v>11.658613411666568</v>
      </c>
      <c r="BA60">
        <f t="shared" si="120"/>
        <v>8.1634648138098012</v>
      </c>
      <c r="BB60">
        <f t="shared" si="121"/>
        <v>244.72206853723253</v>
      </c>
      <c r="BC60">
        <f t="shared" si="122"/>
        <v>1.5855964596924092E-4</v>
      </c>
      <c r="BO60" t="e">
        <f>AR60/#REF!</f>
        <v>#REF!</v>
      </c>
      <c r="BP60" t="e">
        <f>AS60/#REF!</f>
        <v>#REF!</v>
      </c>
      <c r="BQ60" t="e">
        <f>AT60/#REF!</f>
        <v>#REF!</v>
      </c>
      <c r="BR60" t="e">
        <f>AU60/#REF!</f>
        <v>#REF!</v>
      </c>
      <c r="CA60" s="9">
        <f t="shared" si="55"/>
        <v>1.58600696758939</v>
      </c>
      <c r="CB60" s="9"/>
      <c r="CC60" s="9">
        <f t="shared" si="56"/>
        <v>0.80369039268618903</v>
      </c>
      <c r="CD60" s="9">
        <f t="shared" si="57"/>
        <v>1</v>
      </c>
      <c r="CE60" s="9">
        <f t="shared" si="123"/>
        <v>0.87713009195270875</v>
      </c>
      <c r="CF60" s="9">
        <f t="shared" si="58"/>
        <v>0.89824159554195926</v>
      </c>
      <c r="CG60" s="9">
        <f t="shared" si="124"/>
        <v>1.2495748165910703</v>
      </c>
      <c r="CH60" s="9">
        <f t="shared" si="125"/>
        <v>1.245016522856909</v>
      </c>
      <c r="CI60" s="9"/>
      <c r="CJ60" s="9">
        <f t="shared" si="126"/>
        <v>0.87713009195270875</v>
      </c>
      <c r="CV60" s="223"/>
      <c r="CW60" s="8"/>
      <c r="CX60" s="26">
        <f t="shared" si="127"/>
        <v>0.19211732824189154</v>
      </c>
      <c r="CY60" s="26">
        <f t="shared" si="128"/>
        <v>0.15738013032912224</v>
      </c>
      <c r="CZ60" s="26">
        <f t="shared" si="129"/>
        <v>0.37537810467047805</v>
      </c>
      <c r="DA60" s="26">
        <f t="shared" si="130"/>
        <v>0.27512443675850806</v>
      </c>
      <c r="DB60" s="26"/>
      <c r="DC60">
        <f t="shared" si="59"/>
        <v>0.99999999999999989</v>
      </c>
      <c r="DE60" s="26">
        <f t="shared" si="78"/>
        <v>0.19317739836150261</v>
      </c>
      <c r="DF60" s="26">
        <f t="shared" si="79"/>
        <v>0.15856237212750665</v>
      </c>
      <c r="DG60" s="26">
        <f t="shared" si="80"/>
        <v>0.37573445338224648</v>
      </c>
      <c r="DH60" s="26">
        <f t="shared" si="81"/>
        <v>0.27251247220680913</v>
      </c>
      <c r="DI60" s="26"/>
      <c r="DJ60" s="26">
        <f t="shared" si="82"/>
        <v>0.99998669607806479</v>
      </c>
      <c r="DK60" s="26"/>
      <c r="DL60" s="26">
        <f t="shared" si="83"/>
        <v>0.19317996841272181</v>
      </c>
      <c r="DM60" s="26">
        <f t="shared" si="84"/>
        <v>0.1585644816569923</v>
      </c>
      <c r="DN60" s="26">
        <f t="shared" si="85"/>
        <v>0.37573945219058641</v>
      </c>
      <c r="DO60" s="26">
        <f t="shared" si="86"/>
        <v>0.27251609773969954</v>
      </c>
      <c r="DP60" s="26"/>
      <c r="DQ60" s="26">
        <f t="shared" si="87"/>
        <v>1</v>
      </c>
      <c r="DR60" s="26"/>
      <c r="DS60" s="26"/>
      <c r="DT60" s="26">
        <f t="shared" si="88"/>
        <v>-6.5470918895628597E-3</v>
      </c>
      <c r="DU60" s="26">
        <f t="shared" si="89"/>
        <v>-1.9044594212528704E-2</v>
      </c>
      <c r="DV60" s="26">
        <f t="shared" si="90"/>
        <v>-3.6573253814238545E-2</v>
      </c>
      <c r="DW60" s="26">
        <f t="shared" si="91"/>
        <v>9.5646854111552052E-3</v>
      </c>
      <c r="DX60" s="26"/>
      <c r="DZ60">
        <f t="shared" si="100"/>
        <v>0.98469823335687723</v>
      </c>
      <c r="EA60">
        <f t="shared" si="92"/>
        <v>1.1202936302542358E-2</v>
      </c>
      <c r="EB60">
        <f t="shared" si="131"/>
        <v>0.89824159554195926</v>
      </c>
      <c r="ED60">
        <f t="shared" si="154"/>
        <v>-2.7574371511417728E-2</v>
      </c>
      <c r="EE60">
        <f t="shared" si="155"/>
        <v>-1.9030881359900852E-2</v>
      </c>
      <c r="EF60">
        <f t="shared" si="156"/>
        <v>1.154962278973674E-2</v>
      </c>
      <c r="EG60">
        <f t="shared" si="157"/>
        <v>-1.3546506121654244E-2</v>
      </c>
      <c r="EJ60" s="26">
        <f t="shared" si="158"/>
        <v>0.99233311157893933</v>
      </c>
      <c r="EK60" s="26">
        <f t="shared" si="93"/>
        <v>0.79114173129877152</v>
      </c>
      <c r="EL60" s="26">
        <f t="shared" si="132"/>
        <v>0.87713009195270875</v>
      </c>
      <c r="EO60" t="e">
        <f t="shared" si="159"/>
        <v>#DIV/0!</v>
      </c>
      <c r="EP60" t="e">
        <f t="shared" si="160"/>
        <v>#DIV/0!</v>
      </c>
      <c r="EQ60" t="e">
        <f t="shared" si="161"/>
        <v>#DIV/0!</v>
      </c>
      <c r="ER60" t="e">
        <f t="shared" si="162"/>
        <v>#DIV/0!</v>
      </c>
      <c r="EU60" t="e">
        <f t="shared" si="94"/>
        <v>#DIV/0!</v>
      </c>
      <c r="EV60">
        <f t="shared" si="95"/>
        <v>1</v>
      </c>
      <c r="EW60">
        <f t="shared" si="133"/>
        <v>1</v>
      </c>
      <c r="EY60" t="e">
        <f t="shared" si="163"/>
        <v>#REF!</v>
      </c>
      <c r="EZ60" t="e">
        <f t="shared" si="164"/>
        <v>#REF!</v>
      </c>
      <c r="FA60" t="e">
        <f t="shared" si="165"/>
        <v>#REF!</v>
      </c>
      <c r="FB60" t="e">
        <f t="shared" si="166"/>
        <v>#REF!</v>
      </c>
      <c r="FE60" t="e">
        <f t="shared" si="96"/>
        <v>#REF!</v>
      </c>
      <c r="FF60">
        <f t="shared" si="97"/>
        <v>1</v>
      </c>
      <c r="FG60">
        <f t="shared" si="134"/>
        <v>1</v>
      </c>
      <c r="FW60" t="e">
        <f>#REF!/#REF!</f>
        <v>#REF!</v>
      </c>
      <c r="FY60" s="8">
        <f t="shared" si="98"/>
        <v>50</v>
      </c>
      <c r="FZ60" t="b">
        <f t="shared" si="73"/>
        <v>0</v>
      </c>
      <c r="GD60" s="11"/>
      <c r="GE60" s="11"/>
      <c r="GF60" s="11"/>
      <c r="GG60" s="11" t="str">
        <f t="shared" ca="1" si="135"/>
        <v/>
      </c>
      <c r="GH60" s="11" t="str">
        <f t="shared" ca="1" si="136"/>
        <v/>
      </c>
      <c r="GI60" s="11" t="str">
        <f t="shared" ca="1" si="137"/>
        <v/>
      </c>
      <c r="GJ60" s="11" t="str">
        <f t="shared" ca="1" si="138"/>
        <v/>
      </c>
      <c r="GN60" s="11" t="str">
        <f t="shared" ca="1" si="139"/>
        <v/>
      </c>
      <c r="GO60" s="11" t="str">
        <f t="shared" ca="1" si="140"/>
        <v/>
      </c>
      <c r="GP60" s="11" t="str">
        <f t="shared" ca="1" si="141"/>
        <v/>
      </c>
      <c r="GQ60" s="11" t="str">
        <f t="shared" ca="1" si="142"/>
        <v/>
      </c>
      <c r="GY60" s="14"/>
      <c r="HA60">
        <f t="shared" si="143"/>
        <v>1.1431459288938846</v>
      </c>
      <c r="HB60">
        <f t="shared" si="144"/>
        <v>1</v>
      </c>
      <c r="HC60">
        <f t="shared" si="145"/>
        <v>0.96384215068409917</v>
      </c>
      <c r="HD60">
        <f t="shared" si="146"/>
        <v>0.93732406793126477</v>
      </c>
      <c r="HE60">
        <f t="shared" si="147"/>
        <v>1.0327551221300797</v>
      </c>
      <c r="HF60">
        <f t="shared" si="148"/>
        <v>1.0231010230564754</v>
      </c>
      <c r="HH60">
        <f t="shared" si="149"/>
        <v>0.96384215068409917</v>
      </c>
      <c r="HJ60">
        <f t="shared" si="150"/>
        <v>0.93718055601997652</v>
      </c>
      <c r="HK60">
        <f t="shared" si="151"/>
        <v>0.98831435834465864</v>
      </c>
      <c r="HL60">
        <f t="shared" si="152"/>
        <v>0.87395322990475321</v>
      </c>
      <c r="HM60">
        <f t="shared" si="153"/>
        <v>1.003373772490038</v>
      </c>
      <c r="HP60" s="8">
        <f t="shared" si="99"/>
        <v>50</v>
      </c>
      <c r="HQ60" t="b">
        <f t="shared" si="75"/>
        <v>0</v>
      </c>
      <c r="HT60" s="11"/>
      <c r="HU60" s="11"/>
      <c r="HV60" s="11"/>
      <c r="HW60" s="11" t="str">
        <f t="shared" ca="1" si="102"/>
        <v/>
      </c>
      <c r="HX60" s="11" t="str">
        <f t="shared" ca="1" si="103"/>
        <v/>
      </c>
      <c r="HY60" s="11" t="str">
        <f t="shared" ca="1" si="104"/>
        <v/>
      </c>
      <c r="HZ60" s="11" t="str">
        <f t="shared" ca="1" si="105"/>
        <v/>
      </c>
      <c r="IC60" s="11" t="str">
        <f t="shared" ca="1" si="106"/>
        <v/>
      </c>
      <c r="ID60" s="11" t="str">
        <f t="shared" ca="1" si="107"/>
        <v/>
      </c>
      <c r="IE60" s="11" t="str">
        <f t="shared" ca="1" si="108"/>
        <v/>
      </c>
      <c r="IF60" s="11" t="str">
        <f t="shared" ca="1" si="109"/>
        <v/>
      </c>
    </row>
    <row r="61" spans="1:240" x14ac:dyDescent="0.2">
      <c r="A61">
        <f t="shared" si="76"/>
        <v>52</v>
      </c>
      <c r="B61" s="1">
        <f t="shared" si="77"/>
        <v>2000</v>
      </c>
      <c r="C61" s="1"/>
      <c r="D61" s="1"/>
      <c r="E61" s="1"/>
      <c r="F61" s="1"/>
      <c r="G61" s="1"/>
      <c r="H61" s="1"/>
      <c r="I61" s="1"/>
      <c r="J61" s="1"/>
      <c r="K61" s="525"/>
      <c r="L61" s="27"/>
      <c r="M61" s="27"/>
      <c r="N61" s="27"/>
      <c r="O61" s="27"/>
      <c r="P61" s="27"/>
      <c r="Q61" s="27">
        <f t="shared" si="101"/>
        <v>0</v>
      </c>
      <c r="R61" s="27"/>
      <c r="S61" s="27"/>
      <c r="AA61" s="23">
        <f t="shared" si="53"/>
        <v>104455.40433478649</v>
      </c>
      <c r="AB61" s="24">
        <f t="shared" si="113"/>
        <v>73870.248903781947</v>
      </c>
      <c r="AC61" s="25">
        <v>2235325</v>
      </c>
      <c r="AD61" s="26"/>
      <c r="AF61" s="27">
        <v>9224</v>
      </c>
      <c r="AI61" s="34">
        <f t="shared" si="110"/>
        <v>0</v>
      </c>
      <c r="AJ61" s="34">
        <f t="shared" si="111"/>
        <v>0</v>
      </c>
      <c r="AK61" s="34">
        <f t="shared" si="112"/>
        <v>0</v>
      </c>
      <c r="AL61" s="26" t="e">
        <f t="shared" ref="AL61:AL71" si="167">O61/AD61*1000</f>
        <v>#DIV/0!</v>
      </c>
      <c r="AO61" s="34">
        <f t="shared" si="114"/>
        <v>0</v>
      </c>
      <c r="AR61" s="26">
        <f t="shared" si="115"/>
        <v>0</v>
      </c>
      <c r="AS61" s="26">
        <f t="shared" si="116"/>
        <v>0</v>
      </c>
      <c r="AT61" s="26">
        <f t="shared" si="117"/>
        <v>0</v>
      </c>
      <c r="AU61" s="26" t="e">
        <f t="shared" si="118"/>
        <v>#DIV/0!</v>
      </c>
      <c r="AV61" s="26"/>
      <c r="AW61" s="26">
        <f t="shared" si="54"/>
        <v>0</v>
      </c>
      <c r="AZ61">
        <f t="shared" si="119"/>
        <v>11.324306627795586</v>
      </c>
      <c r="BA61">
        <f t="shared" si="120"/>
        <v>8.0084831855791361</v>
      </c>
      <c r="BB61">
        <f t="shared" si="121"/>
        <v>242.33792281006072</v>
      </c>
      <c r="BC61">
        <f t="shared" si="122"/>
        <v>0</v>
      </c>
      <c r="BO61" t="e">
        <f>AR61/#REF!</f>
        <v>#REF!</v>
      </c>
      <c r="BP61" t="e">
        <f>AS61/#REF!</f>
        <v>#REF!</v>
      </c>
      <c r="BQ61" t="e">
        <f>AT61/#REF!</f>
        <v>#REF!</v>
      </c>
      <c r="BR61" t="e">
        <f>AU61/#REF!</f>
        <v>#DIV/0!</v>
      </c>
      <c r="CA61" s="9">
        <f t="shared" si="55"/>
        <v>1.6514696079787701</v>
      </c>
      <c r="CB61" s="9"/>
      <c r="CC61" s="9">
        <f t="shared" si="56"/>
        <v>0</v>
      </c>
      <c r="CD61" s="9">
        <f t="shared" si="57"/>
        <v>1</v>
      </c>
      <c r="CE61" s="9">
        <f t="shared" si="123"/>
        <v>0.87713009195270875</v>
      </c>
      <c r="CF61" s="9">
        <f t="shared" si="58"/>
        <v>0.89824159554195926</v>
      </c>
      <c r="CG61" s="9">
        <f t="shared" si="124"/>
        <v>1.3011511769285391</v>
      </c>
      <c r="CH61" s="9">
        <f t="shared" si="125"/>
        <v>0</v>
      </c>
      <c r="CI61" s="9"/>
      <c r="CJ61" s="9">
        <f t="shared" si="126"/>
        <v>0.87713009195270875</v>
      </c>
      <c r="CV61" s="223"/>
      <c r="CW61" s="8"/>
      <c r="CX61" s="26" t="e">
        <f t="shared" si="127"/>
        <v>#DIV/0!</v>
      </c>
      <c r="CY61" s="26" t="e">
        <f t="shared" si="128"/>
        <v>#DIV/0!</v>
      </c>
      <c r="CZ61" s="26" t="e">
        <f t="shared" si="129"/>
        <v>#DIV/0!</v>
      </c>
      <c r="DA61" s="26" t="e">
        <f t="shared" si="130"/>
        <v>#DIV/0!</v>
      </c>
      <c r="DB61" s="26"/>
      <c r="DC61" t="e">
        <f t="shared" si="59"/>
        <v>#DIV/0!</v>
      </c>
      <c r="DE61" s="26" t="e">
        <f t="shared" si="78"/>
        <v>#DIV/0!</v>
      </c>
      <c r="DF61" s="26" t="e">
        <f t="shared" si="79"/>
        <v>#DIV/0!</v>
      </c>
      <c r="DG61" s="26" t="e">
        <f t="shared" si="80"/>
        <v>#DIV/0!</v>
      </c>
      <c r="DH61" s="26" t="e">
        <f t="shared" si="81"/>
        <v>#DIV/0!</v>
      </c>
      <c r="DI61" s="26"/>
      <c r="DJ61" s="26" t="e">
        <f t="shared" si="82"/>
        <v>#DIV/0!</v>
      </c>
      <c r="DK61" s="26"/>
      <c r="DL61" s="26" t="e">
        <f t="shared" si="83"/>
        <v>#DIV/0!</v>
      </c>
      <c r="DM61" s="26" t="e">
        <f t="shared" si="84"/>
        <v>#DIV/0!</v>
      </c>
      <c r="DN61" s="26" t="e">
        <f t="shared" si="85"/>
        <v>#DIV/0!</v>
      </c>
      <c r="DO61" s="26" t="e">
        <f t="shared" si="86"/>
        <v>#DIV/0!</v>
      </c>
      <c r="DP61" s="26"/>
      <c r="DQ61" s="26" t="e">
        <f t="shared" si="87"/>
        <v>#DIV/0!</v>
      </c>
      <c r="DR61" s="26"/>
      <c r="DS61" s="26"/>
      <c r="DT61" s="26" t="e">
        <f t="shared" si="88"/>
        <v>#NUM!</v>
      </c>
      <c r="DU61" s="26" t="e">
        <f t="shared" si="89"/>
        <v>#NUM!</v>
      </c>
      <c r="DV61" s="26" t="e">
        <f t="shared" si="90"/>
        <v>#NUM!</v>
      </c>
      <c r="DW61" s="26" t="e">
        <f t="shared" si="91"/>
        <v>#DIV/0!</v>
      </c>
      <c r="DX61" s="26"/>
      <c r="DZ61" t="e">
        <f t="shared" si="100"/>
        <v>#DIV/0!</v>
      </c>
      <c r="EA61">
        <f t="shared" si="92"/>
        <v>1.1202936302542358E-2</v>
      </c>
      <c r="EB61">
        <f t="shared" si="131"/>
        <v>0.89824159554195926</v>
      </c>
      <c r="ED61">
        <f t="shared" si="154"/>
        <v>-2.9093810892990141E-2</v>
      </c>
      <c r="EE61">
        <f t="shared" si="155"/>
        <v>-1.916731033821506E-2</v>
      </c>
      <c r="EF61">
        <f t="shared" si="156"/>
        <v>-9.79002509664487E-3</v>
      </c>
      <c r="EG61" t="e">
        <f t="shared" si="157"/>
        <v>#NUM!</v>
      </c>
      <c r="EJ61" s="26" t="e">
        <f t="shared" si="158"/>
        <v>#DIV/0!</v>
      </c>
      <c r="EK61" s="26">
        <f t="shared" si="93"/>
        <v>0.79114173129877152</v>
      </c>
      <c r="EL61" s="26">
        <f t="shared" si="132"/>
        <v>0.87713009195270875</v>
      </c>
      <c r="EO61" t="e">
        <f t="shared" si="159"/>
        <v>#DIV/0!</v>
      </c>
      <c r="EP61" t="e">
        <f t="shared" si="160"/>
        <v>#DIV/0!</v>
      </c>
      <c r="EQ61" t="e">
        <f t="shared" si="161"/>
        <v>#DIV/0!</v>
      </c>
      <c r="ER61" t="e">
        <f t="shared" si="162"/>
        <v>#DIV/0!</v>
      </c>
      <c r="EU61" t="e">
        <f t="shared" si="94"/>
        <v>#DIV/0!</v>
      </c>
      <c r="EV61">
        <f t="shared" si="95"/>
        <v>1</v>
      </c>
      <c r="EW61">
        <f t="shared" si="133"/>
        <v>1</v>
      </c>
      <c r="EY61" t="e">
        <f t="shared" si="163"/>
        <v>#REF!</v>
      </c>
      <c r="EZ61" t="e">
        <f t="shared" si="164"/>
        <v>#REF!</v>
      </c>
      <c r="FA61" t="e">
        <f t="shared" si="165"/>
        <v>#REF!</v>
      </c>
      <c r="FB61" t="e">
        <f t="shared" si="166"/>
        <v>#DIV/0!</v>
      </c>
      <c r="FE61" t="e">
        <f t="shared" si="96"/>
        <v>#DIV/0!</v>
      </c>
      <c r="FF61">
        <f t="shared" si="97"/>
        <v>1</v>
      </c>
      <c r="FG61">
        <f t="shared" si="134"/>
        <v>1</v>
      </c>
      <c r="FW61" t="e">
        <f>#REF!/#REF!</f>
        <v>#REF!</v>
      </c>
      <c r="FY61" s="8">
        <f t="shared" si="98"/>
        <v>51</v>
      </c>
      <c r="FZ61" t="b">
        <f t="shared" si="73"/>
        <v>0</v>
      </c>
      <c r="GD61" s="11"/>
      <c r="GE61" s="11"/>
      <c r="GF61" s="11"/>
      <c r="GG61" s="11" t="str">
        <f t="shared" ca="1" si="135"/>
        <v/>
      </c>
      <c r="GH61" s="11" t="str">
        <f t="shared" ca="1" si="136"/>
        <v/>
      </c>
      <c r="GI61" s="11" t="str">
        <f t="shared" ca="1" si="137"/>
        <v/>
      </c>
      <c r="GJ61" s="11" t="str">
        <f t="shared" ca="1" si="138"/>
        <v/>
      </c>
      <c r="GN61" s="11" t="str">
        <f t="shared" ca="1" si="139"/>
        <v/>
      </c>
      <c r="GO61" s="11" t="str">
        <f t="shared" ca="1" si="140"/>
        <v/>
      </c>
      <c r="GP61" s="11" t="str">
        <f t="shared" ca="1" si="141"/>
        <v/>
      </c>
      <c r="GQ61" s="11" t="str">
        <f t="shared" ca="1" si="142"/>
        <v/>
      </c>
      <c r="GY61" s="14"/>
      <c r="HA61">
        <f t="shared" si="143"/>
        <v>1.1903294232826296</v>
      </c>
      <c r="HB61">
        <f t="shared" si="144"/>
        <v>1</v>
      </c>
      <c r="HC61">
        <f t="shared" si="145"/>
        <v>0.96384215068409917</v>
      </c>
      <c r="HD61">
        <f t="shared" si="146"/>
        <v>0.93732406793126477</v>
      </c>
      <c r="HE61">
        <f t="shared" si="147"/>
        <v>1.0753822218540166</v>
      </c>
      <c r="HF61">
        <f t="shared" si="148"/>
        <v>0</v>
      </c>
      <c r="HH61">
        <f t="shared" si="149"/>
        <v>0.96384215068409917</v>
      </c>
      <c r="HJ61">
        <f t="shared" si="150"/>
        <v>0</v>
      </c>
      <c r="HK61">
        <f t="shared" si="151"/>
        <v>0</v>
      </c>
      <c r="HL61">
        <f t="shared" si="152"/>
        <v>0</v>
      </c>
      <c r="HM61" t="e">
        <f t="shared" si="153"/>
        <v>#DIV/0!</v>
      </c>
      <c r="HP61" s="8">
        <f t="shared" si="99"/>
        <v>51</v>
      </c>
      <c r="HQ61" t="b">
        <f t="shared" si="75"/>
        <v>0</v>
      </c>
      <c r="HT61" s="11"/>
      <c r="HU61" s="11"/>
      <c r="HV61" s="11"/>
      <c r="HW61" s="11" t="str">
        <f t="shared" ca="1" si="102"/>
        <v/>
      </c>
      <c r="HX61" s="11" t="str">
        <f t="shared" ca="1" si="103"/>
        <v/>
      </c>
      <c r="HY61" s="11" t="str">
        <f t="shared" ca="1" si="104"/>
        <v/>
      </c>
      <c r="HZ61" s="11" t="str">
        <f t="shared" ca="1" si="105"/>
        <v/>
      </c>
      <c r="IC61" s="11" t="str">
        <f t="shared" ca="1" si="106"/>
        <v/>
      </c>
      <c r="ID61" s="11" t="str">
        <f t="shared" ca="1" si="107"/>
        <v/>
      </c>
      <c r="IE61" s="11" t="str">
        <f t="shared" ca="1" si="108"/>
        <v/>
      </c>
      <c r="IF61" s="11" t="str">
        <f t="shared" ca="1" si="109"/>
        <v/>
      </c>
    </row>
    <row r="62" spans="1:240" x14ac:dyDescent="0.2">
      <c r="A62">
        <f t="shared" si="76"/>
        <v>53</v>
      </c>
      <c r="B62" s="1">
        <f t="shared" si="77"/>
        <v>2001</v>
      </c>
      <c r="C62" s="1"/>
      <c r="D62" s="1"/>
      <c r="E62" s="1"/>
      <c r="F62" s="1"/>
      <c r="G62" s="1"/>
      <c r="H62" s="1"/>
      <c r="I62" s="1"/>
      <c r="J62" s="1"/>
      <c r="K62" s="525"/>
      <c r="L62" s="27"/>
      <c r="M62" s="27"/>
      <c r="N62" s="27"/>
      <c r="O62" s="27"/>
      <c r="P62" s="27"/>
      <c r="Q62" s="27">
        <f t="shared" si="101"/>
        <v>0</v>
      </c>
      <c r="R62" s="27"/>
      <c r="S62" s="27"/>
      <c r="AA62" s="23">
        <f t="shared" si="53"/>
        <v>105594.17435404482</v>
      </c>
      <c r="AB62" s="23">
        <f t="shared" si="113"/>
        <v>75387.733723424317</v>
      </c>
      <c r="AC62" s="23"/>
      <c r="AD62" s="26"/>
      <c r="AF62" s="27"/>
      <c r="AI62" s="34">
        <f t="shared" si="110"/>
        <v>0</v>
      </c>
      <c r="AJ62" s="34">
        <f t="shared" si="111"/>
        <v>0</v>
      </c>
      <c r="AK62" s="34" t="e">
        <f t="shared" si="112"/>
        <v>#DIV/0!</v>
      </c>
      <c r="AL62" s="26" t="e">
        <f t="shared" si="167"/>
        <v>#DIV/0!</v>
      </c>
      <c r="AO62" s="34" t="e">
        <f t="shared" si="114"/>
        <v>#DIV/0!</v>
      </c>
      <c r="AR62" s="26">
        <f t="shared" si="115"/>
        <v>0</v>
      </c>
      <c r="AS62" s="26">
        <f t="shared" si="116"/>
        <v>0</v>
      </c>
      <c r="AT62" s="26" t="e">
        <f t="shared" si="117"/>
        <v>#DIV/0!</v>
      </c>
      <c r="AU62" s="26" t="e">
        <f t="shared" si="118"/>
        <v>#DIV/0!</v>
      </c>
      <c r="AV62" s="26"/>
      <c r="AW62" s="26" t="e">
        <f t="shared" si="54"/>
        <v>#DIV/0!</v>
      </c>
      <c r="AZ62" t="e">
        <f t="shared" si="119"/>
        <v>#DIV/0!</v>
      </c>
      <c r="BA62" t="e">
        <f t="shared" si="120"/>
        <v>#DIV/0!</v>
      </c>
      <c r="BB62" t="e">
        <f t="shared" si="121"/>
        <v>#DIV/0!</v>
      </c>
      <c r="BC62" t="e">
        <f t="shared" si="122"/>
        <v>#DIV/0!</v>
      </c>
      <c r="BO62" t="e">
        <f>AR62/#REF!</f>
        <v>#REF!</v>
      </c>
      <c r="BP62" t="e">
        <f>AS62/#REF!</f>
        <v>#REF!</v>
      </c>
      <c r="BQ62" t="e">
        <f>AT62/#REF!</f>
        <v>#DIV/0!</v>
      </c>
      <c r="BR62" t="e">
        <f>AU62/#REF!</f>
        <v>#DIV/0!</v>
      </c>
      <c r="CA62" s="9">
        <f t="shared" si="55"/>
        <v>1.6679578926186314</v>
      </c>
      <c r="CB62" s="9"/>
      <c r="CC62" s="9" t="e">
        <f t="shared" si="56"/>
        <v>#DIV/0!</v>
      </c>
      <c r="CD62" s="9">
        <f t="shared" si="57"/>
        <v>1</v>
      </c>
      <c r="CE62" s="9">
        <f t="shared" si="123"/>
        <v>0.87713009195270875</v>
      </c>
      <c r="CF62" s="9">
        <f t="shared" si="58"/>
        <v>0.89824159554195926</v>
      </c>
      <c r="CG62" s="9">
        <f t="shared" si="124"/>
        <v>1.3141418797916367</v>
      </c>
      <c r="CH62" s="9">
        <f t="shared" si="125"/>
        <v>0</v>
      </c>
      <c r="CI62" s="9"/>
      <c r="CJ62" s="9">
        <f t="shared" si="126"/>
        <v>0.87713009195270875</v>
      </c>
      <c r="CV62" s="223"/>
      <c r="CW62" s="8"/>
      <c r="CX62" s="26" t="e">
        <f t="shared" si="127"/>
        <v>#DIV/0!</v>
      </c>
      <c r="CY62" s="26" t="e">
        <f t="shared" si="128"/>
        <v>#DIV/0!</v>
      </c>
      <c r="CZ62" s="26" t="e">
        <f t="shared" si="129"/>
        <v>#DIV/0!</v>
      </c>
      <c r="DA62" s="26" t="e">
        <f t="shared" si="130"/>
        <v>#DIV/0!</v>
      </c>
      <c r="DB62" s="26"/>
      <c r="DC62" t="e">
        <f t="shared" si="59"/>
        <v>#DIV/0!</v>
      </c>
      <c r="DE62" s="26" t="e">
        <f t="shared" si="78"/>
        <v>#DIV/0!</v>
      </c>
      <c r="DF62" s="26" t="e">
        <f t="shared" si="79"/>
        <v>#DIV/0!</v>
      </c>
      <c r="DG62" s="26" t="e">
        <f t="shared" si="80"/>
        <v>#DIV/0!</v>
      </c>
      <c r="DH62" s="26" t="e">
        <f t="shared" si="81"/>
        <v>#DIV/0!</v>
      </c>
      <c r="DI62" s="26"/>
      <c r="DJ62" s="26" t="e">
        <f t="shared" si="82"/>
        <v>#DIV/0!</v>
      </c>
      <c r="DK62" s="26"/>
      <c r="DL62" s="26" t="e">
        <f t="shared" si="83"/>
        <v>#DIV/0!</v>
      </c>
      <c r="DM62" s="26" t="e">
        <f t="shared" si="84"/>
        <v>#DIV/0!</v>
      </c>
      <c r="DN62" s="26" t="e">
        <f t="shared" si="85"/>
        <v>#DIV/0!</v>
      </c>
      <c r="DO62" s="26" t="e">
        <f t="shared" si="86"/>
        <v>#DIV/0!</v>
      </c>
      <c r="DP62" s="26"/>
      <c r="DQ62" s="26" t="e">
        <f t="shared" si="87"/>
        <v>#DIV/0!</v>
      </c>
      <c r="DR62" s="26"/>
      <c r="DS62" s="26"/>
      <c r="DT62" s="26" t="e">
        <f t="shared" si="88"/>
        <v>#DIV/0!</v>
      </c>
      <c r="DU62" s="26" t="e">
        <f t="shared" si="89"/>
        <v>#DIV/0!</v>
      </c>
      <c r="DV62" s="26" t="e">
        <f t="shared" si="90"/>
        <v>#DIV/0!</v>
      </c>
      <c r="DW62" s="26" t="e">
        <f t="shared" si="91"/>
        <v>#DIV/0!</v>
      </c>
      <c r="DX62" s="26"/>
      <c r="DZ62" t="e">
        <f t="shared" si="100"/>
        <v>#DIV/0!</v>
      </c>
      <c r="EA62">
        <f t="shared" si="92"/>
        <v>1.1202936302542358E-2</v>
      </c>
      <c r="EB62">
        <f t="shared" si="131"/>
        <v>0.89824159554195926</v>
      </c>
      <c r="ED62" t="e">
        <f t="shared" si="154"/>
        <v>#DIV/0!</v>
      </c>
      <c r="EE62" t="e">
        <f t="shared" si="155"/>
        <v>#DIV/0!</v>
      </c>
      <c r="EF62" t="e">
        <f t="shared" si="156"/>
        <v>#DIV/0!</v>
      </c>
      <c r="EG62" t="e">
        <f t="shared" si="157"/>
        <v>#DIV/0!</v>
      </c>
      <c r="EJ62" s="26" t="e">
        <f t="shared" si="158"/>
        <v>#DIV/0!</v>
      </c>
      <c r="EK62" s="26">
        <f t="shared" si="93"/>
        <v>0.79114173129877152</v>
      </c>
      <c r="EL62" s="26">
        <f t="shared" si="132"/>
        <v>0.87713009195270875</v>
      </c>
      <c r="EO62" t="e">
        <f t="shared" si="159"/>
        <v>#DIV/0!</v>
      </c>
      <c r="EP62" t="e">
        <f t="shared" si="160"/>
        <v>#DIV/0!</v>
      </c>
      <c r="EQ62" t="e">
        <f t="shared" si="161"/>
        <v>#DIV/0!</v>
      </c>
      <c r="ER62" t="e">
        <f t="shared" si="162"/>
        <v>#DIV/0!</v>
      </c>
      <c r="EU62" t="e">
        <f t="shared" si="94"/>
        <v>#DIV/0!</v>
      </c>
      <c r="EV62">
        <f t="shared" si="95"/>
        <v>1</v>
      </c>
      <c r="EW62">
        <f t="shared" si="133"/>
        <v>1</v>
      </c>
      <c r="EY62" t="e">
        <f t="shared" si="163"/>
        <v>#REF!</v>
      </c>
      <c r="EZ62" t="e">
        <f t="shared" si="164"/>
        <v>#REF!</v>
      </c>
      <c r="FA62" t="e">
        <f t="shared" si="165"/>
        <v>#DIV/0!</v>
      </c>
      <c r="FB62" t="e">
        <f t="shared" si="166"/>
        <v>#DIV/0!</v>
      </c>
      <c r="FE62" t="e">
        <f t="shared" si="96"/>
        <v>#DIV/0!</v>
      </c>
      <c r="FF62">
        <f t="shared" si="97"/>
        <v>1</v>
      </c>
      <c r="FG62">
        <f t="shared" si="134"/>
        <v>1</v>
      </c>
      <c r="FW62" t="e">
        <f>#REF!/#REF!</f>
        <v>#REF!</v>
      </c>
      <c r="FY62" s="8">
        <f t="shared" si="98"/>
        <v>52</v>
      </c>
      <c r="FZ62" t="b">
        <f t="shared" si="73"/>
        <v>0</v>
      </c>
      <c r="GD62" s="11"/>
      <c r="GE62" s="11"/>
      <c r="GF62" s="11"/>
      <c r="GG62" s="11" t="str">
        <f t="shared" ca="1" si="135"/>
        <v/>
      </c>
      <c r="GH62" s="11" t="str">
        <f t="shared" ca="1" si="136"/>
        <v/>
      </c>
      <c r="GI62" s="11" t="str">
        <f t="shared" ca="1" si="137"/>
        <v/>
      </c>
      <c r="GJ62" s="11" t="str">
        <f t="shared" ca="1" si="138"/>
        <v/>
      </c>
      <c r="GN62" s="11" t="str">
        <f t="shared" ca="1" si="139"/>
        <v/>
      </c>
      <c r="GO62" s="11" t="str">
        <f t="shared" ca="1" si="140"/>
        <v/>
      </c>
      <c r="GP62" s="11" t="str">
        <f t="shared" ca="1" si="141"/>
        <v/>
      </c>
      <c r="GQ62" s="11" t="str">
        <f t="shared" ca="1" si="142"/>
        <v/>
      </c>
      <c r="GY62" s="14"/>
      <c r="HA62">
        <f t="shared" si="143"/>
        <v>1.2022136809471147</v>
      </c>
      <c r="HB62">
        <f t="shared" si="144"/>
        <v>1</v>
      </c>
      <c r="HC62">
        <f t="shared" si="145"/>
        <v>0.96384215068409917</v>
      </c>
      <c r="HD62">
        <f t="shared" si="146"/>
        <v>0.93732406793126477</v>
      </c>
      <c r="HE62">
        <f t="shared" si="147"/>
        <v>1.086118845819066</v>
      </c>
      <c r="HF62">
        <f t="shared" si="148"/>
        <v>0</v>
      </c>
      <c r="HH62">
        <f t="shared" si="149"/>
        <v>0.96384215068409917</v>
      </c>
      <c r="HJ62">
        <f t="shared" si="150"/>
        <v>0</v>
      </c>
      <c r="HK62">
        <f t="shared" si="151"/>
        <v>0</v>
      </c>
      <c r="HL62" t="e">
        <f t="shared" si="152"/>
        <v>#DIV/0!</v>
      </c>
      <c r="HM62" t="e">
        <f t="shared" si="153"/>
        <v>#DIV/0!</v>
      </c>
      <c r="HP62" s="8">
        <f t="shared" si="99"/>
        <v>52</v>
      </c>
      <c r="HQ62" t="b">
        <f t="shared" si="75"/>
        <v>0</v>
      </c>
      <c r="HT62" s="11"/>
      <c r="HU62" s="11"/>
      <c r="HV62" s="11"/>
      <c r="HW62" s="11" t="str">
        <f t="shared" ca="1" si="102"/>
        <v/>
      </c>
      <c r="HX62" s="11" t="str">
        <f t="shared" ca="1" si="103"/>
        <v/>
      </c>
      <c r="HY62" s="11" t="str">
        <f t="shared" ca="1" si="104"/>
        <v/>
      </c>
      <c r="HZ62" s="11" t="str">
        <f t="shared" ca="1" si="105"/>
        <v/>
      </c>
      <c r="IC62" s="11" t="str">
        <f t="shared" ca="1" si="106"/>
        <v/>
      </c>
      <c r="ID62" s="11" t="str">
        <f t="shared" ca="1" si="107"/>
        <v/>
      </c>
      <c r="IE62" s="11" t="str">
        <f t="shared" ca="1" si="108"/>
        <v/>
      </c>
      <c r="IF62" s="11" t="str">
        <f t="shared" ca="1" si="109"/>
        <v/>
      </c>
    </row>
    <row r="63" spans="1:240" x14ac:dyDescent="0.2">
      <c r="A63">
        <f t="shared" si="76"/>
        <v>54</v>
      </c>
      <c r="B63" s="1">
        <f t="shared" si="77"/>
        <v>2002</v>
      </c>
      <c r="C63" s="1"/>
      <c r="D63" s="1"/>
      <c r="E63" s="1"/>
      <c r="F63" s="1"/>
      <c r="G63" s="1"/>
      <c r="H63" s="1"/>
      <c r="I63" s="1"/>
      <c r="J63" s="1"/>
      <c r="K63" s="525"/>
      <c r="L63" s="27"/>
      <c r="M63" s="27"/>
      <c r="N63" s="27"/>
      <c r="O63" s="27"/>
      <c r="P63" s="27"/>
      <c r="Q63" s="27">
        <f t="shared" si="101"/>
        <v>0</v>
      </c>
      <c r="R63" s="27"/>
      <c r="S63" s="27"/>
      <c r="AA63" s="23"/>
      <c r="AB63" s="23"/>
      <c r="AC63" s="23"/>
      <c r="AD63" s="26"/>
      <c r="AF63" s="27"/>
      <c r="AI63" s="34" t="e">
        <f t="shared" si="110"/>
        <v>#DIV/0!</v>
      </c>
      <c r="AJ63" s="34" t="e">
        <f t="shared" si="111"/>
        <v>#DIV/0!</v>
      </c>
      <c r="AK63" s="34" t="e">
        <f t="shared" si="112"/>
        <v>#DIV/0!</v>
      </c>
      <c r="AL63" s="26" t="e">
        <f t="shared" si="167"/>
        <v>#DIV/0!</v>
      </c>
      <c r="AO63" s="34" t="e">
        <f t="shared" si="114"/>
        <v>#DIV/0!</v>
      </c>
      <c r="AR63" s="26" t="e">
        <f t="shared" si="115"/>
        <v>#DIV/0!</v>
      </c>
      <c r="AS63" s="26" t="e">
        <f t="shared" si="116"/>
        <v>#DIV/0!</v>
      </c>
      <c r="AT63" s="26" t="e">
        <f t="shared" si="117"/>
        <v>#DIV/0!</v>
      </c>
      <c r="AU63" s="26" t="e">
        <f t="shared" si="118"/>
        <v>#DIV/0!</v>
      </c>
      <c r="AV63" s="26"/>
      <c r="AW63" s="26" t="e">
        <f t="shared" si="54"/>
        <v>#DIV/0!</v>
      </c>
      <c r="AZ63" t="e">
        <f t="shared" si="119"/>
        <v>#DIV/0!</v>
      </c>
      <c r="BA63" t="e">
        <f t="shared" si="120"/>
        <v>#DIV/0!</v>
      </c>
      <c r="BB63" t="e">
        <f t="shared" si="121"/>
        <v>#DIV/0!</v>
      </c>
      <c r="BC63" t="e">
        <f t="shared" si="122"/>
        <v>#DIV/0!</v>
      </c>
      <c r="BO63" t="e">
        <f>AR63/#REF!</f>
        <v>#DIV/0!</v>
      </c>
      <c r="BP63" t="e">
        <f>AS63/#REF!</f>
        <v>#DIV/0!</v>
      </c>
      <c r="BQ63" t="e">
        <f>AT63/#REF!</f>
        <v>#DIV/0!</v>
      </c>
      <c r="BR63" t="e">
        <f>AU63/#REF!</f>
        <v>#DIV/0!</v>
      </c>
      <c r="CA63" s="9">
        <f t="shared" si="55"/>
        <v>1.6970104765378375</v>
      </c>
      <c r="CB63" s="9"/>
      <c r="CC63" s="9" t="e">
        <f t="shared" si="56"/>
        <v>#DIV/0!</v>
      </c>
      <c r="CD63" s="9">
        <f t="shared" si="57"/>
        <v>1</v>
      </c>
      <c r="CE63" s="9">
        <f t="shared" si="123"/>
        <v>0.87713009195270875</v>
      </c>
      <c r="CF63" s="9">
        <f t="shared" si="58"/>
        <v>0.89824159554195926</v>
      </c>
      <c r="CG63" s="9">
        <f t="shared" si="124"/>
        <v>1.3370316765984673</v>
      </c>
      <c r="CH63" s="9">
        <f t="shared" si="125"/>
        <v>0</v>
      </c>
      <c r="CI63" s="9"/>
      <c r="CJ63" s="9">
        <f t="shared" si="126"/>
        <v>0.87713009195270875</v>
      </c>
      <c r="CV63" s="223"/>
      <c r="CW63" s="8"/>
      <c r="CX63" s="26" t="e">
        <f t="shared" si="127"/>
        <v>#DIV/0!</v>
      </c>
      <c r="CY63" s="26" t="e">
        <f t="shared" si="128"/>
        <v>#DIV/0!</v>
      </c>
      <c r="CZ63" s="26" t="e">
        <f t="shared" si="129"/>
        <v>#DIV/0!</v>
      </c>
      <c r="DA63" s="26" t="e">
        <f t="shared" si="130"/>
        <v>#DIV/0!</v>
      </c>
      <c r="DB63" s="26"/>
      <c r="DC63" t="e">
        <f t="shared" si="59"/>
        <v>#DIV/0!</v>
      </c>
      <c r="DE63" s="26" t="e">
        <f t="shared" si="78"/>
        <v>#DIV/0!</v>
      </c>
      <c r="DF63" s="26" t="e">
        <f t="shared" si="79"/>
        <v>#DIV/0!</v>
      </c>
      <c r="DG63" s="26" t="e">
        <f t="shared" si="80"/>
        <v>#DIV/0!</v>
      </c>
      <c r="DH63" s="26" t="e">
        <f t="shared" si="81"/>
        <v>#DIV/0!</v>
      </c>
      <c r="DI63" s="26"/>
      <c r="DJ63" s="26" t="e">
        <f t="shared" si="82"/>
        <v>#DIV/0!</v>
      </c>
      <c r="DK63" s="26"/>
      <c r="DL63" s="26" t="e">
        <f t="shared" si="83"/>
        <v>#DIV/0!</v>
      </c>
      <c r="DM63" s="26" t="e">
        <f t="shared" si="84"/>
        <v>#DIV/0!</v>
      </c>
      <c r="DN63" s="26" t="e">
        <f t="shared" si="85"/>
        <v>#DIV/0!</v>
      </c>
      <c r="DO63" s="26" t="e">
        <f t="shared" si="86"/>
        <v>#DIV/0!</v>
      </c>
      <c r="DP63" s="26"/>
      <c r="DQ63" s="26" t="e">
        <f t="shared" si="87"/>
        <v>#DIV/0!</v>
      </c>
      <c r="DR63" s="26"/>
      <c r="DS63" s="26"/>
      <c r="DT63" s="26" t="e">
        <f t="shared" si="88"/>
        <v>#DIV/0!</v>
      </c>
      <c r="DU63" s="26" t="e">
        <f t="shared" si="89"/>
        <v>#DIV/0!</v>
      </c>
      <c r="DV63" s="26" t="e">
        <f t="shared" si="90"/>
        <v>#DIV/0!</v>
      </c>
      <c r="DW63" s="26" t="e">
        <f t="shared" si="91"/>
        <v>#DIV/0!</v>
      </c>
      <c r="DX63" s="26"/>
      <c r="DZ63" t="e">
        <f t="shared" si="100"/>
        <v>#DIV/0!</v>
      </c>
      <c r="EA63">
        <f t="shared" si="92"/>
        <v>1.1202936302542358E-2</v>
      </c>
      <c r="EB63">
        <f t="shared" si="131"/>
        <v>0.89824159554195926</v>
      </c>
      <c r="ED63" t="e">
        <f t="shared" si="154"/>
        <v>#DIV/0!</v>
      </c>
      <c r="EE63" t="e">
        <f t="shared" si="155"/>
        <v>#DIV/0!</v>
      </c>
      <c r="EF63" t="e">
        <f t="shared" si="156"/>
        <v>#DIV/0!</v>
      </c>
      <c r="EG63" t="e">
        <f t="shared" si="157"/>
        <v>#DIV/0!</v>
      </c>
      <c r="EJ63" s="26" t="e">
        <f t="shared" si="158"/>
        <v>#DIV/0!</v>
      </c>
      <c r="EK63" s="26">
        <f t="shared" si="93"/>
        <v>0.79114173129877152</v>
      </c>
      <c r="EL63" s="26">
        <f t="shared" si="132"/>
        <v>0.87713009195270875</v>
      </c>
      <c r="EO63" t="e">
        <f t="shared" si="159"/>
        <v>#DIV/0!</v>
      </c>
      <c r="EP63" t="e">
        <f t="shared" si="160"/>
        <v>#DIV/0!</v>
      </c>
      <c r="EQ63" t="e">
        <f t="shared" si="161"/>
        <v>#DIV/0!</v>
      </c>
      <c r="ER63" t="e">
        <f t="shared" si="162"/>
        <v>#DIV/0!</v>
      </c>
      <c r="EU63" t="e">
        <f t="shared" si="94"/>
        <v>#DIV/0!</v>
      </c>
      <c r="EV63">
        <f t="shared" si="95"/>
        <v>1</v>
      </c>
      <c r="EW63">
        <f t="shared" si="133"/>
        <v>1</v>
      </c>
      <c r="EY63" t="e">
        <f t="shared" si="163"/>
        <v>#DIV/0!</v>
      </c>
      <c r="EZ63" t="e">
        <f t="shared" si="164"/>
        <v>#DIV/0!</v>
      </c>
      <c r="FA63" t="e">
        <f t="shared" si="165"/>
        <v>#DIV/0!</v>
      </c>
      <c r="FB63" t="e">
        <f t="shared" si="166"/>
        <v>#DIV/0!</v>
      </c>
      <c r="FE63" t="e">
        <f t="shared" si="96"/>
        <v>#DIV/0!</v>
      </c>
      <c r="FF63">
        <f t="shared" si="97"/>
        <v>1</v>
      </c>
      <c r="FG63">
        <f t="shared" si="134"/>
        <v>1</v>
      </c>
      <c r="FW63" t="e">
        <f>#REF!/#REF!</f>
        <v>#REF!</v>
      </c>
      <c r="FY63" s="8">
        <f t="shared" si="98"/>
        <v>53</v>
      </c>
      <c r="FZ63" t="b">
        <f t="shared" si="73"/>
        <v>0</v>
      </c>
      <c r="GD63" s="11"/>
      <c r="GE63" s="11"/>
      <c r="GF63" s="11"/>
      <c r="GG63" s="11" t="str">
        <f t="shared" ca="1" si="135"/>
        <v/>
      </c>
      <c r="GH63" s="11" t="str">
        <f t="shared" ca="1" si="136"/>
        <v/>
      </c>
      <c r="GI63" s="11" t="str">
        <f t="shared" ca="1" si="137"/>
        <v/>
      </c>
      <c r="GJ63" s="11" t="str">
        <f t="shared" ca="1" si="138"/>
        <v/>
      </c>
      <c r="GN63" s="11" t="str">
        <f t="shared" ca="1" si="139"/>
        <v/>
      </c>
      <c r="GO63" s="11" t="str">
        <f t="shared" ca="1" si="140"/>
        <v/>
      </c>
      <c r="GP63" s="11" t="str">
        <f t="shared" ca="1" si="141"/>
        <v/>
      </c>
      <c r="GQ63" s="11" t="str">
        <f t="shared" ca="1" si="142"/>
        <v/>
      </c>
      <c r="GY63" s="14"/>
      <c r="HA63">
        <f t="shared" si="143"/>
        <v>1.2231539061225229</v>
      </c>
      <c r="HB63">
        <f t="shared" si="144"/>
        <v>1</v>
      </c>
      <c r="HC63">
        <f t="shared" si="145"/>
        <v>0.96384215068409917</v>
      </c>
      <c r="HD63">
        <f t="shared" si="146"/>
        <v>0.93732406793126477</v>
      </c>
      <c r="HE63">
        <f t="shared" si="147"/>
        <v>1.1050369246590841</v>
      </c>
      <c r="HF63">
        <f t="shared" si="148"/>
        <v>0</v>
      </c>
      <c r="HH63">
        <f t="shared" si="149"/>
        <v>0.96384215068409917</v>
      </c>
      <c r="HJ63" t="e">
        <f t="shared" si="150"/>
        <v>#DIV/0!</v>
      </c>
      <c r="HK63" t="e">
        <f t="shared" si="151"/>
        <v>#DIV/0!</v>
      </c>
      <c r="HL63" t="e">
        <f t="shared" si="152"/>
        <v>#DIV/0!</v>
      </c>
      <c r="HM63" t="e">
        <f t="shared" si="153"/>
        <v>#DIV/0!</v>
      </c>
      <c r="HP63" s="8">
        <f t="shared" si="99"/>
        <v>53</v>
      </c>
      <c r="HQ63" t="b">
        <f t="shared" si="75"/>
        <v>0</v>
      </c>
      <c r="HT63" s="11"/>
      <c r="HU63" s="11"/>
      <c r="HV63" s="11"/>
      <c r="HW63" s="11" t="str">
        <f t="shared" ca="1" si="102"/>
        <v/>
      </c>
      <c r="HX63" s="11" t="str">
        <f t="shared" ca="1" si="103"/>
        <v/>
      </c>
      <c r="HY63" s="11" t="str">
        <f t="shared" ca="1" si="104"/>
        <v/>
      </c>
      <c r="HZ63" s="11" t="str">
        <f t="shared" ca="1" si="105"/>
        <v/>
      </c>
      <c r="IC63" s="11" t="str">
        <f t="shared" ca="1" si="106"/>
        <v/>
      </c>
      <c r="ID63" s="11" t="str">
        <f t="shared" ca="1" si="107"/>
        <v/>
      </c>
      <c r="IE63" s="11" t="str">
        <f t="shared" ca="1" si="108"/>
        <v/>
      </c>
      <c r="IF63" s="11" t="str">
        <f t="shared" ca="1" si="109"/>
        <v/>
      </c>
    </row>
    <row r="64" spans="1:240" x14ac:dyDescent="0.2">
      <c r="A64">
        <f t="shared" si="76"/>
        <v>55</v>
      </c>
      <c r="B64" s="1">
        <f t="shared" si="77"/>
        <v>2003</v>
      </c>
      <c r="C64" s="1"/>
      <c r="D64" s="1"/>
      <c r="E64" s="1"/>
      <c r="F64" s="1"/>
      <c r="G64" s="1"/>
      <c r="H64" s="1"/>
      <c r="I64" s="1"/>
      <c r="J64" s="1"/>
      <c r="K64" s="525"/>
      <c r="L64" s="27"/>
      <c r="M64" s="27"/>
      <c r="N64" s="27"/>
      <c r="O64" s="27"/>
      <c r="P64" s="27"/>
      <c r="Q64" s="27">
        <f t="shared" si="101"/>
        <v>0</v>
      </c>
      <c r="R64" s="27"/>
      <c r="S64" s="27"/>
      <c r="AA64" s="23"/>
      <c r="AB64" s="23"/>
      <c r="AC64" s="23"/>
      <c r="AD64" s="26"/>
      <c r="AF64" s="27"/>
      <c r="AI64" s="34" t="e">
        <f t="shared" si="110"/>
        <v>#DIV/0!</v>
      </c>
      <c r="AJ64" s="34" t="e">
        <f t="shared" si="111"/>
        <v>#DIV/0!</v>
      </c>
      <c r="AK64" s="34" t="e">
        <f t="shared" si="112"/>
        <v>#DIV/0!</v>
      </c>
      <c r="AL64" s="26" t="e">
        <f t="shared" si="167"/>
        <v>#DIV/0!</v>
      </c>
      <c r="AO64" s="34" t="e">
        <f t="shared" si="114"/>
        <v>#DIV/0!</v>
      </c>
      <c r="AR64" s="26" t="e">
        <f t="shared" si="115"/>
        <v>#DIV/0!</v>
      </c>
      <c r="AS64" s="26" t="e">
        <f t="shared" si="116"/>
        <v>#DIV/0!</v>
      </c>
      <c r="AT64" s="26" t="e">
        <f t="shared" si="117"/>
        <v>#DIV/0!</v>
      </c>
      <c r="AU64" s="26" t="e">
        <f t="shared" si="118"/>
        <v>#DIV/0!</v>
      </c>
      <c r="AV64" s="26"/>
      <c r="AW64" s="26" t="e">
        <f t="shared" si="54"/>
        <v>#DIV/0!</v>
      </c>
      <c r="AZ64" t="e">
        <f t="shared" si="119"/>
        <v>#DIV/0!</v>
      </c>
      <c r="BA64" t="e">
        <f t="shared" si="120"/>
        <v>#DIV/0!</v>
      </c>
      <c r="BB64" t="e">
        <f t="shared" si="121"/>
        <v>#DIV/0!</v>
      </c>
      <c r="BC64" t="e">
        <f t="shared" si="122"/>
        <v>#DIV/0!</v>
      </c>
      <c r="BO64" t="e">
        <f>AR64/#REF!</f>
        <v>#DIV/0!</v>
      </c>
      <c r="BP64" t="e">
        <f>AS64/#REF!</f>
        <v>#DIV/0!</v>
      </c>
      <c r="BQ64" t="e">
        <f>AT64/#REF!</f>
        <v>#DIV/0!</v>
      </c>
      <c r="BR64" t="e">
        <f>AU64/#REF!</f>
        <v>#DIV/0!</v>
      </c>
      <c r="CA64" s="9">
        <f t="shared" si="55"/>
        <v>1.7455572184980694</v>
      </c>
      <c r="CB64" s="9"/>
      <c r="CC64" s="9" t="e">
        <f t="shared" si="56"/>
        <v>#DIV/0!</v>
      </c>
      <c r="CD64" s="9">
        <f t="shared" si="57"/>
        <v>1</v>
      </c>
      <c r="CE64" s="9">
        <f t="shared" si="123"/>
        <v>0.87713009195270875</v>
      </c>
      <c r="CF64" s="9">
        <f t="shared" si="58"/>
        <v>0.89824159554195926</v>
      </c>
      <c r="CG64" s="9">
        <f t="shared" si="124"/>
        <v>1.3752804279726518</v>
      </c>
      <c r="CH64" s="9">
        <f t="shared" si="125"/>
        <v>0</v>
      </c>
      <c r="CI64" s="9"/>
      <c r="CJ64" s="9">
        <f t="shared" si="126"/>
        <v>0.87713009195270875</v>
      </c>
      <c r="CV64" s="223"/>
      <c r="CW64" s="8"/>
      <c r="CX64" s="26" t="e">
        <f t="shared" si="127"/>
        <v>#DIV/0!</v>
      </c>
      <c r="CY64" s="26" t="e">
        <f t="shared" si="128"/>
        <v>#DIV/0!</v>
      </c>
      <c r="CZ64" s="26" t="e">
        <f t="shared" si="129"/>
        <v>#DIV/0!</v>
      </c>
      <c r="DA64" s="26" t="e">
        <f t="shared" si="130"/>
        <v>#DIV/0!</v>
      </c>
      <c r="DB64" s="26"/>
      <c r="DC64" t="e">
        <f t="shared" si="59"/>
        <v>#DIV/0!</v>
      </c>
      <c r="DE64" s="26" t="e">
        <f t="shared" si="78"/>
        <v>#DIV/0!</v>
      </c>
      <c r="DF64" s="26" t="e">
        <f t="shared" si="79"/>
        <v>#DIV/0!</v>
      </c>
      <c r="DG64" s="26" t="e">
        <f t="shared" si="80"/>
        <v>#DIV/0!</v>
      </c>
      <c r="DH64" s="26" t="e">
        <f t="shared" si="81"/>
        <v>#DIV/0!</v>
      </c>
      <c r="DI64" s="26"/>
      <c r="DJ64" s="26" t="e">
        <f t="shared" si="82"/>
        <v>#DIV/0!</v>
      </c>
      <c r="DK64" s="26"/>
      <c r="DL64" s="26" t="e">
        <f t="shared" si="83"/>
        <v>#DIV/0!</v>
      </c>
      <c r="DM64" s="26" t="e">
        <f t="shared" si="84"/>
        <v>#DIV/0!</v>
      </c>
      <c r="DN64" s="26" t="e">
        <f t="shared" si="85"/>
        <v>#DIV/0!</v>
      </c>
      <c r="DO64" s="26" t="e">
        <f t="shared" si="86"/>
        <v>#DIV/0!</v>
      </c>
      <c r="DP64" s="26"/>
      <c r="DQ64" s="26" t="e">
        <f t="shared" si="87"/>
        <v>#DIV/0!</v>
      </c>
      <c r="DR64" s="26"/>
      <c r="DS64" s="26"/>
      <c r="DT64" s="26" t="e">
        <f t="shared" si="88"/>
        <v>#DIV/0!</v>
      </c>
      <c r="DU64" s="26" t="e">
        <f t="shared" si="89"/>
        <v>#DIV/0!</v>
      </c>
      <c r="DV64" s="26" t="e">
        <f t="shared" si="90"/>
        <v>#DIV/0!</v>
      </c>
      <c r="DW64" s="26" t="e">
        <f t="shared" si="91"/>
        <v>#DIV/0!</v>
      </c>
      <c r="DX64" s="26"/>
      <c r="DZ64" t="e">
        <f t="shared" si="100"/>
        <v>#DIV/0!</v>
      </c>
      <c r="EA64">
        <f t="shared" si="92"/>
        <v>1.1202936302542358E-2</v>
      </c>
      <c r="EB64">
        <f t="shared" si="131"/>
        <v>0.89824159554195926</v>
      </c>
      <c r="ED64" t="e">
        <f t="shared" si="154"/>
        <v>#DIV/0!</v>
      </c>
      <c r="EE64" t="e">
        <f t="shared" si="155"/>
        <v>#DIV/0!</v>
      </c>
      <c r="EF64" t="e">
        <f t="shared" si="156"/>
        <v>#DIV/0!</v>
      </c>
      <c r="EG64" t="e">
        <f t="shared" si="157"/>
        <v>#DIV/0!</v>
      </c>
      <c r="EJ64" s="26" t="e">
        <f t="shared" si="158"/>
        <v>#DIV/0!</v>
      </c>
      <c r="EK64" s="26">
        <f t="shared" si="93"/>
        <v>0.79114173129877152</v>
      </c>
      <c r="EL64" s="26">
        <f t="shared" si="132"/>
        <v>0.87713009195270875</v>
      </c>
      <c r="EO64" t="e">
        <f t="shared" si="159"/>
        <v>#DIV/0!</v>
      </c>
      <c r="EP64" t="e">
        <f t="shared" si="160"/>
        <v>#DIV/0!</v>
      </c>
      <c r="EQ64" t="e">
        <f t="shared" si="161"/>
        <v>#DIV/0!</v>
      </c>
      <c r="ER64" t="e">
        <f t="shared" si="162"/>
        <v>#DIV/0!</v>
      </c>
      <c r="EU64" t="e">
        <f t="shared" si="94"/>
        <v>#DIV/0!</v>
      </c>
      <c r="EV64">
        <f t="shared" si="95"/>
        <v>1</v>
      </c>
      <c r="EW64">
        <f t="shared" si="133"/>
        <v>1</v>
      </c>
      <c r="EY64" t="e">
        <f t="shared" si="163"/>
        <v>#DIV/0!</v>
      </c>
      <c r="EZ64" t="e">
        <f t="shared" si="164"/>
        <v>#DIV/0!</v>
      </c>
      <c r="FA64" t="e">
        <f t="shared" si="165"/>
        <v>#DIV/0!</v>
      </c>
      <c r="FB64" t="e">
        <f t="shared" si="166"/>
        <v>#DIV/0!</v>
      </c>
      <c r="FE64" t="e">
        <f t="shared" si="96"/>
        <v>#DIV/0!</v>
      </c>
      <c r="FF64">
        <f t="shared" si="97"/>
        <v>1</v>
      </c>
      <c r="FG64">
        <f t="shared" si="134"/>
        <v>1</v>
      </c>
      <c r="FW64" t="e">
        <f>#REF!/#REF!</f>
        <v>#REF!</v>
      </c>
      <c r="FY64" s="8">
        <f t="shared" si="98"/>
        <v>54</v>
      </c>
      <c r="FZ64" t="b">
        <f t="shared" si="73"/>
        <v>0</v>
      </c>
      <c r="GD64" s="11"/>
      <c r="GE64" s="11"/>
      <c r="GF64" s="11"/>
      <c r="GG64" s="11" t="str">
        <f t="shared" ca="1" si="135"/>
        <v/>
      </c>
      <c r="GH64" s="11" t="str">
        <f t="shared" ca="1" si="136"/>
        <v/>
      </c>
      <c r="GI64" s="11" t="str">
        <f t="shared" ca="1" si="137"/>
        <v/>
      </c>
      <c r="GJ64" s="11" t="str">
        <f t="shared" ca="1" si="138"/>
        <v/>
      </c>
      <c r="GN64" s="11" t="str">
        <f t="shared" ca="1" si="139"/>
        <v/>
      </c>
      <c r="GO64" s="11" t="str">
        <f t="shared" ca="1" si="140"/>
        <v/>
      </c>
      <c r="GP64" s="11" t="str">
        <f t="shared" ca="1" si="141"/>
        <v/>
      </c>
      <c r="GQ64" s="11" t="str">
        <f t="shared" ca="1" si="142"/>
        <v/>
      </c>
      <c r="GY64" s="14"/>
      <c r="HA64">
        <f t="shared" si="143"/>
        <v>1.2581449317403051</v>
      </c>
      <c r="HB64">
        <f t="shared" si="144"/>
        <v>1</v>
      </c>
      <c r="HC64">
        <f t="shared" si="145"/>
        <v>0.96384215068409917</v>
      </c>
      <c r="HD64">
        <f t="shared" si="146"/>
        <v>0.93732406793126477</v>
      </c>
      <c r="HE64">
        <f t="shared" si="147"/>
        <v>1.1366489525043093</v>
      </c>
      <c r="HF64">
        <f t="shared" si="148"/>
        <v>0</v>
      </c>
      <c r="HH64">
        <f t="shared" si="149"/>
        <v>0.96384215068409917</v>
      </c>
      <c r="HJ64" t="e">
        <f t="shared" si="150"/>
        <v>#DIV/0!</v>
      </c>
      <c r="HK64" t="e">
        <f t="shared" si="151"/>
        <v>#DIV/0!</v>
      </c>
      <c r="HL64" t="e">
        <f t="shared" si="152"/>
        <v>#DIV/0!</v>
      </c>
      <c r="HM64" t="e">
        <f t="shared" si="153"/>
        <v>#DIV/0!</v>
      </c>
      <c r="HP64" s="8">
        <f t="shared" si="99"/>
        <v>54</v>
      </c>
      <c r="HQ64" t="b">
        <f t="shared" si="75"/>
        <v>0</v>
      </c>
      <c r="HT64" s="11"/>
      <c r="HU64" s="11"/>
      <c r="HV64" s="11"/>
      <c r="HW64" s="11" t="str">
        <f t="shared" ca="1" si="102"/>
        <v/>
      </c>
      <c r="HX64" s="11" t="str">
        <f t="shared" ca="1" si="103"/>
        <v/>
      </c>
      <c r="HY64" s="11" t="str">
        <f t="shared" ca="1" si="104"/>
        <v/>
      </c>
      <c r="HZ64" s="11" t="str">
        <f t="shared" ca="1" si="105"/>
        <v/>
      </c>
      <c r="IC64" s="11" t="str">
        <f t="shared" ca="1" si="106"/>
        <v/>
      </c>
      <c r="ID64" s="11" t="str">
        <f t="shared" ca="1" si="107"/>
        <v/>
      </c>
      <c r="IE64" s="11" t="str">
        <f t="shared" ca="1" si="108"/>
        <v/>
      </c>
      <c r="IF64" s="11" t="str">
        <f t="shared" ca="1" si="109"/>
        <v/>
      </c>
    </row>
    <row r="65" spans="1:249" x14ac:dyDescent="0.2">
      <c r="A65">
        <f t="shared" si="76"/>
        <v>56</v>
      </c>
      <c r="B65" s="1">
        <f t="shared" si="77"/>
        <v>2004</v>
      </c>
      <c r="C65" s="1"/>
      <c r="D65" s="1"/>
      <c r="E65" s="1"/>
      <c r="F65" s="1"/>
      <c r="G65" s="1"/>
      <c r="H65" s="1"/>
      <c r="I65" s="1"/>
      <c r="J65" s="1"/>
      <c r="K65" s="525"/>
      <c r="L65" s="27"/>
      <c r="M65" s="27"/>
      <c r="N65" s="27"/>
      <c r="O65" s="27"/>
      <c r="P65" s="27"/>
      <c r="Q65" s="27">
        <f t="shared" si="101"/>
        <v>0</v>
      </c>
      <c r="R65" s="27"/>
      <c r="S65" s="27"/>
      <c r="AA65" s="23"/>
      <c r="AB65" s="23"/>
      <c r="AC65" s="23"/>
      <c r="AD65" s="26"/>
      <c r="AF65" s="27"/>
      <c r="AI65" s="34" t="e">
        <f t="shared" si="110"/>
        <v>#DIV/0!</v>
      </c>
      <c r="AJ65" s="34" t="e">
        <f t="shared" si="111"/>
        <v>#DIV/0!</v>
      </c>
      <c r="AK65" s="34" t="e">
        <f t="shared" si="112"/>
        <v>#DIV/0!</v>
      </c>
      <c r="AL65" s="26" t="e">
        <f t="shared" si="167"/>
        <v>#DIV/0!</v>
      </c>
      <c r="AO65" s="34" t="e">
        <f t="shared" si="114"/>
        <v>#DIV/0!</v>
      </c>
      <c r="AR65" s="26" t="e">
        <f t="shared" si="115"/>
        <v>#DIV/0!</v>
      </c>
      <c r="AS65" s="26" t="e">
        <f t="shared" si="116"/>
        <v>#DIV/0!</v>
      </c>
      <c r="AT65" s="26" t="e">
        <f t="shared" si="117"/>
        <v>#DIV/0!</v>
      </c>
      <c r="AU65" s="26" t="e">
        <f t="shared" si="118"/>
        <v>#DIV/0!</v>
      </c>
      <c r="AV65" s="26"/>
      <c r="AW65" s="26" t="e">
        <f t="shared" si="54"/>
        <v>#DIV/0!</v>
      </c>
      <c r="AZ65" t="e">
        <f t="shared" si="119"/>
        <v>#DIV/0!</v>
      </c>
      <c r="BA65" t="e">
        <f t="shared" si="120"/>
        <v>#DIV/0!</v>
      </c>
      <c r="BB65" t="e">
        <f t="shared" si="121"/>
        <v>#DIV/0!</v>
      </c>
      <c r="BC65" t="e">
        <f t="shared" si="122"/>
        <v>#DIV/0!</v>
      </c>
      <c r="BO65" t="e">
        <f>AR65/#REF!</f>
        <v>#DIV/0!</v>
      </c>
      <c r="BP65" t="e">
        <f>AS65/#REF!</f>
        <v>#DIV/0!</v>
      </c>
      <c r="BQ65" t="e">
        <f>AT65/#REF!</f>
        <v>#DIV/0!</v>
      </c>
      <c r="BR65" t="e">
        <f>AU65/#REF!</f>
        <v>#DIV/0!</v>
      </c>
      <c r="CA65" s="9">
        <f t="shared" si="55"/>
        <v>1.8118750864660234</v>
      </c>
      <c r="CB65" s="9"/>
      <c r="CC65" s="9" t="e">
        <f t="shared" si="56"/>
        <v>#DIV/0!</v>
      </c>
      <c r="CD65" s="9">
        <f t="shared" si="57"/>
        <v>1</v>
      </c>
      <c r="CE65" s="9">
        <f t="shared" si="123"/>
        <v>0.87713009195270875</v>
      </c>
      <c r="CF65" s="9">
        <f t="shared" si="58"/>
        <v>0.89824159554195926</v>
      </c>
      <c r="CG65" s="9">
        <f t="shared" si="124"/>
        <v>1.4275306005104949</v>
      </c>
      <c r="CH65" s="9">
        <f t="shared" si="125"/>
        <v>0</v>
      </c>
      <c r="CI65" s="9"/>
      <c r="CJ65" s="9">
        <f t="shared" si="126"/>
        <v>0.87713009195270875</v>
      </c>
      <c r="CV65" s="223"/>
      <c r="CW65" s="8"/>
      <c r="CX65" s="26" t="e">
        <f t="shared" si="127"/>
        <v>#DIV/0!</v>
      </c>
      <c r="CY65" s="26" t="e">
        <f t="shared" si="128"/>
        <v>#DIV/0!</v>
      </c>
      <c r="CZ65" s="26" t="e">
        <f t="shared" si="129"/>
        <v>#DIV/0!</v>
      </c>
      <c r="DA65" s="26" t="e">
        <f t="shared" si="130"/>
        <v>#DIV/0!</v>
      </c>
      <c r="DB65" s="26"/>
      <c r="DC65" t="e">
        <f t="shared" si="59"/>
        <v>#DIV/0!</v>
      </c>
      <c r="DE65" s="26" t="e">
        <f t="shared" si="78"/>
        <v>#DIV/0!</v>
      </c>
      <c r="DF65" s="26" t="e">
        <f t="shared" si="79"/>
        <v>#DIV/0!</v>
      </c>
      <c r="DG65" s="26" t="e">
        <f t="shared" si="80"/>
        <v>#DIV/0!</v>
      </c>
      <c r="DH65" s="26" t="e">
        <f t="shared" si="81"/>
        <v>#DIV/0!</v>
      </c>
      <c r="DI65" s="26"/>
      <c r="DJ65" s="26" t="e">
        <f t="shared" si="82"/>
        <v>#DIV/0!</v>
      </c>
      <c r="DK65" s="26"/>
      <c r="DL65" s="26" t="e">
        <f t="shared" si="83"/>
        <v>#DIV/0!</v>
      </c>
      <c r="DM65" s="26" t="e">
        <f t="shared" si="84"/>
        <v>#DIV/0!</v>
      </c>
      <c r="DN65" s="26" t="e">
        <f t="shared" si="85"/>
        <v>#DIV/0!</v>
      </c>
      <c r="DO65" s="26" t="e">
        <f t="shared" si="86"/>
        <v>#DIV/0!</v>
      </c>
      <c r="DP65" s="26"/>
      <c r="DQ65" s="26" t="e">
        <f t="shared" si="87"/>
        <v>#DIV/0!</v>
      </c>
      <c r="DR65" s="26"/>
      <c r="DS65" s="26"/>
      <c r="DT65" s="26" t="e">
        <f t="shared" si="88"/>
        <v>#DIV/0!</v>
      </c>
      <c r="DU65" s="26" t="e">
        <f t="shared" si="89"/>
        <v>#DIV/0!</v>
      </c>
      <c r="DV65" s="26" t="e">
        <f t="shared" si="90"/>
        <v>#DIV/0!</v>
      </c>
      <c r="DW65" s="26" t="e">
        <f t="shared" si="91"/>
        <v>#DIV/0!</v>
      </c>
      <c r="DX65" s="26"/>
      <c r="DZ65" t="e">
        <f t="shared" si="100"/>
        <v>#DIV/0!</v>
      </c>
      <c r="EA65">
        <f t="shared" si="92"/>
        <v>1.1202936302542358E-2</v>
      </c>
      <c r="EB65">
        <f t="shared" si="131"/>
        <v>0.89824159554195926</v>
      </c>
      <c r="ED65" t="e">
        <f t="shared" si="154"/>
        <v>#DIV/0!</v>
      </c>
      <c r="EE65" t="e">
        <f t="shared" si="155"/>
        <v>#DIV/0!</v>
      </c>
      <c r="EF65" t="e">
        <f t="shared" si="156"/>
        <v>#DIV/0!</v>
      </c>
      <c r="EG65" t="e">
        <f t="shared" si="157"/>
        <v>#DIV/0!</v>
      </c>
      <c r="EJ65" s="26" t="e">
        <f t="shared" si="158"/>
        <v>#DIV/0!</v>
      </c>
      <c r="EK65" s="26">
        <f t="shared" si="93"/>
        <v>0.79114173129877152</v>
      </c>
      <c r="EL65" s="26">
        <f t="shared" si="132"/>
        <v>0.87713009195270875</v>
      </c>
      <c r="EO65" t="e">
        <f t="shared" si="159"/>
        <v>#DIV/0!</v>
      </c>
      <c r="EP65" t="e">
        <f t="shared" si="160"/>
        <v>#DIV/0!</v>
      </c>
      <c r="EQ65" t="e">
        <f t="shared" si="161"/>
        <v>#DIV/0!</v>
      </c>
      <c r="ER65" t="e">
        <f t="shared" si="162"/>
        <v>#DIV/0!</v>
      </c>
      <c r="EU65" t="e">
        <f t="shared" si="94"/>
        <v>#DIV/0!</v>
      </c>
      <c r="EV65">
        <f t="shared" si="95"/>
        <v>1</v>
      </c>
      <c r="EW65">
        <f t="shared" si="133"/>
        <v>1</v>
      </c>
      <c r="EY65" t="e">
        <f t="shared" si="163"/>
        <v>#DIV/0!</v>
      </c>
      <c r="EZ65" t="e">
        <f t="shared" si="164"/>
        <v>#DIV/0!</v>
      </c>
      <c r="FA65" t="e">
        <f t="shared" si="165"/>
        <v>#DIV/0!</v>
      </c>
      <c r="FB65" t="e">
        <f t="shared" si="166"/>
        <v>#DIV/0!</v>
      </c>
      <c r="FE65" t="e">
        <f t="shared" si="96"/>
        <v>#DIV/0!</v>
      </c>
      <c r="FF65">
        <f t="shared" si="97"/>
        <v>1</v>
      </c>
      <c r="FG65">
        <f t="shared" si="134"/>
        <v>1</v>
      </c>
      <c r="FW65" t="e">
        <f>#REF!/#REF!</f>
        <v>#REF!</v>
      </c>
      <c r="FY65" s="8">
        <f t="shared" si="98"/>
        <v>55</v>
      </c>
      <c r="FZ65" t="b">
        <f t="shared" si="73"/>
        <v>0</v>
      </c>
      <c r="GD65" s="11"/>
      <c r="GE65" s="11"/>
      <c r="GF65" s="11"/>
      <c r="GG65" s="11" t="str">
        <f t="shared" ca="1" si="135"/>
        <v/>
      </c>
      <c r="GH65" s="11" t="str">
        <f t="shared" ca="1" si="136"/>
        <v/>
      </c>
      <c r="GI65" s="11" t="str">
        <f t="shared" ca="1" si="137"/>
        <v/>
      </c>
      <c r="GJ65" s="11" t="str">
        <f t="shared" ca="1" si="138"/>
        <v/>
      </c>
      <c r="GN65" s="11" t="str">
        <f t="shared" ca="1" si="139"/>
        <v/>
      </c>
      <c r="GO65" s="11" t="str">
        <f t="shared" ca="1" si="140"/>
        <v/>
      </c>
      <c r="GP65" s="11" t="str">
        <f t="shared" ca="1" si="141"/>
        <v/>
      </c>
      <c r="GQ65" s="11" t="str">
        <f t="shared" ca="1" si="142"/>
        <v/>
      </c>
      <c r="GY65" s="14"/>
      <c r="HA65">
        <f t="shared" si="143"/>
        <v>1.3059448483420055</v>
      </c>
      <c r="HB65">
        <f t="shared" si="144"/>
        <v>1</v>
      </c>
      <c r="HC65">
        <f t="shared" si="145"/>
        <v>0.96384215068409917</v>
      </c>
      <c r="HD65">
        <f t="shared" si="146"/>
        <v>0.93732406793126477</v>
      </c>
      <c r="HE65">
        <f t="shared" si="147"/>
        <v>1.1798329480555712</v>
      </c>
      <c r="HF65">
        <f t="shared" si="148"/>
        <v>0</v>
      </c>
      <c r="HH65">
        <f t="shared" si="149"/>
        <v>0.96384215068409917</v>
      </c>
      <c r="HJ65" t="e">
        <f t="shared" si="150"/>
        <v>#DIV/0!</v>
      </c>
      <c r="HK65" t="e">
        <f t="shared" si="151"/>
        <v>#DIV/0!</v>
      </c>
      <c r="HL65" t="e">
        <f t="shared" si="152"/>
        <v>#DIV/0!</v>
      </c>
      <c r="HM65" t="e">
        <f t="shared" si="153"/>
        <v>#DIV/0!</v>
      </c>
      <c r="HP65" s="8">
        <f t="shared" si="99"/>
        <v>55</v>
      </c>
      <c r="HQ65" t="b">
        <f t="shared" si="75"/>
        <v>0</v>
      </c>
      <c r="HT65" s="11"/>
      <c r="HU65" s="11"/>
      <c r="HV65" s="11"/>
      <c r="HW65" s="11" t="str">
        <f t="shared" ca="1" si="102"/>
        <v/>
      </c>
      <c r="HX65" s="11" t="str">
        <f t="shared" ca="1" si="103"/>
        <v/>
      </c>
      <c r="HY65" s="11" t="str">
        <f t="shared" ca="1" si="104"/>
        <v/>
      </c>
      <c r="HZ65" s="11" t="str">
        <f t="shared" ca="1" si="105"/>
        <v/>
      </c>
      <c r="IC65" s="11" t="str">
        <f t="shared" ca="1" si="106"/>
        <v/>
      </c>
      <c r="ID65" s="11" t="str">
        <f t="shared" ca="1" si="107"/>
        <v/>
      </c>
      <c r="IE65" s="11" t="str">
        <f t="shared" ca="1" si="108"/>
        <v/>
      </c>
      <c r="IF65" s="11" t="str">
        <f t="shared" ca="1" si="109"/>
        <v/>
      </c>
    </row>
    <row r="66" spans="1:249" x14ac:dyDescent="0.2">
      <c r="A66">
        <f t="shared" si="76"/>
        <v>57</v>
      </c>
      <c r="B66" s="1">
        <f t="shared" si="77"/>
        <v>2005</v>
      </c>
      <c r="C66" s="1"/>
      <c r="D66" s="1"/>
      <c r="E66" s="1"/>
      <c r="F66" s="1"/>
      <c r="G66" s="1"/>
      <c r="H66" s="1"/>
      <c r="I66" s="1"/>
      <c r="J66" s="1"/>
      <c r="K66" s="525"/>
      <c r="L66" s="27"/>
      <c r="M66" s="27"/>
      <c r="N66" s="27"/>
      <c r="O66" s="27"/>
      <c r="P66" s="27"/>
      <c r="Q66" s="27">
        <f t="shared" si="101"/>
        <v>0</v>
      </c>
      <c r="R66" s="27"/>
      <c r="S66" s="27"/>
      <c r="AA66" s="23"/>
      <c r="AB66" s="23"/>
      <c r="AC66" s="23"/>
      <c r="AD66" s="26"/>
      <c r="AF66" s="27"/>
      <c r="AI66" s="34" t="e">
        <f t="shared" si="110"/>
        <v>#DIV/0!</v>
      </c>
      <c r="AJ66" s="34" t="e">
        <f t="shared" si="111"/>
        <v>#DIV/0!</v>
      </c>
      <c r="AK66" s="34" t="e">
        <f t="shared" si="112"/>
        <v>#DIV/0!</v>
      </c>
      <c r="AL66" s="26" t="e">
        <f t="shared" si="167"/>
        <v>#DIV/0!</v>
      </c>
      <c r="AO66" s="34" t="e">
        <f t="shared" si="114"/>
        <v>#DIV/0!</v>
      </c>
      <c r="AR66" s="26" t="e">
        <f t="shared" si="115"/>
        <v>#DIV/0!</v>
      </c>
      <c r="AS66" s="26" t="e">
        <f t="shared" si="116"/>
        <v>#DIV/0!</v>
      </c>
      <c r="AT66" s="26" t="e">
        <f t="shared" si="117"/>
        <v>#DIV/0!</v>
      </c>
      <c r="AU66" s="26" t="e">
        <f t="shared" si="118"/>
        <v>#DIV/0!</v>
      </c>
      <c r="AV66" s="26"/>
      <c r="AW66" s="26" t="e">
        <f t="shared" si="54"/>
        <v>#DIV/0!</v>
      </c>
      <c r="AZ66" t="e">
        <f t="shared" si="119"/>
        <v>#DIV/0!</v>
      </c>
      <c r="BA66" t="e">
        <f t="shared" si="120"/>
        <v>#DIV/0!</v>
      </c>
      <c r="BB66" t="e">
        <f t="shared" si="121"/>
        <v>#DIV/0!</v>
      </c>
      <c r="BC66" t="e">
        <f t="shared" si="122"/>
        <v>#DIV/0!</v>
      </c>
      <c r="BO66" t="e">
        <f>AR66/#REF!</f>
        <v>#DIV/0!</v>
      </c>
      <c r="BP66" t="e">
        <f>AS66/#REF!</f>
        <v>#DIV/0!</v>
      </c>
      <c r="BQ66" t="e">
        <f>AT66/#REF!</f>
        <v>#DIV/0!</v>
      </c>
      <c r="BR66" t="e">
        <f>AU66/#REF!</f>
        <v>#DIV/0!</v>
      </c>
      <c r="CA66" s="9">
        <f t="shared" si="55"/>
        <v>1.8755266566890114</v>
      </c>
      <c r="CB66" s="9"/>
      <c r="CC66" s="9" t="e">
        <f t="shared" si="56"/>
        <v>#DIV/0!</v>
      </c>
      <c r="CD66" s="9">
        <f t="shared" si="57"/>
        <v>1</v>
      </c>
      <c r="CE66" s="9">
        <f t="shared" si="123"/>
        <v>0.87713009195270875</v>
      </c>
      <c r="CF66" s="9">
        <f t="shared" si="58"/>
        <v>0.89824159554195926</v>
      </c>
      <c r="CG66" s="9">
        <f t="shared" si="124"/>
        <v>1.4776800644236419</v>
      </c>
      <c r="CH66" s="9">
        <f t="shared" si="125"/>
        <v>0</v>
      </c>
      <c r="CI66" s="9"/>
      <c r="CJ66" s="9">
        <f t="shared" si="126"/>
        <v>0.87713009195270875</v>
      </c>
      <c r="CV66" s="223"/>
      <c r="CW66" s="8"/>
      <c r="CX66" s="26" t="e">
        <f t="shared" si="127"/>
        <v>#DIV/0!</v>
      </c>
      <c r="CY66" s="26" t="e">
        <f t="shared" si="128"/>
        <v>#DIV/0!</v>
      </c>
      <c r="CZ66" s="26" t="e">
        <f t="shared" si="129"/>
        <v>#DIV/0!</v>
      </c>
      <c r="DA66" s="26" t="e">
        <f t="shared" si="130"/>
        <v>#DIV/0!</v>
      </c>
      <c r="DB66" s="26"/>
      <c r="DC66" t="e">
        <f t="shared" si="59"/>
        <v>#DIV/0!</v>
      </c>
      <c r="DE66" s="26" t="e">
        <f t="shared" si="78"/>
        <v>#DIV/0!</v>
      </c>
      <c r="DF66" s="26" t="e">
        <f t="shared" si="79"/>
        <v>#DIV/0!</v>
      </c>
      <c r="DG66" s="26" t="e">
        <f t="shared" si="80"/>
        <v>#DIV/0!</v>
      </c>
      <c r="DH66" s="26" t="e">
        <f t="shared" si="81"/>
        <v>#DIV/0!</v>
      </c>
      <c r="DI66" s="26"/>
      <c r="DJ66" s="26" t="e">
        <f t="shared" si="82"/>
        <v>#DIV/0!</v>
      </c>
      <c r="DK66" s="26"/>
      <c r="DL66" s="26" t="e">
        <f t="shared" si="83"/>
        <v>#DIV/0!</v>
      </c>
      <c r="DM66" s="26" t="e">
        <f t="shared" si="84"/>
        <v>#DIV/0!</v>
      </c>
      <c r="DN66" s="26" t="e">
        <f t="shared" si="85"/>
        <v>#DIV/0!</v>
      </c>
      <c r="DO66" s="26" t="e">
        <f t="shared" si="86"/>
        <v>#DIV/0!</v>
      </c>
      <c r="DP66" s="26"/>
      <c r="DQ66" s="26" t="e">
        <f t="shared" si="87"/>
        <v>#DIV/0!</v>
      </c>
      <c r="DR66" s="26"/>
      <c r="DS66" s="26"/>
      <c r="DT66" s="26" t="e">
        <f t="shared" si="88"/>
        <v>#DIV/0!</v>
      </c>
      <c r="DU66" s="26" t="e">
        <f t="shared" si="89"/>
        <v>#DIV/0!</v>
      </c>
      <c r="DV66" s="26" t="e">
        <f t="shared" si="90"/>
        <v>#DIV/0!</v>
      </c>
      <c r="DW66" s="26" t="e">
        <f t="shared" si="91"/>
        <v>#DIV/0!</v>
      </c>
      <c r="DX66" s="26"/>
      <c r="DZ66" t="e">
        <f t="shared" si="100"/>
        <v>#DIV/0!</v>
      </c>
      <c r="EA66">
        <f t="shared" si="92"/>
        <v>1.1202936302542358E-2</v>
      </c>
      <c r="EB66">
        <f t="shared" si="131"/>
        <v>0.89824159554195926</v>
      </c>
      <c r="ED66" t="e">
        <f t="shared" si="154"/>
        <v>#DIV/0!</v>
      </c>
      <c r="EE66" t="e">
        <f t="shared" si="155"/>
        <v>#DIV/0!</v>
      </c>
      <c r="EF66" t="e">
        <f t="shared" si="156"/>
        <v>#DIV/0!</v>
      </c>
      <c r="EG66" t="e">
        <f t="shared" si="157"/>
        <v>#DIV/0!</v>
      </c>
      <c r="EJ66" s="26" t="e">
        <f t="shared" si="158"/>
        <v>#DIV/0!</v>
      </c>
      <c r="EK66" s="26">
        <f t="shared" si="93"/>
        <v>0.79114173129877152</v>
      </c>
      <c r="EL66" s="26">
        <f t="shared" si="132"/>
        <v>0.87713009195270875</v>
      </c>
      <c r="EO66" t="e">
        <f t="shared" si="159"/>
        <v>#DIV/0!</v>
      </c>
      <c r="EP66" t="e">
        <f t="shared" si="160"/>
        <v>#DIV/0!</v>
      </c>
      <c r="EQ66" t="e">
        <f t="shared" si="161"/>
        <v>#DIV/0!</v>
      </c>
      <c r="ER66" t="e">
        <f t="shared" si="162"/>
        <v>#DIV/0!</v>
      </c>
      <c r="EU66" t="e">
        <f t="shared" si="94"/>
        <v>#DIV/0!</v>
      </c>
      <c r="EV66">
        <f t="shared" si="95"/>
        <v>1</v>
      </c>
      <c r="EW66">
        <f t="shared" si="133"/>
        <v>1</v>
      </c>
      <c r="EY66" t="e">
        <f t="shared" si="163"/>
        <v>#DIV/0!</v>
      </c>
      <c r="EZ66" t="e">
        <f t="shared" si="164"/>
        <v>#DIV/0!</v>
      </c>
      <c r="FA66" t="e">
        <f t="shared" si="165"/>
        <v>#DIV/0!</v>
      </c>
      <c r="FB66" t="e">
        <f t="shared" si="166"/>
        <v>#DIV/0!</v>
      </c>
      <c r="FE66" t="e">
        <f t="shared" si="96"/>
        <v>#DIV/0!</v>
      </c>
      <c r="FF66">
        <f t="shared" si="97"/>
        <v>1</v>
      </c>
      <c r="FG66">
        <f t="shared" si="134"/>
        <v>1</v>
      </c>
      <c r="FW66" t="e">
        <f>#REF!/#REF!</f>
        <v>#REF!</v>
      </c>
      <c r="FY66" s="8">
        <f t="shared" si="98"/>
        <v>56</v>
      </c>
      <c r="FZ66" t="b">
        <f t="shared" si="73"/>
        <v>0</v>
      </c>
      <c r="GD66" s="11"/>
      <c r="GE66" s="11"/>
      <c r="GF66" s="11"/>
      <c r="GG66" s="11" t="str">
        <f t="shared" ca="1" si="135"/>
        <v/>
      </c>
      <c r="GH66" s="11" t="str">
        <f t="shared" ca="1" si="136"/>
        <v/>
      </c>
      <c r="GI66" s="11" t="str">
        <f t="shared" ca="1" si="137"/>
        <v/>
      </c>
      <c r="GJ66" s="11" t="str">
        <f t="shared" ca="1" si="138"/>
        <v/>
      </c>
      <c r="GN66" s="11" t="str">
        <f t="shared" ca="1" si="139"/>
        <v/>
      </c>
      <c r="GO66" s="11" t="str">
        <f t="shared" ca="1" si="140"/>
        <v/>
      </c>
      <c r="GP66" s="11" t="str">
        <f t="shared" ca="1" si="141"/>
        <v/>
      </c>
      <c r="GQ66" s="11" t="str">
        <f t="shared" ca="1" si="142"/>
        <v/>
      </c>
      <c r="GY66" s="14"/>
      <c r="HA66">
        <f t="shared" si="143"/>
        <v>1.351822978044491</v>
      </c>
      <c r="HB66">
        <f t="shared" si="144"/>
        <v>1</v>
      </c>
      <c r="HC66">
        <f t="shared" si="145"/>
        <v>0.96384215068409917</v>
      </c>
      <c r="HD66">
        <f t="shared" si="146"/>
        <v>0.93732406793126477</v>
      </c>
      <c r="HE66">
        <f t="shared" si="147"/>
        <v>1.2212807389687017</v>
      </c>
      <c r="HF66">
        <f t="shared" si="148"/>
        <v>0</v>
      </c>
      <c r="HH66">
        <f t="shared" si="149"/>
        <v>0.96384215068409917</v>
      </c>
      <c r="HJ66" t="e">
        <f t="shared" si="150"/>
        <v>#DIV/0!</v>
      </c>
      <c r="HK66" t="e">
        <f t="shared" si="151"/>
        <v>#DIV/0!</v>
      </c>
      <c r="HL66" t="e">
        <f t="shared" si="152"/>
        <v>#DIV/0!</v>
      </c>
      <c r="HM66" t="e">
        <f t="shared" si="153"/>
        <v>#DIV/0!</v>
      </c>
      <c r="HP66" s="8">
        <f t="shared" si="99"/>
        <v>56</v>
      </c>
      <c r="HQ66" t="b">
        <f t="shared" si="75"/>
        <v>0</v>
      </c>
      <c r="HT66" s="11"/>
      <c r="HU66" s="11"/>
      <c r="HV66" s="11"/>
      <c r="HW66" s="11" t="str">
        <f t="shared" ca="1" si="102"/>
        <v/>
      </c>
      <c r="HX66" s="11" t="str">
        <f t="shared" ca="1" si="103"/>
        <v/>
      </c>
      <c r="HY66" s="11" t="str">
        <f t="shared" ca="1" si="104"/>
        <v/>
      </c>
      <c r="HZ66" s="11" t="str">
        <f t="shared" ca="1" si="105"/>
        <v/>
      </c>
      <c r="IC66" s="11" t="str">
        <f t="shared" ca="1" si="106"/>
        <v/>
      </c>
      <c r="ID66" s="11" t="str">
        <f t="shared" ca="1" si="107"/>
        <v/>
      </c>
      <c r="IE66" s="11" t="str">
        <f t="shared" ca="1" si="108"/>
        <v/>
      </c>
      <c r="IF66" s="11" t="str">
        <f t="shared" ca="1" si="109"/>
        <v/>
      </c>
    </row>
    <row r="67" spans="1:249" x14ac:dyDescent="0.2">
      <c r="A67">
        <f t="shared" si="76"/>
        <v>58</v>
      </c>
      <c r="B67" s="1">
        <f t="shared" si="77"/>
        <v>2006</v>
      </c>
      <c r="C67" s="1"/>
      <c r="D67" s="1"/>
      <c r="E67" s="1"/>
      <c r="F67" s="1"/>
      <c r="G67" s="1"/>
      <c r="H67" s="1"/>
      <c r="I67" s="1"/>
      <c r="J67" s="1"/>
      <c r="K67" s="525"/>
      <c r="L67" s="27"/>
      <c r="M67" s="27"/>
      <c r="N67" s="27"/>
      <c r="O67" s="27"/>
      <c r="P67" s="27"/>
      <c r="Q67" s="27">
        <f t="shared" si="101"/>
        <v>0</v>
      </c>
      <c r="R67" s="27"/>
      <c r="S67" s="27"/>
      <c r="AA67" s="23"/>
      <c r="AB67" s="23"/>
      <c r="AC67" s="23"/>
      <c r="AD67" s="26"/>
      <c r="AF67" s="27"/>
      <c r="AI67" s="34" t="e">
        <f t="shared" si="110"/>
        <v>#DIV/0!</v>
      </c>
      <c r="AJ67" s="34" t="e">
        <f t="shared" si="111"/>
        <v>#DIV/0!</v>
      </c>
      <c r="AK67" s="34" t="e">
        <f t="shared" si="112"/>
        <v>#DIV/0!</v>
      </c>
      <c r="AL67" s="26" t="e">
        <f t="shared" si="167"/>
        <v>#DIV/0!</v>
      </c>
      <c r="AO67" s="34" t="e">
        <f t="shared" si="114"/>
        <v>#DIV/0!</v>
      </c>
      <c r="AR67" s="26" t="e">
        <f t="shared" si="115"/>
        <v>#DIV/0!</v>
      </c>
      <c r="AS67" s="26" t="e">
        <f t="shared" si="116"/>
        <v>#DIV/0!</v>
      </c>
      <c r="AT67" s="26" t="e">
        <f t="shared" si="117"/>
        <v>#DIV/0!</v>
      </c>
      <c r="AU67" s="26" t="e">
        <f t="shared" si="118"/>
        <v>#DIV/0!</v>
      </c>
      <c r="AV67" s="26"/>
      <c r="AW67" s="26" t="e">
        <f t="shared" si="54"/>
        <v>#DIV/0!</v>
      </c>
      <c r="AZ67" t="e">
        <f t="shared" si="119"/>
        <v>#DIV/0!</v>
      </c>
      <c r="BA67" t="e">
        <f t="shared" si="120"/>
        <v>#DIV/0!</v>
      </c>
      <c r="BB67" t="e">
        <f t="shared" si="121"/>
        <v>#DIV/0!</v>
      </c>
      <c r="BC67" t="e">
        <f t="shared" si="122"/>
        <v>#DIV/0!</v>
      </c>
      <c r="BO67" t="e">
        <f>AR67/#REF!</f>
        <v>#DIV/0!</v>
      </c>
      <c r="BP67" t="e">
        <f>AS67/#REF!</f>
        <v>#DIV/0!</v>
      </c>
      <c r="BQ67" t="e">
        <f>AT67/#REF!</f>
        <v>#DIV/0!</v>
      </c>
      <c r="BR67" t="e">
        <f>AU67/#REF!</f>
        <v>#DIV/0!</v>
      </c>
      <c r="CA67" s="9">
        <f t="shared" si="55"/>
        <v>1.9290789953591325</v>
      </c>
      <c r="CB67" s="9"/>
      <c r="CC67" s="9" t="e">
        <f t="shared" si="56"/>
        <v>#DIV/0!</v>
      </c>
      <c r="CD67" s="9">
        <f t="shared" si="57"/>
        <v>1</v>
      </c>
      <c r="CE67" s="9">
        <f t="shared" si="123"/>
        <v>0.87713009195270875</v>
      </c>
      <c r="CF67" s="9">
        <f t="shared" si="58"/>
        <v>0.89824159554195926</v>
      </c>
      <c r="CG67" s="9">
        <f t="shared" si="124"/>
        <v>1.519872598970605</v>
      </c>
      <c r="CH67" s="9">
        <f t="shared" si="125"/>
        <v>0</v>
      </c>
      <c r="CI67" s="9"/>
      <c r="CJ67" s="9">
        <f t="shared" si="126"/>
        <v>0.87713009195270875</v>
      </c>
      <c r="CV67" s="223"/>
      <c r="CW67" s="8"/>
      <c r="CX67" s="26" t="e">
        <f t="shared" si="127"/>
        <v>#DIV/0!</v>
      </c>
      <c r="CY67" s="26" t="e">
        <f t="shared" si="128"/>
        <v>#DIV/0!</v>
      </c>
      <c r="CZ67" s="26" t="e">
        <f t="shared" si="129"/>
        <v>#DIV/0!</v>
      </c>
      <c r="DA67" s="26" t="e">
        <f t="shared" si="130"/>
        <v>#DIV/0!</v>
      </c>
      <c r="DB67" s="26"/>
      <c r="DC67" t="e">
        <f t="shared" si="59"/>
        <v>#DIV/0!</v>
      </c>
      <c r="DE67" s="26" t="e">
        <f t="shared" si="78"/>
        <v>#DIV/0!</v>
      </c>
      <c r="DF67" s="26" t="e">
        <f t="shared" si="79"/>
        <v>#DIV/0!</v>
      </c>
      <c r="DG67" s="26" t="e">
        <f t="shared" si="80"/>
        <v>#DIV/0!</v>
      </c>
      <c r="DH67" s="26" t="e">
        <f t="shared" si="81"/>
        <v>#DIV/0!</v>
      </c>
      <c r="DI67" s="26"/>
      <c r="DJ67" s="26" t="e">
        <f t="shared" si="82"/>
        <v>#DIV/0!</v>
      </c>
      <c r="DK67" s="26"/>
      <c r="DL67" s="26" t="e">
        <f t="shared" si="83"/>
        <v>#DIV/0!</v>
      </c>
      <c r="DM67" s="26" t="e">
        <f t="shared" si="84"/>
        <v>#DIV/0!</v>
      </c>
      <c r="DN67" s="26" t="e">
        <f t="shared" si="85"/>
        <v>#DIV/0!</v>
      </c>
      <c r="DO67" s="26" t="e">
        <f t="shared" si="86"/>
        <v>#DIV/0!</v>
      </c>
      <c r="DP67" s="26"/>
      <c r="DQ67" s="26" t="e">
        <f t="shared" si="87"/>
        <v>#DIV/0!</v>
      </c>
      <c r="DR67" s="26"/>
      <c r="DS67" s="26"/>
      <c r="DT67" s="26" t="e">
        <f t="shared" si="88"/>
        <v>#DIV/0!</v>
      </c>
      <c r="DU67" s="26" t="e">
        <f t="shared" si="89"/>
        <v>#DIV/0!</v>
      </c>
      <c r="DV67" s="26" t="e">
        <f t="shared" si="90"/>
        <v>#DIV/0!</v>
      </c>
      <c r="DW67" s="26" t="e">
        <f t="shared" si="91"/>
        <v>#DIV/0!</v>
      </c>
      <c r="DX67" s="26"/>
      <c r="DZ67" t="e">
        <f t="shared" si="100"/>
        <v>#DIV/0!</v>
      </c>
      <c r="EA67">
        <f t="shared" si="92"/>
        <v>1.1202936302542358E-2</v>
      </c>
      <c r="EB67">
        <f t="shared" si="131"/>
        <v>0.89824159554195926</v>
      </c>
      <c r="ED67" t="e">
        <f t="shared" si="154"/>
        <v>#DIV/0!</v>
      </c>
      <c r="EE67" t="e">
        <f t="shared" si="155"/>
        <v>#DIV/0!</v>
      </c>
      <c r="EF67" t="e">
        <f t="shared" si="156"/>
        <v>#DIV/0!</v>
      </c>
      <c r="EG67" t="e">
        <f t="shared" si="157"/>
        <v>#DIV/0!</v>
      </c>
      <c r="EJ67" s="26" t="e">
        <f t="shared" si="158"/>
        <v>#DIV/0!</v>
      </c>
      <c r="EK67" s="26">
        <f t="shared" si="93"/>
        <v>0.79114173129877152</v>
      </c>
      <c r="EL67" s="26">
        <f t="shared" si="132"/>
        <v>0.87713009195270875</v>
      </c>
      <c r="EO67" t="e">
        <f t="shared" si="159"/>
        <v>#DIV/0!</v>
      </c>
      <c r="EP67" t="e">
        <f t="shared" si="160"/>
        <v>#DIV/0!</v>
      </c>
      <c r="EQ67" t="e">
        <f t="shared" si="161"/>
        <v>#DIV/0!</v>
      </c>
      <c r="ER67" t="e">
        <f t="shared" si="162"/>
        <v>#DIV/0!</v>
      </c>
      <c r="EU67" t="e">
        <f t="shared" si="94"/>
        <v>#DIV/0!</v>
      </c>
      <c r="EV67">
        <f t="shared" si="95"/>
        <v>1</v>
      </c>
      <c r="EW67">
        <f t="shared" si="133"/>
        <v>1</v>
      </c>
      <c r="EY67" t="e">
        <f t="shared" si="163"/>
        <v>#DIV/0!</v>
      </c>
      <c r="EZ67" t="e">
        <f t="shared" si="164"/>
        <v>#DIV/0!</v>
      </c>
      <c r="FA67" t="e">
        <f t="shared" si="165"/>
        <v>#DIV/0!</v>
      </c>
      <c r="FB67" t="e">
        <f t="shared" si="166"/>
        <v>#DIV/0!</v>
      </c>
      <c r="FE67" t="e">
        <f t="shared" si="96"/>
        <v>#DIV/0!</v>
      </c>
      <c r="FF67">
        <f t="shared" si="97"/>
        <v>1</v>
      </c>
      <c r="FG67">
        <f t="shared" si="134"/>
        <v>1</v>
      </c>
      <c r="FW67" t="e">
        <f>#REF!/#REF!</f>
        <v>#REF!</v>
      </c>
      <c r="FY67" s="8">
        <f t="shared" si="98"/>
        <v>57</v>
      </c>
      <c r="FZ67" t="b">
        <f t="shared" si="73"/>
        <v>0</v>
      </c>
      <c r="GD67" s="11"/>
      <c r="GE67" s="11"/>
      <c r="GF67" s="11"/>
      <c r="GG67" s="11" t="str">
        <f t="shared" ca="1" si="135"/>
        <v/>
      </c>
      <c r="GH67" s="11" t="str">
        <f t="shared" ca="1" si="136"/>
        <v/>
      </c>
      <c r="GI67" s="11" t="str">
        <f t="shared" ca="1" si="137"/>
        <v/>
      </c>
      <c r="GJ67" s="11" t="str">
        <f t="shared" ca="1" si="138"/>
        <v/>
      </c>
      <c r="GN67" s="11" t="str">
        <f t="shared" ca="1" si="139"/>
        <v/>
      </c>
      <c r="GO67" s="11" t="str">
        <f t="shared" ca="1" si="140"/>
        <v/>
      </c>
      <c r="GP67" s="11" t="str">
        <f t="shared" ca="1" si="141"/>
        <v/>
      </c>
      <c r="GQ67" s="11" t="str">
        <f t="shared" ca="1" si="142"/>
        <v/>
      </c>
      <c r="GY67" s="14"/>
      <c r="HA67">
        <f t="shared" si="143"/>
        <v>1.3904218866145728</v>
      </c>
      <c r="HB67">
        <f t="shared" si="144"/>
        <v>1</v>
      </c>
      <c r="HC67">
        <f t="shared" si="145"/>
        <v>0.96384215068409917</v>
      </c>
      <c r="HD67">
        <f t="shared" si="146"/>
        <v>0.93732406793126477</v>
      </c>
      <c r="HE67">
        <f t="shared" si="147"/>
        <v>1.2561522453326832</v>
      </c>
      <c r="HF67">
        <f t="shared" si="148"/>
        <v>0</v>
      </c>
      <c r="HH67">
        <f t="shared" si="149"/>
        <v>0.96384215068409917</v>
      </c>
      <c r="HJ67" t="e">
        <f t="shared" si="150"/>
        <v>#DIV/0!</v>
      </c>
      <c r="HK67" t="e">
        <f t="shared" si="151"/>
        <v>#DIV/0!</v>
      </c>
      <c r="HL67" t="e">
        <f t="shared" si="152"/>
        <v>#DIV/0!</v>
      </c>
      <c r="HM67" t="e">
        <f t="shared" si="153"/>
        <v>#DIV/0!</v>
      </c>
      <c r="HP67" s="8">
        <f t="shared" si="99"/>
        <v>57</v>
      </c>
      <c r="HQ67" t="b">
        <f t="shared" si="75"/>
        <v>0</v>
      </c>
      <c r="HT67" s="11"/>
      <c r="HU67" s="11"/>
      <c r="HV67" s="11"/>
      <c r="HW67" s="11" t="str">
        <f t="shared" ca="1" si="102"/>
        <v/>
      </c>
      <c r="HX67" s="11" t="str">
        <f t="shared" ca="1" si="103"/>
        <v/>
      </c>
      <c r="HY67" s="11" t="str">
        <f t="shared" ca="1" si="104"/>
        <v/>
      </c>
      <c r="HZ67" s="11" t="str">
        <f t="shared" ca="1" si="105"/>
        <v/>
      </c>
      <c r="IC67" s="11" t="str">
        <f t="shared" ca="1" si="106"/>
        <v/>
      </c>
      <c r="ID67" s="11" t="str">
        <f t="shared" ca="1" si="107"/>
        <v/>
      </c>
      <c r="IE67" s="11" t="str">
        <f t="shared" ca="1" si="108"/>
        <v/>
      </c>
      <c r="IF67" s="11" t="str">
        <f t="shared" ca="1" si="109"/>
        <v/>
      </c>
    </row>
    <row r="68" spans="1:249" x14ac:dyDescent="0.2">
      <c r="A68">
        <f t="shared" si="76"/>
        <v>59</v>
      </c>
      <c r="B68" s="1">
        <f t="shared" si="77"/>
        <v>2007</v>
      </c>
      <c r="C68" s="1"/>
      <c r="D68" s="1"/>
      <c r="E68" s="1"/>
      <c r="F68" s="1"/>
      <c r="G68" s="1"/>
      <c r="H68" s="1"/>
      <c r="I68" s="1"/>
      <c r="J68" s="1"/>
      <c r="K68" s="525"/>
      <c r="L68" s="27"/>
      <c r="M68" s="27"/>
      <c r="N68" s="27"/>
      <c r="O68" s="27"/>
      <c r="P68" s="27"/>
      <c r="Q68" s="27">
        <f t="shared" si="101"/>
        <v>0</v>
      </c>
      <c r="R68" s="27"/>
      <c r="S68" s="27"/>
      <c r="AA68" s="23"/>
      <c r="AB68" s="23"/>
      <c r="AC68" s="23"/>
      <c r="AD68" s="26"/>
      <c r="AF68" s="27"/>
      <c r="AI68" s="34" t="e">
        <f t="shared" si="110"/>
        <v>#DIV/0!</v>
      </c>
      <c r="AJ68" s="34" t="e">
        <f t="shared" si="111"/>
        <v>#DIV/0!</v>
      </c>
      <c r="AK68" s="34" t="e">
        <f t="shared" si="112"/>
        <v>#DIV/0!</v>
      </c>
      <c r="AL68" s="26" t="e">
        <f t="shared" si="167"/>
        <v>#DIV/0!</v>
      </c>
      <c r="AO68" s="34" t="e">
        <f t="shared" si="114"/>
        <v>#DIV/0!</v>
      </c>
      <c r="AR68" s="26" t="e">
        <f t="shared" si="115"/>
        <v>#DIV/0!</v>
      </c>
      <c r="AS68" s="26" t="e">
        <f t="shared" si="116"/>
        <v>#DIV/0!</v>
      </c>
      <c r="AT68" s="26" t="e">
        <f t="shared" si="117"/>
        <v>#DIV/0!</v>
      </c>
      <c r="AU68" s="26" t="e">
        <f t="shared" si="118"/>
        <v>#DIV/0!</v>
      </c>
      <c r="AV68" s="26"/>
      <c r="AW68" s="26" t="e">
        <f t="shared" si="54"/>
        <v>#DIV/0!</v>
      </c>
      <c r="AZ68" t="e">
        <f t="shared" si="119"/>
        <v>#DIV/0!</v>
      </c>
      <c r="BA68" t="e">
        <f t="shared" si="120"/>
        <v>#DIV/0!</v>
      </c>
      <c r="BB68" t="e">
        <f t="shared" si="121"/>
        <v>#DIV/0!</v>
      </c>
      <c r="BC68" t="e">
        <f t="shared" si="122"/>
        <v>#DIV/0!</v>
      </c>
      <c r="BO68" t="e">
        <f>AR68/#REF!</f>
        <v>#DIV/0!</v>
      </c>
      <c r="BP68" t="e">
        <f>AS68/#REF!</f>
        <v>#DIV/0!</v>
      </c>
      <c r="BQ68" t="e">
        <f>AT68/#REF!</f>
        <v>#DIV/0!</v>
      </c>
      <c r="BR68" t="e">
        <f>AU68/#REF!</f>
        <v>#DIV/0!</v>
      </c>
      <c r="CA68" s="9">
        <f t="shared" si="55"/>
        <v>1.9652626680585075</v>
      </c>
      <c r="CB68" s="9"/>
      <c r="CC68" s="9" t="e">
        <f t="shared" si="56"/>
        <v>#DIV/0!</v>
      </c>
      <c r="CD68" s="9">
        <f t="shared" si="57"/>
        <v>1</v>
      </c>
      <c r="CE68" s="9">
        <f t="shared" si="123"/>
        <v>0.87713009195270875</v>
      </c>
      <c r="CF68" s="9">
        <f t="shared" si="58"/>
        <v>0.89824159554195926</v>
      </c>
      <c r="CG68" s="9">
        <f t="shared" si="124"/>
        <v>1.5483808004482031</v>
      </c>
      <c r="CH68" s="9">
        <f t="shared" si="125"/>
        <v>0</v>
      </c>
      <c r="CI68" s="9"/>
      <c r="CJ68" s="9">
        <f t="shared" si="126"/>
        <v>0.87713009195270875</v>
      </c>
      <c r="CV68" s="223"/>
      <c r="CW68" s="8"/>
      <c r="CX68" s="26" t="e">
        <f t="shared" si="127"/>
        <v>#DIV/0!</v>
      </c>
      <c r="CY68" s="26" t="e">
        <f t="shared" si="128"/>
        <v>#DIV/0!</v>
      </c>
      <c r="CZ68" s="26" t="e">
        <f t="shared" si="129"/>
        <v>#DIV/0!</v>
      </c>
      <c r="DA68" s="26" t="e">
        <f t="shared" si="130"/>
        <v>#DIV/0!</v>
      </c>
      <c r="DB68" s="26"/>
      <c r="DC68" t="e">
        <f t="shared" si="59"/>
        <v>#DIV/0!</v>
      </c>
      <c r="DE68" s="26" t="e">
        <f t="shared" si="78"/>
        <v>#DIV/0!</v>
      </c>
      <c r="DF68" s="26" t="e">
        <f t="shared" si="79"/>
        <v>#DIV/0!</v>
      </c>
      <c r="DG68" s="26" t="e">
        <f t="shared" si="80"/>
        <v>#DIV/0!</v>
      </c>
      <c r="DH68" s="26" t="e">
        <f t="shared" si="81"/>
        <v>#DIV/0!</v>
      </c>
      <c r="DI68" s="26"/>
      <c r="DJ68" s="26" t="e">
        <f t="shared" si="82"/>
        <v>#DIV/0!</v>
      </c>
      <c r="DK68" s="26"/>
      <c r="DL68" s="26" t="e">
        <f t="shared" si="83"/>
        <v>#DIV/0!</v>
      </c>
      <c r="DM68" s="26" t="e">
        <f t="shared" si="84"/>
        <v>#DIV/0!</v>
      </c>
      <c r="DN68" s="26" t="e">
        <f t="shared" si="85"/>
        <v>#DIV/0!</v>
      </c>
      <c r="DO68" s="26" t="e">
        <f t="shared" si="86"/>
        <v>#DIV/0!</v>
      </c>
      <c r="DP68" s="26"/>
      <c r="DQ68" s="26" t="e">
        <f t="shared" si="87"/>
        <v>#DIV/0!</v>
      </c>
      <c r="DR68" s="26"/>
      <c r="DS68" s="26"/>
      <c r="DT68" s="26" t="e">
        <f t="shared" si="88"/>
        <v>#DIV/0!</v>
      </c>
      <c r="DU68" s="26" t="e">
        <f t="shared" si="89"/>
        <v>#DIV/0!</v>
      </c>
      <c r="DV68" s="26" t="e">
        <f t="shared" si="90"/>
        <v>#DIV/0!</v>
      </c>
      <c r="DW68" s="26" t="e">
        <f t="shared" si="91"/>
        <v>#DIV/0!</v>
      </c>
      <c r="DX68" s="26"/>
      <c r="DZ68" t="e">
        <f t="shared" si="100"/>
        <v>#DIV/0!</v>
      </c>
      <c r="EA68">
        <f t="shared" si="92"/>
        <v>1.1202936302542358E-2</v>
      </c>
      <c r="EB68">
        <f t="shared" si="131"/>
        <v>0.89824159554195926</v>
      </c>
      <c r="ED68" t="e">
        <f t="shared" si="154"/>
        <v>#DIV/0!</v>
      </c>
      <c r="EE68" t="e">
        <f t="shared" si="155"/>
        <v>#DIV/0!</v>
      </c>
      <c r="EF68" t="e">
        <f t="shared" si="156"/>
        <v>#DIV/0!</v>
      </c>
      <c r="EG68" t="e">
        <f t="shared" si="157"/>
        <v>#DIV/0!</v>
      </c>
      <c r="EJ68" s="26" t="e">
        <f t="shared" si="158"/>
        <v>#DIV/0!</v>
      </c>
      <c r="EK68" s="26">
        <f t="shared" si="93"/>
        <v>0.79114173129877152</v>
      </c>
      <c r="EL68" s="26">
        <f t="shared" si="132"/>
        <v>0.87713009195270875</v>
      </c>
      <c r="EO68" t="e">
        <f t="shared" si="159"/>
        <v>#DIV/0!</v>
      </c>
      <c r="EP68" t="e">
        <f t="shared" si="160"/>
        <v>#DIV/0!</v>
      </c>
      <c r="EQ68" t="e">
        <f t="shared" si="161"/>
        <v>#DIV/0!</v>
      </c>
      <c r="ER68" t="e">
        <f t="shared" si="162"/>
        <v>#DIV/0!</v>
      </c>
      <c r="EU68" t="e">
        <f t="shared" si="94"/>
        <v>#DIV/0!</v>
      </c>
      <c r="EV68">
        <f t="shared" si="95"/>
        <v>1</v>
      </c>
      <c r="EW68">
        <f t="shared" si="133"/>
        <v>1</v>
      </c>
      <c r="EY68" t="e">
        <f t="shared" si="163"/>
        <v>#DIV/0!</v>
      </c>
      <c r="EZ68" t="e">
        <f t="shared" si="164"/>
        <v>#DIV/0!</v>
      </c>
      <c r="FA68" t="e">
        <f t="shared" si="165"/>
        <v>#DIV/0!</v>
      </c>
      <c r="FB68" t="e">
        <f t="shared" si="166"/>
        <v>#DIV/0!</v>
      </c>
      <c r="FE68" t="e">
        <f t="shared" si="96"/>
        <v>#DIV/0!</v>
      </c>
      <c r="FF68">
        <f t="shared" si="97"/>
        <v>1</v>
      </c>
      <c r="FG68">
        <f t="shared" si="134"/>
        <v>1</v>
      </c>
      <c r="FW68" t="e">
        <f>#REF!/#REF!</f>
        <v>#REF!</v>
      </c>
      <c r="FY68" s="8">
        <f t="shared" si="98"/>
        <v>58</v>
      </c>
      <c r="FZ68" t="b">
        <f t="shared" si="73"/>
        <v>0</v>
      </c>
      <c r="GD68" s="11"/>
      <c r="GE68" s="11"/>
      <c r="GF68" s="11"/>
      <c r="GG68" s="11" t="str">
        <f t="shared" ca="1" si="135"/>
        <v/>
      </c>
      <c r="GH68" s="11" t="str">
        <f t="shared" ca="1" si="136"/>
        <v/>
      </c>
      <c r="GI68" s="11" t="str">
        <f t="shared" ca="1" si="137"/>
        <v/>
      </c>
      <c r="GJ68" s="11" t="str">
        <f t="shared" ca="1" si="138"/>
        <v/>
      </c>
      <c r="GN68" s="11" t="str">
        <f t="shared" ca="1" si="139"/>
        <v/>
      </c>
      <c r="GO68" s="11" t="str">
        <f t="shared" ca="1" si="140"/>
        <v/>
      </c>
      <c r="GP68" s="11" t="str">
        <f t="shared" ca="1" si="141"/>
        <v/>
      </c>
      <c r="GQ68" s="11" t="str">
        <f t="shared" ca="1" si="142"/>
        <v/>
      </c>
      <c r="GY68" s="14"/>
      <c r="HA68">
        <f t="shared" si="143"/>
        <v>1.416501985242127</v>
      </c>
      <c r="HB68">
        <f t="shared" si="144"/>
        <v>1</v>
      </c>
      <c r="HC68">
        <f t="shared" si="145"/>
        <v>0.96384215068409917</v>
      </c>
      <c r="HD68">
        <f t="shared" si="146"/>
        <v>0.93732406793126477</v>
      </c>
      <c r="HE68">
        <f t="shared" si="147"/>
        <v>1.2797138526152514</v>
      </c>
      <c r="HF68">
        <f t="shared" si="148"/>
        <v>0</v>
      </c>
      <c r="HH68">
        <f t="shared" si="149"/>
        <v>0.96384215068409917</v>
      </c>
      <c r="HJ68" t="e">
        <f t="shared" si="150"/>
        <v>#DIV/0!</v>
      </c>
      <c r="HK68" t="e">
        <f t="shared" si="151"/>
        <v>#DIV/0!</v>
      </c>
      <c r="HL68" t="e">
        <f t="shared" si="152"/>
        <v>#DIV/0!</v>
      </c>
      <c r="HM68" t="e">
        <f t="shared" si="153"/>
        <v>#DIV/0!</v>
      </c>
      <c r="HP68" s="8">
        <f t="shared" si="99"/>
        <v>58</v>
      </c>
      <c r="HQ68" t="b">
        <f t="shared" si="75"/>
        <v>0</v>
      </c>
      <c r="HT68" s="11"/>
      <c r="HU68" s="11"/>
      <c r="HV68" s="11"/>
      <c r="HW68" s="11" t="str">
        <f t="shared" ca="1" si="102"/>
        <v/>
      </c>
      <c r="HX68" s="11" t="str">
        <f t="shared" ca="1" si="103"/>
        <v/>
      </c>
      <c r="HY68" s="11" t="str">
        <f t="shared" ca="1" si="104"/>
        <v/>
      </c>
      <c r="HZ68" s="11" t="str">
        <f t="shared" ca="1" si="105"/>
        <v/>
      </c>
      <c r="IC68" s="11" t="str">
        <f t="shared" ca="1" si="106"/>
        <v/>
      </c>
      <c r="ID68" s="11" t="str">
        <f t="shared" ca="1" si="107"/>
        <v/>
      </c>
      <c r="IE68" s="11" t="str">
        <f t="shared" ca="1" si="108"/>
        <v/>
      </c>
      <c r="IF68" s="11" t="str">
        <f t="shared" ca="1" si="109"/>
        <v/>
      </c>
    </row>
    <row r="69" spans="1:249" x14ac:dyDescent="0.2">
      <c r="A69">
        <f t="shared" si="76"/>
        <v>60</v>
      </c>
      <c r="B69" s="1">
        <f t="shared" si="77"/>
        <v>2008</v>
      </c>
      <c r="C69" s="1"/>
      <c r="D69" s="1"/>
      <c r="E69" s="1"/>
      <c r="F69" s="1"/>
      <c r="G69" s="1"/>
      <c r="H69" s="1"/>
      <c r="I69" s="1"/>
      <c r="J69" s="1"/>
      <c r="K69" s="525"/>
      <c r="L69" s="27"/>
      <c r="M69" s="27"/>
      <c r="N69" s="27"/>
      <c r="O69" s="27"/>
      <c r="P69" s="27"/>
      <c r="Q69" s="27">
        <f t="shared" si="101"/>
        <v>0</v>
      </c>
      <c r="R69" s="27"/>
      <c r="S69" s="27"/>
      <c r="AA69" s="23"/>
      <c r="AB69" s="23"/>
      <c r="AC69" s="23"/>
      <c r="AD69" s="26"/>
      <c r="AF69" s="27"/>
      <c r="AI69" s="34" t="e">
        <f t="shared" si="110"/>
        <v>#DIV/0!</v>
      </c>
      <c r="AJ69" s="34" t="e">
        <f t="shared" si="111"/>
        <v>#DIV/0!</v>
      </c>
      <c r="AK69" s="34" t="e">
        <f t="shared" si="112"/>
        <v>#DIV/0!</v>
      </c>
      <c r="AL69" s="26" t="e">
        <f t="shared" si="167"/>
        <v>#DIV/0!</v>
      </c>
      <c r="AO69" s="34" t="e">
        <f t="shared" si="114"/>
        <v>#DIV/0!</v>
      </c>
      <c r="AR69" s="26" t="e">
        <f t="shared" si="115"/>
        <v>#DIV/0!</v>
      </c>
      <c r="AS69" s="26" t="e">
        <f t="shared" si="116"/>
        <v>#DIV/0!</v>
      </c>
      <c r="AT69" s="26" t="e">
        <f t="shared" si="117"/>
        <v>#DIV/0!</v>
      </c>
      <c r="AU69" s="26" t="e">
        <f t="shared" si="118"/>
        <v>#DIV/0!</v>
      </c>
      <c r="AV69" s="26"/>
      <c r="AW69" s="26" t="e">
        <f t="shared" si="54"/>
        <v>#DIV/0!</v>
      </c>
      <c r="AZ69" t="e">
        <f t="shared" si="119"/>
        <v>#DIV/0!</v>
      </c>
      <c r="BA69" t="e">
        <f t="shared" si="120"/>
        <v>#DIV/0!</v>
      </c>
      <c r="BB69" t="e">
        <f t="shared" si="121"/>
        <v>#DIV/0!</v>
      </c>
      <c r="BC69" t="e">
        <f t="shared" si="122"/>
        <v>#DIV/0!</v>
      </c>
      <c r="BO69" t="e">
        <f>AR69/#REF!</f>
        <v>#DIV/0!</v>
      </c>
      <c r="BP69" t="e">
        <f>AS69/#REF!</f>
        <v>#DIV/0!</v>
      </c>
      <c r="BQ69" t="e">
        <f>AT69/#REF!</f>
        <v>#DIV/0!</v>
      </c>
      <c r="BR69" t="e">
        <f>AU69/#REF!</f>
        <v>#DIV/0!</v>
      </c>
      <c r="CA69" s="9">
        <f t="shared" si="55"/>
        <v>1.962583793437386</v>
      </c>
      <c r="CB69" s="9"/>
      <c r="CC69" s="9" t="e">
        <f t="shared" si="56"/>
        <v>#DIV/0!</v>
      </c>
      <c r="CD69" s="9">
        <f t="shared" si="57"/>
        <v>1</v>
      </c>
      <c r="CE69" s="9">
        <f t="shared" si="123"/>
        <v>0.87713009195270875</v>
      </c>
      <c r="CF69" s="9">
        <f t="shared" si="58"/>
        <v>0.89824159554195926</v>
      </c>
      <c r="CG69" s="9">
        <f t="shared" si="124"/>
        <v>1.5462701828205603</v>
      </c>
      <c r="CH69" s="9">
        <f t="shared" si="125"/>
        <v>0</v>
      </c>
      <c r="CI69" s="9"/>
      <c r="CJ69" s="9">
        <f t="shared" si="126"/>
        <v>0.87713009195270875</v>
      </c>
      <c r="CV69" s="223"/>
      <c r="CW69" s="8"/>
      <c r="CX69" s="26" t="e">
        <f t="shared" si="127"/>
        <v>#DIV/0!</v>
      </c>
      <c r="CY69" s="26" t="e">
        <f t="shared" si="128"/>
        <v>#DIV/0!</v>
      </c>
      <c r="CZ69" s="26" t="e">
        <f t="shared" si="129"/>
        <v>#DIV/0!</v>
      </c>
      <c r="DA69" s="26" t="e">
        <f t="shared" si="130"/>
        <v>#DIV/0!</v>
      </c>
      <c r="DB69" s="26"/>
      <c r="DC69" t="e">
        <f t="shared" si="59"/>
        <v>#DIV/0!</v>
      </c>
      <c r="DE69" s="26" t="e">
        <f t="shared" si="78"/>
        <v>#DIV/0!</v>
      </c>
      <c r="DF69" s="26" t="e">
        <f t="shared" si="79"/>
        <v>#DIV/0!</v>
      </c>
      <c r="DG69" s="26" t="e">
        <f t="shared" si="80"/>
        <v>#DIV/0!</v>
      </c>
      <c r="DH69" s="26" t="e">
        <f t="shared" si="81"/>
        <v>#DIV/0!</v>
      </c>
      <c r="DI69" s="26"/>
      <c r="DJ69" s="26" t="e">
        <f t="shared" si="82"/>
        <v>#DIV/0!</v>
      </c>
      <c r="DK69" s="26"/>
      <c r="DL69" s="26" t="e">
        <f t="shared" si="83"/>
        <v>#DIV/0!</v>
      </c>
      <c r="DM69" s="26" t="e">
        <f t="shared" si="84"/>
        <v>#DIV/0!</v>
      </c>
      <c r="DN69" s="26" t="e">
        <f t="shared" si="85"/>
        <v>#DIV/0!</v>
      </c>
      <c r="DO69" s="26" t="e">
        <f t="shared" si="86"/>
        <v>#DIV/0!</v>
      </c>
      <c r="DP69" s="26"/>
      <c r="DQ69" s="26" t="e">
        <f t="shared" si="87"/>
        <v>#DIV/0!</v>
      </c>
      <c r="DR69" s="26"/>
      <c r="DS69" s="26"/>
      <c r="DT69" s="26" t="e">
        <f t="shared" si="88"/>
        <v>#DIV/0!</v>
      </c>
      <c r="DU69" s="26" t="e">
        <f t="shared" si="89"/>
        <v>#DIV/0!</v>
      </c>
      <c r="DV69" s="26" t="e">
        <f t="shared" si="90"/>
        <v>#DIV/0!</v>
      </c>
      <c r="DW69" s="26" t="e">
        <f t="shared" si="91"/>
        <v>#DIV/0!</v>
      </c>
      <c r="DX69" s="26"/>
      <c r="DZ69" t="e">
        <f t="shared" si="100"/>
        <v>#DIV/0!</v>
      </c>
      <c r="EA69">
        <f t="shared" si="92"/>
        <v>1.1202936302542358E-2</v>
      </c>
      <c r="EB69">
        <f t="shared" si="131"/>
        <v>0.89824159554195926</v>
      </c>
      <c r="ED69" t="e">
        <f t="shared" si="154"/>
        <v>#DIV/0!</v>
      </c>
      <c r="EE69" t="e">
        <f t="shared" si="155"/>
        <v>#DIV/0!</v>
      </c>
      <c r="EF69" t="e">
        <f t="shared" si="156"/>
        <v>#DIV/0!</v>
      </c>
      <c r="EG69" t="e">
        <f t="shared" si="157"/>
        <v>#DIV/0!</v>
      </c>
      <c r="EJ69" s="26" t="e">
        <f t="shared" si="158"/>
        <v>#DIV/0!</v>
      </c>
      <c r="EK69" s="26">
        <f t="shared" si="93"/>
        <v>0.79114173129877152</v>
      </c>
      <c r="EL69" s="26">
        <f t="shared" si="132"/>
        <v>0.87713009195270875</v>
      </c>
      <c r="EO69" t="e">
        <f t="shared" si="159"/>
        <v>#DIV/0!</v>
      </c>
      <c r="EP69" t="e">
        <f t="shared" si="160"/>
        <v>#DIV/0!</v>
      </c>
      <c r="EQ69" t="e">
        <f t="shared" si="161"/>
        <v>#DIV/0!</v>
      </c>
      <c r="ER69" t="e">
        <f t="shared" si="162"/>
        <v>#DIV/0!</v>
      </c>
      <c r="EU69" t="e">
        <f t="shared" si="94"/>
        <v>#DIV/0!</v>
      </c>
      <c r="EV69">
        <f t="shared" si="95"/>
        <v>1</v>
      </c>
      <c r="EW69">
        <f t="shared" si="133"/>
        <v>1</v>
      </c>
      <c r="EY69" t="e">
        <f t="shared" si="163"/>
        <v>#DIV/0!</v>
      </c>
      <c r="EZ69" t="e">
        <f t="shared" si="164"/>
        <v>#DIV/0!</v>
      </c>
      <c r="FA69" t="e">
        <f t="shared" si="165"/>
        <v>#DIV/0!</v>
      </c>
      <c r="FB69" t="e">
        <f t="shared" si="166"/>
        <v>#DIV/0!</v>
      </c>
      <c r="FE69" t="e">
        <f t="shared" si="96"/>
        <v>#DIV/0!</v>
      </c>
      <c r="FF69">
        <f t="shared" si="97"/>
        <v>1</v>
      </c>
      <c r="FG69">
        <f t="shared" si="134"/>
        <v>1</v>
      </c>
      <c r="FW69" t="e">
        <f>#REF!/#REF!</f>
        <v>#REF!</v>
      </c>
      <c r="FY69" s="8">
        <f t="shared" si="98"/>
        <v>59</v>
      </c>
      <c r="FZ69" t="b">
        <f t="shared" si="73"/>
        <v>0</v>
      </c>
      <c r="GD69" s="11"/>
      <c r="GE69" s="11"/>
      <c r="GF69" s="11"/>
      <c r="GG69" s="11" t="str">
        <f t="shared" ca="1" si="135"/>
        <v/>
      </c>
      <c r="GH69" s="11" t="str">
        <f t="shared" ca="1" si="136"/>
        <v/>
      </c>
      <c r="GI69" s="11" t="str">
        <f t="shared" ca="1" si="137"/>
        <v/>
      </c>
      <c r="GJ69" s="11" t="str">
        <f t="shared" ca="1" si="138"/>
        <v/>
      </c>
      <c r="GN69" s="11" t="str">
        <f t="shared" ca="1" si="139"/>
        <v/>
      </c>
      <c r="GO69" s="11" t="str">
        <f t="shared" ca="1" si="140"/>
        <v/>
      </c>
      <c r="GP69" s="11" t="str">
        <f t="shared" ca="1" si="141"/>
        <v/>
      </c>
      <c r="GQ69" s="11" t="str">
        <f t="shared" ca="1" si="142"/>
        <v/>
      </c>
      <c r="GY69" s="14"/>
      <c r="HA69">
        <f t="shared" si="143"/>
        <v>1.4145711333103685</v>
      </c>
      <c r="HB69">
        <f t="shared" si="144"/>
        <v>1</v>
      </c>
      <c r="HC69">
        <f t="shared" si="145"/>
        <v>0.96384215068409917</v>
      </c>
      <c r="HD69">
        <f t="shared" si="146"/>
        <v>0.93732406793126477</v>
      </c>
      <c r="HE69">
        <f t="shared" si="147"/>
        <v>1.2779694583326002</v>
      </c>
      <c r="HF69">
        <f t="shared" si="148"/>
        <v>0</v>
      </c>
      <c r="HH69">
        <f t="shared" si="149"/>
        <v>0.96384215068409917</v>
      </c>
      <c r="HJ69" t="e">
        <f t="shared" si="150"/>
        <v>#DIV/0!</v>
      </c>
      <c r="HK69" t="e">
        <f t="shared" si="151"/>
        <v>#DIV/0!</v>
      </c>
      <c r="HL69" t="e">
        <f t="shared" si="152"/>
        <v>#DIV/0!</v>
      </c>
      <c r="HM69" t="e">
        <f t="shared" si="153"/>
        <v>#DIV/0!</v>
      </c>
      <c r="HP69" s="8">
        <f t="shared" si="99"/>
        <v>59</v>
      </c>
      <c r="HQ69" t="b">
        <f t="shared" si="75"/>
        <v>0</v>
      </c>
      <c r="HT69" s="11"/>
      <c r="HU69" s="11"/>
      <c r="HV69" s="11"/>
      <c r="HW69" s="11" t="str">
        <f t="shared" ca="1" si="102"/>
        <v/>
      </c>
      <c r="HX69" s="11" t="str">
        <f t="shared" ca="1" si="103"/>
        <v/>
      </c>
      <c r="HY69" s="11" t="str">
        <f t="shared" ca="1" si="104"/>
        <v/>
      </c>
      <c r="HZ69" s="11" t="str">
        <f t="shared" ca="1" si="105"/>
        <v/>
      </c>
      <c r="IC69" s="11" t="str">
        <f t="shared" ca="1" si="106"/>
        <v/>
      </c>
      <c r="ID69" s="11" t="str">
        <f t="shared" ca="1" si="107"/>
        <v/>
      </c>
      <c r="IE69" s="11" t="str">
        <f t="shared" ca="1" si="108"/>
        <v/>
      </c>
      <c r="IF69" s="11" t="str">
        <f t="shared" ca="1" si="109"/>
        <v/>
      </c>
    </row>
    <row r="70" spans="1:249" x14ac:dyDescent="0.2">
      <c r="A70">
        <f t="shared" si="76"/>
        <v>61</v>
      </c>
      <c r="B70" s="1">
        <f t="shared" si="77"/>
        <v>2009</v>
      </c>
      <c r="C70" s="1"/>
      <c r="D70" s="1"/>
      <c r="E70" s="1"/>
      <c r="F70" s="1"/>
      <c r="G70" s="1"/>
      <c r="H70" s="1"/>
      <c r="I70" s="1"/>
      <c r="J70" s="1"/>
      <c r="K70" s="525"/>
      <c r="L70" s="27"/>
      <c r="M70" s="27"/>
      <c r="N70" s="27"/>
      <c r="O70" s="27"/>
      <c r="P70" s="27"/>
      <c r="Q70" s="27">
        <f t="shared" si="101"/>
        <v>0</v>
      </c>
      <c r="R70" s="27"/>
      <c r="S70" s="27"/>
      <c r="AA70" s="23"/>
      <c r="AB70" s="23"/>
      <c r="AC70" s="23"/>
      <c r="AD70" s="26"/>
      <c r="AF70" s="27"/>
      <c r="AI70" s="34" t="e">
        <f t="shared" si="110"/>
        <v>#DIV/0!</v>
      </c>
      <c r="AJ70" s="34" t="e">
        <f t="shared" si="111"/>
        <v>#DIV/0!</v>
      </c>
      <c r="AK70" s="34" t="e">
        <f t="shared" si="112"/>
        <v>#DIV/0!</v>
      </c>
      <c r="AL70" s="26" t="e">
        <f t="shared" si="167"/>
        <v>#DIV/0!</v>
      </c>
      <c r="AO70" s="34" t="e">
        <f t="shared" si="114"/>
        <v>#DIV/0!</v>
      </c>
      <c r="AR70" s="26" t="e">
        <f t="shared" si="115"/>
        <v>#DIV/0!</v>
      </c>
      <c r="AS70" s="26" t="e">
        <f t="shared" si="116"/>
        <v>#DIV/0!</v>
      </c>
      <c r="AT70" s="26" t="e">
        <f t="shared" si="117"/>
        <v>#DIV/0!</v>
      </c>
      <c r="AU70" s="26" t="e">
        <f t="shared" si="118"/>
        <v>#DIV/0!</v>
      </c>
      <c r="AV70" s="26"/>
      <c r="AW70" s="26" t="e">
        <f t="shared" si="54"/>
        <v>#DIV/0!</v>
      </c>
      <c r="AZ70" t="e">
        <f t="shared" si="119"/>
        <v>#DIV/0!</v>
      </c>
      <c r="BA70" t="e">
        <f t="shared" si="120"/>
        <v>#DIV/0!</v>
      </c>
      <c r="BB70" t="e">
        <f t="shared" si="121"/>
        <v>#DIV/0!</v>
      </c>
      <c r="BC70" t="e">
        <f t="shared" si="122"/>
        <v>#DIV/0!</v>
      </c>
      <c r="BO70" t="e">
        <f>AR70/#REF!</f>
        <v>#DIV/0!</v>
      </c>
      <c r="BP70" t="e">
        <f>AS70/#REF!</f>
        <v>#DIV/0!</v>
      </c>
      <c r="BQ70" t="e">
        <f>AT70/#REF!</f>
        <v>#DIV/0!</v>
      </c>
      <c r="BR70" t="e">
        <f>AU70/#REF!</f>
        <v>#DIV/0!</v>
      </c>
      <c r="CA70" s="9">
        <f>CB144</f>
        <v>0.64338996023532247</v>
      </c>
      <c r="CB70" s="9"/>
      <c r="CC70" s="9" t="e">
        <f t="shared" si="56"/>
        <v>#DIV/0!</v>
      </c>
      <c r="CD70" s="9">
        <f t="shared" si="57"/>
        <v>1</v>
      </c>
      <c r="CE70" s="9">
        <f t="shared" si="123"/>
        <v>0.87713009195270875</v>
      </c>
      <c r="CF70" s="9">
        <f t="shared" si="58"/>
        <v>0.89824159554195926</v>
      </c>
      <c r="CG70" s="9">
        <f t="shared" si="124"/>
        <v>0.50691069332409877</v>
      </c>
      <c r="CH70" s="9">
        <f t="shared" si="125"/>
        <v>0</v>
      </c>
      <c r="CI70" s="9"/>
      <c r="CJ70" s="9">
        <f t="shared" si="126"/>
        <v>0.87713009195270875</v>
      </c>
      <c r="CV70" s="223"/>
      <c r="CW70" s="8"/>
      <c r="CX70" s="26" t="e">
        <f t="shared" si="127"/>
        <v>#DIV/0!</v>
      </c>
      <c r="CY70" s="26" t="e">
        <f t="shared" si="128"/>
        <v>#DIV/0!</v>
      </c>
      <c r="CZ70" s="26" t="e">
        <f t="shared" si="129"/>
        <v>#DIV/0!</v>
      </c>
      <c r="DA70" s="26" t="e">
        <f t="shared" si="130"/>
        <v>#DIV/0!</v>
      </c>
      <c r="DB70" s="26"/>
      <c r="DC70" t="e">
        <f t="shared" si="59"/>
        <v>#DIV/0!</v>
      </c>
      <c r="DE70" s="26" t="e">
        <f t="shared" si="78"/>
        <v>#DIV/0!</v>
      </c>
      <c r="DF70" s="26" t="e">
        <f t="shared" si="79"/>
        <v>#DIV/0!</v>
      </c>
      <c r="DG70" s="26" t="e">
        <f t="shared" si="80"/>
        <v>#DIV/0!</v>
      </c>
      <c r="DH70" s="26" t="e">
        <f t="shared" si="81"/>
        <v>#DIV/0!</v>
      </c>
      <c r="DI70" s="26"/>
      <c r="DJ70" s="26" t="e">
        <f t="shared" si="82"/>
        <v>#DIV/0!</v>
      </c>
      <c r="DK70" s="26"/>
      <c r="DL70" s="26" t="e">
        <f t="shared" si="83"/>
        <v>#DIV/0!</v>
      </c>
      <c r="DM70" s="26" t="e">
        <f t="shared" si="84"/>
        <v>#DIV/0!</v>
      </c>
      <c r="DN70" s="26" t="e">
        <f t="shared" si="85"/>
        <v>#DIV/0!</v>
      </c>
      <c r="DO70" s="26" t="e">
        <f t="shared" si="86"/>
        <v>#DIV/0!</v>
      </c>
      <c r="DP70" s="26"/>
      <c r="DQ70" s="26" t="e">
        <f t="shared" si="87"/>
        <v>#DIV/0!</v>
      </c>
      <c r="DR70" s="26"/>
      <c r="DS70" s="26"/>
      <c r="DT70" s="26" t="e">
        <f t="shared" si="88"/>
        <v>#DIV/0!</v>
      </c>
      <c r="DU70" s="26" t="e">
        <f t="shared" si="89"/>
        <v>#DIV/0!</v>
      </c>
      <c r="DV70" s="26" t="e">
        <f t="shared" si="90"/>
        <v>#DIV/0!</v>
      </c>
      <c r="DW70" s="26" t="e">
        <f t="shared" si="91"/>
        <v>#DIV/0!</v>
      </c>
      <c r="DX70" s="26"/>
      <c r="DZ70" t="e">
        <f t="shared" si="100"/>
        <v>#DIV/0!</v>
      </c>
      <c r="EA70">
        <f t="shared" si="92"/>
        <v>1.1202936302542358E-2</v>
      </c>
      <c r="EB70">
        <f t="shared" si="131"/>
        <v>0.89824159554195926</v>
      </c>
      <c r="ED70" t="e">
        <f t="shared" si="154"/>
        <v>#DIV/0!</v>
      </c>
      <c r="EE70" t="e">
        <f t="shared" si="155"/>
        <v>#DIV/0!</v>
      </c>
      <c r="EF70" t="e">
        <f t="shared" si="156"/>
        <v>#DIV/0!</v>
      </c>
      <c r="EG70" t="e">
        <f t="shared" si="157"/>
        <v>#DIV/0!</v>
      </c>
      <c r="EJ70" s="26" t="e">
        <f t="shared" si="158"/>
        <v>#DIV/0!</v>
      </c>
      <c r="EK70" s="26">
        <f t="shared" si="93"/>
        <v>0.79114173129877152</v>
      </c>
      <c r="EL70" s="26">
        <f t="shared" si="132"/>
        <v>0.87713009195270875</v>
      </c>
      <c r="EO70" t="e">
        <f t="shared" si="159"/>
        <v>#DIV/0!</v>
      </c>
      <c r="EP70" t="e">
        <f t="shared" si="160"/>
        <v>#DIV/0!</v>
      </c>
      <c r="EQ70" t="e">
        <f t="shared" si="161"/>
        <v>#DIV/0!</v>
      </c>
      <c r="ER70" t="e">
        <f t="shared" si="162"/>
        <v>#DIV/0!</v>
      </c>
      <c r="EU70" t="e">
        <f t="shared" si="94"/>
        <v>#DIV/0!</v>
      </c>
      <c r="EV70">
        <f t="shared" si="95"/>
        <v>1</v>
      </c>
      <c r="EW70">
        <f t="shared" si="133"/>
        <v>1</v>
      </c>
      <c r="EY70" t="e">
        <f t="shared" si="163"/>
        <v>#DIV/0!</v>
      </c>
      <c r="EZ70" t="e">
        <f t="shared" si="164"/>
        <v>#DIV/0!</v>
      </c>
      <c r="FA70" t="e">
        <f t="shared" si="165"/>
        <v>#DIV/0!</v>
      </c>
      <c r="FB70" t="e">
        <f t="shared" si="166"/>
        <v>#DIV/0!</v>
      </c>
      <c r="FE70" t="e">
        <f t="shared" si="96"/>
        <v>#DIV/0!</v>
      </c>
      <c r="FF70">
        <f t="shared" si="97"/>
        <v>1</v>
      </c>
      <c r="FG70">
        <f t="shared" si="134"/>
        <v>1</v>
      </c>
      <c r="FW70" t="e">
        <f>#REF!/#REF!</f>
        <v>#REF!</v>
      </c>
      <c r="FY70" s="8">
        <f t="shared" si="98"/>
        <v>60</v>
      </c>
      <c r="FZ70" t="b">
        <f t="shared" si="73"/>
        <v>0</v>
      </c>
      <c r="GD70" s="11"/>
      <c r="GE70" s="11"/>
      <c r="GF70" s="11"/>
      <c r="GG70" s="11" t="str">
        <f t="shared" ca="1" si="135"/>
        <v/>
      </c>
      <c r="GH70" s="11" t="str">
        <f t="shared" ca="1" si="136"/>
        <v/>
      </c>
      <c r="GI70" s="11" t="str">
        <f t="shared" ca="1" si="137"/>
        <v/>
      </c>
      <c r="GJ70" s="11" t="str">
        <f t="shared" ca="1" si="138"/>
        <v/>
      </c>
      <c r="GN70" s="11" t="str">
        <f t="shared" ca="1" si="139"/>
        <v/>
      </c>
      <c r="GO70" s="11" t="str">
        <f t="shared" ca="1" si="140"/>
        <v/>
      </c>
      <c r="GP70" s="11" t="str">
        <f t="shared" ca="1" si="141"/>
        <v/>
      </c>
      <c r="GQ70" s="11" t="str">
        <f t="shared" ca="1" si="142"/>
        <v/>
      </c>
      <c r="GY70" s="14"/>
      <c r="HA70">
        <f t="shared" si="143"/>
        <v>0.46373605461021017</v>
      </c>
      <c r="HB70">
        <f t="shared" si="144"/>
        <v>1</v>
      </c>
      <c r="HC70">
        <f t="shared" si="145"/>
        <v>0.96384215068409917</v>
      </c>
      <c r="HD70">
        <f t="shared" si="146"/>
        <v>0.93732406793126477</v>
      </c>
      <c r="HE70">
        <f t="shared" si="147"/>
        <v>0.4189541978936151</v>
      </c>
      <c r="HF70">
        <f t="shared" si="148"/>
        <v>0</v>
      </c>
      <c r="HH70">
        <f t="shared" si="149"/>
        <v>0.96384215068409917</v>
      </c>
      <c r="HJ70" t="e">
        <f t="shared" si="150"/>
        <v>#DIV/0!</v>
      </c>
      <c r="HK70" t="e">
        <f t="shared" si="151"/>
        <v>#DIV/0!</v>
      </c>
      <c r="HL70" t="e">
        <f t="shared" si="152"/>
        <v>#DIV/0!</v>
      </c>
      <c r="HM70" t="e">
        <f t="shared" si="153"/>
        <v>#DIV/0!</v>
      </c>
      <c r="HP70" s="8">
        <f t="shared" si="99"/>
        <v>60</v>
      </c>
      <c r="HQ70" t="b">
        <f t="shared" si="75"/>
        <v>0</v>
      </c>
      <c r="HT70" s="11"/>
      <c r="HU70" s="11"/>
      <c r="HV70" s="11"/>
      <c r="HW70" s="11" t="str">
        <f t="shared" ca="1" si="102"/>
        <v/>
      </c>
      <c r="HX70" s="11" t="str">
        <f t="shared" ca="1" si="103"/>
        <v/>
      </c>
      <c r="HY70" s="11" t="str">
        <f t="shared" ca="1" si="104"/>
        <v/>
      </c>
      <c r="HZ70" s="11" t="str">
        <f t="shared" ca="1" si="105"/>
        <v/>
      </c>
      <c r="IC70" s="11" t="str">
        <f t="shared" ca="1" si="106"/>
        <v/>
      </c>
      <c r="ID70" s="11" t="str">
        <f t="shared" ca="1" si="107"/>
        <v/>
      </c>
      <c r="IE70" s="11" t="str">
        <f t="shared" ca="1" si="108"/>
        <v/>
      </c>
      <c r="IF70" s="11" t="str">
        <f t="shared" ca="1" si="109"/>
        <v/>
      </c>
    </row>
    <row r="71" spans="1:249" x14ac:dyDescent="0.2">
      <c r="A71">
        <f t="shared" si="76"/>
        <v>62</v>
      </c>
      <c r="B71" s="1">
        <f t="shared" si="77"/>
        <v>2010</v>
      </c>
      <c r="C71" s="1"/>
      <c r="D71" s="1"/>
      <c r="E71" s="1"/>
      <c r="F71" s="1"/>
      <c r="G71" s="1"/>
      <c r="H71" s="1"/>
      <c r="I71" s="1"/>
      <c r="J71" s="1"/>
      <c r="K71" s="525"/>
      <c r="L71" s="27"/>
      <c r="M71" s="27"/>
      <c r="N71" s="27"/>
      <c r="O71" s="27"/>
      <c r="P71" s="27"/>
      <c r="Q71" s="27">
        <f t="shared" si="101"/>
        <v>0</v>
      </c>
      <c r="R71" s="27"/>
      <c r="S71" s="27"/>
      <c r="AA71" s="23"/>
      <c r="AB71" s="23"/>
      <c r="AC71" s="23"/>
      <c r="AD71" s="26"/>
      <c r="AF71" s="27"/>
      <c r="AI71" s="34" t="e">
        <f t="shared" si="110"/>
        <v>#DIV/0!</v>
      </c>
      <c r="AJ71" s="34" t="e">
        <f t="shared" si="111"/>
        <v>#DIV/0!</v>
      </c>
      <c r="AK71" s="34" t="e">
        <f t="shared" si="112"/>
        <v>#DIV/0!</v>
      </c>
      <c r="AL71" s="26" t="e">
        <f t="shared" si="167"/>
        <v>#DIV/0!</v>
      </c>
      <c r="AO71" s="34" t="e">
        <f t="shared" si="114"/>
        <v>#DIV/0!</v>
      </c>
      <c r="AR71" s="26" t="e">
        <f t="shared" si="115"/>
        <v>#DIV/0!</v>
      </c>
      <c r="AS71" s="26" t="e">
        <f t="shared" si="116"/>
        <v>#DIV/0!</v>
      </c>
      <c r="AT71" s="26" t="e">
        <f t="shared" si="117"/>
        <v>#DIV/0!</v>
      </c>
      <c r="AU71" s="26" t="e">
        <f t="shared" si="118"/>
        <v>#DIV/0!</v>
      </c>
      <c r="AV71" s="26"/>
      <c r="AW71" s="26" t="e">
        <f t="shared" si="54"/>
        <v>#DIV/0!</v>
      </c>
      <c r="AZ71" t="e">
        <f t="shared" si="119"/>
        <v>#DIV/0!</v>
      </c>
      <c r="BA71" t="e">
        <f t="shared" si="120"/>
        <v>#DIV/0!</v>
      </c>
      <c r="BB71" t="e">
        <f t="shared" si="121"/>
        <v>#DIV/0!</v>
      </c>
      <c r="BC71" t="e">
        <f t="shared" si="122"/>
        <v>#DIV/0!</v>
      </c>
      <c r="BO71" t="e">
        <f>AR71/#REF!</f>
        <v>#DIV/0!</v>
      </c>
      <c r="BP71" t="e">
        <f>AS71/#REF!</f>
        <v>#DIV/0!</v>
      </c>
      <c r="BQ71" t="e">
        <f>AT71/#REF!</f>
        <v>#DIV/0!</v>
      </c>
      <c r="BR71" t="e">
        <f>AU71/#REF!</f>
        <v>#DIV/0!</v>
      </c>
      <c r="CA71" s="9">
        <f>CB145</f>
        <v>0.65117384306584092</v>
      </c>
      <c r="CB71" s="9"/>
      <c r="CC71" s="9" t="e">
        <f t="shared" si="56"/>
        <v>#DIV/0!</v>
      </c>
      <c r="CD71" s="9">
        <f t="shared" si="57"/>
        <v>1</v>
      </c>
      <c r="CE71" s="9">
        <f t="shared" si="123"/>
        <v>0.87713009195270875</v>
      </c>
      <c r="CF71" s="9">
        <f t="shared" si="58"/>
        <v>0.89824159554195926</v>
      </c>
      <c r="CG71" s="9">
        <f t="shared" si="124"/>
        <v>0.51304341793318109</v>
      </c>
      <c r="CH71" s="9">
        <f t="shared" si="125"/>
        <v>0</v>
      </c>
      <c r="CI71" s="9"/>
      <c r="CJ71" s="9">
        <f t="shared" si="126"/>
        <v>0.87713009195270875</v>
      </c>
      <c r="CV71" s="223"/>
      <c r="CW71" s="8"/>
      <c r="CX71" s="26" t="e">
        <f t="shared" si="127"/>
        <v>#DIV/0!</v>
      </c>
      <c r="CY71" s="26" t="e">
        <f t="shared" si="128"/>
        <v>#DIV/0!</v>
      </c>
      <c r="CZ71" s="26" t="e">
        <f t="shared" si="129"/>
        <v>#DIV/0!</v>
      </c>
      <c r="DA71" s="26" t="e">
        <f t="shared" si="130"/>
        <v>#DIV/0!</v>
      </c>
      <c r="DB71" s="26"/>
      <c r="DC71" t="e">
        <f t="shared" si="59"/>
        <v>#DIV/0!</v>
      </c>
      <c r="DE71" s="26" t="e">
        <f t="shared" si="78"/>
        <v>#DIV/0!</v>
      </c>
      <c r="DF71" s="26" t="e">
        <f t="shared" si="79"/>
        <v>#DIV/0!</v>
      </c>
      <c r="DG71" s="26" t="e">
        <f t="shared" si="80"/>
        <v>#DIV/0!</v>
      </c>
      <c r="DH71" s="26" t="e">
        <f t="shared" si="81"/>
        <v>#DIV/0!</v>
      </c>
      <c r="DI71" s="26"/>
      <c r="DJ71" s="26" t="e">
        <f t="shared" si="82"/>
        <v>#DIV/0!</v>
      </c>
      <c r="DK71" s="26"/>
      <c r="DL71" s="26" t="e">
        <f t="shared" si="83"/>
        <v>#DIV/0!</v>
      </c>
      <c r="DM71" s="26" t="e">
        <f t="shared" si="84"/>
        <v>#DIV/0!</v>
      </c>
      <c r="DN71" s="26" t="e">
        <f t="shared" si="85"/>
        <v>#DIV/0!</v>
      </c>
      <c r="DO71" s="26" t="e">
        <f t="shared" si="86"/>
        <v>#DIV/0!</v>
      </c>
      <c r="DP71" s="26"/>
      <c r="DQ71" s="26" t="e">
        <f t="shared" si="87"/>
        <v>#DIV/0!</v>
      </c>
      <c r="DR71" s="26"/>
      <c r="DS71" s="26"/>
      <c r="DT71" s="26" t="e">
        <f t="shared" si="88"/>
        <v>#DIV/0!</v>
      </c>
      <c r="DU71" s="26" t="e">
        <f t="shared" si="89"/>
        <v>#DIV/0!</v>
      </c>
      <c r="DV71" s="26" t="e">
        <f t="shared" si="90"/>
        <v>#DIV/0!</v>
      </c>
      <c r="DW71" s="26" t="e">
        <f t="shared" si="91"/>
        <v>#DIV/0!</v>
      </c>
      <c r="DX71" s="26"/>
      <c r="DZ71" t="e">
        <f t="shared" si="100"/>
        <v>#DIV/0!</v>
      </c>
      <c r="EA71">
        <f t="shared" si="92"/>
        <v>1.1202936302542358E-2</v>
      </c>
      <c r="EB71">
        <f t="shared" si="131"/>
        <v>0.89824159554195926</v>
      </c>
      <c r="ED71" t="e">
        <f t="shared" si="154"/>
        <v>#DIV/0!</v>
      </c>
      <c r="EE71" t="e">
        <f t="shared" si="155"/>
        <v>#DIV/0!</v>
      </c>
      <c r="EF71" t="e">
        <f t="shared" si="156"/>
        <v>#DIV/0!</v>
      </c>
      <c r="EG71" t="e">
        <f t="shared" si="157"/>
        <v>#DIV/0!</v>
      </c>
      <c r="EJ71" s="26" t="e">
        <f t="shared" si="158"/>
        <v>#DIV/0!</v>
      </c>
      <c r="EK71" s="26">
        <f t="shared" si="93"/>
        <v>0.79114173129877152</v>
      </c>
      <c r="EL71" s="26">
        <f t="shared" si="132"/>
        <v>0.87713009195270875</v>
      </c>
      <c r="EO71" t="e">
        <f t="shared" si="159"/>
        <v>#DIV/0!</v>
      </c>
      <c r="EP71" t="e">
        <f t="shared" si="160"/>
        <v>#DIV/0!</v>
      </c>
      <c r="EQ71" t="e">
        <f t="shared" si="161"/>
        <v>#DIV/0!</v>
      </c>
      <c r="ER71" t="e">
        <f t="shared" si="162"/>
        <v>#DIV/0!</v>
      </c>
      <c r="EU71" t="e">
        <f t="shared" si="94"/>
        <v>#DIV/0!</v>
      </c>
      <c r="EV71">
        <f t="shared" si="95"/>
        <v>1</v>
      </c>
      <c r="EW71">
        <f t="shared" si="133"/>
        <v>1</v>
      </c>
      <c r="EY71" t="e">
        <f t="shared" si="163"/>
        <v>#DIV/0!</v>
      </c>
      <c r="EZ71" t="e">
        <f t="shared" si="164"/>
        <v>#DIV/0!</v>
      </c>
      <c r="FA71" t="e">
        <f t="shared" si="165"/>
        <v>#DIV/0!</v>
      </c>
      <c r="FB71" t="e">
        <f t="shared" si="166"/>
        <v>#DIV/0!</v>
      </c>
      <c r="FE71" t="e">
        <f t="shared" si="96"/>
        <v>#DIV/0!</v>
      </c>
      <c r="FF71">
        <f t="shared" si="97"/>
        <v>1</v>
      </c>
      <c r="FG71">
        <f t="shared" si="134"/>
        <v>1</v>
      </c>
      <c r="FW71" t="e">
        <f>#REF!/#REF!</f>
        <v>#REF!</v>
      </c>
      <c r="FY71" s="8">
        <f t="shared" si="98"/>
        <v>61</v>
      </c>
      <c r="FZ71" t="b">
        <f t="shared" si="73"/>
        <v>0</v>
      </c>
      <c r="GD71" s="11"/>
      <c r="GE71" s="11"/>
      <c r="GF71" s="11"/>
      <c r="GG71" s="11" t="str">
        <f t="shared" ca="1" si="135"/>
        <v/>
      </c>
      <c r="GH71" s="11" t="str">
        <f t="shared" ca="1" si="136"/>
        <v/>
      </c>
      <c r="GI71" s="11" t="str">
        <f t="shared" ca="1" si="137"/>
        <v/>
      </c>
      <c r="GJ71" s="11" t="str">
        <f t="shared" ca="1" si="138"/>
        <v/>
      </c>
      <c r="GN71" s="11" t="str">
        <f t="shared" ca="1" si="139"/>
        <v/>
      </c>
      <c r="GO71" s="11" t="str">
        <f t="shared" ca="1" si="140"/>
        <v/>
      </c>
      <c r="GP71" s="11" t="str">
        <f t="shared" ca="1" si="141"/>
        <v/>
      </c>
      <c r="GQ71" s="11" t="str">
        <f t="shared" ca="1" si="142"/>
        <v/>
      </c>
      <c r="GY71" s="14"/>
      <c r="HA71">
        <f t="shared" si="143"/>
        <v>0.46934644230114109</v>
      </c>
      <c r="HB71">
        <f t="shared" si="144"/>
        <v>1</v>
      </c>
      <c r="HC71">
        <f t="shared" si="145"/>
        <v>0.96384215068409917</v>
      </c>
      <c r="HD71">
        <f t="shared" si="146"/>
        <v>0.93732406793126477</v>
      </c>
      <c r="HE71">
        <f t="shared" si="147"/>
        <v>0.42402280416556404</v>
      </c>
      <c r="HF71">
        <f t="shared" si="148"/>
        <v>0</v>
      </c>
      <c r="HH71">
        <f t="shared" si="149"/>
        <v>0.96384215068409917</v>
      </c>
      <c r="HJ71" t="e">
        <f t="shared" si="150"/>
        <v>#DIV/0!</v>
      </c>
      <c r="HK71" t="e">
        <f t="shared" si="151"/>
        <v>#DIV/0!</v>
      </c>
      <c r="HL71" t="e">
        <f t="shared" si="152"/>
        <v>#DIV/0!</v>
      </c>
      <c r="HM71" t="e">
        <f t="shared" si="153"/>
        <v>#DIV/0!</v>
      </c>
      <c r="HP71" s="8">
        <f t="shared" si="99"/>
        <v>61</v>
      </c>
      <c r="HQ71" t="b">
        <f t="shared" si="75"/>
        <v>0</v>
      </c>
      <c r="HT71" s="11"/>
      <c r="HU71" s="11"/>
      <c r="HV71" s="11"/>
      <c r="HW71" s="11" t="str">
        <f t="shared" ca="1" si="102"/>
        <v/>
      </c>
      <c r="HX71" s="11" t="str">
        <f t="shared" ca="1" si="103"/>
        <v/>
      </c>
      <c r="HY71" s="11" t="str">
        <f t="shared" ca="1" si="104"/>
        <v/>
      </c>
      <c r="HZ71" s="11" t="str">
        <f t="shared" ca="1" si="105"/>
        <v/>
      </c>
      <c r="IC71" s="11" t="str">
        <f t="shared" ca="1" si="106"/>
        <v/>
      </c>
      <c r="ID71" s="11" t="str">
        <f t="shared" ca="1" si="107"/>
        <v/>
      </c>
      <c r="IE71" s="11" t="str">
        <f t="shared" ca="1" si="108"/>
        <v/>
      </c>
      <c r="IF71" s="11" t="str">
        <f t="shared" ca="1" si="109"/>
        <v/>
      </c>
    </row>
    <row r="72" spans="1:249" s="369" customFormat="1" x14ac:dyDescent="0.2">
      <c r="A72" s="369">
        <f t="shared" si="76"/>
        <v>63</v>
      </c>
      <c r="B72" s="434">
        <f t="shared" si="77"/>
        <v>2011</v>
      </c>
      <c r="C72" s="434"/>
      <c r="D72" s="434"/>
      <c r="E72" s="434"/>
      <c r="F72" s="434"/>
      <c r="G72" s="434"/>
      <c r="H72" s="434"/>
      <c r="I72" s="434"/>
      <c r="J72" s="434"/>
      <c r="K72" s="525"/>
      <c r="L72" s="27"/>
      <c r="M72" s="27"/>
      <c r="N72" s="27"/>
      <c r="O72" s="27"/>
      <c r="P72" s="27"/>
      <c r="Q72" s="27"/>
      <c r="R72" s="27"/>
      <c r="S72" s="27"/>
      <c r="AA72" s="23"/>
      <c r="AB72" s="23"/>
      <c r="AC72" s="23"/>
      <c r="AD72" s="26"/>
      <c r="AF72" s="27"/>
      <c r="AI72" s="371"/>
      <c r="AJ72" s="371"/>
      <c r="AK72" s="371"/>
      <c r="AL72" s="26"/>
      <c r="AO72" s="371"/>
      <c r="AR72" s="26"/>
      <c r="AS72" s="26"/>
      <c r="AT72" s="26"/>
      <c r="AU72" s="26"/>
      <c r="AV72" s="26"/>
      <c r="AW72" s="26"/>
      <c r="CA72" s="9"/>
      <c r="CB72" s="9"/>
      <c r="CC72" s="9"/>
      <c r="CD72" s="9"/>
      <c r="CE72" s="9"/>
      <c r="CF72" s="9"/>
      <c r="CG72" s="9"/>
      <c r="CH72" s="9"/>
      <c r="CI72" s="9"/>
      <c r="CJ72" s="9"/>
      <c r="CV72" s="223"/>
      <c r="CW72" s="8"/>
      <c r="CX72" s="26"/>
      <c r="CY72" s="26"/>
      <c r="CZ72" s="26"/>
      <c r="DA72" s="26"/>
      <c r="DB72" s="26"/>
      <c r="DE72" s="26"/>
      <c r="DF72" s="26"/>
      <c r="DG72" s="26"/>
      <c r="DH72" s="26"/>
      <c r="DI72" s="26"/>
      <c r="DJ72" s="26"/>
      <c r="DK72" s="26"/>
      <c r="DL72" s="26"/>
      <c r="DM72" s="26"/>
      <c r="DN72" s="26"/>
      <c r="DO72" s="26"/>
      <c r="DP72" s="26"/>
      <c r="DQ72" s="26"/>
      <c r="DR72" s="26"/>
      <c r="DS72" s="26"/>
      <c r="DT72" s="26"/>
      <c r="DU72" s="26"/>
      <c r="DV72" s="26"/>
      <c r="DW72" s="26"/>
      <c r="DX72" s="26"/>
      <c r="EJ72" s="26"/>
      <c r="EK72" s="26"/>
      <c r="EL72" s="26"/>
      <c r="FY72" s="8"/>
      <c r="GD72" s="11"/>
      <c r="GE72" s="11"/>
      <c r="GF72" s="11"/>
      <c r="GG72" s="11"/>
      <c r="GH72" s="11"/>
      <c r="GI72" s="11"/>
      <c r="GJ72" s="11"/>
      <c r="GN72" s="11"/>
      <c r="GO72" s="11"/>
      <c r="GP72" s="11"/>
      <c r="GQ72" s="11"/>
      <c r="GY72" s="14"/>
      <c r="HP72" s="5"/>
      <c r="HT72" s="11"/>
      <c r="HU72" s="11"/>
      <c r="HV72" s="11"/>
      <c r="HW72" s="11"/>
      <c r="HX72" s="11"/>
      <c r="HY72" s="11"/>
      <c r="HZ72" s="11"/>
      <c r="IC72" s="11"/>
      <c r="ID72" s="11"/>
      <c r="IE72" s="11"/>
      <c r="IF72" s="11"/>
    </row>
    <row r="73" spans="1:249" s="369" customFormat="1" x14ac:dyDescent="0.2">
      <c r="A73" s="369">
        <f t="shared" si="76"/>
        <v>64</v>
      </c>
      <c r="B73" s="434">
        <f t="shared" si="77"/>
        <v>2012</v>
      </c>
      <c r="C73" s="434"/>
      <c r="D73" s="434"/>
      <c r="E73" s="434"/>
      <c r="F73" s="434"/>
      <c r="G73" s="434"/>
      <c r="H73" s="434"/>
      <c r="I73" s="434"/>
      <c r="J73" s="434"/>
      <c r="K73" s="525"/>
      <c r="L73" s="27"/>
      <c r="M73" s="27"/>
      <c r="N73" s="27"/>
      <c r="O73" s="27"/>
      <c r="P73" s="27"/>
      <c r="Q73" s="27"/>
      <c r="R73" s="27"/>
      <c r="S73" s="27"/>
      <c r="AA73" s="23"/>
      <c r="AB73" s="23"/>
      <c r="AC73" s="23"/>
      <c r="AD73" s="26"/>
      <c r="AF73" s="27"/>
      <c r="AI73" s="371"/>
      <c r="AJ73" s="371"/>
      <c r="AK73" s="371"/>
      <c r="AL73" s="26"/>
      <c r="AO73" s="371"/>
      <c r="AR73" s="26"/>
      <c r="AS73" s="26"/>
      <c r="AT73" s="26"/>
      <c r="AU73" s="26"/>
      <c r="AV73" s="26"/>
      <c r="AW73" s="26"/>
      <c r="CA73" s="9"/>
      <c r="CB73" s="9"/>
      <c r="CC73" s="9"/>
      <c r="CD73" s="9"/>
      <c r="CE73" s="9"/>
      <c r="CF73" s="9"/>
      <c r="CG73" s="9"/>
      <c r="CH73" s="9"/>
      <c r="CI73" s="9"/>
      <c r="CJ73" s="9"/>
      <c r="CV73" s="223"/>
      <c r="CW73" s="8"/>
      <c r="CX73" s="26"/>
      <c r="CY73" s="26"/>
      <c r="CZ73" s="26"/>
      <c r="DA73" s="26"/>
      <c r="DB73" s="26"/>
      <c r="DE73" s="26"/>
      <c r="DF73" s="26"/>
      <c r="DG73" s="26"/>
      <c r="DH73" s="26"/>
      <c r="DI73" s="26"/>
      <c r="DJ73" s="26"/>
      <c r="DK73" s="26"/>
      <c r="DL73" s="26"/>
      <c r="DM73" s="26"/>
      <c r="DN73" s="26"/>
      <c r="DO73" s="26"/>
      <c r="DP73" s="26"/>
      <c r="DQ73" s="26"/>
      <c r="DR73" s="26"/>
      <c r="DS73" s="26"/>
      <c r="DT73" s="26"/>
      <c r="DU73" s="26"/>
      <c r="DV73" s="26"/>
      <c r="DW73" s="26"/>
      <c r="DX73" s="26"/>
      <c r="EJ73" s="26"/>
      <c r="EK73" s="26"/>
      <c r="EL73" s="26"/>
      <c r="FY73" s="8"/>
      <c r="GD73" s="11"/>
      <c r="GE73" s="11"/>
      <c r="GF73" s="11"/>
      <c r="GG73" s="11"/>
      <c r="GH73" s="11"/>
      <c r="GI73" s="11"/>
      <c r="GJ73" s="11"/>
      <c r="GN73" s="11"/>
      <c r="GO73" s="11"/>
      <c r="GP73" s="11"/>
      <c r="GQ73" s="11"/>
      <c r="GY73" s="14"/>
      <c r="HP73" s="5"/>
      <c r="HT73" s="11"/>
      <c r="HU73" s="11"/>
      <c r="HV73" s="11"/>
      <c r="HW73" s="11"/>
      <c r="HX73" s="11"/>
      <c r="HY73" s="11"/>
      <c r="HZ73" s="11"/>
      <c r="IC73" s="11"/>
      <c r="ID73" s="11"/>
      <c r="IE73" s="11"/>
      <c r="IF73" s="11"/>
    </row>
    <row r="74" spans="1:249" x14ac:dyDescent="0.2">
      <c r="L74" s="27"/>
      <c r="M74" s="27"/>
      <c r="N74" s="27"/>
      <c r="O74" s="27"/>
      <c r="P74" s="27"/>
      <c r="Q74" s="27"/>
      <c r="R74" s="27"/>
      <c r="S74" s="27"/>
      <c r="AD74" s="26"/>
      <c r="AF74" s="27"/>
      <c r="AI74" s="34"/>
      <c r="AJ74" s="34"/>
      <c r="AK74" s="34"/>
      <c r="AL74" s="26"/>
      <c r="AO74" s="34"/>
      <c r="AR74" s="26"/>
      <c r="AS74" s="26"/>
      <c r="AT74" s="26"/>
      <c r="AU74" s="26"/>
      <c r="AV74" s="26"/>
      <c r="AW74" s="26"/>
      <c r="CV74" s="223"/>
      <c r="CW74" s="8"/>
      <c r="CX74" s="26"/>
      <c r="CY74" s="26"/>
      <c r="CZ74" s="26"/>
      <c r="DA74" s="26"/>
      <c r="DB74" s="26"/>
      <c r="DE74" s="26"/>
      <c r="DF74" s="26"/>
      <c r="DG74" s="26"/>
      <c r="DH74" s="26"/>
      <c r="DI74" s="26"/>
      <c r="DJ74" s="26"/>
      <c r="DK74" s="26"/>
      <c r="DL74" s="26"/>
      <c r="DM74" s="26"/>
      <c r="DN74" s="26"/>
      <c r="DO74" s="26"/>
      <c r="DP74" s="26"/>
      <c r="DQ74" s="26"/>
      <c r="DR74" s="26"/>
      <c r="DS74" s="26"/>
      <c r="DT74" s="26"/>
      <c r="DU74" s="26"/>
      <c r="DV74" s="26"/>
      <c r="DW74" s="26"/>
      <c r="DX74" s="26"/>
      <c r="EJ74" s="26"/>
      <c r="EK74" s="26"/>
      <c r="EL74" s="26"/>
      <c r="FW74" t="e">
        <f>#REF!/#REF!</f>
        <v>#REF!</v>
      </c>
      <c r="FY74" s="8">
        <f>FY71+1</f>
        <v>62</v>
      </c>
      <c r="FZ74" t="b">
        <f t="shared" si="73"/>
        <v>0</v>
      </c>
      <c r="GD74" s="11"/>
      <c r="GE74" s="11"/>
      <c r="GF74" s="11"/>
      <c r="GG74" s="11" t="str">
        <f ca="1">IF(FZ74,OFFSET(B$10,$FZ$4+$FY74,0),"")</f>
        <v/>
      </c>
      <c r="GH74" s="11" t="str">
        <f t="shared" ca="1" si="136"/>
        <v/>
      </c>
      <c r="GI74" s="11" t="str">
        <f t="shared" ca="1" si="137"/>
        <v/>
      </c>
      <c r="GJ74" s="11" t="str">
        <f t="shared" ca="1" si="138"/>
        <v/>
      </c>
      <c r="GN74" s="11" t="str">
        <f t="shared" ca="1" si="139"/>
        <v/>
      </c>
      <c r="GO74" s="11" t="str">
        <f t="shared" ca="1" si="140"/>
        <v/>
      </c>
      <c r="GP74" s="11" t="str">
        <f t="shared" ca="1" si="141"/>
        <v/>
      </c>
      <c r="GQ74" s="11" t="str">
        <f t="shared" ca="1" si="142"/>
        <v/>
      </c>
      <c r="GY74" s="14"/>
    </row>
    <row r="75" spans="1:249" x14ac:dyDescent="0.2">
      <c r="A75" t="s">
        <v>123</v>
      </c>
      <c r="B75" s="1">
        <f>Base_year</f>
        <v>1985</v>
      </c>
      <c r="C75" s="1"/>
      <c r="D75" s="1"/>
      <c r="E75" s="1"/>
      <c r="F75" s="1"/>
      <c r="G75" s="1"/>
      <c r="H75" s="1"/>
      <c r="I75" s="1"/>
      <c r="J75" s="1"/>
      <c r="K75" s="525"/>
      <c r="L75" s="27">
        <f>MATCH(B75,B10:B71,0)</f>
        <v>37</v>
      </c>
      <c r="M75" s="27"/>
      <c r="N75" s="27"/>
      <c r="O75" s="27"/>
      <c r="P75" s="27"/>
      <c r="Q75" s="27">
        <f>INDEX(Q10:Q71,Base_row,1)</f>
        <v>76852.414295900002</v>
      </c>
      <c r="R75" s="27"/>
      <c r="S75" s="27"/>
      <c r="AD75" s="26"/>
      <c r="AF75" s="27"/>
      <c r="AI75" s="34">
        <f>INDEX(Inten1,Base_row,1)</f>
        <v>185.31362263295387</v>
      </c>
      <c r="AJ75" s="34">
        <f>INDEX(Inten1,Base_row,2)</f>
        <v>198.56599239253097</v>
      </c>
      <c r="AK75" s="34">
        <f>INDEX(Inten1,Base_row,3)</f>
        <v>19.853820445316124</v>
      </c>
      <c r="AL75" s="26">
        <f>INDEX(Inten1,Base_row,4)</f>
        <v>1</v>
      </c>
      <c r="AO75" s="34">
        <f>INDEX(Inten1,Base_row,5)</f>
        <v>0</v>
      </c>
      <c r="AR75" s="26"/>
      <c r="AS75" s="26"/>
      <c r="AT75" s="26"/>
      <c r="AU75" s="26"/>
      <c r="AV75" s="26"/>
      <c r="AW75" s="26"/>
      <c r="CV75" s="223"/>
      <c r="CW75" s="8"/>
      <c r="CX75" s="26">
        <v>0.19211732824189154</v>
      </c>
      <c r="CY75" s="26">
        <v>0.15738013032912224</v>
      </c>
      <c r="CZ75" s="26">
        <v>0.37537810467047805</v>
      </c>
      <c r="DA75" s="26">
        <v>0.27512443675850806</v>
      </c>
      <c r="DB75" s="26"/>
      <c r="DE75" s="26"/>
      <c r="DF75" s="26"/>
      <c r="DG75" s="26"/>
      <c r="DH75" s="26"/>
      <c r="DI75" s="26"/>
      <c r="DJ75" s="26"/>
      <c r="DK75" s="26"/>
      <c r="DL75" s="26">
        <v>0.19317996841272181</v>
      </c>
      <c r="DM75" s="26">
        <v>0.1585644816569923</v>
      </c>
      <c r="DN75" s="26">
        <v>0.37573945219058641</v>
      </c>
      <c r="DO75" s="26">
        <v>0.27251609773969954</v>
      </c>
      <c r="DP75" s="26"/>
      <c r="DQ75" s="26"/>
      <c r="DR75" s="26"/>
      <c r="DS75" s="26"/>
      <c r="DT75" s="26"/>
      <c r="DU75" s="26"/>
      <c r="DV75" s="26"/>
      <c r="DW75" s="26"/>
      <c r="DX75" s="26"/>
      <c r="EA75">
        <f>INDEX(EA10:EA71,Base_row,1)</f>
        <v>1.2472074727048241E-2</v>
      </c>
      <c r="EJ75" s="26">
        <f>INDEX(EJ10:EJ71,Base_row,1)</f>
        <v>0.9788299882794661</v>
      </c>
      <c r="EK75" s="26">
        <f>INDEX(EK10:EK71,Base_row,1)</f>
        <v>0.90196624030706118</v>
      </c>
      <c r="EL75" s="26"/>
      <c r="EU75" t="e">
        <f>INDEX(EU10:EU71,Base_row,1)</f>
        <v>#DIV/0!</v>
      </c>
      <c r="EV75">
        <f>INDEX(EV10:EV71,Base_row,1)</f>
        <v>1</v>
      </c>
      <c r="FE75" t="e">
        <f>INDEX(FE10:FE71,Base_row,1)</f>
        <v>#REF!</v>
      </c>
      <c r="FF75">
        <f>INDEX(FF10:FF71,Base_row,1)</f>
        <v>1</v>
      </c>
      <c r="FY75" s="8">
        <f t="shared" si="98"/>
        <v>63</v>
      </c>
      <c r="FZ75" t="b">
        <f t="shared" si="73"/>
        <v>0</v>
      </c>
      <c r="GD75" s="11"/>
      <c r="GE75" s="11"/>
      <c r="GF75" s="11"/>
      <c r="GG75" s="11" t="str">
        <f ca="1">IF(FZ75,OFFSET(B$10,$FZ$4+$FY75,0),"")</f>
        <v/>
      </c>
      <c r="GH75" s="11" t="str">
        <f t="shared" ca="1" si="136"/>
        <v/>
      </c>
      <c r="GI75" s="11" t="str">
        <f t="shared" ca="1" si="137"/>
        <v/>
      </c>
      <c r="GJ75" s="11" t="str">
        <f t="shared" ca="1" si="138"/>
        <v/>
      </c>
      <c r="GN75" s="11" t="str">
        <f t="shared" ca="1" si="139"/>
        <v/>
      </c>
      <c r="GO75" s="11" t="str">
        <f t="shared" ca="1" si="140"/>
        <v/>
      </c>
      <c r="GP75" s="11" t="str">
        <f t="shared" ca="1" si="141"/>
        <v/>
      </c>
      <c r="GQ75" s="11" t="str">
        <f t="shared" ca="1" si="142"/>
        <v/>
      </c>
      <c r="GY75" s="14"/>
    </row>
    <row r="76" spans="1:249" x14ac:dyDescent="0.2">
      <c r="A76" t="s">
        <v>169</v>
      </c>
      <c r="B76" s="1">
        <f>Base_year2</f>
        <v>1996</v>
      </c>
      <c r="C76" s="1"/>
      <c r="D76" s="1"/>
      <c r="E76" s="1"/>
      <c r="F76" s="1"/>
      <c r="G76" s="1"/>
      <c r="H76" s="1"/>
      <c r="I76" s="1"/>
      <c r="J76" s="1"/>
      <c r="K76" s="525"/>
      <c r="L76" s="27">
        <f>MATCH(B76,B10:B71,0)</f>
        <v>48</v>
      </c>
      <c r="M76" s="27"/>
      <c r="N76" s="27"/>
      <c r="O76" s="27"/>
      <c r="P76" s="27"/>
      <c r="Q76" s="27"/>
      <c r="R76" s="27"/>
      <c r="S76" s="27"/>
      <c r="AD76" s="26"/>
      <c r="AF76" s="27"/>
      <c r="AI76" s="34"/>
      <c r="AJ76" s="34"/>
      <c r="AK76" s="34"/>
      <c r="AL76" s="26"/>
      <c r="AO76" s="34"/>
      <c r="AR76" s="26">
        <f>INDEX(AR10:AR71,base_row2,1)</f>
        <v>1.0250841639692545</v>
      </c>
      <c r="AS76" s="26">
        <f>INDEX(AS10:AS71,base_row2,1)</f>
        <v>1.0613189123700084</v>
      </c>
      <c r="AT76" s="26">
        <f>INDEX(AT10:AT71,base_row2,1)</f>
        <v>0.95506740618032193</v>
      </c>
      <c r="AU76" s="26">
        <f>INDEX(AU10:AU71,base_row2,1)</f>
        <v>0.86451381456971765</v>
      </c>
      <c r="AV76" s="26"/>
      <c r="AW76" s="26">
        <f>INDEX(AW10:AW71,base_row2,1)</f>
        <v>0.89043750366523045</v>
      </c>
      <c r="CA76">
        <f>INDEX(CA10:CA71,base_row2,1)</f>
        <v>1.3874055162178818</v>
      </c>
      <c r="CD76">
        <f t="shared" ref="CD76:CJ76" si="168">INDEX(CD10:CD71,base_row2,1)</f>
        <v>1</v>
      </c>
      <c r="CE76">
        <f t="shared" si="168"/>
        <v>0.91003500036821849</v>
      </c>
      <c r="CF76">
        <f t="shared" si="168"/>
        <v>0.95830420478206313</v>
      </c>
      <c r="CG76">
        <f t="shared" si="168"/>
        <v>1.2099429863042415</v>
      </c>
      <c r="CH76">
        <f t="shared" si="168"/>
        <v>1.2169047775335708</v>
      </c>
      <c r="CI76">
        <f t="shared" si="168"/>
        <v>0</v>
      </c>
      <c r="CJ76">
        <f t="shared" si="168"/>
        <v>0.91003500036821849</v>
      </c>
      <c r="CV76" s="223"/>
      <c r="CW76" s="8"/>
      <c r="CX76" s="26"/>
      <c r="CY76" s="26"/>
      <c r="CZ76" s="26"/>
      <c r="DA76" s="26"/>
      <c r="DB76" s="26"/>
      <c r="DE76" s="26"/>
      <c r="DF76" s="26"/>
      <c r="DG76" s="26"/>
      <c r="DH76" s="26"/>
      <c r="DI76" s="26"/>
      <c r="DJ76" s="26"/>
      <c r="DK76" s="26"/>
      <c r="DL76" s="26"/>
      <c r="DM76" s="26"/>
      <c r="DN76" s="26"/>
      <c r="DO76" s="26"/>
      <c r="DP76" s="26"/>
      <c r="DQ76" s="26"/>
      <c r="DR76" s="26"/>
      <c r="DS76" s="26"/>
      <c r="DT76" s="26">
        <v>-1.3764419303596612E-3</v>
      </c>
      <c r="DU76" s="26">
        <v>-2.4059571119773942E-3</v>
      </c>
      <c r="DV76" s="26">
        <v>-1.3742014352989265E-2</v>
      </c>
      <c r="DW76" s="26">
        <v>2.6065307443558501E-3</v>
      </c>
      <c r="DX76" s="26"/>
      <c r="ED76">
        <v>-2.6996284006505063E-2</v>
      </c>
      <c r="EE76">
        <v>-2.290210832879978E-2</v>
      </c>
      <c r="EF76">
        <v>1.154962278973674E-2</v>
      </c>
      <c r="EG76">
        <v>-1.3582256648764706E-2</v>
      </c>
      <c r="EJ76" s="26"/>
      <c r="EK76" s="26"/>
      <c r="EL76" s="26"/>
      <c r="GN76" s="11" t="str">
        <f t="shared" ca="1" si="139"/>
        <v/>
      </c>
      <c r="GO76" s="11" t="str">
        <f t="shared" ca="1" si="140"/>
        <v/>
      </c>
      <c r="GP76" s="11" t="str">
        <f t="shared" ca="1" si="141"/>
        <v/>
      </c>
      <c r="GQ76" s="11" t="str">
        <f t="shared" ca="1" si="142"/>
        <v/>
      </c>
      <c r="GY76" s="14"/>
      <c r="HA76">
        <f>CA76</f>
        <v>1.3874055162178818</v>
      </c>
      <c r="HB76">
        <f>CD76</f>
        <v>1</v>
      </c>
      <c r="HC76">
        <f>CE76</f>
        <v>0.91003500036821849</v>
      </c>
      <c r="HD76">
        <f>CF76</f>
        <v>0.95830420478206313</v>
      </c>
      <c r="HE76">
        <f>CG76</f>
        <v>1.2099429863042415</v>
      </c>
      <c r="HF76">
        <f>CH76</f>
        <v>1.2169047775335708</v>
      </c>
      <c r="HH76">
        <f>CJ76</f>
        <v>0.91003500036821849</v>
      </c>
    </row>
    <row r="77" spans="1:249" x14ac:dyDescent="0.2">
      <c r="C77" s="1"/>
      <c r="D77" s="1"/>
      <c r="E77" s="1"/>
      <c r="F77" s="1"/>
      <c r="G77" s="1"/>
      <c r="H77" s="1"/>
      <c r="I77" s="1"/>
      <c r="J77" s="1"/>
      <c r="K77" s="525"/>
      <c r="L77" s="27"/>
      <c r="M77" s="27"/>
      <c r="N77" s="27"/>
      <c r="O77" s="27"/>
      <c r="P77" s="27"/>
      <c r="Q77" s="27"/>
      <c r="R77" s="27"/>
      <c r="S77" s="27"/>
      <c r="AD77" s="26"/>
      <c r="AF77" s="27"/>
      <c r="AI77" s="34"/>
      <c r="AJ77" s="34"/>
      <c r="AK77" s="34"/>
      <c r="AL77" s="26"/>
      <c r="AO77" s="34"/>
      <c r="AR77" s="26"/>
      <c r="AS77" s="26"/>
      <c r="AT77" s="26"/>
      <c r="AU77" s="26"/>
      <c r="AV77" s="26"/>
      <c r="AW77" s="26"/>
      <c r="BI77" s="560" t="s">
        <v>456</v>
      </c>
      <c r="BJ77" s="561"/>
      <c r="BK77" s="561"/>
      <c r="BL77" s="561"/>
      <c r="BM77" s="561"/>
      <c r="BN77" s="561"/>
      <c r="BO77" s="561"/>
      <c r="BP77" s="561"/>
      <c r="BQ77" s="561"/>
      <c r="BR77" s="561"/>
      <c r="CU77" s="3"/>
      <c r="CV77" s="223"/>
      <c r="CW77" s="5"/>
      <c r="CX77" s="26"/>
      <c r="CY77" s="26"/>
      <c r="CZ77" s="26"/>
      <c r="DA77" s="26"/>
      <c r="DB77" s="26"/>
      <c r="DE77" s="26"/>
      <c r="DF77" s="26"/>
      <c r="DG77" s="26"/>
      <c r="DH77" s="26"/>
      <c r="DI77" s="26"/>
      <c r="DJ77" s="26"/>
      <c r="DK77" s="26"/>
      <c r="DL77" s="26"/>
      <c r="DM77" s="26"/>
      <c r="DN77" s="26"/>
      <c r="DO77" s="26"/>
      <c r="DP77" s="26"/>
      <c r="DQ77" s="26"/>
      <c r="DR77" s="26"/>
      <c r="DS77" s="26"/>
      <c r="DT77" s="26"/>
      <c r="DU77" s="26"/>
      <c r="DV77" s="26"/>
      <c r="DW77" s="26"/>
      <c r="DX77" s="26"/>
      <c r="EJ77" s="26"/>
      <c r="EK77" s="26"/>
      <c r="EL77" s="26"/>
      <c r="GN77" s="11"/>
      <c r="GO77" s="11"/>
      <c r="GP77" s="11"/>
      <c r="GQ77" s="11"/>
      <c r="GY77" s="14"/>
      <c r="IH77" s="197"/>
    </row>
    <row r="78" spans="1:249" ht="15.75" x14ac:dyDescent="0.25">
      <c r="A78" s="220"/>
      <c r="B78" s="488"/>
      <c r="C78" s="489"/>
      <c r="D78" s="365"/>
      <c r="E78" s="220" t="s">
        <v>252</v>
      </c>
      <c r="F78" s="220"/>
      <c r="G78" s="220"/>
      <c r="H78" s="220"/>
      <c r="I78" s="365"/>
      <c r="J78" s="365"/>
      <c r="K78" s="365"/>
      <c r="L78" s="489"/>
      <c r="M78" s="489" t="s">
        <v>259</v>
      </c>
      <c r="N78" s="490"/>
      <c r="O78" s="365"/>
      <c r="P78" s="490"/>
      <c r="Q78" s="490"/>
      <c r="R78" s="490"/>
      <c r="S78" s="490"/>
      <c r="T78" s="220" t="s">
        <v>254</v>
      </c>
      <c r="U78" s="365"/>
      <c r="V78" s="365"/>
      <c r="W78" s="365"/>
      <c r="X78" s="365"/>
      <c r="Y78" s="365"/>
      <c r="Z78" s="365"/>
      <c r="AA78" s="220" t="s">
        <v>110</v>
      </c>
      <c r="AB78" s="365"/>
      <c r="AC78" s="365"/>
      <c r="AD78" s="491"/>
      <c r="AE78" s="365"/>
      <c r="AF78" s="490"/>
      <c r="AG78" s="365"/>
      <c r="AH78" s="365"/>
      <c r="AI78" s="492" t="s">
        <v>121</v>
      </c>
      <c r="AJ78" s="493"/>
      <c r="AK78" s="493"/>
      <c r="AL78" s="491"/>
      <c r="AM78" s="365"/>
      <c r="AN78" s="365"/>
      <c r="AO78" s="493"/>
      <c r="AP78" s="365"/>
      <c r="AQ78" s="365"/>
      <c r="AR78" s="494" t="s">
        <v>122</v>
      </c>
      <c r="AS78" s="491"/>
      <c r="AT78" s="491"/>
      <c r="AU78" s="491"/>
      <c r="AV78" s="491"/>
      <c r="AW78" s="491"/>
      <c r="AX78" s="365"/>
      <c r="AY78" s="365"/>
      <c r="AZ78" s="220" t="s">
        <v>453</v>
      </c>
      <c r="BA78" s="365"/>
      <c r="BB78" s="365"/>
      <c r="BC78" s="365"/>
      <c r="BD78" s="365"/>
      <c r="BE78" s="365"/>
      <c r="BF78" s="365"/>
      <c r="BG78" s="365"/>
      <c r="BH78" s="365"/>
      <c r="BI78" s="220" t="s">
        <v>454</v>
      </c>
      <c r="BJ78" s="365"/>
      <c r="BK78" s="495" t="s">
        <v>1763</v>
      </c>
      <c r="BL78" s="495"/>
      <c r="BM78" s="495"/>
      <c r="BN78" s="365"/>
      <c r="BO78" s="220" t="s">
        <v>455</v>
      </c>
      <c r="BP78" s="365"/>
      <c r="BQ78" s="495" t="s">
        <v>1763</v>
      </c>
      <c r="BR78" s="495"/>
      <c r="BS78" s="495"/>
      <c r="BT78" s="365"/>
      <c r="BU78" s="365"/>
      <c r="BV78" s="365"/>
      <c r="BW78" s="365"/>
      <c r="BX78" s="365"/>
      <c r="BY78" s="365"/>
      <c r="BZ78" s="365"/>
      <c r="CA78" s="417" t="s">
        <v>345</v>
      </c>
      <c r="CB78" s="417"/>
      <c r="CC78" s="365"/>
      <c r="CD78" s="417"/>
      <c r="CE78" s="365"/>
      <c r="CF78" s="365"/>
      <c r="CG78" s="365"/>
      <c r="CH78" s="365"/>
      <c r="CI78" s="365"/>
      <c r="CJ78" s="365"/>
      <c r="CK78" s="365"/>
      <c r="CL78" s="417" t="s">
        <v>272</v>
      </c>
      <c r="CM78" s="365"/>
      <c r="CN78" s="365"/>
      <c r="CO78" s="365"/>
      <c r="CP78" s="365"/>
      <c r="CQ78" s="365"/>
      <c r="CR78" s="365"/>
      <c r="CS78" s="365"/>
      <c r="CT78" s="365"/>
      <c r="CU78" s="496"/>
      <c r="CV78" s="497"/>
      <c r="CW78" s="365"/>
      <c r="CX78" s="494" t="str">
        <f>CX4</f>
        <v>Energy Consumption Shares</v>
      </c>
      <c r="CY78" s="491"/>
      <c r="CZ78" s="491"/>
      <c r="DA78" s="491"/>
      <c r="DB78" s="491"/>
      <c r="DC78" s="365"/>
      <c r="DD78" s="365"/>
      <c r="DE78" s="494" t="str">
        <f>DE4</f>
        <v>Log-Mean Weights (unnormalized)</v>
      </c>
      <c r="DF78" s="491"/>
      <c r="DG78" s="491"/>
      <c r="DH78" s="491"/>
      <c r="DI78" s="491"/>
      <c r="DJ78" s="491"/>
      <c r="DK78" s="491"/>
      <c r="DL78" s="494" t="str">
        <f>DL4</f>
        <v>Log-Mean Weights (normalized)</v>
      </c>
      <c r="DM78" s="491"/>
      <c r="DN78" s="491"/>
      <c r="DO78" s="491"/>
      <c r="DP78" s="491"/>
      <c r="DQ78" s="491"/>
      <c r="DR78" s="491"/>
      <c r="DS78" s="491"/>
      <c r="DT78" s="494" t="str">
        <f>DT4</f>
        <v>Intensity, Level 0 (log changes)</v>
      </c>
      <c r="DU78" s="491"/>
      <c r="DV78" s="491"/>
      <c r="DW78" s="491"/>
      <c r="DX78" s="491"/>
      <c r="DY78" s="365"/>
      <c r="DZ78" s="365"/>
      <c r="EA78" s="365"/>
      <c r="EB78" s="365"/>
      <c r="EC78" s="365"/>
      <c r="ED78" s="220" t="str">
        <f>ED4</f>
        <v>Structure [Level 0', Activity/GDP] (log changes)</v>
      </c>
      <c r="EE78" s="365"/>
      <c r="EF78" s="365"/>
      <c r="EG78" s="365"/>
      <c r="EH78" s="365"/>
      <c r="EI78" s="365"/>
      <c r="EJ78" s="491"/>
      <c r="EK78" s="491"/>
      <c r="EL78" s="491"/>
      <c r="EM78" s="365"/>
      <c r="EN78" s="365"/>
      <c r="EO78" s="220" t="str">
        <f>EO4</f>
        <v>Intensity [Level 1] (log changes)</v>
      </c>
      <c r="EP78" s="365"/>
      <c r="EQ78" s="365"/>
      <c r="ER78" s="365"/>
      <c r="ES78" s="365"/>
      <c r="ET78" s="365"/>
      <c r="EU78" s="220" t="s">
        <v>33</v>
      </c>
      <c r="EV78" s="365"/>
      <c r="EW78" s="365"/>
      <c r="EX78" s="365"/>
      <c r="EY78" s="220" t="str">
        <f>EY4</f>
        <v>Structure [Level 1] (log changes)</v>
      </c>
      <c r="EZ78" s="365"/>
      <c r="FA78" s="365"/>
      <c r="FB78" s="365"/>
      <c r="FC78" s="365"/>
      <c r="FD78" s="365"/>
      <c r="FE78" s="220" t="s">
        <v>565</v>
      </c>
      <c r="FF78" s="365"/>
      <c r="FG78" s="365"/>
      <c r="GN78" s="11" t="str">
        <f t="shared" ref="GN78:GQ79" ca="1" si="169">IF($FZ78,OFFSET(AR$10,$FZ$4+$FY78,0),"")</f>
        <v/>
      </c>
      <c r="GO78" s="11" t="str">
        <f t="shared" ca="1" si="169"/>
        <v/>
      </c>
      <c r="GP78" s="11" t="str">
        <f t="shared" ca="1" si="169"/>
        <v/>
      </c>
      <c r="GQ78" s="11" t="str">
        <f t="shared" ca="1" si="169"/>
        <v/>
      </c>
      <c r="GY78" s="14"/>
      <c r="IH78" s="197"/>
      <c r="IO78" s="6" t="s">
        <v>239</v>
      </c>
    </row>
    <row r="79" spans="1:249" x14ac:dyDescent="0.2">
      <c r="E79" s="71" t="s">
        <v>1781</v>
      </c>
      <c r="G79" s="487"/>
      <c r="H79" s="405"/>
      <c r="I79" s="406"/>
      <c r="L79" s="27"/>
      <c r="M79" s="27"/>
      <c r="N79" s="27"/>
      <c r="O79" s="27"/>
      <c r="P79" s="27"/>
      <c r="Q79" s="27"/>
      <c r="R79" s="27"/>
      <c r="S79" s="27"/>
      <c r="AD79" s="26"/>
      <c r="AF79" s="27"/>
      <c r="AI79" s="34"/>
      <c r="AJ79" s="34"/>
      <c r="AK79" s="34"/>
      <c r="AL79" s="26"/>
      <c r="AO79" s="73" t="s">
        <v>255</v>
      </c>
      <c r="AP79" s="74" t="s">
        <v>257</v>
      </c>
      <c r="AR79" s="26"/>
      <c r="AS79" s="26"/>
      <c r="AT79" s="26"/>
      <c r="AU79" s="26"/>
      <c r="AV79" s="26"/>
      <c r="AW79" s="26"/>
      <c r="CA79" s="54" t="s">
        <v>238</v>
      </c>
      <c r="CB79" s="56" t="s">
        <v>241</v>
      </c>
      <c r="CC79" s="56" t="s">
        <v>242</v>
      </c>
      <c r="CD79" s="54" t="s">
        <v>243</v>
      </c>
      <c r="CE79" s="54" t="s">
        <v>244</v>
      </c>
      <c r="CF79" s="56" t="s">
        <v>245</v>
      </c>
      <c r="CG79" s="56" t="s">
        <v>246</v>
      </c>
      <c r="CH79" s="56" t="s">
        <v>247</v>
      </c>
      <c r="CI79" s="56"/>
      <c r="CJ79" s="52" t="s">
        <v>248</v>
      </c>
      <c r="CU79" s="3"/>
      <c r="CV79" s="223"/>
      <c r="CX79" s="26"/>
      <c r="CY79" s="26"/>
      <c r="CZ79" s="26"/>
      <c r="DA79" s="26"/>
      <c r="DB79" s="26"/>
      <c r="DE79" s="26"/>
      <c r="DF79" s="26"/>
      <c r="DG79" s="26"/>
      <c r="DH79" s="26"/>
      <c r="DI79" s="26"/>
      <c r="DJ79" s="26"/>
      <c r="DK79" s="26"/>
      <c r="DL79" s="26"/>
      <c r="DM79" s="26"/>
      <c r="DN79" s="26"/>
      <c r="DO79" s="26"/>
      <c r="DP79" s="26"/>
      <c r="DQ79" s="26"/>
      <c r="DR79" s="26"/>
      <c r="DS79" s="26"/>
      <c r="DT79" s="26"/>
      <c r="DU79" s="26"/>
      <c r="DV79" s="26"/>
      <c r="DW79" s="26"/>
      <c r="DX79" s="26"/>
      <c r="EJ79" s="26"/>
      <c r="EK79" s="26"/>
      <c r="EL79" s="26"/>
      <c r="GN79" s="11" t="str">
        <f t="shared" ca="1" si="169"/>
        <v/>
      </c>
      <c r="GO79" s="11" t="str">
        <f t="shared" ca="1" si="169"/>
        <v/>
      </c>
      <c r="GP79" s="11" t="str">
        <f t="shared" ca="1" si="169"/>
        <v/>
      </c>
      <c r="GQ79" s="11" t="str">
        <f t="shared" ca="1" si="169"/>
        <v/>
      </c>
      <c r="GY79" s="14"/>
      <c r="IH79" s="197"/>
    </row>
    <row r="80" spans="1:249" ht="25.5" x14ac:dyDescent="0.2">
      <c r="L80" s="27"/>
      <c r="M80" s="27"/>
      <c r="N80" s="27"/>
      <c r="O80" s="27"/>
      <c r="P80" s="27"/>
      <c r="Q80" s="27"/>
      <c r="R80" s="27"/>
      <c r="S80" s="27"/>
      <c r="AD80" s="26"/>
      <c r="AF80" s="27"/>
      <c r="AI80" s="34"/>
      <c r="AJ80" s="34"/>
      <c r="AK80" s="34"/>
      <c r="AL80" s="26"/>
      <c r="AO80" s="73" t="s">
        <v>256</v>
      </c>
      <c r="AP80" s="74" t="s">
        <v>258</v>
      </c>
      <c r="AR80" s="26"/>
      <c r="AS80" s="26"/>
      <c r="AT80" s="26"/>
      <c r="AU80" s="26"/>
      <c r="AV80" s="26"/>
      <c r="AW80" s="26"/>
      <c r="CA80" s="55"/>
      <c r="CB80" s="55"/>
      <c r="CC80" s="57"/>
      <c r="CD80" s="57"/>
      <c r="CE80" s="55"/>
      <c r="CF80" s="57"/>
      <c r="CG80" s="180" t="s">
        <v>448</v>
      </c>
      <c r="CH80" s="57"/>
      <c r="CI80" s="57"/>
      <c r="CJ80" s="53" t="s">
        <v>443</v>
      </c>
      <c r="CU80" s="3"/>
      <c r="CV80" s="223"/>
      <c r="CX80" s="26"/>
      <c r="CY80" s="26"/>
      <c r="CZ80" s="26"/>
      <c r="DA80" s="26"/>
      <c r="DB80" s="26"/>
      <c r="DE80" s="26"/>
      <c r="DF80" s="26"/>
      <c r="DG80" s="26"/>
      <c r="DH80" s="26"/>
      <c r="DI80" s="26"/>
      <c r="DJ80" s="26"/>
      <c r="DK80" s="26"/>
      <c r="DL80" s="26"/>
      <c r="DM80" s="26"/>
      <c r="DN80" s="26"/>
      <c r="DO80" s="26"/>
      <c r="DP80" s="26"/>
      <c r="DQ80" s="26"/>
      <c r="DR80" s="26"/>
      <c r="DS80" s="26"/>
      <c r="DT80" s="26"/>
      <c r="DU80" s="26"/>
      <c r="DV80" s="26"/>
      <c r="DW80" s="26"/>
      <c r="DX80" s="26"/>
      <c r="EJ80" s="26"/>
      <c r="EK80" s="26"/>
      <c r="EL80" s="26"/>
      <c r="GN80" s="11"/>
      <c r="GO80" s="11"/>
      <c r="GP80" s="11"/>
      <c r="GQ80" s="11"/>
      <c r="GY80" s="14"/>
      <c r="IH80" s="197"/>
    </row>
    <row r="81" spans="1:257" ht="36.75" customHeight="1" x14ac:dyDescent="0.2">
      <c r="B81" t="s">
        <v>101</v>
      </c>
      <c r="C81" s="219" t="s">
        <v>97</v>
      </c>
      <c r="D81" s="219" t="s">
        <v>104</v>
      </c>
      <c r="E81" s="219" t="s">
        <v>105</v>
      </c>
      <c r="F81" s="219" t="s">
        <v>106</v>
      </c>
      <c r="G81" s="509" t="s">
        <v>1785</v>
      </c>
      <c r="H81" s="230" t="s">
        <v>107</v>
      </c>
      <c r="I81" s="1"/>
      <c r="J81" s="1"/>
      <c r="K81" s="525"/>
      <c r="L81" s="219" t="s">
        <v>97</v>
      </c>
      <c r="M81" s="219" t="s">
        <v>104</v>
      </c>
      <c r="N81" s="219" t="s">
        <v>105</v>
      </c>
      <c r="O81" s="219" t="s">
        <v>106</v>
      </c>
      <c r="P81" s="219" t="s">
        <v>518</v>
      </c>
      <c r="Q81" s="219" t="s">
        <v>107</v>
      </c>
      <c r="R81" s="27"/>
      <c r="S81" s="27"/>
      <c r="T81" s="41" t="s">
        <v>97</v>
      </c>
      <c r="U81" s="41" t="s">
        <v>104</v>
      </c>
      <c r="V81" s="41" t="s">
        <v>105</v>
      </c>
      <c r="W81" s="41" t="s">
        <v>106</v>
      </c>
      <c r="X81" s="41"/>
      <c r="Y81" s="41" t="s">
        <v>107</v>
      </c>
      <c r="AA81" s="41" t="s">
        <v>97</v>
      </c>
      <c r="AB81" s="41" t="s">
        <v>104</v>
      </c>
      <c r="AC81" s="41" t="s">
        <v>105</v>
      </c>
      <c r="AD81" s="41" t="s">
        <v>106</v>
      </c>
      <c r="AE81" s="41"/>
      <c r="AF81" s="41" t="s">
        <v>107</v>
      </c>
      <c r="AH81" s="41" t="s">
        <v>262</v>
      </c>
      <c r="AI81" s="62" t="s">
        <v>97</v>
      </c>
      <c r="AJ81" s="62" t="s">
        <v>104</v>
      </c>
      <c r="AK81" s="62" t="s">
        <v>105</v>
      </c>
      <c r="AL81" s="46" t="s">
        <v>106</v>
      </c>
      <c r="AO81" s="73" t="s">
        <v>111</v>
      </c>
      <c r="AP81" s="75" t="s">
        <v>111</v>
      </c>
      <c r="AR81" s="269" t="s">
        <v>97</v>
      </c>
      <c r="AS81" s="269" t="s">
        <v>104</v>
      </c>
      <c r="AT81" s="269" t="s">
        <v>105</v>
      </c>
      <c r="AU81" s="269" t="s">
        <v>106</v>
      </c>
      <c r="AV81" s="269"/>
      <c r="AW81" s="269" t="s">
        <v>111</v>
      </c>
      <c r="AZ81" s="30" t="s">
        <v>97</v>
      </c>
      <c r="BA81" s="30" t="s">
        <v>104</v>
      </c>
      <c r="BB81" s="30" t="s">
        <v>105</v>
      </c>
      <c r="BC81" s="30" t="s">
        <v>106</v>
      </c>
      <c r="BD81" s="243" t="s">
        <v>550</v>
      </c>
      <c r="BI81" s="225" t="s">
        <v>97</v>
      </c>
      <c r="BJ81" s="225" t="s">
        <v>104</v>
      </c>
      <c r="BK81" s="225" t="s">
        <v>105</v>
      </c>
      <c r="BL81" s="225" t="s">
        <v>106</v>
      </c>
      <c r="BM81" s="243" t="s">
        <v>550</v>
      </c>
      <c r="BN81" s="5"/>
      <c r="BO81" s="30" t="s">
        <v>97</v>
      </c>
      <c r="BP81" s="30" t="s">
        <v>104</v>
      </c>
      <c r="BQ81" s="30" t="s">
        <v>105</v>
      </c>
      <c r="BR81" s="221" t="s">
        <v>106</v>
      </c>
      <c r="BS81" s="243" t="s">
        <v>550</v>
      </c>
      <c r="CA81" s="30"/>
      <c r="CB81" s="171" t="s">
        <v>359</v>
      </c>
      <c r="CC81" s="172" t="s">
        <v>360</v>
      </c>
      <c r="CD81" s="549" t="s">
        <v>461</v>
      </c>
      <c r="CE81" s="550"/>
      <c r="CF81" s="175"/>
      <c r="CG81" s="30"/>
      <c r="CH81" s="30"/>
      <c r="CI81" s="166"/>
      <c r="CJ81" s="173" t="s">
        <v>240</v>
      </c>
      <c r="CL81" s="89" t="s">
        <v>269</v>
      </c>
      <c r="CM81" s="89"/>
      <c r="CN81" s="89" t="s">
        <v>266</v>
      </c>
      <c r="CO81" s="90"/>
      <c r="CP81" s="89" t="s">
        <v>266</v>
      </c>
      <c r="CQ81" s="90"/>
      <c r="CR81" s="85" t="s">
        <v>144</v>
      </c>
      <c r="CS81" s="85" t="s">
        <v>251</v>
      </c>
      <c r="CT81" s="57" t="s">
        <v>457</v>
      </c>
      <c r="CU81" s="80"/>
      <c r="CV81" s="226"/>
      <c r="CW81" s="5" t="s">
        <v>101</v>
      </c>
      <c r="CX81" s="46" t="s">
        <v>97</v>
      </c>
      <c r="CY81" s="46" t="s">
        <v>104</v>
      </c>
      <c r="CZ81" s="46" t="s">
        <v>105</v>
      </c>
      <c r="DA81" s="46" t="s">
        <v>106</v>
      </c>
      <c r="DB81" s="26"/>
      <c r="DC81" t="s">
        <v>111</v>
      </c>
      <c r="DE81" s="46" t="s">
        <v>97</v>
      </c>
      <c r="DF81" s="46" t="s">
        <v>104</v>
      </c>
      <c r="DG81" s="46" t="s">
        <v>105</v>
      </c>
      <c r="DH81" s="46" t="s">
        <v>106</v>
      </c>
      <c r="DI81" s="46"/>
      <c r="DJ81" s="46" t="s">
        <v>111</v>
      </c>
      <c r="DK81" s="26"/>
      <c r="DL81" s="46" t="s">
        <v>97</v>
      </c>
      <c r="DM81" s="46" t="s">
        <v>104</v>
      </c>
      <c r="DN81" s="46" t="s">
        <v>105</v>
      </c>
      <c r="DO81" s="46" t="s">
        <v>106</v>
      </c>
      <c r="DP81" s="26"/>
      <c r="DQ81" s="26" t="s">
        <v>111</v>
      </c>
      <c r="DR81" s="26"/>
      <c r="DS81" s="26"/>
      <c r="DT81" s="26" t="s">
        <v>97</v>
      </c>
      <c r="DU81" s="26" t="s">
        <v>104</v>
      </c>
      <c r="DV81" s="26" t="s">
        <v>105</v>
      </c>
      <c r="DW81" s="26" t="s">
        <v>106</v>
      </c>
      <c r="DX81" s="26"/>
      <c r="DZ81" t="s">
        <v>140</v>
      </c>
      <c r="EA81" t="s">
        <v>137</v>
      </c>
      <c r="EB81" t="s">
        <v>137</v>
      </c>
      <c r="ED81" s="30" t="s">
        <v>97</v>
      </c>
      <c r="EE81" s="30" t="s">
        <v>104</v>
      </c>
      <c r="EF81" s="30" t="s">
        <v>105</v>
      </c>
      <c r="EG81" s="30" t="s">
        <v>106</v>
      </c>
      <c r="EJ81" s="46" t="s">
        <v>136</v>
      </c>
      <c r="EK81" s="46" t="s">
        <v>137</v>
      </c>
      <c r="EL81" s="46" t="s">
        <v>137</v>
      </c>
      <c r="EO81" s="225" t="s">
        <v>97</v>
      </c>
      <c r="EP81" s="225" t="s">
        <v>104</v>
      </c>
      <c r="EQ81" s="225" t="s">
        <v>105</v>
      </c>
      <c r="ER81" s="225" t="s">
        <v>106</v>
      </c>
      <c r="ES81" s="1"/>
      <c r="EU81" s="30" t="s">
        <v>136</v>
      </c>
      <c r="EV81" s="30" t="s">
        <v>137</v>
      </c>
      <c r="EW81" s="30" t="s">
        <v>137</v>
      </c>
      <c r="EY81" s="30" t="s">
        <v>97</v>
      </c>
      <c r="EZ81" s="30" t="s">
        <v>104</v>
      </c>
      <c r="FA81" s="30" t="s">
        <v>105</v>
      </c>
      <c r="FB81" s="30" t="s">
        <v>106</v>
      </c>
      <c r="FE81" t="s">
        <v>136</v>
      </c>
      <c r="FF81" t="s">
        <v>137</v>
      </c>
      <c r="FG81" t="s">
        <v>137</v>
      </c>
      <c r="FW81" t="s">
        <v>137</v>
      </c>
      <c r="FY81" s="8"/>
      <c r="GG81" s="16"/>
      <c r="GH81" s="16" t="s">
        <v>212</v>
      </c>
      <c r="GI81" s="16"/>
      <c r="GJ81" s="16"/>
      <c r="GK81" s="16"/>
      <c r="GN81" s="16"/>
      <c r="GO81" s="16" t="s">
        <v>224</v>
      </c>
      <c r="GP81" s="16"/>
      <c r="GQ81" s="16"/>
      <c r="GY81" s="14"/>
      <c r="HA81" t="str">
        <f>CA82</f>
        <v xml:space="preserve">  Total GDP</v>
      </c>
      <c r="HB81" t="str">
        <f>CD82</f>
        <v>Activity/GDPStructure'(0)</v>
      </c>
      <c r="HC81" t="str">
        <f>CE82</f>
        <v>"Within Sectors" Structure"(0)</v>
      </c>
      <c r="HD81" t="str">
        <f>CF82</f>
        <v>Component-based Intensity(0)</v>
      </c>
      <c r="HE81" t="str">
        <f>CG82</f>
        <v>Product</v>
      </c>
      <c r="HF81" t="str">
        <f>CH82</f>
        <v>Energy Use</v>
      </c>
      <c r="HH81" t="str">
        <f>CJ81</f>
        <v>Total Structure</v>
      </c>
      <c r="HJ81" t="s">
        <v>172</v>
      </c>
      <c r="HP81" s="8" t="s">
        <v>158</v>
      </c>
      <c r="HQ81">
        <f>Base_year2-1949</f>
        <v>47</v>
      </c>
      <c r="HW81" s="16"/>
      <c r="HX81" s="16" t="s">
        <v>214</v>
      </c>
      <c r="HY81" s="16"/>
      <c r="HZ81" s="16"/>
      <c r="IC81" s="16"/>
      <c r="ID81" s="16" t="s">
        <v>215</v>
      </c>
      <c r="IE81" s="16"/>
      <c r="IF81" s="16"/>
      <c r="IH81" s="197"/>
      <c r="II81" t="s">
        <v>425</v>
      </c>
      <c r="IL81" t="s">
        <v>424</v>
      </c>
      <c r="IO81" s="16"/>
      <c r="IP81" s="16" t="s">
        <v>97</v>
      </c>
      <c r="IQ81" s="16"/>
      <c r="IR81" s="16"/>
      <c r="IT81" s="16"/>
      <c r="IU81" s="16" t="s">
        <v>104</v>
      </c>
      <c r="IV81" s="16"/>
      <c r="IW81" s="16"/>
    </row>
    <row r="82" spans="1:257" ht="39.6" customHeight="1" x14ac:dyDescent="0.2">
      <c r="A82" s="216" t="s">
        <v>480</v>
      </c>
      <c r="C82" s="44" t="s">
        <v>239</v>
      </c>
      <c r="D82" s="44" t="str">
        <f>$L82</f>
        <v>Source</v>
      </c>
      <c r="E82" s="44" t="str">
        <f>$L82</f>
        <v>Source</v>
      </c>
      <c r="F82" s="44" t="str">
        <f>$L82</f>
        <v>Source</v>
      </c>
      <c r="G82" s="44"/>
      <c r="H82" s="44" t="str">
        <f>$L82</f>
        <v>Source</v>
      </c>
      <c r="I82" s="365" t="s">
        <v>1810</v>
      </c>
      <c r="L82" s="44" t="s">
        <v>239</v>
      </c>
      <c r="M82" s="44" t="str">
        <f>$L82</f>
        <v>Source</v>
      </c>
      <c r="N82" s="44" t="str">
        <f>$L82</f>
        <v>Source</v>
      </c>
      <c r="O82" s="44" t="str">
        <f>$L82</f>
        <v>Source</v>
      </c>
      <c r="P82" s="44"/>
      <c r="Q82" s="44" t="str">
        <f>$L82</f>
        <v>Source</v>
      </c>
      <c r="R82" s="365" t="s">
        <v>1810</v>
      </c>
      <c r="S82" s="485"/>
      <c r="T82" s="44" t="s">
        <v>239</v>
      </c>
      <c r="U82" s="44" t="str">
        <f>$L82</f>
        <v>Source</v>
      </c>
      <c r="V82" s="44" t="str">
        <f>$L82</f>
        <v>Source</v>
      </c>
      <c r="W82" s="44" t="str">
        <f>$L82</f>
        <v>Source</v>
      </c>
      <c r="X82" s="44"/>
      <c r="Y82" s="44" t="str">
        <f>$L82</f>
        <v>Source</v>
      </c>
      <c r="AA82" s="60" t="s">
        <v>965</v>
      </c>
      <c r="AB82" s="60" t="s">
        <v>112</v>
      </c>
      <c r="AC82" s="60" t="s">
        <v>113</v>
      </c>
      <c r="AD82" s="61" t="s">
        <v>114</v>
      </c>
      <c r="AE82" s="31"/>
      <c r="AF82" s="49" t="s">
        <v>115</v>
      </c>
      <c r="AH82" s="60" t="s">
        <v>263</v>
      </c>
      <c r="AI82" s="237" t="s">
        <v>99</v>
      </c>
      <c r="AJ82" s="237" t="s">
        <v>112</v>
      </c>
      <c r="AK82" s="237" t="s">
        <v>113</v>
      </c>
      <c r="AL82" s="61" t="s">
        <v>114</v>
      </c>
      <c r="AO82" s="245" t="s">
        <v>552</v>
      </c>
      <c r="AP82" s="246" t="s">
        <v>405</v>
      </c>
      <c r="AR82" s="61" t="s">
        <v>99</v>
      </c>
      <c r="AS82" s="61" t="s">
        <v>129</v>
      </c>
      <c r="AT82" s="61" t="s">
        <v>113</v>
      </c>
      <c r="AU82" s="61" t="s">
        <v>114</v>
      </c>
      <c r="AV82" s="61"/>
      <c r="AW82" s="61" t="s">
        <v>115</v>
      </c>
      <c r="AZ82" s="31" t="s">
        <v>99</v>
      </c>
      <c r="BA82" s="31" t="s">
        <v>129</v>
      </c>
      <c r="BB82" s="31" t="s">
        <v>113</v>
      </c>
      <c r="BC82" s="31" t="s">
        <v>114</v>
      </c>
      <c r="BI82" s="60" t="s">
        <v>481</v>
      </c>
      <c r="BJ82" s="60" t="s">
        <v>481</v>
      </c>
      <c r="BK82" s="60" t="s">
        <v>482</v>
      </c>
      <c r="BL82" s="60" t="s">
        <v>483</v>
      </c>
      <c r="BM82" s="3"/>
      <c r="BN82" s="5"/>
      <c r="BO82" s="43" t="s">
        <v>484</v>
      </c>
      <c r="BP82" s="43" t="s">
        <v>485</v>
      </c>
      <c r="BQ82" s="32" t="s">
        <v>113</v>
      </c>
      <c r="BR82" s="32" t="s">
        <v>114</v>
      </c>
      <c r="BS82" s="5"/>
      <c r="BT82" s="5"/>
      <c r="BU82" s="5"/>
      <c r="BV82" s="5"/>
      <c r="BW82" s="5"/>
      <c r="BX82" s="5"/>
      <c r="BY82" s="5"/>
      <c r="CA82" s="167" t="s">
        <v>358</v>
      </c>
      <c r="CB82" s="168"/>
      <c r="CC82" s="204" t="s">
        <v>442</v>
      </c>
      <c r="CD82" s="203" t="s">
        <v>532</v>
      </c>
      <c r="CE82" s="170" t="s">
        <v>533</v>
      </c>
      <c r="CF82" s="168" t="s">
        <v>441</v>
      </c>
      <c r="CG82" s="173" t="s">
        <v>144</v>
      </c>
      <c r="CH82" s="172" t="s">
        <v>145</v>
      </c>
      <c r="CI82" s="170"/>
      <c r="CJ82" s="169" t="s">
        <v>534</v>
      </c>
      <c r="CL82" s="557" t="s">
        <v>267</v>
      </c>
      <c r="CM82" s="557"/>
      <c r="CN82" s="557" t="s">
        <v>267</v>
      </c>
      <c r="CO82" s="558"/>
      <c r="CP82" s="557" t="s">
        <v>267</v>
      </c>
      <c r="CQ82" s="559"/>
      <c r="CR82" s="31" t="s">
        <v>270</v>
      </c>
      <c r="CS82" s="31"/>
      <c r="CT82" s="213" t="s">
        <v>445</v>
      </c>
      <c r="CU82" s="200"/>
      <c r="CV82" s="227"/>
      <c r="CW82" s="5" t="s">
        <v>229</v>
      </c>
      <c r="CX82" s="61" t="str">
        <f>$L82</f>
        <v>Source</v>
      </c>
      <c r="CY82" s="61" t="str">
        <f>$L82</f>
        <v>Source</v>
      </c>
      <c r="CZ82" s="61" t="str">
        <f>$L82</f>
        <v>Source</v>
      </c>
      <c r="DA82" s="61" t="str">
        <f>$L82</f>
        <v>Source</v>
      </c>
      <c r="DB82" s="26"/>
      <c r="DE82" s="61" t="str">
        <f>$L82</f>
        <v>Source</v>
      </c>
      <c r="DF82" s="61" t="str">
        <f>$L82</f>
        <v>Source</v>
      </c>
      <c r="DG82" s="61" t="str">
        <f>$L82</f>
        <v>Source</v>
      </c>
      <c r="DH82" s="61" t="str">
        <f>$L82</f>
        <v>Source</v>
      </c>
      <c r="DI82" s="61"/>
      <c r="DJ82" s="61" t="str">
        <f>$L82</f>
        <v>Source</v>
      </c>
      <c r="DK82" s="26"/>
      <c r="DL82" s="61" t="str">
        <f>$L82</f>
        <v>Source</v>
      </c>
      <c r="DM82" s="61" t="str">
        <f>$L82</f>
        <v>Source</v>
      </c>
      <c r="DN82" s="61" t="str">
        <f>$L82</f>
        <v>Source</v>
      </c>
      <c r="DO82" s="61" t="str">
        <f>$L82</f>
        <v>Source</v>
      </c>
      <c r="DP82" s="51"/>
      <c r="DQ82" s="51" t="str">
        <f>$L82</f>
        <v>Source</v>
      </c>
      <c r="DR82" s="26"/>
      <c r="DS82" s="26"/>
      <c r="DT82" s="51" t="str">
        <f>$L82</f>
        <v>Source</v>
      </c>
      <c r="DU82" s="51" t="str">
        <f>$L82</f>
        <v>Source</v>
      </c>
      <c r="DV82" s="51" t="str">
        <f>$L82</f>
        <v>Source</v>
      </c>
      <c r="DW82" s="51" t="str">
        <f>$L82</f>
        <v>Source</v>
      </c>
      <c r="DX82" s="26"/>
      <c r="DZ82" t="s">
        <v>138</v>
      </c>
      <c r="EA82" t="s">
        <v>138</v>
      </c>
      <c r="EB82" t="s">
        <v>128</v>
      </c>
      <c r="ED82" s="44" t="str">
        <f>$L82</f>
        <v>Source</v>
      </c>
      <c r="EE82" s="44" t="str">
        <f>$L82</f>
        <v>Source</v>
      </c>
      <c r="EF82" s="44" t="str">
        <f>$L82</f>
        <v>Source</v>
      </c>
      <c r="EG82" s="44" t="str">
        <f>$L82</f>
        <v>Source</v>
      </c>
      <c r="EJ82" s="48" t="s">
        <v>138</v>
      </c>
      <c r="EK82" s="48" t="s">
        <v>138</v>
      </c>
      <c r="EL82" s="48" t="str">
        <f>base_label</f>
        <v xml:space="preserve"> 1985 = 1</v>
      </c>
      <c r="EO82" s="44" t="str">
        <f>$L82</f>
        <v>Source</v>
      </c>
      <c r="EP82" s="44" t="str">
        <f>$L82</f>
        <v>Source</v>
      </c>
      <c r="EQ82" s="44" t="str">
        <f>$L82</f>
        <v>Source</v>
      </c>
      <c r="ER82" s="44" t="str">
        <f>$L82</f>
        <v>Source</v>
      </c>
      <c r="EU82" s="31" t="s">
        <v>138</v>
      </c>
      <c r="EV82" s="31" t="s">
        <v>138</v>
      </c>
      <c r="EW82" s="31" t="str">
        <f>base_label</f>
        <v xml:space="preserve"> 1985 = 1</v>
      </c>
      <c r="EY82" s="44" t="str">
        <f>$L82</f>
        <v>Source</v>
      </c>
      <c r="EZ82" s="44" t="str">
        <f>$L82</f>
        <v>Source</v>
      </c>
      <c r="FA82" s="44" t="str">
        <f>$L82</f>
        <v>Source</v>
      </c>
      <c r="FB82" s="44" t="str">
        <f>$L82</f>
        <v>Source</v>
      </c>
      <c r="FE82" t="s">
        <v>138</v>
      </c>
      <c r="FF82" t="s">
        <v>138</v>
      </c>
      <c r="FG82" t="str">
        <f>base_label</f>
        <v xml:space="preserve"> 1985 = 1</v>
      </c>
      <c r="FW82" t="s">
        <v>128</v>
      </c>
      <c r="FY82" s="8"/>
      <c r="GG82" s="22" t="s">
        <v>568</v>
      </c>
      <c r="GH82" s="22"/>
      <c r="GI82" s="22"/>
      <c r="GJ82" s="22"/>
      <c r="GK82" s="16"/>
      <c r="GN82" s="22" t="s">
        <v>567</v>
      </c>
      <c r="GO82" s="16"/>
      <c r="GP82" s="16"/>
      <c r="GQ82" s="16"/>
      <c r="GY82" s="14"/>
      <c r="HA82" t="e">
        <f>#REF!</f>
        <v>#REF!</v>
      </c>
      <c r="HP82" s="8"/>
      <c r="HW82" s="22" t="str">
        <f>GG82</f>
        <v>GDP, Structure, and Source Energy Intensity</v>
      </c>
      <c r="HX82" s="16"/>
      <c r="HY82" s="16"/>
      <c r="HZ82" s="16"/>
      <c r="IC82" s="22" t="str">
        <f>GN82</f>
        <v>Source Energy Intensity by End-Use Sector</v>
      </c>
      <c r="ID82" s="16"/>
      <c r="IE82" s="16"/>
      <c r="IF82" s="16"/>
      <c r="IH82" s="197"/>
      <c r="II82" t="s">
        <v>97</v>
      </c>
      <c r="IJ82" t="s">
        <v>104</v>
      </c>
      <c r="IK82" t="s">
        <v>423</v>
      </c>
      <c r="IL82" t="s">
        <v>97</v>
      </c>
      <c r="IM82" t="s">
        <v>104</v>
      </c>
      <c r="IN82" t="s">
        <v>423</v>
      </c>
      <c r="IO82" s="22"/>
      <c r="IP82" s="16"/>
      <c r="IQ82" s="16"/>
      <c r="IR82" s="16"/>
      <c r="IT82" s="22"/>
      <c r="IU82" s="16"/>
      <c r="IV82" s="16"/>
      <c r="IW82" s="16"/>
    </row>
    <row r="83" spans="1:257" ht="13.5" thickBot="1" x14ac:dyDescent="0.25">
      <c r="B83" t="s">
        <v>103</v>
      </c>
      <c r="C83" s="43" t="s">
        <v>230</v>
      </c>
      <c r="D83" s="43" t="s">
        <v>230</v>
      </c>
      <c r="E83" s="43" t="s">
        <v>230</v>
      </c>
      <c r="F83" s="43" t="s">
        <v>230</v>
      </c>
      <c r="G83" s="43"/>
      <c r="H83" s="43" t="s">
        <v>230</v>
      </c>
      <c r="L83" s="43" t="s">
        <v>230</v>
      </c>
      <c r="M83" s="43" t="s">
        <v>230</v>
      </c>
      <c r="N83" s="43" t="s">
        <v>230</v>
      </c>
      <c r="O83" s="43" t="s">
        <v>230</v>
      </c>
      <c r="P83" s="43" t="s">
        <v>230</v>
      </c>
      <c r="Q83" s="43" t="s">
        <v>230</v>
      </c>
      <c r="R83" s="27"/>
      <c r="S83" s="27"/>
      <c r="T83" s="43" t="s">
        <v>230</v>
      </c>
      <c r="U83" s="43" t="s">
        <v>230</v>
      </c>
      <c r="V83" s="43" t="s">
        <v>230</v>
      </c>
      <c r="W83" s="43" t="s">
        <v>230</v>
      </c>
      <c r="X83" s="43"/>
      <c r="Y83" s="43" t="s">
        <v>230</v>
      </c>
      <c r="AA83" s="60" t="s">
        <v>232</v>
      </c>
      <c r="AB83" s="60" t="s">
        <v>98</v>
      </c>
      <c r="AC83" s="60" t="s">
        <v>92</v>
      </c>
      <c r="AD83" s="61" t="s">
        <v>118</v>
      </c>
      <c r="AE83" s="275"/>
      <c r="AF83" s="422" t="s">
        <v>2202</v>
      </c>
      <c r="AH83" s="60" t="s">
        <v>264</v>
      </c>
      <c r="AI83" s="270" t="s">
        <v>120</v>
      </c>
      <c r="AJ83" s="270" t="s">
        <v>275</v>
      </c>
      <c r="AK83" s="270" t="s">
        <v>93</v>
      </c>
      <c r="AL83" s="70" t="s">
        <v>276</v>
      </c>
      <c r="AM83" s="4"/>
      <c r="AN83" s="4"/>
      <c r="AO83" s="247" t="s">
        <v>127</v>
      </c>
      <c r="AP83" s="248" t="s">
        <v>127</v>
      </c>
      <c r="AR83" s="70" t="str">
        <f>base_label</f>
        <v xml:space="preserve"> 1985 = 1</v>
      </c>
      <c r="AS83" s="70" t="str">
        <f>base_label</f>
        <v xml:space="preserve"> 1985 = 1</v>
      </c>
      <c r="AT83" s="70" t="str">
        <f>base_label</f>
        <v xml:space="preserve"> 1985 = 1</v>
      </c>
      <c r="AU83" s="70" t="str">
        <f>base_label</f>
        <v xml:space="preserve"> 1985 = 1</v>
      </c>
      <c r="AV83" s="70"/>
      <c r="AW83" s="70" t="str">
        <f>base_label</f>
        <v xml:space="preserve"> 1985 = 1</v>
      </c>
      <c r="AZ83" s="33"/>
      <c r="BA83" s="33"/>
      <c r="BB83" s="33"/>
      <c r="BC83" s="33"/>
      <c r="BD83" s="5"/>
      <c r="BE83" s="5"/>
      <c r="BI83" s="222" t="str">
        <f>base_label</f>
        <v xml:space="preserve"> 1985 = 1</v>
      </c>
      <c r="BJ83" s="222" t="str">
        <f>base_label</f>
        <v xml:space="preserve"> 1985 = 1</v>
      </c>
      <c r="BK83" s="222" t="str">
        <f>base_label</f>
        <v xml:space="preserve"> 1985 = 1</v>
      </c>
      <c r="BL83" s="222" t="str">
        <f>base_label</f>
        <v xml:space="preserve"> 1985 = 1</v>
      </c>
      <c r="BM83" s="232"/>
      <c r="BN83" s="5"/>
      <c r="BO83" s="222" t="str">
        <f>base_label</f>
        <v xml:space="preserve"> 1985 = 1</v>
      </c>
      <c r="BP83" s="222" t="str">
        <f>base_label</f>
        <v xml:space="preserve"> 1985 = 1</v>
      </c>
      <c r="BQ83" s="222" t="str">
        <f>base_label</f>
        <v xml:space="preserve"> 1985 = 1</v>
      </c>
      <c r="BR83" s="222" t="str">
        <f>base_label</f>
        <v xml:space="preserve"> 1985 = 1</v>
      </c>
      <c r="BS83" s="5"/>
      <c r="BT83" s="5"/>
      <c r="BU83" s="5"/>
      <c r="BV83" s="5"/>
      <c r="BW83" s="5"/>
      <c r="BX83" s="5"/>
      <c r="BY83" s="5"/>
      <c r="CA83" s="78" t="str">
        <f t="shared" ref="CA83:CH83" si="170">base_label</f>
        <v xml:space="preserve"> 1985 = 1</v>
      </c>
      <c r="CB83" s="63" t="str">
        <f t="shared" si="170"/>
        <v xml:space="preserve"> 1985 = 1</v>
      </c>
      <c r="CC83" s="63" t="str">
        <f t="shared" si="170"/>
        <v xml:space="preserve"> 1985 = 1</v>
      </c>
      <c r="CD83" s="64" t="str">
        <f t="shared" si="170"/>
        <v xml:space="preserve"> 1985 = 1</v>
      </c>
      <c r="CE83" s="65" t="str">
        <f t="shared" si="170"/>
        <v xml:space="preserve"> 1985 = 1</v>
      </c>
      <c r="CF83" s="63" t="str">
        <f t="shared" si="170"/>
        <v xml:space="preserve"> 1985 = 1</v>
      </c>
      <c r="CG83" s="64" t="str">
        <f t="shared" si="170"/>
        <v xml:space="preserve"> 1985 = 1</v>
      </c>
      <c r="CH83" s="63" t="str">
        <f t="shared" si="170"/>
        <v xml:space="preserve"> 1985 = 1</v>
      </c>
      <c r="CI83" s="65"/>
      <c r="CJ83" s="63" t="str">
        <f>base_label</f>
        <v xml:space="preserve"> 1985 = 1</v>
      </c>
      <c r="CL83" s="86" t="s">
        <v>143</v>
      </c>
      <c r="CM83" s="86" t="s">
        <v>155</v>
      </c>
      <c r="CN83" s="86" t="s">
        <v>446</v>
      </c>
      <c r="CO83" s="88" t="s">
        <v>444</v>
      </c>
      <c r="CP83" s="86" t="s">
        <v>143</v>
      </c>
      <c r="CQ83" s="88" t="s">
        <v>447</v>
      </c>
      <c r="CR83" s="86" t="s">
        <v>271</v>
      </c>
      <c r="CS83" s="31"/>
      <c r="CT83" s="214" t="str">
        <f>base_label</f>
        <v xml:space="preserve"> 1985 = 1</v>
      </c>
      <c r="CU83" s="201"/>
      <c r="CV83" s="228"/>
      <c r="CW83" s="5" t="s">
        <v>103</v>
      </c>
      <c r="CX83" s="61" t="s">
        <v>133</v>
      </c>
      <c r="CY83" s="61" t="s">
        <v>133</v>
      </c>
      <c r="CZ83" s="61" t="s">
        <v>133</v>
      </c>
      <c r="DA83" s="61" t="s">
        <v>133</v>
      </c>
      <c r="DB83" s="26"/>
      <c r="DE83" s="68"/>
      <c r="DF83" s="68"/>
      <c r="DG83" s="68"/>
      <c r="DH83" s="68"/>
      <c r="DI83" s="68"/>
      <c r="DJ83" s="68"/>
      <c r="DK83" s="26"/>
      <c r="DL83" s="68"/>
      <c r="DM83" s="68"/>
      <c r="DN83" s="68"/>
      <c r="DO83" s="68"/>
      <c r="DP83" s="38"/>
      <c r="DQ83" s="38"/>
      <c r="DR83" s="26"/>
      <c r="DS83" s="26"/>
      <c r="DT83" s="38"/>
      <c r="DU83" s="38"/>
      <c r="DV83" s="38"/>
      <c r="DW83" s="38"/>
      <c r="DX83" s="38"/>
      <c r="DY83" s="4"/>
      <c r="DZ83" s="4"/>
      <c r="EA83" s="4"/>
      <c r="EB83" s="4"/>
      <c r="ED83" s="4"/>
      <c r="EE83" s="4"/>
      <c r="EF83" s="4"/>
      <c r="EG83" s="4"/>
      <c r="EH83" s="5"/>
      <c r="EI83" s="5"/>
      <c r="EJ83" s="38"/>
      <c r="EK83" s="38"/>
      <c r="EL83" s="38"/>
      <c r="EO83" s="4"/>
      <c r="EP83" s="4"/>
      <c r="EQ83" s="4"/>
      <c r="ER83" s="4"/>
      <c r="ES83" s="5"/>
      <c r="ET83" s="5"/>
      <c r="EU83" s="4"/>
      <c r="EV83" s="4"/>
      <c r="EW83" s="4"/>
      <c r="EX83" s="5"/>
      <c r="EY83" s="4"/>
      <c r="EZ83" s="4"/>
      <c r="FA83" s="4"/>
      <c r="FB83" s="4"/>
      <c r="FC83" s="5"/>
      <c r="FD83" s="5"/>
      <c r="FE83" s="4"/>
      <c r="FF83" s="4"/>
      <c r="FG83" s="4"/>
      <c r="FW83" s="4"/>
      <c r="FY83" s="8" t="s">
        <v>152</v>
      </c>
      <c r="FZ83" t="s">
        <v>164</v>
      </c>
      <c r="GC83" t="s">
        <v>427</v>
      </c>
      <c r="GD83" t="s">
        <v>176</v>
      </c>
      <c r="GE83" t="s">
        <v>196</v>
      </c>
      <c r="GG83" s="16"/>
      <c r="GH83" s="16" t="s">
        <v>115</v>
      </c>
      <c r="GI83" s="16" t="s">
        <v>145</v>
      </c>
      <c r="GJ83" s="16" t="s">
        <v>555</v>
      </c>
      <c r="GK83" s="16" t="s">
        <v>554</v>
      </c>
      <c r="GN83" s="16" t="s">
        <v>97</v>
      </c>
      <c r="GO83" s="16" t="s">
        <v>104</v>
      </c>
      <c r="GP83" s="16" t="s">
        <v>105</v>
      </c>
      <c r="GQ83" s="16" t="s">
        <v>106</v>
      </c>
      <c r="GY83" s="14"/>
      <c r="HJ83" t="s">
        <v>173</v>
      </c>
      <c r="HK83" t="s">
        <v>104</v>
      </c>
      <c r="HL83" t="s">
        <v>105</v>
      </c>
      <c r="HM83" t="s">
        <v>106</v>
      </c>
      <c r="HP83" s="8" t="s">
        <v>152</v>
      </c>
      <c r="HQ83" t="s">
        <v>164</v>
      </c>
      <c r="HU83" t="s">
        <v>177</v>
      </c>
      <c r="HW83" s="16" t="s">
        <v>103</v>
      </c>
      <c r="HX83" s="16" t="s">
        <v>115</v>
      </c>
      <c r="HY83" s="16" t="s">
        <v>155</v>
      </c>
      <c r="HZ83" s="16" t="s">
        <v>156</v>
      </c>
      <c r="IC83" s="16" t="s">
        <v>97</v>
      </c>
      <c r="ID83" s="16" t="s">
        <v>104</v>
      </c>
      <c r="IE83" s="16" t="s">
        <v>105</v>
      </c>
      <c r="IF83" s="16" t="s">
        <v>106</v>
      </c>
      <c r="IH83" s="197"/>
      <c r="IO83" s="16"/>
      <c r="IP83" s="16" t="s">
        <v>314</v>
      </c>
      <c r="IQ83" s="16" t="s">
        <v>172</v>
      </c>
      <c r="IR83" s="16" t="s">
        <v>145</v>
      </c>
      <c r="IT83" s="16"/>
      <c r="IU83" s="16" t="s">
        <v>403</v>
      </c>
      <c r="IV83" s="16" t="s">
        <v>172</v>
      </c>
      <c r="IW83" s="16" t="s">
        <v>145</v>
      </c>
    </row>
    <row r="84" spans="1:257" x14ac:dyDescent="0.2">
      <c r="A84" t="s">
        <v>239</v>
      </c>
      <c r="B84" s="1">
        <v>1949</v>
      </c>
      <c r="C84" s="42">
        <f>'Annual Data - MER Dec 2019'!C13</f>
        <v>5599.4040000000005</v>
      </c>
      <c r="D84" s="42">
        <f>'Annual Data - MER Dec 2019 PNNL'!G13</f>
        <v>3668.8560000000002</v>
      </c>
      <c r="E84" s="42">
        <f>'Annual Data - MER Dec 2019 PNNL'!J13</f>
        <v>14709.664000000001</v>
      </c>
      <c r="F84" s="42">
        <f>'Annual Data - MER Dec 2019 PNNL'!M13</f>
        <v>7990.0169999999998</v>
      </c>
      <c r="G84" s="42">
        <v>-0.16500000000000001</v>
      </c>
      <c r="H84" s="42">
        <f>SUM(C84:G84)</f>
        <v>31967.775999999998</v>
      </c>
      <c r="I84" s="1"/>
      <c r="J84" s="1"/>
      <c r="K84" s="525"/>
      <c r="L84" s="42"/>
      <c r="M84" s="42">
        <f>[10]Commercial_Total!D15</f>
        <v>3668.8160000000003</v>
      </c>
      <c r="N84" s="42"/>
      <c r="O84" s="42"/>
      <c r="P84" s="42"/>
      <c r="Q84" s="42"/>
      <c r="R84" s="27"/>
      <c r="S84" s="27"/>
      <c r="T84" s="1"/>
      <c r="U84" s="1"/>
      <c r="V84" s="1"/>
      <c r="W84" s="1"/>
      <c r="X84" s="1"/>
      <c r="Y84" s="1"/>
      <c r="AA84" s="231"/>
      <c r="AB84" s="231">
        <f>Sector_Activity!C6</f>
        <v>27235.148729606164</v>
      </c>
      <c r="AC84" s="231"/>
      <c r="AD84" s="51"/>
      <c r="AE84" s="23"/>
      <c r="AF84" s="42">
        <f>Sector_Activity!G6</f>
        <v>2106.6</v>
      </c>
      <c r="AI84" s="267"/>
      <c r="AJ84" s="267">
        <f>D415/AB84*1000</f>
        <v>134.71033466440167</v>
      </c>
      <c r="AK84" s="267"/>
      <c r="AL84" s="51"/>
      <c r="AO84" s="34">
        <f t="shared" ref="AO84:AO115" si="171">Q84/AF84</f>
        <v>0</v>
      </c>
      <c r="AP84" s="34">
        <f>H415/AF84</f>
        <v>15.175135763789994</v>
      </c>
      <c r="AR84" s="26">
        <f t="shared" ref="AR84:AR115" si="172">AI84/AI$154</f>
        <v>0</v>
      </c>
      <c r="AS84" s="26">
        <f t="shared" ref="AS84:AS115" si="173">AJ84/AJ$154</f>
        <v>0.68251062469686019</v>
      </c>
      <c r="AT84" s="26"/>
      <c r="AU84" s="26">
        <v>0</v>
      </c>
      <c r="AV84" s="26"/>
      <c r="AW84" s="26">
        <f t="shared" ref="AW84:AW115" si="174">AO84/AO$154</f>
        <v>0</v>
      </c>
      <c r="AZ84" s="34">
        <f t="shared" ref="AZ84:AZ115" si="175">AA84/$AF84</f>
        <v>0</v>
      </c>
      <c r="BA84" s="34">
        <f t="shared" ref="BA84:BA116" si="176">AB84/$AF84</f>
        <v>12.928486057916151</v>
      </c>
      <c r="BB84" s="34">
        <f t="shared" ref="BB84:BB115" si="177">AC84/$AF84</f>
        <v>0</v>
      </c>
      <c r="BC84" s="93">
        <f t="shared" ref="BC84:BC115" si="178">AD84/$AF84</f>
        <v>0</v>
      </c>
      <c r="BE84" s="34"/>
      <c r="BF84" s="26"/>
      <c r="BG84" s="26"/>
      <c r="BI84" s="205"/>
      <c r="BJ84" s="258">
        <f>[10]Commercial_Total!Y15</f>
        <v>0.69274372988166977</v>
      </c>
      <c r="BK84" s="205"/>
      <c r="BL84" s="51"/>
      <c r="BM84" s="1"/>
      <c r="BN84" s="5"/>
      <c r="BO84" s="1"/>
      <c r="BP84" s="258">
        <f>[10]Commercial_Total!X15</f>
        <v>0.98521741032000298</v>
      </c>
      <c r="BQ84" s="1"/>
      <c r="BR84" s="51"/>
      <c r="BS84" s="261"/>
      <c r="BT84" s="5"/>
      <c r="BU84" s="5"/>
      <c r="BV84" s="5"/>
      <c r="BW84" s="5"/>
      <c r="BX84" s="5"/>
      <c r="BY84" s="5"/>
      <c r="CA84" s="83">
        <f t="shared" ref="CA84:CA115" si="179">IF(FW84&gt;0,FW84,"NA")</f>
        <v>0.26494447309177344</v>
      </c>
      <c r="CB84" s="83">
        <f t="shared" ref="CB84:CB115" si="180">IF(ISERR(AP84),"NA ", AP84/AP$154)</f>
        <v>1.5806692975841008</v>
      </c>
      <c r="CC84" s="83" t="str">
        <f t="shared" ref="CC84:CC115" si="181">IF(ISERR(AO84),"NA ",IF(AO84&gt;0, AO84/AO$154,"NA"))</f>
        <v>NA</v>
      </c>
      <c r="CD84" s="83" t="str">
        <f t="shared" ref="CD84:CD115" si="182">IF(CN84=1,EL84,"NA")</f>
        <v>NA</v>
      </c>
      <c r="CE84" s="83" t="str">
        <f t="shared" ref="CE84:CE115" si="183">IF(CQ84&gt;0, FG84,"NA")</f>
        <v>NA</v>
      </c>
      <c r="CF84" s="83" t="str">
        <f t="shared" ref="CF84:CF115" si="184">IF(CP84&gt;0,EW84, "NA")</f>
        <v>NA</v>
      </c>
      <c r="CG84" s="84">
        <f t="shared" ref="CG84:CG105" si="185">IF(ISERR(CR84),"NA ", CR84)</f>
        <v>0</v>
      </c>
      <c r="CH84" s="84" t="str">
        <f t="shared" ref="CH84:CH115" si="186">IF(Q84&gt;0,Q84/Q$154,"NA")</f>
        <v>NA</v>
      </c>
      <c r="CI84" s="9"/>
      <c r="CJ84" s="84">
        <f t="shared" ref="CJ84:CJ115" si="187">IF(ISERR(CS84),"NA ", CS84)</f>
        <v>0</v>
      </c>
      <c r="CK84" s="26"/>
      <c r="CL84" s="87">
        <f t="shared" ref="CL84:CL115" si="188">AR84*AS84*AT84*AU84</f>
        <v>0</v>
      </c>
      <c r="CM84" s="87">
        <f>AZ84*BA84*BB84*BC84</f>
        <v>0</v>
      </c>
      <c r="CN84" s="92">
        <f>IF(ISERR(CL84),0,IF(CL84&lt;0.0001,0,1))</f>
        <v>0</v>
      </c>
      <c r="CO84" s="92">
        <f>IF(ISERR(CM84),0,IF(CM84&lt;0.0001,0,1))</f>
        <v>0</v>
      </c>
      <c r="CP84" s="5">
        <f t="shared" ref="CP84:CP115" si="189">IF(BI84*BJ84*BK84*BL84&gt;0,1,0)</f>
        <v>0</v>
      </c>
      <c r="CQ84" s="91">
        <f t="shared" ref="CQ84:CQ115" si="190">IF(BO84*BP84*BQ84*BR84&gt;0,1,0)</f>
        <v>0</v>
      </c>
      <c r="CR84" s="37"/>
      <c r="CT84" s="84" t="str">
        <f t="shared" ref="CT84:CT115" si="191">IF(CO84=1,EB84,"NA ")</f>
        <v xml:space="preserve">NA </v>
      </c>
      <c r="CU84" s="205"/>
      <c r="CV84" s="244"/>
      <c r="CW84" s="5"/>
      <c r="CX84" s="26" t="e">
        <f>C415/$Q84</f>
        <v>#DIV/0!</v>
      </c>
      <c r="CY84" s="26" t="e">
        <f>D415/$Q84</f>
        <v>#DIV/0!</v>
      </c>
      <c r="CZ84" s="26" t="e">
        <f>E415/$Q84</f>
        <v>#DIV/0!</v>
      </c>
      <c r="DA84" s="26" t="e">
        <f t="shared" ref="DA84:DA115" si="192">O84/$Q84</f>
        <v>#DIV/0!</v>
      </c>
      <c r="DB84" s="26"/>
      <c r="DC84" t="e">
        <f>SUM(CX84:DA84)</f>
        <v>#DIV/0!</v>
      </c>
      <c r="DE84" s="26"/>
      <c r="DF84" s="26"/>
      <c r="DG84" s="26"/>
      <c r="DH84" s="26"/>
      <c r="DI84" s="26"/>
      <c r="DJ84" s="26"/>
      <c r="DK84" s="26"/>
      <c r="DL84" s="26"/>
      <c r="DM84" s="26"/>
      <c r="DN84" s="26"/>
      <c r="DO84" s="26"/>
      <c r="DP84" s="26"/>
      <c r="DQ84" s="26"/>
      <c r="DR84" s="26"/>
      <c r="DS84" s="26"/>
      <c r="DT84" s="26"/>
      <c r="DU84" s="26"/>
      <c r="DV84" s="26"/>
      <c r="DW84" s="26"/>
      <c r="DX84" s="26"/>
      <c r="DZ84" s="26"/>
      <c r="EA84" s="26">
        <v>1</v>
      </c>
      <c r="EB84" s="26">
        <f t="shared" ref="EB84:EB115" si="193">EA84/EB$154</f>
        <v>1.2027529592026753</v>
      </c>
      <c r="ED84" s="26"/>
      <c r="EE84" s="26"/>
      <c r="EF84" s="26"/>
      <c r="EG84" s="26"/>
      <c r="EH84" s="26"/>
      <c r="EJ84" s="26"/>
      <c r="EK84" s="26">
        <v>1</v>
      </c>
      <c r="EL84" s="26">
        <f t="shared" ref="EL84:EL115" si="194">EK84/EK$154</f>
        <v>1.1798448928861105</v>
      </c>
      <c r="EU84" s="26"/>
      <c r="EV84" s="26">
        <v>1</v>
      </c>
      <c r="EW84" s="26">
        <f t="shared" ref="EW84:EW115" si="195">EV84/EW$154</f>
        <v>1.2097635445981114</v>
      </c>
      <c r="EX84" s="26"/>
      <c r="EY84" s="26"/>
      <c r="EZ84" s="26"/>
      <c r="FA84" s="26"/>
      <c r="FB84" s="26"/>
      <c r="FC84" s="26"/>
      <c r="FD84" s="26"/>
      <c r="FE84" s="26"/>
      <c r="FF84" s="26">
        <v>1</v>
      </c>
      <c r="FG84" s="26">
        <f t="shared" ref="FG84:FG115" si="196">FF84/FG$154</f>
        <v>0.99420481543204398</v>
      </c>
      <c r="FW84">
        <f t="shared" ref="FW84:FW115" si="197">AF84/AF$154</f>
        <v>0.26494447309177344</v>
      </c>
      <c r="FY84" s="8">
        <v>0</v>
      </c>
      <c r="FZ84" t="b">
        <f>(FY84+Begin_year_chart1&lt;=End_year_chart1)</f>
        <v>1</v>
      </c>
      <c r="GB84" t="s">
        <v>97</v>
      </c>
      <c r="GC84" s="13">
        <f ca="1">OFFSET(L84,$FZ$5,0)</f>
        <v>21442.390978061376</v>
      </c>
      <c r="GD84" s="199">
        <f ca="1">OFFSET(CX84,$FZ$7,0)</f>
        <v>0.23131973349020585</v>
      </c>
      <c r="GE84" s="13">
        <f ca="1">OFFSET(AR84,$FZ$5,0)</f>
        <v>0.99757624628020392</v>
      </c>
      <c r="GF84" s="11">
        <v>1971</v>
      </c>
      <c r="GG84" s="17" t="str">
        <f ca="1">IF(FZ68,OFFSET(B$10,$FZ$4+$FY68,0),"")</f>
        <v/>
      </c>
      <c r="GH84" s="18" t="str">
        <f ca="1">IF($FZ68,OFFSET(CA$84,$FZ$4+$FY68,0),"")</f>
        <v/>
      </c>
      <c r="GM84">
        <f t="shared" ref="GM84:GM104" ca="1" si="198">GG98</f>
        <v>1985</v>
      </c>
      <c r="GN84" s="18">
        <f t="shared" ref="GN84:GN109" ca="1" si="199">IF($FZ84,OFFSET(BI$84,$FZ$4+$FY84,0),"")</f>
        <v>1</v>
      </c>
      <c r="GO84" s="18">
        <f t="shared" ref="GO84:GO109" ca="1" si="200">IF($FZ84,OFFSET(BJ$84,$FZ$4+$FY84,0),"")</f>
        <v>1</v>
      </c>
      <c r="GP84" s="18">
        <f t="shared" ref="GP84:GP109" ca="1" si="201">IF($FZ84,OFFSET(BK$84,$FZ$4+$FY84,0),"")</f>
        <v>1</v>
      </c>
      <c r="GQ84" s="18">
        <f t="shared" ref="GQ84:GQ109" ca="1" si="202">IF($FZ84,OFFSET(BL$84,$FZ$4+$FY84,0),"")</f>
        <v>1</v>
      </c>
      <c r="GY84" s="14"/>
      <c r="HA84" s="26">
        <f t="shared" ref="HA84:HA115" si="203">CA84/CB$155</f>
        <v>0.19096397556067224</v>
      </c>
      <c r="HB84" s="26" t="e">
        <f t="shared" ref="HB84:HB115" si="204">CD84/CE$155</f>
        <v>#VALUE!</v>
      </c>
      <c r="HC84" s="26" t="e">
        <f t="shared" ref="HC84:HC115" si="205">CE84/CF$155</f>
        <v>#VALUE!</v>
      </c>
      <c r="HD84" s="26" t="e">
        <f t="shared" ref="HD84:HD115" si="206">CF84/CG$155</f>
        <v>#VALUE!</v>
      </c>
      <c r="HE84" s="26">
        <f t="shared" ref="HE84:HE115" si="207">CR84/CH$155</f>
        <v>0</v>
      </c>
      <c r="HF84" s="26" t="e">
        <f t="shared" ref="HF84:HF115" si="208">CH84/CI$155</f>
        <v>#VALUE!</v>
      </c>
      <c r="HG84" s="26"/>
      <c r="HH84" s="26">
        <f t="shared" ref="HH84:HH115" si="209">CJ84/CK$155</f>
        <v>0</v>
      </c>
      <c r="HJ84" s="26">
        <f t="shared" ref="HJ84:HJ115" si="210">AR84/AR$155</f>
        <v>0</v>
      </c>
      <c r="HK84" s="26">
        <f t="shared" ref="HK84:HK115" si="211">AS84/AS$155</f>
        <v>0.6136844196241743</v>
      </c>
      <c r="HL84" s="26">
        <f t="shared" ref="HL84:HL115" si="212">AT84/AT$155</f>
        <v>0</v>
      </c>
      <c r="HM84" s="26">
        <f t="shared" ref="HM84:HM115" si="213">AU84/AU$155</f>
        <v>0</v>
      </c>
      <c r="HP84" s="8">
        <v>0</v>
      </c>
      <c r="HQ84" t="b">
        <f>(HP84+Begin_year_chart1&lt;=End_year_chart1)</f>
        <v>1</v>
      </c>
      <c r="HS84" t="s">
        <v>97</v>
      </c>
      <c r="HT84" s="13">
        <f ca="1">OFFSET(CX84,$HQ$7,0)</f>
        <v>0.22840513534407544</v>
      </c>
      <c r="HU84" s="12">
        <f ca="1">OFFSET(HJ84,$HQ$5,0)</f>
        <v>0</v>
      </c>
      <c r="HW84" s="17">
        <f t="shared" ref="HW84:HW115" ca="1" si="214">IF(HQ84,OFFSET(B$84,$FZ$4+$FY84,0),"")</f>
        <v>1985</v>
      </c>
      <c r="HX84" s="18">
        <f t="shared" ref="HX84:HX115" ca="1" si="215">IF($HQ84,OFFSET(HA$84,$FZ$4+$FY84,0),"")</f>
        <v>0.72076980256359124</v>
      </c>
      <c r="HY84" s="18">
        <f t="shared" ref="HY84:HY115" ca="1" si="216">IF($HQ84,OFFSET(HH$84,$FZ$4+$FY84,0),"")</f>
        <v>1.0964493371957671</v>
      </c>
      <c r="HZ84" s="18">
        <f t="shared" ref="HZ84:HZ115" ca="1" si="217">IF($HQ84,OFFSET(HD$84,$FZ$4+$FY84,0),"")</f>
        <v>1.0265206151384556</v>
      </c>
      <c r="IC84" s="18">
        <f t="shared" ref="IC84:IC115" ca="1" si="218">IF($HQ84,OFFSET(HJ$84,$FZ$4+$FY84,0),"")</f>
        <v>0.94564304978659619</v>
      </c>
      <c r="ID84" s="18">
        <f t="shared" ref="ID84:ID115" ca="1" si="219">IF($HQ84,OFFSET(HK$84,$FZ$4+$FY84,0),"")</f>
        <v>0.89915731333375903</v>
      </c>
      <c r="IE84" s="18">
        <f t="shared" ref="IE84:IE115" ca="1" si="220">IF($HQ84,OFFSET(HL$84,$FZ$4+$FY84,0),"")</f>
        <v>1.0915193172647955</v>
      </c>
      <c r="IF84" s="18">
        <f t="shared" ref="IF84:IF115" ca="1" si="221">IF($HQ84,OFFSET(HM$84,$FZ$4+$FY84,0),"")</f>
        <v>1.0595163498837954</v>
      </c>
      <c r="IH84" s="197"/>
      <c r="II84">
        <f t="shared" ref="II84:II115" si="222">AA84/AA$154</f>
        <v>0</v>
      </c>
      <c r="IJ84">
        <f t="shared" ref="IJ84:IJ115" si="223">AB84/AB$154</f>
        <v>0.46818632881837624</v>
      </c>
      <c r="IK84" t="e">
        <f t="shared" ref="IK84:IK115" si="224">AE84/AE$154</f>
        <v>#DIV/0!</v>
      </c>
      <c r="IL84">
        <f t="shared" ref="IL84:IL115" si="225">L84/L$154</f>
        <v>0</v>
      </c>
      <c r="IM84">
        <f t="shared" ref="IM84:IM115" si="226">M84/M$154</f>
        <v>0.31953865992222968</v>
      </c>
      <c r="IN84">
        <f t="shared" ref="IN84:IN115" si="227">N84/N$154</f>
        <v>0</v>
      </c>
      <c r="IO84" s="17">
        <f t="shared" ref="IO84:IO104" ca="1" si="228">IF(FZ84,OFFSET(B$84,$FZ$4+$FY84,0),"")</f>
        <v>1985</v>
      </c>
      <c r="IP84" s="18">
        <f t="shared" ref="IP84:IP104" ca="1" si="229">IF($FZ84,OFFSET(II$84,$FZ$4+$FY84,0),"")</f>
        <v>1</v>
      </c>
      <c r="IQ84" s="18">
        <f t="shared" ref="IQ84:IQ104" ca="1" si="230">IF($FZ84,OFFSET(AR$84,$FZ$4+$FY84,0),"")</f>
        <v>1</v>
      </c>
      <c r="IR84" s="18">
        <f t="shared" ref="IR84:IR104" ca="1" si="231">IF($FZ84,OFFSET(IL$84,$FZ$4+$FY84,0),"")</f>
        <v>1</v>
      </c>
      <c r="IT84" s="17">
        <f t="shared" ref="IT84:IT104" ca="1" si="232">IF(FZ84,OFFSET(B$84,$FZ$4+$FY84,0),"")</f>
        <v>1985</v>
      </c>
      <c r="IU84" s="18">
        <f t="shared" ref="IU84:IU104" ca="1" si="233">IF($FZ84,OFFSET(IJ$84,$FZ$4+$FY84,0),"")</f>
        <v>1</v>
      </c>
      <c r="IV84" s="18">
        <f t="shared" ref="IV84:IV104" ca="1" si="234">IF($FZ84,OFFSET(AS$84,$FZ$4+$FY84,0),"")</f>
        <v>1</v>
      </c>
      <c r="IW84" s="18">
        <f t="shared" ref="IW84:IW104" ca="1" si="235">IF($FZ84,OFFSET(IM$84,$FZ$4+$FY84,0),"")</f>
        <v>1</v>
      </c>
    </row>
    <row r="85" spans="1:257" x14ac:dyDescent="0.2">
      <c r="A85" t="s">
        <v>239</v>
      </c>
      <c r="B85" s="1">
        <f t="shared" ref="B85:B116" si="236">B84+1</f>
        <v>1950</v>
      </c>
      <c r="C85" s="42">
        <f>'Annual Data - MER Dec 2019'!C14</f>
        <v>5988.7439999999997</v>
      </c>
      <c r="D85" s="42">
        <f>'Annual Data - MER Dec 2019 PNNL'!G14</f>
        <v>3893.348</v>
      </c>
      <c r="E85" s="42">
        <f>'Annual Data - MER Dec 2019 PNNL'!J14</f>
        <v>16223.977999999999</v>
      </c>
      <c r="F85" s="42">
        <f>'Annual Data - MER Dec 2019 PNNL'!M14</f>
        <v>8492.4760000000006</v>
      </c>
      <c r="G85" s="42">
        <v>2.1000000000000001E-2</v>
      </c>
      <c r="H85" s="42">
        <f t="shared" ref="H85:H148" si="237">SUM(C85:G85)</f>
        <v>34598.567000000003</v>
      </c>
      <c r="I85" s="1"/>
      <c r="J85" s="1"/>
      <c r="K85" s="525"/>
      <c r="L85" s="42"/>
      <c r="M85" s="42">
        <f>[10]Commercial_Total!D16</f>
        <v>3893.2979999999998</v>
      </c>
      <c r="N85" s="42"/>
      <c r="O85" s="42"/>
      <c r="P85" s="42"/>
      <c r="Q85" s="42"/>
      <c r="R85" s="27"/>
      <c r="S85" s="27"/>
      <c r="T85" s="1"/>
      <c r="U85" s="1"/>
      <c r="V85" s="1"/>
      <c r="W85" s="1"/>
      <c r="X85" s="1"/>
      <c r="Y85" s="1"/>
      <c r="AA85" s="231"/>
      <c r="AB85" s="231">
        <f>Sector_Activity!C7</f>
        <v>27788.637079656914</v>
      </c>
      <c r="AC85" s="231"/>
      <c r="AD85" s="51"/>
      <c r="AE85" s="23"/>
      <c r="AF85" s="42">
        <f>Sector_Activity!G7</f>
        <v>2289.5</v>
      </c>
      <c r="AI85" s="267"/>
      <c r="AJ85" s="267">
        <f t="shared" ref="AJ85:AJ116" si="238">M85/AB85*1000</f>
        <v>140.10395647831706</v>
      </c>
      <c r="AK85" s="267"/>
      <c r="AL85" s="51"/>
      <c r="AO85" s="34">
        <f t="shared" si="171"/>
        <v>0</v>
      </c>
      <c r="AP85" s="34">
        <f t="shared" ref="AP85:AP116" si="239">H85/AF85</f>
        <v>15.111844070757808</v>
      </c>
      <c r="AR85" s="26">
        <f t="shared" si="172"/>
        <v>0</v>
      </c>
      <c r="AS85" s="26">
        <f t="shared" si="173"/>
        <v>0.70983743820945988</v>
      </c>
      <c r="AT85" s="26"/>
      <c r="AU85" s="26">
        <v>0</v>
      </c>
      <c r="AV85" s="26"/>
      <c r="AW85" s="26">
        <f t="shared" si="174"/>
        <v>0</v>
      </c>
      <c r="AZ85" s="34">
        <f t="shared" si="175"/>
        <v>0</v>
      </c>
      <c r="BA85" s="34">
        <f t="shared" si="176"/>
        <v>12.137426110354625</v>
      </c>
      <c r="BB85" s="34">
        <f t="shared" si="177"/>
        <v>0</v>
      </c>
      <c r="BC85" s="93">
        <f t="shared" si="178"/>
        <v>0</v>
      </c>
      <c r="BE85" s="34"/>
      <c r="BF85" s="26"/>
      <c r="BG85" s="26"/>
      <c r="BI85" s="51"/>
      <c r="BJ85" s="258">
        <f>[10]Commercial_Total!Y16</f>
        <v>0.70269419701252411</v>
      </c>
      <c r="BK85" s="51"/>
      <c r="BL85" s="51"/>
      <c r="BM85" s="1"/>
      <c r="BO85" s="1"/>
      <c r="BP85" s="258">
        <f>[10]Commercial_Total!X16</f>
        <v>1.0101655047491567</v>
      </c>
      <c r="BQ85" s="1"/>
      <c r="BR85" s="51"/>
      <c r="BS85" s="1"/>
      <c r="CA85" s="83">
        <f t="shared" si="179"/>
        <v>0.28794757958018385</v>
      </c>
      <c r="CB85" s="83">
        <f t="shared" si="180"/>
        <v>1.5740767215752054</v>
      </c>
      <c r="CC85" s="83" t="str">
        <f t="shared" si="181"/>
        <v>NA</v>
      </c>
      <c r="CD85" s="83" t="str">
        <f t="shared" si="182"/>
        <v>NA</v>
      </c>
      <c r="CE85" s="83" t="str">
        <f t="shared" si="183"/>
        <v>NA</v>
      </c>
      <c r="CF85" s="83" t="str">
        <f t="shared" si="184"/>
        <v>NA</v>
      </c>
      <c r="CG85" s="84">
        <f t="shared" si="185"/>
        <v>0</v>
      </c>
      <c r="CH85" s="84" t="str">
        <f t="shared" si="186"/>
        <v>NA</v>
      </c>
      <c r="CI85" s="9"/>
      <c r="CJ85" s="84">
        <f t="shared" si="187"/>
        <v>0</v>
      </c>
      <c r="CK85" s="26"/>
      <c r="CL85" s="87">
        <f t="shared" si="188"/>
        <v>0</v>
      </c>
      <c r="CM85" s="87">
        <f t="shared" ref="CM85:CM143" si="240">AZ85*BA85*BB85*BC85</f>
        <v>0</v>
      </c>
      <c r="CN85" s="92">
        <f t="shared" ref="CN85:CN143" si="241">IF(ISERR(CL85),0,IF(CL85&lt;0.0001,0,1))</f>
        <v>0</v>
      </c>
      <c r="CO85" s="92">
        <f t="shared" ref="CO85:CO143" si="242">IF(ISERR(CM85),0,IF(CM85&lt;0.0001,0,1))</f>
        <v>0</v>
      </c>
      <c r="CP85" s="5">
        <f t="shared" si="189"/>
        <v>0</v>
      </c>
      <c r="CQ85" s="91">
        <f t="shared" si="190"/>
        <v>0</v>
      </c>
      <c r="CR85" s="37"/>
      <c r="CT85" s="84" t="str">
        <f t="shared" si="191"/>
        <v xml:space="preserve">NA </v>
      </c>
      <c r="CU85" s="205"/>
      <c r="CV85" s="244"/>
      <c r="CW85" s="5"/>
      <c r="CX85" s="26" t="e">
        <f t="shared" ref="CX85:CX116" si="243">L85/$Q85</f>
        <v>#DIV/0!</v>
      </c>
      <c r="CY85" s="26" t="e">
        <f t="shared" ref="CY85:CY116" si="244">M85/$Q85</f>
        <v>#DIV/0!</v>
      </c>
      <c r="CZ85" s="26" t="e">
        <f t="shared" ref="CZ85:CZ116" si="245">N85/$Q85</f>
        <v>#DIV/0!</v>
      </c>
      <c r="DA85" s="26" t="e">
        <f t="shared" si="192"/>
        <v>#DIV/0!</v>
      </c>
      <c r="DB85" s="26"/>
      <c r="DC85" t="e">
        <f t="shared" ref="DC85:DC143" si="246">SUM(CX85:DA85)</f>
        <v>#DIV/0!</v>
      </c>
      <c r="DE85" s="26" t="e">
        <f t="shared" ref="DE85:DE116" si="247">(CX85-CX84)/LN(CX85/CX84)</f>
        <v>#DIV/0!</v>
      </c>
      <c r="DF85" s="26" t="e">
        <f t="shared" ref="DF85:DF116" si="248">(CY85-CY84)/LN(CY85/CY84)</f>
        <v>#DIV/0!</v>
      </c>
      <c r="DG85" s="26" t="e">
        <f t="shared" ref="DG85:DG116" si="249">(CZ85-CZ84)/LN(CZ85/CZ84)</f>
        <v>#DIV/0!</v>
      </c>
      <c r="DH85" s="26" t="e">
        <f t="shared" ref="DH85:DH116" si="250">(DA85-DA84)/LN(DA85/DA84)</f>
        <v>#DIV/0!</v>
      </c>
      <c r="DI85" s="26"/>
      <c r="DJ85" s="26" t="e">
        <f>SUM(DE85:DH85)</f>
        <v>#DIV/0!</v>
      </c>
      <c r="DK85" s="26"/>
      <c r="DL85" s="26" t="e">
        <f>DE85/$DJ85</f>
        <v>#DIV/0!</v>
      </c>
      <c r="DM85" s="26" t="e">
        <f>DF85/$DJ85</f>
        <v>#DIV/0!</v>
      </c>
      <c r="DN85" s="26" t="e">
        <f>DG85/$DJ85</f>
        <v>#DIV/0!</v>
      </c>
      <c r="DO85" s="26" t="e">
        <f>DH85/$DJ85</f>
        <v>#DIV/0!</v>
      </c>
      <c r="DP85" s="26"/>
      <c r="DQ85" s="26" t="e">
        <f>SUM(DL85:DO85)</f>
        <v>#DIV/0!</v>
      </c>
      <c r="DR85" s="26"/>
      <c r="DS85" s="26"/>
      <c r="DT85" s="26" t="e">
        <f t="shared" ref="DT85:DT116" si="251">LN(AR85/AR84)</f>
        <v>#DIV/0!</v>
      </c>
      <c r="DU85" s="26">
        <f t="shared" ref="DU85:DU116" si="252">LN(AS85/AS84)</f>
        <v>3.9257889292238786E-2</v>
      </c>
      <c r="DV85" s="26" t="e">
        <f t="shared" ref="DV85:DV116" si="253">LN(AT85/AT84)</f>
        <v>#DIV/0!</v>
      </c>
      <c r="DW85" s="26" t="e">
        <f t="shared" ref="DW85:DW116" si="254">LN(AU85/AU84)</f>
        <v>#DIV/0!</v>
      </c>
      <c r="DX85" s="26"/>
      <c r="DZ85" s="26" t="e">
        <f>EXP(SUMPRODUCT($DL85:$DO85,DT85:DW85))</f>
        <v>#DIV/0!</v>
      </c>
      <c r="EA85" s="26">
        <f t="shared" ref="EA85:EA116" si="255">IF(ISERR(DZ85),EA84,DZ85*EA84)</f>
        <v>1</v>
      </c>
      <c r="EB85" s="26">
        <f t="shared" si="193"/>
        <v>1.2027529592026753</v>
      </c>
      <c r="ED85" s="26" t="e">
        <f t="shared" ref="ED85:ED116" si="256">LN(AZ85/AZ84)</f>
        <v>#DIV/0!</v>
      </c>
      <c r="EE85" s="26">
        <f t="shared" ref="EE85:EE116" si="257">LN(BA85/BA84)</f>
        <v>-6.3139352490124104E-2</v>
      </c>
      <c r="EF85" s="26" t="e">
        <f t="shared" ref="EF85:EF116" si="258">LN(BB85/BB84)</f>
        <v>#DIV/0!</v>
      </c>
      <c r="EG85" s="26" t="e">
        <f t="shared" ref="EG85:EG116" si="259">LN(BC85/BC84)</f>
        <v>#DIV/0!</v>
      </c>
      <c r="EH85" s="26"/>
      <c r="EJ85" s="26" t="e">
        <f t="shared" ref="EJ85:EJ116" si="260">EXP(SUMPRODUCT($DL85:$DO85,ED85:EG85))</f>
        <v>#DIV/0!</v>
      </c>
      <c r="EK85" s="26">
        <f t="shared" ref="EK85:EK116" si="261">IF(ISERR(EJ85),EK84,EJ85*EK84)</f>
        <v>1</v>
      </c>
      <c r="EL85" s="26">
        <f t="shared" si="194"/>
        <v>1.1798448928861105</v>
      </c>
      <c r="EO85" s="26" t="e">
        <f t="shared" ref="EO85:EO116" si="262">LN(BI85/BI84)</f>
        <v>#DIV/0!</v>
      </c>
      <c r="EP85" s="26">
        <f t="shared" ref="EP85:EP116" si="263">LN(BJ85/BJ84)</f>
        <v>1.4261667387572495E-2</v>
      </c>
      <c r="EQ85" s="26" t="e">
        <f t="shared" ref="EQ85:EQ116" si="264">LN(BK85/BK84)</f>
        <v>#DIV/0!</v>
      </c>
      <c r="ER85" s="26" t="e">
        <f t="shared" ref="ER85:ER116" si="265">LN(BL85/BL84)</f>
        <v>#DIV/0!</v>
      </c>
      <c r="EU85" s="26" t="e">
        <f>EXP(SUMPRODUCT($DL85:$DO85,EO85:ER85))</f>
        <v>#DIV/0!</v>
      </c>
      <c r="EV85" s="26">
        <f t="shared" ref="EV85:EV116" si="266">IF(ISERR(EU85),EV84,EU85*EV84)</f>
        <v>1</v>
      </c>
      <c r="EW85" s="26">
        <f t="shared" si="195"/>
        <v>1.2097635445981114</v>
      </c>
      <c r="EX85" s="26"/>
      <c r="EY85" s="26" t="e">
        <f t="shared" ref="EY85:EY116" si="267">LN(BO85/BO84)</f>
        <v>#DIV/0!</v>
      </c>
      <c r="EZ85" s="26">
        <f t="shared" ref="EZ85:EZ116" si="268">LN(BP85/BP84)</f>
        <v>2.5007124545176802E-2</v>
      </c>
      <c r="FA85" s="26" t="e">
        <f t="shared" ref="FA85:FA116" si="269">LN(BQ85/BQ84)</f>
        <v>#DIV/0!</v>
      </c>
      <c r="FB85" s="26" t="e">
        <f t="shared" ref="FB85:FB116" si="270">LN(BR85/BR84)</f>
        <v>#DIV/0!</v>
      </c>
      <c r="FC85" s="26"/>
      <c r="FD85" s="26"/>
      <c r="FE85" s="26" t="e">
        <f>EXP(SUMPRODUCT($DL85:$DO85,EY85:FB85))</f>
        <v>#DIV/0!</v>
      </c>
      <c r="FF85" s="26">
        <f t="shared" ref="FF85:FF116" si="271">IF(ISERR(FE85),FF84,FE85*FF84)</f>
        <v>1</v>
      </c>
      <c r="FG85" s="26">
        <f t="shared" si="196"/>
        <v>0.99420481543204398</v>
      </c>
      <c r="FW85">
        <f t="shared" si="197"/>
        <v>0.28794757958018385</v>
      </c>
      <c r="FY85" s="8">
        <f t="shared" ref="FY85:FY116" si="272">FY84+1</f>
        <v>1</v>
      </c>
      <c r="FZ85" t="b">
        <f t="shared" ref="FZ85:GA154" si="273">(FY85+Begin_year_chart1&lt;=End_year_chart1)</f>
        <v>1</v>
      </c>
      <c r="GB85" t="s">
        <v>104</v>
      </c>
      <c r="GC85" s="13">
        <f ca="1">OFFSET(M84,$FZ$5,0)</f>
        <v>17849.710277401595</v>
      </c>
      <c r="GD85" s="199">
        <f ca="1">OFFSET(CY84,$FZ$7,0)</f>
        <v>0.1657921839319583</v>
      </c>
      <c r="GE85" s="13">
        <f ca="1">OFFSET(AS84,$FZ$5,0)</f>
        <v>1.0400324335244329</v>
      </c>
      <c r="GF85" s="11">
        <v>1972</v>
      </c>
      <c r="GG85" s="17" t="str">
        <f ca="1">IF(FZ69,OFFSET(B$10,$FZ$4+$FY69,0),"")</f>
        <v/>
      </c>
      <c r="GH85" s="18" t="str">
        <f ca="1">IF($FZ69,OFFSET(CA$84,$FZ$4+$FY69,0),"")</f>
        <v/>
      </c>
      <c r="GM85">
        <f t="shared" ca="1" si="198"/>
        <v>1986</v>
      </c>
      <c r="GN85" s="18">
        <f t="shared" ca="1" si="199"/>
        <v>0.99860419596457972</v>
      </c>
      <c r="GO85" s="18">
        <f t="shared" ca="1" si="200"/>
        <v>0.99296088326909249</v>
      </c>
      <c r="GP85" s="18">
        <f t="shared" ca="1" si="201"/>
        <v>1.004388799910257</v>
      </c>
      <c r="GQ85" s="18">
        <f t="shared" ca="1" si="202"/>
        <v>1.0076372215361573</v>
      </c>
      <c r="GY85" s="14"/>
      <c r="HA85" s="26">
        <f t="shared" si="203"/>
        <v>0.20754392008267308</v>
      </c>
      <c r="HB85" s="26" t="e">
        <f t="shared" si="204"/>
        <v>#VALUE!</v>
      </c>
      <c r="HC85" s="26" t="e">
        <f t="shared" si="205"/>
        <v>#VALUE!</v>
      </c>
      <c r="HD85" s="26" t="e">
        <f t="shared" si="206"/>
        <v>#VALUE!</v>
      </c>
      <c r="HE85" s="26">
        <f t="shared" si="207"/>
        <v>0</v>
      </c>
      <c r="HF85" s="26" t="e">
        <f t="shared" si="208"/>
        <v>#VALUE!</v>
      </c>
      <c r="HG85" s="26"/>
      <c r="HH85" s="26">
        <f t="shared" si="209"/>
        <v>0</v>
      </c>
      <c r="HJ85" s="26">
        <f t="shared" si="210"/>
        <v>0</v>
      </c>
      <c r="HK85" s="26">
        <f t="shared" si="211"/>
        <v>0.63825552384413609</v>
      </c>
      <c r="HL85" s="26">
        <f t="shared" si="212"/>
        <v>0</v>
      </c>
      <c r="HM85" s="26">
        <f t="shared" si="213"/>
        <v>0</v>
      </c>
      <c r="HP85" s="8">
        <f t="shared" ref="HP85:HP116" si="274">HP84+1</f>
        <v>1</v>
      </c>
      <c r="HQ85" t="b">
        <f t="shared" ref="HQ85:HQ143" si="275">(HP85+Begin_year_chart1&lt;=End_year_chart1)</f>
        <v>1</v>
      </c>
      <c r="HS85" t="s">
        <v>104</v>
      </c>
      <c r="HT85" s="13">
        <f ca="1">OFFSET(CY84,$HQ$7,0)</f>
        <v>0.17617757892087654</v>
      </c>
      <c r="HU85" s="12">
        <f ca="1">OFFSET(HK84,$HQ$5,0)</f>
        <v>0</v>
      </c>
      <c r="HV85" s="11"/>
      <c r="HW85" s="17">
        <f t="shared" ca="1" si="214"/>
        <v>1986</v>
      </c>
      <c r="HX85" s="18">
        <f t="shared" ca="1" si="215"/>
        <v>0.74572583715575524</v>
      </c>
      <c r="HY85" s="18">
        <f t="shared" ca="1" si="216"/>
        <v>1.0701852461245944</v>
      </c>
      <c r="HZ85" s="18">
        <f t="shared" ca="1" si="217"/>
        <v>1.0286448946575129</v>
      </c>
      <c r="IC85" s="18">
        <f t="shared" ca="1" si="218"/>
        <v>0.92756331360691024</v>
      </c>
      <c r="ID85" s="18">
        <f t="shared" ca="1" si="219"/>
        <v>0.89102714026865337</v>
      </c>
      <c r="IE85" s="18">
        <f t="shared" ca="1" si="220"/>
        <v>1.0633902687680443</v>
      </c>
      <c r="IF85" s="18">
        <f t="shared" ca="1" si="221"/>
        <v>1.0746672132417006</v>
      </c>
      <c r="IH85" s="197"/>
      <c r="II85">
        <f t="shared" si="222"/>
        <v>0</v>
      </c>
      <c r="IJ85">
        <f t="shared" si="223"/>
        <v>0.4777010805543308</v>
      </c>
      <c r="IK85" t="e">
        <f t="shared" si="224"/>
        <v>#DIV/0!</v>
      </c>
      <c r="IL85">
        <f t="shared" si="225"/>
        <v>0</v>
      </c>
      <c r="IM85">
        <f t="shared" si="226"/>
        <v>0.33909011125057698</v>
      </c>
      <c r="IN85">
        <f t="shared" si="227"/>
        <v>0</v>
      </c>
      <c r="IO85" s="17">
        <f t="shared" ca="1" si="228"/>
        <v>1986</v>
      </c>
      <c r="IP85" s="18">
        <f t="shared" ca="1" si="229"/>
        <v>1.0153322876322035</v>
      </c>
      <c r="IQ85" s="18">
        <f t="shared" ca="1" si="230"/>
        <v>0.98088101405306583</v>
      </c>
      <c r="IR85" s="18">
        <f t="shared" ca="1" si="231"/>
        <v>0.99592016389349469</v>
      </c>
      <c r="IT85" s="17">
        <f t="shared" ca="1" si="232"/>
        <v>1986</v>
      </c>
      <c r="IU85" s="18">
        <f t="shared" ca="1" si="233"/>
        <v>1.0227054921100727</v>
      </c>
      <c r="IV85" s="18">
        <f t="shared" ca="1" si="234"/>
        <v>0.99095800818773094</v>
      </c>
      <c r="IW85" s="18">
        <f t="shared" ca="1" si="235"/>
        <v>1.0134581974240506</v>
      </c>
    </row>
    <row r="86" spans="1:257" x14ac:dyDescent="0.2">
      <c r="A86" t="s">
        <v>239</v>
      </c>
      <c r="B86" s="1">
        <f t="shared" si="236"/>
        <v>1951</v>
      </c>
      <c r="C86" s="42">
        <f>'Annual Data - MER Dec 2019'!C15</f>
        <v>6380.3969999999999</v>
      </c>
      <c r="D86" s="42">
        <f>'Annual Data - MER Dec 2019 PNNL'!G15</f>
        <v>3873.28</v>
      </c>
      <c r="E86" s="42">
        <f>'Annual Data - MER Dec 2019 PNNL'!J15</f>
        <v>17657.898000000001</v>
      </c>
      <c r="F86" s="42">
        <f>'Annual Data - MER Dec 2019 PNNL'!M15</f>
        <v>9041.9</v>
      </c>
      <c r="G86" s="42">
        <v>0.186</v>
      </c>
      <c r="H86" s="42">
        <f t="shared" si="237"/>
        <v>36953.661</v>
      </c>
      <c r="I86" s="1"/>
      <c r="J86" s="1"/>
      <c r="K86" s="525"/>
      <c r="L86" s="42"/>
      <c r="M86" s="42">
        <f>[10]Commercial_Total!D17</f>
        <v>3873.2250000000004</v>
      </c>
      <c r="N86" s="42"/>
      <c r="O86" s="42"/>
      <c r="P86" s="42"/>
      <c r="Q86" s="42"/>
      <c r="R86" s="27"/>
      <c r="S86" s="27"/>
      <c r="T86" s="1"/>
      <c r="U86" s="1"/>
      <c r="V86" s="1"/>
      <c r="W86" s="1"/>
      <c r="X86" s="1"/>
      <c r="Y86" s="1"/>
      <c r="AA86" s="231"/>
      <c r="AB86" s="231">
        <f>Sector_Activity!C8</f>
        <v>28246.642791733044</v>
      </c>
      <c r="AC86" s="231"/>
      <c r="AD86" s="51"/>
      <c r="AE86" s="23"/>
      <c r="AF86" s="42">
        <f>Sector_Activity!G8</f>
        <v>2473.8000000000002</v>
      </c>
      <c r="AI86" s="267"/>
      <c r="AJ86" s="267">
        <f t="shared" si="238"/>
        <v>137.12160516058137</v>
      </c>
      <c r="AK86" s="267"/>
      <c r="AL86" s="51"/>
      <c r="AO86" s="34">
        <f t="shared" si="171"/>
        <v>0</v>
      </c>
      <c r="AP86" s="34">
        <f t="shared" si="239"/>
        <v>14.938014795052146</v>
      </c>
      <c r="AR86" s="26">
        <f t="shared" si="172"/>
        <v>0</v>
      </c>
      <c r="AS86" s="26">
        <f t="shared" si="173"/>
        <v>0.69472733944826082</v>
      </c>
      <c r="AT86" s="26"/>
      <c r="AU86" s="26">
        <v>0</v>
      </c>
      <c r="AV86" s="26"/>
      <c r="AW86" s="26">
        <f t="shared" si="174"/>
        <v>0</v>
      </c>
      <c r="AZ86" s="34">
        <f t="shared" si="175"/>
        <v>0</v>
      </c>
      <c r="BA86" s="34">
        <f t="shared" si="176"/>
        <v>11.418321122052324</v>
      </c>
      <c r="BB86" s="34">
        <f t="shared" si="177"/>
        <v>0</v>
      </c>
      <c r="BC86" s="93">
        <f t="shared" si="178"/>
        <v>0</v>
      </c>
      <c r="BE86" s="34"/>
      <c r="BF86" s="26"/>
      <c r="BG86" s="26"/>
      <c r="BI86" s="51"/>
      <c r="BJ86" s="258">
        <f>[10]Commercial_Total!Y17</f>
        <v>0.68506637601464149</v>
      </c>
      <c r="BK86" s="51"/>
      <c r="BL86" s="51"/>
      <c r="BM86" s="1"/>
      <c r="BO86" s="1"/>
      <c r="BP86" s="258">
        <f>[10]Commercial_Total!X17</f>
        <v>1.0141022297573874</v>
      </c>
      <c r="BQ86" s="1"/>
      <c r="BR86" s="51"/>
      <c r="BS86" s="1"/>
      <c r="CA86" s="83">
        <f t="shared" si="179"/>
        <v>0.31112676233477132</v>
      </c>
      <c r="CB86" s="83">
        <f t="shared" si="180"/>
        <v>1.5559703531442319</v>
      </c>
      <c r="CC86" s="83" t="str">
        <f t="shared" si="181"/>
        <v>NA</v>
      </c>
      <c r="CD86" s="83" t="str">
        <f t="shared" si="182"/>
        <v>NA</v>
      </c>
      <c r="CE86" s="83" t="str">
        <f t="shared" si="183"/>
        <v>NA</v>
      </c>
      <c r="CF86" s="83" t="str">
        <f t="shared" si="184"/>
        <v>NA</v>
      </c>
      <c r="CG86" s="84">
        <f t="shared" si="185"/>
        <v>0</v>
      </c>
      <c r="CH86" s="84" t="str">
        <f t="shared" si="186"/>
        <v>NA</v>
      </c>
      <c r="CI86" s="9"/>
      <c r="CJ86" s="84">
        <f t="shared" si="187"/>
        <v>0</v>
      </c>
      <c r="CK86" s="26"/>
      <c r="CL86" s="87">
        <f t="shared" si="188"/>
        <v>0</v>
      </c>
      <c r="CM86" s="87">
        <f t="shared" si="240"/>
        <v>0</v>
      </c>
      <c r="CN86" s="92">
        <f t="shared" si="241"/>
        <v>0</v>
      </c>
      <c r="CO86" s="92">
        <f t="shared" si="242"/>
        <v>0</v>
      </c>
      <c r="CP86" s="5">
        <f t="shared" si="189"/>
        <v>0</v>
      </c>
      <c r="CQ86" s="91">
        <f t="shared" si="190"/>
        <v>0</v>
      </c>
      <c r="CR86" s="37"/>
      <c r="CT86" s="84" t="str">
        <f t="shared" si="191"/>
        <v xml:space="preserve">NA </v>
      </c>
      <c r="CU86" s="205"/>
      <c r="CV86" s="244"/>
      <c r="CW86" s="5"/>
      <c r="CX86" s="26" t="e">
        <f t="shared" si="243"/>
        <v>#DIV/0!</v>
      </c>
      <c r="CY86" s="26" t="e">
        <f t="shared" si="244"/>
        <v>#DIV/0!</v>
      </c>
      <c r="CZ86" s="26" t="e">
        <f t="shared" si="245"/>
        <v>#DIV/0!</v>
      </c>
      <c r="DA86" s="26" t="e">
        <f t="shared" si="192"/>
        <v>#DIV/0!</v>
      </c>
      <c r="DB86" s="26"/>
      <c r="DC86" t="e">
        <f t="shared" si="246"/>
        <v>#DIV/0!</v>
      </c>
      <c r="DE86" s="26" t="e">
        <f t="shared" si="247"/>
        <v>#DIV/0!</v>
      </c>
      <c r="DF86" s="26" t="e">
        <f t="shared" si="248"/>
        <v>#DIV/0!</v>
      </c>
      <c r="DG86" s="26" t="e">
        <f t="shared" si="249"/>
        <v>#DIV/0!</v>
      </c>
      <c r="DH86" s="26" t="e">
        <f t="shared" si="250"/>
        <v>#DIV/0!</v>
      </c>
      <c r="DI86" s="26"/>
      <c r="DJ86" s="26" t="e">
        <f t="shared" ref="DJ86:DJ143" si="276">SUM(DE86:DH86)</f>
        <v>#DIV/0!</v>
      </c>
      <c r="DK86" s="26"/>
      <c r="DL86" s="26" t="e">
        <f t="shared" ref="DL86:DL143" si="277">DE86/$DJ86</f>
        <v>#DIV/0!</v>
      </c>
      <c r="DM86" s="26" t="e">
        <f t="shared" ref="DM86:DM143" si="278">DF86/$DJ86</f>
        <v>#DIV/0!</v>
      </c>
      <c r="DN86" s="26" t="e">
        <f t="shared" ref="DN86:DN143" si="279">DG86/$DJ86</f>
        <v>#DIV/0!</v>
      </c>
      <c r="DO86" s="26" t="e">
        <f t="shared" ref="DO86:DO143" si="280">DH86/$DJ86</f>
        <v>#DIV/0!</v>
      </c>
      <c r="DP86" s="26"/>
      <c r="DQ86" s="26" t="e">
        <f t="shared" ref="DQ86:DQ143" si="281">SUM(DL86:DO86)</f>
        <v>#DIV/0!</v>
      </c>
      <c r="DR86" s="26"/>
      <c r="DS86" s="26"/>
      <c r="DT86" s="26" t="e">
        <f t="shared" si="251"/>
        <v>#DIV/0!</v>
      </c>
      <c r="DU86" s="26">
        <f t="shared" si="252"/>
        <v>-2.1516532304012067E-2</v>
      </c>
      <c r="DV86" s="26" t="e">
        <f t="shared" si="253"/>
        <v>#DIV/0!</v>
      </c>
      <c r="DW86" s="26" t="e">
        <f t="shared" si="254"/>
        <v>#DIV/0!</v>
      </c>
      <c r="DX86" s="26"/>
      <c r="DZ86" s="26" t="e">
        <f>EXP(SUMPRODUCT($DL86:$DO86,DT86:DW86))</f>
        <v>#DIV/0!</v>
      </c>
      <c r="EA86" s="26">
        <f t="shared" si="255"/>
        <v>1</v>
      </c>
      <c r="EB86" s="26">
        <f t="shared" si="193"/>
        <v>1.2027529592026753</v>
      </c>
      <c r="ED86" s="26" t="e">
        <f t="shared" si="256"/>
        <v>#DIV/0!</v>
      </c>
      <c r="EE86" s="26">
        <f t="shared" si="257"/>
        <v>-6.107456454248919E-2</v>
      </c>
      <c r="EF86" s="26" t="e">
        <f t="shared" si="258"/>
        <v>#DIV/0!</v>
      </c>
      <c r="EG86" s="26" t="e">
        <f t="shared" si="259"/>
        <v>#DIV/0!</v>
      </c>
      <c r="EH86" s="26"/>
      <c r="EJ86" s="26" t="e">
        <f t="shared" si="260"/>
        <v>#DIV/0!</v>
      </c>
      <c r="EK86" s="26">
        <f t="shared" si="261"/>
        <v>1</v>
      </c>
      <c r="EL86" s="26">
        <f t="shared" si="194"/>
        <v>1.1798448928861105</v>
      </c>
      <c r="EO86" s="26" t="e">
        <f t="shared" si="262"/>
        <v>#DIV/0!</v>
      </c>
      <c r="EP86" s="26">
        <f t="shared" si="263"/>
        <v>-2.5406067175490037E-2</v>
      </c>
      <c r="EQ86" s="26" t="e">
        <f t="shared" si="264"/>
        <v>#DIV/0!</v>
      </c>
      <c r="ER86" s="26" t="e">
        <f t="shared" si="265"/>
        <v>#DIV/0!</v>
      </c>
      <c r="EU86" s="26" t="e">
        <f t="shared" ref="EU86:EU143" si="282">EXP(SUMPRODUCT($DL86:$DO86,EO86:ER86))</f>
        <v>#DIV/0!</v>
      </c>
      <c r="EV86" s="26">
        <f t="shared" si="266"/>
        <v>1</v>
      </c>
      <c r="EW86" s="26">
        <f t="shared" si="195"/>
        <v>1.2097635445981114</v>
      </c>
      <c r="EX86" s="26"/>
      <c r="EY86" s="26" t="e">
        <f t="shared" si="267"/>
        <v>#DIV/0!</v>
      </c>
      <c r="EZ86" s="26">
        <f t="shared" si="268"/>
        <v>3.889534871477932E-3</v>
      </c>
      <c r="FA86" s="26" t="e">
        <f t="shared" si="269"/>
        <v>#DIV/0!</v>
      </c>
      <c r="FB86" s="26" t="e">
        <f t="shared" si="270"/>
        <v>#DIV/0!</v>
      </c>
      <c r="FC86" s="26"/>
      <c r="FD86" s="26"/>
      <c r="FE86" s="26" t="e">
        <f t="shared" ref="FE86:FE143" si="283">EXP(SUMPRODUCT($DL86:$DO86,EY86:FB86))</f>
        <v>#DIV/0!</v>
      </c>
      <c r="FF86" s="26">
        <f t="shared" si="271"/>
        <v>1</v>
      </c>
      <c r="FG86" s="26">
        <f t="shared" si="196"/>
        <v>0.99420481543204398</v>
      </c>
      <c r="FW86">
        <f t="shared" si="197"/>
        <v>0.31112676233477132</v>
      </c>
      <c r="FY86" s="8">
        <f t="shared" si="272"/>
        <v>2</v>
      </c>
      <c r="FZ86" t="b">
        <f t="shared" si="273"/>
        <v>1</v>
      </c>
      <c r="GB86" t="s">
        <v>105</v>
      </c>
      <c r="GC86" s="13">
        <f ca="1">OFFSET(N84,$FZ$5,0)</f>
        <v>24925.258600187517</v>
      </c>
      <c r="GD86" s="199">
        <f ca="1">OFFSET(CZ84,$FZ$7,0)</f>
        <v>0.32301203792550637</v>
      </c>
      <c r="GE86" s="13">
        <f ca="1">OFFSET(AT84,$FZ$5,0)</f>
        <v>0.62506836264152665</v>
      </c>
      <c r="GF86" s="11">
        <v>1973</v>
      </c>
      <c r="GG86" s="17" t="str">
        <f ca="1">IF(FZ70,OFFSET(B$10,$FZ$4+$FY70,0),"")</f>
        <v/>
      </c>
      <c r="GH86" s="18" t="str">
        <f ca="1">IF($FZ70,OFFSET(CA$84,$FZ$4+$FY70,0),"")</f>
        <v/>
      </c>
      <c r="GM86">
        <f t="shared" ca="1" si="198"/>
        <v>1987</v>
      </c>
      <c r="GN86" s="18">
        <f t="shared" ca="1" si="199"/>
        <v>0.98893890293451836</v>
      </c>
      <c r="GO86" s="18">
        <f t="shared" ca="1" si="200"/>
        <v>1.0001766935014191</v>
      </c>
      <c r="GP86" s="18">
        <f t="shared" ca="1" si="201"/>
        <v>0.96836651928104966</v>
      </c>
      <c r="GQ86" s="18">
        <f t="shared" ca="1" si="202"/>
        <v>0.98888140040798556</v>
      </c>
      <c r="GY86" s="14"/>
      <c r="HA86" s="26">
        <f t="shared" si="203"/>
        <v>0.22425077506028249</v>
      </c>
      <c r="HB86" s="26" t="e">
        <f t="shared" si="204"/>
        <v>#VALUE!</v>
      </c>
      <c r="HC86" s="26" t="e">
        <f t="shared" si="205"/>
        <v>#VALUE!</v>
      </c>
      <c r="HD86" s="26" t="e">
        <f t="shared" si="206"/>
        <v>#VALUE!</v>
      </c>
      <c r="HE86" s="26">
        <f t="shared" si="207"/>
        <v>0</v>
      </c>
      <c r="HF86" s="26" t="e">
        <f t="shared" si="208"/>
        <v>#VALUE!</v>
      </c>
      <c r="HG86" s="26"/>
      <c r="HH86" s="26">
        <f t="shared" si="209"/>
        <v>0</v>
      </c>
      <c r="HJ86" s="26">
        <f t="shared" si="210"/>
        <v>0</v>
      </c>
      <c r="HK86" s="26">
        <f t="shared" si="211"/>
        <v>0.62466916803780859</v>
      </c>
      <c r="HL86" s="26">
        <f t="shared" si="212"/>
        <v>0</v>
      </c>
      <c r="HM86" s="26">
        <f t="shared" si="213"/>
        <v>0</v>
      </c>
      <c r="HP86" s="8">
        <f t="shared" si="274"/>
        <v>2</v>
      </c>
      <c r="HQ86" t="b">
        <f t="shared" si="275"/>
        <v>1</v>
      </c>
      <c r="HS86" t="s">
        <v>105</v>
      </c>
      <c r="HT86" s="13">
        <f ca="1">OFFSET(CZ84,$HQ$7,0)</f>
        <v>0.31512359292061953</v>
      </c>
      <c r="HU86" s="12">
        <f ca="1">OFFSET(HL84,$HQ$5,0)</f>
        <v>0</v>
      </c>
      <c r="HV86" s="11"/>
      <c r="HW86" s="17">
        <f t="shared" ca="1" si="214"/>
        <v>1987</v>
      </c>
      <c r="HX86" s="18">
        <f t="shared" ca="1" si="215"/>
        <v>0.77152491977446191</v>
      </c>
      <c r="HY86" s="18">
        <f t="shared" ca="1" si="216"/>
        <v>1.0787503446810929</v>
      </c>
      <c r="HZ86" s="18">
        <f t="shared" ca="1" si="217"/>
        <v>1.0101931400304316</v>
      </c>
      <c r="IC86" s="18">
        <f t="shared" ca="1" si="218"/>
        <v>0.93057993184990406</v>
      </c>
      <c r="ID86" s="18">
        <f t="shared" ca="1" si="219"/>
        <v>0.89785468301235938</v>
      </c>
      <c r="IE86" s="18">
        <f t="shared" ca="1" si="220"/>
        <v>1.0430252193922576</v>
      </c>
      <c r="IF86" s="18">
        <f t="shared" ca="1" si="221"/>
        <v>1.0563788487409187</v>
      </c>
      <c r="IH86" s="197"/>
      <c r="II86">
        <f t="shared" si="222"/>
        <v>0</v>
      </c>
      <c r="IJ86">
        <f t="shared" si="223"/>
        <v>0.48557443623318813</v>
      </c>
      <c r="IK86" t="e">
        <f t="shared" si="224"/>
        <v>#DIV/0!</v>
      </c>
      <c r="IL86">
        <f t="shared" si="225"/>
        <v>0</v>
      </c>
      <c r="IM86">
        <f t="shared" si="226"/>
        <v>0.33734183618837194</v>
      </c>
      <c r="IN86">
        <f t="shared" si="227"/>
        <v>0</v>
      </c>
      <c r="IO86" s="17">
        <f t="shared" ca="1" si="228"/>
        <v>1987</v>
      </c>
      <c r="IP86" s="18">
        <f t="shared" ca="1" si="229"/>
        <v>1.0304201935369028</v>
      </c>
      <c r="IQ86" s="18">
        <f t="shared" ca="1" si="230"/>
        <v>0.98407103193949197</v>
      </c>
      <c r="IR86" s="18">
        <f t="shared" ca="1" si="231"/>
        <v>1.0140066631851512</v>
      </c>
      <c r="IT86" s="17">
        <f t="shared" ca="1" si="232"/>
        <v>1987</v>
      </c>
      <c r="IU86" s="18">
        <f t="shared" ca="1" si="233"/>
        <v>1.0445556731731047</v>
      </c>
      <c r="IV86" s="18">
        <f t="shared" ca="1" si="234"/>
        <v>0.99855127650959108</v>
      </c>
      <c r="IW86" s="18">
        <f t="shared" ca="1" si="235"/>
        <v>1.0430424008323387</v>
      </c>
    </row>
    <row r="87" spans="1:257" x14ac:dyDescent="0.2">
      <c r="A87" t="s">
        <v>239</v>
      </c>
      <c r="B87" s="1">
        <f t="shared" si="236"/>
        <v>1952</v>
      </c>
      <c r="C87" s="42">
        <f>'Annual Data - MER Dec 2019'!C16</f>
        <v>6560.4560000000001</v>
      </c>
      <c r="D87" s="42">
        <f>'Annual Data - MER Dec 2019 PNNL'!G16</f>
        <v>3873.442</v>
      </c>
      <c r="E87" s="42">
        <f>'Annual Data - MER Dec 2019 PNNL'!J16</f>
        <v>17289.294999999998</v>
      </c>
      <c r="F87" s="42">
        <f>'Annual Data - MER Dec 2019 PNNL'!M16</f>
        <v>9002.7620000000006</v>
      </c>
      <c r="G87" s="42">
        <v>8.2000000000000003E-2</v>
      </c>
      <c r="H87" s="42">
        <f t="shared" si="237"/>
        <v>36726.037000000004</v>
      </c>
      <c r="I87" s="1"/>
      <c r="J87" s="1"/>
      <c r="K87" s="525"/>
      <c r="L87" s="42"/>
      <c r="M87" s="42">
        <f>[10]Commercial_Total!D18</f>
        <v>3873.3860000000004</v>
      </c>
      <c r="N87" s="42"/>
      <c r="O87" s="42"/>
      <c r="P87" s="42"/>
      <c r="Q87" s="42"/>
      <c r="R87" s="27"/>
      <c r="S87" s="27"/>
      <c r="T87" s="1"/>
      <c r="U87" s="1"/>
      <c r="V87" s="1"/>
      <c r="W87" s="1"/>
      <c r="X87" s="1"/>
      <c r="Y87" s="1"/>
      <c r="AA87" s="231"/>
      <c r="AB87" s="231">
        <f>Sector_Activity!C9</f>
        <v>28701.498970601177</v>
      </c>
      <c r="AC87" s="231"/>
      <c r="AD87" s="51"/>
      <c r="AE87" s="23"/>
      <c r="AF87" s="42">
        <f>Sector_Activity!G9</f>
        <v>2574.9</v>
      </c>
      <c r="AI87" s="267"/>
      <c r="AJ87" s="267">
        <f t="shared" si="238"/>
        <v>134.95413615740046</v>
      </c>
      <c r="AK87" s="267"/>
      <c r="AL87" s="51"/>
      <c r="AO87" s="34">
        <f t="shared" si="171"/>
        <v>0</v>
      </c>
      <c r="AP87" s="34">
        <f t="shared" si="239"/>
        <v>14.26309254728339</v>
      </c>
      <c r="AR87" s="26">
        <f t="shared" si="172"/>
        <v>0</v>
      </c>
      <c r="AS87" s="26">
        <f t="shared" si="173"/>
        <v>0.68374584625356671</v>
      </c>
      <c r="AT87" s="26"/>
      <c r="AU87" s="26">
        <v>0</v>
      </c>
      <c r="AV87" s="26"/>
      <c r="AW87" s="26">
        <f t="shared" si="174"/>
        <v>0</v>
      </c>
      <c r="AZ87" s="34">
        <f t="shared" si="175"/>
        <v>0</v>
      </c>
      <c r="BA87" s="34">
        <f t="shared" si="176"/>
        <v>11.146646071925581</v>
      </c>
      <c r="BB87" s="34">
        <f t="shared" si="177"/>
        <v>0</v>
      </c>
      <c r="BC87" s="93">
        <f t="shared" si="178"/>
        <v>0</v>
      </c>
      <c r="BE87" s="34"/>
      <c r="BF87" s="26"/>
      <c r="BG87" s="26"/>
      <c r="BI87" s="51"/>
      <c r="BJ87" s="258">
        <f>[10]Commercial_Total!Y18</f>
        <v>0.68367435539182064</v>
      </c>
      <c r="BK87" s="51"/>
      <c r="BL87" s="51"/>
      <c r="BM87" s="1"/>
      <c r="BO87" s="1"/>
      <c r="BP87" s="258">
        <f>[10]Commercial_Total!X18</f>
        <v>1.0001045685876357</v>
      </c>
      <c r="BQ87" s="1"/>
      <c r="BR87" s="51"/>
      <c r="BS87" s="1"/>
      <c r="CA87" s="83">
        <f t="shared" si="179"/>
        <v>0.32384198412798226</v>
      </c>
      <c r="CB87" s="83">
        <f t="shared" si="180"/>
        <v>1.4856692440200472</v>
      </c>
      <c r="CC87" s="83" t="str">
        <f t="shared" si="181"/>
        <v>NA</v>
      </c>
      <c r="CD87" s="83" t="str">
        <f t="shared" si="182"/>
        <v>NA</v>
      </c>
      <c r="CE87" s="83" t="str">
        <f t="shared" si="183"/>
        <v>NA</v>
      </c>
      <c r="CF87" s="83" t="str">
        <f t="shared" si="184"/>
        <v>NA</v>
      </c>
      <c r="CG87" s="84">
        <f t="shared" si="185"/>
        <v>0</v>
      </c>
      <c r="CH87" s="84" t="str">
        <f t="shared" si="186"/>
        <v>NA</v>
      </c>
      <c r="CI87" s="9"/>
      <c r="CJ87" s="84">
        <f t="shared" si="187"/>
        <v>0</v>
      </c>
      <c r="CK87" s="26"/>
      <c r="CL87" s="87">
        <f t="shared" si="188"/>
        <v>0</v>
      </c>
      <c r="CM87" s="87">
        <f t="shared" si="240"/>
        <v>0</v>
      </c>
      <c r="CN87" s="92">
        <f t="shared" si="241"/>
        <v>0</v>
      </c>
      <c r="CO87" s="92">
        <f t="shared" si="242"/>
        <v>0</v>
      </c>
      <c r="CP87" s="5">
        <f t="shared" si="189"/>
        <v>0</v>
      </c>
      <c r="CQ87" s="91">
        <f t="shared" si="190"/>
        <v>0</v>
      </c>
      <c r="CR87" s="37"/>
      <c r="CT87" s="84" t="str">
        <f t="shared" si="191"/>
        <v xml:space="preserve">NA </v>
      </c>
      <c r="CU87" s="205"/>
      <c r="CV87" s="244"/>
      <c r="CW87" s="5"/>
      <c r="CX87" s="26" t="e">
        <f t="shared" si="243"/>
        <v>#DIV/0!</v>
      </c>
      <c r="CY87" s="26" t="e">
        <f t="shared" si="244"/>
        <v>#DIV/0!</v>
      </c>
      <c r="CZ87" s="26" t="e">
        <f t="shared" si="245"/>
        <v>#DIV/0!</v>
      </c>
      <c r="DA87" s="26" t="e">
        <f t="shared" si="192"/>
        <v>#DIV/0!</v>
      </c>
      <c r="DB87" s="26"/>
      <c r="DC87" t="e">
        <f t="shared" si="246"/>
        <v>#DIV/0!</v>
      </c>
      <c r="DE87" s="26" t="e">
        <f t="shared" si="247"/>
        <v>#DIV/0!</v>
      </c>
      <c r="DF87" s="26" t="e">
        <f t="shared" si="248"/>
        <v>#DIV/0!</v>
      </c>
      <c r="DG87" s="26" t="e">
        <f t="shared" si="249"/>
        <v>#DIV/0!</v>
      </c>
      <c r="DH87" s="26" t="e">
        <f t="shared" si="250"/>
        <v>#DIV/0!</v>
      </c>
      <c r="DI87" s="26"/>
      <c r="DJ87" s="26" t="e">
        <f t="shared" si="276"/>
        <v>#DIV/0!</v>
      </c>
      <c r="DK87" s="26"/>
      <c r="DL87" s="26" t="e">
        <f t="shared" si="277"/>
        <v>#DIV/0!</v>
      </c>
      <c r="DM87" s="26" t="e">
        <f t="shared" si="278"/>
        <v>#DIV/0!</v>
      </c>
      <c r="DN87" s="26" t="e">
        <f t="shared" si="279"/>
        <v>#DIV/0!</v>
      </c>
      <c r="DO87" s="26" t="e">
        <f t="shared" si="280"/>
        <v>#DIV/0!</v>
      </c>
      <c r="DP87" s="26"/>
      <c r="DQ87" s="26" t="e">
        <f t="shared" si="281"/>
        <v>#DIV/0!</v>
      </c>
      <c r="DR87" s="26"/>
      <c r="DS87" s="26"/>
      <c r="DT87" s="26" t="e">
        <f t="shared" si="251"/>
        <v>#DIV/0!</v>
      </c>
      <c r="DU87" s="26">
        <f t="shared" si="252"/>
        <v>-1.5933172478920184E-2</v>
      </c>
      <c r="DV87" s="26" t="e">
        <f t="shared" si="253"/>
        <v>#DIV/0!</v>
      </c>
      <c r="DW87" s="26" t="e">
        <f t="shared" si="254"/>
        <v>#DIV/0!</v>
      </c>
      <c r="DX87" s="26"/>
      <c r="DZ87" s="26" t="e">
        <f t="shared" ref="DZ87:DZ143" si="284">EXP(SUMPRODUCT($DL87:$DO87,DT87:DW87))</f>
        <v>#DIV/0!</v>
      </c>
      <c r="EA87" s="26">
        <f t="shared" si="255"/>
        <v>1</v>
      </c>
      <c r="EB87" s="26">
        <f t="shared" si="193"/>
        <v>1.2027529592026753</v>
      </c>
      <c r="ED87" s="26" t="e">
        <f t="shared" si="256"/>
        <v>#DIV/0!</v>
      </c>
      <c r="EE87" s="26">
        <f t="shared" si="257"/>
        <v>-2.4080529408695487E-2</v>
      </c>
      <c r="EF87" s="26" t="e">
        <f t="shared" si="258"/>
        <v>#DIV/0!</v>
      </c>
      <c r="EG87" s="26" t="e">
        <f t="shared" si="259"/>
        <v>#DIV/0!</v>
      </c>
      <c r="EH87" s="26"/>
      <c r="EJ87" s="26" t="e">
        <f t="shared" si="260"/>
        <v>#DIV/0!</v>
      </c>
      <c r="EK87" s="26">
        <f t="shared" si="261"/>
        <v>1</v>
      </c>
      <c r="EL87" s="26">
        <f t="shared" si="194"/>
        <v>1.1798448928861105</v>
      </c>
      <c r="EO87" s="26" t="e">
        <f t="shared" si="262"/>
        <v>#DIV/0!</v>
      </c>
      <c r="EP87" s="26">
        <f t="shared" si="263"/>
        <v>-2.0340172113030462E-3</v>
      </c>
      <c r="EQ87" s="26" t="e">
        <f t="shared" si="264"/>
        <v>#DIV/0!</v>
      </c>
      <c r="ER87" s="26" t="e">
        <f t="shared" si="265"/>
        <v>#DIV/0!</v>
      </c>
      <c r="EU87" s="26" t="e">
        <f t="shared" si="282"/>
        <v>#DIV/0!</v>
      </c>
      <c r="EV87" s="26">
        <f t="shared" si="266"/>
        <v>1</v>
      </c>
      <c r="EW87" s="26">
        <f t="shared" si="195"/>
        <v>1.2097635445981114</v>
      </c>
      <c r="EX87" s="26"/>
      <c r="EY87" s="26" t="e">
        <f t="shared" si="267"/>
        <v>#DIV/0!</v>
      </c>
      <c r="EZ87" s="26">
        <f t="shared" si="268"/>
        <v>-1.3899155267617015E-2</v>
      </c>
      <c r="FA87" s="26" t="e">
        <f t="shared" si="269"/>
        <v>#DIV/0!</v>
      </c>
      <c r="FB87" s="26" t="e">
        <f t="shared" si="270"/>
        <v>#DIV/0!</v>
      </c>
      <c r="FC87" s="26"/>
      <c r="FD87" s="26"/>
      <c r="FE87" s="26" t="e">
        <f t="shared" si="283"/>
        <v>#DIV/0!</v>
      </c>
      <c r="FF87" s="26">
        <f t="shared" si="271"/>
        <v>1</v>
      </c>
      <c r="FG87" s="26">
        <f t="shared" si="196"/>
        <v>0.99420481543204398</v>
      </c>
      <c r="FW87">
        <f t="shared" si="197"/>
        <v>0.32384198412798226</v>
      </c>
      <c r="FY87" s="8">
        <f t="shared" si="272"/>
        <v>3</v>
      </c>
      <c r="FZ87" t="b">
        <f t="shared" si="273"/>
        <v>1</v>
      </c>
      <c r="GB87" t="s">
        <v>106</v>
      </c>
      <c r="GC87" s="13">
        <f ca="1">OFFSET(O84,$FZ$5,0)</f>
        <v>25763.833627047923</v>
      </c>
      <c r="GD87" s="199">
        <f ca="1">OFFSET(DA84,$FZ$7,0)</f>
        <v>0.27987604465232957</v>
      </c>
      <c r="GE87" s="13">
        <f ca="1">OFFSET(AU84,$FZ$5,0)</f>
        <v>0.84565382259107169</v>
      </c>
      <c r="GF87" s="11">
        <v>1974</v>
      </c>
      <c r="GG87" s="17" t="str">
        <f ca="1">IF(FZ71,OFFSET(B$10,$FZ$4+$FY71,0),"")</f>
        <v/>
      </c>
      <c r="GH87" s="18" t="str">
        <f ca="1">IF($FZ71,OFFSET(CA$84,$FZ$4+$FY71,0),"")</f>
        <v/>
      </c>
      <c r="GM87">
        <f t="shared" ca="1" si="198"/>
        <v>1988</v>
      </c>
      <c r="GN87" s="18">
        <f t="shared" ca="1" si="199"/>
        <v>0.9923793440591856</v>
      </c>
      <c r="GO87" s="18">
        <f t="shared" ca="1" si="200"/>
        <v>1.0270311277491724</v>
      </c>
      <c r="GP87" s="18">
        <f t="shared" ca="1" si="201"/>
        <v>0.98563490875468929</v>
      </c>
      <c r="GQ87" s="18">
        <f t="shared" ca="1" si="202"/>
        <v>0.9740290738609132</v>
      </c>
      <c r="GY87" s="14"/>
      <c r="HA87" s="26">
        <f t="shared" si="203"/>
        <v>0.23341552296172741</v>
      </c>
      <c r="HB87" s="26" t="e">
        <f t="shared" si="204"/>
        <v>#VALUE!</v>
      </c>
      <c r="HC87" s="26" t="e">
        <f t="shared" si="205"/>
        <v>#VALUE!</v>
      </c>
      <c r="HD87" s="26" t="e">
        <f t="shared" si="206"/>
        <v>#VALUE!</v>
      </c>
      <c r="HE87" s="26">
        <f t="shared" si="207"/>
        <v>0</v>
      </c>
      <c r="HF87" s="26" t="e">
        <f t="shared" si="208"/>
        <v>#VALUE!</v>
      </c>
      <c r="HG87" s="26"/>
      <c r="HH87" s="26">
        <f t="shared" si="209"/>
        <v>0</v>
      </c>
      <c r="HJ87" s="26">
        <f t="shared" si="210"/>
        <v>0</v>
      </c>
      <c r="HK87" s="26">
        <f t="shared" si="211"/>
        <v>0.61479507812047451</v>
      </c>
      <c r="HL87" s="26">
        <f t="shared" si="212"/>
        <v>0</v>
      </c>
      <c r="HM87" s="26">
        <f t="shared" si="213"/>
        <v>0</v>
      </c>
      <c r="HP87" s="8">
        <f t="shared" si="274"/>
        <v>3</v>
      </c>
      <c r="HQ87" t="b">
        <f t="shared" si="275"/>
        <v>1</v>
      </c>
      <c r="HS87" t="s">
        <v>106</v>
      </c>
      <c r="HT87" s="13">
        <f ca="1">OFFSET(DA84,$HQ$7,0)</f>
        <v>0.28029369281442845</v>
      </c>
      <c r="HU87" s="12">
        <f ca="1">OFFSET(HM84,$HQ$5,0)</f>
        <v>0</v>
      </c>
      <c r="HV87" s="11"/>
      <c r="HW87" s="17">
        <f t="shared" ca="1" si="214"/>
        <v>1988</v>
      </c>
      <c r="HX87" s="18">
        <f t="shared" ca="1" si="215"/>
        <v>0.80375111046648651</v>
      </c>
      <c r="HY87" s="18">
        <f t="shared" ca="1" si="216"/>
        <v>1.0784592851310038</v>
      </c>
      <c r="HZ87" s="18">
        <f t="shared" ca="1" si="217"/>
        <v>1.0169573299390751</v>
      </c>
      <c r="IC87" s="18">
        <f t="shared" ca="1" si="218"/>
        <v>0.96515572371044067</v>
      </c>
      <c r="ID87" s="18">
        <f t="shared" ca="1" si="219"/>
        <v>0.92637557148878347</v>
      </c>
      <c r="IE87" s="18">
        <f t="shared" ca="1" si="220"/>
        <v>1.062095179151632</v>
      </c>
      <c r="IF87" s="18">
        <f t="shared" ca="1" si="221"/>
        <v>1.0447617860861693</v>
      </c>
      <c r="IH87" s="197"/>
      <c r="II87">
        <f t="shared" si="222"/>
        <v>0</v>
      </c>
      <c r="IJ87">
        <f t="shared" si="223"/>
        <v>0.49339364980308242</v>
      </c>
      <c r="IK87" t="e">
        <f t="shared" si="224"/>
        <v>#DIV/0!</v>
      </c>
      <c r="IL87">
        <f t="shared" si="225"/>
        <v>0</v>
      </c>
      <c r="IM87">
        <f t="shared" si="226"/>
        <v>0.33735585862074452</v>
      </c>
      <c r="IN87">
        <f t="shared" si="227"/>
        <v>0</v>
      </c>
      <c r="IO87" s="17">
        <f t="shared" ca="1" si="228"/>
        <v>1988</v>
      </c>
      <c r="IP87" s="18">
        <f t="shared" ca="1" si="229"/>
        <v>1.046831941938078</v>
      </c>
      <c r="IQ87" s="18">
        <f t="shared" ca="1" si="230"/>
        <v>1.0206342910554336</v>
      </c>
      <c r="IR87" s="18">
        <f t="shared" ca="1" si="231"/>
        <v>1.0684325769141532</v>
      </c>
      <c r="IT87" s="17">
        <f t="shared" ca="1" si="232"/>
        <v>1988</v>
      </c>
      <c r="IU87" s="18">
        <f t="shared" ca="1" si="233"/>
        <v>1.0658224405629118</v>
      </c>
      <c r="IV87" s="18">
        <f t="shared" ca="1" si="234"/>
        <v>1.0302708522206294</v>
      </c>
      <c r="IW87" s="18">
        <f t="shared" ca="1" si="235"/>
        <v>1.0980857941546223</v>
      </c>
    </row>
    <row r="88" spans="1:257" x14ac:dyDescent="0.2">
      <c r="A88" t="s">
        <v>239</v>
      </c>
      <c r="B88" s="1">
        <f t="shared" si="236"/>
        <v>1953</v>
      </c>
      <c r="C88" s="42">
        <f>'Annual Data - MER Dec 2019'!C17</f>
        <v>6558.982</v>
      </c>
      <c r="D88" s="42">
        <f>'Annual Data - MER Dec 2019 PNNL'!G17</f>
        <v>3771.0439999999999</v>
      </c>
      <c r="E88" s="42">
        <f>'Annual Data - MER Dec 2019 PNNL'!J17</f>
        <v>18187.575000000001</v>
      </c>
      <c r="F88" s="42">
        <f>'Annual Data - MER Dec 2019 PNNL'!M17</f>
        <v>9123.0349999999999</v>
      </c>
      <c r="G88" s="42">
        <v>-3.7999999999999999E-2</v>
      </c>
      <c r="H88" s="42">
        <f t="shared" si="237"/>
        <v>37640.597999999998</v>
      </c>
      <c r="I88" s="1"/>
      <c r="J88" s="1"/>
      <c r="K88" s="525"/>
      <c r="L88" s="42"/>
      <c r="M88" s="42">
        <f>[10]Commercial_Total!D19</f>
        <v>3770.9830000000002</v>
      </c>
      <c r="N88" s="42"/>
      <c r="O88" s="42"/>
      <c r="P88" s="42"/>
      <c r="Q88" s="42"/>
      <c r="R88" s="27"/>
      <c r="S88" s="27"/>
      <c r="T88" s="1"/>
      <c r="U88" s="1"/>
      <c r="V88" s="1"/>
      <c r="W88" s="1"/>
      <c r="X88" s="1"/>
      <c r="Y88" s="1"/>
      <c r="AA88" s="231"/>
      <c r="AB88" s="231">
        <f>Sector_Activity!C10</f>
        <v>29253.228242721685</v>
      </c>
      <c r="AC88" s="231"/>
      <c r="AD88" s="51"/>
      <c r="AE88" s="23"/>
      <c r="AF88" s="42">
        <f>Sector_Activity!G10</f>
        <v>2695.6</v>
      </c>
      <c r="AI88" s="267"/>
      <c r="AJ88" s="267">
        <f t="shared" si="238"/>
        <v>128.90826847249707</v>
      </c>
      <c r="AK88" s="267"/>
      <c r="AL88" s="51"/>
      <c r="AO88" s="34">
        <f t="shared" si="171"/>
        <v>0</v>
      </c>
      <c r="AP88" s="34">
        <f t="shared" si="239"/>
        <v>13.963717910669239</v>
      </c>
      <c r="AR88" s="26">
        <f t="shared" si="172"/>
        <v>0</v>
      </c>
      <c r="AS88" s="26">
        <f t="shared" si="173"/>
        <v>0.65311442557795318</v>
      </c>
      <c r="AT88" s="26"/>
      <c r="AU88" s="26">
        <v>0</v>
      </c>
      <c r="AV88" s="26"/>
      <c r="AW88" s="26">
        <f t="shared" si="174"/>
        <v>0</v>
      </c>
      <c r="AZ88" s="34">
        <f t="shared" si="175"/>
        <v>0</v>
      </c>
      <c r="BA88" s="34">
        <f t="shared" si="176"/>
        <v>10.852214068378723</v>
      </c>
      <c r="BB88" s="34">
        <f t="shared" si="177"/>
        <v>0</v>
      </c>
      <c r="BC88" s="93">
        <f t="shared" si="178"/>
        <v>0</v>
      </c>
      <c r="BE88" s="34"/>
      <c r="BF88" s="26"/>
      <c r="BG88" s="26"/>
      <c r="BI88" s="51"/>
      <c r="BJ88" s="258">
        <f>[10]Commercial_Total!Y19</f>
        <v>0.67246518531627941</v>
      </c>
      <c r="BK88" s="51"/>
      <c r="BL88" s="51"/>
      <c r="BM88" s="1"/>
      <c r="BO88" s="1"/>
      <c r="BP88" s="258">
        <f>[10]Commercial_Total!X19</f>
        <v>0.97122414637833598</v>
      </c>
      <c r="BQ88" s="1"/>
      <c r="BR88" s="51"/>
      <c r="BS88" s="1"/>
      <c r="CA88" s="83">
        <f t="shared" si="179"/>
        <v>0.33902227364767135</v>
      </c>
      <c r="CB88" s="83">
        <f t="shared" si="180"/>
        <v>1.4544858461291013</v>
      </c>
      <c r="CC88" s="83" t="str">
        <f t="shared" si="181"/>
        <v>NA</v>
      </c>
      <c r="CD88" s="83" t="str">
        <f t="shared" si="182"/>
        <v>NA</v>
      </c>
      <c r="CE88" s="83" t="str">
        <f t="shared" si="183"/>
        <v>NA</v>
      </c>
      <c r="CF88" s="83" t="str">
        <f t="shared" si="184"/>
        <v>NA</v>
      </c>
      <c r="CG88" s="84">
        <f t="shared" si="185"/>
        <v>0</v>
      </c>
      <c r="CH88" s="84" t="str">
        <f t="shared" si="186"/>
        <v>NA</v>
      </c>
      <c r="CI88" s="9"/>
      <c r="CJ88" s="84">
        <f t="shared" si="187"/>
        <v>0</v>
      </c>
      <c r="CK88" s="26"/>
      <c r="CL88" s="87">
        <f t="shared" si="188"/>
        <v>0</v>
      </c>
      <c r="CM88" s="87">
        <f t="shared" si="240"/>
        <v>0</v>
      </c>
      <c r="CN88" s="92">
        <f t="shared" si="241"/>
        <v>0</v>
      </c>
      <c r="CO88" s="92">
        <f t="shared" si="242"/>
        <v>0</v>
      </c>
      <c r="CP88" s="5">
        <f t="shared" si="189"/>
        <v>0</v>
      </c>
      <c r="CQ88" s="91">
        <f t="shared" si="190"/>
        <v>0</v>
      </c>
      <c r="CR88" s="37"/>
      <c r="CT88" s="84" t="str">
        <f t="shared" si="191"/>
        <v xml:space="preserve">NA </v>
      </c>
      <c r="CU88" s="205"/>
      <c r="CV88" s="244"/>
      <c r="CW88" s="5"/>
      <c r="CX88" s="26" t="e">
        <f t="shared" si="243"/>
        <v>#DIV/0!</v>
      </c>
      <c r="CY88" s="26" t="e">
        <f t="shared" si="244"/>
        <v>#DIV/0!</v>
      </c>
      <c r="CZ88" s="26" t="e">
        <f t="shared" si="245"/>
        <v>#DIV/0!</v>
      </c>
      <c r="DA88" s="26" t="e">
        <f t="shared" si="192"/>
        <v>#DIV/0!</v>
      </c>
      <c r="DB88" s="26"/>
      <c r="DC88" t="e">
        <f t="shared" si="246"/>
        <v>#DIV/0!</v>
      </c>
      <c r="DE88" s="26" t="e">
        <f t="shared" si="247"/>
        <v>#DIV/0!</v>
      </c>
      <c r="DF88" s="26" t="e">
        <f t="shared" si="248"/>
        <v>#DIV/0!</v>
      </c>
      <c r="DG88" s="26" t="e">
        <f t="shared" si="249"/>
        <v>#DIV/0!</v>
      </c>
      <c r="DH88" s="26" t="e">
        <f t="shared" si="250"/>
        <v>#DIV/0!</v>
      </c>
      <c r="DI88" s="26"/>
      <c r="DJ88" s="26" t="e">
        <f t="shared" si="276"/>
        <v>#DIV/0!</v>
      </c>
      <c r="DK88" s="26"/>
      <c r="DL88" s="26" t="e">
        <f t="shared" si="277"/>
        <v>#DIV/0!</v>
      </c>
      <c r="DM88" s="26" t="e">
        <f t="shared" si="278"/>
        <v>#DIV/0!</v>
      </c>
      <c r="DN88" s="26" t="e">
        <f t="shared" si="279"/>
        <v>#DIV/0!</v>
      </c>
      <c r="DO88" s="26" t="e">
        <f t="shared" si="280"/>
        <v>#DIV/0!</v>
      </c>
      <c r="DP88" s="26"/>
      <c r="DQ88" s="26" t="e">
        <f t="shared" si="281"/>
        <v>#DIV/0!</v>
      </c>
      <c r="DR88" s="26"/>
      <c r="DS88" s="26"/>
      <c r="DT88" s="26" t="e">
        <f t="shared" si="251"/>
        <v>#DIV/0!</v>
      </c>
      <c r="DU88" s="26">
        <f t="shared" si="252"/>
        <v>-4.5833934249205829E-2</v>
      </c>
      <c r="DV88" s="26" t="e">
        <f t="shared" si="253"/>
        <v>#DIV/0!</v>
      </c>
      <c r="DW88" s="26" t="e">
        <f t="shared" si="254"/>
        <v>#DIV/0!</v>
      </c>
      <c r="DX88" s="26"/>
      <c r="DZ88" s="26" t="e">
        <f t="shared" si="284"/>
        <v>#DIV/0!</v>
      </c>
      <c r="EA88" s="26">
        <f t="shared" si="255"/>
        <v>1</v>
      </c>
      <c r="EB88" s="26">
        <f t="shared" si="193"/>
        <v>1.2027529592026753</v>
      </c>
      <c r="ED88" s="26" t="e">
        <f t="shared" si="256"/>
        <v>#DIV/0!</v>
      </c>
      <c r="EE88" s="26">
        <f t="shared" si="257"/>
        <v>-2.676953116189491E-2</v>
      </c>
      <c r="EF88" s="26" t="e">
        <f t="shared" si="258"/>
        <v>#DIV/0!</v>
      </c>
      <c r="EG88" s="26" t="e">
        <f t="shared" si="259"/>
        <v>#DIV/0!</v>
      </c>
      <c r="EH88" s="26"/>
      <c r="EJ88" s="26" t="e">
        <f t="shared" si="260"/>
        <v>#DIV/0!</v>
      </c>
      <c r="EK88" s="26">
        <f t="shared" si="261"/>
        <v>1</v>
      </c>
      <c r="EL88" s="26">
        <f t="shared" si="194"/>
        <v>1.1798448928861105</v>
      </c>
      <c r="EO88" s="26" t="e">
        <f t="shared" si="262"/>
        <v>#DIV/0!</v>
      </c>
      <c r="EP88" s="26">
        <f t="shared" si="263"/>
        <v>-1.6531374558430442E-2</v>
      </c>
      <c r="EQ88" s="26" t="e">
        <f t="shared" si="264"/>
        <v>#DIV/0!</v>
      </c>
      <c r="ER88" s="26" t="e">
        <f t="shared" si="265"/>
        <v>#DIV/0!</v>
      </c>
      <c r="EU88" s="26" t="e">
        <f t="shared" si="282"/>
        <v>#DIV/0!</v>
      </c>
      <c r="EV88" s="26">
        <f t="shared" si="266"/>
        <v>1</v>
      </c>
      <c r="EW88" s="26">
        <f t="shared" si="195"/>
        <v>1.2097635445981114</v>
      </c>
      <c r="EX88" s="26"/>
      <c r="EY88" s="26" t="e">
        <f t="shared" si="267"/>
        <v>#DIV/0!</v>
      </c>
      <c r="EZ88" s="26">
        <f t="shared" si="268"/>
        <v>-2.9302559690775713E-2</v>
      </c>
      <c r="FA88" s="26" t="e">
        <f t="shared" si="269"/>
        <v>#DIV/0!</v>
      </c>
      <c r="FB88" s="26" t="e">
        <f t="shared" si="270"/>
        <v>#DIV/0!</v>
      </c>
      <c r="FC88" s="26"/>
      <c r="FD88" s="26"/>
      <c r="FE88" s="26" t="e">
        <f t="shared" si="283"/>
        <v>#DIV/0!</v>
      </c>
      <c r="FF88" s="26">
        <f t="shared" si="271"/>
        <v>1</v>
      </c>
      <c r="FG88" s="26">
        <f t="shared" si="196"/>
        <v>0.99420481543204398</v>
      </c>
      <c r="FW88">
        <f t="shared" si="197"/>
        <v>0.33902227364767135</v>
      </c>
      <c r="FY88" s="8">
        <f t="shared" si="272"/>
        <v>4</v>
      </c>
      <c r="FZ88" t="b">
        <f t="shared" si="273"/>
        <v>1</v>
      </c>
      <c r="GF88" s="11">
        <v>1975</v>
      </c>
      <c r="GG88" s="17" t="str">
        <f t="shared" ref="GG88:GG96" ca="1" si="285">IF(FZ74,OFFSET(B$10,$FZ$4+$FY74,0),"")</f>
        <v/>
      </c>
      <c r="GH88" s="18" t="str">
        <f t="shared" ref="GH88:GH96" ca="1" si="286">IF($FZ74,OFFSET(CA$84,$FZ$4+$FY74,0),"")</f>
        <v/>
      </c>
      <c r="GM88">
        <f t="shared" ca="1" si="198"/>
        <v>1989</v>
      </c>
      <c r="GN88" s="18">
        <f t="shared" ca="1" si="199"/>
        <v>1.0143591687508591</v>
      </c>
      <c r="GO88" s="18">
        <f t="shared" ca="1" si="200"/>
        <v>1.0620070643301125</v>
      </c>
      <c r="GP88" s="18">
        <f t="shared" ca="1" si="201"/>
        <v>0.99347436664872446</v>
      </c>
      <c r="GQ88" s="18">
        <f t="shared" ca="1" si="202"/>
        <v>0.96511721846923759</v>
      </c>
      <c r="GY88" s="14"/>
      <c r="HA88" s="26">
        <f t="shared" si="203"/>
        <v>0.24435701724169187</v>
      </c>
      <c r="HB88" s="26" t="e">
        <f t="shared" si="204"/>
        <v>#VALUE!</v>
      </c>
      <c r="HC88" s="26" t="e">
        <f t="shared" si="205"/>
        <v>#VALUE!</v>
      </c>
      <c r="HD88" s="26" t="e">
        <f t="shared" si="206"/>
        <v>#VALUE!</v>
      </c>
      <c r="HE88" s="26">
        <f t="shared" si="207"/>
        <v>0</v>
      </c>
      <c r="HF88" s="26" t="e">
        <f t="shared" si="208"/>
        <v>#VALUE!</v>
      </c>
      <c r="HG88" s="26"/>
      <c r="HH88" s="26">
        <f t="shared" si="209"/>
        <v>0</v>
      </c>
      <c r="HJ88" s="26">
        <f t="shared" si="210"/>
        <v>0</v>
      </c>
      <c r="HK88" s="26">
        <f t="shared" si="211"/>
        <v>0.58725261220219371</v>
      </c>
      <c r="HL88" s="26">
        <f t="shared" si="212"/>
        <v>0</v>
      </c>
      <c r="HM88" s="26">
        <f t="shared" si="213"/>
        <v>0</v>
      </c>
      <c r="HP88" s="8">
        <f t="shared" si="274"/>
        <v>4</v>
      </c>
      <c r="HQ88" t="b">
        <f t="shared" si="275"/>
        <v>1</v>
      </c>
      <c r="HV88" s="11"/>
      <c r="HW88" s="17">
        <f t="shared" ca="1" si="214"/>
        <v>1989</v>
      </c>
      <c r="HX88" s="18">
        <f t="shared" ca="1" si="215"/>
        <v>0.83326685642801468</v>
      </c>
      <c r="HY88" s="18">
        <f t="shared" ca="1" si="216"/>
        <v>1.0560412781532551</v>
      </c>
      <c r="HZ88" s="18">
        <f t="shared" ca="1" si="217"/>
        <v>1.0279036836353266</v>
      </c>
      <c r="IC88" s="18">
        <f t="shared" ca="1" si="218"/>
        <v>0.98762785838223133</v>
      </c>
      <c r="ID88" s="18">
        <f t="shared" ca="1" si="219"/>
        <v>0.95367937990742702</v>
      </c>
      <c r="IE88" s="18">
        <f t="shared" ca="1" si="220"/>
        <v>1.0694506369304013</v>
      </c>
      <c r="IF88" s="18">
        <f t="shared" ca="1" si="221"/>
        <v>1.04521240892176</v>
      </c>
      <c r="IH88" s="197"/>
      <c r="II88">
        <f t="shared" si="222"/>
        <v>0</v>
      </c>
      <c r="IJ88">
        <f t="shared" si="223"/>
        <v>0.50287816207728697</v>
      </c>
      <c r="IK88" t="e">
        <f t="shared" si="224"/>
        <v>#DIV/0!</v>
      </c>
      <c r="IL88">
        <f t="shared" si="225"/>
        <v>0</v>
      </c>
      <c r="IM88">
        <f t="shared" si="226"/>
        <v>0.32843698196080406</v>
      </c>
      <c r="IN88">
        <f t="shared" si="227"/>
        <v>0</v>
      </c>
      <c r="IO88" s="17">
        <f t="shared" ca="1" si="228"/>
        <v>1989</v>
      </c>
      <c r="IP88" s="18">
        <f t="shared" ca="1" si="229"/>
        <v>1.062159006617134</v>
      </c>
      <c r="IQ88" s="18">
        <f t="shared" ca="1" si="230"/>
        <v>1.0443981570055529</v>
      </c>
      <c r="IR88" s="18">
        <f t="shared" ca="1" si="231"/>
        <v>1.1093169089577832</v>
      </c>
      <c r="IT88" s="17">
        <f t="shared" ca="1" si="232"/>
        <v>1989</v>
      </c>
      <c r="IU88" s="18">
        <f t="shared" ca="1" si="233"/>
        <v>1.0861485320832773</v>
      </c>
      <c r="IV88" s="18">
        <f t="shared" ca="1" si="234"/>
        <v>1.0606368493756886</v>
      </c>
      <c r="IW88" s="18">
        <f t="shared" ca="1" si="235"/>
        <v>1.1520091570228361</v>
      </c>
    </row>
    <row r="89" spans="1:257" x14ac:dyDescent="0.2">
      <c r="A89" t="s">
        <v>239</v>
      </c>
      <c r="B89" s="1">
        <f t="shared" si="236"/>
        <v>1954</v>
      </c>
      <c r="C89" s="42">
        <f>'Annual Data - MER Dec 2019'!C18</f>
        <v>6846.3059999999996</v>
      </c>
      <c r="D89" s="42">
        <f>'Annual Data - MER Dec 2019 PNNL'!G18</f>
        <v>3732.9850000000001</v>
      </c>
      <c r="E89" s="42">
        <f>'Annual Data - MER Dec 2019 PNNL'!J18</f>
        <v>17131.525000000001</v>
      </c>
      <c r="F89" s="42">
        <f>'Annual Data - MER Dec 2019 PNNL'!M18</f>
        <v>8902.6309999999994</v>
      </c>
      <c r="G89" s="42">
        <v>9.1999999999999998E-2</v>
      </c>
      <c r="H89" s="42">
        <f t="shared" si="237"/>
        <v>36613.538999999997</v>
      </c>
      <c r="I89" s="1"/>
      <c r="J89" s="1"/>
      <c r="K89" s="525"/>
      <c r="L89" s="42"/>
      <c r="M89" s="42">
        <f>[10]Commercial_Total!D20</f>
        <v>3732.922</v>
      </c>
      <c r="N89" s="42"/>
      <c r="O89" s="42"/>
      <c r="P89" s="42"/>
      <c r="Q89" s="42"/>
      <c r="R89" s="27"/>
      <c r="S89" s="27"/>
      <c r="T89" s="1"/>
      <c r="U89" s="1"/>
      <c r="V89" s="1"/>
      <c r="W89" s="1"/>
      <c r="X89" s="1"/>
      <c r="Y89" s="1"/>
      <c r="AA89" s="231"/>
      <c r="AB89" s="231">
        <f>Sector_Activity!C11</f>
        <v>29913.833099802614</v>
      </c>
      <c r="AC89" s="231"/>
      <c r="AD89" s="51"/>
      <c r="AE89" s="23"/>
      <c r="AF89" s="42">
        <f>Sector_Activity!G11</f>
        <v>2680</v>
      </c>
      <c r="AI89" s="267"/>
      <c r="AJ89" s="267">
        <f t="shared" si="238"/>
        <v>124.78915649310859</v>
      </c>
      <c r="AK89" s="267"/>
      <c r="AL89" s="51"/>
      <c r="AO89" s="34">
        <f t="shared" si="171"/>
        <v>0</v>
      </c>
      <c r="AP89" s="34">
        <f t="shared" si="239"/>
        <v>13.661768283582088</v>
      </c>
      <c r="AR89" s="26">
        <f t="shared" si="172"/>
        <v>0</v>
      </c>
      <c r="AS89" s="26">
        <f t="shared" si="173"/>
        <v>0.63224492289835166</v>
      </c>
      <c r="AT89" s="26"/>
      <c r="AU89" s="26">
        <v>0</v>
      </c>
      <c r="AV89" s="26"/>
      <c r="AW89" s="26">
        <f t="shared" si="174"/>
        <v>0</v>
      </c>
      <c r="AZ89" s="34">
        <f t="shared" si="175"/>
        <v>0</v>
      </c>
      <c r="BA89" s="34">
        <f t="shared" si="176"/>
        <v>11.161878022314408</v>
      </c>
      <c r="BB89" s="34">
        <f t="shared" si="177"/>
        <v>0</v>
      </c>
      <c r="BC89" s="93">
        <f t="shared" si="178"/>
        <v>0</v>
      </c>
      <c r="BE89" s="34"/>
      <c r="BF89" s="26"/>
      <c r="BG89" s="26"/>
      <c r="BI89" s="51"/>
      <c r="BJ89" s="258">
        <f>[10]Commercial_Total!Y20</f>
        <v>0.64198619313196659</v>
      </c>
      <c r="BK89" s="51"/>
      <c r="BL89" s="51"/>
      <c r="BM89" s="1"/>
      <c r="BO89" s="1"/>
      <c r="BP89" s="258">
        <f>[10]Commercial_Total!X20</f>
        <v>0.98482635555432796</v>
      </c>
      <c r="BQ89" s="1"/>
      <c r="BR89" s="51"/>
      <c r="BS89" s="1"/>
      <c r="CA89" s="83">
        <f t="shared" si="179"/>
        <v>0.33706028096741331</v>
      </c>
      <c r="CB89" s="83">
        <f t="shared" si="180"/>
        <v>1.4230342326224537</v>
      </c>
      <c r="CC89" s="83" t="str">
        <f t="shared" si="181"/>
        <v>NA</v>
      </c>
      <c r="CD89" s="83" t="str">
        <f t="shared" si="182"/>
        <v>NA</v>
      </c>
      <c r="CE89" s="83" t="str">
        <f t="shared" si="183"/>
        <v>NA</v>
      </c>
      <c r="CF89" s="83" t="str">
        <f t="shared" si="184"/>
        <v>NA</v>
      </c>
      <c r="CG89" s="84">
        <f t="shared" si="185"/>
        <v>0</v>
      </c>
      <c r="CH89" s="84" t="str">
        <f t="shared" si="186"/>
        <v>NA</v>
      </c>
      <c r="CI89" s="9"/>
      <c r="CJ89" s="84">
        <f t="shared" si="187"/>
        <v>0</v>
      </c>
      <c r="CK89" s="26"/>
      <c r="CL89" s="87">
        <f t="shared" si="188"/>
        <v>0</v>
      </c>
      <c r="CM89" s="87">
        <f t="shared" si="240"/>
        <v>0</v>
      </c>
      <c r="CN89" s="92">
        <f t="shared" si="241"/>
        <v>0</v>
      </c>
      <c r="CO89" s="92">
        <f t="shared" si="242"/>
        <v>0</v>
      </c>
      <c r="CP89" s="5">
        <f t="shared" si="189"/>
        <v>0</v>
      </c>
      <c r="CQ89" s="91">
        <f t="shared" si="190"/>
        <v>0</v>
      </c>
      <c r="CR89" s="37"/>
      <c r="CT89" s="84" t="str">
        <f t="shared" si="191"/>
        <v xml:space="preserve">NA </v>
      </c>
      <c r="CU89" s="205"/>
      <c r="CV89" s="244"/>
      <c r="CW89" s="5"/>
      <c r="CX89" s="26" t="e">
        <f t="shared" si="243"/>
        <v>#DIV/0!</v>
      </c>
      <c r="CY89" s="26" t="e">
        <f t="shared" si="244"/>
        <v>#DIV/0!</v>
      </c>
      <c r="CZ89" s="26" t="e">
        <f t="shared" si="245"/>
        <v>#DIV/0!</v>
      </c>
      <c r="DA89" s="26" t="e">
        <f t="shared" si="192"/>
        <v>#DIV/0!</v>
      </c>
      <c r="DB89" s="26"/>
      <c r="DC89" t="e">
        <f t="shared" si="246"/>
        <v>#DIV/0!</v>
      </c>
      <c r="DE89" s="26" t="e">
        <f t="shared" si="247"/>
        <v>#DIV/0!</v>
      </c>
      <c r="DF89" s="26" t="e">
        <f t="shared" si="248"/>
        <v>#DIV/0!</v>
      </c>
      <c r="DG89" s="26" t="e">
        <f t="shared" si="249"/>
        <v>#DIV/0!</v>
      </c>
      <c r="DH89" s="26" t="e">
        <f t="shared" si="250"/>
        <v>#DIV/0!</v>
      </c>
      <c r="DI89" s="26"/>
      <c r="DJ89" s="26" t="e">
        <f t="shared" si="276"/>
        <v>#DIV/0!</v>
      </c>
      <c r="DK89" s="26"/>
      <c r="DL89" s="26" t="e">
        <f t="shared" si="277"/>
        <v>#DIV/0!</v>
      </c>
      <c r="DM89" s="26" t="e">
        <f t="shared" si="278"/>
        <v>#DIV/0!</v>
      </c>
      <c r="DN89" s="26" t="e">
        <f t="shared" si="279"/>
        <v>#DIV/0!</v>
      </c>
      <c r="DO89" s="26" t="e">
        <f t="shared" si="280"/>
        <v>#DIV/0!</v>
      </c>
      <c r="DP89" s="26"/>
      <c r="DQ89" s="26" t="e">
        <f t="shared" si="281"/>
        <v>#DIV/0!</v>
      </c>
      <c r="DR89" s="26"/>
      <c r="DS89" s="26"/>
      <c r="DT89" s="26" t="e">
        <f t="shared" si="251"/>
        <v>#DIV/0!</v>
      </c>
      <c r="DU89" s="26">
        <f t="shared" si="252"/>
        <v>-3.247548921379674E-2</v>
      </c>
      <c r="DV89" s="26" t="e">
        <f t="shared" si="253"/>
        <v>#DIV/0!</v>
      </c>
      <c r="DW89" s="26" t="e">
        <f t="shared" si="254"/>
        <v>#DIV/0!</v>
      </c>
      <c r="DX89" s="26"/>
      <c r="DZ89" s="26" t="e">
        <f t="shared" si="284"/>
        <v>#DIV/0!</v>
      </c>
      <c r="EA89" s="26">
        <f t="shared" si="255"/>
        <v>1</v>
      </c>
      <c r="EB89" s="26">
        <f t="shared" si="193"/>
        <v>1.2027529592026753</v>
      </c>
      <c r="ED89" s="26" t="e">
        <f t="shared" si="256"/>
        <v>#DIV/0!</v>
      </c>
      <c r="EE89" s="26">
        <f t="shared" si="257"/>
        <v>2.81351035943436E-2</v>
      </c>
      <c r="EF89" s="26" t="e">
        <f t="shared" si="258"/>
        <v>#DIV/0!</v>
      </c>
      <c r="EG89" s="26" t="e">
        <f t="shared" si="259"/>
        <v>#DIV/0!</v>
      </c>
      <c r="EH89" s="26"/>
      <c r="EJ89" s="26" t="e">
        <f t="shared" si="260"/>
        <v>#DIV/0!</v>
      </c>
      <c r="EK89" s="26">
        <f t="shared" si="261"/>
        <v>1</v>
      </c>
      <c r="EL89" s="26">
        <f t="shared" si="194"/>
        <v>1.1798448928861105</v>
      </c>
      <c r="EO89" s="26" t="e">
        <f t="shared" si="262"/>
        <v>#DIV/0!</v>
      </c>
      <c r="EP89" s="26">
        <f t="shared" si="263"/>
        <v>-4.6383543655777036E-2</v>
      </c>
      <c r="EQ89" s="26" t="e">
        <f t="shared" si="264"/>
        <v>#DIV/0!</v>
      </c>
      <c r="ER89" s="26" t="e">
        <f t="shared" si="265"/>
        <v>#DIV/0!</v>
      </c>
      <c r="EU89" s="26" t="e">
        <f t="shared" si="282"/>
        <v>#DIV/0!</v>
      </c>
      <c r="EV89" s="26">
        <f t="shared" si="266"/>
        <v>1</v>
      </c>
      <c r="EW89" s="26">
        <f t="shared" si="195"/>
        <v>1.2097635445981114</v>
      </c>
      <c r="EX89" s="26"/>
      <c r="EY89" s="26" t="e">
        <f t="shared" si="267"/>
        <v>#DIV/0!</v>
      </c>
      <c r="EZ89" s="26">
        <f t="shared" si="268"/>
        <v>1.390805444198048E-2</v>
      </c>
      <c r="FA89" s="26" t="e">
        <f t="shared" si="269"/>
        <v>#DIV/0!</v>
      </c>
      <c r="FB89" s="26" t="e">
        <f t="shared" si="270"/>
        <v>#DIV/0!</v>
      </c>
      <c r="FC89" s="26"/>
      <c r="FD89" s="26"/>
      <c r="FE89" s="26" t="e">
        <f t="shared" si="283"/>
        <v>#DIV/0!</v>
      </c>
      <c r="FF89" s="26">
        <f t="shared" si="271"/>
        <v>1</v>
      </c>
      <c r="FG89" s="26">
        <f t="shared" si="196"/>
        <v>0.99420481543204398</v>
      </c>
      <c r="FW89">
        <f t="shared" si="197"/>
        <v>0.33706028096741331</v>
      </c>
      <c r="FY89" s="8">
        <f t="shared" si="272"/>
        <v>5</v>
      </c>
      <c r="FZ89" t="b">
        <f t="shared" si="273"/>
        <v>1</v>
      </c>
      <c r="GD89" s="11"/>
      <c r="GE89" s="11"/>
      <c r="GF89" s="11">
        <v>1976</v>
      </c>
      <c r="GG89" s="17" t="str">
        <f t="shared" ca="1" si="285"/>
        <v/>
      </c>
      <c r="GH89" s="18" t="str">
        <f t="shared" ca="1" si="286"/>
        <v/>
      </c>
      <c r="GM89">
        <f t="shared" ca="1" si="198"/>
        <v>1990</v>
      </c>
      <c r="GN89" s="18">
        <f t="shared" ca="1" si="199"/>
        <v>0.99889693912278432</v>
      </c>
      <c r="GO89" s="18">
        <f t="shared" ca="1" si="200"/>
        <v>1.0639344230777543</v>
      </c>
      <c r="GP89" s="18">
        <f t="shared" ca="1" si="201"/>
        <v>0.99878982276269668</v>
      </c>
      <c r="GQ89" s="18">
        <f t="shared" ca="1" si="202"/>
        <v>0.95515668919639807</v>
      </c>
      <c r="GY89" s="14"/>
      <c r="HA89" s="26">
        <f t="shared" si="203"/>
        <v>0.24294287216491106</v>
      </c>
      <c r="HB89" s="26" t="e">
        <f t="shared" si="204"/>
        <v>#VALUE!</v>
      </c>
      <c r="HC89" s="26" t="e">
        <f t="shared" si="205"/>
        <v>#VALUE!</v>
      </c>
      <c r="HD89" s="26" t="e">
        <f t="shared" si="206"/>
        <v>#VALUE!</v>
      </c>
      <c r="HE89" s="26">
        <f t="shared" si="207"/>
        <v>0</v>
      </c>
      <c r="HF89" s="26" t="e">
        <f t="shared" si="208"/>
        <v>#VALUE!</v>
      </c>
      <c r="HG89" s="26"/>
      <c r="HH89" s="26">
        <f t="shared" si="209"/>
        <v>0</v>
      </c>
      <c r="HJ89" s="26">
        <f t="shared" si="210"/>
        <v>0</v>
      </c>
      <c r="HK89" s="26">
        <f t="shared" si="211"/>
        <v>0.5684876462421915</v>
      </c>
      <c r="HL89" s="26">
        <f t="shared" si="212"/>
        <v>0</v>
      </c>
      <c r="HM89" s="26">
        <f t="shared" si="213"/>
        <v>0</v>
      </c>
      <c r="HP89" s="8">
        <f t="shared" si="274"/>
        <v>5</v>
      </c>
      <c r="HQ89" t="b">
        <f t="shared" si="275"/>
        <v>1</v>
      </c>
      <c r="HT89" s="11"/>
      <c r="HU89" s="11"/>
      <c r="HV89" s="11"/>
      <c r="HW89" s="17">
        <f t="shared" ca="1" si="214"/>
        <v>1990</v>
      </c>
      <c r="HX89" s="18">
        <f t="shared" ca="1" si="215"/>
        <v>0.84898562285838608</v>
      </c>
      <c r="HY89" s="18">
        <f t="shared" ca="1" si="216"/>
        <v>1.0344610308132132</v>
      </c>
      <c r="HZ89" s="18">
        <f t="shared" ca="1" si="217"/>
        <v>1.0235049817928896</v>
      </c>
      <c r="IC89" s="18">
        <f t="shared" ca="1" si="218"/>
        <v>0.93516066786151142</v>
      </c>
      <c r="ID89" s="18">
        <f t="shared" ca="1" si="219"/>
        <v>0.94745479362316154</v>
      </c>
      <c r="IE89" s="18">
        <f t="shared" ca="1" si="220"/>
        <v>1.0774177552757764</v>
      </c>
      <c r="IF89" s="18">
        <f t="shared" ca="1" si="221"/>
        <v>1.0352696745584429</v>
      </c>
      <c r="IH89" s="197"/>
      <c r="II89">
        <f t="shared" si="222"/>
        <v>0</v>
      </c>
      <c r="IJ89">
        <f t="shared" si="223"/>
        <v>0.51423430211187748</v>
      </c>
      <c r="IK89" t="e">
        <f t="shared" si="224"/>
        <v>#DIV/0!</v>
      </c>
      <c r="IL89">
        <f t="shared" si="225"/>
        <v>0</v>
      </c>
      <c r="IM89">
        <f t="shared" si="226"/>
        <v>0.32512202669041163</v>
      </c>
      <c r="IN89">
        <f t="shared" si="227"/>
        <v>0</v>
      </c>
      <c r="IO89" s="17">
        <f t="shared" ca="1" si="228"/>
        <v>1990</v>
      </c>
      <c r="IP89" s="18">
        <f t="shared" ca="1" si="229"/>
        <v>1.0686544308877428</v>
      </c>
      <c r="IQ89" s="18">
        <f t="shared" ca="1" si="230"/>
        <v>0.98891507537918211</v>
      </c>
      <c r="IR89" s="18">
        <f t="shared" ca="1" si="231"/>
        <v>1.056808477075649</v>
      </c>
      <c r="IT89" s="17">
        <f t="shared" ca="1" si="232"/>
        <v>1990</v>
      </c>
      <c r="IU89" s="18">
        <f t="shared" ca="1" si="233"/>
        <v>1.1032794543745068</v>
      </c>
      <c r="IV89" s="18">
        <f t="shared" ca="1" si="234"/>
        <v>1.0537141605514306</v>
      </c>
      <c r="IW89" s="18">
        <f t="shared" ca="1" si="235"/>
        <v>1.1625411841198738</v>
      </c>
    </row>
    <row r="90" spans="1:257" x14ac:dyDescent="0.2">
      <c r="A90" t="s">
        <v>239</v>
      </c>
      <c r="B90" s="1">
        <f t="shared" si="236"/>
        <v>1955</v>
      </c>
      <c r="C90" s="42">
        <f>'Annual Data - MER Dec 2019'!C19</f>
        <v>7278.2489999999998</v>
      </c>
      <c r="D90" s="42">
        <f>'Annual Data - MER Dec 2019 PNNL'!G19</f>
        <v>3895.212</v>
      </c>
      <c r="E90" s="42">
        <f>'Annual Data - MER Dec 2019 PNNL'!J19</f>
        <v>19454.57</v>
      </c>
      <c r="F90" s="42">
        <f>'Annual Data - MER Dec 2019 PNNL'!M19</f>
        <v>9550.223</v>
      </c>
      <c r="G90" s="42">
        <v>0.03</v>
      </c>
      <c r="H90" s="42">
        <f t="shared" si="237"/>
        <v>40178.284</v>
      </c>
      <c r="I90" s="1"/>
      <c r="J90" s="1"/>
      <c r="K90" s="525"/>
      <c r="L90" s="42"/>
      <c r="M90" s="42">
        <f>[10]Commercial_Total!D21</f>
        <v>3895.14</v>
      </c>
      <c r="N90" s="42"/>
      <c r="O90" s="42"/>
      <c r="P90" s="42"/>
      <c r="Q90" s="42"/>
      <c r="R90" s="27"/>
      <c r="S90" s="27"/>
      <c r="T90" s="1"/>
      <c r="U90" s="1"/>
      <c r="V90" s="1"/>
      <c r="W90" s="1"/>
      <c r="X90" s="1"/>
      <c r="Y90" s="1"/>
      <c r="AA90" s="231"/>
      <c r="AB90" s="231">
        <f>Sector_Activity!C12</f>
        <v>30679.715723217607</v>
      </c>
      <c r="AC90" s="231"/>
      <c r="AD90" s="51"/>
      <c r="AE90" s="23"/>
      <c r="AF90" s="42">
        <f>Sector_Activity!G12</f>
        <v>2871.2</v>
      </c>
      <c r="AI90" s="267"/>
      <c r="AJ90" s="267">
        <f t="shared" si="238"/>
        <v>126.96141108805189</v>
      </c>
      <c r="AK90" s="267"/>
      <c r="AL90" s="51"/>
      <c r="AO90" s="34">
        <f t="shared" si="171"/>
        <v>0</v>
      </c>
      <c r="AP90" s="34">
        <f t="shared" si="239"/>
        <v>13.993551128448036</v>
      </c>
      <c r="AR90" s="26">
        <f t="shared" si="172"/>
        <v>0</v>
      </c>
      <c r="AS90" s="26">
        <f t="shared" si="173"/>
        <v>0.64325066231907901</v>
      </c>
      <c r="AT90" s="26"/>
      <c r="AU90" s="26">
        <v>0</v>
      </c>
      <c r="AV90" s="26"/>
      <c r="AW90" s="26">
        <f t="shared" si="174"/>
        <v>0</v>
      </c>
      <c r="AZ90" s="34">
        <f t="shared" si="175"/>
        <v>0</v>
      </c>
      <c r="BA90" s="34">
        <f t="shared" si="176"/>
        <v>10.685328685991086</v>
      </c>
      <c r="BB90" s="34">
        <f t="shared" si="177"/>
        <v>0</v>
      </c>
      <c r="BC90" s="93">
        <f t="shared" si="178"/>
        <v>0</v>
      </c>
      <c r="BE90" s="34"/>
      <c r="BF90" s="26"/>
      <c r="BG90" s="26"/>
      <c r="BI90" s="51"/>
      <c r="BJ90" s="258">
        <f>[10]Commercial_Total!Y21</f>
        <v>0.63671440348331243</v>
      </c>
      <c r="BK90" s="51"/>
      <c r="BL90" s="51"/>
      <c r="BM90" s="1"/>
      <c r="BO90" s="1"/>
      <c r="BP90" s="258">
        <f>[10]Commercial_Total!X21</f>
        <v>1.010265605426873</v>
      </c>
      <c r="BQ90" s="1"/>
      <c r="BR90" s="51"/>
      <c r="BS90" s="1"/>
      <c r="CA90" s="83">
        <f t="shared" si="179"/>
        <v>0.36110726817673022</v>
      </c>
      <c r="CB90" s="83">
        <f t="shared" si="180"/>
        <v>1.4575933274805108</v>
      </c>
      <c r="CC90" s="83" t="str">
        <f t="shared" si="181"/>
        <v>NA</v>
      </c>
      <c r="CD90" s="83" t="str">
        <f t="shared" si="182"/>
        <v>NA</v>
      </c>
      <c r="CE90" s="83" t="str">
        <f t="shared" si="183"/>
        <v>NA</v>
      </c>
      <c r="CF90" s="83" t="str">
        <f t="shared" si="184"/>
        <v>NA</v>
      </c>
      <c r="CG90" s="84">
        <f t="shared" si="185"/>
        <v>0</v>
      </c>
      <c r="CH90" s="84" t="str">
        <f t="shared" si="186"/>
        <v>NA</v>
      </c>
      <c r="CI90" s="9"/>
      <c r="CJ90" s="84">
        <f t="shared" si="187"/>
        <v>0</v>
      </c>
      <c r="CK90" s="26"/>
      <c r="CL90" s="87">
        <f t="shared" si="188"/>
        <v>0</v>
      </c>
      <c r="CM90" s="87">
        <f t="shared" si="240"/>
        <v>0</v>
      </c>
      <c r="CN90" s="92">
        <f t="shared" si="241"/>
        <v>0</v>
      </c>
      <c r="CO90" s="92">
        <f t="shared" si="242"/>
        <v>0</v>
      </c>
      <c r="CP90" s="5">
        <f t="shared" si="189"/>
        <v>0</v>
      </c>
      <c r="CQ90" s="91">
        <f t="shared" si="190"/>
        <v>0</v>
      </c>
      <c r="CR90" s="37"/>
      <c r="CT90" s="84" t="str">
        <f t="shared" si="191"/>
        <v xml:space="preserve">NA </v>
      </c>
      <c r="CU90" s="205"/>
      <c r="CV90" s="244"/>
      <c r="CW90" s="5"/>
      <c r="CX90" s="26" t="e">
        <f t="shared" si="243"/>
        <v>#DIV/0!</v>
      </c>
      <c r="CY90" s="26" t="e">
        <f t="shared" si="244"/>
        <v>#DIV/0!</v>
      </c>
      <c r="CZ90" s="26" t="e">
        <f t="shared" si="245"/>
        <v>#DIV/0!</v>
      </c>
      <c r="DA90" s="26" t="e">
        <f t="shared" si="192"/>
        <v>#DIV/0!</v>
      </c>
      <c r="DB90" s="26"/>
      <c r="DC90" t="e">
        <f t="shared" si="246"/>
        <v>#DIV/0!</v>
      </c>
      <c r="DE90" s="26" t="e">
        <f t="shared" si="247"/>
        <v>#DIV/0!</v>
      </c>
      <c r="DF90" s="26" t="e">
        <f t="shared" si="248"/>
        <v>#DIV/0!</v>
      </c>
      <c r="DG90" s="26" t="e">
        <f t="shared" si="249"/>
        <v>#DIV/0!</v>
      </c>
      <c r="DH90" s="26" t="e">
        <f t="shared" si="250"/>
        <v>#DIV/0!</v>
      </c>
      <c r="DI90" s="26"/>
      <c r="DJ90" s="26" t="e">
        <f t="shared" si="276"/>
        <v>#DIV/0!</v>
      </c>
      <c r="DK90" s="26"/>
      <c r="DL90" s="26" t="e">
        <f t="shared" si="277"/>
        <v>#DIV/0!</v>
      </c>
      <c r="DM90" s="26" t="e">
        <f t="shared" si="278"/>
        <v>#DIV/0!</v>
      </c>
      <c r="DN90" s="26" t="e">
        <f t="shared" si="279"/>
        <v>#DIV/0!</v>
      </c>
      <c r="DO90" s="26" t="e">
        <f t="shared" si="280"/>
        <v>#DIV/0!</v>
      </c>
      <c r="DP90" s="26"/>
      <c r="DQ90" s="26" t="e">
        <f t="shared" si="281"/>
        <v>#DIV/0!</v>
      </c>
      <c r="DR90" s="26"/>
      <c r="DS90" s="26"/>
      <c r="DT90" s="26" t="e">
        <f t="shared" si="251"/>
        <v>#DIV/0!</v>
      </c>
      <c r="DU90" s="26">
        <f t="shared" si="252"/>
        <v>1.7257625500562881E-2</v>
      </c>
      <c r="DV90" s="26" t="e">
        <f t="shared" si="253"/>
        <v>#DIV/0!</v>
      </c>
      <c r="DW90" s="26" t="e">
        <f t="shared" si="254"/>
        <v>#DIV/0!</v>
      </c>
      <c r="DX90" s="26"/>
      <c r="DZ90" s="26" t="e">
        <f t="shared" si="284"/>
        <v>#DIV/0!</v>
      </c>
      <c r="EA90" s="26">
        <f t="shared" si="255"/>
        <v>1</v>
      </c>
      <c r="EB90" s="26">
        <f t="shared" si="193"/>
        <v>1.2027529592026753</v>
      </c>
      <c r="ED90" s="26" t="e">
        <f t="shared" si="256"/>
        <v>#DIV/0!</v>
      </c>
      <c r="EE90" s="26">
        <f t="shared" si="257"/>
        <v>-4.3632574626375181E-2</v>
      </c>
      <c r="EF90" s="26" t="e">
        <f t="shared" si="258"/>
        <v>#DIV/0!</v>
      </c>
      <c r="EG90" s="26" t="e">
        <f t="shared" si="259"/>
        <v>#DIV/0!</v>
      </c>
      <c r="EH90" s="26"/>
      <c r="EJ90" s="26" t="e">
        <f t="shared" si="260"/>
        <v>#DIV/0!</v>
      </c>
      <c r="EK90" s="26">
        <f t="shared" si="261"/>
        <v>1</v>
      </c>
      <c r="EL90" s="26">
        <f t="shared" si="194"/>
        <v>1.1798448928861105</v>
      </c>
      <c r="EO90" s="26" t="e">
        <f t="shared" si="262"/>
        <v>#DIV/0!</v>
      </c>
      <c r="EP90" s="26">
        <f t="shared" si="263"/>
        <v>-8.2455885788090769E-3</v>
      </c>
      <c r="EQ90" s="26" t="e">
        <f t="shared" si="264"/>
        <v>#DIV/0!</v>
      </c>
      <c r="ER90" s="26" t="e">
        <f t="shared" si="265"/>
        <v>#DIV/0!</v>
      </c>
      <c r="EU90" s="26" t="e">
        <f t="shared" si="282"/>
        <v>#DIV/0!</v>
      </c>
      <c r="EV90" s="26">
        <f t="shared" si="266"/>
        <v>1</v>
      </c>
      <c r="EW90" s="26">
        <f t="shared" si="195"/>
        <v>1.2097635445981114</v>
      </c>
      <c r="EX90" s="26"/>
      <c r="EY90" s="26" t="e">
        <f t="shared" si="267"/>
        <v>#DIV/0!</v>
      </c>
      <c r="EZ90" s="26">
        <f t="shared" si="268"/>
        <v>2.5503214079372036E-2</v>
      </c>
      <c r="FA90" s="26" t="e">
        <f t="shared" si="269"/>
        <v>#DIV/0!</v>
      </c>
      <c r="FB90" s="26" t="e">
        <f t="shared" si="270"/>
        <v>#DIV/0!</v>
      </c>
      <c r="FC90" s="26"/>
      <c r="FD90" s="26"/>
      <c r="FE90" s="26" t="e">
        <f t="shared" si="283"/>
        <v>#DIV/0!</v>
      </c>
      <c r="FF90" s="26">
        <f t="shared" si="271"/>
        <v>1</v>
      </c>
      <c r="FG90" s="26">
        <f t="shared" si="196"/>
        <v>0.99420481543204398</v>
      </c>
      <c r="FW90">
        <f t="shared" si="197"/>
        <v>0.36110726817673022</v>
      </c>
      <c r="FY90" s="8">
        <f t="shared" si="272"/>
        <v>6</v>
      </c>
      <c r="FZ90" t="b">
        <f t="shared" si="273"/>
        <v>1</v>
      </c>
      <c r="GD90" s="11"/>
      <c r="GE90" s="11"/>
      <c r="GF90" s="11">
        <v>1977</v>
      </c>
      <c r="GG90" s="17" t="str">
        <f t="shared" ca="1" si="285"/>
        <v/>
      </c>
      <c r="GH90" s="18" t="str">
        <f t="shared" ca="1" si="286"/>
        <v/>
      </c>
      <c r="GM90">
        <f t="shared" ca="1" si="198"/>
        <v>1991</v>
      </c>
      <c r="GN90" s="18">
        <f t="shared" ca="1" si="199"/>
        <v>0.99092844236229383</v>
      </c>
      <c r="GO90" s="18">
        <f t="shared" ca="1" si="200"/>
        <v>1.0561771031557359</v>
      </c>
      <c r="GP90" s="18">
        <f t="shared" ca="1" si="201"/>
        <v>0.98654014579539662</v>
      </c>
      <c r="GQ90" s="18">
        <f t="shared" ca="1" si="202"/>
        <v>0.91712551484926064</v>
      </c>
      <c r="GY90" s="14"/>
      <c r="HA90" s="26">
        <f t="shared" si="203"/>
        <v>0.26027521438801965</v>
      </c>
      <c r="HB90" s="26" t="e">
        <f t="shared" si="204"/>
        <v>#VALUE!</v>
      </c>
      <c r="HC90" s="26" t="e">
        <f t="shared" si="205"/>
        <v>#VALUE!</v>
      </c>
      <c r="HD90" s="26" t="e">
        <f t="shared" si="206"/>
        <v>#VALUE!</v>
      </c>
      <c r="HE90" s="26">
        <f t="shared" si="207"/>
        <v>0</v>
      </c>
      <c r="HF90" s="26" t="e">
        <f t="shared" si="208"/>
        <v>#VALUE!</v>
      </c>
      <c r="HG90" s="26"/>
      <c r="HH90" s="26">
        <f t="shared" si="209"/>
        <v>0</v>
      </c>
      <c r="HJ90" s="26">
        <f t="shared" si="210"/>
        <v>0</v>
      </c>
      <c r="HK90" s="26">
        <f t="shared" si="211"/>
        <v>0.57838353733098413</v>
      </c>
      <c r="HL90" s="26">
        <f t="shared" si="212"/>
        <v>0</v>
      </c>
      <c r="HM90" s="26">
        <f t="shared" si="213"/>
        <v>0</v>
      </c>
      <c r="HP90" s="8">
        <f t="shared" si="274"/>
        <v>6</v>
      </c>
      <c r="HQ90" t="b">
        <f t="shared" si="275"/>
        <v>1</v>
      </c>
      <c r="HT90" s="11"/>
      <c r="HU90" s="11"/>
      <c r="HV90" s="11"/>
      <c r="HW90" s="17">
        <f t="shared" ca="1" si="214"/>
        <v>1991</v>
      </c>
      <c r="HX90" s="18">
        <f t="shared" ca="1" si="215"/>
        <v>0.84807005457149576</v>
      </c>
      <c r="HY90" s="18">
        <f t="shared" ca="1" si="216"/>
        <v>1.045956096059214</v>
      </c>
      <c r="HZ90" s="18">
        <f t="shared" ca="1" si="217"/>
        <v>1.0049579206535295</v>
      </c>
      <c r="IC90" s="18">
        <f t="shared" ca="1" si="218"/>
        <v>0.95651781328496743</v>
      </c>
      <c r="ID90" s="18">
        <f t="shared" ca="1" si="219"/>
        <v>0.94891338483791732</v>
      </c>
      <c r="IE90" s="18">
        <f t="shared" ca="1" si="220"/>
        <v>1.0719965914517291</v>
      </c>
      <c r="IF90" s="18">
        <f t="shared" ca="1" si="221"/>
        <v>0.99793418230260134</v>
      </c>
      <c r="IH90" s="197"/>
      <c r="II90">
        <f t="shared" si="222"/>
        <v>0</v>
      </c>
      <c r="IJ90">
        <f t="shared" si="223"/>
        <v>0.52740022153910138</v>
      </c>
      <c r="IK90" t="e">
        <f t="shared" si="224"/>
        <v>#DIV/0!</v>
      </c>
      <c r="IL90">
        <f t="shared" si="225"/>
        <v>0</v>
      </c>
      <c r="IM90">
        <f t="shared" si="226"/>
        <v>0.33925054181225595</v>
      </c>
      <c r="IN90">
        <f t="shared" si="227"/>
        <v>0</v>
      </c>
      <c r="IO90" s="17">
        <f t="shared" ca="1" si="228"/>
        <v>1991</v>
      </c>
      <c r="IP90" s="18">
        <f t="shared" ca="1" si="229"/>
        <v>1.0735396146784146</v>
      </c>
      <c r="IQ90" s="18">
        <f t="shared" ca="1" si="230"/>
        <v>1.0114998608627488</v>
      </c>
      <c r="IR90" s="18">
        <f t="shared" ca="1" si="231"/>
        <v>1.0858851708778654</v>
      </c>
      <c r="IT90" s="17">
        <f t="shared" ca="1" si="232"/>
        <v>1991</v>
      </c>
      <c r="IU90" s="18">
        <f t="shared" ca="1" si="233"/>
        <v>1.1166411184885632</v>
      </c>
      <c r="IV90" s="18">
        <f t="shared" ca="1" si="234"/>
        <v>1.0553363363299357</v>
      </c>
      <c r="IW90" s="18">
        <f t="shared" ca="1" si="235"/>
        <v>1.1784319469810818</v>
      </c>
    </row>
    <row r="91" spans="1:257" x14ac:dyDescent="0.2">
      <c r="A91" t="s">
        <v>239</v>
      </c>
      <c r="B91" s="1">
        <f t="shared" si="236"/>
        <v>1956</v>
      </c>
      <c r="C91" s="42">
        <f>'Annual Data - MER Dec 2019'!C20</f>
        <v>7663.0060000000003</v>
      </c>
      <c r="D91" s="42">
        <f>'Annual Data - MER Dec 2019 PNNL'!G20</f>
        <v>4022.9349999999999</v>
      </c>
      <c r="E91" s="42">
        <f>'Annual Data - MER Dec 2019 PNNL'!J20</f>
        <v>20176.606</v>
      </c>
      <c r="F91" s="42">
        <f>'Annual Data - MER Dec 2019 PNNL'!M20</f>
        <v>9859.3850000000002</v>
      </c>
      <c r="G91" s="42">
        <v>-0.17499999999999999</v>
      </c>
      <c r="H91" s="42">
        <f t="shared" si="237"/>
        <v>41721.756999999998</v>
      </c>
      <c r="I91" s="1"/>
      <c r="J91" s="1"/>
      <c r="K91" s="525"/>
      <c r="L91" s="42"/>
      <c r="M91" s="42">
        <f>[10]Commercial_Total!D22</f>
        <v>4022.8590000000004</v>
      </c>
      <c r="N91" s="42"/>
      <c r="O91" s="42"/>
      <c r="P91" s="42"/>
      <c r="Q91" s="42"/>
      <c r="R91" s="27"/>
      <c r="S91" s="27"/>
      <c r="T91" s="1"/>
      <c r="U91" s="1"/>
      <c r="V91" s="1"/>
      <c r="W91" s="1"/>
      <c r="X91" s="1"/>
      <c r="Y91" s="1"/>
      <c r="AA91" s="231"/>
      <c r="AB91" s="231">
        <f>Sector_Activity!C13</f>
        <v>31512.619132312589</v>
      </c>
      <c r="AC91" s="231"/>
      <c r="AD91" s="51"/>
      <c r="AE91" s="23"/>
      <c r="AF91" s="42">
        <f>Sector_Activity!G13</f>
        <v>2932.4</v>
      </c>
      <c r="AI91" s="267"/>
      <c r="AJ91" s="267">
        <f t="shared" si="238"/>
        <v>127.65866851971749</v>
      </c>
      <c r="AK91" s="267"/>
      <c r="AL91" s="51"/>
      <c r="AO91" s="34">
        <f t="shared" si="171"/>
        <v>0</v>
      </c>
      <c r="AP91" s="34">
        <f t="shared" si="239"/>
        <v>14.22785329422998</v>
      </c>
      <c r="AR91" s="26">
        <f t="shared" si="172"/>
        <v>0</v>
      </c>
      <c r="AS91" s="26">
        <f t="shared" si="173"/>
        <v>0.64678332079287892</v>
      </c>
      <c r="AT91" s="26"/>
      <c r="AU91" s="26">
        <v>0</v>
      </c>
      <c r="AV91" s="26"/>
      <c r="AW91" s="26">
        <f t="shared" si="174"/>
        <v>0</v>
      </c>
      <c r="AZ91" s="34">
        <f t="shared" si="175"/>
        <v>0</v>
      </c>
      <c r="BA91" s="34">
        <f t="shared" si="176"/>
        <v>10.74635763617262</v>
      </c>
      <c r="BB91" s="34">
        <f t="shared" si="177"/>
        <v>0</v>
      </c>
      <c r="BC91" s="93">
        <f t="shared" si="178"/>
        <v>0</v>
      </c>
      <c r="BE91" s="34"/>
      <c r="BF91" s="26"/>
      <c r="BG91" s="26"/>
      <c r="BI91" s="51"/>
      <c r="BJ91" s="258">
        <f>[10]Commercial_Total!Y22</f>
        <v>0.65095635717901035</v>
      </c>
      <c r="BK91" s="51"/>
      <c r="BL91" s="51"/>
      <c r="BM91" s="1"/>
      <c r="BO91" s="1"/>
      <c r="BP91" s="258">
        <f>[10]Commercial_Total!X22</f>
        <v>0.99358937609240694</v>
      </c>
      <c r="BQ91" s="1"/>
      <c r="BR91" s="51"/>
      <c r="BS91" s="1"/>
      <c r="CA91" s="83">
        <f t="shared" si="179"/>
        <v>0.36880431638389655</v>
      </c>
      <c r="CB91" s="83">
        <f t="shared" si="180"/>
        <v>1.4819986603601478</v>
      </c>
      <c r="CC91" s="83" t="str">
        <f t="shared" si="181"/>
        <v>NA</v>
      </c>
      <c r="CD91" s="83" t="str">
        <f t="shared" si="182"/>
        <v>NA</v>
      </c>
      <c r="CE91" s="83" t="str">
        <f t="shared" si="183"/>
        <v>NA</v>
      </c>
      <c r="CF91" s="83" t="str">
        <f t="shared" si="184"/>
        <v>NA</v>
      </c>
      <c r="CG91" s="84">
        <f t="shared" si="185"/>
        <v>0</v>
      </c>
      <c r="CH91" s="84" t="str">
        <f t="shared" si="186"/>
        <v>NA</v>
      </c>
      <c r="CI91" s="9"/>
      <c r="CJ91" s="84">
        <f t="shared" si="187"/>
        <v>0</v>
      </c>
      <c r="CK91" s="26"/>
      <c r="CL91" s="87">
        <f t="shared" si="188"/>
        <v>0</v>
      </c>
      <c r="CM91" s="87">
        <f t="shared" si="240"/>
        <v>0</v>
      </c>
      <c r="CN91" s="92">
        <f t="shared" si="241"/>
        <v>0</v>
      </c>
      <c r="CO91" s="92">
        <f t="shared" si="242"/>
        <v>0</v>
      </c>
      <c r="CP91" s="5">
        <f t="shared" si="189"/>
        <v>0</v>
      </c>
      <c r="CQ91" s="91">
        <f t="shared" si="190"/>
        <v>0</v>
      </c>
      <c r="CR91" s="37"/>
      <c r="CT91" s="84" t="str">
        <f t="shared" si="191"/>
        <v xml:space="preserve">NA </v>
      </c>
      <c r="CU91" s="205"/>
      <c r="CV91" s="244"/>
      <c r="CW91" s="5"/>
      <c r="CX91" s="26" t="e">
        <f t="shared" si="243"/>
        <v>#DIV/0!</v>
      </c>
      <c r="CY91" s="26" t="e">
        <f t="shared" si="244"/>
        <v>#DIV/0!</v>
      </c>
      <c r="CZ91" s="26" t="e">
        <f t="shared" si="245"/>
        <v>#DIV/0!</v>
      </c>
      <c r="DA91" s="26" t="e">
        <f t="shared" si="192"/>
        <v>#DIV/0!</v>
      </c>
      <c r="DB91" s="26"/>
      <c r="DC91" t="e">
        <f t="shared" si="246"/>
        <v>#DIV/0!</v>
      </c>
      <c r="DE91" s="26" t="e">
        <f t="shared" si="247"/>
        <v>#DIV/0!</v>
      </c>
      <c r="DF91" s="26" t="e">
        <f t="shared" si="248"/>
        <v>#DIV/0!</v>
      </c>
      <c r="DG91" s="26" t="e">
        <f t="shared" si="249"/>
        <v>#DIV/0!</v>
      </c>
      <c r="DH91" s="26" t="e">
        <f t="shared" si="250"/>
        <v>#DIV/0!</v>
      </c>
      <c r="DI91" s="26"/>
      <c r="DJ91" s="26" t="e">
        <f t="shared" si="276"/>
        <v>#DIV/0!</v>
      </c>
      <c r="DK91" s="26"/>
      <c r="DL91" s="26" t="e">
        <f t="shared" si="277"/>
        <v>#DIV/0!</v>
      </c>
      <c r="DM91" s="26" t="e">
        <f t="shared" si="278"/>
        <v>#DIV/0!</v>
      </c>
      <c r="DN91" s="26" t="e">
        <f t="shared" si="279"/>
        <v>#DIV/0!</v>
      </c>
      <c r="DO91" s="26" t="e">
        <f t="shared" si="280"/>
        <v>#DIV/0!</v>
      </c>
      <c r="DP91" s="26"/>
      <c r="DQ91" s="26" t="e">
        <f t="shared" si="281"/>
        <v>#DIV/0!</v>
      </c>
      <c r="DR91" s="26"/>
      <c r="DS91" s="26"/>
      <c r="DT91" s="26" t="e">
        <f t="shared" si="251"/>
        <v>#DIV/0!</v>
      </c>
      <c r="DU91" s="26">
        <f t="shared" si="252"/>
        <v>5.4768592928670238E-3</v>
      </c>
      <c r="DV91" s="26" t="e">
        <f t="shared" si="253"/>
        <v>#DIV/0!</v>
      </c>
      <c r="DW91" s="26" t="e">
        <f t="shared" si="254"/>
        <v>#DIV/0!</v>
      </c>
      <c r="DX91" s="26"/>
      <c r="DZ91" s="26" t="e">
        <f t="shared" si="284"/>
        <v>#DIV/0!</v>
      </c>
      <c r="EA91" s="26">
        <f t="shared" si="255"/>
        <v>1</v>
      </c>
      <c r="EB91" s="26">
        <f t="shared" si="193"/>
        <v>1.2027529592026753</v>
      </c>
      <c r="ED91" s="26" t="e">
        <f t="shared" si="256"/>
        <v>#DIV/0!</v>
      </c>
      <c r="EE91" s="26">
        <f t="shared" si="257"/>
        <v>5.6952228791595158E-3</v>
      </c>
      <c r="EF91" s="26" t="e">
        <f t="shared" si="258"/>
        <v>#DIV/0!</v>
      </c>
      <c r="EG91" s="26" t="e">
        <f t="shared" si="259"/>
        <v>#DIV/0!</v>
      </c>
      <c r="EH91" s="26"/>
      <c r="EJ91" s="26" t="e">
        <f t="shared" si="260"/>
        <v>#DIV/0!</v>
      </c>
      <c r="EK91" s="26">
        <f t="shared" si="261"/>
        <v>1</v>
      </c>
      <c r="EL91" s="26">
        <f t="shared" si="194"/>
        <v>1.1798448928861105</v>
      </c>
      <c r="EO91" s="26" t="e">
        <f t="shared" si="262"/>
        <v>#DIV/0!</v>
      </c>
      <c r="EP91" s="26">
        <f t="shared" si="263"/>
        <v>2.2121391442811916E-2</v>
      </c>
      <c r="EQ91" s="26" t="e">
        <f t="shared" si="264"/>
        <v>#DIV/0!</v>
      </c>
      <c r="ER91" s="26" t="e">
        <f t="shared" si="265"/>
        <v>#DIV/0!</v>
      </c>
      <c r="EU91" s="26" t="e">
        <f t="shared" si="282"/>
        <v>#DIV/0!</v>
      </c>
      <c r="EV91" s="26">
        <f t="shared" si="266"/>
        <v>1</v>
      </c>
      <c r="EW91" s="26">
        <f t="shared" si="195"/>
        <v>1.2097635445981114</v>
      </c>
      <c r="EX91" s="26"/>
      <c r="EY91" s="26" t="e">
        <f t="shared" si="267"/>
        <v>#DIV/0!</v>
      </c>
      <c r="EZ91" s="26">
        <f t="shared" si="268"/>
        <v>-1.6644532149944848E-2</v>
      </c>
      <c r="FA91" s="26" t="e">
        <f t="shared" si="269"/>
        <v>#DIV/0!</v>
      </c>
      <c r="FB91" s="26" t="e">
        <f t="shared" si="270"/>
        <v>#DIV/0!</v>
      </c>
      <c r="FC91" s="26"/>
      <c r="FD91" s="26"/>
      <c r="FE91" s="26" t="e">
        <f t="shared" si="283"/>
        <v>#DIV/0!</v>
      </c>
      <c r="FF91" s="26">
        <f t="shared" si="271"/>
        <v>1</v>
      </c>
      <c r="FG91" s="26">
        <f t="shared" si="196"/>
        <v>0.99420481543204398</v>
      </c>
      <c r="FW91">
        <f t="shared" si="197"/>
        <v>0.36880431638389655</v>
      </c>
      <c r="FY91" s="8">
        <f t="shared" si="272"/>
        <v>7</v>
      </c>
      <c r="FZ91" t="b">
        <f t="shared" si="273"/>
        <v>1</v>
      </c>
      <c r="GD91" s="11"/>
      <c r="GE91" s="11"/>
      <c r="GF91" s="11">
        <v>1978</v>
      </c>
      <c r="GG91" s="17" t="str">
        <f t="shared" ca="1" si="285"/>
        <v/>
      </c>
      <c r="GH91" s="18" t="str">
        <f t="shared" ca="1" si="286"/>
        <v/>
      </c>
      <c r="GM91">
        <f t="shared" ca="1" si="198"/>
        <v>1992</v>
      </c>
      <c r="GN91" s="18">
        <f t="shared" ca="1" si="199"/>
        <v>0.97577739323100754</v>
      </c>
      <c r="GO91" s="18">
        <f t="shared" ca="1" si="200"/>
        <v>1.061900767391702</v>
      </c>
      <c r="GP91" s="18">
        <f t="shared" ca="1" si="201"/>
        <v>0.98335033916135195</v>
      </c>
      <c r="GQ91" s="18">
        <f t="shared" ca="1" si="202"/>
        <v>0.91685612668643213</v>
      </c>
      <c r="GY91" s="14"/>
      <c r="HA91" s="26">
        <f t="shared" si="203"/>
        <v>0.26582301430462135</v>
      </c>
      <c r="HB91" s="26" t="e">
        <f t="shared" si="204"/>
        <v>#VALUE!</v>
      </c>
      <c r="HC91" s="26" t="e">
        <f t="shared" si="205"/>
        <v>#VALUE!</v>
      </c>
      <c r="HD91" s="26" t="e">
        <f t="shared" si="206"/>
        <v>#VALUE!</v>
      </c>
      <c r="HE91" s="26">
        <f t="shared" si="207"/>
        <v>0</v>
      </c>
      <c r="HF91" s="26" t="e">
        <f t="shared" si="208"/>
        <v>#VALUE!</v>
      </c>
      <c r="HG91" s="26"/>
      <c r="HH91" s="26">
        <f t="shared" si="209"/>
        <v>0</v>
      </c>
      <c r="HJ91" s="26">
        <f t="shared" si="210"/>
        <v>0</v>
      </c>
      <c r="HK91" s="26">
        <f t="shared" si="211"/>
        <v>0.58155995303321184</v>
      </c>
      <c r="HL91" s="26">
        <f t="shared" si="212"/>
        <v>0</v>
      </c>
      <c r="HM91" s="26">
        <f t="shared" si="213"/>
        <v>0</v>
      </c>
      <c r="HP91" s="8">
        <f t="shared" si="274"/>
        <v>7</v>
      </c>
      <c r="HQ91" t="b">
        <f t="shared" si="275"/>
        <v>1</v>
      </c>
      <c r="HT91" s="11"/>
      <c r="HU91" s="11"/>
      <c r="HV91" s="11"/>
      <c r="HW91" s="17">
        <f t="shared" ca="1" si="214"/>
        <v>1992</v>
      </c>
      <c r="HX91" s="18">
        <f t="shared" ca="1" si="215"/>
        <v>0.87793933680221903</v>
      </c>
      <c r="HY91" s="18">
        <f t="shared" ca="1" si="216"/>
        <v>1.0274092923425859</v>
      </c>
      <c r="HZ91" s="18">
        <f t="shared" ca="1" si="217"/>
        <v>1.0012890825813532</v>
      </c>
      <c r="IC91" s="18">
        <f t="shared" ca="1" si="218"/>
        <v>0.93727734042751354</v>
      </c>
      <c r="ID91" s="18">
        <f t="shared" ca="1" si="219"/>
        <v>0.9406150133214698</v>
      </c>
      <c r="IE91" s="18">
        <f t="shared" ca="1" si="220"/>
        <v>1.0543928539419196</v>
      </c>
      <c r="IF91" s="18">
        <f t="shared" ca="1" si="221"/>
        <v>0.99963893958186967</v>
      </c>
      <c r="IH91" s="197"/>
      <c r="II91">
        <f t="shared" si="222"/>
        <v>0</v>
      </c>
      <c r="IJ91">
        <f t="shared" si="223"/>
        <v>0.54171826302424253</v>
      </c>
      <c r="IK91" t="e">
        <f t="shared" si="224"/>
        <v>#DIV/0!</v>
      </c>
      <c r="IL91">
        <f t="shared" si="225"/>
        <v>0</v>
      </c>
      <c r="IM91">
        <f t="shared" si="226"/>
        <v>0.35037433709296978</v>
      </c>
      <c r="IN91">
        <f t="shared" si="227"/>
        <v>0</v>
      </c>
      <c r="IO91" s="17">
        <f t="shared" ca="1" si="228"/>
        <v>1992</v>
      </c>
      <c r="IP91" s="18">
        <f t="shared" ca="1" si="229"/>
        <v>1.0913569952766278</v>
      </c>
      <c r="IQ91" s="18">
        <f t="shared" ca="1" si="230"/>
        <v>0.99115341739045137</v>
      </c>
      <c r="IR91" s="18">
        <f t="shared" ca="1" si="231"/>
        <v>1.0817022154614042</v>
      </c>
      <c r="IT91" s="17">
        <f t="shared" ca="1" si="232"/>
        <v>1992</v>
      </c>
      <c r="IU91" s="18">
        <f t="shared" ca="1" si="233"/>
        <v>1.1271570613201707</v>
      </c>
      <c r="IV91" s="18">
        <f t="shared" ca="1" si="234"/>
        <v>1.0461072821995967</v>
      </c>
      <c r="IW91" s="18">
        <f t="shared" ca="1" si="235"/>
        <v>1.1791272100297276</v>
      </c>
    </row>
    <row r="92" spans="1:257" x14ac:dyDescent="0.2">
      <c r="A92" t="s">
        <v>239</v>
      </c>
      <c r="B92" s="1">
        <f t="shared" si="236"/>
        <v>1957</v>
      </c>
      <c r="C92" s="42">
        <f>'Annual Data - MER Dec 2019'!C21</f>
        <v>7712.2889999999998</v>
      </c>
      <c r="D92" s="42">
        <f>'Annual Data - MER Dec 2019 PNNL'!G21</f>
        <v>3960.8629999999998</v>
      </c>
      <c r="E92" s="42">
        <f>'Annual Data - MER Dec 2019 PNNL'!J21</f>
        <v>20184.594000000001</v>
      </c>
      <c r="F92" s="42">
        <f>'Annual Data - MER Dec 2019 PNNL'!M21</f>
        <v>9896.2900000000009</v>
      </c>
      <c r="G92" s="42">
        <v>-0.128</v>
      </c>
      <c r="H92" s="42">
        <f t="shared" si="237"/>
        <v>41753.908000000003</v>
      </c>
      <c r="I92" s="1"/>
      <c r="J92" s="1"/>
      <c r="K92" s="525"/>
      <c r="L92" s="42"/>
      <c r="M92" s="42">
        <f>[10]Commercial_Total!D23</f>
        <v>3960.7870000000003</v>
      </c>
      <c r="N92" s="42"/>
      <c r="O92" s="42"/>
      <c r="P92" s="42"/>
      <c r="Q92" s="42"/>
      <c r="R92" s="27"/>
      <c r="S92" s="27"/>
      <c r="T92" s="1"/>
      <c r="U92" s="1"/>
      <c r="V92" s="1"/>
      <c r="W92" s="1"/>
      <c r="X92" s="1"/>
      <c r="Y92" s="1"/>
      <c r="AA92" s="231"/>
      <c r="AB92" s="231">
        <f>Sector_Activity!C14</f>
        <v>32345.382764320952</v>
      </c>
      <c r="AC92" s="231"/>
      <c r="AD92" s="51"/>
      <c r="AE92" s="23"/>
      <c r="AF92" s="42">
        <f>Sector_Activity!G14</f>
        <v>2994.1</v>
      </c>
      <c r="AI92" s="267"/>
      <c r="AJ92" s="267">
        <f t="shared" si="238"/>
        <v>122.45293335557632</v>
      </c>
      <c r="AK92" s="267"/>
      <c r="AL92" s="51"/>
      <c r="AO92" s="34">
        <f t="shared" si="171"/>
        <v>0</v>
      </c>
      <c r="AP92" s="34">
        <f t="shared" si="239"/>
        <v>13.945395277378847</v>
      </c>
      <c r="AR92" s="26">
        <f t="shared" si="172"/>
        <v>0</v>
      </c>
      <c r="AS92" s="26">
        <f t="shared" si="173"/>
        <v>0.6204084359873755</v>
      </c>
      <c r="AT92" s="26"/>
      <c r="AU92" s="26">
        <v>0</v>
      </c>
      <c r="AV92" s="26"/>
      <c r="AW92" s="26">
        <f t="shared" si="174"/>
        <v>0</v>
      </c>
      <c r="AZ92" s="34">
        <f t="shared" si="175"/>
        <v>0</v>
      </c>
      <c r="BA92" s="34">
        <f t="shared" si="176"/>
        <v>10.803040233900321</v>
      </c>
      <c r="BB92" s="34">
        <f t="shared" si="177"/>
        <v>0</v>
      </c>
      <c r="BC92" s="93">
        <f t="shared" si="178"/>
        <v>0</v>
      </c>
      <c r="BE92" s="34"/>
      <c r="BF92" s="26"/>
      <c r="BG92" s="26"/>
      <c r="BI92" s="51"/>
      <c r="BJ92" s="258">
        <f>[10]Commercial_Total!Y23</f>
        <v>0.62440145999321994</v>
      </c>
      <c r="BK92" s="51"/>
      <c r="BL92" s="51"/>
      <c r="BM92" s="1"/>
      <c r="BO92" s="1"/>
      <c r="BP92" s="258">
        <f>[10]Commercial_Total!X23</f>
        <v>0.99360503736508254</v>
      </c>
      <c r="BQ92" s="1"/>
      <c r="BR92" s="51"/>
      <c r="BS92" s="1"/>
      <c r="CA92" s="83">
        <f t="shared" si="179"/>
        <v>0.37656424897184032</v>
      </c>
      <c r="CB92" s="83">
        <f t="shared" si="180"/>
        <v>1.452577327856591</v>
      </c>
      <c r="CC92" s="83" t="str">
        <f t="shared" si="181"/>
        <v>NA</v>
      </c>
      <c r="CD92" s="83" t="str">
        <f t="shared" si="182"/>
        <v>NA</v>
      </c>
      <c r="CE92" s="83" t="str">
        <f t="shared" si="183"/>
        <v>NA</v>
      </c>
      <c r="CF92" s="83" t="str">
        <f t="shared" si="184"/>
        <v>NA</v>
      </c>
      <c r="CG92" s="84">
        <f t="shared" si="185"/>
        <v>0</v>
      </c>
      <c r="CH92" s="84" t="str">
        <f t="shared" si="186"/>
        <v>NA</v>
      </c>
      <c r="CI92" s="9"/>
      <c r="CJ92" s="84">
        <f t="shared" si="187"/>
        <v>0</v>
      </c>
      <c r="CK92" s="26"/>
      <c r="CL92" s="87">
        <f t="shared" si="188"/>
        <v>0</v>
      </c>
      <c r="CM92" s="87">
        <f t="shared" si="240"/>
        <v>0</v>
      </c>
      <c r="CN92" s="92">
        <f t="shared" si="241"/>
        <v>0</v>
      </c>
      <c r="CO92" s="92">
        <f t="shared" si="242"/>
        <v>0</v>
      </c>
      <c r="CP92" s="5">
        <f t="shared" si="189"/>
        <v>0</v>
      </c>
      <c r="CQ92" s="91">
        <f t="shared" si="190"/>
        <v>0</v>
      </c>
      <c r="CR92" s="37"/>
      <c r="CT92" s="84" t="str">
        <f t="shared" si="191"/>
        <v xml:space="preserve">NA </v>
      </c>
      <c r="CU92" s="205"/>
      <c r="CV92" s="244"/>
      <c r="CW92" s="5"/>
      <c r="CX92" s="26" t="e">
        <f t="shared" si="243"/>
        <v>#DIV/0!</v>
      </c>
      <c r="CY92" s="26" t="e">
        <f t="shared" si="244"/>
        <v>#DIV/0!</v>
      </c>
      <c r="CZ92" s="26" t="e">
        <f t="shared" si="245"/>
        <v>#DIV/0!</v>
      </c>
      <c r="DA92" s="26" t="e">
        <f t="shared" si="192"/>
        <v>#DIV/0!</v>
      </c>
      <c r="DB92" s="26"/>
      <c r="DC92" t="e">
        <f t="shared" si="246"/>
        <v>#DIV/0!</v>
      </c>
      <c r="DE92" s="26" t="e">
        <f t="shared" si="247"/>
        <v>#DIV/0!</v>
      </c>
      <c r="DF92" s="26" t="e">
        <f t="shared" si="248"/>
        <v>#DIV/0!</v>
      </c>
      <c r="DG92" s="26" t="e">
        <f t="shared" si="249"/>
        <v>#DIV/0!</v>
      </c>
      <c r="DH92" s="26" t="e">
        <f t="shared" si="250"/>
        <v>#DIV/0!</v>
      </c>
      <c r="DI92" s="26"/>
      <c r="DJ92" s="26" t="e">
        <f t="shared" si="276"/>
        <v>#DIV/0!</v>
      </c>
      <c r="DK92" s="26"/>
      <c r="DL92" s="26" t="e">
        <f t="shared" si="277"/>
        <v>#DIV/0!</v>
      </c>
      <c r="DM92" s="26" t="e">
        <f t="shared" si="278"/>
        <v>#DIV/0!</v>
      </c>
      <c r="DN92" s="26" t="e">
        <f t="shared" si="279"/>
        <v>#DIV/0!</v>
      </c>
      <c r="DO92" s="26" t="e">
        <f t="shared" si="280"/>
        <v>#DIV/0!</v>
      </c>
      <c r="DP92" s="26"/>
      <c r="DQ92" s="26" t="e">
        <f t="shared" si="281"/>
        <v>#DIV/0!</v>
      </c>
      <c r="DR92" s="26"/>
      <c r="DS92" s="26"/>
      <c r="DT92" s="26" t="e">
        <f t="shared" si="251"/>
        <v>#DIV/0!</v>
      </c>
      <c r="DU92" s="26">
        <f t="shared" si="252"/>
        <v>-4.1633311230581754E-2</v>
      </c>
      <c r="DV92" s="26" t="e">
        <f t="shared" si="253"/>
        <v>#DIV/0!</v>
      </c>
      <c r="DW92" s="26" t="e">
        <f t="shared" si="254"/>
        <v>#DIV/0!</v>
      </c>
      <c r="DX92" s="26"/>
      <c r="DZ92" s="26" t="e">
        <f t="shared" si="284"/>
        <v>#DIV/0!</v>
      </c>
      <c r="EA92" s="26">
        <f t="shared" si="255"/>
        <v>1</v>
      </c>
      <c r="EB92" s="26">
        <f t="shared" si="193"/>
        <v>1.2027529592026753</v>
      </c>
      <c r="ED92" s="26" t="e">
        <f t="shared" si="256"/>
        <v>#DIV/0!</v>
      </c>
      <c r="EE92" s="26">
        <f t="shared" si="257"/>
        <v>5.2607250369327285E-3</v>
      </c>
      <c r="EF92" s="26" t="e">
        <f t="shared" si="258"/>
        <v>#DIV/0!</v>
      </c>
      <c r="EG92" s="26" t="e">
        <f t="shared" si="259"/>
        <v>#DIV/0!</v>
      </c>
      <c r="EH92" s="26"/>
      <c r="EJ92" s="26" t="e">
        <f t="shared" si="260"/>
        <v>#DIV/0!</v>
      </c>
      <c r="EK92" s="26">
        <f t="shared" si="261"/>
        <v>1</v>
      </c>
      <c r="EL92" s="26">
        <f t="shared" si="194"/>
        <v>1.1798448928861105</v>
      </c>
      <c r="EO92" s="26" t="e">
        <f t="shared" si="262"/>
        <v>#DIV/0!</v>
      </c>
      <c r="EP92" s="26">
        <f t="shared" si="263"/>
        <v>-4.1649073425332216E-2</v>
      </c>
      <c r="EQ92" s="26" t="e">
        <f t="shared" si="264"/>
        <v>#DIV/0!</v>
      </c>
      <c r="ER92" s="26" t="e">
        <f t="shared" si="265"/>
        <v>#DIV/0!</v>
      </c>
      <c r="EU92" s="26" t="e">
        <f t="shared" si="282"/>
        <v>#DIV/0!</v>
      </c>
      <c r="EV92" s="26">
        <f t="shared" si="266"/>
        <v>1</v>
      </c>
      <c r="EW92" s="26">
        <f t="shared" si="195"/>
        <v>1.2097635445981114</v>
      </c>
      <c r="EX92" s="26"/>
      <c r="EY92" s="26" t="e">
        <f t="shared" si="267"/>
        <v>#DIV/0!</v>
      </c>
      <c r="EZ92" s="26">
        <f t="shared" si="268"/>
        <v>1.5762194750443852E-5</v>
      </c>
      <c r="FA92" s="26" t="e">
        <f t="shared" si="269"/>
        <v>#DIV/0!</v>
      </c>
      <c r="FB92" s="26" t="e">
        <f t="shared" si="270"/>
        <v>#DIV/0!</v>
      </c>
      <c r="FC92" s="26"/>
      <c r="FD92" s="26"/>
      <c r="FE92" s="26" t="e">
        <f t="shared" si="283"/>
        <v>#DIV/0!</v>
      </c>
      <c r="FF92" s="26">
        <f t="shared" si="271"/>
        <v>1</v>
      </c>
      <c r="FG92" s="26">
        <f t="shared" si="196"/>
        <v>0.99420481543204398</v>
      </c>
      <c r="FW92">
        <f t="shared" si="197"/>
        <v>0.37656424897184032</v>
      </c>
      <c r="FY92" s="8">
        <f t="shared" si="272"/>
        <v>8</v>
      </c>
      <c r="FZ92" t="b">
        <f t="shared" si="273"/>
        <v>1</v>
      </c>
      <c r="GD92" s="11"/>
      <c r="GE92" s="11"/>
      <c r="GF92" s="11">
        <v>1979</v>
      </c>
      <c r="GG92" s="17" t="str">
        <f t="shared" ca="1" si="285"/>
        <v/>
      </c>
      <c r="GH92" s="18" t="str">
        <f t="shared" ca="1" si="286"/>
        <v/>
      </c>
      <c r="GM92">
        <f t="shared" ca="1" si="198"/>
        <v>1993</v>
      </c>
      <c r="GN92" s="18">
        <f t="shared" ca="1" si="199"/>
        <v>0.95832163250996161</v>
      </c>
      <c r="GO92" s="18">
        <f t="shared" ca="1" si="200"/>
        <v>1.0580794419979354</v>
      </c>
      <c r="GP92" s="18">
        <f t="shared" ca="1" si="201"/>
        <v>0.98810699125864732</v>
      </c>
      <c r="GQ92" s="18">
        <f t="shared" ca="1" si="202"/>
        <v>0.92060839513039872</v>
      </c>
      <c r="GY92" s="14"/>
      <c r="HA92" s="26">
        <f t="shared" si="203"/>
        <v>0.27141613938394038</v>
      </c>
      <c r="HB92" s="26" t="e">
        <f t="shared" si="204"/>
        <v>#VALUE!</v>
      </c>
      <c r="HC92" s="26" t="e">
        <f t="shared" si="205"/>
        <v>#VALUE!</v>
      </c>
      <c r="HD92" s="26" t="e">
        <f t="shared" si="206"/>
        <v>#VALUE!</v>
      </c>
      <c r="HE92" s="26">
        <f t="shared" si="207"/>
        <v>0</v>
      </c>
      <c r="HF92" s="26" t="e">
        <f t="shared" si="208"/>
        <v>#VALUE!</v>
      </c>
      <c r="HG92" s="26"/>
      <c r="HH92" s="26">
        <f t="shared" si="209"/>
        <v>0</v>
      </c>
      <c r="HJ92" s="26">
        <f t="shared" si="210"/>
        <v>0</v>
      </c>
      <c r="HK92" s="26">
        <f t="shared" si="211"/>
        <v>0.55784478247200797</v>
      </c>
      <c r="HL92" s="26">
        <f t="shared" si="212"/>
        <v>0</v>
      </c>
      <c r="HM92" s="26">
        <f t="shared" si="213"/>
        <v>0</v>
      </c>
      <c r="HP92" s="8">
        <f t="shared" si="274"/>
        <v>8</v>
      </c>
      <c r="HQ92" t="b">
        <f t="shared" si="275"/>
        <v>1</v>
      </c>
      <c r="HT92" s="11"/>
      <c r="HU92" s="11"/>
      <c r="HV92" s="11"/>
      <c r="HW92" s="17">
        <f t="shared" ca="1" si="214"/>
        <v>1993</v>
      </c>
      <c r="HX92" s="18">
        <f t="shared" ca="1" si="215"/>
        <v>0.90210671356310168</v>
      </c>
      <c r="HY92" s="18">
        <f t="shared" ca="1" si="216"/>
        <v>1.0334340396947603</v>
      </c>
      <c r="HZ92" s="18">
        <f t="shared" ca="1" si="217"/>
        <v>0.99924420513608447</v>
      </c>
      <c r="IC92" s="18">
        <f t="shared" ca="1" si="218"/>
        <v>0.96798389712623822</v>
      </c>
      <c r="ID92" s="18">
        <f t="shared" ca="1" si="219"/>
        <v>0.95379908855066509</v>
      </c>
      <c r="IE92" s="18">
        <f t="shared" ca="1" si="220"/>
        <v>1.061654243136575</v>
      </c>
      <c r="IF92" s="18">
        <f t="shared" ca="1" si="221"/>
        <v>1.0126865161754612</v>
      </c>
      <c r="IH92" s="197"/>
      <c r="II92">
        <f t="shared" si="222"/>
        <v>0</v>
      </c>
      <c r="IJ92">
        <f t="shared" si="223"/>
        <v>0.55603390166878641</v>
      </c>
      <c r="IK92" t="e">
        <f t="shared" si="224"/>
        <v>#DIV/0!</v>
      </c>
      <c r="IL92">
        <f t="shared" si="225"/>
        <v>0</v>
      </c>
      <c r="IM92">
        <f t="shared" si="226"/>
        <v>0.34496812329028992</v>
      </c>
      <c r="IN92">
        <f t="shared" si="227"/>
        <v>0</v>
      </c>
      <c r="IO92" s="17">
        <f t="shared" ca="1" si="228"/>
        <v>1993</v>
      </c>
      <c r="IP92" s="18">
        <f t="shared" ca="1" si="229"/>
        <v>1.1102236102838481</v>
      </c>
      <c r="IQ92" s="18">
        <f t="shared" ca="1" si="230"/>
        <v>1.0236250320294573</v>
      </c>
      <c r="IR92" s="18">
        <f t="shared" ca="1" si="231"/>
        <v>1.1364526786366638</v>
      </c>
      <c r="IT92" s="17">
        <f t="shared" ca="1" si="232"/>
        <v>1993</v>
      </c>
      <c r="IU92" s="18">
        <f t="shared" ca="1" si="233"/>
        <v>1.137198393024756</v>
      </c>
      <c r="IV92" s="18">
        <f t="shared" ca="1" si="234"/>
        <v>1.0607699836353592</v>
      </c>
      <c r="IW92" s="18">
        <f t="shared" ca="1" si="235"/>
        <v>1.206305920759027</v>
      </c>
    </row>
    <row r="93" spans="1:257" x14ac:dyDescent="0.2">
      <c r="A93" t="s">
        <v>239</v>
      </c>
      <c r="B93" s="1">
        <f t="shared" si="236"/>
        <v>1958</v>
      </c>
      <c r="C93" s="42">
        <f>'Annual Data - MER Dec 2019'!C22</f>
        <v>8200.9850000000006</v>
      </c>
      <c r="D93" s="42">
        <f>'Annual Data - MER Dec 2019 PNNL'!G22</f>
        <v>4119.2370000000001</v>
      </c>
      <c r="E93" s="42">
        <f>'Annual Data - MER Dec 2019 PNNL'!J22</f>
        <v>19284.925999999999</v>
      </c>
      <c r="F93" s="42">
        <f>'Annual Data - MER Dec 2019 PNNL'!M22</f>
        <v>10004.123</v>
      </c>
      <c r="G93" s="42">
        <v>8.9999999999999993E-3</v>
      </c>
      <c r="H93" s="42">
        <f t="shared" si="237"/>
        <v>41609.279999999999</v>
      </c>
      <c r="I93" s="1"/>
      <c r="J93" s="1"/>
      <c r="K93" s="525"/>
      <c r="L93" s="42"/>
      <c r="M93" s="42">
        <f>[10]Commercial_Total!D24</f>
        <v>4119.1559999999999</v>
      </c>
      <c r="N93" s="42"/>
      <c r="O93" s="42"/>
      <c r="P93" s="42"/>
      <c r="Q93" s="42"/>
      <c r="R93" s="27"/>
      <c r="S93" s="27"/>
      <c r="T93" s="1"/>
      <c r="U93" s="1"/>
      <c r="V93" s="1"/>
      <c r="W93" s="1"/>
      <c r="X93" s="1"/>
      <c r="Y93" s="1"/>
      <c r="AA93" s="231"/>
      <c r="AB93" s="231">
        <f>Sector_Activity!C15</f>
        <v>33206.848339272772</v>
      </c>
      <c r="AC93" s="231"/>
      <c r="AD93" s="51"/>
      <c r="AE93" s="23"/>
      <c r="AF93" s="42">
        <f>Sector_Activity!G15</f>
        <v>2972</v>
      </c>
      <c r="AI93" s="267"/>
      <c r="AJ93" s="267">
        <f t="shared" si="238"/>
        <v>124.04537636076694</v>
      </c>
      <c r="AK93" s="267"/>
      <c r="AL93" s="51"/>
      <c r="AO93" s="34">
        <f t="shared" si="171"/>
        <v>0</v>
      </c>
      <c r="AP93" s="34">
        <f t="shared" si="239"/>
        <v>14.00043068640646</v>
      </c>
      <c r="AR93" s="26">
        <f t="shared" si="172"/>
        <v>0</v>
      </c>
      <c r="AS93" s="26">
        <f t="shared" si="173"/>
        <v>0.62847655691495274</v>
      </c>
      <c r="AT93" s="26"/>
      <c r="AU93" s="26">
        <v>0</v>
      </c>
      <c r="AV93" s="26"/>
      <c r="AW93" s="26">
        <f t="shared" si="174"/>
        <v>0</v>
      </c>
      <c r="AZ93" s="34">
        <f t="shared" si="175"/>
        <v>0</v>
      </c>
      <c r="BA93" s="34">
        <f t="shared" si="176"/>
        <v>11.173232953994876</v>
      </c>
      <c r="BB93" s="34">
        <f t="shared" si="177"/>
        <v>0</v>
      </c>
      <c r="BC93" s="93">
        <f t="shared" si="178"/>
        <v>0</v>
      </c>
      <c r="BE93" s="34"/>
      <c r="BF93" s="26"/>
      <c r="BG93" s="26"/>
      <c r="BI93" s="51"/>
      <c r="BJ93" s="258">
        <f>[10]Commercial_Total!Y24</f>
        <v>0.61692110883997375</v>
      </c>
      <c r="BK93" s="51"/>
      <c r="BL93" s="51"/>
      <c r="BM93" s="1"/>
      <c r="BO93" s="1"/>
      <c r="BP93" s="258">
        <f>[10]Commercial_Total!X24</f>
        <v>1.0187308359357441</v>
      </c>
      <c r="BQ93" s="1"/>
      <c r="BR93" s="51"/>
      <c r="BS93" s="1"/>
      <c r="CA93" s="83">
        <f t="shared" si="179"/>
        <v>0.37378475934147476</v>
      </c>
      <c r="CB93" s="83">
        <f t="shared" si="180"/>
        <v>1.458309914548666</v>
      </c>
      <c r="CC93" s="83" t="str">
        <f t="shared" si="181"/>
        <v>NA</v>
      </c>
      <c r="CD93" s="83" t="str">
        <f t="shared" si="182"/>
        <v>NA</v>
      </c>
      <c r="CE93" s="83" t="str">
        <f t="shared" si="183"/>
        <v>NA</v>
      </c>
      <c r="CF93" s="83" t="str">
        <f t="shared" si="184"/>
        <v>NA</v>
      </c>
      <c r="CG93" s="84">
        <f t="shared" si="185"/>
        <v>0</v>
      </c>
      <c r="CH93" s="84" t="str">
        <f t="shared" si="186"/>
        <v>NA</v>
      </c>
      <c r="CI93" s="9"/>
      <c r="CJ93" s="84">
        <f t="shared" si="187"/>
        <v>0</v>
      </c>
      <c r="CK93" s="26"/>
      <c r="CL93" s="87">
        <f t="shared" si="188"/>
        <v>0</v>
      </c>
      <c r="CM93" s="87">
        <f t="shared" si="240"/>
        <v>0</v>
      </c>
      <c r="CN93" s="92">
        <f t="shared" si="241"/>
        <v>0</v>
      </c>
      <c r="CO93" s="92">
        <f t="shared" si="242"/>
        <v>0</v>
      </c>
      <c r="CP93" s="5">
        <f t="shared" si="189"/>
        <v>0</v>
      </c>
      <c r="CQ93" s="91">
        <f t="shared" si="190"/>
        <v>0</v>
      </c>
      <c r="CR93" s="37"/>
      <c r="CT93" s="84" t="str">
        <f t="shared" si="191"/>
        <v xml:space="preserve">NA </v>
      </c>
      <c r="CU93" s="205"/>
      <c r="CV93" s="244"/>
      <c r="CW93" s="5"/>
      <c r="CX93" s="26" t="e">
        <f t="shared" si="243"/>
        <v>#DIV/0!</v>
      </c>
      <c r="CY93" s="26" t="e">
        <f t="shared" si="244"/>
        <v>#DIV/0!</v>
      </c>
      <c r="CZ93" s="26" t="e">
        <f t="shared" si="245"/>
        <v>#DIV/0!</v>
      </c>
      <c r="DA93" s="26" t="e">
        <f t="shared" si="192"/>
        <v>#DIV/0!</v>
      </c>
      <c r="DB93" s="26"/>
      <c r="DC93" t="e">
        <f t="shared" si="246"/>
        <v>#DIV/0!</v>
      </c>
      <c r="DE93" s="26" t="e">
        <f t="shared" si="247"/>
        <v>#DIV/0!</v>
      </c>
      <c r="DF93" s="26" t="e">
        <f t="shared" si="248"/>
        <v>#DIV/0!</v>
      </c>
      <c r="DG93" s="26" t="e">
        <f t="shared" si="249"/>
        <v>#DIV/0!</v>
      </c>
      <c r="DH93" s="26" t="e">
        <f t="shared" si="250"/>
        <v>#DIV/0!</v>
      </c>
      <c r="DI93" s="26"/>
      <c r="DJ93" s="26" t="e">
        <f t="shared" si="276"/>
        <v>#DIV/0!</v>
      </c>
      <c r="DK93" s="26"/>
      <c r="DL93" s="26" t="e">
        <f t="shared" si="277"/>
        <v>#DIV/0!</v>
      </c>
      <c r="DM93" s="26" t="e">
        <f t="shared" si="278"/>
        <v>#DIV/0!</v>
      </c>
      <c r="DN93" s="26" t="e">
        <f t="shared" si="279"/>
        <v>#DIV/0!</v>
      </c>
      <c r="DO93" s="26" t="e">
        <f t="shared" si="280"/>
        <v>#DIV/0!</v>
      </c>
      <c r="DP93" s="26"/>
      <c r="DQ93" s="26" t="e">
        <f t="shared" si="281"/>
        <v>#DIV/0!</v>
      </c>
      <c r="DR93" s="26"/>
      <c r="DS93" s="26"/>
      <c r="DT93" s="26" t="e">
        <f t="shared" si="251"/>
        <v>#DIV/0!</v>
      </c>
      <c r="DU93" s="26">
        <f t="shared" si="252"/>
        <v>1.2920698410370185E-2</v>
      </c>
      <c r="DV93" s="26" t="e">
        <f t="shared" si="253"/>
        <v>#DIV/0!</v>
      </c>
      <c r="DW93" s="26" t="e">
        <f t="shared" si="254"/>
        <v>#DIV/0!</v>
      </c>
      <c r="DX93" s="26"/>
      <c r="DZ93" s="26" t="e">
        <f t="shared" si="284"/>
        <v>#DIV/0!</v>
      </c>
      <c r="EA93" s="26">
        <f t="shared" si="255"/>
        <v>1</v>
      </c>
      <c r="EB93" s="26">
        <f t="shared" si="193"/>
        <v>1.2027529592026753</v>
      </c>
      <c r="ED93" s="26" t="e">
        <f t="shared" si="256"/>
        <v>#DIV/0!</v>
      </c>
      <c r="EE93" s="26">
        <f t="shared" si="257"/>
        <v>3.3693405419892124E-2</v>
      </c>
      <c r="EF93" s="26" t="e">
        <f t="shared" si="258"/>
        <v>#DIV/0!</v>
      </c>
      <c r="EG93" s="26" t="e">
        <f t="shared" si="259"/>
        <v>#DIV/0!</v>
      </c>
      <c r="EH93" s="26"/>
      <c r="EJ93" s="26" t="e">
        <f t="shared" si="260"/>
        <v>#DIV/0!</v>
      </c>
      <c r="EK93" s="26">
        <f t="shared" si="261"/>
        <v>1</v>
      </c>
      <c r="EL93" s="26">
        <f t="shared" si="194"/>
        <v>1.1798448928861105</v>
      </c>
      <c r="EO93" s="26" t="e">
        <f t="shared" si="262"/>
        <v>#DIV/0!</v>
      </c>
      <c r="EP93" s="26">
        <f t="shared" si="263"/>
        <v>-1.2052373638108415E-2</v>
      </c>
      <c r="EQ93" s="26" t="e">
        <f t="shared" si="264"/>
        <v>#DIV/0!</v>
      </c>
      <c r="ER93" s="26" t="e">
        <f t="shared" si="265"/>
        <v>#DIV/0!</v>
      </c>
      <c r="EU93" s="26" t="e">
        <f t="shared" si="282"/>
        <v>#DIV/0!</v>
      </c>
      <c r="EV93" s="26">
        <f t="shared" si="266"/>
        <v>1</v>
      </c>
      <c r="EW93" s="26">
        <f t="shared" si="195"/>
        <v>1.2097635445981114</v>
      </c>
      <c r="EX93" s="26"/>
      <c r="EY93" s="26" t="e">
        <f t="shared" si="267"/>
        <v>#DIV/0!</v>
      </c>
      <c r="EZ93" s="26">
        <f t="shared" si="268"/>
        <v>2.4973072048478536E-2</v>
      </c>
      <c r="FA93" s="26" t="e">
        <f t="shared" si="269"/>
        <v>#DIV/0!</v>
      </c>
      <c r="FB93" s="26" t="e">
        <f t="shared" si="270"/>
        <v>#DIV/0!</v>
      </c>
      <c r="FC93" s="26"/>
      <c r="FD93" s="26"/>
      <c r="FE93" s="26" t="e">
        <f t="shared" si="283"/>
        <v>#DIV/0!</v>
      </c>
      <c r="FF93" s="26">
        <f t="shared" si="271"/>
        <v>1</v>
      </c>
      <c r="FG93" s="26">
        <f t="shared" si="196"/>
        <v>0.99420481543204398</v>
      </c>
      <c r="FW93">
        <f t="shared" si="197"/>
        <v>0.37378475934147476</v>
      </c>
      <c r="FY93" s="8">
        <f t="shared" si="272"/>
        <v>9</v>
      </c>
      <c r="FZ93" t="b">
        <f t="shared" si="273"/>
        <v>1</v>
      </c>
      <c r="GD93" s="11"/>
      <c r="GE93" s="11"/>
      <c r="GF93" s="11">
        <v>1980</v>
      </c>
      <c r="GG93" s="17" t="str">
        <f t="shared" ca="1" si="285"/>
        <v/>
      </c>
      <c r="GH93" s="18" t="str">
        <f t="shared" ca="1" si="286"/>
        <v/>
      </c>
      <c r="GM93">
        <f t="shared" ca="1" si="198"/>
        <v>1994</v>
      </c>
      <c r="GN93" s="18">
        <f t="shared" ca="1" si="199"/>
        <v>0.95137895416416063</v>
      </c>
      <c r="GO93" s="18">
        <f t="shared" ca="1" si="200"/>
        <v>1.0726406404170474</v>
      </c>
      <c r="GP93" s="18">
        <f t="shared" ca="1" si="201"/>
        <v>0.96481319759965201</v>
      </c>
      <c r="GQ93" s="18">
        <f t="shared" ca="1" si="202"/>
        <v>0.91767019977469066</v>
      </c>
      <c r="GY93" s="14"/>
      <c r="HA93" s="26">
        <f t="shared" si="203"/>
        <v>0.26941276719183421</v>
      </c>
      <c r="HB93" s="26" t="e">
        <f t="shared" si="204"/>
        <v>#VALUE!</v>
      </c>
      <c r="HC93" s="26" t="e">
        <f t="shared" si="205"/>
        <v>#VALUE!</v>
      </c>
      <c r="HD93" s="26" t="e">
        <f t="shared" si="206"/>
        <v>#VALUE!</v>
      </c>
      <c r="HE93" s="26">
        <f t="shared" si="207"/>
        <v>0</v>
      </c>
      <c r="HF93" s="26" t="e">
        <f t="shared" si="208"/>
        <v>#VALUE!</v>
      </c>
      <c r="HG93" s="26"/>
      <c r="HH93" s="26">
        <f t="shared" si="209"/>
        <v>0</v>
      </c>
      <c r="HJ93" s="26">
        <f t="shared" si="210"/>
        <v>0</v>
      </c>
      <c r="HK93" s="26">
        <f t="shared" si="211"/>
        <v>0.56509929240890022</v>
      </c>
      <c r="HL93" s="26">
        <f t="shared" si="212"/>
        <v>0</v>
      </c>
      <c r="HM93" s="26">
        <f t="shared" si="213"/>
        <v>0</v>
      </c>
      <c r="HP93" s="8">
        <f t="shared" si="274"/>
        <v>9</v>
      </c>
      <c r="HQ93" t="b">
        <f t="shared" si="275"/>
        <v>1</v>
      </c>
      <c r="HT93" s="11"/>
      <c r="HU93" s="11"/>
      <c r="HV93" s="11"/>
      <c r="HW93" s="17">
        <f t="shared" ca="1" si="214"/>
        <v>1994</v>
      </c>
      <c r="HX93" s="18">
        <f t="shared" ca="1" si="215"/>
        <v>0.93844842902986025</v>
      </c>
      <c r="HY93" s="18">
        <f t="shared" ca="1" si="216"/>
        <v>1.019298876144032</v>
      </c>
      <c r="HZ93" s="18">
        <f t="shared" ca="1" si="217"/>
        <v>0.9914941858574986</v>
      </c>
      <c r="IC93" s="18">
        <f t="shared" ca="1" si="218"/>
        <v>0.9487709449955346</v>
      </c>
      <c r="ID93" s="18">
        <f t="shared" ca="1" si="219"/>
        <v>0.96161928611240632</v>
      </c>
      <c r="IE93" s="18">
        <f t="shared" ca="1" si="220"/>
        <v>1.0138183528869726</v>
      </c>
      <c r="IF93" s="18">
        <f t="shared" ca="1" si="221"/>
        <v>1.0101831450522969</v>
      </c>
      <c r="IH93" s="197"/>
      <c r="II93">
        <f t="shared" si="222"/>
        <v>0</v>
      </c>
      <c r="IJ93">
        <f t="shared" si="223"/>
        <v>0.57084294159525717</v>
      </c>
      <c r="IK93" t="e">
        <f t="shared" si="224"/>
        <v>#DIV/0!</v>
      </c>
      <c r="IL93">
        <f t="shared" si="225"/>
        <v>0</v>
      </c>
      <c r="IM93">
        <f t="shared" si="226"/>
        <v>0.35876140647299065</v>
      </c>
      <c r="IN93">
        <f t="shared" si="227"/>
        <v>0</v>
      </c>
      <c r="IO93" s="17">
        <f t="shared" ca="1" si="228"/>
        <v>1994</v>
      </c>
      <c r="IP93" s="18">
        <f t="shared" ca="1" si="229"/>
        <v>1.1256423409561618</v>
      </c>
      <c r="IQ93" s="18">
        <f t="shared" ca="1" si="230"/>
        <v>1.00330769121567</v>
      </c>
      <c r="IR93" s="18">
        <f t="shared" ca="1" si="231"/>
        <v>1.1293656182393286</v>
      </c>
      <c r="IT93" s="17">
        <f t="shared" ca="1" si="232"/>
        <v>1994</v>
      </c>
      <c r="IU93" s="18">
        <f t="shared" ca="1" si="233"/>
        <v>1.1485207898365286</v>
      </c>
      <c r="IV93" s="18">
        <f t="shared" ca="1" si="234"/>
        <v>1.0694672354352102</v>
      </c>
      <c r="IW93" s="18">
        <f t="shared" ca="1" si="235"/>
        <v>1.228305353946336</v>
      </c>
    </row>
    <row r="94" spans="1:257" x14ac:dyDescent="0.2">
      <c r="A94" t="s">
        <v>239</v>
      </c>
      <c r="B94" s="1">
        <f t="shared" si="236"/>
        <v>1959</v>
      </c>
      <c r="C94" s="42">
        <f>'Annual Data - MER Dec 2019'!C23</f>
        <v>8412.2350000000006</v>
      </c>
      <c r="D94" s="42">
        <f>'Annual Data - MER Dec 2019 PNNL'!G23</f>
        <v>4372.2860000000001</v>
      </c>
      <c r="E94" s="42">
        <f>'Annual Data - MER Dec 2019 PNNL'!J23</f>
        <v>20289.953000000001</v>
      </c>
      <c r="F94" s="42">
        <f>'Annual Data - MER Dec 2019 PNNL'!M23</f>
        <v>10348.554</v>
      </c>
      <c r="G94" s="42">
        <v>-6.3E-2</v>
      </c>
      <c r="H94" s="42">
        <f t="shared" si="237"/>
        <v>43422.965000000004</v>
      </c>
      <c r="I94" s="1"/>
      <c r="J94" s="1"/>
      <c r="K94" s="525"/>
      <c r="L94" s="42"/>
      <c r="M94" s="42">
        <f>[10]Commercial_Total!D25</f>
        <v>4372.1859999999997</v>
      </c>
      <c r="N94" s="42"/>
      <c r="O94" s="42"/>
      <c r="P94" s="42"/>
      <c r="Q94" s="42"/>
      <c r="R94" s="27"/>
      <c r="S94" s="27"/>
      <c r="T94" s="1"/>
      <c r="U94" s="1"/>
      <c r="V94" s="1"/>
      <c r="W94" s="1"/>
      <c r="X94" s="1"/>
      <c r="Y94" s="1"/>
      <c r="AA94" s="231"/>
      <c r="AB94" s="231">
        <f>Sector_Activity!C16</f>
        <v>34088.664024781632</v>
      </c>
      <c r="AC94" s="231"/>
      <c r="AD94" s="51"/>
      <c r="AE94" s="23"/>
      <c r="AF94" s="42">
        <f>Sector_Activity!G16</f>
        <v>3178.2</v>
      </c>
      <c r="AI94" s="267"/>
      <c r="AJ94" s="267">
        <f t="shared" si="238"/>
        <v>128.25923588033623</v>
      </c>
      <c r="AK94" s="267"/>
      <c r="AL94" s="51"/>
      <c r="AO94" s="34">
        <f t="shared" si="171"/>
        <v>0</v>
      </c>
      <c r="AP94" s="34">
        <f t="shared" si="239"/>
        <v>13.662754074633442</v>
      </c>
      <c r="AR94" s="26">
        <f t="shared" si="172"/>
        <v>0</v>
      </c>
      <c r="AS94" s="26">
        <f t="shared" si="173"/>
        <v>0.6498260985091513</v>
      </c>
      <c r="AT94" s="26"/>
      <c r="AU94" s="26">
        <v>0</v>
      </c>
      <c r="AV94" s="26"/>
      <c r="AW94" s="26">
        <f t="shared" si="174"/>
        <v>0</v>
      </c>
      <c r="AZ94" s="34">
        <f t="shared" si="175"/>
        <v>0</v>
      </c>
      <c r="BA94" s="34">
        <f t="shared" si="176"/>
        <v>10.725776862620865</v>
      </c>
      <c r="BB94" s="34">
        <f t="shared" si="177"/>
        <v>0</v>
      </c>
      <c r="BC94" s="93">
        <f t="shared" si="178"/>
        <v>0</v>
      </c>
      <c r="BE94" s="34"/>
      <c r="BF94" s="26"/>
      <c r="BG94" s="26"/>
      <c r="BI94" s="51"/>
      <c r="BJ94" s="258">
        <f>[10]Commercial_Total!Y25</f>
        <v>0.64673189563818578</v>
      </c>
      <c r="BK94" s="51"/>
      <c r="BL94" s="51"/>
      <c r="BM94" s="1"/>
      <c r="BO94" s="1"/>
      <c r="BP94" s="258">
        <f>[10]Commercial_Total!X25</f>
        <v>1.0047843672035259</v>
      </c>
      <c r="BQ94" s="1"/>
      <c r="BR94" s="51"/>
      <c r="BS94" s="1"/>
      <c r="CA94" s="83">
        <f t="shared" si="179"/>
        <v>0.39971827797411674</v>
      </c>
      <c r="CB94" s="83">
        <f t="shared" si="180"/>
        <v>1.4231369143824697</v>
      </c>
      <c r="CC94" s="83" t="str">
        <f t="shared" si="181"/>
        <v>NA</v>
      </c>
      <c r="CD94" s="83" t="str">
        <f t="shared" si="182"/>
        <v>NA</v>
      </c>
      <c r="CE94" s="83" t="str">
        <f t="shared" si="183"/>
        <v>NA</v>
      </c>
      <c r="CF94" s="83" t="str">
        <f t="shared" si="184"/>
        <v>NA</v>
      </c>
      <c r="CG94" s="84">
        <f t="shared" si="185"/>
        <v>0</v>
      </c>
      <c r="CH94" s="84" t="str">
        <f t="shared" si="186"/>
        <v>NA</v>
      </c>
      <c r="CI94" s="9"/>
      <c r="CJ94" s="84">
        <f t="shared" si="187"/>
        <v>0</v>
      </c>
      <c r="CK94" s="26"/>
      <c r="CL94" s="87">
        <f t="shared" si="188"/>
        <v>0</v>
      </c>
      <c r="CM94" s="87">
        <f t="shared" si="240"/>
        <v>0</v>
      </c>
      <c r="CN94" s="92">
        <f t="shared" si="241"/>
        <v>0</v>
      </c>
      <c r="CO94" s="92">
        <f t="shared" si="242"/>
        <v>0</v>
      </c>
      <c r="CP94" s="5">
        <f t="shared" si="189"/>
        <v>0</v>
      </c>
      <c r="CQ94" s="91">
        <f t="shared" si="190"/>
        <v>0</v>
      </c>
      <c r="CR94" s="37"/>
      <c r="CT94" s="84" t="str">
        <f t="shared" si="191"/>
        <v xml:space="preserve">NA </v>
      </c>
      <c r="CU94" s="205"/>
      <c r="CV94" s="244"/>
      <c r="CW94" s="5"/>
      <c r="CX94" s="26" t="e">
        <f t="shared" si="243"/>
        <v>#DIV/0!</v>
      </c>
      <c r="CY94" s="26" t="e">
        <f t="shared" si="244"/>
        <v>#DIV/0!</v>
      </c>
      <c r="CZ94" s="26" t="e">
        <f t="shared" si="245"/>
        <v>#DIV/0!</v>
      </c>
      <c r="DA94" s="26" t="e">
        <f t="shared" si="192"/>
        <v>#DIV/0!</v>
      </c>
      <c r="DB94" s="26"/>
      <c r="DC94" t="e">
        <f t="shared" si="246"/>
        <v>#DIV/0!</v>
      </c>
      <c r="DE94" s="26" t="e">
        <f t="shared" si="247"/>
        <v>#DIV/0!</v>
      </c>
      <c r="DF94" s="26" t="e">
        <f t="shared" si="248"/>
        <v>#DIV/0!</v>
      </c>
      <c r="DG94" s="26" t="e">
        <f t="shared" si="249"/>
        <v>#DIV/0!</v>
      </c>
      <c r="DH94" s="26" t="e">
        <f t="shared" si="250"/>
        <v>#DIV/0!</v>
      </c>
      <c r="DI94" s="26"/>
      <c r="DJ94" s="26" t="e">
        <f t="shared" si="276"/>
        <v>#DIV/0!</v>
      </c>
      <c r="DK94" s="26"/>
      <c r="DL94" s="26" t="e">
        <f t="shared" si="277"/>
        <v>#DIV/0!</v>
      </c>
      <c r="DM94" s="26" t="e">
        <f t="shared" si="278"/>
        <v>#DIV/0!</v>
      </c>
      <c r="DN94" s="26" t="e">
        <f t="shared" si="279"/>
        <v>#DIV/0!</v>
      </c>
      <c r="DO94" s="26" t="e">
        <f t="shared" si="280"/>
        <v>#DIV/0!</v>
      </c>
      <c r="DP94" s="26"/>
      <c r="DQ94" s="26" t="e">
        <f t="shared" si="281"/>
        <v>#DIV/0!</v>
      </c>
      <c r="DR94" s="26"/>
      <c r="DS94" s="26"/>
      <c r="DT94" s="26" t="e">
        <f t="shared" si="251"/>
        <v>#DIV/0!</v>
      </c>
      <c r="DU94" s="26">
        <f t="shared" si="252"/>
        <v>3.340605906024418E-2</v>
      </c>
      <c r="DV94" s="26" t="e">
        <f t="shared" si="253"/>
        <v>#DIV/0!</v>
      </c>
      <c r="DW94" s="26" t="e">
        <f t="shared" si="254"/>
        <v>#DIV/0!</v>
      </c>
      <c r="DX94" s="26"/>
      <c r="DZ94" s="26" t="e">
        <f t="shared" si="284"/>
        <v>#DIV/0!</v>
      </c>
      <c r="EA94" s="26">
        <f t="shared" si="255"/>
        <v>1</v>
      </c>
      <c r="EB94" s="26">
        <f t="shared" si="193"/>
        <v>1.2027529592026753</v>
      </c>
      <c r="ED94" s="26" t="e">
        <f t="shared" si="256"/>
        <v>#DIV/0!</v>
      </c>
      <c r="EE94" s="26">
        <f t="shared" si="257"/>
        <v>-4.0871106140394735E-2</v>
      </c>
      <c r="EF94" s="26" t="e">
        <f t="shared" si="258"/>
        <v>#DIV/0!</v>
      </c>
      <c r="EG94" s="26" t="e">
        <f t="shared" si="259"/>
        <v>#DIV/0!</v>
      </c>
      <c r="EH94" s="26"/>
      <c r="EJ94" s="26" t="e">
        <f t="shared" si="260"/>
        <v>#DIV/0!</v>
      </c>
      <c r="EK94" s="26">
        <f t="shared" si="261"/>
        <v>1</v>
      </c>
      <c r="EL94" s="26">
        <f t="shared" si="194"/>
        <v>1.1798448928861105</v>
      </c>
      <c r="EO94" s="26" t="e">
        <f t="shared" si="262"/>
        <v>#DIV/0!</v>
      </c>
      <c r="EP94" s="26">
        <f t="shared" si="263"/>
        <v>4.7190674611568638E-2</v>
      </c>
      <c r="EQ94" s="26" t="e">
        <f t="shared" si="264"/>
        <v>#DIV/0!</v>
      </c>
      <c r="ER94" s="26" t="e">
        <f t="shared" si="265"/>
        <v>#DIV/0!</v>
      </c>
      <c r="EU94" s="26" t="e">
        <f t="shared" si="282"/>
        <v>#DIV/0!</v>
      </c>
      <c r="EV94" s="26">
        <f t="shared" si="266"/>
        <v>1</v>
      </c>
      <c r="EW94" s="26">
        <f t="shared" si="195"/>
        <v>1.2097635445981114</v>
      </c>
      <c r="EX94" s="26"/>
      <c r="EY94" s="26" t="e">
        <f t="shared" si="267"/>
        <v>#DIV/0!</v>
      </c>
      <c r="EZ94" s="26">
        <f t="shared" si="268"/>
        <v>-1.3784615551324502E-2</v>
      </c>
      <c r="FA94" s="26" t="e">
        <f t="shared" si="269"/>
        <v>#DIV/0!</v>
      </c>
      <c r="FB94" s="26" t="e">
        <f t="shared" si="270"/>
        <v>#DIV/0!</v>
      </c>
      <c r="FC94" s="26"/>
      <c r="FD94" s="26"/>
      <c r="FE94" s="26" t="e">
        <f t="shared" si="283"/>
        <v>#DIV/0!</v>
      </c>
      <c r="FF94" s="26">
        <f t="shared" si="271"/>
        <v>1</v>
      </c>
      <c r="FG94" s="26">
        <f t="shared" si="196"/>
        <v>0.99420481543204398</v>
      </c>
      <c r="FW94">
        <f t="shared" si="197"/>
        <v>0.39971827797411674</v>
      </c>
      <c r="FY94" s="8">
        <f t="shared" si="272"/>
        <v>10</v>
      </c>
      <c r="FZ94" t="b">
        <f t="shared" si="273"/>
        <v>1</v>
      </c>
      <c r="GD94" s="11"/>
      <c r="GE94" s="11"/>
      <c r="GF94" s="11">
        <v>1981</v>
      </c>
      <c r="GG94" s="17" t="str">
        <f t="shared" ca="1" si="285"/>
        <v/>
      </c>
      <c r="GH94" s="18" t="str">
        <f t="shared" ca="1" si="286"/>
        <v/>
      </c>
      <c r="GM94">
        <f t="shared" ca="1" si="198"/>
        <v>1995</v>
      </c>
      <c r="GN94" s="18">
        <f t="shared" ca="1" si="199"/>
        <v>0.94123577237567324</v>
      </c>
      <c r="GO94" s="18">
        <f t="shared" ca="1" si="200"/>
        <v>1.0891000911201294</v>
      </c>
      <c r="GP94" s="18">
        <f t="shared" ca="1" si="201"/>
        <v>0.97191514199864104</v>
      </c>
      <c r="GQ94" s="18">
        <f t="shared" ca="1" si="202"/>
        <v>0.91250666836907246</v>
      </c>
      <c r="GY94" s="14"/>
      <c r="HA94" s="26">
        <f t="shared" si="203"/>
        <v>0.28810486429646281</v>
      </c>
      <c r="HB94" s="26" t="e">
        <f t="shared" si="204"/>
        <v>#VALUE!</v>
      </c>
      <c r="HC94" s="26" t="e">
        <f t="shared" si="205"/>
        <v>#VALUE!</v>
      </c>
      <c r="HD94" s="26" t="e">
        <f t="shared" si="206"/>
        <v>#VALUE!</v>
      </c>
      <c r="HE94" s="26">
        <f t="shared" si="207"/>
        <v>0</v>
      </c>
      <c r="HF94" s="26" t="e">
        <f t="shared" si="208"/>
        <v>#VALUE!</v>
      </c>
      <c r="HG94" s="26"/>
      <c r="HH94" s="26">
        <f t="shared" si="209"/>
        <v>0</v>
      </c>
      <c r="HJ94" s="26">
        <f t="shared" si="210"/>
        <v>0</v>
      </c>
      <c r="HK94" s="26">
        <f t="shared" si="211"/>
        <v>0.58429588886964712</v>
      </c>
      <c r="HL94" s="26">
        <f t="shared" si="212"/>
        <v>0</v>
      </c>
      <c r="HM94" s="26">
        <f t="shared" si="213"/>
        <v>0</v>
      </c>
      <c r="HP94" s="8">
        <f t="shared" si="274"/>
        <v>10</v>
      </c>
      <c r="HQ94" t="b">
        <f t="shared" si="275"/>
        <v>1</v>
      </c>
      <c r="HT94" s="11"/>
      <c r="HU94" s="11"/>
      <c r="HV94" s="11"/>
      <c r="HW94" s="17">
        <f t="shared" ca="1" si="214"/>
        <v>1995</v>
      </c>
      <c r="HX94" s="18">
        <f t="shared" ca="1" si="215"/>
        <v>0.96364015446815443</v>
      </c>
      <c r="HY94" s="18">
        <f t="shared" ca="1" si="216"/>
        <v>1.0161860601374237</v>
      </c>
      <c r="HZ94" s="18">
        <f t="shared" ca="1" si="217"/>
        <v>0.99251348595249544</v>
      </c>
      <c r="IC94" s="18">
        <f t="shared" ca="1" si="218"/>
        <v>0.95682054619812984</v>
      </c>
      <c r="ID94" s="18">
        <f t="shared" ca="1" si="219"/>
        <v>0.98077514847898073</v>
      </c>
      <c r="IE94" s="18">
        <f t="shared" ca="1" si="220"/>
        <v>1.0275223837575753</v>
      </c>
      <c r="IF94" s="18">
        <f t="shared" ca="1" si="221"/>
        <v>1.0031732205104571</v>
      </c>
      <c r="IH94" s="197"/>
      <c r="II94">
        <f t="shared" si="222"/>
        <v>0</v>
      </c>
      <c r="IJ94">
        <f t="shared" si="223"/>
        <v>0.58600181047428246</v>
      </c>
      <c r="IK94" t="e">
        <f t="shared" si="224"/>
        <v>#DIV/0!</v>
      </c>
      <c r="IL94">
        <f t="shared" si="225"/>
        <v>0</v>
      </c>
      <c r="IM94">
        <f t="shared" si="226"/>
        <v>0.38079927021980209</v>
      </c>
      <c r="IN94">
        <f t="shared" si="227"/>
        <v>0</v>
      </c>
      <c r="IO94" s="17">
        <f t="shared" ca="1" si="228"/>
        <v>1995</v>
      </c>
      <c r="IP94" s="18">
        <f t="shared" ca="1" si="229"/>
        <v>1.1417651279367933</v>
      </c>
      <c r="IQ94" s="18">
        <f t="shared" ca="1" si="230"/>
        <v>1.011819995308014</v>
      </c>
      <c r="IR94" s="18">
        <f t="shared" ca="1" si="231"/>
        <v>1.1552607863918603</v>
      </c>
      <c r="IT94" s="17">
        <f t="shared" ca="1" si="232"/>
        <v>1995</v>
      </c>
      <c r="IU94" s="18">
        <f t="shared" ca="1" si="233"/>
        <v>1.1624022877522788</v>
      </c>
      <c r="IV94" s="18">
        <f t="shared" ca="1" si="234"/>
        <v>1.0907714745071821</v>
      </c>
      <c r="IW94" s="18">
        <f t="shared" ca="1" si="235"/>
        <v>1.2679152573820747</v>
      </c>
    </row>
    <row r="95" spans="1:257" x14ac:dyDescent="0.2">
      <c r="A95" t="s">
        <v>239</v>
      </c>
      <c r="B95" s="1">
        <f t="shared" si="236"/>
        <v>1960</v>
      </c>
      <c r="C95" s="42">
        <f>'Annual Data - MER Dec 2019'!C24</f>
        <v>9039.8160000000007</v>
      </c>
      <c r="D95" s="42">
        <f>'Annual Data - MER Dec 2019 PNNL'!G24</f>
        <v>4609.5039999999999</v>
      </c>
      <c r="E95" s="42">
        <f>'Annual Data - MER Dec 2019 PNNL'!J24</f>
        <v>20795.437000000002</v>
      </c>
      <c r="F95" s="42">
        <f>'Annual Data - MER Dec 2019 PNNL'!M24</f>
        <v>10595.968000000001</v>
      </c>
      <c r="G95" s="42">
        <v>7.0000000000000001E-3</v>
      </c>
      <c r="H95" s="42">
        <f t="shared" si="237"/>
        <v>45040.731999999996</v>
      </c>
      <c r="I95" s="1"/>
      <c r="J95" s="1"/>
      <c r="K95" s="525"/>
      <c r="L95" s="42">
        <f>[11]National!H26</f>
        <v>9032.9730503132851</v>
      </c>
      <c r="M95" s="42">
        <f>[10]Commercial_Total!D26</f>
        <v>4609.4009999999998</v>
      </c>
      <c r="N95" s="42"/>
      <c r="O95" s="42"/>
      <c r="P95" s="42"/>
      <c r="Q95" s="42"/>
      <c r="R95" s="27"/>
      <c r="S95" s="27"/>
      <c r="T95" s="51">
        <f t="shared" ref="T95:T126" si="287">L95/C95</f>
        <v>0.99924302113154562</v>
      </c>
      <c r="U95" s="1"/>
      <c r="V95" s="1"/>
      <c r="W95" s="1"/>
      <c r="X95" s="1"/>
      <c r="Y95" s="1"/>
      <c r="AA95" s="231"/>
      <c r="AB95" s="231">
        <f>Sector_Activity!C17</f>
        <v>34692.396596239487</v>
      </c>
      <c r="AC95" s="231"/>
      <c r="AD95" s="51"/>
      <c r="AE95" s="23"/>
      <c r="AF95" s="42">
        <f>Sector_Activity!G17</f>
        <v>3260</v>
      </c>
      <c r="AI95" s="267"/>
      <c r="AJ95" s="267">
        <f t="shared" si="238"/>
        <v>132.86487680991289</v>
      </c>
      <c r="AK95" s="267"/>
      <c r="AL95" s="51"/>
      <c r="AO95" s="34">
        <f t="shared" si="171"/>
        <v>0</v>
      </c>
      <c r="AP95" s="34">
        <f t="shared" si="239"/>
        <v>13.816175460122698</v>
      </c>
      <c r="AR95" s="26">
        <f t="shared" si="172"/>
        <v>0</v>
      </c>
      <c r="AS95" s="26">
        <f t="shared" si="173"/>
        <v>0.6731606026940441</v>
      </c>
      <c r="AT95" s="26"/>
      <c r="AU95" s="26">
        <v>0</v>
      </c>
      <c r="AV95" s="26"/>
      <c r="AW95" s="26">
        <f t="shared" si="174"/>
        <v>0</v>
      </c>
      <c r="AZ95" s="34">
        <f t="shared" si="175"/>
        <v>0</v>
      </c>
      <c r="BA95" s="34">
        <f t="shared" si="176"/>
        <v>10.64183944669923</v>
      </c>
      <c r="BB95" s="34">
        <f t="shared" si="177"/>
        <v>0</v>
      </c>
      <c r="BC95" s="93">
        <f t="shared" si="178"/>
        <v>0</v>
      </c>
      <c r="BE95" s="34"/>
      <c r="BF95" s="26"/>
      <c r="BG95" s="26"/>
      <c r="BI95" s="51"/>
      <c r="BJ95" s="258">
        <f>[10]Commercial_Total!Y26</f>
        <v>0.66054336009467418</v>
      </c>
      <c r="BK95" s="51"/>
      <c r="BL95" s="51"/>
      <c r="BM95" s="1"/>
      <c r="BO95" s="1"/>
      <c r="BP95" s="258">
        <f>[10]Commercial_Total!X26</f>
        <v>1.0191013086522607</v>
      </c>
      <c r="BQ95" s="1"/>
      <c r="BR95" s="51"/>
      <c r="BS95" s="1"/>
      <c r="CA95" s="83">
        <f t="shared" si="179"/>
        <v>0.41000616266931617</v>
      </c>
      <c r="CB95" s="83">
        <f t="shared" si="180"/>
        <v>1.4391175604478803</v>
      </c>
      <c r="CC95" s="83" t="str">
        <f t="shared" si="181"/>
        <v>NA</v>
      </c>
      <c r="CD95" s="83" t="str">
        <f t="shared" si="182"/>
        <v>NA</v>
      </c>
      <c r="CE95" s="83" t="str">
        <f t="shared" si="183"/>
        <v>NA</v>
      </c>
      <c r="CF95" s="83" t="str">
        <f t="shared" si="184"/>
        <v>NA</v>
      </c>
      <c r="CG95" s="84">
        <f t="shared" si="185"/>
        <v>0</v>
      </c>
      <c r="CH95" s="84" t="str">
        <f t="shared" si="186"/>
        <v>NA</v>
      </c>
      <c r="CI95" s="9"/>
      <c r="CJ95" s="84">
        <f t="shared" si="187"/>
        <v>0</v>
      </c>
      <c r="CK95" s="26"/>
      <c r="CL95" s="87">
        <f t="shared" si="188"/>
        <v>0</v>
      </c>
      <c r="CM95" s="87">
        <f t="shared" si="240"/>
        <v>0</v>
      </c>
      <c r="CN95" s="92">
        <f t="shared" si="241"/>
        <v>0</v>
      </c>
      <c r="CO95" s="92">
        <f t="shared" si="242"/>
        <v>0</v>
      </c>
      <c r="CP95" s="5">
        <f t="shared" si="189"/>
        <v>0</v>
      </c>
      <c r="CQ95" s="91">
        <f t="shared" si="190"/>
        <v>0</v>
      </c>
      <c r="CR95" s="37"/>
      <c r="CT95" s="84" t="str">
        <f t="shared" si="191"/>
        <v xml:space="preserve">NA </v>
      </c>
      <c r="CU95" s="205"/>
      <c r="CV95" s="244"/>
      <c r="CW95" s="5"/>
      <c r="CX95" s="26" t="e">
        <f t="shared" si="243"/>
        <v>#DIV/0!</v>
      </c>
      <c r="CY95" s="26" t="e">
        <f t="shared" si="244"/>
        <v>#DIV/0!</v>
      </c>
      <c r="CZ95" s="26" t="e">
        <f t="shared" si="245"/>
        <v>#DIV/0!</v>
      </c>
      <c r="DA95" s="26" t="e">
        <f t="shared" si="192"/>
        <v>#DIV/0!</v>
      </c>
      <c r="DB95" s="26"/>
      <c r="DC95" t="e">
        <f t="shared" si="246"/>
        <v>#DIV/0!</v>
      </c>
      <c r="DE95" s="26" t="e">
        <f t="shared" si="247"/>
        <v>#DIV/0!</v>
      </c>
      <c r="DF95" s="26" t="e">
        <f t="shared" si="248"/>
        <v>#DIV/0!</v>
      </c>
      <c r="DG95" s="26" t="e">
        <f t="shared" si="249"/>
        <v>#DIV/0!</v>
      </c>
      <c r="DH95" s="26" t="e">
        <f t="shared" si="250"/>
        <v>#DIV/0!</v>
      </c>
      <c r="DI95" s="26"/>
      <c r="DJ95" s="26" t="e">
        <f t="shared" si="276"/>
        <v>#DIV/0!</v>
      </c>
      <c r="DK95" s="26"/>
      <c r="DL95" s="26" t="e">
        <f t="shared" si="277"/>
        <v>#DIV/0!</v>
      </c>
      <c r="DM95" s="26" t="e">
        <f t="shared" si="278"/>
        <v>#DIV/0!</v>
      </c>
      <c r="DN95" s="26" t="e">
        <f t="shared" si="279"/>
        <v>#DIV/0!</v>
      </c>
      <c r="DO95" s="26" t="e">
        <f t="shared" si="280"/>
        <v>#DIV/0!</v>
      </c>
      <c r="DP95" s="26"/>
      <c r="DQ95" s="26" t="e">
        <f t="shared" si="281"/>
        <v>#DIV/0!</v>
      </c>
      <c r="DR95" s="26"/>
      <c r="DS95" s="26"/>
      <c r="DT95" s="26" t="e">
        <f t="shared" si="251"/>
        <v>#DIV/0!</v>
      </c>
      <c r="DU95" s="26">
        <f t="shared" si="252"/>
        <v>3.5279151825996335E-2</v>
      </c>
      <c r="DV95" s="26" t="e">
        <f t="shared" si="253"/>
        <v>#DIV/0!</v>
      </c>
      <c r="DW95" s="26" t="e">
        <f t="shared" si="254"/>
        <v>#DIV/0!</v>
      </c>
      <c r="DX95" s="26"/>
      <c r="DZ95" s="26" t="e">
        <f t="shared" si="284"/>
        <v>#DIV/0!</v>
      </c>
      <c r="EA95" s="26">
        <f t="shared" si="255"/>
        <v>1</v>
      </c>
      <c r="EB95" s="26">
        <f t="shared" si="193"/>
        <v>1.2027529592026753</v>
      </c>
      <c r="ED95" s="26" t="e">
        <f t="shared" si="256"/>
        <v>#DIV/0!</v>
      </c>
      <c r="EE95" s="26">
        <f t="shared" si="257"/>
        <v>-7.8565476337242451E-3</v>
      </c>
      <c r="EF95" s="26" t="e">
        <f t="shared" si="258"/>
        <v>#DIV/0!</v>
      </c>
      <c r="EG95" s="26" t="e">
        <f t="shared" si="259"/>
        <v>#DIV/0!</v>
      </c>
      <c r="EH95" s="26"/>
      <c r="EJ95" s="26" t="e">
        <f t="shared" si="260"/>
        <v>#DIV/0!</v>
      </c>
      <c r="EK95" s="26">
        <f t="shared" si="261"/>
        <v>1</v>
      </c>
      <c r="EL95" s="26">
        <f t="shared" si="194"/>
        <v>1.1798448928861105</v>
      </c>
      <c r="EO95" s="26" t="e">
        <f t="shared" si="262"/>
        <v>#DIV/0!</v>
      </c>
      <c r="EP95" s="26">
        <f t="shared" si="263"/>
        <v>2.1130941342103873E-2</v>
      </c>
      <c r="EQ95" s="26" t="e">
        <f t="shared" si="264"/>
        <v>#DIV/0!</v>
      </c>
      <c r="ER95" s="26" t="e">
        <f t="shared" si="265"/>
        <v>#DIV/0!</v>
      </c>
      <c r="EU95" s="26" t="e">
        <f t="shared" si="282"/>
        <v>#DIV/0!</v>
      </c>
      <c r="EV95" s="26">
        <f t="shared" si="266"/>
        <v>1</v>
      </c>
      <c r="EW95" s="26">
        <f t="shared" si="195"/>
        <v>1.2097635445981114</v>
      </c>
      <c r="EX95" s="26"/>
      <c r="EY95" s="26" t="e">
        <f t="shared" si="267"/>
        <v>#DIV/0!</v>
      </c>
      <c r="EZ95" s="26">
        <f t="shared" si="268"/>
        <v>1.4148210483892327E-2</v>
      </c>
      <c r="FA95" s="26" t="e">
        <f t="shared" si="269"/>
        <v>#DIV/0!</v>
      </c>
      <c r="FB95" s="26" t="e">
        <f t="shared" si="270"/>
        <v>#DIV/0!</v>
      </c>
      <c r="FC95" s="26"/>
      <c r="FD95" s="26"/>
      <c r="FE95" s="26" t="e">
        <f t="shared" si="283"/>
        <v>#DIV/0!</v>
      </c>
      <c r="FF95" s="26">
        <f t="shared" si="271"/>
        <v>1</v>
      </c>
      <c r="FG95" s="26">
        <f t="shared" si="196"/>
        <v>0.99420481543204398</v>
      </c>
      <c r="FW95">
        <f t="shared" si="197"/>
        <v>0.41000616266931617</v>
      </c>
      <c r="FY95" s="8">
        <f t="shared" si="272"/>
        <v>11</v>
      </c>
      <c r="FZ95" t="b">
        <f t="shared" si="273"/>
        <v>1</v>
      </c>
      <c r="GD95" s="11"/>
      <c r="GE95" s="11"/>
      <c r="GF95" s="11">
        <v>1982</v>
      </c>
      <c r="GG95" s="17" t="str">
        <f t="shared" ca="1" si="285"/>
        <v/>
      </c>
      <c r="GH95" s="18" t="str">
        <f t="shared" ca="1" si="286"/>
        <v/>
      </c>
      <c r="GM95">
        <f t="shared" ca="1" si="198"/>
        <v>1996</v>
      </c>
      <c r="GN95" s="18">
        <f t="shared" ca="1" si="199"/>
        <v>0.97407822619823914</v>
      </c>
      <c r="GO95" s="18">
        <f t="shared" ca="1" si="200"/>
        <v>1.1140596545533101</v>
      </c>
      <c r="GP95" s="18">
        <f t="shared" ca="1" si="201"/>
        <v>0.96537185859364327</v>
      </c>
      <c r="GQ95" s="18">
        <f t="shared" ca="1" si="202"/>
        <v>0.90581959756709673</v>
      </c>
      <c r="GY95" s="14"/>
      <c r="HA95" s="26">
        <f t="shared" si="203"/>
        <v>0.29552006091701866</v>
      </c>
      <c r="HB95" s="26" t="e">
        <f t="shared" si="204"/>
        <v>#VALUE!</v>
      </c>
      <c r="HC95" s="26" t="e">
        <f t="shared" si="205"/>
        <v>#VALUE!</v>
      </c>
      <c r="HD95" s="26" t="e">
        <f t="shared" si="206"/>
        <v>#VALUE!</v>
      </c>
      <c r="HE95" s="26">
        <f t="shared" si="207"/>
        <v>0</v>
      </c>
      <c r="HF95" s="26" t="e">
        <f t="shared" si="208"/>
        <v>#VALUE!</v>
      </c>
      <c r="HG95" s="26"/>
      <c r="HH95" s="26">
        <f t="shared" si="209"/>
        <v>0</v>
      </c>
      <c r="HJ95" s="26">
        <f t="shared" si="210"/>
        <v>0</v>
      </c>
      <c r="HK95" s="26">
        <f t="shared" si="211"/>
        <v>0.60527727896051065</v>
      </c>
      <c r="HL95" s="26">
        <f t="shared" si="212"/>
        <v>0</v>
      </c>
      <c r="HM95" s="26">
        <f t="shared" si="213"/>
        <v>0</v>
      </c>
      <c r="HP95" s="8">
        <f t="shared" si="274"/>
        <v>11</v>
      </c>
      <c r="HQ95" t="b">
        <f t="shared" si="275"/>
        <v>1</v>
      </c>
      <c r="HT95" s="11"/>
      <c r="HU95" s="11"/>
      <c r="HV95" s="11"/>
      <c r="HW95" s="17">
        <f t="shared" ca="1" si="214"/>
        <v>1996</v>
      </c>
      <c r="HX95" s="18">
        <f t="shared" ca="1" si="215"/>
        <v>1</v>
      </c>
      <c r="HY95" s="18">
        <f t="shared" ca="1" si="216"/>
        <v>1</v>
      </c>
      <c r="HZ95" s="18">
        <f t="shared" ca="1" si="217"/>
        <v>1</v>
      </c>
      <c r="IC95" s="18">
        <f t="shared" ca="1" si="218"/>
        <v>1</v>
      </c>
      <c r="ID95" s="18">
        <f t="shared" ca="1" si="219"/>
        <v>1</v>
      </c>
      <c r="IE95" s="18">
        <f t="shared" ca="1" si="220"/>
        <v>1</v>
      </c>
      <c r="IF95" s="18">
        <f t="shared" ca="1" si="221"/>
        <v>1</v>
      </c>
      <c r="IH95" s="197"/>
      <c r="II95">
        <f t="shared" si="222"/>
        <v>0</v>
      </c>
      <c r="IJ95">
        <f t="shared" si="223"/>
        <v>0.59638028642920404</v>
      </c>
      <c r="IK95" t="e">
        <f t="shared" si="224"/>
        <v>#DIV/0!</v>
      </c>
      <c r="IL95">
        <f t="shared" si="225"/>
        <v>0.56387074358020262</v>
      </c>
      <c r="IM95">
        <f t="shared" si="226"/>
        <v>0.40145971304752953</v>
      </c>
      <c r="IN95">
        <f t="shared" si="227"/>
        <v>0</v>
      </c>
      <c r="IO95" s="17">
        <f t="shared" ca="1" si="228"/>
        <v>1996</v>
      </c>
      <c r="IP95" s="18">
        <f t="shared" ca="1" si="229"/>
        <v>1.1509791200181272</v>
      </c>
      <c r="IQ95" s="18">
        <f t="shared" ca="1" si="230"/>
        <v>1.0574814674793735</v>
      </c>
      <c r="IR95" s="18">
        <f t="shared" ca="1" si="231"/>
        <v>1.217139088874887</v>
      </c>
      <c r="IT95" s="17">
        <f t="shared" ca="1" si="232"/>
        <v>1996</v>
      </c>
      <c r="IU95" s="18">
        <f t="shared" ca="1" si="233"/>
        <v>1.1777938855467078</v>
      </c>
      <c r="IV95" s="18">
        <f t="shared" ca="1" si="234"/>
        <v>1.112152440035606</v>
      </c>
      <c r="IW95" s="18">
        <f t="shared" ca="1" si="235"/>
        <v>1.3098863436697883</v>
      </c>
    </row>
    <row r="96" spans="1:257" x14ac:dyDescent="0.2">
      <c r="A96" t="s">
        <v>239</v>
      </c>
      <c r="B96" s="1">
        <f t="shared" si="236"/>
        <v>1961</v>
      </c>
      <c r="C96" s="42">
        <f>'Annual Data - MER Dec 2019'!C25</f>
        <v>9286.4310000000005</v>
      </c>
      <c r="D96" s="42">
        <f>'Annual Data - MER Dec 2019 PNNL'!G25</f>
        <v>4727.7709999999997</v>
      </c>
      <c r="E96" s="42">
        <f>'Annual Data - MER Dec 2019 PNNL'!J25</f>
        <v>20907.530999999999</v>
      </c>
      <c r="F96" s="42">
        <f>'Annual Data - MER Dec 2019 PNNL'!M25</f>
        <v>10769.153</v>
      </c>
      <c r="G96" s="42">
        <v>-0.105</v>
      </c>
      <c r="H96" s="42">
        <f t="shared" si="237"/>
        <v>45690.780999999995</v>
      </c>
      <c r="I96" s="1"/>
      <c r="J96" s="1"/>
      <c r="K96" s="525"/>
      <c r="L96" s="42">
        <f>[11]National!H27</f>
        <v>9279.7048619981797</v>
      </c>
      <c r="M96" s="42">
        <f>[10]Commercial_Total!D27</f>
        <v>4727.6629999999996</v>
      </c>
      <c r="N96" s="42"/>
      <c r="O96" s="42"/>
      <c r="P96" s="42"/>
      <c r="Q96" s="42"/>
      <c r="R96" s="27"/>
      <c r="S96" s="27"/>
      <c r="T96" s="51">
        <f t="shared" si="287"/>
        <v>0.99927570258134468</v>
      </c>
      <c r="U96" s="1"/>
      <c r="V96" s="1"/>
      <c r="W96" s="1"/>
      <c r="X96" s="1"/>
      <c r="Y96" s="1"/>
      <c r="AA96" s="231"/>
      <c r="AB96" s="231">
        <f>Sector_Activity!C18</f>
        <v>35344.195837661653</v>
      </c>
      <c r="AC96" s="231"/>
      <c r="AD96" s="51"/>
      <c r="AE96" s="23"/>
      <c r="AF96" s="42">
        <f>Sector_Activity!G18</f>
        <v>3343.5</v>
      </c>
      <c r="AI96" s="267"/>
      <c r="AJ96" s="267">
        <f t="shared" si="238"/>
        <v>133.76066106340301</v>
      </c>
      <c r="AK96" s="267"/>
      <c r="AL96" s="51"/>
      <c r="AO96" s="34">
        <f t="shared" si="171"/>
        <v>0</v>
      </c>
      <c r="AP96" s="34">
        <f t="shared" si="239"/>
        <v>13.665554359204425</v>
      </c>
      <c r="AR96" s="26">
        <f t="shared" si="172"/>
        <v>0</v>
      </c>
      <c r="AS96" s="26">
        <f t="shared" si="173"/>
        <v>0.67769909836303832</v>
      </c>
      <c r="AT96" s="26"/>
      <c r="AU96" s="26">
        <v>0</v>
      </c>
      <c r="AV96" s="26"/>
      <c r="AW96" s="26">
        <f t="shared" si="174"/>
        <v>0</v>
      </c>
      <c r="AZ96" s="34">
        <f t="shared" si="175"/>
        <v>0</v>
      </c>
      <c r="BA96" s="34">
        <f t="shared" si="176"/>
        <v>10.571017148994065</v>
      </c>
      <c r="BB96" s="34">
        <f t="shared" si="177"/>
        <v>0</v>
      </c>
      <c r="BC96" s="93">
        <f t="shared" si="178"/>
        <v>0</v>
      </c>
      <c r="BE96" s="34"/>
      <c r="BF96" s="26"/>
      <c r="BG96" s="26"/>
      <c r="BI96" s="51"/>
      <c r="BJ96" s="258">
        <f>[10]Commercial_Total!Y27</f>
        <v>0.6754081408368694</v>
      </c>
      <c r="BK96" s="51"/>
      <c r="BL96" s="51"/>
      <c r="BM96" s="1"/>
      <c r="BO96" s="1"/>
      <c r="BP96" s="258">
        <f>[10]Commercial_Total!X27</f>
        <v>1.0033919601906638</v>
      </c>
      <c r="BQ96" s="1"/>
      <c r="BR96" s="51"/>
      <c r="BS96" s="1"/>
      <c r="CA96" s="83">
        <f t="shared" si="179"/>
        <v>0.4205078542591591</v>
      </c>
      <c r="CB96" s="83">
        <f t="shared" si="180"/>
        <v>1.4234285970345888</v>
      </c>
      <c r="CC96" s="83" t="str">
        <f t="shared" si="181"/>
        <v>NA</v>
      </c>
      <c r="CD96" s="83" t="str">
        <f t="shared" si="182"/>
        <v>NA</v>
      </c>
      <c r="CE96" s="83" t="str">
        <f t="shared" si="183"/>
        <v>NA</v>
      </c>
      <c r="CF96" s="83" t="str">
        <f t="shared" si="184"/>
        <v>NA</v>
      </c>
      <c r="CG96" s="84">
        <f t="shared" si="185"/>
        <v>0</v>
      </c>
      <c r="CH96" s="84" t="str">
        <f t="shared" si="186"/>
        <v>NA</v>
      </c>
      <c r="CI96" s="9"/>
      <c r="CJ96" s="84">
        <f t="shared" si="187"/>
        <v>0</v>
      </c>
      <c r="CK96" s="26"/>
      <c r="CL96" s="87">
        <f t="shared" si="188"/>
        <v>0</v>
      </c>
      <c r="CM96" s="87">
        <f t="shared" si="240"/>
        <v>0</v>
      </c>
      <c r="CN96" s="92">
        <f t="shared" si="241"/>
        <v>0</v>
      </c>
      <c r="CO96" s="92">
        <f t="shared" si="242"/>
        <v>0</v>
      </c>
      <c r="CP96" s="5">
        <f t="shared" si="189"/>
        <v>0</v>
      </c>
      <c r="CQ96" s="91">
        <f t="shared" si="190"/>
        <v>0</v>
      </c>
      <c r="CR96" s="37"/>
      <c r="CT96" s="84" t="str">
        <f t="shared" si="191"/>
        <v xml:space="preserve">NA </v>
      </c>
      <c r="CU96" s="205"/>
      <c r="CV96" s="244"/>
      <c r="CW96" s="5"/>
      <c r="CX96" s="26" t="e">
        <f t="shared" si="243"/>
        <v>#DIV/0!</v>
      </c>
      <c r="CY96" s="26" t="e">
        <f t="shared" si="244"/>
        <v>#DIV/0!</v>
      </c>
      <c r="CZ96" s="26" t="e">
        <f t="shared" si="245"/>
        <v>#DIV/0!</v>
      </c>
      <c r="DA96" s="26" t="e">
        <f t="shared" si="192"/>
        <v>#DIV/0!</v>
      </c>
      <c r="DB96" s="26"/>
      <c r="DC96" t="e">
        <f t="shared" si="246"/>
        <v>#DIV/0!</v>
      </c>
      <c r="DE96" s="26" t="e">
        <f t="shared" si="247"/>
        <v>#DIV/0!</v>
      </c>
      <c r="DF96" s="26" t="e">
        <f t="shared" si="248"/>
        <v>#DIV/0!</v>
      </c>
      <c r="DG96" s="26" t="e">
        <f t="shared" si="249"/>
        <v>#DIV/0!</v>
      </c>
      <c r="DH96" s="26" t="e">
        <f t="shared" si="250"/>
        <v>#DIV/0!</v>
      </c>
      <c r="DI96" s="26"/>
      <c r="DJ96" s="26" t="e">
        <f t="shared" si="276"/>
        <v>#DIV/0!</v>
      </c>
      <c r="DK96" s="26"/>
      <c r="DL96" s="26" t="e">
        <f t="shared" si="277"/>
        <v>#DIV/0!</v>
      </c>
      <c r="DM96" s="26" t="e">
        <f t="shared" si="278"/>
        <v>#DIV/0!</v>
      </c>
      <c r="DN96" s="26" t="e">
        <f t="shared" si="279"/>
        <v>#DIV/0!</v>
      </c>
      <c r="DO96" s="26" t="e">
        <f t="shared" si="280"/>
        <v>#DIV/0!</v>
      </c>
      <c r="DP96" s="26"/>
      <c r="DQ96" s="26" t="e">
        <f t="shared" si="281"/>
        <v>#DIV/0!</v>
      </c>
      <c r="DR96" s="26"/>
      <c r="DS96" s="26"/>
      <c r="DT96" s="26" t="e">
        <f t="shared" si="251"/>
        <v>#DIV/0!</v>
      </c>
      <c r="DU96" s="26">
        <f t="shared" si="252"/>
        <v>6.7194435393524042E-3</v>
      </c>
      <c r="DV96" s="26" t="e">
        <f t="shared" si="253"/>
        <v>#DIV/0!</v>
      </c>
      <c r="DW96" s="26" t="e">
        <f t="shared" si="254"/>
        <v>#DIV/0!</v>
      </c>
      <c r="DX96" s="26"/>
      <c r="DZ96" s="26" t="e">
        <f t="shared" si="284"/>
        <v>#DIV/0!</v>
      </c>
      <c r="EA96" s="26">
        <f t="shared" si="255"/>
        <v>1</v>
      </c>
      <c r="EB96" s="26">
        <f t="shared" si="193"/>
        <v>1.2027529592026753</v>
      </c>
      <c r="ED96" s="26" t="e">
        <f t="shared" si="256"/>
        <v>#DIV/0!</v>
      </c>
      <c r="EE96" s="26">
        <f t="shared" si="257"/>
        <v>-6.6773242471724215E-3</v>
      </c>
      <c r="EF96" s="26" t="e">
        <f t="shared" si="258"/>
        <v>#DIV/0!</v>
      </c>
      <c r="EG96" s="26" t="e">
        <f t="shared" si="259"/>
        <v>#DIV/0!</v>
      </c>
      <c r="EH96" s="26"/>
      <c r="EJ96" s="26" t="e">
        <f t="shared" si="260"/>
        <v>#DIV/0!</v>
      </c>
      <c r="EK96" s="26">
        <f t="shared" si="261"/>
        <v>1</v>
      </c>
      <c r="EL96" s="26">
        <f t="shared" si="194"/>
        <v>1.1798448928861105</v>
      </c>
      <c r="EO96" s="26" t="e">
        <f t="shared" si="262"/>
        <v>#DIV/0!</v>
      </c>
      <c r="EP96" s="26">
        <f t="shared" si="263"/>
        <v>2.2254392047198309E-2</v>
      </c>
      <c r="EQ96" s="26" t="e">
        <f t="shared" si="264"/>
        <v>#DIV/0!</v>
      </c>
      <c r="ER96" s="26" t="e">
        <f t="shared" si="265"/>
        <v>#DIV/0!</v>
      </c>
      <c r="EU96" s="26" t="e">
        <f t="shared" si="282"/>
        <v>#DIV/0!</v>
      </c>
      <c r="EV96" s="26">
        <f t="shared" si="266"/>
        <v>1</v>
      </c>
      <c r="EW96" s="26">
        <f t="shared" si="195"/>
        <v>1.2097635445981114</v>
      </c>
      <c r="EX96" s="26"/>
      <c r="EY96" s="26" t="e">
        <f t="shared" si="267"/>
        <v>#DIV/0!</v>
      </c>
      <c r="EZ96" s="26">
        <f t="shared" si="268"/>
        <v>-1.5534948507845647E-2</v>
      </c>
      <c r="FA96" s="26" t="e">
        <f t="shared" si="269"/>
        <v>#DIV/0!</v>
      </c>
      <c r="FB96" s="26" t="e">
        <f t="shared" si="270"/>
        <v>#DIV/0!</v>
      </c>
      <c r="FC96" s="26"/>
      <c r="FD96" s="26"/>
      <c r="FE96" s="26" t="e">
        <f t="shared" si="283"/>
        <v>#DIV/0!</v>
      </c>
      <c r="FF96" s="26">
        <f t="shared" si="271"/>
        <v>1</v>
      </c>
      <c r="FG96" s="26">
        <f t="shared" si="196"/>
        <v>0.99420481543204398</v>
      </c>
      <c r="FW96">
        <f t="shared" si="197"/>
        <v>0.4205078542591591</v>
      </c>
      <c r="FY96" s="8">
        <f t="shared" si="272"/>
        <v>12</v>
      </c>
      <c r="FZ96" t="b">
        <f t="shared" si="273"/>
        <v>1</v>
      </c>
      <c r="GD96" s="11"/>
      <c r="GE96" s="11"/>
      <c r="GF96" s="11">
        <v>1983</v>
      </c>
      <c r="GG96" s="17" t="str">
        <f t="shared" ca="1" si="285"/>
        <v/>
      </c>
      <c r="GH96" s="18" t="str">
        <f t="shared" ca="1" si="286"/>
        <v/>
      </c>
      <c r="GM96">
        <f t="shared" ca="1" si="198"/>
        <v>1997</v>
      </c>
      <c r="GN96" s="18">
        <f t="shared" ca="1" si="199"/>
        <v>0.94888777593842533</v>
      </c>
      <c r="GO96" s="18">
        <f t="shared" ca="1" si="200"/>
        <v>1.1217689472517836</v>
      </c>
      <c r="GP96" s="18">
        <f t="shared" ca="1" si="201"/>
        <v>0.921644435653312</v>
      </c>
      <c r="GQ96" s="18">
        <f t="shared" ca="1" si="202"/>
        <v>0.89465147841208559</v>
      </c>
      <c r="GY96" s="14"/>
      <c r="HA96" s="26">
        <f t="shared" si="203"/>
        <v>0.30308936309081347</v>
      </c>
      <c r="HB96" s="26" t="e">
        <f t="shared" si="204"/>
        <v>#VALUE!</v>
      </c>
      <c r="HC96" s="26" t="e">
        <f t="shared" si="205"/>
        <v>#VALUE!</v>
      </c>
      <c r="HD96" s="26" t="e">
        <f t="shared" si="206"/>
        <v>#VALUE!</v>
      </c>
      <c r="HE96" s="26">
        <f t="shared" si="207"/>
        <v>0</v>
      </c>
      <c r="HF96" s="26" t="e">
        <f t="shared" si="208"/>
        <v>#VALUE!</v>
      </c>
      <c r="HG96" s="26"/>
      <c r="HH96" s="26">
        <f t="shared" si="209"/>
        <v>0</v>
      </c>
      <c r="HJ96" s="26">
        <f t="shared" si="210"/>
        <v>0</v>
      </c>
      <c r="HK96" s="26">
        <f t="shared" si="211"/>
        <v>0.60935810053282047</v>
      </c>
      <c r="HL96" s="26">
        <f t="shared" si="212"/>
        <v>0</v>
      </c>
      <c r="HM96" s="26">
        <f t="shared" si="213"/>
        <v>0</v>
      </c>
      <c r="HP96" s="8">
        <f t="shared" si="274"/>
        <v>12</v>
      </c>
      <c r="HQ96" t="b">
        <f t="shared" si="275"/>
        <v>1</v>
      </c>
      <c r="HT96" s="11"/>
      <c r="HU96" s="11"/>
      <c r="HV96" s="11"/>
      <c r="HW96" s="17">
        <f t="shared" ca="1" si="214"/>
        <v>1997</v>
      </c>
      <c r="HX96" s="18">
        <f t="shared" ca="1" si="215"/>
        <v>1.0444639846257047</v>
      </c>
      <c r="HY96" s="18">
        <f t="shared" ca="1" si="216"/>
        <v>0.98222497809716991</v>
      </c>
      <c r="HZ96" s="18">
        <f t="shared" ca="1" si="217"/>
        <v>0.97749195889875096</v>
      </c>
      <c r="IC96" s="18">
        <f t="shared" ca="1" si="218"/>
        <v>0.9642583974084159</v>
      </c>
      <c r="ID96" s="18">
        <f t="shared" ca="1" si="219"/>
        <v>1.0025342252208798</v>
      </c>
      <c r="IE96" s="18">
        <f t="shared" ca="1" si="220"/>
        <v>0.94733162097823675</v>
      </c>
      <c r="IF96" s="18">
        <f t="shared" ca="1" si="221"/>
        <v>0.99964106337762193</v>
      </c>
      <c r="IH96" s="197"/>
      <c r="II96">
        <f t="shared" si="222"/>
        <v>0</v>
      </c>
      <c r="IJ96">
        <f t="shared" si="223"/>
        <v>0.60758505336467217</v>
      </c>
      <c r="IK96" t="e">
        <f t="shared" si="224"/>
        <v>#DIV/0!</v>
      </c>
      <c r="IL96">
        <f t="shared" si="225"/>
        <v>0.57927263278597496</v>
      </c>
      <c r="IM96">
        <f t="shared" si="226"/>
        <v>0.41175984284409678</v>
      </c>
      <c r="IN96">
        <f t="shared" si="227"/>
        <v>0</v>
      </c>
      <c r="IO96" s="17">
        <f t="shared" ca="1" si="228"/>
        <v>1997</v>
      </c>
      <c r="IP96" s="18">
        <f t="shared" ca="1" si="229"/>
        <v>1.1604197696334086</v>
      </c>
      <c r="IQ96" s="18">
        <f t="shared" ca="1" si="230"/>
        <v>1.0196853851207606</v>
      </c>
      <c r="IR96" s="18">
        <f t="shared" ca="1" si="231"/>
        <v>1.1832630797003865</v>
      </c>
      <c r="IT96" s="17">
        <f t="shared" ca="1" si="232"/>
        <v>1997</v>
      </c>
      <c r="IU96" s="18">
        <f t="shared" ca="1" si="233"/>
        <v>1.195053563648683</v>
      </c>
      <c r="IV96" s="18">
        <f t="shared" ca="1" si="234"/>
        <v>1.1149708847986073</v>
      </c>
      <c r="IW96" s="18">
        <f t="shared" ca="1" si="235"/>
        <v>1.3324499292431007</v>
      </c>
    </row>
    <row r="97" spans="1:257" x14ac:dyDescent="0.2">
      <c r="A97" t="s">
        <v>239</v>
      </c>
      <c r="B97" s="1">
        <f t="shared" si="236"/>
        <v>1962</v>
      </c>
      <c r="C97" s="42">
        <f>'Annual Data - MER Dec 2019'!C26</f>
        <v>9782.8649999999998</v>
      </c>
      <c r="D97" s="42">
        <f>'Annual Data - MER Dec 2019 PNNL'!G26</f>
        <v>5036.5029999999997</v>
      </c>
      <c r="E97" s="42">
        <f>'Annual Data - MER Dec 2019 PNNL'!J26</f>
        <v>21736.21</v>
      </c>
      <c r="F97" s="42">
        <f>'Annual Data - MER Dec 2019 PNNL'!M26</f>
        <v>11219.511</v>
      </c>
      <c r="G97" s="42">
        <v>-4.2000000000000003E-2</v>
      </c>
      <c r="H97" s="42">
        <f t="shared" si="237"/>
        <v>47775.046999999991</v>
      </c>
      <c r="I97" s="1"/>
      <c r="J97" s="1"/>
      <c r="K97" s="525"/>
      <c r="L97" s="42">
        <f>[11]National!H28</f>
        <v>9776.7325974556843</v>
      </c>
      <c r="M97" s="42">
        <f>[10]Commercial_Total!D28</f>
        <v>5036.3860000000004</v>
      </c>
      <c r="N97" s="42"/>
      <c r="O97" s="42"/>
      <c r="P97" s="42"/>
      <c r="Q97" s="42"/>
      <c r="R97" s="27"/>
      <c r="S97" s="27"/>
      <c r="T97" s="51">
        <f t="shared" si="287"/>
        <v>0.9993731486078653</v>
      </c>
      <c r="U97" s="1"/>
      <c r="V97" s="1"/>
      <c r="W97" s="1"/>
      <c r="X97" s="1"/>
      <c r="Y97" s="1"/>
      <c r="AA97" s="231"/>
      <c r="AB97" s="231">
        <f>Sector_Activity!C19</f>
        <v>36019.174273443197</v>
      </c>
      <c r="AC97" s="231"/>
      <c r="AD97" s="51"/>
      <c r="AE97" s="23"/>
      <c r="AF97" s="42">
        <f>Sector_Activity!G19</f>
        <v>3548.4</v>
      </c>
      <c r="AI97" s="267"/>
      <c r="AJ97" s="267">
        <f t="shared" si="238"/>
        <v>139.82513762713626</v>
      </c>
      <c r="AK97" s="267"/>
      <c r="AL97" s="51"/>
      <c r="AO97" s="34">
        <f t="shared" si="171"/>
        <v>0</v>
      </c>
      <c r="AP97" s="34">
        <f t="shared" si="239"/>
        <v>13.463827922443915</v>
      </c>
      <c r="AR97" s="26">
        <f t="shared" si="172"/>
        <v>0</v>
      </c>
      <c r="AS97" s="26">
        <f t="shared" si="173"/>
        <v>0.70842480102189187</v>
      </c>
      <c r="AT97" s="26"/>
      <c r="AU97" s="26">
        <v>0</v>
      </c>
      <c r="AV97" s="26"/>
      <c r="AW97" s="26">
        <f t="shared" si="174"/>
        <v>0</v>
      </c>
      <c r="AZ97" s="34">
        <f t="shared" si="175"/>
        <v>0</v>
      </c>
      <c r="BA97" s="34">
        <f t="shared" si="176"/>
        <v>10.150821292256566</v>
      </c>
      <c r="BB97" s="34">
        <f t="shared" si="177"/>
        <v>0</v>
      </c>
      <c r="BC97" s="93">
        <f t="shared" si="178"/>
        <v>0</v>
      </c>
      <c r="BE97" s="34"/>
      <c r="BF97" s="26"/>
      <c r="BG97" s="26"/>
      <c r="BI97" s="51"/>
      <c r="BJ97" s="258">
        <f>[10]Commercial_Total!Y28</f>
        <v>0.70055914574024847</v>
      </c>
      <c r="BK97" s="51"/>
      <c r="BL97" s="51"/>
      <c r="BM97" s="1"/>
      <c r="BO97" s="1"/>
      <c r="BP97" s="258">
        <f>[10]Commercial_Total!X28</f>
        <v>1.0112276819587189</v>
      </c>
      <c r="BQ97" s="1"/>
      <c r="BR97" s="51"/>
      <c r="BS97" s="1"/>
      <c r="CA97" s="83">
        <f t="shared" si="179"/>
        <v>0.44627787350177961</v>
      </c>
      <c r="CB97" s="83">
        <f t="shared" si="180"/>
        <v>1.4024164103852128</v>
      </c>
      <c r="CC97" s="83" t="str">
        <f t="shared" si="181"/>
        <v>NA</v>
      </c>
      <c r="CD97" s="83" t="str">
        <f t="shared" si="182"/>
        <v>NA</v>
      </c>
      <c r="CE97" s="83" t="str">
        <f t="shared" si="183"/>
        <v>NA</v>
      </c>
      <c r="CF97" s="83" t="str">
        <f t="shared" si="184"/>
        <v>NA</v>
      </c>
      <c r="CG97" s="84">
        <f t="shared" si="185"/>
        <v>0</v>
      </c>
      <c r="CH97" s="84" t="str">
        <f t="shared" si="186"/>
        <v>NA</v>
      </c>
      <c r="CI97" s="9"/>
      <c r="CJ97" s="84">
        <f t="shared" si="187"/>
        <v>0</v>
      </c>
      <c r="CK97" s="26"/>
      <c r="CL97" s="87">
        <f t="shared" si="188"/>
        <v>0</v>
      </c>
      <c r="CM97" s="87">
        <f t="shared" si="240"/>
        <v>0</v>
      </c>
      <c r="CN97" s="92">
        <f t="shared" si="241"/>
        <v>0</v>
      </c>
      <c r="CO97" s="92">
        <f t="shared" si="242"/>
        <v>0</v>
      </c>
      <c r="CP97" s="5">
        <f t="shared" si="189"/>
        <v>0</v>
      </c>
      <c r="CQ97" s="91">
        <f t="shared" si="190"/>
        <v>0</v>
      </c>
      <c r="CR97" s="37"/>
      <c r="CT97" s="84" t="str">
        <f t="shared" si="191"/>
        <v xml:space="preserve">NA </v>
      </c>
      <c r="CU97" s="205"/>
      <c r="CV97" s="244"/>
      <c r="CW97" s="5"/>
      <c r="CX97" s="26" t="e">
        <f t="shared" si="243"/>
        <v>#DIV/0!</v>
      </c>
      <c r="CY97" s="26" t="e">
        <f t="shared" si="244"/>
        <v>#DIV/0!</v>
      </c>
      <c r="CZ97" s="26" t="e">
        <f t="shared" si="245"/>
        <v>#DIV/0!</v>
      </c>
      <c r="DA97" s="26" t="e">
        <f t="shared" si="192"/>
        <v>#DIV/0!</v>
      </c>
      <c r="DB97" s="26"/>
      <c r="DC97" t="e">
        <f t="shared" si="246"/>
        <v>#DIV/0!</v>
      </c>
      <c r="DE97" s="26" t="e">
        <f t="shared" si="247"/>
        <v>#DIV/0!</v>
      </c>
      <c r="DF97" s="26" t="e">
        <f t="shared" si="248"/>
        <v>#DIV/0!</v>
      </c>
      <c r="DG97" s="26" t="e">
        <f t="shared" si="249"/>
        <v>#DIV/0!</v>
      </c>
      <c r="DH97" s="26" t="e">
        <f t="shared" si="250"/>
        <v>#DIV/0!</v>
      </c>
      <c r="DI97" s="26"/>
      <c r="DJ97" s="26" t="e">
        <f t="shared" si="276"/>
        <v>#DIV/0!</v>
      </c>
      <c r="DK97" s="26"/>
      <c r="DL97" s="26" t="e">
        <f t="shared" si="277"/>
        <v>#DIV/0!</v>
      </c>
      <c r="DM97" s="26" t="e">
        <f t="shared" si="278"/>
        <v>#DIV/0!</v>
      </c>
      <c r="DN97" s="26" t="e">
        <f t="shared" si="279"/>
        <v>#DIV/0!</v>
      </c>
      <c r="DO97" s="26" t="e">
        <f t="shared" si="280"/>
        <v>#DIV/0!</v>
      </c>
      <c r="DP97" s="26"/>
      <c r="DQ97" s="26" t="e">
        <f t="shared" si="281"/>
        <v>#DIV/0!</v>
      </c>
      <c r="DR97" s="26"/>
      <c r="DS97" s="26"/>
      <c r="DT97" s="26" t="e">
        <f t="shared" si="251"/>
        <v>#DIV/0!</v>
      </c>
      <c r="DU97" s="26">
        <f t="shared" si="252"/>
        <v>4.4340533503704711E-2</v>
      </c>
      <c r="DV97" s="26" t="e">
        <f t="shared" si="253"/>
        <v>#DIV/0!</v>
      </c>
      <c r="DW97" s="26" t="e">
        <f t="shared" si="254"/>
        <v>#DIV/0!</v>
      </c>
      <c r="DX97" s="26"/>
      <c r="DZ97" s="26" t="e">
        <f t="shared" si="284"/>
        <v>#DIV/0!</v>
      </c>
      <c r="EA97" s="26">
        <f t="shared" si="255"/>
        <v>1</v>
      </c>
      <c r="EB97" s="26">
        <f t="shared" si="193"/>
        <v>1.2027529592026753</v>
      </c>
      <c r="ED97" s="26" t="e">
        <f t="shared" si="256"/>
        <v>#DIV/0!</v>
      </c>
      <c r="EE97" s="26">
        <f t="shared" si="257"/>
        <v>-4.0561407345546786E-2</v>
      </c>
      <c r="EF97" s="26" t="e">
        <f t="shared" si="258"/>
        <v>#DIV/0!</v>
      </c>
      <c r="EG97" s="26" t="e">
        <f t="shared" si="259"/>
        <v>#DIV/0!</v>
      </c>
      <c r="EH97" s="26"/>
      <c r="EJ97" s="26" t="e">
        <f t="shared" si="260"/>
        <v>#DIV/0!</v>
      </c>
      <c r="EK97" s="26">
        <f t="shared" si="261"/>
        <v>1</v>
      </c>
      <c r="EL97" s="26">
        <f t="shared" si="194"/>
        <v>1.1798448928861105</v>
      </c>
      <c r="EO97" s="26" t="e">
        <f t="shared" si="262"/>
        <v>#DIV/0!</v>
      </c>
      <c r="EP97" s="26">
        <f t="shared" si="263"/>
        <v>3.6561634582506018E-2</v>
      </c>
      <c r="EQ97" s="26" t="e">
        <f t="shared" si="264"/>
        <v>#DIV/0!</v>
      </c>
      <c r="ER97" s="26" t="e">
        <f t="shared" si="265"/>
        <v>#DIV/0!</v>
      </c>
      <c r="EU97" s="26" t="e">
        <f t="shared" si="282"/>
        <v>#DIV/0!</v>
      </c>
      <c r="EV97" s="26">
        <f t="shared" si="266"/>
        <v>1</v>
      </c>
      <c r="EW97" s="26">
        <f t="shared" si="195"/>
        <v>1.2097635445981114</v>
      </c>
      <c r="EX97" s="26"/>
      <c r="EY97" s="26" t="e">
        <f t="shared" si="267"/>
        <v>#DIV/0!</v>
      </c>
      <c r="EZ97" s="26">
        <f t="shared" si="268"/>
        <v>7.7788989211984225E-3</v>
      </c>
      <c r="FA97" s="26" t="e">
        <f t="shared" si="269"/>
        <v>#DIV/0!</v>
      </c>
      <c r="FB97" s="26" t="e">
        <f t="shared" si="270"/>
        <v>#DIV/0!</v>
      </c>
      <c r="FC97" s="26"/>
      <c r="FD97" s="26"/>
      <c r="FE97" s="26" t="e">
        <f t="shared" si="283"/>
        <v>#DIV/0!</v>
      </c>
      <c r="FF97" s="26">
        <f t="shared" si="271"/>
        <v>1</v>
      </c>
      <c r="FG97" s="26">
        <f t="shared" si="196"/>
        <v>0.99420481543204398</v>
      </c>
      <c r="FW97">
        <f t="shared" si="197"/>
        <v>0.44627787350177961</v>
      </c>
      <c r="FY97" s="8">
        <f t="shared" si="272"/>
        <v>13</v>
      </c>
      <c r="FZ97" t="b">
        <f t="shared" si="273"/>
        <v>1</v>
      </c>
      <c r="GD97" s="11"/>
      <c r="GE97" s="11"/>
      <c r="GF97" s="11">
        <v>1984</v>
      </c>
      <c r="GG97" s="17"/>
      <c r="GH97" s="18"/>
      <c r="GM97">
        <f t="shared" ca="1" si="198"/>
        <v>1998</v>
      </c>
      <c r="GN97" s="18">
        <f t="shared" ca="1" si="199"/>
        <v>0.94604197837429926</v>
      </c>
      <c r="GO97" s="18">
        <f t="shared" ca="1" si="200"/>
        <v>1.1247809367714812</v>
      </c>
      <c r="GP97" s="18">
        <f t="shared" ca="1" si="201"/>
        <v>0.92106696319702841</v>
      </c>
      <c r="GQ97" s="18">
        <f t="shared" ca="1" si="202"/>
        <v>0.89510094500725579</v>
      </c>
      <c r="GY97" s="14"/>
      <c r="HA97" s="26">
        <f t="shared" si="203"/>
        <v>0.32166361477237704</v>
      </c>
      <c r="HB97" s="26" t="e">
        <f t="shared" si="204"/>
        <v>#VALUE!</v>
      </c>
      <c r="HC97" s="26" t="e">
        <f t="shared" si="205"/>
        <v>#VALUE!</v>
      </c>
      <c r="HD97" s="26" t="e">
        <f t="shared" si="206"/>
        <v>#VALUE!</v>
      </c>
      <c r="HE97" s="26">
        <f t="shared" si="207"/>
        <v>0</v>
      </c>
      <c r="HF97" s="26" t="e">
        <f t="shared" si="208"/>
        <v>#VALUE!</v>
      </c>
      <c r="HG97" s="26"/>
      <c r="HH97" s="26">
        <f t="shared" si="209"/>
        <v>0</v>
      </c>
      <c r="HJ97" s="26">
        <f t="shared" si="210"/>
        <v>0</v>
      </c>
      <c r="HK97" s="26">
        <f t="shared" si="211"/>
        <v>0.63698534078584712</v>
      </c>
      <c r="HL97" s="26">
        <f t="shared" si="212"/>
        <v>0</v>
      </c>
      <c r="HM97" s="26">
        <f t="shared" si="213"/>
        <v>0</v>
      </c>
      <c r="HP97" s="8">
        <f t="shared" si="274"/>
        <v>13</v>
      </c>
      <c r="HQ97" t="b">
        <f t="shared" si="275"/>
        <v>1</v>
      </c>
      <c r="HT97" s="11"/>
      <c r="HU97" s="11"/>
      <c r="HV97" s="11"/>
      <c r="HW97" s="17">
        <f t="shared" ca="1" si="214"/>
        <v>1998</v>
      </c>
      <c r="HX97" s="18">
        <f t="shared" ca="1" si="215"/>
        <v>1.0912758126801674</v>
      </c>
      <c r="HY97" s="18">
        <f t="shared" ca="1" si="216"/>
        <v>0.9559553434374376</v>
      </c>
      <c r="HZ97" s="18">
        <f t="shared" ca="1" si="217"/>
        <v>0.97726453345476272</v>
      </c>
      <c r="IC97" s="18">
        <f t="shared" ca="1" si="218"/>
        <v>0.95236889671712444</v>
      </c>
      <c r="ID97" s="18">
        <f t="shared" ca="1" si="219"/>
        <v>1.0028362220805924</v>
      </c>
      <c r="IE97" s="18">
        <f t="shared" ca="1" si="220"/>
        <v>0.93082651781288983</v>
      </c>
      <c r="IF97" s="18">
        <f t="shared" ca="1" si="221"/>
        <v>1.0032812125729866</v>
      </c>
      <c r="IH97" s="197"/>
      <c r="II97">
        <f t="shared" si="222"/>
        <v>0</v>
      </c>
      <c r="IJ97">
        <f t="shared" si="223"/>
        <v>0.61918828267021297</v>
      </c>
      <c r="IK97" t="e">
        <f t="shared" si="224"/>
        <v>#DIV/0!</v>
      </c>
      <c r="IL97">
        <f t="shared" si="225"/>
        <v>0.61029889592341302</v>
      </c>
      <c r="IM97">
        <f t="shared" si="226"/>
        <v>0.43864833594573249</v>
      </c>
      <c r="IN97">
        <f t="shared" si="227"/>
        <v>0</v>
      </c>
      <c r="IO97" s="17">
        <f t="shared" ca="1" si="228"/>
        <v>1998</v>
      </c>
      <c r="IP97" s="18">
        <f t="shared" ca="1" si="229"/>
        <v>1.1742351772347317</v>
      </c>
      <c r="IQ97" s="18">
        <f t="shared" ca="1" si="230"/>
        <v>1.0071124584821367</v>
      </c>
      <c r="IR97" s="18">
        <f t="shared" ca="1" si="231"/>
        <v>1.1825868761810783</v>
      </c>
      <c r="IT97" s="17">
        <f t="shared" ca="1" si="232"/>
        <v>1998</v>
      </c>
      <c r="IU97" s="18">
        <f t="shared" ca="1" si="233"/>
        <v>1.2170318063299683</v>
      </c>
      <c r="IV97" s="18">
        <f t="shared" ca="1" si="234"/>
        <v>1.1153067513430197</v>
      </c>
      <c r="IW97" s="18">
        <f t="shared" ca="1" si="235"/>
        <v>1.3573637901990041</v>
      </c>
    </row>
    <row r="98" spans="1:257" x14ac:dyDescent="0.2">
      <c r="A98" t="s">
        <v>239</v>
      </c>
      <c r="B98" s="1">
        <f t="shared" si="236"/>
        <v>1963</v>
      </c>
      <c r="C98" s="42">
        <f>'Annual Data - MER Dec 2019'!C27</f>
        <v>9988.9549999999999</v>
      </c>
      <c r="D98" s="42">
        <f>'Annual Data - MER Dec 2019 PNNL'!G27</f>
        <v>5250.77</v>
      </c>
      <c r="E98" s="42">
        <f>'Annual Data - MER Dec 2019 PNNL'!J27</f>
        <v>22694.993999999999</v>
      </c>
      <c r="F98" s="42">
        <f>'Annual Data - MER Dec 2019 PNNL'!M27</f>
        <v>11653.787</v>
      </c>
      <c r="G98" s="42">
        <v>0.126</v>
      </c>
      <c r="H98" s="42">
        <f t="shared" si="237"/>
        <v>49588.631999999991</v>
      </c>
      <c r="I98" s="1"/>
      <c r="J98" s="1"/>
      <c r="K98" s="525"/>
      <c r="L98" s="42">
        <f>[11]National!H29</f>
        <v>9979.6107760061168</v>
      </c>
      <c r="M98" s="42">
        <f>[10]Commercial_Total!D29</f>
        <v>5250.6459999999997</v>
      </c>
      <c r="N98" s="42"/>
      <c r="O98" s="42"/>
      <c r="P98" s="42"/>
      <c r="Q98" s="42"/>
      <c r="R98" s="27"/>
      <c r="S98" s="27"/>
      <c r="T98" s="51">
        <f t="shared" si="287"/>
        <v>0.99906454438989034</v>
      </c>
      <c r="U98" s="1"/>
      <c r="V98" s="1"/>
      <c r="W98" s="1"/>
      <c r="X98" s="1"/>
      <c r="Y98" s="1"/>
      <c r="AA98" s="231"/>
      <c r="AB98" s="231">
        <f>Sector_Activity!C20</f>
        <v>36743.103932126673</v>
      </c>
      <c r="AC98" s="231"/>
      <c r="AD98" s="51"/>
      <c r="AE98" s="23"/>
      <c r="AF98" s="42">
        <f>Sector_Activity!G20</f>
        <v>3702.9</v>
      </c>
      <c r="AI98" s="267"/>
      <c r="AJ98" s="267">
        <f t="shared" si="238"/>
        <v>142.90153629097864</v>
      </c>
      <c r="AK98" s="267"/>
      <c r="AL98" s="51"/>
      <c r="AO98" s="34">
        <f t="shared" si="171"/>
        <v>0</v>
      </c>
      <c r="AP98" s="34">
        <f t="shared" si="239"/>
        <v>13.391836668557074</v>
      </c>
      <c r="AR98" s="26">
        <f t="shared" si="172"/>
        <v>0</v>
      </c>
      <c r="AS98" s="26">
        <f t="shared" si="173"/>
        <v>0.72401139116069957</v>
      </c>
      <c r="AT98" s="26"/>
      <c r="AU98" s="26">
        <v>0</v>
      </c>
      <c r="AV98" s="26"/>
      <c r="AW98" s="26">
        <f t="shared" si="174"/>
        <v>0</v>
      </c>
      <c r="AZ98" s="34">
        <f t="shared" si="175"/>
        <v>0</v>
      </c>
      <c r="BA98" s="34">
        <f t="shared" si="176"/>
        <v>9.9227913073879037</v>
      </c>
      <c r="BB98" s="34">
        <f t="shared" si="177"/>
        <v>0</v>
      </c>
      <c r="BC98" s="93">
        <f t="shared" si="178"/>
        <v>0</v>
      </c>
      <c r="BE98" s="34"/>
      <c r="BF98" s="26"/>
      <c r="BG98" s="26"/>
      <c r="BI98" s="51"/>
      <c r="BJ98" s="258">
        <f>[10]Commercial_Total!Y29</f>
        <v>0.71551686302762063</v>
      </c>
      <c r="BK98" s="51"/>
      <c r="BL98" s="51"/>
      <c r="BM98" s="1"/>
      <c r="BO98" s="1"/>
      <c r="BP98" s="258">
        <f>[10]Commercial_Total!X29</f>
        <v>1.0118718769214403</v>
      </c>
      <c r="BQ98" s="1"/>
      <c r="BR98" s="51"/>
      <c r="BS98" s="1"/>
      <c r="CA98" s="83">
        <f t="shared" si="179"/>
        <v>0.46570914716202788</v>
      </c>
      <c r="CB98" s="83">
        <f t="shared" si="180"/>
        <v>1.3949176725495329</v>
      </c>
      <c r="CC98" s="83" t="str">
        <f t="shared" si="181"/>
        <v>NA</v>
      </c>
      <c r="CD98" s="83" t="str">
        <f t="shared" si="182"/>
        <v>NA</v>
      </c>
      <c r="CE98" s="83" t="str">
        <f t="shared" si="183"/>
        <v>NA</v>
      </c>
      <c r="CF98" s="83" t="str">
        <f t="shared" si="184"/>
        <v>NA</v>
      </c>
      <c r="CG98" s="84">
        <f t="shared" si="185"/>
        <v>0</v>
      </c>
      <c r="CH98" s="84" t="str">
        <f t="shared" si="186"/>
        <v>NA</v>
      </c>
      <c r="CI98" s="9"/>
      <c r="CJ98" s="84">
        <f t="shared" si="187"/>
        <v>0</v>
      </c>
      <c r="CK98" s="26"/>
      <c r="CL98" s="87">
        <f t="shared" si="188"/>
        <v>0</v>
      </c>
      <c r="CM98" s="87">
        <f t="shared" si="240"/>
        <v>0</v>
      </c>
      <c r="CN98" s="92">
        <f t="shared" si="241"/>
        <v>0</v>
      </c>
      <c r="CO98" s="92">
        <f t="shared" si="242"/>
        <v>0</v>
      </c>
      <c r="CP98" s="5">
        <f t="shared" si="189"/>
        <v>0</v>
      </c>
      <c r="CQ98" s="91">
        <f t="shared" si="190"/>
        <v>0</v>
      </c>
      <c r="CR98" s="37"/>
      <c r="CT98" s="84" t="str">
        <f t="shared" si="191"/>
        <v xml:space="preserve">NA </v>
      </c>
      <c r="CU98" s="205"/>
      <c r="CV98" s="244"/>
      <c r="CW98" s="5"/>
      <c r="CX98" s="26" t="e">
        <f t="shared" si="243"/>
        <v>#DIV/0!</v>
      </c>
      <c r="CY98" s="26" t="e">
        <f t="shared" si="244"/>
        <v>#DIV/0!</v>
      </c>
      <c r="CZ98" s="26" t="e">
        <f t="shared" si="245"/>
        <v>#DIV/0!</v>
      </c>
      <c r="DA98" s="26" t="e">
        <f t="shared" si="192"/>
        <v>#DIV/0!</v>
      </c>
      <c r="DB98" s="26"/>
      <c r="DC98" t="e">
        <f t="shared" si="246"/>
        <v>#DIV/0!</v>
      </c>
      <c r="DE98" s="26" t="e">
        <f t="shared" si="247"/>
        <v>#DIV/0!</v>
      </c>
      <c r="DF98" s="26" t="e">
        <f t="shared" si="248"/>
        <v>#DIV/0!</v>
      </c>
      <c r="DG98" s="26" t="e">
        <f t="shared" si="249"/>
        <v>#DIV/0!</v>
      </c>
      <c r="DH98" s="26" t="e">
        <f t="shared" si="250"/>
        <v>#DIV/0!</v>
      </c>
      <c r="DI98" s="26"/>
      <c r="DJ98" s="26" t="e">
        <f t="shared" si="276"/>
        <v>#DIV/0!</v>
      </c>
      <c r="DK98" s="26"/>
      <c r="DL98" s="26" t="e">
        <f t="shared" si="277"/>
        <v>#DIV/0!</v>
      </c>
      <c r="DM98" s="26" t="e">
        <f t="shared" si="278"/>
        <v>#DIV/0!</v>
      </c>
      <c r="DN98" s="26" t="e">
        <f t="shared" si="279"/>
        <v>#DIV/0!</v>
      </c>
      <c r="DO98" s="26" t="e">
        <f t="shared" si="280"/>
        <v>#DIV/0!</v>
      </c>
      <c r="DP98" s="26"/>
      <c r="DQ98" s="26" t="e">
        <f t="shared" si="281"/>
        <v>#DIV/0!</v>
      </c>
      <c r="DR98" s="26"/>
      <c r="DS98" s="26"/>
      <c r="DT98" s="26" t="e">
        <f t="shared" si="251"/>
        <v>#DIV/0!</v>
      </c>
      <c r="DU98" s="26">
        <f t="shared" si="252"/>
        <v>2.1763210701146927E-2</v>
      </c>
      <c r="DV98" s="26" t="e">
        <f t="shared" si="253"/>
        <v>#DIV/0!</v>
      </c>
      <c r="DW98" s="26" t="e">
        <f t="shared" si="254"/>
        <v>#DIV/0!</v>
      </c>
      <c r="DX98" s="26"/>
      <c r="DZ98" s="26" t="e">
        <f t="shared" si="284"/>
        <v>#DIV/0!</v>
      </c>
      <c r="EA98" s="26">
        <f t="shared" si="255"/>
        <v>1</v>
      </c>
      <c r="EB98" s="26">
        <f t="shared" si="193"/>
        <v>1.2027529592026753</v>
      </c>
      <c r="ED98" s="26" t="e">
        <f t="shared" si="256"/>
        <v>#DIV/0!</v>
      </c>
      <c r="EE98" s="26">
        <f t="shared" si="257"/>
        <v>-2.2720354198087368E-2</v>
      </c>
      <c r="EF98" s="26" t="e">
        <f t="shared" si="258"/>
        <v>#DIV/0!</v>
      </c>
      <c r="EG98" s="26" t="e">
        <f t="shared" si="259"/>
        <v>#DIV/0!</v>
      </c>
      <c r="EH98" s="26"/>
      <c r="EJ98" s="26" t="e">
        <f t="shared" si="260"/>
        <v>#DIV/0!</v>
      </c>
      <c r="EK98" s="26">
        <f t="shared" si="261"/>
        <v>1</v>
      </c>
      <c r="EL98" s="26">
        <f t="shared" si="194"/>
        <v>1.1798448928861105</v>
      </c>
      <c r="EO98" s="26" t="e">
        <f t="shared" si="262"/>
        <v>#DIV/0!</v>
      </c>
      <c r="EP98" s="26">
        <f t="shared" si="263"/>
        <v>2.1126371073887446E-2</v>
      </c>
      <c r="EQ98" s="26" t="e">
        <f t="shared" si="264"/>
        <v>#DIV/0!</v>
      </c>
      <c r="ER98" s="26" t="e">
        <f t="shared" si="265"/>
        <v>#DIV/0!</v>
      </c>
      <c r="EU98" s="26" t="e">
        <f t="shared" si="282"/>
        <v>#DIV/0!</v>
      </c>
      <c r="EV98" s="26">
        <f t="shared" si="266"/>
        <v>1</v>
      </c>
      <c r="EW98" s="26">
        <f t="shared" si="195"/>
        <v>1.2097635445981114</v>
      </c>
      <c r="EX98" s="26"/>
      <c r="EY98" s="26" t="e">
        <f t="shared" si="267"/>
        <v>#DIV/0!</v>
      </c>
      <c r="EZ98" s="26">
        <f t="shared" si="268"/>
        <v>6.3683962725982063E-4</v>
      </c>
      <c r="FA98" s="26" t="e">
        <f t="shared" si="269"/>
        <v>#DIV/0!</v>
      </c>
      <c r="FB98" s="26" t="e">
        <f t="shared" si="270"/>
        <v>#DIV/0!</v>
      </c>
      <c r="FC98" s="26"/>
      <c r="FD98" s="26"/>
      <c r="FE98" s="26" t="e">
        <f t="shared" si="283"/>
        <v>#DIV/0!</v>
      </c>
      <c r="FF98" s="26">
        <f t="shared" si="271"/>
        <v>1</v>
      </c>
      <c r="FG98" s="26">
        <f t="shared" si="196"/>
        <v>0.99420481543204398</v>
      </c>
      <c r="FW98">
        <f t="shared" si="197"/>
        <v>0.46570914716202788</v>
      </c>
      <c r="FY98" s="8">
        <f t="shared" si="272"/>
        <v>14</v>
      </c>
      <c r="FZ98" t="b">
        <f t="shared" si="273"/>
        <v>1</v>
      </c>
      <c r="GD98" s="11"/>
      <c r="GE98" s="11"/>
      <c r="GG98" s="17">
        <f t="shared" ref="GG98:GG127" ca="1" si="288">IF(FZ84,OFFSET(B$10,$FZ$4+$FY84,0),"")</f>
        <v>1985</v>
      </c>
      <c r="GH98" s="18">
        <f t="shared" ref="GH98:GH123" ca="1" si="289">IF($FZ84,OFFSET(CA$84,$FZ$4+$FY84,0),"")</f>
        <v>1</v>
      </c>
      <c r="GI98" s="94">
        <f ca="1">GH98*GJ98</f>
        <v>1</v>
      </c>
      <c r="GJ98" s="18">
        <f t="shared" ref="GJ98:GJ123" ca="1" si="290">IF($FZ84,OFFSET(CC$84,$FZ$4+$FY84,0),"")</f>
        <v>1</v>
      </c>
      <c r="GK98" s="18">
        <f t="shared" ref="GK98:GK123" ca="1" si="291">IF($FZ84,OFFSET(CF$84,$FZ$4+$FY84,0),"")</f>
        <v>1</v>
      </c>
      <c r="GL98" s="18">
        <f ca="1">IF($FZ84,OFFSET(CF$84,$FZ$4+$FY84,0),"")</f>
        <v>1</v>
      </c>
      <c r="GM98">
        <f t="shared" ca="1" si="198"/>
        <v>1999</v>
      </c>
      <c r="GN98" s="18">
        <f t="shared" ca="1" si="199"/>
        <v>0.95267392976824228</v>
      </c>
      <c r="GO98" s="18">
        <f t="shared" ca="1" si="200"/>
        <v>1.1304086825935897</v>
      </c>
      <c r="GP98" s="18">
        <f t="shared" ca="1" si="201"/>
        <v>0.92279405262811587</v>
      </c>
      <c r="GQ98" s="18">
        <f t="shared" ca="1" si="202"/>
        <v>0.90230703294353143</v>
      </c>
      <c r="GY98" s="14"/>
      <c r="HA98" s="26">
        <f t="shared" si="203"/>
        <v>0.33566909005203327</v>
      </c>
      <c r="HB98" s="26" t="e">
        <f t="shared" si="204"/>
        <v>#VALUE!</v>
      </c>
      <c r="HC98" s="26" t="e">
        <f t="shared" si="205"/>
        <v>#VALUE!</v>
      </c>
      <c r="HD98" s="26" t="e">
        <f t="shared" si="206"/>
        <v>#VALUE!</v>
      </c>
      <c r="HE98" s="26">
        <f t="shared" si="207"/>
        <v>0</v>
      </c>
      <c r="HF98" s="26" t="e">
        <f t="shared" si="208"/>
        <v>#VALUE!</v>
      </c>
      <c r="HG98" s="26"/>
      <c r="HH98" s="26">
        <f t="shared" si="209"/>
        <v>0</v>
      </c>
      <c r="HJ98" s="26">
        <f t="shared" si="210"/>
        <v>0</v>
      </c>
      <c r="HK98" s="26">
        <f t="shared" si="211"/>
        <v>0.6510001372990919</v>
      </c>
      <c r="HL98" s="26">
        <f t="shared" si="212"/>
        <v>0</v>
      </c>
      <c r="HM98" s="26">
        <f t="shared" si="213"/>
        <v>0</v>
      </c>
      <c r="HP98" s="8">
        <f t="shared" si="274"/>
        <v>14</v>
      </c>
      <c r="HQ98" t="b">
        <f t="shared" si="275"/>
        <v>1</v>
      </c>
      <c r="HT98" s="11"/>
      <c r="HU98" s="11"/>
      <c r="HV98" s="11"/>
      <c r="HW98" s="17">
        <f t="shared" ca="1" si="214"/>
        <v>1999</v>
      </c>
      <c r="HX98" s="18">
        <f t="shared" ca="1" si="215"/>
        <v>1.1431459288938846</v>
      </c>
      <c r="HY98" s="18">
        <f t="shared" ca="1" si="216"/>
        <v>0.93202535171656542</v>
      </c>
      <c r="HZ98" s="18">
        <f t="shared" ca="1" si="217"/>
        <v>0.98248409633957312</v>
      </c>
      <c r="IC98" s="18">
        <f t="shared" ca="1" si="218"/>
        <v>0.97019718115348164</v>
      </c>
      <c r="ID98" s="18">
        <f t="shared" ca="1" si="219"/>
        <v>1.0076040103083295</v>
      </c>
      <c r="IE98" s="18">
        <f t="shared" ca="1" si="220"/>
        <v>0.9055269309780748</v>
      </c>
      <c r="IF98" s="18">
        <f t="shared" ca="1" si="221"/>
        <v>1.0118973692176478</v>
      </c>
      <c r="IH98" s="197"/>
      <c r="II98">
        <f t="shared" si="222"/>
        <v>0</v>
      </c>
      <c r="IJ98">
        <f t="shared" si="223"/>
        <v>0.63163300887996254</v>
      </c>
      <c r="IK98" t="e">
        <f t="shared" si="224"/>
        <v>#DIV/0!</v>
      </c>
      <c r="IL98">
        <f t="shared" si="225"/>
        <v>0.62296328324730332</v>
      </c>
      <c r="IM98">
        <f t="shared" si="226"/>
        <v>0.45730949346220012</v>
      </c>
      <c r="IN98">
        <f t="shared" si="227"/>
        <v>0</v>
      </c>
      <c r="IO98" s="17">
        <f t="shared" ca="1" si="228"/>
        <v>1999</v>
      </c>
      <c r="IP98" s="18">
        <f t="shared" ca="1" si="229"/>
        <v>1.1889631553905928</v>
      </c>
      <c r="IQ98" s="18">
        <f t="shared" ca="1" si="230"/>
        <v>1.0259655388705353</v>
      </c>
      <c r="IR98" s="18">
        <f t="shared" ca="1" si="231"/>
        <v>1.2198352244175217</v>
      </c>
      <c r="IT98" s="17">
        <f t="shared" ca="1" si="232"/>
        <v>1999</v>
      </c>
      <c r="IU98" s="18">
        <f t="shared" ca="1" si="233"/>
        <v>1.2428697814138228</v>
      </c>
      <c r="IV98" s="18">
        <f t="shared" ca="1" si="234"/>
        <v>1.1206092586540706</v>
      </c>
      <c r="IW98" s="18">
        <f t="shared" ca="1" si="235"/>
        <v>1.3927713843536906</v>
      </c>
    </row>
    <row r="99" spans="1:257" x14ac:dyDescent="0.2">
      <c r="A99" t="s">
        <v>239</v>
      </c>
      <c r="B99" s="1">
        <f t="shared" si="236"/>
        <v>1964</v>
      </c>
      <c r="C99" s="42">
        <f>'Annual Data - MER Dec 2019'!C28</f>
        <v>10241.058000000001</v>
      </c>
      <c r="D99" s="42">
        <f>'Annual Data - MER Dec 2019 PNNL'!G28</f>
        <v>5466.1270000000004</v>
      </c>
      <c r="E99" s="42">
        <f>'Annual Data - MER Dec 2019 PNNL'!J28</f>
        <v>24051.334999999999</v>
      </c>
      <c r="F99" s="42">
        <f>'Annual Data - MER Dec 2019 PNNL'!M28</f>
        <v>11997.044</v>
      </c>
      <c r="G99" s="42">
        <v>-0.13900000000000001</v>
      </c>
      <c r="H99" s="42">
        <f t="shared" si="237"/>
        <v>51755.425000000003</v>
      </c>
      <c r="I99" s="1"/>
      <c r="J99" s="1"/>
      <c r="K99" s="525"/>
      <c r="L99" s="42">
        <f>[11]National!H30</f>
        <v>10228.635746606289</v>
      </c>
      <c r="M99" s="42">
        <f>[10]Commercial_Total!D30</f>
        <v>5465.9930000000004</v>
      </c>
      <c r="N99" s="42"/>
      <c r="O99" s="42"/>
      <c r="P99" s="42"/>
      <c r="Q99" s="42"/>
      <c r="R99" s="27"/>
      <c r="S99" s="27"/>
      <c r="T99" s="51">
        <f t="shared" si="287"/>
        <v>0.99878701464304642</v>
      </c>
      <c r="U99" s="1"/>
      <c r="V99" s="1"/>
      <c r="W99" s="1"/>
      <c r="X99" s="1"/>
      <c r="Y99" s="1"/>
      <c r="AA99" s="231"/>
      <c r="AB99" s="231">
        <f>Sector_Activity!C21</f>
        <v>37509.906313800413</v>
      </c>
      <c r="AC99" s="231"/>
      <c r="AD99" s="51"/>
      <c r="AE99" s="23"/>
      <c r="AF99" s="42">
        <f>Sector_Activity!G21</f>
        <v>3916.3</v>
      </c>
      <c r="AI99" s="267"/>
      <c r="AJ99" s="267">
        <f t="shared" si="238"/>
        <v>145.72131837047499</v>
      </c>
      <c r="AK99" s="267"/>
      <c r="AL99" s="51"/>
      <c r="AO99" s="34">
        <f t="shared" si="171"/>
        <v>0</v>
      </c>
      <c r="AP99" s="34">
        <f t="shared" si="239"/>
        <v>13.215388249112683</v>
      </c>
      <c r="AR99" s="26">
        <f t="shared" si="172"/>
        <v>0</v>
      </c>
      <c r="AS99" s="26">
        <f t="shared" si="173"/>
        <v>0.73829783201455512</v>
      </c>
      <c r="AT99" s="26"/>
      <c r="AU99" s="26">
        <v>0</v>
      </c>
      <c r="AV99" s="26"/>
      <c r="AW99" s="26">
        <f t="shared" si="174"/>
        <v>0</v>
      </c>
      <c r="AZ99" s="34">
        <f t="shared" si="175"/>
        <v>0</v>
      </c>
      <c r="BA99" s="34">
        <f t="shared" si="176"/>
        <v>9.5778940106223764</v>
      </c>
      <c r="BB99" s="34">
        <f t="shared" si="177"/>
        <v>0</v>
      </c>
      <c r="BC99" s="93">
        <f t="shared" si="178"/>
        <v>0</v>
      </c>
      <c r="BE99" s="34"/>
      <c r="BF99" s="26"/>
      <c r="BG99" s="26"/>
      <c r="BI99" s="51"/>
      <c r="BJ99" s="258">
        <f>[10]Commercial_Total!Y30</f>
        <v>0.74075190842574967</v>
      </c>
      <c r="BK99" s="51"/>
      <c r="BL99" s="51"/>
      <c r="BM99" s="1"/>
      <c r="BO99" s="1"/>
      <c r="BP99" s="258">
        <f>[10]Commercial_Total!X30</f>
        <v>0.99668704679221154</v>
      </c>
      <c r="BQ99" s="1"/>
      <c r="BR99" s="51"/>
      <c r="BS99" s="1"/>
      <c r="CA99" s="83">
        <f t="shared" si="179"/>
        <v>0.49254820087786594</v>
      </c>
      <c r="CB99" s="83">
        <f t="shared" si="180"/>
        <v>1.3765384894196857</v>
      </c>
      <c r="CC99" s="83" t="str">
        <f t="shared" si="181"/>
        <v>NA</v>
      </c>
      <c r="CD99" s="83" t="str">
        <f t="shared" si="182"/>
        <v>NA</v>
      </c>
      <c r="CE99" s="83" t="str">
        <f t="shared" si="183"/>
        <v>NA</v>
      </c>
      <c r="CF99" s="83" t="str">
        <f t="shared" si="184"/>
        <v>NA</v>
      </c>
      <c r="CG99" s="84">
        <f t="shared" si="185"/>
        <v>0</v>
      </c>
      <c r="CH99" s="84" t="str">
        <f t="shared" si="186"/>
        <v>NA</v>
      </c>
      <c r="CI99" s="9"/>
      <c r="CJ99" s="84">
        <f t="shared" si="187"/>
        <v>0</v>
      </c>
      <c r="CK99" s="26"/>
      <c r="CL99" s="87">
        <f t="shared" si="188"/>
        <v>0</v>
      </c>
      <c r="CM99" s="87">
        <f t="shared" si="240"/>
        <v>0</v>
      </c>
      <c r="CN99" s="92">
        <f t="shared" si="241"/>
        <v>0</v>
      </c>
      <c r="CO99" s="92">
        <f t="shared" si="242"/>
        <v>0</v>
      </c>
      <c r="CP99" s="5">
        <f t="shared" si="189"/>
        <v>0</v>
      </c>
      <c r="CQ99" s="91">
        <f t="shared" si="190"/>
        <v>0</v>
      </c>
      <c r="CR99" s="37"/>
      <c r="CT99" s="84" t="str">
        <f t="shared" si="191"/>
        <v xml:space="preserve">NA </v>
      </c>
      <c r="CU99" s="205"/>
      <c r="CV99" s="244"/>
      <c r="CW99" s="5"/>
      <c r="CX99" s="26" t="e">
        <f t="shared" si="243"/>
        <v>#DIV/0!</v>
      </c>
      <c r="CY99" s="26" t="e">
        <f t="shared" si="244"/>
        <v>#DIV/0!</v>
      </c>
      <c r="CZ99" s="26" t="e">
        <f t="shared" si="245"/>
        <v>#DIV/0!</v>
      </c>
      <c r="DA99" s="26" t="e">
        <f t="shared" si="192"/>
        <v>#DIV/0!</v>
      </c>
      <c r="DB99" s="26"/>
      <c r="DC99" t="e">
        <f t="shared" si="246"/>
        <v>#DIV/0!</v>
      </c>
      <c r="DE99" s="26" t="e">
        <f t="shared" si="247"/>
        <v>#DIV/0!</v>
      </c>
      <c r="DF99" s="26" t="e">
        <f t="shared" si="248"/>
        <v>#DIV/0!</v>
      </c>
      <c r="DG99" s="26" t="e">
        <f t="shared" si="249"/>
        <v>#DIV/0!</v>
      </c>
      <c r="DH99" s="26" t="e">
        <f t="shared" si="250"/>
        <v>#DIV/0!</v>
      </c>
      <c r="DI99" s="26"/>
      <c r="DJ99" s="26" t="e">
        <f t="shared" si="276"/>
        <v>#DIV/0!</v>
      </c>
      <c r="DK99" s="26"/>
      <c r="DL99" s="26" t="e">
        <f t="shared" si="277"/>
        <v>#DIV/0!</v>
      </c>
      <c r="DM99" s="26" t="e">
        <f t="shared" si="278"/>
        <v>#DIV/0!</v>
      </c>
      <c r="DN99" s="26" t="e">
        <f t="shared" si="279"/>
        <v>#DIV/0!</v>
      </c>
      <c r="DO99" s="26" t="e">
        <f t="shared" si="280"/>
        <v>#DIV/0!</v>
      </c>
      <c r="DP99" s="26"/>
      <c r="DQ99" s="26" t="e">
        <f t="shared" si="281"/>
        <v>#DIV/0!</v>
      </c>
      <c r="DR99" s="26"/>
      <c r="DS99" s="26"/>
      <c r="DT99" s="26" t="e">
        <f t="shared" si="251"/>
        <v>#DIV/0!</v>
      </c>
      <c r="DU99" s="26">
        <f t="shared" si="252"/>
        <v>1.9540183695516477E-2</v>
      </c>
      <c r="DV99" s="26" t="e">
        <f t="shared" si="253"/>
        <v>#DIV/0!</v>
      </c>
      <c r="DW99" s="26" t="e">
        <f t="shared" si="254"/>
        <v>#DIV/0!</v>
      </c>
      <c r="DX99" s="26"/>
      <c r="DZ99" s="26" t="e">
        <f t="shared" si="284"/>
        <v>#DIV/0!</v>
      </c>
      <c r="EA99" s="26">
        <f t="shared" si="255"/>
        <v>1</v>
      </c>
      <c r="EB99" s="26">
        <f t="shared" si="193"/>
        <v>1.2027529592026753</v>
      </c>
      <c r="ED99" s="26" t="e">
        <f t="shared" si="256"/>
        <v>#DIV/0!</v>
      </c>
      <c r="EE99" s="26">
        <f t="shared" si="257"/>
        <v>-3.5376527569863016E-2</v>
      </c>
      <c r="EF99" s="26" t="e">
        <f t="shared" si="258"/>
        <v>#DIV/0!</v>
      </c>
      <c r="EG99" s="26" t="e">
        <f t="shared" si="259"/>
        <v>#DIV/0!</v>
      </c>
      <c r="EH99" s="26"/>
      <c r="EJ99" s="26" t="e">
        <f t="shared" si="260"/>
        <v>#DIV/0!</v>
      </c>
      <c r="EK99" s="26">
        <f t="shared" si="261"/>
        <v>1</v>
      </c>
      <c r="EL99" s="26">
        <f t="shared" si="194"/>
        <v>1.1798448928861105</v>
      </c>
      <c r="EO99" s="26" t="e">
        <f t="shared" si="262"/>
        <v>#DIV/0!</v>
      </c>
      <c r="EP99" s="26">
        <f t="shared" si="263"/>
        <v>3.466059590135781E-2</v>
      </c>
      <c r="EQ99" s="26" t="e">
        <f t="shared" si="264"/>
        <v>#DIV/0!</v>
      </c>
      <c r="ER99" s="26" t="e">
        <f t="shared" si="265"/>
        <v>#DIV/0!</v>
      </c>
      <c r="EU99" s="26" t="e">
        <f t="shared" si="282"/>
        <v>#DIV/0!</v>
      </c>
      <c r="EV99" s="26">
        <f t="shared" si="266"/>
        <v>1</v>
      </c>
      <c r="EW99" s="26">
        <f t="shared" si="195"/>
        <v>1.2097635445981114</v>
      </c>
      <c r="EX99" s="26"/>
      <c r="EY99" s="26" t="e">
        <f t="shared" si="267"/>
        <v>#DIV/0!</v>
      </c>
      <c r="EZ99" s="26">
        <f t="shared" si="268"/>
        <v>-1.5120412205841358E-2</v>
      </c>
      <c r="FA99" s="26" t="e">
        <f t="shared" si="269"/>
        <v>#DIV/0!</v>
      </c>
      <c r="FB99" s="26" t="e">
        <f t="shared" si="270"/>
        <v>#DIV/0!</v>
      </c>
      <c r="FC99" s="26"/>
      <c r="FD99" s="26"/>
      <c r="FE99" s="26" t="e">
        <f t="shared" si="283"/>
        <v>#DIV/0!</v>
      </c>
      <c r="FF99" s="26">
        <f t="shared" si="271"/>
        <v>1</v>
      </c>
      <c r="FG99" s="26">
        <f t="shared" si="196"/>
        <v>0.99420481543204398</v>
      </c>
      <c r="FW99">
        <f t="shared" si="197"/>
        <v>0.49254820087786594</v>
      </c>
      <c r="FY99" s="8">
        <f t="shared" si="272"/>
        <v>15</v>
      </c>
      <c r="FZ99" t="b">
        <f t="shared" si="273"/>
        <v>1</v>
      </c>
      <c r="GD99" s="11"/>
      <c r="GE99" s="11"/>
      <c r="GG99" s="17">
        <f t="shared" ca="1" si="288"/>
        <v>1986</v>
      </c>
      <c r="GH99" s="18">
        <f t="shared" ca="1" si="289"/>
        <v>1.0346241400560927</v>
      </c>
      <c r="GI99" s="94">
        <f t="shared" ref="GI99:GI117" ca="1" si="292">GH99*GJ99</f>
        <v>1.0119307231554369</v>
      </c>
      <c r="GJ99" s="18">
        <f t="shared" ca="1" si="290"/>
        <v>0.97806602801726095</v>
      </c>
      <c r="GK99" s="18">
        <f t="shared" ca="1" si="291"/>
        <v>1.0020693978160105</v>
      </c>
      <c r="GM99">
        <f t="shared" ca="1" si="198"/>
        <v>2000</v>
      </c>
      <c r="GN99" s="18">
        <f t="shared" ca="1" si="199"/>
        <v>0.95581573541908305</v>
      </c>
      <c r="GO99" s="18">
        <f t="shared" ca="1" si="200"/>
        <v>1.158626652142557</v>
      </c>
      <c r="GP99" s="18">
        <f t="shared" ca="1" si="201"/>
        <v>0.9320940084166992</v>
      </c>
      <c r="GQ99" s="18">
        <f t="shared" ca="1" si="202"/>
        <v>0.88724074248409435</v>
      </c>
      <c r="GY99" s="14"/>
      <c r="HA99" s="26">
        <f t="shared" si="203"/>
        <v>0.35501386949979152</v>
      </c>
      <c r="HB99" s="26" t="e">
        <f t="shared" si="204"/>
        <v>#VALUE!</v>
      </c>
      <c r="HC99" s="26" t="e">
        <f t="shared" si="205"/>
        <v>#VALUE!</v>
      </c>
      <c r="HD99" s="26" t="e">
        <f t="shared" si="206"/>
        <v>#VALUE!</v>
      </c>
      <c r="HE99" s="26">
        <f t="shared" si="207"/>
        <v>0</v>
      </c>
      <c r="HF99" s="26" t="e">
        <f t="shared" si="208"/>
        <v>#VALUE!</v>
      </c>
      <c r="HG99" s="26"/>
      <c r="HH99" s="26">
        <f t="shared" si="209"/>
        <v>0</v>
      </c>
      <c r="HJ99" s="26">
        <f t="shared" si="210"/>
        <v>0</v>
      </c>
      <c r="HK99" s="26">
        <f t="shared" si="211"/>
        <v>0.66384589507434633</v>
      </c>
      <c r="HL99" s="26">
        <f t="shared" si="212"/>
        <v>0</v>
      </c>
      <c r="HM99" s="26">
        <f t="shared" si="213"/>
        <v>0</v>
      </c>
      <c r="HP99" s="8">
        <f t="shared" si="274"/>
        <v>15</v>
      </c>
      <c r="HQ99" t="b">
        <f t="shared" si="275"/>
        <v>1</v>
      </c>
      <c r="HT99" s="11"/>
      <c r="HU99" s="11"/>
      <c r="HV99" s="11"/>
      <c r="HW99" s="17">
        <f t="shared" ca="1" si="214"/>
        <v>2000</v>
      </c>
      <c r="HX99" s="18">
        <f t="shared" ca="1" si="215"/>
        <v>1.1903294232826296</v>
      </c>
      <c r="HY99" s="18">
        <f t="shared" ca="1" si="216"/>
        <v>0.91397655338520478</v>
      </c>
      <c r="HZ99" s="18">
        <f t="shared" ca="1" si="217"/>
        <v>0.98585837941196508</v>
      </c>
      <c r="IC99" s="18">
        <f t="shared" ca="1" si="218"/>
        <v>1.0005937956421482</v>
      </c>
      <c r="ID99" s="18">
        <f t="shared" ca="1" si="219"/>
        <v>1.0355439178947081</v>
      </c>
      <c r="IE99" s="18">
        <f t="shared" ca="1" si="220"/>
        <v>0.8672441713580461</v>
      </c>
      <c r="IF99" s="18">
        <f t="shared" ca="1" si="221"/>
        <v>0.99743943765115783</v>
      </c>
      <c r="IH99" s="197"/>
      <c r="II99">
        <f t="shared" si="222"/>
        <v>0</v>
      </c>
      <c r="IJ99">
        <f t="shared" si="223"/>
        <v>0.64481473942857359</v>
      </c>
      <c r="IK99" t="e">
        <f t="shared" si="224"/>
        <v>#DIV/0!</v>
      </c>
      <c r="IL99">
        <f t="shared" si="225"/>
        <v>0.63850831969989041</v>
      </c>
      <c r="IM99">
        <f t="shared" si="226"/>
        <v>0.47606532417114616</v>
      </c>
      <c r="IN99">
        <f t="shared" si="227"/>
        <v>0</v>
      </c>
      <c r="IO99" s="17">
        <f t="shared" ca="1" si="228"/>
        <v>2000</v>
      </c>
      <c r="IP99" s="18">
        <f t="shared" ca="1" si="229"/>
        <v>1.2027913116809139</v>
      </c>
      <c r="IQ99" s="18">
        <f t="shared" ca="1" si="230"/>
        <v>1.0581093953664154</v>
      </c>
      <c r="IR99" s="18">
        <f t="shared" ca="1" si="231"/>
        <v>1.2726847875546694</v>
      </c>
      <c r="IT99" s="17">
        <f t="shared" ca="1" si="232"/>
        <v>2000</v>
      </c>
      <c r="IU99" s="18">
        <f t="shared" ca="1" si="233"/>
        <v>1.2698678823650202</v>
      </c>
      <c r="IV99" s="18">
        <f t="shared" ca="1" si="234"/>
        <v>1.1516826950506309</v>
      </c>
      <c r="IW99" s="18">
        <f t="shared" ca="1" si="235"/>
        <v>1.4624848651203839</v>
      </c>
    </row>
    <row r="100" spans="1:257" x14ac:dyDescent="0.2">
      <c r="A100" t="s">
        <v>239</v>
      </c>
      <c r="B100" s="1">
        <f t="shared" si="236"/>
        <v>1965</v>
      </c>
      <c r="C100" s="42">
        <f>'Annual Data - MER Dec 2019'!C29</f>
        <v>10639.89</v>
      </c>
      <c r="D100" s="42">
        <f>'Annual Data - MER Dec 2019 PNNL'!G29</f>
        <v>5845.5559999999996</v>
      </c>
      <c r="E100" s="42">
        <f>'Annual Data - MER Dec 2019 PNNL'!J29</f>
        <v>25035.155999999999</v>
      </c>
      <c r="F100" s="42">
        <f>'Annual Data - MER Dec 2019 PNNL'!M29</f>
        <v>12432.496999999999</v>
      </c>
      <c r="G100" s="42">
        <v>0.122</v>
      </c>
      <c r="H100" s="42">
        <f t="shared" si="237"/>
        <v>53953.221000000005</v>
      </c>
      <c r="I100" s="1"/>
      <c r="J100" s="1"/>
      <c r="K100" s="525"/>
      <c r="L100" s="42">
        <f>[11]National!H31</f>
        <v>10627.791616128952</v>
      </c>
      <c r="M100" s="42">
        <f>[10]Commercial_Total!D31</f>
        <v>5845.4230000000007</v>
      </c>
      <c r="N100" s="42"/>
      <c r="O100" s="42"/>
      <c r="P100" s="42"/>
      <c r="Q100" s="42"/>
      <c r="R100" s="27"/>
      <c r="S100" s="27"/>
      <c r="T100" s="51">
        <f t="shared" si="287"/>
        <v>0.99886292209120142</v>
      </c>
      <c r="U100" s="1"/>
      <c r="V100" s="1"/>
      <c r="W100" s="1"/>
      <c r="X100" s="1"/>
      <c r="Y100" s="1"/>
      <c r="AA100" s="231"/>
      <c r="AB100" s="231">
        <f>Sector_Activity!C22</f>
        <v>38329.005933125394</v>
      </c>
      <c r="AC100" s="231"/>
      <c r="AD100" s="51"/>
      <c r="AE100" s="23"/>
      <c r="AF100" s="42">
        <f>Sector_Activity!G22</f>
        <v>4170.8</v>
      </c>
      <c r="AI100" s="267"/>
      <c r="AJ100" s="267">
        <f t="shared" si="238"/>
        <v>152.50651191420965</v>
      </c>
      <c r="AK100" s="267"/>
      <c r="AL100" s="51"/>
      <c r="AO100" s="34">
        <f t="shared" si="171"/>
        <v>0</v>
      </c>
      <c r="AP100" s="34">
        <f t="shared" si="239"/>
        <v>12.935940586937758</v>
      </c>
      <c r="AR100" s="26">
        <f t="shared" si="172"/>
        <v>0</v>
      </c>
      <c r="AS100" s="26">
        <f t="shared" si="173"/>
        <v>0.77267505107321444</v>
      </c>
      <c r="AT100" s="26"/>
      <c r="AU100" s="26">
        <v>0</v>
      </c>
      <c r="AV100" s="26"/>
      <c r="AW100" s="26">
        <f t="shared" si="174"/>
        <v>0</v>
      </c>
      <c r="AZ100" s="34">
        <f t="shared" si="175"/>
        <v>0</v>
      </c>
      <c r="BA100" s="34">
        <f t="shared" si="176"/>
        <v>9.1898450976132615</v>
      </c>
      <c r="BB100" s="34">
        <f t="shared" si="177"/>
        <v>0</v>
      </c>
      <c r="BC100" s="93">
        <f t="shared" si="178"/>
        <v>0</v>
      </c>
      <c r="BE100" s="34"/>
      <c r="BF100" s="26"/>
      <c r="BG100" s="26"/>
      <c r="BI100" s="51"/>
      <c r="BJ100" s="258">
        <f>[10]Commercial_Total!Y31</f>
        <v>0.77456013412540592</v>
      </c>
      <c r="BK100" s="51"/>
      <c r="BL100" s="51"/>
      <c r="BM100" s="1"/>
      <c r="BO100" s="1"/>
      <c r="BP100" s="258">
        <f>[10]Commercial_Total!X31</f>
        <v>0.99756625345258698</v>
      </c>
      <c r="BQ100" s="1"/>
      <c r="BR100" s="51"/>
      <c r="BS100" s="1"/>
      <c r="CA100" s="83">
        <f t="shared" si="179"/>
        <v>0.52455635069361473</v>
      </c>
      <c r="CB100" s="83">
        <f t="shared" si="180"/>
        <v>1.3474307208463361</v>
      </c>
      <c r="CC100" s="83" t="str">
        <f t="shared" si="181"/>
        <v>NA</v>
      </c>
      <c r="CD100" s="83" t="str">
        <f t="shared" si="182"/>
        <v>NA</v>
      </c>
      <c r="CE100" s="83" t="str">
        <f t="shared" si="183"/>
        <v>NA</v>
      </c>
      <c r="CF100" s="83" t="str">
        <f t="shared" si="184"/>
        <v>NA</v>
      </c>
      <c r="CG100" s="84">
        <f t="shared" si="185"/>
        <v>0</v>
      </c>
      <c r="CH100" s="84" t="str">
        <f t="shared" si="186"/>
        <v>NA</v>
      </c>
      <c r="CI100" s="9"/>
      <c r="CJ100" s="84">
        <f t="shared" si="187"/>
        <v>0</v>
      </c>
      <c r="CK100" s="26"/>
      <c r="CL100" s="87">
        <f t="shared" si="188"/>
        <v>0</v>
      </c>
      <c r="CM100" s="87">
        <f t="shared" si="240"/>
        <v>0</v>
      </c>
      <c r="CN100" s="92">
        <f t="shared" si="241"/>
        <v>0</v>
      </c>
      <c r="CO100" s="92">
        <f t="shared" si="242"/>
        <v>0</v>
      </c>
      <c r="CP100" s="5">
        <f t="shared" si="189"/>
        <v>0</v>
      </c>
      <c r="CQ100" s="91">
        <f t="shared" si="190"/>
        <v>0</v>
      </c>
      <c r="CR100" s="37"/>
      <c r="CT100" s="84" t="str">
        <f t="shared" si="191"/>
        <v xml:space="preserve">NA </v>
      </c>
      <c r="CU100" s="205"/>
      <c r="CV100" s="244"/>
      <c r="CW100" s="5"/>
      <c r="CX100" s="26" t="e">
        <f t="shared" si="243"/>
        <v>#DIV/0!</v>
      </c>
      <c r="CY100" s="26" t="e">
        <f t="shared" si="244"/>
        <v>#DIV/0!</v>
      </c>
      <c r="CZ100" s="26" t="e">
        <f t="shared" si="245"/>
        <v>#DIV/0!</v>
      </c>
      <c r="DA100" s="26" t="e">
        <f t="shared" si="192"/>
        <v>#DIV/0!</v>
      </c>
      <c r="DB100" s="26"/>
      <c r="DC100" t="e">
        <f t="shared" si="246"/>
        <v>#DIV/0!</v>
      </c>
      <c r="DE100" s="26" t="e">
        <f t="shared" si="247"/>
        <v>#DIV/0!</v>
      </c>
      <c r="DF100" s="26" t="e">
        <f t="shared" si="248"/>
        <v>#DIV/0!</v>
      </c>
      <c r="DG100" s="26" t="e">
        <f t="shared" si="249"/>
        <v>#DIV/0!</v>
      </c>
      <c r="DH100" s="26" t="e">
        <f t="shared" si="250"/>
        <v>#DIV/0!</v>
      </c>
      <c r="DI100" s="26"/>
      <c r="DJ100" s="26" t="e">
        <f t="shared" si="276"/>
        <v>#DIV/0!</v>
      </c>
      <c r="DK100" s="26"/>
      <c r="DL100" s="26" t="e">
        <f t="shared" si="277"/>
        <v>#DIV/0!</v>
      </c>
      <c r="DM100" s="26" t="e">
        <f t="shared" si="278"/>
        <v>#DIV/0!</v>
      </c>
      <c r="DN100" s="26" t="e">
        <f t="shared" si="279"/>
        <v>#DIV/0!</v>
      </c>
      <c r="DO100" s="26" t="e">
        <f t="shared" si="280"/>
        <v>#DIV/0!</v>
      </c>
      <c r="DP100" s="26"/>
      <c r="DQ100" s="26" t="e">
        <f t="shared" si="281"/>
        <v>#DIV/0!</v>
      </c>
      <c r="DR100" s="26"/>
      <c r="DS100" s="26"/>
      <c r="DT100" s="26" t="e">
        <f t="shared" si="251"/>
        <v>#DIV/0!</v>
      </c>
      <c r="DU100" s="26">
        <f t="shared" si="252"/>
        <v>4.5511276827430065E-2</v>
      </c>
      <c r="DV100" s="26" t="e">
        <f t="shared" si="253"/>
        <v>#DIV/0!</v>
      </c>
      <c r="DW100" s="26" t="e">
        <f t="shared" si="254"/>
        <v>#DIV/0!</v>
      </c>
      <c r="DX100" s="26"/>
      <c r="DZ100" s="26" t="e">
        <f t="shared" si="284"/>
        <v>#DIV/0!</v>
      </c>
      <c r="EA100" s="26">
        <f t="shared" si="255"/>
        <v>1</v>
      </c>
      <c r="EB100" s="26">
        <f t="shared" si="193"/>
        <v>1.2027529592026753</v>
      </c>
      <c r="ED100" s="26" t="e">
        <f t="shared" si="256"/>
        <v>#DIV/0!</v>
      </c>
      <c r="EE100" s="26">
        <f t="shared" si="257"/>
        <v>-4.1358655251268098E-2</v>
      </c>
      <c r="EF100" s="26" t="e">
        <f t="shared" si="258"/>
        <v>#DIV/0!</v>
      </c>
      <c r="EG100" s="26" t="e">
        <f t="shared" si="259"/>
        <v>#DIV/0!</v>
      </c>
      <c r="EH100" s="26"/>
      <c r="EJ100" s="26" t="e">
        <f t="shared" si="260"/>
        <v>#DIV/0!</v>
      </c>
      <c r="EK100" s="26">
        <f t="shared" si="261"/>
        <v>1</v>
      </c>
      <c r="EL100" s="26">
        <f t="shared" si="194"/>
        <v>1.1798448928861105</v>
      </c>
      <c r="EO100" s="26" t="e">
        <f t="shared" si="262"/>
        <v>#DIV/0!</v>
      </c>
      <c r="EP100" s="26">
        <f t="shared" si="263"/>
        <v>4.4629536561807494E-2</v>
      </c>
      <c r="EQ100" s="26" t="e">
        <f t="shared" si="264"/>
        <v>#DIV/0!</v>
      </c>
      <c r="ER100" s="26" t="e">
        <f t="shared" si="265"/>
        <v>#DIV/0!</v>
      </c>
      <c r="EU100" s="26" t="e">
        <f t="shared" si="282"/>
        <v>#DIV/0!</v>
      </c>
      <c r="EV100" s="26">
        <f t="shared" si="266"/>
        <v>1</v>
      </c>
      <c r="EW100" s="26">
        <f t="shared" si="195"/>
        <v>1.2097635445981114</v>
      </c>
      <c r="EX100" s="26"/>
      <c r="EY100" s="26" t="e">
        <f t="shared" si="267"/>
        <v>#DIV/0!</v>
      </c>
      <c r="EZ100" s="26">
        <f t="shared" si="268"/>
        <v>8.8174026562254132E-4</v>
      </c>
      <c r="FA100" s="26" t="e">
        <f t="shared" si="269"/>
        <v>#DIV/0!</v>
      </c>
      <c r="FB100" s="26" t="e">
        <f t="shared" si="270"/>
        <v>#DIV/0!</v>
      </c>
      <c r="FC100" s="26"/>
      <c r="FD100" s="26"/>
      <c r="FE100" s="26" t="e">
        <f t="shared" si="283"/>
        <v>#DIV/0!</v>
      </c>
      <c r="FF100" s="26">
        <f t="shared" si="271"/>
        <v>1</v>
      </c>
      <c r="FG100" s="26">
        <f t="shared" si="196"/>
        <v>0.99420481543204398</v>
      </c>
      <c r="FW100">
        <f t="shared" si="197"/>
        <v>0.52455635069361473</v>
      </c>
      <c r="FY100" s="8">
        <f t="shared" si="272"/>
        <v>16</v>
      </c>
      <c r="FZ100" t="b">
        <f t="shared" si="273"/>
        <v>1</v>
      </c>
      <c r="GD100" s="11"/>
      <c r="GE100" s="11"/>
      <c r="GG100" s="17">
        <f t="shared" ca="1" si="288"/>
        <v>1987</v>
      </c>
      <c r="GH100" s="18">
        <f t="shared" ca="1" si="289"/>
        <v>1.0704179295946472</v>
      </c>
      <c r="GI100" s="94">
        <f t="shared" ca="1" si="292"/>
        <v>1.0363881969962188</v>
      </c>
      <c r="GJ100" s="18">
        <f t="shared" ca="1" si="290"/>
        <v>0.96820892881408005</v>
      </c>
      <c r="GK100" s="18">
        <f t="shared" ca="1" si="291"/>
        <v>0.98409435244919874</v>
      </c>
      <c r="GM100">
        <f t="shared" ca="1" si="198"/>
        <v>2001</v>
      </c>
      <c r="GN100" s="18">
        <f t="shared" ca="1" si="199"/>
        <v>0.94277761368473945</v>
      </c>
      <c r="GO100" s="18">
        <f t="shared" ca="1" si="200"/>
        <v>1.1283111609907057</v>
      </c>
      <c r="GP100" s="18">
        <f t="shared" ca="1" si="201"/>
        <v>0.93500508594105169</v>
      </c>
      <c r="GQ100" s="18">
        <f t="shared" ca="1" si="202"/>
        <v>0.87586301026889168</v>
      </c>
      <c r="GY100" s="14"/>
      <c r="HA100" s="26">
        <f t="shared" si="203"/>
        <v>0.37808437732291461</v>
      </c>
      <c r="HB100" s="26" t="e">
        <f t="shared" si="204"/>
        <v>#VALUE!</v>
      </c>
      <c r="HC100" s="26" t="e">
        <f t="shared" si="205"/>
        <v>#VALUE!</v>
      </c>
      <c r="HD100" s="26" t="e">
        <f t="shared" si="206"/>
        <v>#VALUE!</v>
      </c>
      <c r="HE100" s="26">
        <f t="shared" si="207"/>
        <v>0</v>
      </c>
      <c r="HF100" s="26" t="e">
        <f t="shared" si="208"/>
        <v>#VALUE!</v>
      </c>
      <c r="HG100" s="26"/>
      <c r="HH100" s="26">
        <f t="shared" si="209"/>
        <v>0</v>
      </c>
      <c r="HJ100" s="26">
        <f t="shared" si="210"/>
        <v>0</v>
      </c>
      <c r="HK100" s="26">
        <f t="shared" si="211"/>
        <v>0.69475642300301654</v>
      </c>
      <c r="HL100" s="26">
        <f t="shared" si="212"/>
        <v>0</v>
      </c>
      <c r="HM100" s="26">
        <f t="shared" si="213"/>
        <v>0</v>
      </c>
      <c r="HP100" s="8">
        <f t="shared" si="274"/>
        <v>16</v>
      </c>
      <c r="HQ100" t="b">
        <f t="shared" si="275"/>
        <v>1</v>
      </c>
      <c r="HT100" s="11"/>
      <c r="HU100" s="11"/>
      <c r="HV100" s="11"/>
      <c r="HW100" s="17">
        <f t="shared" ca="1" si="214"/>
        <v>2001</v>
      </c>
      <c r="HX100" s="18">
        <f t="shared" ca="1" si="215"/>
        <v>1.2022136809471147</v>
      </c>
      <c r="HY100" s="18">
        <f t="shared" ca="1" si="216"/>
        <v>0.90019020627177493</v>
      </c>
      <c r="HZ100" s="18">
        <f t="shared" ca="1" si="217"/>
        <v>0.97535538750978568</v>
      </c>
      <c r="IC100" s="18">
        <f t="shared" ca="1" si="218"/>
        <v>0.9721612120021722</v>
      </c>
      <c r="ID100" s="18">
        <f t="shared" ca="1" si="219"/>
        <v>1.0039867692439006</v>
      </c>
      <c r="IE100" s="18">
        <f t="shared" ca="1" si="220"/>
        <v>0.86042416711137315</v>
      </c>
      <c r="IF100" s="18">
        <f t="shared" ca="1" si="221"/>
        <v>0.98661553360533549</v>
      </c>
      <c r="IH100" s="197"/>
      <c r="II100">
        <f t="shared" si="222"/>
        <v>0</v>
      </c>
      <c r="IJ100">
        <f t="shared" si="223"/>
        <v>0.65889548660993258</v>
      </c>
      <c r="IK100" t="e">
        <f t="shared" si="224"/>
        <v>#DIV/0!</v>
      </c>
      <c r="IL100">
        <f t="shared" si="225"/>
        <v>0.66342506811688484</v>
      </c>
      <c r="IM100">
        <f t="shared" si="226"/>
        <v>0.50911210376824012</v>
      </c>
      <c r="IN100">
        <f t="shared" si="227"/>
        <v>0</v>
      </c>
      <c r="IO100" s="17">
        <f t="shared" ca="1" si="228"/>
        <v>2001</v>
      </c>
      <c r="IP100" s="18">
        <f t="shared" ca="1" si="229"/>
        <v>1.2159041103330224</v>
      </c>
      <c r="IQ100" s="18">
        <f t="shared" ca="1" si="230"/>
        <v>1.0280424650945834</v>
      </c>
      <c r="IR100" s="18">
        <f t="shared" ca="1" si="231"/>
        <v>1.2500010589053965</v>
      </c>
      <c r="IT100" s="17">
        <f t="shared" ca="1" si="232"/>
        <v>2001</v>
      </c>
      <c r="IU100" s="18">
        <f t="shared" ca="1" si="233"/>
        <v>1.2959542332713276</v>
      </c>
      <c r="IV100" s="18">
        <f t="shared" ca="1" si="234"/>
        <v>1.1165863351780689</v>
      </c>
      <c r="IW100" s="18">
        <f t="shared" ca="1" si="235"/>
        <v>1.4470447878869359</v>
      </c>
    </row>
    <row r="101" spans="1:257" x14ac:dyDescent="0.2">
      <c r="A101" t="s">
        <v>239</v>
      </c>
      <c r="B101" s="1">
        <f t="shared" si="236"/>
        <v>1966</v>
      </c>
      <c r="C101" s="42">
        <f>'Annual Data - MER Dec 2019'!C30</f>
        <v>11169.165999999999</v>
      </c>
      <c r="D101" s="42">
        <f>'Annual Data - MER Dec 2019 PNNL'!G30</f>
        <v>6324.1869999999999</v>
      </c>
      <c r="E101" s="42">
        <f>'Annual Data - MER Dec 2019 PNNL'!J30</f>
        <v>26355.735000000001</v>
      </c>
      <c r="F101" s="42">
        <f>'Annual Data - MER Dec 2019 PNNL'!M30</f>
        <v>13100.281999999999</v>
      </c>
      <c r="G101" s="42">
        <v>-0.20300000000000001</v>
      </c>
      <c r="H101" s="42">
        <f t="shared" si="237"/>
        <v>56949.167000000001</v>
      </c>
      <c r="I101" s="1"/>
      <c r="J101" s="1"/>
      <c r="K101" s="525"/>
      <c r="L101" s="42">
        <f>[11]National!H32</f>
        <v>11151.024607319676</v>
      </c>
      <c r="M101" s="42">
        <f>[10]Commercial_Total!D32</f>
        <v>6324.0470000000005</v>
      </c>
      <c r="N101" s="42"/>
      <c r="O101" s="42"/>
      <c r="P101" s="42"/>
      <c r="Q101" s="42"/>
      <c r="R101" s="27"/>
      <c r="S101" s="27"/>
      <c r="T101" s="51">
        <f t="shared" si="287"/>
        <v>0.99837576120899951</v>
      </c>
      <c r="U101" s="1"/>
      <c r="V101" s="1"/>
      <c r="W101" s="1"/>
      <c r="X101" s="1"/>
      <c r="Y101" s="1"/>
      <c r="AA101" s="231"/>
      <c r="AB101" s="231">
        <f>Sector_Activity!C23</f>
        <v>39236.168078555282</v>
      </c>
      <c r="AC101" s="231"/>
      <c r="AD101" s="51"/>
      <c r="AE101" s="23"/>
      <c r="AF101" s="42">
        <f>Sector_Activity!G23</f>
        <v>4445.8999999999996</v>
      </c>
      <c r="AI101" s="267"/>
      <c r="AJ101" s="267">
        <f t="shared" si="238"/>
        <v>161.17901695544114</v>
      </c>
      <c r="AK101" s="267"/>
      <c r="AL101" s="51"/>
      <c r="AO101" s="34">
        <f t="shared" si="171"/>
        <v>0</v>
      </c>
      <c r="AP101" s="34">
        <f t="shared" si="239"/>
        <v>12.809367507141413</v>
      </c>
      <c r="AR101" s="26">
        <f t="shared" si="172"/>
        <v>0</v>
      </c>
      <c r="AS101" s="26">
        <f t="shared" si="173"/>
        <v>0.81661434383886256</v>
      </c>
      <c r="AT101" s="26"/>
      <c r="AU101" s="26">
        <v>0</v>
      </c>
      <c r="AV101" s="26"/>
      <c r="AW101" s="26">
        <f t="shared" si="174"/>
        <v>0</v>
      </c>
      <c r="AZ101" s="34">
        <f t="shared" si="175"/>
        <v>0</v>
      </c>
      <c r="BA101" s="34">
        <f t="shared" si="176"/>
        <v>8.8252475491026079</v>
      </c>
      <c r="BB101" s="34">
        <f t="shared" si="177"/>
        <v>0</v>
      </c>
      <c r="BC101" s="93">
        <f t="shared" si="178"/>
        <v>0</v>
      </c>
      <c r="BE101" s="34"/>
      <c r="BF101" s="26"/>
      <c r="BG101" s="26"/>
      <c r="BI101" s="51"/>
      <c r="BJ101" s="258">
        <f>[10]Commercial_Total!Y32</f>
        <v>0.80748381175014361</v>
      </c>
      <c r="BK101" s="51"/>
      <c r="BL101" s="51"/>
      <c r="BM101" s="1"/>
      <c r="BO101" s="1"/>
      <c r="BP101" s="258">
        <f>[10]Commercial_Total!X32</f>
        <v>1.01130738716474</v>
      </c>
      <c r="BQ101" s="1"/>
      <c r="BR101" s="51"/>
      <c r="BS101" s="1"/>
      <c r="CA101" s="83">
        <f t="shared" si="179"/>
        <v>0.5591553369973965</v>
      </c>
      <c r="CB101" s="83">
        <f t="shared" si="180"/>
        <v>1.3342466423478663</v>
      </c>
      <c r="CC101" s="83" t="str">
        <f t="shared" si="181"/>
        <v>NA</v>
      </c>
      <c r="CD101" s="83" t="str">
        <f t="shared" si="182"/>
        <v>NA</v>
      </c>
      <c r="CE101" s="83" t="str">
        <f t="shared" si="183"/>
        <v>NA</v>
      </c>
      <c r="CF101" s="83" t="str">
        <f t="shared" si="184"/>
        <v>NA</v>
      </c>
      <c r="CG101" s="84">
        <f t="shared" si="185"/>
        <v>0</v>
      </c>
      <c r="CH101" s="84" t="str">
        <f t="shared" si="186"/>
        <v>NA</v>
      </c>
      <c r="CI101" s="9"/>
      <c r="CJ101" s="84">
        <f t="shared" si="187"/>
        <v>0</v>
      </c>
      <c r="CK101" s="26"/>
      <c r="CL101" s="87">
        <f t="shared" si="188"/>
        <v>0</v>
      </c>
      <c r="CM101" s="87">
        <f t="shared" si="240"/>
        <v>0</v>
      </c>
      <c r="CN101" s="92">
        <f t="shared" si="241"/>
        <v>0</v>
      </c>
      <c r="CO101" s="92">
        <f t="shared" si="242"/>
        <v>0</v>
      </c>
      <c r="CP101" s="5">
        <f t="shared" si="189"/>
        <v>0</v>
      </c>
      <c r="CQ101" s="91">
        <f t="shared" si="190"/>
        <v>0</v>
      </c>
      <c r="CR101" s="37"/>
      <c r="CT101" s="84" t="str">
        <f t="shared" si="191"/>
        <v xml:space="preserve">NA </v>
      </c>
      <c r="CU101" s="205"/>
      <c r="CV101" s="244"/>
      <c r="CW101" s="5"/>
      <c r="CX101" s="26" t="e">
        <f t="shared" si="243"/>
        <v>#DIV/0!</v>
      </c>
      <c r="CY101" s="26" t="e">
        <f t="shared" si="244"/>
        <v>#DIV/0!</v>
      </c>
      <c r="CZ101" s="26" t="e">
        <f t="shared" si="245"/>
        <v>#DIV/0!</v>
      </c>
      <c r="DA101" s="26" t="e">
        <f t="shared" si="192"/>
        <v>#DIV/0!</v>
      </c>
      <c r="DB101" s="26"/>
      <c r="DC101" t="e">
        <f t="shared" si="246"/>
        <v>#DIV/0!</v>
      </c>
      <c r="DE101" s="26" t="e">
        <f t="shared" si="247"/>
        <v>#DIV/0!</v>
      </c>
      <c r="DF101" s="26" t="e">
        <f t="shared" si="248"/>
        <v>#DIV/0!</v>
      </c>
      <c r="DG101" s="26" t="e">
        <f t="shared" si="249"/>
        <v>#DIV/0!</v>
      </c>
      <c r="DH101" s="26" t="e">
        <f t="shared" si="250"/>
        <v>#DIV/0!</v>
      </c>
      <c r="DI101" s="26"/>
      <c r="DJ101" s="26" t="e">
        <f t="shared" si="276"/>
        <v>#DIV/0!</v>
      </c>
      <c r="DK101" s="26"/>
      <c r="DL101" s="26" t="e">
        <f t="shared" si="277"/>
        <v>#DIV/0!</v>
      </c>
      <c r="DM101" s="26" t="e">
        <f t="shared" si="278"/>
        <v>#DIV/0!</v>
      </c>
      <c r="DN101" s="26" t="e">
        <f t="shared" si="279"/>
        <v>#DIV/0!</v>
      </c>
      <c r="DO101" s="26" t="e">
        <f t="shared" si="280"/>
        <v>#DIV/0!</v>
      </c>
      <c r="DP101" s="26"/>
      <c r="DQ101" s="26" t="e">
        <f t="shared" si="281"/>
        <v>#DIV/0!</v>
      </c>
      <c r="DR101" s="26"/>
      <c r="DS101" s="26"/>
      <c r="DT101" s="26" t="e">
        <f t="shared" si="251"/>
        <v>#DIV/0!</v>
      </c>
      <c r="DU101" s="26">
        <f t="shared" si="252"/>
        <v>5.5308357617166404E-2</v>
      </c>
      <c r="DV101" s="26" t="e">
        <f t="shared" si="253"/>
        <v>#DIV/0!</v>
      </c>
      <c r="DW101" s="26" t="e">
        <f t="shared" si="254"/>
        <v>#DIV/0!</v>
      </c>
      <c r="DX101" s="26"/>
      <c r="DZ101" s="26" t="e">
        <f t="shared" si="284"/>
        <v>#DIV/0!</v>
      </c>
      <c r="EA101" s="26">
        <f t="shared" si="255"/>
        <v>1</v>
      </c>
      <c r="EB101" s="26">
        <f t="shared" si="193"/>
        <v>1.2027529592026753</v>
      </c>
      <c r="ED101" s="26" t="e">
        <f t="shared" si="256"/>
        <v>#DIV/0!</v>
      </c>
      <c r="EE101" s="26">
        <f t="shared" si="257"/>
        <v>-4.0482427372598065E-2</v>
      </c>
      <c r="EF101" s="26" t="e">
        <f t="shared" si="258"/>
        <v>#DIV/0!</v>
      </c>
      <c r="EG101" s="26" t="e">
        <f t="shared" si="259"/>
        <v>#DIV/0!</v>
      </c>
      <c r="EH101" s="26"/>
      <c r="EJ101" s="26" t="e">
        <f t="shared" si="260"/>
        <v>#DIV/0!</v>
      </c>
      <c r="EK101" s="26">
        <f t="shared" si="261"/>
        <v>1</v>
      </c>
      <c r="EL101" s="26">
        <f t="shared" si="194"/>
        <v>1.1798448928861105</v>
      </c>
      <c r="EO101" s="26" t="e">
        <f t="shared" si="262"/>
        <v>#DIV/0!</v>
      </c>
      <c r="EP101" s="26">
        <f t="shared" si="263"/>
        <v>4.1627708172895975E-2</v>
      </c>
      <c r="EQ101" s="26" t="e">
        <f t="shared" si="264"/>
        <v>#DIV/0!</v>
      </c>
      <c r="ER101" s="26" t="e">
        <f t="shared" si="265"/>
        <v>#DIV/0!</v>
      </c>
      <c r="EU101" s="26" t="e">
        <f t="shared" si="282"/>
        <v>#DIV/0!</v>
      </c>
      <c r="EV101" s="26">
        <f t="shared" si="266"/>
        <v>1</v>
      </c>
      <c r="EW101" s="26">
        <f t="shared" si="195"/>
        <v>1.2097635445981114</v>
      </c>
      <c r="EX101" s="26"/>
      <c r="EY101" s="26" t="e">
        <f t="shared" si="267"/>
        <v>#DIV/0!</v>
      </c>
      <c r="EZ101" s="26">
        <f t="shared" si="268"/>
        <v>1.368064944427036E-2</v>
      </c>
      <c r="FA101" s="26" t="e">
        <f t="shared" si="269"/>
        <v>#DIV/0!</v>
      </c>
      <c r="FB101" s="26" t="e">
        <f t="shared" si="270"/>
        <v>#DIV/0!</v>
      </c>
      <c r="FC101" s="26"/>
      <c r="FD101" s="26"/>
      <c r="FE101" s="26" t="e">
        <f t="shared" si="283"/>
        <v>#DIV/0!</v>
      </c>
      <c r="FF101" s="26">
        <f t="shared" si="271"/>
        <v>1</v>
      </c>
      <c r="FG101" s="26">
        <f t="shared" si="196"/>
        <v>0.99420481543204398</v>
      </c>
      <c r="FW101">
        <f t="shared" si="197"/>
        <v>0.5591553369973965</v>
      </c>
      <c r="FY101" s="8">
        <f t="shared" si="272"/>
        <v>17</v>
      </c>
      <c r="FZ101" t="b">
        <f t="shared" si="273"/>
        <v>1</v>
      </c>
      <c r="GD101" s="11"/>
      <c r="GE101" s="11"/>
      <c r="GG101" s="17">
        <f t="shared" ca="1" si="288"/>
        <v>1988</v>
      </c>
      <c r="GH101" s="18">
        <f t="shared" ca="1" si="289"/>
        <v>1.1151287243274515</v>
      </c>
      <c r="GI101" s="94">
        <f t="shared" ca="1" si="292"/>
        <v>1.0866137483005931</v>
      </c>
      <c r="GJ101" s="18">
        <f t="shared" ca="1" si="290"/>
        <v>0.9744289825875877</v>
      </c>
      <c r="GK101" s="18">
        <f t="shared" ca="1" si="291"/>
        <v>0.99068378651305455</v>
      </c>
      <c r="GM101">
        <f t="shared" ca="1" si="198"/>
        <v>2002</v>
      </c>
      <c r="GN101" s="18">
        <f t="shared" ca="1" si="199"/>
        <v>0.93915950637848755</v>
      </c>
      <c r="GO101" s="18">
        <f t="shared" ca="1" si="200"/>
        <v>1.1198966565755295</v>
      </c>
      <c r="GP101" s="18">
        <f t="shared" ca="1" si="201"/>
        <v>0.88239880394590275</v>
      </c>
      <c r="GQ101" s="18">
        <f t="shared" ca="1" si="202"/>
        <v>0.8743059551899488</v>
      </c>
      <c r="GY101" s="14"/>
      <c r="HA101" s="26">
        <f t="shared" si="203"/>
        <v>0.40302228184999178</v>
      </c>
      <c r="HB101" s="26" t="e">
        <f t="shared" si="204"/>
        <v>#VALUE!</v>
      </c>
      <c r="HC101" s="26" t="e">
        <f t="shared" si="205"/>
        <v>#VALUE!</v>
      </c>
      <c r="HD101" s="26" t="e">
        <f t="shared" si="206"/>
        <v>#VALUE!</v>
      </c>
      <c r="HE101" s="26">
        <f t="shared" si="207"/>
        <v>0</v>
      </c>
      <c r="HF101" s="26" t="e">
        <f t="shared" si="208"/>
        <v>#VALUE!</v>
      </c>
      <c r="HG101" s="26"/>
      <c r="HH101" s="26">
        <f t="shared" si="209"/>
        <v>0</v>
      </c>
      <c r="HJ101" s="26">
        <f t="shared" si="210"/>
        <v>0</v>
      </c>
      <c r="HK101" s="26">
        <f t="shared" si="211"/>
        <v>0.73426475943596214</v>
      </c>
      <c r="HL101" s="26">
        <f t="shared" si="212"/>
        <v>0</v>
      </c>
      <c r="HM101" s="26">
        <f t="shared" si="213"/>
        <v>0</v>
      </c>
      <c r="HP101" s="8">
        <f t="shared" si="274"/>
        <v>17</v>
      </c>
      <c r="HQ101" t="b">
        <f t="shared" si="275"/>
        <v>1</v>
      </c>
      <c r="HT101" s="11"/>
      <c r="HU101" s="11"/>
      <c r="HV101" s="11"/>
      <c r="HW101" s="17">
        <f t="shared" ca="1" si="214"/>
        <v>2002</v>
      </c>
      <c r="HX101" s="18">
        <f t="shared" ca="1" si="215"/>
        <v>1.2231539061225229</v>
      </c>
      <c r="HY101" s="18">
        <f t="shared" ca="1" si="216"/>
        <v>0.90571010689597031</v>
      </c>
      <c r="HZ101" s="18">
        <f t="shared" ca="1" si="217"/>
        <v>0.95618614897445042</v>
      </c>
      <c r="IC101" s="18">
        <f t="shared" ca="1" si="218"/>
        <v>1.0005675350939665</v>
      </c>
      <c r="ID101" s="18">
        <f t="shared" ca="1" si="219"/>
        <v>1.0046803348484357</v>
      </c>
      <c r="IE101" s="18">
        <f t="shared" ca="1" si="220"/>
        <v>0.82058388765844648</v>
      </c>
      <c r="IF101" s="18">
        <f t="shared" ca="1" si="221"/>
        <v>0.99037595156305147</v>
      </c>
      <c r="IH101" s="197"/>
      <c r="II101">
        <f t="shared" si="222"/>
        <v>0</v>
      </c>
      <c r="IJ101">
        <f t="shared" si="223"/>
        <v>0.67449007427782082</v>
      </c>
      <c r="IK101" t="e">
        <f t="shared" si="224"/>
        <v>#DIV/0!</v>
      </c>
      <c r="IL101">
        <f t="shared" si="225"/>
        <v>0.69608715779268371</v>
      </c>
      <c r="IM101">
        <f t="shared" si="226"/>
        <v>0.55079826943220833</v>
      </c>
      <c r="IN101">
        <f t="shared" si="227"/>
        <v>0</v>
      </c>
      <c r="IO101" s="17">
        <f t="shared" ca="1" si="228"/>
        <v>2002</v>
      </c>
      <c r="IP101" s="18">
        <f t="shared" ca="1" si="229"/>
        <v>1.225607294759502</v>
      </c>
      <c r="IQ101" s="18">
        <f t="shared" ca="1" si="230"/>
        <v>1.0580816253233873</v>
      </c>
      <c r="IR101" s="18">
        <f t="shared" ca="1" si="231"/>
        <v>1.2967925584473339</v>
      </c>
      <c r="IT101" s="17">
        <f t="shared" ca="1" si="232"/>
        <v>2002</v>
      </c>
      <c r="IU101" s="18">
        <f t="shared" ca="1" si="233"/>
        <v>1.3179306558420985</v>
      </c>
      <c r="IV101" s="18">
        <f t="shared" ca="1" si="234"/>
        <v>1.1173576858574774</v>
      </c>
      <c r="IW101" s="18">
        <f t="shared" ca="1" si="235"/>
        <v>1.4725999477323546</v>
      </c>
    </row>
    <row r="102" spans="1:257" x14ac:dyDescent="0.2">
      <c r="A102" t="s">
        <v>239</v>
      </c>
      <c r="B102" s="1">
        <f t="shared" si="236"/>
        <v>1967</v>
      </c>
      <c r="C102" s="42">
        <f>'Annual Data - MER Dec 2019'!C31</f>
        <v>11639.868</v>
      </c>
      <c r="D102" s="42">
        <f>'Annual Data - MER Dec 2019 PNNL'!G31</f>
        <v>6899.3559999999998</v>
      </c>
      <c r="E102" s="42">
        <f>'Annual Data - MER Dec 2019 PNNL'!J31</f>
        <v>26603.802</v>
      </c>
      <c r="F102" s="42">
        <f>'Annual Data - MER Dec 2019 PNNL'!M31</f>
        <v>13752.127</v>
      </c>
      <c r="G102" s="42">
        <v>-0.33200000000000002</v>
      </c>
      <c r="H102" s="42">
        <f t="shared" si="237"/>
        <v>58894.820999999996</v>
      </c>
      <c r="I102" s="1"/>
      <c r="J102" s="1"/>
      <c r="K102" s="525"/>
      <c r="L102" s="42">
        <f>[11]National!H33</f>
        <v>11625.159384765126</v>
      </c>
      <c r="M102" s="42">
        <f>[10]Commercial_Total!D33</f>
        <v>6899.2049999999999</v>
      </c>
      <c r="N102" s="42"/>
      <c r="O102" s="42"/>
      <c r="P102" s="42"/>
      <c r="Q102" s="42"/>
      <c r="R102" s="27"/>
      <c r="S102" s="27"/>
      <c r="T102" s="51">
        <f t="shared" si="287"/>
        <v>0.99873635893165846</v>
      </c>
      <c r="U102" s="1"/>
      <c r="V102" s="1"/>
      <c r="W102" s="1"/>
      <c r="X102" s="1"/>
      <c r="Y102" s="1"/>
      <c r="AA102" s="231"/>
      <c r="AB102" s="231">
        <f>Sector_Activity!C24</f>
        <v>40166.88589064408</v>
      </c>
      <c r="AC102" s="231"/>
      <c r="AD102" s="51"/>
      <c r="AE102" s="23"/>
      <c r="AF102" s="42">
        <f>Sector_Activity!G24</f>
        <v>4567.8</v>
      </c>
      <c r="AI102" s="267"/>
      <c r="AJ102" s="267">
        <f t="shared" si="238"/>
        <v>171.76350237315771</v>
      </c>
      <c r="AK102" s="267"/>
      <c r="AL102" s="51"/>
      <c r="AO102" s="34">
        <f t="shared" si="171"/>
        <v>0</v>
      </c>
      <c r="AP102" s="34">
        <f t="shared" si="239"/>
        <v>12.893476290555627</v>
      </c>
      <c r="AR102" s="26">
        <f t="shared" si="172"/>
        <v>0</v>
      </c>
      <c r="AS102" s="26">
        <f t="shared" si="173"/>
        <v>0.87024069531766668</v>
      </c>
      <c r="AT102" s="26"/>
      <c r="AU102" s="26">
        <v>0</v>
      </c>
      <c r="AV102" s="26"/>
      <c r="AW102" s="26">
        <f t="shared" si="174"/>
        <v>0</v>
      </c>
      <c r="AZ102" s="34">
        <f t="shared" si="175"/>
        <v>0</v>
      </c>
      <c r="BA102" s="34">
        <f t="shared" si="176"/>
        <v>8.7934861181847008</v>
      </c>
      <c r="BB102" s="34">
        <f t="shared" si="177"/>
        <v>0</v>
      </c>
      <c r="BC102" s="93">
        <f t="shared" si="178"/>
        <v>0</v>
      </c>
      <c r="BE102" s="34"/>
      <c r="BF102" s="26"/>
      <c r="BG102" s="26"/>
      <c r="BI102" s="51"/>
      <c r="BJ102" s="258">
        <f>[10]Commercial_Total!Y33</f>
        <v>0.87386781471407593</v>
      </c>
      <c r="BK102" s="51"/>
      <c r="BL102" s="51"/>
      <c r="BM102" s="1"/>
      <c r="BO102" s="1"/>
      <c r="BP102" s="258">
        <f>[10]Commercial_Total!X33</f>
        <v>0.9958493500557678</v>
      </c>
      <c r="BQ102" s="1"/>
      <c r="BR102" s="51"/>
      <c r="BS102" s="1"/>
      <c r="CA102" s="83">
        <f t="shared" si="179"/>
        <v>0.57448654903095164</v>
      </c>
      <c r="CB102" s="83">
        <f t="shared" si="180"/>
        <v>1.3430075637438534</v>
      </c>
      <c r="CC102" s="83" t="str">
        <f t="shared" si="181"/>
        <v>NA</v>
      </c>
      <c r="CD102" s="83" t="str">
        <f t="shared" si="182"/>
        <v>NA</v>
      </c>
      <c r="CE102" s="83" t="str">
        <f t="shared" si="183"/>
        <v>NA</v>
      </c>
      <c r="CF102" s="83" t="str">
        <f t="shared" si="184"/>
        <v>NA</v>
      </c>
      <c r="CG102" s="84">
        <f t="shared" si="185"/>
        <v>0</v>
      </c>
      <c r="CH102" s="84" t="str">
        <f t="shared" si="186"/>
        <v>NA</v>
      </c>
      <c r="CI102" s="9"/>
      <c r="CJ102" s="84">
        <f t="shared" si="187"/>
        <v>0</v>
      </c>
      <c r="CK102" s="26"/>
      <c r="CL102" s="87">
        <f t="shared" si="188"/>
        <v>0</v>
      </c>
      <c r="CM102" s="87">
        <f t="shared" si="240"/>
        <v>0</v>
      </c>
      <c r="CN102" s="92">
        <f t="shared" si="241"/>
        <v>0</v>
      </c>
      <c r="CO102" s="92">
        <f t="shared" si="242"/>
        <v>0</v>
      </c>
      <c r="CP102" s="5">
        <f t="shared" si="189"/>
        <v>0</v>
      </c>
      <c r="CQ102" s="91">
        <f t="shared" si="190"/>
        <v>0</v>
      </c>
      <c r="CR102" s="37"/>
      <c r="CT102" s="84" t="str">
        <f t="shared" si="191"/>
        <v xml:space="preserve">NA </v>
      </c>
      <c r="CU102" s="205"/>
      <c r="CV102" s="244"/>
      <c r="CW102" s="5"/>
      <c r="CX102" s="26" t="e">
        <f t="shared" si="243"/>
        <v>#DIV/0!</v>
      </c>
      <c r="CY102" s="26" t="e">
        <f t="shared" si="244"/>
        <v>#DIV/0!</v>
      </c>
      <c r="CZ102" s="26" t="e">
        <f t="shared" si="245"/>
        <v>#DIV/0!</v>
      </c>
      <c r="DA102" s="26" t="e">
        <f t="shared" si="192"/>
        <v>#DIV/0!</v>
      </c>
      <c r="DB102" s="26"/>
      <c r="DC102" t="e">
        <f t="shared" si="246"/>
        <v>#DIV/0!</v>
      </c>
      <c r="DE102" s="26" t="e">
        <f t="shared" si="247"/>
        <v>#DIV/0!</v>
      </c>
      <c r="DF102" s="26" t="e">
        <f t="shared" si="248"/>
        <v>#DIV/0!</v>
      </c>
      <c r="DG102" s="26" t="e">
        <f t="shared" si="249"/>
        <v>#DIV/0!</v>
      </c>
      <c r="DH102" s="26" t="e">
        <f t="shared" si="250"/>
        <v>#DIV/0!</v>
      </c>
      <c r="DI102" s="26"/>
      <c r="DJ102" s="26" t="e">
        <f t="shared" si="276"/>
        <v>#DIV/0!</v>
      </c>
      <c r="DK102" s="26"/>
      <c r="DL102" s="26" t="e">
        <f t="shared" si="277"/>
        <v>#DIV/0!</v>
      </c>
      <c r="DM102" s="26" t="e">
        <f t="shared" si="278"/>
        <v>#DIV/0!</v>
      </c>
      <c r="DN102" s="26" t="e">
        <f t="shared" si="279"/>
        <v>#DIV/0!</v>
      </c>
      <c r="DO102" s="26" t="e">
        <f t="shared" si="280"/>
        <v>#DIV/0!</v>
      </c>
      <c r="DP102" s="26"/>
      <c r="DQ102" s="26" t="e">
        <f t="shared" si="281"/>
        <v>#DIV/0!</v>
      </c>
      <c r="DR102" s="26"/>
      <c r="DS102" s="26"/>
      <c r="DT102" s="26" t="e">
        <f t="shared" si="251"/>
        <v>#DIV/0!</v>
      </c>
      <c r="DU102" s="26">
        <f t="shared" si="252"/>
        <v>6.3602890620195626E-2</v>
      </c>
      <c r="DV102" s="26" t="e">
        <f t="shared" si="253"/>
        <v>#DIV/0!</v>
      </c>
      <c r="DW102" s="26" t="e">
        <f t="shared" si="254"/>
        <v>#DIV/0!</v>
      </c>
      <c r="DX102" s="26"/>
      <c r="DZ102" s="26" t="e">
        <f t="shared" si="284"/>
        <v>#DIV/0!</v>
      </c>
      <c r="EA102" s="26">
        <f t="shared" si="255"/>
        <v>1</v>
      </c>
      <c r="EB102" s="26">
        <f t="shared" si="193"/>
        <v>1.2027529592026753</v>
      </c>
      <c r="ED102" s="26" t="e">
        <f t="shared" si="256"/>
        <v>#DIV/0!</v>
      </c>
      <c r="EE102" s="26">
        <f t="shared" si="257"/>
        <v>-3.6054197677757157E-3</v>
      </c>
      <c r="EF102" s="26" t="e">
        <f t="shared" si="258"/>
        <v>#DIV/0!</v>
      </c>
      <c r="EG102" s="26" t="e">
        <f t="shared" si="259"/>
        <v>#DIV/0!</v>
      </c>
      <c r="EH102" s="26"/>
      <c r="EJ102" s="26" t="e">
        <f t="shared" si="260"/>
        <v>#DIV/0!</v>
      </c>
      <c r="EK102" s="26">
        <f t="shared" si="261"/>
        <v>1</v>
      </c>
      <c r="EL102" s="26">
        <f t="shared" si="194"/>
        <v>1.1798448928861105</v>
      </c>
      <c r="EO102" s="26" t="e">
        <f t="shared" si="262"/>
        <v>#DIV/0!</v>
      </c>
      <c r="EP102" s="26">
        <f t="shared" si="263"/>
        <v>7.9006114943823577E-2</v>
      </c>
      <c r="EQ102" s="26" t="e">
        <f t="shared" si="264"/>
        <v>#DIV/0!</v>
      </c>
      <c r="ER102" s="26" t="e">
        <f t="shared" si="265"/>
        <v>#DIV/0!</v>
      </c>
      <c r="EU102" s="26" t="e">
        <f t="shared" si="282"/>
        <v>#DIV/0!</v>
      </c>
      <c r="EV102" s="26">
        <f t="shared" si="266"/>
        <v>1</v>
      </c>
      <c r="EW102" s="26">
        <f t="shared" si="195"/>
        <v>1.2097635445981114</v>
      </c>
      <c r="EX102" s="26"/>
      <c r="EY102" s="26" t="e">
        <f t="shared" si="267"/>
        <v>#DIV/0!</v>
      </c>
      <c r="EZ102" s="26">
        <f t="shared" si="268"/>
        <v>-1.540322432362785E-2</v>
      </c>
      <c r="FA102" s="26" t="e">
        <f t="shared" si="269"/>
        <v>#DIV/0!</v>
      </c>
      <c r="FB102" s="26" t="e">
        <f t="shared" si="270"/>
        <v>#DIV/0!</v>
      </c>
      <c r="FC102" s="26"/>
      <c r="FD102" s="26"/>
      <c r="FE102" s="26" t="e">
        <f t="shared" si="283"/>
        <v>#DIV/0!</v>
      </c>
      <c r="FF102" s="26">
        <f t="shared" si="271"/>
        <v>1</v>
      </c>
      <c r="FG102" s="26">
        <f t="shared" si="196"/>
        <v>0.99420481543204398</v>
      </c>
      <c r="FW102">
        <f t="shared" si="197"/>
        <v>0.57448654903095164</v>
      </c>
      <c r="FY102" s="8">
        <f t="shared" si="272"/>
        <v>18</v>
      </c>
      <c r="FZ102" t="b">
        <f t="shared" si="273"/>
        <v>1</v>
      </c>
      <c r="GD102" s="11"/>
      <c r="GE102" s="11"/>
      <c r="GG102" s="17">
        <f t="shared" ca="1" si="288"/>
        <v>1989</v>
      </c>
      <c r="GH102" s="18">
        <f t="shared" ca="1" si="289"/>
        <v>1.1560790330897612</v>
      </c>
      <c r="GI102" s="94">
        <f t="shared" ca="1" si="292"/>
        <v>1.1149734774410409</v>
      </c>
      <c r="GJ102" s="18">
        <f t="shared" ca="1" si="290"/>
        <v>0.96444399174089268</v>
      </c>
      <c r="GK102" s="18">
        <f t="shared" ca="1" si="291"/>
        <v>1.0013473363091538</v>
      </c>
      <c r="GM102">
        <f t="shared" ca="1" si="198"/>
        <v>2003</v>
      </c>
      <c r="GN102" s="18">
        <f t="shared" ca="1" si="199"/>
        <v>0.93391110547260969</v>
      </c>
      <c r="GO102" s="18">
        <f t="shared" ca="1" si="200"/>
        <v>1.1090353171684566</v>
      </c>
      <c r="GP102" s="18">
        <f t="shared" ca="1" si="201"/>
        <v>0.87786659845997717</v>
      </c>
      <c r="GQ102" s="18">
        <f t="shared" ca="1" si="202"/>
        <v>0.87040310165455204</v>
      </c>
      <c r="GY102" s="14"/>
      <c r="HA102" s="26">
        <f t="shared" si="203"/>
        <v>0.41407255652047786</v>
      </c>
      <c r="HB102" s="26" t="e">
        <f t="shared" si="204"/>
        <v>#VALUE!</v>
      </c>
      <c r="HC102" s="26" t="e">
        <f t="shared" si="205"/>
        <v>#VALUE!</v>
      </c>
      <c r="HD102" s="26" t="e">
        <f t="shared" si="206"/>
        <v>#VALUE!</v>
      </c>
      <c r="HE102" s="26">
        <f t="shared" si="207"/>
        <v>0</v>
      </c>
      <c r="HF102" s="26" t="e">
        <f t="shared" si="208"/>
        <v>#VALUE!</v>
      </c>
      <c r="HG102" s="26"/>
      <c r="HH102" s="26">
        <f t="shared" si="209"/>
        <v>0</v>
      </c>
      <c r="HJ102" s="26">
        <f t="shared" si="210"/>
        <v>0</v>
      </c>
      <c r="HK102" s="26">
        <f t="shared" si="211"/>
        <v>0.78248328555553548</v>
      </c>
      <c r="HL102" s="26">
        <f t="shared" si="212"/>
        <v>0</v>
      </c>
      <c r="HM102" s="26">
        <f t="shared" si="213"/>
        <v>0</v>
      </c>
      <c r="HP102" s="8">
        <f t="shared" si="274"/>
        <v>18</v>
      </c>
      <c r="HQ102" t="b">
        <f t="shared" si="275"/>
        <v>1</v>
      </c>
      <c r="HT102" s="11"/>
      <c r="HU102" s="11"/>
      <c r="HV102" s="11"/>
      <c r="HW102" s="17">
        <f t="shared" ca="1" si="214"/>
        <v>2003</v>
      </c>
      <c r="HX102" s="18">
        <f t="shared" ca="1" si="215"/>
        <v>1.2581449317403051</v>
      </c>
      <c r="HY102" s="18">
        <f t="shared" ca="1" si="216"/>
        <v>0.8886098056662185</v>
      </c>
      <c r="HZ102" s="18">
        <f t="shared" ca="1" si="217"/>
        <v>0.9505479073069224</v>
      </c>
      <c r="IC102" s="18">
        <f t="shared" ca="1" si="218"/>
        <v>1.0085737505251982</v>
      </c>
      <c r="ID102" s="18">
        <f t="shared" ca="1" si="219"/>
        <v>0.99581015858816901</v>
      </c>
      <c r="IE102" s="18">
        <f t="shared" ca="1" si="220"/>
        <v>0.78099166242127316</v>
      </c>
      <c r="IF102" s="18">
        <f t="shared" ca="1" si="221"/>
        <v>0.98600410235236902</v>
      </c>
      <c r="IH102" s="197"/>
      <c r="II102">
        <f t="shared" si="222"/>
        <v>0</v>
      </c>
      <c r="IJ102">
        <f t="shared" si="223"/>
        <v>0.69048959606982196</v>
      </c>
      <c r="IK102" t="e">
        <f t="shared" si="224"/>
        <v>#DIV/0!</v>
      </c>
      <c r="IL102">
        <f t="shared" si="225"/>
        <v>0.7256843599570505</v>
      </c>
      <c r="IM102">
        <f t="shared" si="226"/>
        <v>0.60089214619341669</v>
      </c>
      <c r="IN102">
        <f t="shared" si="227"/>
        <v>0</v>
      </c>
      <c r="IO102" s="17">
        <f t="shared" ca="1" si="228"/>
        <v>2003</v>
      </c>
      <c r="IP102" s="18">
        <f t="shared" ca="1" si="229"/>
        <v>1.2355486188331992</v>
      </c>
      <c r="IQ102" s="18">
        <f t="shared" ca="1" si="230"/>
        <v>1.0665480497665623</v>
      </c>
      <c r="IR102" s="18">
        <f t="shared" ca="1" si="231"/>
        <v>1.3177719698083181</v>
      </c>
      <c r="IT102" s="17">
        <f t="shared" ca="1" si="232"/>
        <v>2003</v>
      </c>
      <c r="IU102" s="18">
        <f t="shared" ca="1" si="233"/>
        <v>1.3368289042191999</v>
      </c>
      <c r="IV102" s="18">
        <f t="shared" ca="1" si="234"/>
        <v>1.1074926976860759</v>
      </c>
      <c r="IW102" s="18">
        <f t="shared" ca="1" si="235"/>
        <v>1.480528249478442</v>
      </c>
    </row>
    <row r="103" spans="1:257" x14ac:dyDescent="0.2">
      <c r="A103" t="s">
        <v>239</v>
      </c>
      <c r="B103" s="1">
        <f t="shared" si="236"/>
        <v>1968</v>
      </c>
      <c r="C103" s="42">
        <f>'Annual Data - MER Dec 2019'!C32</f>
        <v>12336.928</v>
      </c>
      <c r="D103" s="42">
        <f>'Annual Data - MER Dec 2019 PNNL'!G32</f>
        <v>7329.1940000000004</v>
      </c>
      <c r="E103" s="42">
        <f>'Annual Data - MER Dec 2019 PNNL'!J32</f>
        <v>27869.286</v>
      </c>
      <c r="F103" s="42">
        <f>'Annual Data - MER Dec 2019 PNNL'!M32</f>
        <v>14865.832</v>
      </c>
      <c r="G103" s="42">
        <v>0.24</v>
      </c>
      <c r="H103" s="42">
        <f t="shared" si="237"/>
        <v>62401.479999999996</v>
      </c>
      <c r="I103" s="1"/>
      <c r="J103" s="1"/>
      <c r="K103" s="525"/>
      <c r="L103" s="42">
        <f>[11]National!H34</f>
        <v>12324.160147071701</v>
      </c>
      <c r="M103" s="42">
        <f>[10]Commercial_Total!D34</f>
        <v>7329.0310000000009</v>
      </c>
      <c r="N103" s="42"/>
      <c r="O103" s="42"/>
      <c r="P103" s="42"/>
      <c r="Q103" s="42"/>
      <c r="R103" s="27"/>
      <c r="S103" s="27"/>
      <c r="T103" s="51">
        <f t="shared" si="287"/>
        <v>0.99896507032153403</v>
      </c>
      <c r="U103" s="1"/>
      <c r="V103" s="1"/>
      <c r="W103" s="1"/>
      <c r="X103" s="1"/>
      <c r="Y103" s="1"/>
      <c r="AA103" s="231"/>
      <c r="AB103" s="231">
        <f>Sector_Activity!C25</f>
        <v>41119.338763690568</v>
      </c>
      <c r="AC103" s="231"/>
      <c r="AD103" s="51"/>
      <c r="AE103" s="23"/>
      <c r="AF103" s="42">
        <f>Sector_Activity!G25</f>
        <v>4792.3</v>
      </c>
      <c r="AI103" s="267"/>
      <c r="AJ103" s="267">
        <f t="shared" si="238"/>
        <v>178.23805587242867</v>
      </c>
      <c r="AK103" s="267"/>
      <c r="AL103" s="51"/>
      <c r="AO103" s="34">
        <f t="shared" si="171"/>
        <v>0</v>
      </c>
      <c r="AP103" s="34">
        <f t="shared" si="239"/>
        <v>13.021196502723116</v>
      </c>
      <c r="AR103" s="26">
        <f t="shared" si="172"/>
        <v>0</v>
      </c>
      <c r="AS103" s="26">
        <f t="shared" si="173"/>
        <v>0.90304405494430129</v>
      </c>
      <c r="AT103" s="26"/>
      <c r="AU103" s="26">
        <v>0</v>
      </c>
      <c r="AV103" s="26"/>
      <c r="AW103" s="26">
        <f t="shared" si="174"/>
        <v>0</v>
      </c>
      <c r="AZ103" s="34">
        <f t="shared" si="175"/>
        <v>0</v>
      </c>
      <c r="BA103" s="34">
        <f t="shared" si="176"/>
        <v>8.5802931293305029</v>
      </c>
      <c r="BB103" s="34">
        <f t="shared" si="177"/>
        <v>0</v>
      </c>
      <c r="BC103" s="93">
        <f t="shared" si="178"/>
        <v>0</v>
      </c>
      <c r="BE103" s="34"/>
      <c r="BF103" s="26"/>
      <c r="BG103" s="26"/>
      <c r="BI103" s="51"/>
      <c r="BJ103" s="258">
        <f>[10]Commercial_Total!Y34</f>
        <v>0.89608715502923686</v>
      </c>
      <c r="BK103" s="51"/>
      <c r="BL103" s="51"/>
      <c r="BM103" s="1"/>
      <c r="BO103" s="1"/>
      <c r="BP103" s="258">
        <f>[10]Commercial_Total!X34</f>
        <v>1.0077636420475611</v>
      </c>
      <c r="BQ103" s="1"/>
      <c r="BR103" s="51"/>
      <c r="BS103" s="1"/>
      <c r="CA103" s="83">
        <f t="shared" si="179"/>
        <v>0.60272163600005035</v>
      </c>
      <c r="CB103" s="83">
        <f t="shared" si="180"/>
        <v>1.3563111296029347</v>
      </c>
      <c r="CC103" s="83" t="str">
        <f t="shared" si="181"/>
        <v>NA</v>
      </c>
      <c r="CD103" s="83" t="str">
        <f t="shared" si="182"/>
        <v>NA</v>
      </c>
      <c r="CE103" s="83" t="str">
        <f t="shared" si="183"/>
        <v>NA</v>
      </c>
      <c r="CF103" s="83" t="str">
        <f t="shared" si="184"/>
        <v>NA</v>
      </c>
      <c r="CG103" s="84">
        <f t="shared" si="185"/>
        <v>0</v>
      </c>
      <c r="CH103" s="84" t="str">
        <f t="shared" si="186"/>
        <v>NA</v>
      </c>
      <c r="CI103" s="9"/>
      <c r="CJ103" s="84">
        <f t="shared" si="187"/>
        <v>0</v>
      </c>
      <c r="CK103" s="26"/>
      <c r="CL103" s="87">
        <f t="shared" si="188"/>
        <v>0</v>
      </c>
      <c r="CM103" s="87">
        <f t="shared" si="240"/>
        <v>0</v>
      </c>
      <c r="CN103" s="92">
        <f t="shared" si="241"/>
        <v>0</v>
      </c>
      <c r="CO103" s="92">
        <f t="shared" si="242"/>
        <v>0</v>
      </c>
      <c r="CP103" s="5">
        <f t="shared" si="189"/>
        <v>0</v>
      </c>
      <c r="CQ103" s="91">
        <f t="shared" si="190"/>
        <v>0</v>
      </c>
      <c r="CR103" s="37"/>
      <c r="CT103" s="84" t="str">
        <f t="shared" si="191"/>
        <v xml:space="preserve">NA </v>
      </c>
      <c r="CU103" s="205"/>
      <c r="CV103" s="244"/>
      <c r="CW103" s="5"/>
      <c r="CX103" s="26" t="e">
        <f t="shared" si="243"/>
        <v>#DIV/0!</v>
      </c>
      <c r="CY103" s="26" t="e">
        <f t="shared" si="244"/>
        <v>#DIV/0!</v>
      </c>
      <c r="CZ103" s="26" t="e">
        <f t="shared" si="245"/>
        <v>#DIV/0!</v>
      </c>
      <c r="DA103" s="26" t="e">
        <f t="shared" si="192"/>
        <v>#DIV/0!</v>
      </c>
      <c r="DB103" s="26"/>
      <c r="DC103" t="e">
        <f t="shared" si="246"/>
        <v>#DIV/0!</v>
      </c>
      <c r="DE103" s="26" t="e">
        <f t="shared" si="247"/>
        <v>#DIV/0!</v>
      </c>
      <c r="DF103" s="26" t="e">
        <f t="shared" si="248"/>
        <v>#DIV/0!</v>
      </c>
      <c r="DG103" s="26" t="e">
        <f t="shared" si="249"/>
        <v>#DIV/0!</v>
      </c>
      <c r="DH103" s="26" t="e">
        <f t="shared" si="250"/>
        <v>#DIV/0!</v>
      </c>
      <c r="DI103" s="26"/>
      <c r="DJ103" s="26" t="e">
        <f t="shared" si="276"/>
        <v>#DIV/0!</v>
      </c>
      <c r="DK103" s="26"/>
      <c r="DL103" s="26" t="e">
        <f t="shared" si="277"/>
        <v>#DIV/0!</v>
      </c>
      <c r="DM103" s="26" t="e">
        <f t="shared" si="278"/>
        <v>#DIV/0!</v>
      </c>
      <c r="DN103" s="26" t="e">
        <f t="shared" si="279"/>
        <v>#DIV/0!</v>
      </c>
      <c r="DO103" s="26" t="e">
        <f t="shared" si="280"/>
        <v>#DIV/0!</v>
      </c>
      <c r="DP103" s="26"/>
      <c r="DQ103" s="26" t="e">
        <f t="shared" si="281"/>
        <v>#DIV/0!</v>
      </c>
      <c r="DR103" s="26"/>
      <c r="DS103" s="26"/>
      <c r="DT103" s="26" t="e">
        <f t="shared" si="251"/>
        <v>#DIV/0!</v>
      </c>
      <c r="DU103" s="26">
        <f t="shared" si="252"/>
        <v>3.7001504871028872E-2</v>
      </c>
      <c r="DV103" s="26" t="e">
        <f t="shared" si="253"/>
        <v>#DIV/0!</v>
      </c>
      <c r="DW103" s="26" t="e">
        <f t="shared" si="254"/>
        <v>#DIV/0!</v>
      </c>
      <c r="DX103" s="26"/>
      <c r="DZ103" s="26" t="e">
        <f t="shared" si="284"/>
        <v>#DIV/0!</v>
      </c>
      <c r="EA103" s="26">
        <f t="shared" si="255"/>
        <v>1</v>
      </c>
      <c r="EB103" s="26">
        <f t="shared" si="193"/>
        <v>1.2027529592026753</v>
      </c>
      <c r="ED103" s="26" t="e">
        <f t="shared" si="256"/>
        <v>#DIV/0!</v>
      </c>
      <c r="EE103" s="26">
        <f t="shared" si="257"/>
        <v>-2.4543156374059478E-2</v>
      </c>
      <c r="EF103" s="26" t="e">
        <f t="shared" si="258"/>
        <v>#DIV/0!</v>
      </c>
      <c r="EG103" s="26" t="e">
        <f t="shared" si="259"/>
        <v>#DIV/0!</v>
      </c>
      <c r="EH103" s="26"/>
      <c r="EJ103" s="26" t="e">
        <f t="shared" si="260"/>
        <v>#DIV/0!</v>
      </c>
      <c r="EK103" s="26">
        <f t="shared" si="261"/>
        <v>1</v>
      </c>
      <c r="EL103" s="26">
        <f t="shared" si="194"/>
        <v>1.1798448928861105</v>
      </c>
      <c r="EO103" s="26" t="e">
        <f t="shared" si="262"/>
        <v>#DIV/0!</v>
      </c>
      <c r="EP103" s="26">
        <f t="shared" si="263"/>
        <v>2.5108557010937203E-2</v>
      </c>
      <c r="EQ103" s="26" t="e">
        <f t="shared" si="264"/>
        <v>#DIV/0!</v>
      </c>
      <c r="ER103" s="26" t="e">
        <f t="shared" si="265"/>
        <v>#DIV/0!</v>
      </c>
      <c r="EU103" s="26" t="e">
        <f t="shared" si="282"/>
        <v>#DIV/0!</v>
      </c>
      <c r="EV103" s="26">
        <f t="shared" si="266"/>
        <v>1</v>
      </c>
      <c r="EW103" s="26">
        <f t="shared" si="195"/>
        <v>1.2097635445981114</v>
      </c>
      <c r="EX103" s="26"/>
      <c r="EY103" s="26" t="e">
        <f t="shared" si="267"/>
        <v>#DIV/0!</v>
      </c>
      <c r="EZ103" s="26">
        <f t="shared" si="268"/>
        <v>1.1892947860091641E-2</v>
      </c>
      <c r="FA103" s="26" t="e">
        <f t="shared" si="269"/>
        <v>#DIV/0!</v>
      </c>
      <c r="FB103" s="26" t="e">
        <f t="shared" si="270"/>
        <v>#DIV/0!</v>
      </c>
      <c r="FC103" s="26"/>
      <c r="FD103" s="26"/>
      <c r="FE103" s="26" t="e">
        <f t="shared" si="283"/>
        <v>#DIV/0!</v>
      </c>
      <c r="FF103" s="26">
        <f t="shared" si="271"/>
        <v>1</v>
      </c>
      <c r="FG103" s="26">
        <f t="shared" si="196"/>
        <v>0.99420481543204398</v>
      </c>
      <c r="FW103">
        <f t="shared" si="197"/>
        <v>0.60272163600005035</v>
      </c>
      <c r="FY103" s="8">
        <f t="shared" si="272"/>
        <v>19</v>
      </c>
      <c r="FZ103" t="b">
        <f t="shared" si="273"/>
        <v>1</v>
      </c>
      <c r="GD103" s="11"/>
      <c r="GE103" s="11"/>
      <c r="GF103" s="11"/>
      <c r="GG103" s="17">
        <f t="shared" ca="1" si="288"/>
        <v>1990</v>
      </c>
      <c r="GH103" s="18">
        <f t="shared" ca="1" si="289"/>
        <v>1.177887336343399</v>
      </c>
      <c r="GI103" s="94">
        <f t="shared" ca="1" si="292"/>
        <v>1.1080300682663771</v>
      </c>
      <c r="GJ103" s="18">
        <f t="shared" ca="1" si="290"/>
        <v>0.94069274206318831</v>
      </c>
      <c r="GK103" s="18">
        <f t="shared" ca="1" si="291"/>
        <v>0.99706227687871696</v>
      </c>
      <c r="GM103">
        <f t="shared" ca="1" si="198"/>
        <v>2004</v>
      </c>
      <c r="GN103" s="18">
        <f t="shared" ca="1" si="199"/>
        <v>0.93159445424218168</v>
      </c>
      <c r="GO103" s="18">
        <f t="shared" ca="1" si="200"/>
        <v>1.1189591345585246</v>
      </c>
      <c r="GP103" s="18">
        <f t="shared" ca="1" si="201"/>
        <v>0.86478319104840062</v>
      </c>
      <c r="GQ103" s="18">
        <f t="shared" ca="1" si="202"/>
        <v>0.85470751554274027</v>
      </c>
      <c r="GY103" s="14"/>
      <c r="HA103" s="26">
        <f t="shared" si="203"/>
        <v>0.43442355458056098</v>
      </c>
      <c r="HB103" s="26" t="e">
        <f t="shared" si="204"/>
        <v>#VALUE!</v>
      </c>
      <c r="HC103" s="26" t="e">
        <f t="shared" si="205"/>
        <v>#VALUE!</v>
      </c>
      <c r="HD103" s="26" t="e">
        <f t="shared" si="206"/>
        <v>#VALUE!</v>
      </c>
      <c r="HE103" s="26">
        <f t="shared" si="207"/>
        <v>0</v>
      </c>
      <c r="HF103" s="26" t="e">
        <f t="shared" si="208"/>
        <v>#VALUE!</v>
      </c>
      <c r="HG103" s="26"/>
      <c r="HH103" s="26">
        <f t="shared" si="209"/>
        <v>0</v>
      </c>
      <c r="HJ103" s="26">
        <f t="shared" si="210"/>
        <v>0</v>
      </c>
      <c r="HK103" s="26">
        <f t="shared" si="211"/>
        <v>0.81197866626574144</v>
      </c>
      <c r="HL103" s="26">
        <f t="shared" si="212"/>
        <v>0</v>
      </c>
      <c r="HM103" s="26">
        <f t="shared" si="213"/>
        <v>0</v>
      </c>
      <c r="HP103" s="8">
        <f t="shared" si="274"/>
        <v>19</v>
      </c>
      <c r="HQ103" t="b">
        <f t="shared" si="275"/>
        <v>1</v>
      </c>
      <c r="HT103" s="11"/>
      <c r="HU103" s="11"/>
      <c r="HV103" s="11"/>
      <c r="HW103" s="17">
        <f t="shared" ca="1" si="214"/>
        <v>2004</v>
      </c>
      <c r="HX103" s="18">
        <f t="shared" ca="1" si="215"/>
        <v>1.3059448483420055</v>
      </c>
      <c r="HY103" s="18">
        <f t="shared" ca="1" si="216"/>
        <v>0.87647473029423839</v>
      </c>
      <c r="HZ103" s="18">
        <f t="shared" ca="1" si="217"/>
        <v>0.94241488128682094</v>
      </c>
      <c r="IC103" s="18">
        <f t="shared" ca="1" si="218"/>
        <v>0.99507394339010813</v>
      </c>
      <c r="ID103" s="18">
        <f t="shared" ca="1" si="219"/>
        <v>0.99684823802935185</v>
      </c>
      <c r="IE103" s="18">
        <f t="shared" ca="1" si="220"/>
        <v>0.75736563058730544</v>
      </c>
      <c r="IF103" s="18">
        <f t="shared" ca="1" si="221"/>
        <v>0.96522618943813376</v>
      </c>
      <c r="IH103" s="197"/>
      <c r="II103">
        <f t="shared" si="222"/>
        <v>0</v>
      </c>
      <c r="IJ103">
        <f t="shared" si="223"/>
        <v>0.70686275482989902</v>
      </c>
      <c r="IK103" t="e">
        <f t="shared" si="224"/>
        <v>#DIV/0!</v>
      </c>
      <c r="IL103">
        <f t="shared" si="225"/>
        <v>0.76931850758591647</v>
      </c>
      <c r="IM103">
        <f t="shared" si="226"/>
        <v>0.63832820841069127</v>
      </c>
      <c r="IN103">
        <f t="shared" si="227"/>
        <v>0</v>
      </c>
      <c r="IO103" s="17">
        <f t="shared" ca="1" si="228"/>
        <v>2004</v>
      </c>
      <c r="IP103" s="18">
        <f t="shared" ca="1" si="229"/>
        <v>1.250147645142897</v>
      </c>
      <c r="IQ103" s="18">
        <f t="shared" ca="1" si="230"/>
        <v>1.0522722539066587</v>
      </c>
      <c r="IR103" s="18">
        <f t="shared" ca="1" si="231"/>
        <v>1.3154956802706179</v>
      </c>
      <c r="IT103" s="17">
        <f t="shared" ca="1" si="232"/>
        <v>2004</v>
      </c>
      <c r="IU103" s="18">
        <f t="shared" ca="1" si="233"/>
        <v>1.3553934946810935</v>
      </c>
      <c r="IV103" s="18">
        <f t="shared" ca="1" si="234"/>
        <v>1.1086472002695382</v>
      </c>
      <c r="IW103" s="18">
        <f t="shared" ca="1" si="235"/>
        <v>1.5026532031417392</v>
      </c>
    </row>
    <row r="104" spans="1:257" x14ac:dyDescent="0.2">
      <c r="A104" t="s">
        <v>239</v>
      </c>
      <c r="B104" s="1">
        <f t="shared" si="236"/>
        <v>1969</v>
      </c>
      <c r="C104" s="42">
        <f>'Annual Data - MER Dec 2019'!C33</f>
        <v>13169.880999999999</v>
      </c>
      <c r="D104" s="42">
        <f>'Annual Data - MER Dec 2019 PNNL'!G33</f>
        <v>7833.4080000000004</v>
      </c>
      <c r="E104" s="42">
        <f>'Annual Data - MER Dec 2019 PNNL'!J33</f>
        <v>29086.665000000001</v>
      </c>
      <c r="F104" s="42">
        <f>'Annual Data - MER Dec 2019 PNNL'!M33</f>
        <v>15506.565000000001</v>
      </c>
      <c r="G104" s="42">
        <v>-0.26</v>
      </c>
      <c r="H104" s="42">
        <f t="shared" si="237"/>
        <v>65596.259000000005</v>
      </c>
      <c r="I104" s="1"/>
      <c r="J104" s="1"/>
      <c r="K104" s="525"/>
      <c r="L104" s="42">
        <f>[11]National!H35</f>
        <v>13156.526616567447</v>
      </c>
      <c r="M104" s="42">
        <f>[10]Commercial_Total!D35</f>
        <v>7833.2190000000001</v>
      </c>
      <c r="N104" s="42"/>
      <c r="O104" s="42"/>
      <c r="P104" s="42"/>
      <c r="Q104" s="42"/>
      <c r="R104" s="27"/>
      <c r="S104" s="27"/>
      <c r="T104" s="51">
        <f t="shared" si="287"/>
        <v>0.99898599057709392</v>
      </c>
      <c r="U104" s="1"/>
      <c r="V104" s="1"/>
      <c r="W104" s="1"/>
      <c r="X104" s="1"/>
      <c r="Y104" s="1"/>
      <c r="AA104" s="231"/>
      <c r="AB104" s="231">
        <f>Sector_Activity!C26</f>
        <v>42169.102376586241</v>
      </c>
      <c r="AC104" s="231"/>
      <c r="AD104" s="51"/>
      <c r="AE104" s="23"/>
      <c r="AF104" s="42">
        <f>Sector_Activity!G26</f>
        <v>4942.1000000000004</v>
      </c>
      <c r="AI104" s="267"/>
      <c r="AJ104" s="267">
        <f t="shared" si="238"/>
        <v>185.7573094643171</v>
      </c>
      <c r="AK104" s="267"/>
      <c r="AL104" s="51"/>
      <c r="AO104" s="34">
        <f t="shared" si="171"/>
        <v>0</v>
      </c>
      <c r="AP104" s="34">
        <f t="shared" si="239"/>
        <v>13.272952591003824</v>
      </c>
      <c r="AR104" s="26">
        <f t="shared" si="172"/>
        <v>0</v>
      </c>
      <c r="AS104" s="26">
        <f t="shared" si="173"/>
        <v>0.94114039312829401</v>
      </c>
      <c r="AT104" s="26"/>
      <c r="AU104" s="26">
        <v>0</v>
      </c>
      <c r="AV104" s="26"/>
      <c r="AW104" s="26">
        <f t="shared" si="174"/>
        <v>0</v>
      </c>
      <c r="AZ104" s="34">
        <f t="shared" si="175"/>
        <v>0</v>
      </c>
      <c r="BA104" s="34">
        <f t="shared" si="176"/>
        <v>8.5326283111604866</v>
      </c>
      <c r="BB104" s="34">
        <f t="shared" si="177"/>
        <v>0</v>
      </c>
      <c r="BC104" s="93">
        <f t="shared" si="178"/>
        <v>0</v>
      </c>
      <c r="BE104" s="34"/>
      <c r="BF104" s="26"/>
      <c r="BG104" s="26"/>
      <c r="BI104" s="51"/>
      <c r="BJ104" s="258">
        <f>[10]Commercial_Total!Y35</f>
        <v>0.92856457012624127</v>
      </c>
      <c r="BK104" s="51"/>
      <c r="BL104" s="51"/>
      <c r="BM104" s="1"/>
      <c r="BO104" s="1"/>
      <c r="BP104" s="258">
        <f>[10]Commercial_Total!X35</f>
        <v>1.0135432940332225</v>
      </c>
      <c r="BQ104" s="1"/>
      <c r="BR104" s="51"/>
      <c r="BS104" s="1"/>
      <c r="CA104" s="83">
        <f t="shared" si="179"/>
        <v>0.62156179648099008</v>
      </c>
      <c r="CB104" s="83">
        <f t="shared" si="180"/>
        <v>1.3825344942844378</v>
      </c>
      <c r="CC104" s="83" t="str">
        <f t="shared" si="181"/>
        <v>NA</v>
      </c>
      <c r="CD104" s="83" t="str">
        <f t="shared" si="182"/>
        <v>NA</v>
      </c>
      <c r="CE104" s="83" t="str">
        <f t="shared" si="183"/>
        <v>NA</v>
      </c>
      <c r="CF104" s="83" t="str">
        <f t="shared" si="184"/>
        <v>NA</v>
      </c>
      <c r="CG104" s="84">
        <f t="shared" si="185"/>
        <v>0</v>
      </c>
      <c r="CH104" s="84" t="str">
        <f t="shared" si="186"/>
        <v>NA</v>
      </c>
      <c r="CI104" s="9"/>
      <c r="CJ104" s="84">
        <f t="shared" si="187"/>
        <v>0</v>
      </c>
      <c r="CK104" s="26"/>
      <c r="CL104" s="87">
        <f t="shared" si="188"/>
        <v>0</v>
      </c>
      <c r="CM104" s="87">
        <f t="shared" si="240"/>
        <v>0</v>
      </c>
      <c r="CN104" s="92">
        <f t="shared" si="241"/>
        <v>0</v>
      </c>
      <c r="CO104" s="92">
        <f t="shared" si="242"/>
        <v>0</v>
      </c>
      <c r="CP104" s="5">
        <f t="shared" si="189"/>
        <v>0</v>
      </c>
      <c r="CQ104" s="91">
        <f t="shared" si="190"/>
        <v>0</v>
      </c>
      <c r="CR104" s="37"/>
      <c r="CT104" s="84" t="str">
        <f t="shared" si="191"/>
        <v xml:space="preserve">NA </v>
      </c>
      <c r="CU104" s="205"/>
      <c r="CV104" s="244"/>
      <c r="CW104" s="5"/>
      <c r="CX104" s="26" t="e">
        <f t="shared" si="243"/>
        <v>#DIV/0!</v>
      </c>
      <c r="CY104" s="26" t="e">
        <f t="shared" si="244"/>
        <v>#DIV/0!</v>
      </c>
      <c r="CZ104" s="26" t="e">
        <f t="shared" si="245"/>
        <v>#DIV/0!</v>
      </c>
      <c r="DA104" s="26" t="e">
        <f t="shared" si="192"/>
        <v>#DIV/0!</v>
      </c>
      <c r="DB104" s="26"/>
      <c r="DC104" t="e">
        <f t="shared" si="246"/>
        <v>#DIV/0!</v>
      </c>
      <c r="DE104" s="26" t="e">
        <f t="shared" si="247"/>
        <v>#DIV/0!</v>
      </c>
      <c r="DF104" s="26" t="e">
        <f t="shared" si="248"/>
        <v>#DIV/0!</v>
      </c>
      <c r="DG104" s="26" t="e">
        <f t="shared" si="249"/>
        <v>#DIV/0!</v>
      </c>
      <c r="DH104" s="26" t="e">
        <f t="shared" si="250"/>
        <v>#DIV/0!</v>
      </c>
      <c r="DI104" s="26"/>
      <c r="DJ104" s="26" t="e">
        <f t="shared" si="276"/>
        <v>#DIV/0!</v>
      </c>
      <c r="DK104" s="26"/>
      <c r="DL104" s="26" t="e">
        <f t="shared" si="277"/>
        <v>#DIV/0!</v>
      </c>
      <c r="DM104" s="26" t="e">
        <f t="shared" si="278"/>
        <v>#DIV/0!</v>
      </c>
      <c r="DN104" s="26" t="e">
        <f t="shared" si="279"/>
        <v>#DIV/0!</v>
      </c>
      <c r="DO104" s="26" t="e">
        <f t="shared" si="280"/>
        <v>#DIV/0!</v>
      </c>
      <c r="DP104" s="26"/>
      <c r="DQ104" s="26" t="e">
        <f t="shared" si="281"/>
        <v>#DIV/0!</v>
      </c>
      <c r="DR104" s="26"/>
      <c r="DS104" s="26"/>
      <c r="DT104" s="26" t="e">
        <f t="shared" si="251"/>
        <v>#DIV/0!</v>
      </c>
      <c r="DU104" s="26">
        <f t="shared" si="252"/>
        <v>4.1320984589156645E-2</v>
      </c>
      <c r="DV104" s="26" t="e">
        <f t="shared" si="253"/>
        <v>#DIV/0!</v>
      </c>
      <c r="DW104" s="26" t="e">
        <f t="shared" si="254"/>
        <v>#DIV/0!</v>
      </c>
      <c r="DX104" s="26"/>
      <c r="DZ104" s="26" t="e">
        <f t="shared" si="284"/>
        <v>#DIV/0!</v>
      </c>
      <c r="EA104" s="26">
        <f t="shared" si="255"/>
        <v>1</v>
      </c>
      <c r="EB104" s="26">
        <f t="shared" si="193"/>
        <v>1.2027529592026753</v>
      </c>
      <c r="ED104" s="26" t="e">
        <f t="shared" si="256"/>
        <v>#DIV/0!</v>
      </c>
      <c r="EE104" s="26">
        <f t="shared" si="257"/>
        <v>-5.5706375555962208E-3</v>
      </c>
      <c r="EF104" s="26" t="e">
        <f t="shared" si="258"/>
        <v>#DIV/0!</v>
      </c>
      <c r="EG104" s="26" t="e">
        <f t="shared" si="259"/>
        <v>#DIV/0!</v>
      </c>
      <c r="EH104" s="26"/>
      <c r="EJ104" s="26" t="e">
        <f t="shared" si="260"/>
        <v>#DIV/0!</v>
      </c>
      <c r="EK104" s="26">
        <f t="shared" si="261"/>
        <v>1</v>
      </c>
      <c r="EL104" s="26">
        <f t="shared" si="194"/>
        <v>1.1798448928861105</v>
      </c>
      <c r="EO104" s="26" t="e">
        <f t="shared" si="262"/>
        <v>#DIV/0!</v>
      </c>
      <c r="EP104" s="26">
        <f t="shared" si="263"/>
        <v>3.5602241300866456E-2</v>
      </c>
      <c r="EQ104" s="26" t="e">
        <f t="shared" si="264"/>
        <v>#DIV/0!</v>
      </c>
      <c r="ER104" s="26" t="e">
        <f t="shared" si="265"/>
        <v>#DIV/0!</v>
      </c>
      <c r="EU104" s="26" t="e">
        <f t="shared" si="282"/>
        <v>#DIV/0!</v>
      </c>
      <c r="EV104" s="26">
        <f t="shared" si="266"/>
        <v>1</v>
      </c>
      <c r="EW104" s="26">
        <f t="shared" si="195"/>
        <v>1.2097635445981114</v>
      </c>
      <c r="EX104" s="26"/>
      <c r="EY104" s="26" t="e">
        <f t="shared" si="267"/>
        <v>#DIV/0!</v>
      </c>
      <c r="EZ104" s="26">
        <f t="shared" si="268"/>
        <v>5.7187432882900187E-3</v>
      </c>
      <c r="FA104" s="26" t="e">
        <f t="shared" si="269"/>
        <v>#DIV/0!</v>
      </c>
      <c r="FB104" s="26" t="e">
        <f t="shared" si="270"/>
        <v>#DIV/0!</v>
      </c>
      <c r="FC104" s="26"/>
      <c r="FD104" s="26"/>
      <c r="FE104" s="26" t="e">
        <f t="shared" si="283"/>
        <v>#DIV/0!</v>
      </c>
      <c r="FF104" s="26">
        <f t="shared" si="271"/>
        <v>1</v>
      </c>
      <c r="FG104" s="26">
        <f t="shared" si="196"/>
        <v>0.99420481543204398</v>
      </c>
      <c r="FW104">
        <f t="shared" si="197"/>
        <v>0.62156179648099008</v>
      </c>
      <c r="FY104" s="8">
        <f t="shared" si="272"/>
        <v>20</v>
      </c>
      <c r="FZ104" t="b">
        <f t="shared" si="273"/>
        <v>1</v>
      </c>
      <c r="GD104" s="11"/>
      <c r="GE104" s="11"/>
      <c r="GF104" s="11"/>
      <c r="GG104" s="17">
        <f t="shared" ca="1" si="288"/>
        <v>1991</v>
      </c>
      <c r="GH104" s="18">
        <f t="shared" ca="1" si="289"/>
        <v>1.1766170718516933</v>
      </c>
      <c r="GI104" s="94">
        <f t="shared" ca="1" si="292"/>
        <v>1.0988545107763845</v>
      </c>
      <c r="GJ104" s="18">
        <f t="shared" ca="1" si="290"/>
        <v>0.93391005201638766</v>
      </c>
      <c r="GK104" s="18">
        <f t="shared" ca="1" si="291"/>
        <v>0.97899438728561949</v>
      </c>
      <c r="GM104">
        <f t="shared" ca="1" si="198"/>
        <v>2005</v>
      </c>
      <c r="GN104" s="18">
        <f t="shared" ca="1" si="199"/>
        <v>0.91651183436243033</v>
      </c>
      <c r="GO104" s="18">
        <f t="shared" ca="1" si="200"/>
        <v>1.1086679436188831</v>
      </c>
      <c r="GP104" s="18">
        <f t="shared" ca="1" si="201"/>
        <v>0.84280878165313866</v>
      </c>
      <c r="GQ104" s="18">
        <f t="shared" ca="1" si="202"/>
        <v>0.84164428001675029</v>
      </c>
      <c r="GY104" s="14"/>
      <c r="HA104" s="26">
        <f t="shared" si="203"/>
        <v>0.44800297333067429</v>
      </c>
      <c r="HB104" s="26" t="e">
        <f t="shared" si="204"/>
        <v>#VALUE!</v>
      </c>
      <c r="HC104" s="26" t="e">
        <f t="shared" si="205"/>
        <v>#VALUE!</v>
      </c>
      <c r="HD104" s="26" t="e">
        <f t="shared" si="206"/>
        <v>#VALUE!</v>
      </c>
      <c r="HE104" s="26">
        <f t="shared" si="207"/>
        <v>0</v>
      </c>
      <c r="HF104" s="26" t="e">
        <f t="shared" si="208"/>
        <v>#VALUE!</v>
      </c>
      <c r="HG104" s="26"/>
      <c r="HH104" s="26">
        <f t="shared" si="209"/>
        <v>0</v>
      </c>
      <c r="HJ104" s="26">
        <f t="shared" si="210"/>
        <v>0</v>
      </c>
      <c r="HK104" s="26">
        <f t="shared" si="211"/>
        <v>0.84623326735511462</v>
      </c>
      <c r="HL104" s="26">
        <f t="shared" si="212"/>
        <v>0</v>
      </c>
      <c r="HM104" s="26">
        <f t="shared" si="213"/>
        <v>0</v>
      </c>
      <c r="HP104" s="8">
        <f t="shared" si="274"/>
        <v>20</v>
      </c>
      <c r="HQ104" t="b">
        <f t="shared" si="275"/>
        <v>1</v>
      </c>
      <c r="HT104" s="11"/>
      <c r="HU104" s="11"/>
      <c r="HV104" s="11"/>
      <c r="HW104" s="17">
        <f t="shared" ca="1" si="214"/>
        <v>2005</v>
      </c>
      <c r="HX104" s="18">
        <f t="shared" ca="1" si="215"/>
        <v>1.351822978044491</v>
      </c>
      <c r="HY104" s="18">
        <f t="shared" ca="1" si="216"/>
        <v>0.86893380178320456</v>
      </c>
      <c r="HZ104" s="18">
        <f t="shared" ca="1" si="217"/>
        <v>0.92617442883526335</v>
      </c>
      <c r="IC104" s="18">
        <f t="shared" ca="1" si="218"/>
        <v>1.0073786465876193</v>
      </c>
      <c r="ID104" s="18">
        <f t="shared" ca="1" si="219"/>
        <v>0.9941439134109521</v>
      </c>
      <c r="IE104" s="18">
        <f t="shared" ca="1" si="220"/>
        <v>0.74092142606391231</v>
      </c>
      <c r="IF104" s="18">
        <f t="shared" ca="1" si="221"/>
        <v>0.95243636065890214</v>
      </c>
      <c r="IH104" s="197"/>
      <c r="II104">
        <f t="shared" si="222"/>
        <v>0</v>
      </c>
      <c r="IJ104">
        <f t="shared" si="223"/>
        <v>0.72490873566621683</v>
      </c>
      <c r="IK104" t="e">
        <f t="shared" si="224"/>
        <v>#DIV/0!</v>
      </c>
      <c r="IL104">
        <f t="shared" si="225"/>
        <v>0.82127782346913125</v>
      </c>
      <c r="IM104">
        <f t="shared" si="226"/>
        <v>0.68224089246703778</v>
      </c>
      <c r="IN104">
        <f t="shared" si="227"/>
        <v>0</v>
      </c>
      <c r="IO104" s="17">
        <f t="shared" ca="1" si="228"/>
        <v>2005</v>
      </c>
      <c r="IP104" s="18">
        <f t="shared" ca="1" si="229"/>
        <v>1.2658395878589526</v>
      </c>
      <c r="IQ104" s="18">
        <f t="shared" ca="1" si="230"/>
        <v>1.065284249500861</v>
      </c>
      <c r="IR104" s="18">
        <f t="shared" ca="1" si="231"/>
        <v>1.3484789753408033</v>
      </c>
      <c r="IT104" s="17">
        <f t="shared" ca="1" si="232"/>
        <v>2005</v>
      </c>
      <c r="IU104" s="18">
        <f t="shared" ca="1" si="233"/>
        <v>1.3749235017534167</v>
      </c>
      <c r="IV104" s="18">
        <f t="shared" ca="1" si="234"/>
        <v>1.1056395790465365</v>
      </c>
      <c r="IW104" s="18">
        <f t="shared" ca="1" si="235"/>
        <v>1.5201698416998375</v>
      </c>
    </row>
    <row r="105" spans="1:257" x14ac:dyDescent="0.2">
      <c r="A105" t="s">
        <v>239</v>
      </c>
      <c r="B105" s="1">
        <f t="shared" si="236"/>
        <v>1970</v>
      </c>
      <c r="C105" s="42">
        <f>'Annual Data - MER Dec 2019'!C34</f>
        <v>13766.472</v>
      </c>
      <c r="D105" s="42">
        <f>'Annual Data - MER Dec 2019 PNNL'!G34</f>
        <v>8346.4789999999994</v>
      </c>
      <c r="E105" s="42">
        <f>'Annual Data - MER Dec 2019 PNNL'!J34</f>
        <v>29605.448</v>
      </c>
      <c r="F105" s="42">
        <f>'Annual Data - MER Dec 2019 PNNL'!M34</f>
        <v>16098.307000000001</v>
      </c>
      <c r="G105" s="42">
        <v>0.121</v>
      </c>
      <c r="H105" s="42">
        <f t="shared" si="237"/>
        <v>67816.827000000005</v>
      </c>
      <c r="I105" s="372"/>
      <c r="K105" s="529">
        <f>F105/H105</f>
        <v>0.23737924217539697</v>
      </c>
      <c r="L105" s="42">
        <f>[11]National!H36</f>
        <v>13729.716421376597</v>
      </c>
      <c r="M105" s="42">
        <f>[10]Commercial_Total!D36</f>
        <v>8346.4789999999994</v>
      </c>
      <c r="N105" s="42">
        <f>[12]Total_Industrial!F31</f>
        <v>23986.959975373367</v>
      </c>
      <c r="O105" s="42">
        <f>'[13]Total_Transportation '!F31</f>
        <v>15134.086036861363</v>
      </c>
      <c r="P105" s="42"/>
      <c r="Q105" s="42">
        <f t="shared" ref="Q105:Q119" si="293">SUM(L105:O105)</f>
        <v>61197.241433611329</v>
      </c>
      <c r="R105" s="27"/>
      <c r="S105" s="27"/>
      <c r="T105" s="51">
        <f t="shared" si="287"/>
        <v>0.99733006549365721</v>
      </c>
      <c r="U105" s="51">
        <f t="shared" ref="U105:U152" si="294">M105/D105</f>
        <v>1</v>
      </c>
      <c r="V105" s="51">
        <f t="shared" ref="V105:V152" si="295">N105/E105</f>
        <v>0.81022114495188069</v>
      </c>
      <c r="W105" s="51">
        <f t="shared" ref="W105:W152" si="296">O105/F105</f>
        <v>0.94010420082443213</v>
      </c>
      <c r="X105" s="51"/>
      <c r="Y105" s="51">
        <f t="shared" ref="Y105:Y152" si="297">Q105/H105</f>
        <v>0.90239021996135749</v>
      </c>
      <c r="AA105" s="231">
        <f>Sector_Activity!B27</f>
        <v>63443</v>
      </c>
      <c r="AB105" s="231">
        <f>Sector_Activity!C27</f>
        <v>43217.587378911085</v>
      </c>
      <c r="AC105" s="42">
        <f>Sector_Activity!D27</f>
        <v>1381.4295529538467</v>
      </c>
      <c r="AD105" s="265">
        <f>Sector_Activity!E27</f>
        <v>0.68193706834026513</v>
      </c>
      <c r="AE105" s="23"/>
      <c r="AF105" s="42">
        <f>Sector_Activity!G27</f>
        <v>4951.3</v>
      </c>
      <c r="AI105" s="267">
        <f t="shared" ref="AI105:AI152" si="298">L105/AA105*1000</f>
        <v>216.41026466870414</v>
      </c>
      <c r="AJ105" s="267">
        <f t="shared" si="238"/>
        <v>193.12690749768313</v>
      </c>
      <c r="AK105" s="267">
        <f t="shared" ref="AK105:AK152" si="299">N105/AC105</f>
        <v>17.363867686255272</v>
      </c>
      <c r="AL105" s="51">
        <f t="shared" ref="AL105:AL152" si="300">O105/AD105*0.001</f>
        <v>22.192789832785465</v>
      </c>
      <c r="AO105" s="34">
        <f t="shared" si="171"/>
        <v>12.359833060733813</v>
      </c>
      <c r="AP105" s="34">
        <f t="shared" si="239"/>
        <v>13.696771958879486</v>
      </c>
      <c r="AR105" s="26">
        <f t="shared" si="172"/>
        <v>1.1731872531039036</v>
      </c>
      <c r="AS105" s="26">
        <f t="shared" si="173"/>
        <v>0.9784785006316864</v>
      </c>
      <c r="AT105" s="26">
        <f t="shared" ref="AT105:AT152" si="301">AK105/AK$154</f>
        <v>1.4034056088964266</v>
      </c>
      <c r="AU105" s="242">
        <f t="shared" ref="AU105:AU152" si="302">AL105/AL$154</f>
        <v>1.1450058440995639</v>
      </c>
      <c r="AV105" s="26"/>
      <c r="AW105" s="26">
        <f t="shared" si="174"/>
        <v>1.4190619363189325</v>
      </c>
      <c r="AZ105" s="34">
        <f t="shared" si="175"/>
        <v>12.813402540746875</v>
      </c>
      <c r="BA105" s="34">
        <f t="shared" si="176"/>
        <v>8.7285333910106608</v>
      </c>
      <c r="BB105" s="34">
        <f t="shared" si="177"/>
        <v>0.27900340374322841</v>
      </c>
      <c r="BC105" s="93">
        <f t="shared" si="178"/>
        <v>1.3772889308671766E-4</v>
      </c>
      <c r="BE105" s="242">
        <f t="shared" ref="BE105" si="303">BI105*BO105</f>
        <v>1.1731872531039029</v>
      </c>
      <c r="BF105" s="242">
        <f t="shared" ref="BF105" si="304">BJ105*BP105</f>
        <v>0.9784785006316864</v>
      </c>
      <c r="BG105" s="242">
        <f t="shared" ref="BG105" si="305">BK105*BQ105</f>
        <v>1.4034048512897943</v>
      </c>
      <c r="BH105" s="242">
        <f t="shared" ref="BH105" si="306">BL105*BR105</f>
        <v>1.1450058440995636</v>
      </c>
      <c r="BI105" s="258">
        <f>[11]National!CQ36</f>
        <v>1.2411199658378305</v>
      </c>
      <c r="BJ105" s="258">
        <f>[10]Commercial_Total!Y36</f>
        <v>0.96443542945880578</v>
      </c>
      <c r="BK105" s="258">
        <f>[12]Total_Industrial!Z31</f>
        <v>1.3210097997107537</v>
      </c>
      <c r="BL105" s="258">
        <f>'[13]Total_Transportation '!Z31</f>
        <v>1.1934927904002204</v>
      </c>
      <c r="BM105" s="1"/>
      <c r="BO105" s="258">
        <f>[11]National!CU36</f>
        <v>0.94526499081169091</v>
      </c>
      <c r="BP105" s="258">
        <f>[10]Commercial_Total!X36</f>
        <v>1.0145609241883211</v>
      </c>
      <c r="BQ105" s="258">
        <f>[12]Total_Industrial!AD31</f>
        <v>1.0623727784586319</v>
      </c>
      <c r="BR105" s="258">
        <f>'[13]Total_Transportation '!AD31</f>
        <v>0.95937390934351829</v>
      </c>
      <c r="BS105" s="499"/>
      <c r="CA105" s="83">
        <f t="shared" si="179"/>
        <v>0.62271886908729612</v>
      </c>
      <c r="CB105" s="83">
        <f t="shared" si="180"/>
        <v>1.4266802780817123</v>
      </c>
      <c r="CC105" s="83">
        <f t="shared" si="181"/>
        <v>1.4190619363189325</v>
      </c>
      <c r="CD105" s="83">
        <f t="shared" si="182"/>
        <v>1.1798448928861105</v>
      </c>
      <c r="CE105" s="83">
        <f t="shared" si="183"/>
        <v>0.99420481543204398</v>
      </c>
      <c r="CF105" s="83">
        <f t="shared" si="184"/>
        <v>1.2097635445981114</v>
      </c>
      <c r="CG105" s="411">
        <f t="shared" si="185"/>
        <v>0.88367648425471734</v>
      </c>
      <c r="CH105" s="411">
        <f t="shared" si="186"/>
        <v>0.88367664414935432</v>
      </c>
      <c r="CI105" s="9"/>
      <c r="CJ105" s="84">
        <f t="shared" si="187"/>
        <v>1.1730074739702752</v>
      </c>
      <c r="CK105" s="26"/>
      <c r="CL105" s="87">
        <f t="shared" si="188"/>
        <v>1.8446311343702098</v>
      </c>
      <c r="CM105" s="87">
        <f t="shared" si="240"/>
        <v>4.2977416607173158E-3</v>
      </c>
      <c r="CN105" s="92">
        <f t="shared" si="241"/>
        <v>1</v>
      </c>
      <c r="CO105" s="92">
        <f t="shared" si="242"/>
        <v>1</v>
      </c>
      <c r="CP105" s="5">
        <f t="shared" si="189"/>
        <v>1</v>
      </c>
      <c r="CQ105" s="91">
        <f t="shared" si="190"/>
        <v>1</v>
      </c>
      <c r="CR105" s="37">
        <f t="shared" ref="CR105:CR115" si="307">CA105*CD105*CE105*CF105</f>
        <v>0.88367648425471734</v>
      </c>
      <c r="CS105">
        <f t="shared" ref="CS105:CS115" si="308">CD105*CE105</f>
        <v>1.1730074739702752</v>
      </c>
      <c r="CT105" s="84">
        <f t="shared" si="191"/>
        <v>1.2027529592026753</v>
      </c>
      <c r="CU105" s="205"/>
      <c r="CV105" s="244"/>
      <c r="CW105" s="5"/>
      <c r="CX105" s="26">
        <f t="shared" si="243"/>
        <v>0.22435188416574334</v>
      </c>
      <c r="CY105" s="26">
        <f t="shared" si="244"/>
        <v>0.13638652338691637</v>
      </c>
      <c r="CZ105" s="26">
        <f t="shared" si="245"/>
        <v>0.39196145795877363</v>
      </c>
      <c r="DA105" s="26">
        <f t="shared" si="192"/>
        <v>0.24730013448856661</v>
      </c>
      <c r="DB105" s="26"/>
      <c r="DC105">
        <f t="shared" si="246"/>
        <v>1</v>
      </c>
      <c r="DE105" s="26" t="e">
        <f t="shared" si="247"/>
        <v>#DIV/0!</v>
      </c>
      <c r="DF105" s="26" t="e">
        <f t="shared" si="248"/>
        <v>#DIV/0!</v>
      </c>
      <c r="DG105" s="26" t="e">
        <f t="shared" si="249"/>
        <v>#DIV/0!</v>
      </c>
      <c r="DH105" s="26" t="e">
        <f t="shared" si="250"/>
        <v>#DIV/0!</v>
      </c>
      <c r="DI105" s="26"/>
      <c r="DJ105" s="26" t="e">
        <f t="shared" si="276"/>
        <v>#DIV/0!</v>
      </c>
      <c r="DK105" s="26"/>
      <c r="DL105" s="26" t="e">
        <f t="shared" si="277"/>
        <v>#DIV/0!</v>
      </c>
      <c r="DM105" s="26" t="e">
        <f t="shared" si="278"/>
        <v>#DIV/0!</v>
      </c>
      <c r="DN105" s="26" t="e">
        <f t="shared" si="279"/>
        <v>#DIV/0!</v>
      </c>
      <c r="DO105" s="26" t="e">
        <f t="shared" si="280"/>
        <v>#DIV/0!</v>
      </c>
      <c r="DP105" s="26"/>
      <c r="DQ105" s="26" t="e">
        <f t="shared" si="281"/>
        <v>#DIV/0!</v>
      </c>
      <c r="DR105" s="26"/>
      <c r="DS105" s="26"/>
      <c r="DT105" s="26" t="e">
        <f t="shared" si="251"/>
        <v>#DIV/0!</v>
      </c>
      <c r="DU105" s="26">
        <f t="shared" si="252"/>
        <v>3.890649070375609E-2</v>
      </c>
      <c r="DV105" s="26" t="e">
        <f t="shared" si="253"/>
        <v>#DIV/0!</v>
      </c>
      <c r="DW105" s="26" t="e">
        <f t="shared" si="254"/>
        <v>#DIV/0!</v>
      </c>
      <c r="DX105" s="26"/>
      <c r="DZ105" s="26" t="e">
        <f t="shared" si="284"/>
        <v>#DIV/0!</v>
      </c>
      <c r="EA105" s="26">
        <f t="shared" si="255"/>
        <v>1</v>
      </c>
      <c r="EB105" s="26">
        <f t="shared" si="193"/>
        <v>1.2027529592026753</v>
      </c>
      <c r="ED105" s="26" t="e">
        <f t="shared" si="256"/>
        <v>#DIV/0!</v>
      </c>
      <c r="EE105" s="26">
        <f t="shared" si="257"/>
        <v>2.2699919672397702E-2</v>
      </c>
      <c r="EF105" s="26" t="e">
        <f t="shared" si="258"/>
        <v>#DIV/0!</v>
      </c>
      <c r="EG105" s="26" t="e">
        <f t="shared" si="259"/>
        <v>#DIV/0!</v>
      </c>
      <c r="EH105" s="26"/>
      <c r="EJ105" s="26" t="e">
        <f t="shared" si="260"/>
        <v>#DIV/0!</v>
      </c>
      <c r="EK105" s="26">
        <f t="shared" si="261"/>
        <v>1</v>
      </c>
      <c r="EL105" s="26">
        <f t="shared" si="194"/>
        <v>1.1798448928861105</v>
      </c>
      <c r="EO105" s="26" t="e">
        <f t="shared" si="262"/>
        <v>#DIV/0!</v>
      </c>
      <c r="EP105" s="26">
        <f t="shared" si="263"/>
        <v>3.7902962155905939E-2</v>
      </c>
      <c r="EQ105" s="26" t="e">
        <f t="shared" si="264"/>
        <v>#DIV/0!</v>
      </c>
      <c r="ER105" s="26" t="e">
        <f t="shared" si="265"/>
        <v>#DIV/0!</v>
      </c>
      <c r="EU105" s="26" t="e">
        <f t="shared" si="282"/>
        <v>#DIV/0!</v>
      </c>
      <c r="EV105" s="26">
        <f t="shared" si="266"/>
        <v>1</v>
      </c>
      <c r="EW105" s="26">
        <f t="shared" si="195"/>
        <v>1.2097635445981114</v>
      </c>
      <c r="EX105" s="26"/>
      <c r="EY105" s="26" t="e">
        <f t="shared" si="267"/>
        <v>#DIV/0!</v>
      </c>
      <c r="EZ105" s="26">
        <f t="shared" si="268"/>
        <v>1.0035285478505113E-3</v>
      </c>
      <c r="FA105" s="26" t="e">
        <f t="shared" si="269"/>
        <v>#DIV/0!</v>
      </c>
      <c r="FB105" s="26" t="e">
        <f t="shared" si="270"/>
        <v>#DIV/0!</v>
      </c>
      <c r="FC105" s="26"/>
      <c r="FD105" s="26"/>
      <c r="FE105" s="26" t="e">
        <f t="shared" si="283"/>
        <v>#DIV/0!</v>
      </c>
      <c r="FF105" s="26">
        <f t="shared" si="271"/>
        <v>1</v>
      </c>
      <c r="FG105" s="26">
        <f t="shared" si="196"/>
        <v>0.99420481543204398</v>
      </c>
      <c r="FW105">
        <f t="shared" si="197"/>
        <v>0.62271886908729612</v>
      </c>
      <c r="FY105" s="8">
        <f t="shared" si="272"/>
        <v>21</v>
      </c>
      <c r="FZ105" t="b">
        <f t="shared" si="273"/>
        <v>1</v>
      </c>
      <c r="GD105" s="11"/>
      <c r="GE105" s="11"/>
      <c r="GF105" s="11"/>
      <c r="GG105" s="17">
        <f t="shared" ca="1" si="288"/>
        <v>1992</v>
      </c>
      <c r="GH105" s="18">
        <f t="shared" ca="1" si="289"/>
        <v>1.2180578787840675</v>
      </c>
      <c r="GI105" s="94">
        <f t="shared" ca="1" si="292"/>
        <v>1.1133061952095806</v>
      </c>
      <c r="GJ105" s="18">
        <f t="shared" ca="1" si="290"/>
        <v>0.91400106234766476</v>
      </c>
      <c r="GK105" s="18">
        <f t="shared" ca="1" si="291"/>
        <v>0.97542033527139727</v>
      </c>
      <c r="GM105">
        <f ca="1">GG119</f>
        <v>2006</v>
      </c>
      <c r="GN105" s="18">
        <f t="shared" ca="1" si="199"/>
        <v>0.88910340560060264</v>
      </c>
      <c r="GO105" s="18">
        <f t="shared" ca="1" si="200"/>
        <v>1.0874743620089666</v>
      </c>
      <c r="GP105" s="18">
        <f t="shared" ca="1" si="201"/>
        <v>0.83456207677354843</v>
      </c>
      <c r="GQ105" s="18">
        <f t="shared" ca="1" si="202"/>
        <v>0.83813139167191675</v>
      </c>
      <c r="GY105" s="14"/>
      <c r="HA105" s="26">
        <f t="shared" si="203"/>
        <v>0.44883695632467324</v>
      </c>
      <c r="HB105" s="26">
        <f t="shared" si="204"/>
        <v>1.310557968441278</v>
      </c>
      <c r="HC105" s="26">
        <f t="shared" si="205"/>
        <v>0.98137075835727694</v>
      </c>
      <c r="HD105" s="26">
        <f t="shared" si="206"/>
        <v>1.2418472179729318</v>
      </c>
      <c r="HE105" s="26">
        <f t="shared" si="207"/>
        <v>0.71687944159184758</v>
      </c>
      <c r="HF105" s="26">
        <f t="shared" si="208"/>
        <v>0.71687980684148789</v>
      </c>
      <c r="HG105" s="26"/>
      <c r="HH105" s="26">
        <f t="shared" si="209"/>
        <v>1.2861432673603892</v>
      </c>
      <c r="HJ105" s="26">
        <f t="shared" si="210"/>
        <v>1.1094163719959347</v>
      </c>
      <c r="HK105" s="26">
        <f t="shared" si="211"/>
        <v>0.87980609978283197</v>
      </c>
      <c r="HL105" s="26">
        <f t="shared" si="212"/>
        <v>1.531844332068212</v>
      </c>
      <c r="HM105" s="26">
        <f t="shared" si="213"/>
        <v>1.213152412535984</v>
      </c>
      <c r="HP105" s="8">
        <f t="shared" si="274"/>
        <v>21</v>
      </c>
      <c r="HQ105" t="b">
        <f t="shared" si="275"/>
        <v>1</v>
      </c>
      <c r="HT105" s="11"/>
      <c r="HU105" s="11"/>
      <c r="HV105" s="11"/>
      <c r="HW105" s="17">
        <f t="shared" ca="1" si="214"/>
        <v>2006</v>
      </c>
      <c r="HX105" s="18">
        <f t="shared" ca="1" si="215"/>
        <v>1.3904218866145728</v>
      </c>
      <c r="HY105" s="18">
        <f t="shared" ca="1" si="216"/>
        <v>0.84706600114452968</v>
      </c>
      <c r="HZ105" s="18">
        <f t="shared" ca="1" si="217"/>
        <v>0.91274207806037355</v>
      </c>
      <c r="IC105" s="18">
        <f t="shared" ca="1" si="218"/>
        <v>0.95623684362982464</v>
      </c>
      <c r="ID105" s="18">
        <f t="shared" ca="1" si="219"/>
        <v>0.96435288652122308</v>
      </c>
      <c r="IE105" s="18">
        <f t="shared" ca="1" si="220"/>
        <v>0.70724768537597626</v>
      </c>
      <c r="IF105" s="18">
        <f t="shared" ca="1" si="221"/>
        <v>0.94721570019596146</v>
      </c>
      <c r="IH105" s="197"/>
      <c r="II105">
        <f t="shared" si="222"/>
        <v>0.73053845009682616</v>
      </c>
      <c r="IJ105">
        <f t="shared" si="223"/>
        <v>0.74293273652382819</v>
      </c>
      <c r="IK105" t="e">
        <f t="shared" si="224"/>
        <v>#DIV/0!</v>
      </c>
      <c r="IL105">
        <f t="shared" si="225"/>
        <v>0.85705839755587854</v>
      </c>
      <c r="IM105">
        <f t="shared" si="226"/>
        <v>0.72694371010403114</v>
      </c>
      <c r="IN105">
        <f t="shared" si="227"/>
        <v>1.0723042646626599</v>
      </c>
    </row>
    <row r="106" spans="1:257" x14ac:dyDescent="0.2">
      <c r="A106" t="s">
        <v>239</v>
      </c>
      <c r="B106" s="1">
        <f t="shared" si="236"/>
        <v>1971</v>
      </c>
      <c r="C106" s="42">
        <f>'Annual Data - MER Dec 2019'!C35</f>
        <v>14246.924999999999</v>
      </c>
      <c r="D106" s="42">
        <f>'Annual Data - MER Dec 2019 PNNL'!G35</f>
        <v>8721.1409999999996</v>
      </c>
      <c r="E106" s="42">
        <f>'Annual Data - MER Dec 2019 PNNL'!J35</f>
        <v>29562.393</v>
      </c>
      <c r="F106" s="42">
        <f>'Annual Data - MER Dec 2019 PNNL'!M35</f>
        <v>16730.12</v>
      </c>
      <c r="G106" s="42">
        <v>-0.308</v>
      </c>
      <c r="H106" s="42">
        <f t="shared" si="237"/>
        <v>69260.270999999993</v>
      </c>
      <c r="I106" s="1"/>
      <c r="J106" s="1"/>
      <c r="K106" s="525"/>
      <c r="L106" s="42">
        <f>[11]National!H37</f>
        <v>14212.107241854186</v>
      </c>
      <c r="M106" s="42">
        <f>[10]Commercial_Total!D37</f>
        <v>8721.14</v>
      </c>
      <c r="N106" s="42">
        <f>[12]Total_Industrial!F32</f>
        <v>24200.213306679314</v>
      </c>
      <c r="O106" s="42">
        <f>'[13]Total_Transportation '!F32</f>
        <v>15845.497142715329</v>
      </c>
      <c r="P106" s="42"/>
      <c r="Q106" s="42">
        <f t="shared" si="293"/>
        <v>62978.957691248834</v>
      </c>
      <c r="R106" s="27"/>
      <c r="S106" s="27"/>
      <c r="T106" s="51">
        <f t="shared" si="287"/>
        <v>0.99755612118784842</v>
      </c>
      <c r="U106" s="51">
        <f t="shared" si="294"/>
        <v>0.99999988533610451</v>
      </c>
      <c r="V106" s="51">
        <f t="shared" si="295"/>
        <v>0.81861482954642117</v>
      </c>
      <c r="W106" s="51">
        <f t="shared" si="296"/>
        <v>0.94712393830500496</v>
      </c>
      <c r="X106" s="51"/>
      <c r="Y106" s="51">
        <f t="shared" si="297"/>
        <v>0.9093085658190514</v>
      </c>
      <c r="AA106" s="231">
        <f>Sector_Activity!B28</f>
        <v>65211.199999999997</v>
      </c>
      <c r="AB106" s="231">
        <f>Sector_Activity!C28</f>
        <v>44196.531411053329</v>
      </c>
      <c r="AC106" s="42">
        <f>Sector_Activity!D28</f>
        <v>1409.762699457305</v>
      </c>
      <c r="AD106" s="265">
        <f>Sector_Activity!E28</f>
        <v>0.71329863034206265</v>
      </c>
      <c r="AE106" s="23"/>
      <c r="AF106" s="42">
        <f>Sector_Activity!G28</f>
        <v>5114.3</v>
      </c>
      <c r="AI106" s="267">
        <f t="shared" si="298"/>
        <v>217.9396674475272</v>
      </c>
      <c r="AJ106" s="267">
        <f t="shared" si="238"/>
        <v>197.32634488639727</v>
      </c>
      <c r="AK106" s="267">
        <f t="shared" si="299"/>
        <v>17.166160883668795</v>
      </c>
      <c r="AL106" s="51">
        <f t="shared" si="300"/>
        <v>22.21439446072764</v>
      </c>
      <c r="AO106" s="34">
        <f t="shared" si="171"/>
        <v>12.314286938828154</v>
      </c>
      <c r="AP106" s="34">
        <f t="shared" si="239"/>
        <v>13.542473261247872</v>
      </c>
      <c r="AR106" s="26">
        <f t="shared" si="172"/>
        <v>1.1814783378531584</v>
      </c>
      <c r="AS106" s="26">
        <f t="shared" si="173"/>
        <v>0.99975497242345346</v>
      </c>
      <c r="AT106" s="26">
        <f t="shared" si="301"/>
        <v>1.3874262867384679</v>
      </c>
      <c r="AU106" s="26">
        <f t="shared" si="302"/>
        <v>1.1461205045563958</v>
      </c>
      <c r="AV106" s="26"/>
      <c r="AW106" s="26">
        <f t="shared" si="174"/>
        <v>1.4138326773454764</v>
      </c>
      <c r="AZ106" s="34">
        <f t="shared" si="175"/>
        <v>12.750757679447823</v>
      </c>
      <c r="BA106" s="34">
        <f t="shared" si="176"/>
        <v>8.6417557458602996</v>
      </c>
      <c r="BB106" s="34">
        <f t="shared" si="177"/>
        <v>0.27565115449960015</v>
      </c>
      <c r="BC106" s="93">
        <f t="shared" si="178"/>
        <v>1.394714096439518E-4</v>
      </c>
      <c r="BE106" s="34"/>
      <c r="BF106" s="26"/>
      <c r="BG106" s="26"/>
      <c r="BI106" s="258">
        <f>[11]National!CQ37</f>
        <v>1.2681074333728504</v>
      </c>
      <c r="BJ106" s="258">
        <f>[10]Commercial_Total!Y37</f>
        <v>0.99676316461577641</v>
      </c>
      <c r="BK106" s="258">
        <f>[12]Total_Industrial!Z32</f>
        <v>1.3156246276498187</v>
      </c>
      <c r="BL106" s="258">
        <f>'[13]Total_Transportation '!Z32</f>
        <v>1.1820648969358265</v>
      </c>
      <c r="BM106" s="1"/>
      <c r="BO106" s="258">
        <f>[11]National!CU37</f>
        <v>0.93168631202698593</v>
      </c>
      <c r="BP106" s="258">
        <f>[10]Commercial_Total!X37</f>
        <v>1.0030015232443208</v>
      </c>
      <c r="BQ106" s="258">
        <f>[12]Total_Industrial!AD32</f>
        <v>1.054575686925924</v>
      </c>
      <c r="BR106" s="258">
        <f>'[13]Total_Transportation '!AD32</f>
        <v>0.96959186211128767</v>
      </c>
      <c r="BS106" s="499"/>
      <c r="CA106" s="83">
        <f t="shared" si="179"/>
        <v>0.64321917722076194</v>
      </c>
      <c r="CB106" s="83">
        <f t="shared" si="180"/>
        <v>1.4106082496135735</v>
      </c>
      <c r="CC106" s="83">
        <f t="shared" si="181"/>
        <v>1.4138326773454764</v>
      </c>
      <c r="CD106" s="83">
        <f t="shared" si="182"/>
        <v>1.1750983517791704</v>
      </c>
      <c r="CE106" s="83">
        <f t="shared" si="183"/>
        <v>0.98919995847799735</v>
      </c>
      <c r="CF106" s="83">
        <f t="shared" si="184"/>
        <v>1.2162970549823362</v>
      </c>
      <c r="CG106" s="411">
        <f t="shared" ref="CG106:CG141" si="309">IF(ISERR(CR106),"NA ", CR106)</f>
        <v>0.90940417973215648</v>
      </c>
      <c r="CH106" s="411">
        <f t="shared" si="186"/>
        <v>0.90940429144998436</v>
      </c>
      <c r="CI106" s="9"/>
      <c r="CJ106" s="84">
        <f t="shared" si="187"/>
        <v>1.1624072407875186</v>
      </c>
      <c r="CK106" s="26"/>
      <c r="CL106" s="87">
        <f t="shared" si="188"/>
        <v>1.8782765526293712</v>
      </c>
      <c r="CM106" s="87">
        <f t="shared" si="240"/>
        <v>4.2362636917837046E-3</v>
      </c>
      <c r="CN106" s="92">
        <f t="shared" si="241"/>
        <v>1</v>
      </c>
      <c r="CO106" s="92">
        <f t="shared" si="242"/>
        <v>1</v>
      </c>
      <c r="CP106" s="5">
        <f t="shared" si="189"/>
        <v>1</v>
      </c>
      <c r="CQ106" s="91">
        <f t="shared" si="190"/>
        <v>1</v>
      </c>
      <c r="CR106" s="37">
        <f t="shared" si="307"/>
        <v>0.90940417973215648</v>
      </c>
      <c r="CS106">
        <f t="shared" si="308"/>
        <v>1.1624072407875186</v>
      </c>
      <c r="CT106" s="84">
        <f t="shared" si="191"/>
        <v>1.2031611440904908</v>
      </c>
      <c r="CU106" s="205"/>
      <c r="CV106" s="244"/>
      <c r="CW106" s="5"/>
      <c r="CX106" s="26">
        <f t="shared" si="243"/>
        <v>0.22566437684676088</v>
      </c>
      <c r="CY106" s="26">
        <f t="shared" si="244"/>
        <v>0.13847704566269498</v>
      </c>
      <c r="CZ106" s="26">
        <f t="shared" si="245"/>
        <v>0.38425871424102698</v>
      </c>
      <c r="DA106" s="26">
        <f t="shared" si="192"/>
        <v>0.25159986324951711</v>
      </c>
      <c r="DB106" s="26"/>
      <c r="DC106">
        <f t="shared" si="246"/>
        <v>1</v>
      </c>
      <c r="DE106" s="26">
        <f t="shared" si="247"/>
        <v>0.22500749251413796</v>
      </c>
      <c r="DF106" s="26">
        <f t="shared" si="248"/>
        <v>0.13742913451264568</v>
      </c>
      <c r="DG106" s="26">
        <f t="shared" si="249"/>
        <v>0.38809734619674963</v>
      </c>
      <c r="DH106" s="26">
        <f t="shared" si="250"/>
        <v>0.24944382260335707</v>
      </c>
      <c r="DI106" s="26"/>
      <c r="DJ106" s="26">
        <f t="shared" si="276"/>
        <v>0.99997779582689028</v>
      </c>
      <c r="DK106" s="26"/>
      <c r="DL106" s="26">
        <f t="shared" si="277"/>
        <v>0.22501248873038956</v>
      </c>
      <c r="DM106" s="26">
        <f t="shared" si="278"/>
        <v>0.13743218608069627</v>
      </c>
      <c r="DN106" s="26">
        <f t="shared" si="279"/>
        <v>0.38810596376875406</v>
      </c>
      <c r="DO106" s="26">
        <f t="shared" si="280"/>
        <v>0.24944936142016014</v>
      </c>
      <c r="DP106" s="26"/>
      <c r="DQ106" s="26">
        <f t="shared" si="281"/>
        <v>1</v>
      </c>
      <c r="DR106" s="26"/>
      <c r="DS106" s="26"/>
      <c r="DT106" s="26">
        <f t="shared" si="251"/>
        <v>7.0422900361181602E-3</v>
      </c>
      <c r="DU106" s="26">
        <f t="shared" si="252"/>
        <v>2.1511406547860049E-2</v>
      </c>
      <c r="DV106" s="26">
        <f t="shared" si="253"/>
        <v>-1.1451421924306321E-2</v>
      </c>
      <c r="DW106" s="26">
        <f t="shared" si="254"/>
        <v>9.7302407213840111E-4</v>
      </c>
      <c r="DX106" s="26"/>
      <c r="DZ106" s="26">
        <f t="shared" si="284"/>
        <v>1.0003393755007564</v>
      </c>
      <c r="EA106" s="26">
        <f t="shared" si="255"/>
        <v>1.0003393755007564</v>
      </c>
      <c r="EB106" s="26">
        <f t="shared" si="193"/>
        <v>1.2031611440904908</v>
      </c>
      <c r="ED106" s="26">
        <f t="shared" si="256"/>
        <v>-4.9010009444906254E-3</v>
      </c>
      <c r="EE106" s="26">
        <f t="shared" si="257"/>
        <v>-9.9915857929587445E-3</v>
      </c>
      <c r="EF106" s="26">
        <f t="shared" si="258"/>
        <v>-1.208784823575315E-2</v>
      </c>
      <c r="EG106" s="26">
        <f t="shared" si="259"/>
        <v>1.2572421405710389E-2</v>
      </c>
      <c r="EH106" s="26"/>
      <c r="EJ106" s="26">
        <f t="shared" si="260"/>
        <v>0.99597697872359381</v>
      </c>
      <c r="EK106" s="26">
        <f t="shared" si="261"/>
        <v>0.99597697872359381</v>
      </c>
      <c r="EL106" s="26">
        <f t="shared" si="194"/>
        <v>1.1750983517791704</v>
      </c>
      <c r="EO106" s="26">
        <f t="shared" si="262"/>
        <v>2.1511408825526775E-2</v>
      </c>
      <c r="EP106" s="26">
        <f t="shared" si="263"/>
        <v>3.2970310775377626E-2</v>
      </c>
      <c r="EQ106" s="26">
        <f t="shared" si="264"/>
        <v>-4.0848890489142272E-3</v>
      </c>
      <c r="ER106" s="26">
        <f t="shared" si="265"/>
        <v>-9.6213042363685001E-3</v>
      </c>
      <c r="EU106" s="26">
        <f t="shared" si="282"/>
        <v>1.0054006507415425</v>
      </c>
      <c r="EV106" s="26">
        <f t="shared" si="266"/>
        <v>1.0054006507415425</v>
      </c>
      <c r="EW106" s="26">
        <f t="shared" si="195"/>
        <v>1.2162970549823362</v>
      </c>
      <c r="EX106" s="26"/>
      <c r="EY106" s="26">
        <f t="shared" si="267"/>
        <v>-1.4469118789408725E-2</v>
      </c>
      <c r="EZ106" s="26">
        <f t="shared" si="268"/>
        <v>-1.1458904227517688E-2</v>
      </c>
      <c r="FA106" s="26">
        <f t="shared" si="269"/>
        <v>-7.3663831863270456E-3</v>
      </c>
      <c r="FB106" s="26">
        <f t="shared" si="270"/>
        <v>1.0594328308506699E-2</v>
      </c>
      <c r="FC106" s="26"/>
      <c r="FD106" s="26"/>
      <c r="FE106" s="26">
        <f t="shared" si="283"/>
        <v>0.99496596991247543</v>
      </c>
      <c r="FF106" s="26">
        <f t="shared" si="271"/>
        <v>0.99496596991247543</v>
      </c>
      <c r="FG106" s="26">
        <f t="shared" si="196"/>
        <v>0.98919995847799735</v>
      </c>
      <c r="FW106">
        <f t="shared" si="197"/>
        <v>0.64321917722076194</v>
      </c>
      <c r="FY106" s="8">
        <f t="shared" si="272"/>
        <v>22</v>
      </c>
      <c r="FZ106" t="b">
        <f t="shared" si="273"/>
        <v>1</v>
      </c>
      <c r="GD106" s="11"/>
      <c r="GE106" s="11"/>
      <c r="GF106" s="11"/>
      <c r="GG106" s="17">
        <f t="shared" ca="1" si="288"/>
        <v>1993</v>
      </c>
      <c r="GH106" s="18">
        <f t="shared" ca="1" si="289"/>
        <v>1.251587830614632</v>
      </c>
      <c r="GI106" s="94">
        <f t="shared" ca="1" si="292"/>
        <v>1.1483107953647893</v>
      </c>
      <c r="GJ106" s="18">
        <f t="shared" ca="1" si="290"/>
        <v>0.91748318997387091</v>
      </c>
      <c r="GK106" s="18">
        <f t="shared" ca="1" si="291"/>
        <v>0.97342828814140081</v>
      </c>
      <c r="GM106">
        <f ca="1">GG120</f>
        <v>2007</v>
      </c>
      <c r="GN106" s="18">
        <f t="shared" ca="1" si="199"/>
        <v>0.89308839788805705</v>
      </c>
      <c r="GO106" s="18">
        <f t="shared" ca="1" si="200"/>
        <v>1.0918969820837578</v>
      </c>
      <c r="GP106" s="18">
        <f t="shared" ca="1" si="201"/>
        <v>0.82299229382587125</v>
      </c>
      <c r="GQ106" s="18">
        <f t="shared" ca="1" si="202"/>
        <v>0.83227345465368552</v>
      </c>
      <c r="GY106" s="14"/>
      <c r="HA106" s="26">
        <f t="shared" si="203"/>
        <v>0.46361295937052416</v>
      </c>
      <c r="HB106" s="26">
        <f t="shared" si="204"/>
        <v>1.3052855658502751</v>
      </c>
      <c r="HC106" s="26">
        <f t="shared" si="205"/>
        <v>0.97643050843268964</v>
      </c>
      <c r="HD106" s="26">
        <f t="shared" si="206"/>
        <v>1.2485540010715597</v>
      </c>
      <c r="HE106" s="26">
        <f t="shared" si="207"/>
        <v>0.73775094411108322</v>
      </c>
      <c r="HF106" s="26">
        <f t="shared" si="208"/>
        <v>0.73775127713491839</v>
      </c>
      <c r="HG106" s="26"/>
      <c r="HH106" s="26">
        <f t="shared" si="209"/>
        <v>1.2745206487130352</v>
      </c>
      <c r="HJ106" s="26">
        <f t="shared" si="210"/>
        <v>1.1172567786642591</v>
      </c>
      <c r="HK106" s="26">
        <f t="shared" si="211"/>
        <v>0.89893699499633872</v>
      </c>
      <c r="HL106" s="26">
        <f t="shared" si="212"/>
        <v>1.5144025932560026</v>
      </c>
      <c r="HM106" s="26">
        <f t="shared" si="213"/>
        <v>1.2143334135145665</v>
      </c>
      <c r="HP106" s="8">
        <f t="shared" si="274"/>
        <v>22</v>
      </c>
      <c r="HQ106" t="b">
        <f t="shared" si="275"/>
        <v>1</v>
      </c>
      <c r="HT106" s="11"/>
      <c r="HU106" s="11"/>
      <c r="HV106" s="11"/>
      <c r="HW106" s="17">
        <f t="shared" ca="1" si="214"/>
        <v>2007</v>
      </c>
      <c r="HX106" s="18">
        <f t="shared" ca="1" si="215"/>
        <v>1.416501985242127</v>
      </c>
      <c r="HY106" s="18">
        <f t="shared" ca="1" si="216"/>
        <v>0.84485109344850939</v>
      </c>
      <c r="HZ106" s="18">
        <f t="shared" ca="1" si="217"/>
        <v>0.90886092776578387</v>
      </c>
      <c r="IC106" s="18">
        <f t="shared" ca="1" si="218"/>
        <v>0.99049546174666314</v>
      </c>
      <c r="ID106" s="18">
        <f t="shared" ca="1" si="219"/>
        <v>0.97925487900451258</v>
      </c>
      <c r="IE106" s="18">
        <f t="shared" ca="1" si="220"/>
        <v>0.69952163922928912</v>
      </c>
      <c r="IF106" s="18">
        <f t="shared" ca="1" si="221"/>
        <v>0.93688489934246266</v>
      </c>
      <c r="IH106" s="197"/>
      <c r="II106">
        <f t="shared" si="222"/>
        <v>0.75089905863458772</v>
      </c>
      <c r="IJ106">
        <f t="shared" si="223"/>
        <v>0.75976129204513909</v>
      </c>
      <c r="IK106" t="e">
        <f t="shared" si="224"/>
        <v>#DIV/0!</v>
      </c>
      <c r="IL106">
        <f t="shared" si="225"/>
        <v>0.88717097169109405</v>
      </c>
      <c r="IM106">
        <f t="shared" si="226"/>
        <v>0.75957512957699536</v>
      </c>
      <c r="IN106">
        <f t="shared" si="227"/>
        <v>1.0818374634026278</v>
      </c>
    </row>
    <row r="107" spans="1:257" x14ac:dyDescent="0.2">
      <c r="A107" t="s">
        <v>239</v>
      </c>
      <c r="B107" s="1">
        <f t="shared" si="236"/>
        <v>1972</v>
      </c>
      <c r="C107" s="42">
        <f>'Annual Data - MER Dec 2019'!C36</f>
        <v>14857.828</v>
      </c>
      <c r="D107" s="42">
        <f>'Annual Data - MER Dec 2019 PNNL'!G36</f>
        <v>9183.616</v>
      </c>
      <c r="E107" s="42">
        <f>'Annual Data - MER Dec 2019 PNNL'!J36</f>
        <v>30901.306</v>
      </c>
      <c r="F107" s="42">
        <f>'Annual Data - MER Dec 2019 PNNL'!M36</f>
        <v>17717.36</v>
      </c>
      <c r="G107" s="42">
        <v>-7.2999999999999995E-2</v>
      </c>
      <c r="H107" s="42">
        <f t="shared" si="237"/>
        <v>72660.036999999997</v>
      </c>
      <c r="I107" s="1"/>
      <c r="J107" s="1"/>
      <c r="K107" s="525"/>
      <c r="L107" s="42">
        <f>[11]National!H38</f>
        <v>14849.646220277134</v>
      </c>
      <c r="M107" s="42">
        <f>[10]Commercial_Total!D38</f>
        <v>9183.616</v>
      </c>
      <c r="N107" s="42">
        <f>[12]Total_Industrial!F33</f>
        <v>25269.277894415573</v>
      </c>
      <c r="O107" s="42">
        <f>'[13]Total_Transportation '!F33</f>
        <v>16940.23523080493</v>
      </c>
      <c r="P107" s="42"/>
      <c r="Q107" s="42">
        <f t="shared" si="293"/>
        <v>66242.775345497634</v>
      </c>
      <c r="R107" s="27"/>
      <c r="S107" s="27"/>
      <c r="T107" s="51">
        <f t="shared" si="287"/>
        <v>0.99944932868230374</v>
      </c>
      <c r="U107" s="51">
        <f t="shared" si="294"/>
        <v>1</v>
      </c>
      <c r="V107" s="51">
        <f t="shared" si="295"/>
        <v>0.8177414214925276</v>
      </c>
      <c r="W107" s="51">
        <f t="shared" si="296"/>
        <v>0.95613766558928248</v>
      </c>
      <c r="X107" s="51"/>
      <c r="Y107" s="51">
        <f t="shared" si="297"/>
        <v>0.91168100210983427</v>
      </c>
      <c r="AA107" s="231">
        <f>Sector_Activity!B29</f>
        <v>67274.100000000006</v>
      </c>
      <c r="AB107" s="231">
        <f>Sector_Activity!C29</f>
        <v>45237.158093969592</v>
      </c>
      <c r="AC107" s="42">
        <f>Sector_Activity!D29</f>
        <v>1481.671917402625</v>
      </c>
      <c r="AD107" s="265">
        <f>Sector_Activity!E29</f>
        <v>0.75758347403452642</v>
      </c>
      <c r="AE107" s="23"/>
      <c r="AF107" s="42">
        <f>Sector_Activity!G29</f>
        <v>5383.3</v>
      </c>
      <c r="AI107" s="267">
        <f t="shared" si="298"/>
        <v>220.73348019932087</v>
      </c>
      <c r="AJ107" s="267">
        <f t="shared" si="238"/>
        <v>203.01045394857013</v>
      </c>
      <c r="AK107" s="267">
        <f t="shared" si="299"/>
        <v>17.054570311835757</v>
      </c>
      <c r="AL107" s="51">
        <f t="shared" si="300"/>
        <v>22.360882742847277</v>
      </c>
      <c r="AO107" s="34">
        <f t="shared" si="171"/>
        <v>12.305235700313494</v>
      </c>
      <c r="AP107" s="34">
        <f t="shared" si="239"/>
        <v>13.497304069994239</v>
      </c>
      <c r="AR107" s="26">
        <f t="shared" si="172"/>
        <v>1.1966239480347325</v>
      </c>
      <c r="AS107" s="26">
        <f t="shared" si="173"/>
        <v>1.0285535411192661</v>
      </c>
      <c r="AT107" s="26">
        <f t="shared" si="301"/>
        <v>1.3784071651210872</v>
      </c>
      <c r="AU107" s="26">
        <f t="shared" si="302"/>
        <v>1.1536783618777544</v>
      </c>
      <c r="AV107" s="26"/>
      <c r="AW107" s="26">
        <f t="shared" si="174"/>
        <v>1.4127934830465256</v>
      </c>
      <c r="AZ107" s="34">
        <f t="shared" si="175"/>
        <v>12.496814221759887</v>
      </c>
      <c r="BA107" s="34">
        <f t="shared" si="176"/>
        <v>8.4032392944791461</v>
      </c>
      <c r="BB107" s="34">
        <f t="shared" si="177"/>
        <v>0.27523487775205263</v>
      </c>
      <c r="BC107" s="93">
        <f t="shared" si="178"/>
        <v>1.4072845169961295E-4</v>
      </c>
      <c r="BE107" s="34"/>
      <c r="BF107" s="26"/>
      <c r="BG107" s="26"/>
      <c r="BI107" s="258">
        <f>[11]National!CQ38</f>
        <v>1.2687623657777425</v>
      </c>
      <c r="BJ107" s="258">
        <f>[10]Commercial_Total!Y38</f>
        <v>1.02363048774253</v>
      </c>
      <c r="BK107" s="258">
        <f>[12]Total_Industrial!Z33</f>
        <v>1.2782179120730193</v>
      </c>
      <c r="BL107" s="258">
        <f>'[13]Total_Transportation '!Z33</f>
        <v>1.1818043808364722</v>
      </c>
      <c r="BM107" s="1"/>
      <c r="BO107" s="258">
        <f>[11]National!CU38</f>
        <v>0.94314268795418599</v>
      </c>
      <c r="BP107" s="258">
        <f>[10]Commercial_Total!X38</f>
        <v>1.0048094047956633</v>
      </c>
      <c r="BQ107" s="258">
        <f>[12]Total_Industrial!AD33</f>
        <v>1.0783819180257144</v>
      </c>
      <c r="BR107" s="258">
        <f>'[13]Total_Transportation '!AD33</f>
        <v>0.97620078295968815</v>
      </c>
      <c r="BS107" s="499"/>
      <c r="CA107" s="83">
        <f t="shared" si="179"/>
        <v>0.67705097407905823</v>
      </c>
      <c r="CB107" s="83">
        <f t="shared" si="180"/>
        <v>1.4059033458207728</v>
      </c>
      <c r="CC107" s="83">
        <f t="shared" si="181"/>
        <v>1.4127934830465256</v>
      </c>
      <c r="CD107" s="83">
        <f t="shared" si="182"/>
        <v>1.1672452936259967</v>
      </c>
      <c r="CE107" s="83">
        <f t="shared" si="183"/>
        <v>1.0024123226526629</v>
      </c>
      <c r="CF107" s="83">
        <f t="shared" si="184"/>
        <v>1.2074527815241165</v>
      </c>
      <c r="CG107" s="411">
        <f t="shared" si="309"/>
        <v>0.95653320760262395</v>
      </c>
      <c r="CH107" s="411">
        <f t="shared" si="186"/>
        <v>0.95653320386919571</v>
      </c>
      <c r="CI107" s="9"/>
      <c r="CJ107" s="84">
        <f t="shared" si="187"/>
        <v>1.1700610658890249</v>
      </c>
      <c r="CK107" s="26"/>
      <c r="CL107" s="87">
        <f t="shared" si="188"/>
        <v>1.9572525294081973</v>
      </c>
      <c r="CM107" s="87">
        <f t="shared" si="240"/>
        <v>4.0675361454790854E-3</v>
      </c>
      <c r="CN107" s="92">
        <f t="shared" si="241"/>
        <v>1</v>
      </c>
      <c r="CO107" s="92">
        <f t="shared" si="242"/>
        <v>1</v>
      </c>
      <c r="CP107" s="5">
        <f t="shared" si="189"/>
        <v>1</v>
      </c>
      <c r="CQ107" s="91">
        <f t="shared" si="190"/>
        <v>1</v>
      </c>
      <c r="CR107" s="37">
        <f t="shared" si="307"/>
        <v>0.95653320760262395</v>
      </c>
      <c r="CS107">
        <f t="shared" si="308"/>
        <v>1.1700610658890249</v>
      </c>
      <c r="CT107" s="84">
        <f t="shared" si="191"/>
        <v>1.2103655424968514</v>
      </c>
      <c r="CU107" s="205"/>
      <c r="CV107" s="244"/>
      <c r="CW107" s="5"/>
      <c r="CX107" s="26">
        <f t="shared" si="243"/>
        <v>0.22417004938013108</v>
      </c>
      <c r="CY107" s="26">
        <f t="shared" si="244"/>
        <v>0.13863573728760126</v>
      </c>
      <c r="CZ107" s="26">
        <f t="shared" si="245"/>
        <v>0.38146466180833205</v>
      </c>
      <c r="DA107" s="26">
        <f t="shared" si="192"/>
        <v>0.25572955152393562</v>
      </c>
      <c r="DB107" s="26"/>
      <c r="DC107">
        <f t="shared" si="246"/>
        <v>1</v>
      </c>
      <c r="DE107" s="26">
        <f t="shared" si="247"/>
        <v>0.22491638576415959</v>
      </c>
      <c r="DF107" s="26">
        <f t="shared" si="248"/>
        <v>0.13855637632906739</v>
      </c>
      <c r="DG107" s="26">
        <f t="shared" si="249"/>
        <v>0.38285998881298194</v>
      </c>
      <c r="DH107" s="26">
        <f t="shared" si="250"/>
        <v>0.25365910464089086</v>
      </c>
      <c r="DI107" s="26"/>
      <c r="DJ107" s="26">
        <f t="shared" si="276"/>
        <v>0.99999185554709991</v>
      </c>
      <c r="DK107" s="26"/>
      <c r="DL107" s="26">
        <f t="shared" si="277"/>
        <v>0.2249182175999892</v>
      </c>
      <c r="DM107" s="26">
        <f t="shared" si="278"/>
        <v>0.13855750480413923</v>
      </c>
      <c r="DN107" s="26">
        <f t="shared" si="279"/>
        <v>0.38286310702352427</v>
      </c>
      <c r="DO107" s="26">
        <f t="shared" si="280"/>
        <v>0.25366117057234716</v>
      </c>
      <c r="DP107" s="26"/>
      <c r="DQ107" s="26">
        <f t="shared" si="281"/>
        <v>0.99999999999999989</v>
      </c>
      <c r="DR107" s="26"/>
      <c r="DS107" s="26"/>
      <c r="DT107" s="26">
        <f t="shared" si="251"/>
        <v>1.2737732142088537E-2</v>
      </c>
      <c r="DU107" s="26">
        <f t="shared" si="252"/>
        <v>2.8398543837695061E-2</v>
      </c>
      <c r="DV107" s="26">
        <f t="shared" si="253"/>
        <v>-6.5218341905672267E-3</v>
      </c>
      <c r="DW107" s="26">
        <f t="shared" si="254"/>
        <v>6.572648277854325E-3</v>
      </c>
      <c r="DX107" s="26"/>
      <c r="DZ107" s="26">
        <f t="shared" si="284"/>
        <v>1.0059878915154017</v>
      </c>
      <c r="EA107" s="26">
        <f t="shared" si="255"/>
        <v>1.0063292991598396</v>
      </c>
      <c r="EB107" s="26">
        <f t="shared" si="193"/>
        <v>1.2103655424968514</v>
      </c>
      <c r="ED107" s="26">
        <f t="shared" si="256"/>
        <v>-2.0116946111693196E-2</v>
      </c>
      <c r="EE107" s="26">
        <f t="shared" si="257"/>
        <v>-2.7988511689610616E-2</v>
      </c>
      <c r="EF107" s="26">
        <f t="shared" si="258"/>
        <v>-1.5112992612221115E-3</v>
      </c>
      <c r="EG107" s="26">
        <f t="shared" si="259"/>
        <v>8.9725275589656976E-3</v>
      </c>
      <c r="EH107" s="26"/>
      <c r="EJ107" s="26">
        <f t="shared" si="260"/>
        <v>0.99331710563521447</v>
      </c>
      <c r="EK107" s="26">
        <f t="shared" si="261"/>
        <v>0.98932096978502582</v>
      </c>
      <c r="EL107" s="26">
        <f t="shared" si="194"/>
        <v>1.1672452936259967</v>
      </c>
      <c r="EO107" s="26">
        <f t="shared" si="262"/>
        <v>5.1633112559551551E-4</v>
      </c>
      <c r="EP107" s="26">
        <f t="shared" si="263"/>
        <v>2.6597694948306907E-2</v>
      </c>
      <c r="EQ107" s="26">
        <f t="shared" si="264"/>
        <v>-2.8844703217647892E-2</v>
      </c>
      <c r="ER107" s="26">
        <f t="shared" si="265"/>
        <v>-2.2041498052257678E-4</v>
      </c>
      <c r="EU107" s="26">
        <f t="shared" si="282"/>
        <v>0.99272852513948728</v>
      </c>
      <c r="EV107" s="26">
        <f t="shared" si="266"/>
        <v>0.99808990518493224</v>
      </c>
      <c r="EW107" s="26">
        <f t="shared" si="195"/>
        <v>1.2074527815241165</v>
      </c>
      <c r="EX107" s="26"/>
      <c r="EY107" s="26">
        <f t="shared" si="267"/>
        <v>1.2221401016493319E-2</v>
      </c>
      <c r="EZ107" s="26">
        <f t="shared" si="268"/>
        <v>1.8008488893879824E-3</v>
      </c>
      <c r="FA107" s="26">
        <f t="shared" si="269"/>
        <v>2.232320008627859E-2</v>
      </c>
      <c r="FB107" s="26">
        <f t="shared" si="270"/>
        <v>6.7930632583766094E-3</v>
      </c>
      <c r="FC107" s="26"/>
      <c r="FD107" s="26"/>
      <c r="FE107" s="26">
        <f t="shared" si="283"/>
        <v>1.0133566161840468</v>
      </c>
      <c r="FF107" s="26">
        <f t="shared" si="271"/>
        <v>1.0082553484887842</v>
      </c>
      <c r="FG107" s="26">
        <f t="shared" si="196"/>
        <v>1.0024123226526629</v>
      </c>
      <c r="FW107">
        <f t="shared" si="197"/>
        <v>0.67705097407905823</v>
      </c>
      <c r="FY107" s="8">
        <f t="shared" si="272"/>
        <v>23</v>
      </c>
      <c r="FZ107" t="b">
        <f t="shared" si="273"/>
        <v>1</v>
      </c>
      <c r="GD107" s="11"/>
      <c r="GE107" s="11"/>
      <c r="GF107" s="11"/>
      <c r="GG107" s="17">
        <f t="shared" ca="1" si="288"/>
        <v>1994</v>
      </c>
      <c r="GH107" s="18">
        <f t="shared" ca="1" si="289"/>
        <v>1.3020085271220334</v>
      </c>
      <c r="GI107" s="94">
        <f t="shared" ca="1" si="292"/>
        <v>1.1690935036626737</v>
      </c>
      <c r="GJ107" s="18">
        <f t="shared" ca="1" si="290"/>
        <v>0.89791539710330803</v>
      </c>
      <c r="GK107" s="18">
        <f t="shared" ca="1" si="291"/>
        <v>0.96587849404638348</v>
      </c>
      <c r="GM107">
        <f ca="1">GG121</f>
        <v>2008</v>
      </c>
      <c r="GN107" s="18">
        <f t="shared" ca="1" si="199"/>
        <v>0.88276077517325835</v>
      </c>
      <c r="GO107" s="18">
        <f t="shared" ca="1" si="200"/>
        <v>1.0857111943043407</v>
      </c>
      <c r="GP107" s="18">
        <f t="shared" ca="1" si="201"/>
        <v>0.83720398008667307</v>
      </c>
      <c r="GQ107" s="18">
        <f t="shared" ca="1" si="202"/>
        <v>0.82243070151547848</v>
      </c>
      <c r="GY107" s="14"/>
      <c r="HA107" s="26">
        <f t="shared" si="203"/>
        <v>0.48799789691244994</v>
      </c>
      <c r="HB107" s="26">
        <f t="shared" si="204"/>
        <v>1.2965624802978184</v>
      </c>
      <c r="HC107" s="26">
        <f t="shared" si="205"/>
        <v>0.9894723159642187</v>
      </c>
      <c r="HD107" s="26">
        <f t="shared" si="206"/>
        <v>1.2394751720407753</v>
      </c>
      <c r="HE107" s="26">
        <f t="shared" si="207"/>
        <v>0.77598420230516307</v>
      </c>
      <c r="HF107" s="26">
        <f t="shared" si="208"/>
        <v>0.77598445423133977</v>
      </c>
      <c r="HG107" s="26"/>
      <c r="HH107" s="26">
        <f t="shared" si="209"/>
        <v>1.2829126801725941</v>
      </c>
      <c r="HJ107" s="26">
        <f t="shared" si="210"/>
        <v>1.1315791196672418</v>
      </c>
      <c r="HK107" s="26">
        <f t="shared" si="211"/>
        <v>0.92483143865272333</v>
      </c>
      <c r="HL107" s="26">
        <f t="shared" si="212"/>
        <v>1.5045580477858711</v>
      </c>
      <c r="HM107" s="26">
        <f t="shared" si="213"/>
        <v>1.2223410869166349</v>
      </c>
      <c r="HP107" s="8">
        <f t="shared" si="274"/>
        <v>23</v>
      </c>
      <c r="HQ107" t="b">
        <f t="shared" si="275"/>
        <v>1</v>
      </c>
      <c r="HT107" s="11"/>
      <c r="HU107" s="11"/>
      <c r="HV107" s="11"/>
      <c r="HW107" s="17">
        <f t="shared" ca="1" si="214"/>
        <v>2008</v>
      </c>
      <c r="HX107" s="18">
        <f t="shared" ca="1" si="215"/>
        <v>1.4145711333103685</v>
      </c>
      <c r="HY107" s="18">
        <f t="shared" ca="1" si="216"/>
        <v>0.83593524214459614</v>
      </c>
      <c r="HZ107" s="18">
        <f t="shared" ca="1" si="217"/>
        <v>0.90654743748457844</v>
      </c>
      <c r="IC107" s="18">
        <f t="shared" ca="1" si="218"/>
        <v>0.99203629676509031</v>
      </c>
      <c r="ID107" s="18">
        <f t="shared" ca="1" si="219"/>
        <v>0.97365206826316808</v>
      </c>
      <c r="IE107" s="18">
        <f t="shared" ca="1" si="220"/>
        <v>0.69967901893890294</v>
      </c>
      <c r="IF107" s="18">
        <f t="shared" ca="1" si="221"/>
        <v>0.9303263424828756</v>
      </c>
      <c r="IH107" s="197"/>
      <c r="II107">
        <f t="shared" si="222"/>
        <v>0.77465310192864301</v>
      </c>
      <c r="IJ107">
        <f t="shared" si="223"/>
        <v>0.7776502043173672</v>
      </c>
      <c r="IK107" t="e">
        <f t="shared" si="224"/>
        <v>#DIV/0!</v>
      </c>
      <c r="IL107">
        <f t="shared" si="225"/>
        <v>0.92696845318720489</v>
      </c>
      <c r="IM107">
        <f t="shared" si="226"/>
        <v>0.79985487140274869</v>
      </c>
      <c r="IN107">
        <f t="shared" si="227"/>
        <v>1.1296285347933479</v>
      </c>
    </row>
    <row r="108" spans="1:257" x14ac:dyDescent="0.2">
      <c r="A108" t="s">
        <v>239</v>
      </c>
      <c r="B108" s="1">
        <f t="shared" si="236"/>
        <v>1973</v>
      </c>
      <c r="C108" s="42">
        <f>'Annual Data - MER Dec 2019'!C37</f>
        <v>14898.093999999999</v>
      </c>
      <c r="D108" s="42">
        <f>'Annual Data - MER Dec 2019 PNNL'!G37</f>
        <v>9543.1479999999992</v>
      </c>
      <c r="E108" s="42">
        <f>'Annual Data - MER Dec 2019 PNNL'!J37</f>
        <v>32590.859</v>
      </c>
      <c r="F108" s="42">
        <f>'Annual Data - MER Dec 2019 PNNL'!M37</f>
        <v>18612.844000000001</v>
      </c>
      <c r="G108" s="42">
        <v>7.3339999999999996</v>
      </c>
      <c r="H108" s="42">
        <f t="shared" si="237"/>
        <v>75652.278999999995</v>
      </c>
      <c r="I108" s="1"/>
      <c r="J108" s="1"/>
      <c r="K108" s="525"/>
      <c r="L108" s="42">
        <f>[11]National!H39</f>
        <v>14921.430872107339</v>
      </c>
      <c r="M108" s="42">
        <f>[10]Commercial_Total!D39</f>
        <v>9543.148000000001</v>
      </c>
      <c r="N108" s="42">
        <f>[12]Total_Industrial!F34</f>
        <v>26273.069724567777</v>
      </c>
      <c r="O108" s="42">
        <f>'[13]Total_Transportation '!F34</f>
        <v>17696.21872201284</v>
      </c>
      <c r="P108" s="42"/>
      <c r="Q108" s="42">
        <f t="shared" si="293"/>
        <v>68433.867318687961</v>
      </c>
      <c r="R108" s="27"/>
      <c r="S108" s="27"/>
      <c r="T108" s="51">
        <f t="shared" si="287"/>
        <v>1.0015664334046583</v>
      </c>
      <c r="U108" s="51">
        <f t="shared" si="294"/>
        <v>1.0000000000000002</v>
      </c>
      <c r="V108" s="51">
        <f t="shared" si="295"/>
        <v>0.80614842721904867</v>
      </c>
      <c r="W108" s="51">
        <f t="shared" si="296"/>
        <v>0.95075307792902786</v>
      </c>
      <c r="X108" s="51"/>
      <c r="Y108" s="51">
        <f t="shared" si="297"/>
        <v>0.904584345947965</v>
      </c>
      <c r="AA108" s="231">
        <f>Sector_Activity!B30</f>
        <v>69263.55687920819</v>
      </c>
      <c r="AB108" s="231">
        <f>Sector_Activity!C30</f>
        <v>46382.587898653008</v>
      </c>
      <c r="AC108" s="42">
        <f>Sector_Activity!D30</f>
        <v>1547.3600670798403</v>
      </c>
      <c r="AD108" s="265">
        <f>Sector_Activity!E30</f>
        <v>0.78563192138379478</v>
      </c>
      <c r="AE108" s="23"/>
      <c r="AF108" s="42">
        <f>Sector_Activity!G30</f>
        <v>5687.2</v>
      </c>
      <c r="AI108" s="267">
        <f t="shared" si="298"/>
        <v>215.42975186979623</v>
      </c>
      <c r="AJ108" s="267">
        <f t="shared" si="238"/>
        <v>205.74850245208381</v>
      </c>
      <c r="AK108" s="267">
        <f t="shared" si="299"/>
        <v>16.979286388170792</v>
      </c>
      <c r="AL108" s="51">
        <f t="shared" si="300"/>
        <v>22.524821408533285</v>
      </c>
      <c r="AO108" s="34">
        <f t="shared" si="171"/>
        <v>12.032963025511316</v>
      </c>
      <c r="AP108" s="34">
        <f t="shared" si="239"/>
        <v>13.302201258967505</v>
      </c>
      <c r="AR108" s="26">
        <f t="shared" si="172"/>
        <v>1.1678717699453529</v>
      </c>
      <c r="AS108" s="26">
        <f t="shared" si="173"/>
        <v>1.0424258783771236</v>
      </c>
      <c r="AT108" s="26">
        <f t="shared" si="301"/>
        <v>1.37232246771149</v>
      </c>
      <c r="AU108" s="26">
        <f t="shared" si="302"/>
        <v>1.1621365472478091</v>
      </c>
      <c r="AV108" s="26"/>
      <c r="AW108" s="26">
        <f t="shared" si="174"/>
        <v>1.3815332073443412</v>
      </c>
      <c r="AZ108" s="34">
        <f t="shared" si="175"/>
        <v>12.178850203827576</v>
      </c>
      <c r="BA108" s="34">
        <f t="shared" si="176"/>
        <v>8.1556104759201382</v>
      </c>
      <c r="BB108" s="34">
        <f t="shared" si="177"/>
        <v>0.27207765984664517</v>
      </c>
      <c r="BC108" s="93">
        <f t="shared" si="178"/>
        <v>1.3814037160356498E-4</v>
      </c>
      <c r="BE108" s="34"/>
      <c r="BF108" s="26"/>
      <c r="BG108" s="26"/>
      <c r="BI108" s="258">
        <f>[11]National!CQ39</f>
        <v>1.2631545531665136</v>
      </c>
      <c r="BJ108" s="258">
        <f>[10]Commercial_Total!Y39</f>
        <v>1.0470194000415267</v>
      </c>
      <c r="BK108" s="258">
        <f>[12]Total_Industrial!Z34</f>
        <v>1.2372216717402302</v>
      </c>
      <c r="BL108" s="258">
        <f>'[13]Total_Transportation '!Z34</f>
        <v>1.1858681144019159</v>
      </c>
      <c r="BM108" s="1"/>
      <c r="BO108" s="258">
        <f>[11]National!CU39</f>
        <v>0.92456759706695946</v>
      </c>
      <c r="BP108" s="258">
        <f>[10]Commercial_Total!X39</f>
        <v>0.99561276356080775</v>
      </c>
      <c r="BQ108" s="258">
        <f>[12]Total_Industrial!AD34</f>
        <v>1.1091971268451251</v>
      </c>
      <c r="BR108" s="258">
        <f>'[13]Total_Transportation '!AD34</f>
        <v>0.97998802154649722</v>
      </c>
      <c r="BS108" s="499"/>
      <c r="CA108" s="83">
        <f t="shared" si="179"/>
        <v>0.71527210071562419</v>
      </c>
      <c r="CB108" s="83">
        <f t="shared" si="180"/>
        <v>1.3855810878810328</v>
      </c>
      <c r="CC108" s="83">
        <f t="shared" si="181"/>
        <v>1.3815332073443412</v>
      </c>
      <c r="CD108" s="83">
        <f t="shared" si="182"/>
        <v>1.1452243584704078</v>
      </c>
      <c r="CE108" s="83">
        <f t="shared" si="183"/>
        <v>1.0085474983380709</v>
      </c>
      <c r="CF108" s="83">
        <f t="shared" si="184"/>
        <v>1.1961191337674382</v>
      </c>
      <c r="CG108" s="411">
        <f t="shared" si="309"/>
        <v>0.98817225613277149</v>
      </c>
      <c r="CH108" s="411">
        <f t="shared" si="186"/>
        <v>0.98817215942558112</v>
      </c>
      <c r="CI108" s="9"/>
      <c r="CJ108" s="84">
        <f t="shared" si="187"/>
        <v>1.1550131617711519</v>
      </c>
      <c r="CK108" s="26"/>
      <c r="CL108" s="87">
        <f t="shared" si="188"/>
        <v>1.9415727940193592</v>
      </c>
      <c r="CM108" s="87">
        <f t="shared" si="240"/>
        <v>3.7331571079062859E-3</v>
      </c>
      <c r="CN108" s="92">
        <f t="shared" si="241"/>
        <v>1</v>
      </c>
      <c r="CO108" s="92">
        <f t="shared" si="242"/>
        <v>1</v>
      </c>
      <c r="CP108" s="5">
        <f t="shared" si="189"/>
        <v>1</v>
      </c>
      <c r="CQ108" s="91">
        <f t="shared" si="190"/>
        <v>1</v>
      </c>
      <c r="CR108" s="37">
        <f t="shared" si="307"/>
        <v>0.98817225613277149</v>
      </c>
      <c r="CS108">
        <f t="shared" si="308"/>
        <v>1.1550131617711519</v>
      </c>
      <c r="CT108" s="84">
        <f t="shared" si="191"/>
        <v>1.2063428420170474</v>
      </c>
      <c r="CU108" s="205"/>
      <c r="CV108" s="244"/>
      <c r="CW108" s="5"/>
      <c r="CX108" s="26">
        <f t="shared" si="243"/>
        <v>0.21804161384917942</v>
      </c>
      <c r="CY108" s="26">
        <f t="shared" si="244"/>
        <v>0.13945066052688143</v>
      </c>
      <c r="CZ108" s="26">
        <f t="shared" si="245"/>
        <v>0.38391911423356184</v>
      </c>
      <c r="DA108" s="26">
        <f t="shared" si="192"/>
        <v>0.25858861139037725</v>
      </c>
      <c r="DB108" s="26"/>
      <c r="DC108">
        <f t="shared" si="246"/>
        <v>1</v>
      </c>
      <c r="DE108" s="26">
        <f t="shared" si="247"/>
        <v>0.22109167563124299</v>
      </c>
      <c r="DF108" s="26">
        <f t="shared" si="248"/>
        <v>0.13904280088860865</v>
      </c>
      <c r="DG108" s="26">
        <f t="shared" si="249"/>
        <v>0.38269057618380287</v>
      </c>
      <c r="DH108" s="26">
        <f t="shared" si="250"/>
        <v>0.25715643254860709</v>
      </c>
      <c r="DI108" s="26"/>
      <c r="DJ108" s="26">
        <f t="shared" si="276"/>
        <v>0.9999814852522616</v>
      </c>
      <c r="DK108" s="26"/>
      <c r="DL108" s="26">
        <f t="shared" si="277"/>
        <v>0.22109576916363508</v>
      </c>
      <c r="DM108" s="26">
        <f t="shared" si="278"/>
        <v>0.13904537527865612</v>
      </c>
      <c r="DN108" s="26">
        <f t="shared" si="279"/>
        <v>0.38269766173446995</v>
      </c>
      <c r="DO108" s="26">
        <f t="shared" si="280"/>
        <v>0.25716119382323882</v>
      </c>
      <c r="DP108" s="26"/>
      <c r="DQ108" s="26">
        <f t="shared" si="281"/>
        <v>1</v>
      </c>
      <c r="DR108" s="26"/>
      <c r="DS108" s="26"/>
      <c r="DT108" s="26">
        <f t="shared" si="251"/>
        <v>-2.4321122800353687E-2</v>
      </c>
      <c r="DU108" s="26">
        <f t="shared" si="252"/>
        <v>1.339708604805725E-2</v>
      </c>
      <c r="DV108" s="26">
        <f t="shared" si="253"/>
        <v>-4.4240678991491816E-3</v>
      </c>
      <c r="DW108" s="26">
        <f t="shared" si="254"/>
        <v>7.3047487059234827E-3</v>
      </c>
      <c r="DX108" s="26"/>
      <c r="DZ108" s="26">
        <f t="shared" si="284"/>
        <v>0.99667645819501305</v>
      </c>
      <c r="EA108" s="26">
        <f t="shared" si="255"/>
        <v>1.0029847216644987</v>
      </c>
      <c r="EB108" s="26">
        <f t="shared" si="193"/>
        <v>1.2063428420170474</v>
      </c>
      <c r="ED108" s="26">
        <f t="shared" si="256"/>
        <v>-2.5772892082946988E-2</v>
      </c>
      <c r="EE108" s="26">
        <f t="shared" si="257"/>
        <v>-2.9911169441926694E-2</v>
      </c>
      <c r="EF108" s="26">
        <f t="shared" si="258"/>
        <v>-1.1537294359822103E-2</v>
      </c>
      <c r="EG108" s="26">
        <f t="shared" si="259"/>
        <v>-1.856180531900865E-2</v>
      </c>
      <c r="EH108" s="26"/>
      <c r="EJ108" s="26">
        <f t="shared" si="260"/>
        <v>0.98113426948402449</v>
      </c>
      <c r="EK108" s="26">
        <f t="shared" si="261"/>
        <v>0.97065670697525797</v>
      </c>
      <c r="EL108" s="26">
        <f t="shared" si="194"/>
        <v>1.1452243584704078</v>
      </c>
      <c r="EO108" s="26">
        <f t="shared" si="262"/>
        <v>-4.4297044181085196E-3</v>
      </c>
      <c r="EP108" s="26">
        <f t="shared" si="263"/>
        <v>2.2591851206551824E-2</v>
      </c>
      <c r="EQ108" s="26">
        <f t="shared" si="264"/>
        <v>-3.259857321019894E-2</v>
      </c>
      <c r="ER108" s="26">
        <f t="shared" si="265"/>
        <v>3.4326855289106128E-3</v>
      </c>
      <c r="EU108" s="26">
        <f t="shared" si="282"/>
        <v>0.99061358925988607</v>
      </c>
      <c r="EV108" s="26">
        <f t="shared" si="266"/>
        <v>0.98872142337930513</v>
      </c>
      <c r="EW108" s="26">
        <f t="shared" si="195"/>
        <v>1.1961191337674382</v>
      </c>
      <c r="EX108" s="26"/>
      <c r="EY108" s="26">
        <f t="shared" si="267"/>
        <v>-1.9891418382245372E-2</v>
      </c>
      <c r="EZ108" s="26">
        <f t="shared" si="268"/>
        <v>-9.1947651584947006E-3</v>
      </c>
      <c r="FA108" s="26">
        <f t="shared" si="269"/>
        <v>2.8174750835495425E-2</v>
      </c>
      <c r="FB108" s="26">
        <f t="shared" si="270"/>
        <v>3.8720631770132186E-3</v>
      </c>
      <c r="FC108" s="26"/>
      <c r="FD108" s="26"/>
      <c r="FE108" s="26">
        <f t="shared" si="283"/>
        <v>1.0061204112786368</v>
      </c>
      <c r="FF108" s="26">
        <f t="shared" si="271"/>
        <v>1.0144262858954209</v>
      </c>
      <c r="FG108" s="26">
        <f t="shared" si="196"/>
        <v>1.0085474983380709</v>
      </c>
      <c r="FW108">
        <f t="shared" si="197"/>
        <v>0.71527210071562419</v>
      </c>
      <c r="FY108" s="8">
        <f t="shared" si="272"/>
        <v>24</v>
      </c>
      <c r="FZ108" t="b">
        <f t="shared" si="273"/>
        <v>1</v>
      </c>
      <c r="GD108" s="11"/>
      <c r="GE108" s="11"/>
      <c r="GF108" s="11"/>
      <c r="GG108" s="17">
        <f t="shared" ca="1" si="288"/>
        <v>1995</v>
      </c>
      <c r="GH108" s="18">
        <f t="shared" ca="1" si="289"/>
        <v>1.3369596659581691</v>
      </c>
      <c r="GI108" s="94">
        <f t="shared" ca="1" si="292"/>
        <v>1.1980408920178707</v>
      </c>
      <c r="GJ108" s="18">
        <f t="shared" ca="1" si="290"/>
        <v>0.89609351914087976</v>
      </c>
      <c r="GK108" s="18">
        <f t="shared" ca="1" si="291"/>
        <v>0.96687146007158042</v>
      </c>
      <c r="GM108">
        <f t="shared" ref="GM108:GM112" ca="1" si="310">GG122</f>
        <v>2009</v>
      </c>
      <c r="GN108" s="18">
        <f t="shared" ca="1" si="199"/>
        <v>0.8574979284059131</v>
      </c>
      <c r="GO108" s="18">
        <f t="shared" ca="1" si="200"/>
        <v>1.0522205639584927</v>
      </c>
      <c r="GP108" s="18">
        <f t="shared" ca="1" si="201"/>
        <v>0.8451919680517489</v>
      </c>
      <c r="GQ108" s="18">
        <f t="shared" ca="1" si="202"/>
        <v>0.82061201446862342</v>
      </c>
      <c r="GY108" s="14"/>
      <c r="HA108" s="26">
        <f t="shared" si="203"/>
        <v>0.5155465308120456</v>
      </c>
      <c r="HB108" s="26">
        <f t="shared" si="204"/>
        <v>1.2721018819473948</v>
      </c>
      <c r="HC108" s="26">
        <f t="shared" si="205"/>
        <v>0.9955282934867451</v>
      </c>
      <c r="HD108" s="26">
        <f t="shared" si="206"/>
        <v>1.2278409489738273</v>
      </c>
      <c r="HE108" s="26">
        <f t="shared" si="207"/>
        <v>0.80165126920908636</v>
      </c>
      <c r="HF108" s="26">
        <f t="shared" si="208"/>
        <v>0.80165145414369066</v>
      </c>
      <c r="HG108" s="26"/>
      <c r="HH108" s="26">
        <f t="shared" si="209"/>
        <v>1.2664134156763669</v>
      </c>
      <c r="HJ108" s="26">
        <f t="shared" si="210"/>
        <v>1.1043898222907935</v>
      </c>
      <c r="HK108" s="26">
        <f t="shared" si="211"/>
        <v>0.93730485215115833</v>
      </c>
      <c r="HL108" s="26">
        <f t="shared" si="212"/>
        <v>1.4979164830235847</v>
      </c>
      <c r="HM108" s="26">
        <f t="shared" si="213"/>
        <v>1.2313026726065557</v>
      </c>
      <c r="HP108" s="8">
        <f t="shared" si="274"/>
        <v>24</v>
      </c>
      <c r="HQ108" t="b">
        <f t="shared" si="275"/>
        <v>1</v>
      </c>
      <c r="HT108" s="11"/>
      <c r="HU108" s="11"/>
      <c r="HV108" s="11"/>
      <c r="HW108" s="19">
        <f t="shared" ca="1" si="214"/>
        <v>2009</v>
      </c>
      <c r="HX108" s="18">
        <f t="shared" ca="1" si="215"/>
        <v>1.3786826694707832</v>
      </c>
      <c r="HY108" s="18">
        <f t="shared" ca="1" si="216"/>
        <v>0.81892956931957983</v>
      </c>
      <c r="HZ108" s="18">
        <f t="shared" ca="1" si="217"/>
        <v>0.86192964892313384</v>
      </c>
      <c r="IC108" s="12">
        <f t="shared" ca="1" si="218"/>
        <v>0.96319335423536045</v>
      </c>
      <c r="ID108" s="12">
        <f t="shared" ca="1" si="219"/>
        <v>0.94050026254119001</v>
      </c>
      <c r="IE108" s="12">
        <f t="shared" ca="1" si="220"/>
        <v>0.6751064266129535</v>
      </c>
      <c r="IF108" s="12">
        <f t="shared" ca="1" si="221"/>
        <v>0.92588482375107761</v>
      </c>
      <c r="IH108" s="197"/>
      <c r="II108">
        <f t="shared" si="222"/>
        <v>0.79756145659458277</v>
      </c>
      <c r="IJ108">
        <f t="shared" si="223"/>
        <v>0.79734073659600746</v>
      </c>
      <c r="IK108" t="e">
        <f t="shared" si="224"/>
        <v>#DIV/0!</v>
      </c>
      <c r="IL108">
        <f t="shared" si="225"/>
        <v>0.93144950995330911</v>
      </c>
      <c r="IM108">
        <f t="shared" si="226"/>
        <v>0.8311686177119556</v>
      </c>
      <c r="IN108">
        <f t="shared" si="227"/>
        <v>1.1745016767592669</v>
      </c>
    </row>
    <row r="109" spans="1:257" x14ac:dyDescent="0.2">
      <c r="A109" t="s">
        <v>239</v>
      </c>
      <c r="B109" s="1">
        <f t="shared" si="236"/>
        <v>1974</v>
      </c>
      <c r="C109" s="42">
        <f>'Annual Data - MER Dec 2019'!C38</f>
        <v>14655.022000000001</v>
      </c>
      <c r="D109" s="42">
        <f>'Annual Data - MER Dec 2019 PNNL'!G38</f>
        <v>9393.4989999999998</v>
      </c>
      <c r="E109" s="42">
        <f>'Annual Data - MER Dec 2019 PNNL'!J38</f>
        <v>31753.219000000001</v>
      </c>
      <c r="F109" s="42">
        <f>'Annual Data - MER Dec 2019 PNNL'!M38</f>
        <v>18120.478999999999</v>
      </c>
      <c r="G109" s="42">
        <v>7.1020000000000003</v>
      </c>
      <c r="H109" s="42">
        <f t="shared" si="237"/>
        <v>73929.321000000011</v>
      </c>
      <c r="I109" s="1"/>
      <c r="J109" s="1"/>
      <c r="K109" s="525"/>
      <c r="L109" s="42">
        <f>[11]National!H40</f>
        <v>14651.704160429308</v>
      </c>
      <c r="M109" s="42">
        <f>[10]Commercial_Total!D40</f>
        <v>9393.4989999999998</v>
      </c>
      <c r="N109" s="42">
        <f>[12]Total_Industrial!F35</f>
        <v>26415.949520157403</v>
      </c>
      <c r="O109" s="42">
        <f>'[13]Total_Transportation '!F35</f>
        <v>17100.512277313584</v>
      </c>
      <c r="P109" s="42"/>
      <c r="Q109" s="42">
        <f t="shared" si="293"/>
        <v>67561.664957900299</v>
      </c>
      <c r="R109" s="27"/>
      <c r="S109" s="27"/>
      <c r="T109" s="51">
        <f t="shared" si="287"/>
        <v>0.99977360391743575</v>
      </c>
      <c r="U109" s="51">
        <f t="shared" si="294"/>
        <v>1</v>
      </c>
      <c r="V109" s="51">
        <f t="shared" si="295"/>
        <v>0.83191406578833482</v>
      </c>
      <c r="W109" s="51">
        <f t="shared" si="296"/>
        <v>0.94371193373605544</v>
      </c>
      <c r="X109" s="51"/>
      <c r="Y109" s="51">
        <f t="shared" si="297"/>
        <v>0.913868327803258</v>
      </c>
      <c r="AA109" s="231">
        <f>Sector_Activity!B31</f>
        <v>70809.498826130162</v>
      </c>
      <c r="AB109" s="231">
        <f>Sector_Activity!C31</f>
        <v>47542.368755172327</v>
      </c>
      <c r="AC109" s="42">
        <f>Sector_Activity!D31</f>
        <v>1454.9434144874015</v>
      </c>
      <c r="AD109" s="265">
        <f>Sector_Activity!E31</f>
        <v>0.77065445172423508</v>
      </c>
      <c r="AE109" s="23"/>
      <c r="AF109" s="42">
        <f>Sector_Activity!G31</f>
        <v>5656.5</v>
      </c>
      <c r="AI109" s="267">
        <f t="shared" si="298"/>
        <v>206.91721313274607</v>
      </c>
      <c r="AJ109" s="267">
        <f t="shared" si="238"/>
        <v>197.58163604286213</v>
      </c>
      <c r="AK109" s="267">
        <f t="shared" si="299"/>
        <v>18.155997860208288</v>
      </c>
      <c r="AL109" s="51">
        <f t="shared" si="300"/>
        <v>22.189597736123503</v>
      </c>
      <c r="AO109" s="34">
        <f t="shared" si="171"/>
        <v>11.944075834509025</v>
      </c>
      <c r="AP109" s="34">
        <f t="shared" si="239"/>
        <v>13.069799522673033</v>
      </c>
      <c r="AR109" s="26">
        <f t="shared" si="172"/>
        <v>1.1217242272068004</v>
      </c>
      <c r="AS109" s="26">
        <f t="shared" si="173"/>
        <v>1.0010484064210192</v>
      </c>
      <c r="AT109" s="26">
        <f t="shared" si="301"/>
        <v>1.4674282073859173</v>
      </c>
      <c r="AU109" s="26">
        <f t="shared" si="302"/>
        <v>1.1448411523523607</v>
      </c>
      <c r="AV109" s="26"/>
      <c r="AW109" s="26">
        <f t="shared" si="174"/>
        <v>1.3713278567738398</v>
      </c>
      <c r="AZ109" s="34">
        <f t="shared" si="175"/>
        <v>12.518253129343263</v>
      </c>
      <c r="BA109" s="34">
        <f t="shared" si="176"/>
        <v>8.4049091761994745</v>
      </c>
      <c r="BB109" s="34">
        <f t="shared" si="177"/>
        <v>0.25721619632058718</v>
      </c>
      <c r="BC109" s="93">
        <f t="shared" si="178"/>
        <v>1.3624227909913111E-4</v>
      </c>
      <c r="BE109" s="34"/>
      <c r="BF109" s="26"/>
      <c r="BG109" s="26"/>
      <c r="BI109" s="258">
        <f>[11]National!CQ40</f>
        <v>1.2151512120779435</v>
      </c>
      <c r="BJ109" s="258">
        <f>[10]Commercial_Total!Y40</f>
        <v>1.0224392653878005</v>
      </c>
      <c r="BK109" s="258">
        <f>[12]Total_Industrial!Z35</f>
        <v>1.2275814714048292</v>
      </c>
      <c r="BL109" s="258">
        <f>'[13]Total_Transportation '!Z35</f>
        <v>1.1687116123844523</v>
      </c>
      <c r="BM109" s="1"/>
      <c r="BO109" s="258">
        <f>[11]National!CU40</f>
        <v>0.92311493092996988</v>
      </c>
      <c r="BP109" s="258">
        <f>[10]Commercial_Total!X40</f>
        <v>0.9790786018388411</v>
      </c>
      <c r="BQ109" s="258">
        <f>[12]Total_Industrial!AD35</f>
        <v>1.19538163353666</v>
      </c>
      <c r="BR109" s="258">
        <f>'[13]Total_Transportation '!AD35</f>
        <v>0.97957540613172234</v>
      </c>
      <c r="BS109" s="1"/>
      <c r="CA109" s="83">
        <f t="shared" si="179"/>
        <v>0.71141099973588562</v>
      </c>
      <c r="CB109" s="83">
        <f t="shared" si="180"/>
        <v>1.361373707137695</v>
      </c>
      <c r="CC109" s="83">
        <f t="shared" si="181"/>
        <v>1.3713278567738398</v>
      </c>
      <c r="CD109" s="83">
        <f t="shared" si="182"/>
        <v>1.1280238634661517</v>
      </c>
      <c r="CE109" s="83">
        <f t="shared" si="183"/>
        <v>1.0353321467876495</v>
      </c>
      <c r="CF109" s="83">
        <f t="shared" si="184"/>
        <v>1.1742034142808806</v>
      </c>
      <c r="CG109" s="411">
        <f t="shared" si="309"/>
        <v>0.97557778189729283</v>
      </c>
      <c r="CH109" s="411">
        <f t="shared" si="186"/>
        <v>0.9755777215531467</v>
      </c>
      <c r="CI109" s="9"/>
      <c r="CJ109" s="84">
        <f t="shared" si="187"/>
        <v>1.1678793681901092</v>
      </c>
      <c r="CK109" s="26"/>
      <c r="CL109" s="87">
        <f t="shared" si="188"/>
        <v>1.8864412034533711</v>
      </c>
      <c r="CM109" s="87">
        <f t="shared" si="240"/>
        <v>3.687117396101659E-3</v>
      </c>
      <c r="CN109" s="92">
        <f t="shared" si="241"/>
        <v>1</v>
      </c>
      <c r="CO109" s="92">
        <f t="shared" si="242"/>
        <v>1</v>
      </c>
      <c r="CP109" s="5">
        <f t="shared" si="189"/>
        <v>1</v>
      </c>
      <c r="CQ109" s="91">
        <f t="shared" si="190"/>
        <v>1</v>
      </c>
      <c r="CR109" s="37">
        <f t="shared" si="307"/>
        <v>0.97557778189729283</v>
      </c>
      <c r="CS109">
        <f t="shared" si="308"/>
        <v>1.1678793681901092</v>
      </c>
      <c r="CT109" s="84">
        <f t="shared" si="191"/>
        <v>1.2156904664765449</v>
      </c>
      <c r="CU109" s="205"/>
      <c r="CV109" s="244"/>
      <c r="CW109" s="5"/>
      <c r="CX109" s="26">
        <f t="shared" si="243"/>
        <v>0.21686416652933618</v>
      </c>
      <c r="CY109" s="26">
        <f t="shared" si="244"/>
        <v>0.13903593118750657</v>
      </c>
      <c r="CZ109" s="26">
        <f t="shared" si="245"/>
        <v>0.39099020926464695</v>
      </c>
      <c r="DA109" s="26">
        <f t="shared" si="192"/>
        <v>0.25310969301851022</v>
      </c>
      <c r="DB109" s="26"/>
      <c r="DC109">
        <f t="shared" si="246"/>
        <v>0.99999999999999978</v>
      </c>
      <c r="DE109" s="26">
        <f t="shared" si="247"/>
        <v>0.21745235889222403</v>
      </c>
      <c r="DF109" s="26">
        <f t="shared" si="248"/>
        <v>0.13924319291954551</v>
      </c>
      <c r="DG109" s="26">
        <f t="shared" si="249"/>
        <v>0.38744390748111018</v>
      </c>
      <c r="DH109" s="26">
        <f t="shared" si="250"/>
        <v>0.25583937448188698</v>
      </c>
      <c r="DI109" s="26"/>
      <c r="DJ109" s="26">
        <f t="shared" si="276"/>
        <v>0.99997883377476671</v>
      </c>
      <c r="DK109" s="26"/>
      <c r="DL109" s="26">
        <f t="shared" si="277"/>
        <v>0.21745696163525255</v>
      </c>
      <c r="DM109" s="26">
        <f t="shared" si="278"/>
        <v>0.13924614023471257</v>
      </c>
      <c r="DN109" s="26">
        <f t="shared" si="279"/>
        <v>0.38745210837970329</v>
      </c>
      <c r="DO109" s="26">
        <f t="shared" si="280"/>
        <v>0.25584478975033159</v>
      </c>
      <c r="DP109" s="26"/>
      <c r="DQ109" s="26">
        <f t="shared" si="281"/>
        <v>1</v>
      </c>
      <c r="DR109" s="26"/>
      <c r="DS109" s="26"/>
      <c r="DT109" s="26">
        <f t="shared" si="251"/>
        <v>-4.0316102286649974E-2</v>
      </c>
      <c r="DU109" s="26">
        <f t="shared" si="252"/>
        <v>-4.0502715058218147E-2</v>
      </c>
      <c r="DV109" s="26">
        <f t="shared" si="253"/>
        <v>6.7006813347748204E-2</v>
      </c>
      <c r="DW109" s="26">
        <f t="shared" si="254"/>
        <v>-1.4994266254082079E-2</v>
      </c>
      <c r="DX109" s="26"/>
      <c r="DZ109" s="26">
        <f t="shared" si="284"/>
        <v>1.0077487295766334</v>
      </c>
      <c r="EA109" s="26">
        <f t="shared" si="255"/>
        <v>1.0107565790421718</v>
      </c>
      <c r="EB109" s="26">
        <f t="shared" si="193"/>
        <v>1.2156904664765449</v>
      </c>
      <c r="ED109" s="26">
        <f t="shared" si="256"/>
        <v>2.7486972043760268E-2</v>
      </c>
      <c r="EE109" s="26">
        <f t="shared" si="257"/>
        <v>3.0109868510861813E-2</v>
      </c>
      <c r="EF109" s="26">
        <f t="shared" si="258"/>
        <v>-5.6170577608377001E-2</v>
      </c>
      <c r="EG109" s="26">
        <f t="shared" si="259"/>
        <v>-1.3835588932259757E-2</v>
      </c>
      <c r="EH109" s="26"/>
      <c r="EJ109" s="26">
        <f t="shared" si="260"/>
        <v>0.98498067660102018</v>
      </c>
      <c r="EK109" s="26">
        <f t="shared" si="261"/>
        <v>0.95607809998380777</v>
      </c>
      <c r="EL109" s="26">
        <f t="shared" si="194"/>
        <v>1.1280238634661517</v>
      </c>
      <c r="EO109" s="26">
        <f t="shared" si="262"/>
        <v>-3.8743682334316638E-2</v>
      </c>
      <c r="EP109" s="26">
        <f t="shared" si="263"/>
        <v>-2.3756251870310215E-2</v>
      </c>
      <c r="EQ109" s="26">
        <f t="shared" si="264"/>
        <v>-7.8223281386182592E-3</v>
      </c>
      <c r="ER109" s="26">
        <f t="shared" si="265"/>
        <v>-1.4573136307437236E-2</v>
      </c>
      <c r="EU109" s="26">
        <f t="shared" si="282"/>
        <v>0.98167764492026044</v>
      </c>
      <c r="EV109" s="26">
        <f t="shared" si="266"/>
        <v>0.97060571838520404</v>
      </c>
      <c r="EW109" s="26">
        <f t="shared" si="195"/>
        <v>1.1742034142808806</v>
      </c>
      <c r="EX109" s="26"/>
      <c r="EY109" s="26">
        <f t="shared" si="267"/>
        <v>-1.5724199523331143E-3</v>
      </c>
      <c r="EZ109" s="26">
        <f t="shared" si="268"/>
        <v>-1.6746463187907221E-2</v>
      </c>
      <c r="FA109" s="26">
        <f t="shared" si="269"/>
        <v>7.4829048546015076E-2</v>
      </c>
      <c r="FB109" s="26">
        <f t="shared" si="270"/>
        <v>-4.2112994664523964E-4</v>
      </c>
      <c r="FC109" s="26"/>
      <c r="FD109" s="26"/>
      <c r="FE109" s="26">
        <f t="shared" si="283"/>
        <v>1.0265576470059323</v>
      </c>
      <c r="FF109" s="26">
        <f t="shared" si="271"/>
        <v>1.0413670611097705</v>
      </c>
      <c r="FG109" s="26">
        <f t="shared" si="196"/>
        <v>1.0353321467876495</v>
      </c>
      <c r="FW109">
        <f t="shared" si="197"/>
        <v>0.71141099973588562</v>
      </c>
      <c r="FY109" s="8">
        <f t="shared" si="272"/>
        <v>25</v>
      </c>
      <c r="FZ109" t="b">
        <f t="shared" si="273"/>
        <v>1</v>
      </c>
      <c r="GD109" s="11"/>
      <c r="GE109" s="11"/>
      <c r="GF109" s="11"/>
      <c r="GG109" s="17">
        <f t="shared" ca="1" si="288"/>
        <v>1996</v>
      </c>
      <c r="GH109" s="18">
        <f t="shared" ca="1" si="289"/>
        <v>1.3874055162178818</v>
      </c>
      <c r="GI109" s="94">
        <f t="shared" ca="1" si="292"/>
        <v>1.2326705756195857</v>
      </c>
      <c r="GJ109" s="18">
        <f t="shared" ca="1" si="290"/>
        <v>0.88847172741527713</v>
      </c>
      <c r="GK109" s="18">
        <f t="shared" ca="1" si="291"/>
        <v>0.97416455670997071</v>
      </c>
      <c r="GM109">
        <f t="shared" ca="1" si="310"/>
        <v>2010</v>
      </c>
      <c r="GN109" s="18">
        <f t="shared" ca="1" si="199"/>
        <v>0.85910904391953646</v>
      </c>
      <c r="GO109" s="18">
        <f t="shared" ca="1" si="200"/>
        <v>1.0572091246745061</v>
      </c>
      <c r="GP109" s="18">
        <f t="shared" ca="1" si="201"/>
        <v>0.83793894442343442</v>
      </c>
      <c r="GQ109" s="18">
        <f t="shared" ca="1" si="202"/>
        <v>0.82189126265380541</v>
      </c>
      <c r="GY109" s="14"/>
      <c r="HA109" s="26">
        <f t="shared" si="203"/>
        <v>0.51276356582120131</v>
      </c>
      <c r="HB109" s="26">
        <f t="shared" si="204"/>
        <v>1.2529957723859761</v>
      </c>
      <c r="HC109" s="26">
        <f t="shared" si="205"/>
        <v>1.0219671824895842</v>
      </c>
      <c r="HD109" s="26">
        <f t="shared" si="206"/>
        <v>1.2053440111252842</v>
      </c>
      <c r="HE109" s="26">
        <f t="shared" si="207"/>
        <v>0.79143404625708313</v>
      </c>
      <c r="HF109" s="26">
        <f t="shared" si="208"/>
        <v>0.79143425733415051</v>
      </c>
      <c r="HG109" s="26"/>
      <c r="HH109" s="26">
        <f t="shared" si="209"/>
        <v>1.2805205591766564</v>
      </c>
      <c r="HJ109" s="26">
        <f t="shared" si="210"/>
        <v>1.0607507192353516</v>
      </c>
      <c r="HK109" s="26">
        <f t="shared" si="211"/>
        <v>0.90009999563456455</v>
      </c>
      <c r="HL109" s="26">
        <f t="shared" si="212"/>
        <v>1.6017262350609789</v>
      </c>
      <c r="HM109" s="26">
        <f t="shared" si="213"/>
        <v>1.2129779189371315</v>
      </c>
      <c r="HP109" s="8">
        <f t="shared" si="274"/>
        <v>25</v>
      </c>
      <c r="HQ109" t="b">
        <f t="shared" si="275"/>
        <v>1</v>
      </c>
      <c r="HT109" s="11"/>
      <c r="HU109" s="11"/>
      <c r="HV109" s="11"/>
      <c r="HW109" s="19">
        <f t="shared" ca="1" si="214"/>
        <v>2010</v>
      </c>
      <c r="HX109" s="18">
        <f t="shared" ca="1" si="215"/>
        <v>1.4140362963903039</v>
      </c>
      <c r="HY109" s="18">
        <f t="shared" ca="1" si="216"/>
        <v>0.81822105946056123</v>
      </c>
      <c r="HZ109" s="18">
        <f t="shared" ca="1" si="217"/>
        <v>0.86157938838975656</v>
      </c>
      <c r="IC109" s="12">
        <f t="shared" ca="1" si="218"/>
        <v>0.99094038240463866</v>
      </c>
      <c r="ID109" s="12">
        <f t="shared" ca="1" si="219"/>
        <v>0.94449237320888813</v>
      </c>
      <c r="IE109" s="12">
        <f t="shared" ca="1" si="220"/>
        <v>0.69306336192152929</v>
      </c>
      <c r="IF109" s="12">
        <f t="shared" ca="1" si="221"/>
        <v>0.91655472754190093</v>
      </c>
      <c r="IH109" s="197"/>
      <c r="II109">
        <f t="shared" si="222"/>
        <v>0.81536279060848571</v>
      </c>
      <c r="IJ109">
        <f t="shared" si="223"/>
        <v>0.81727797089711285</v>
      </c>
      <c r="IK109" t="e">
        <f t="shared" si="224"/>
        <v>#DIV/0!</v>
      </c>
      <c r="IL109">
        <f t="shared" si="225"/>
        <v>0.91461219618848388</v>
      </c>
      <c r="IM109">
        <f t="shared" si="226"/>
        <v>0.81813481036955904</v>
      </c>
      <c r="IN109">
        <f t="shared" si="227"/>
        <v>1.1808889227588508</v>
      </c>
    </row>
    <row r="110" spans="1:257" x14ac:dyDescent="0.2">
      <c r="A110" t="s">
        <v>239</v>
      </c>
      <c r="B110" s="1">
        <f t="shared" si="236"/>
        <v>1975</v>
      </c>
      <c r="C110" s="42">
        <f>'Annual Data - MER Dec 2019'!C39</f>
        <v>14814.066999999999</v>
      </c>
      <c r="D110" s="42">
        <f>'Annual Data - MER Dec 2019 PNNL'!G39</f>
        <v>9492.66</v>
      </c>
      <c r="E110" s="42">
        <f>'Annual Data - MER Dec 2019 PNNL'!J39</f>
        <v>29378.583999999999</v>
      </c>
      <c r="F110" s="42">
        <f>'Annual Data - MER Dec 2019 PNNL'!M39</f>
        <v>18245.059000000001</v>
      </c>
      <c r="G110" s="42">
        <v>0.64</v>
      </c>
      <c r="H110" s="42">
        <f t="shared" si="237"/>
        <v>71931.009999999995</v>
      </c>
      <c r="I110" s="1"/>
      <c r="J110" s="1"/>
      <c r="K110" s="525"/>
      <c r="L110" s="42">
        <f>[11]National!H41</f>
        <v>14815.199400434536</v>
      </c>
      <c r="M110" s="42">
        <f>[10]Commercial_Total!D41</f>
        <v>9492.66</v>
      </c>
      <c r="N110" s="42">
        <f>[12]Total_Industrial!F36</f>
        <v>24389.80235310335</v>
      </c>
      <c r="O110" s="42">
        <f>'[13]Total_Transportation '!F36</f>
        <v>17299.890386474955</v>
      </c>
      <c r="P110" s="42"/>
      <c r="Q110" s="42">
        <f t="shared" si="293"/>
        <v>65997.552140012849</v>
      </c>
      <c r="R110" s="27"/>
      <c r="S110" s="27"/>
      <c r="T110" s="51">
        <f t="shared" si="287"/>
        <v>1.0000764408878762</v>
      </c>
      <c r="U110" s="51">
        <f t="shared" si="294"/>
        <v>1</v>
      </c>
      <c r="V110" s="51">
        <f t="shared" si="295"/>
        <v>0.83018985370783527</v>
      </c>
      <c r="W110" s="51">
        <f t="shared" si="296"/>
        <v>0.94819591356075938</v>
      </c>
      <c r="X110" s="51"/>
      <c r="Y110" s="51">
        <f t="shared" si="297"/>
        <v>0.91751182334312908</v>
      </c>
      <c r="AA110" s="231">
        <f>Sector_Activity!B32</f>
        <v>72520.665866179261</v>
      </c>
      <c r="AB110" s="231">
        <f>Sector_Activity!C32</f>
        <v>48478.406456760917</v>
      </c>
      <c r="AC110" s="42">
        <f>Sector_Activity!D32</f>
        <v>1396.5768663670813</v>
      </c>
      <c r="AD110" s="265">
        <f>Sector_Activity!E32</f>
        <v>0.77452140460648522</v>
      </c>
      <c r="AE110" s="23"/>
      <c r="AF110" s="42">
        <f>Sector_Activity!G32</f>
        <v>5644.8</v>
      </c>
      <c r="AI110" s="267">
        <f t="shared" si="298"/>
        <v>204.28934598825509</v>
      </c>
      <c r="AJ110" s="267">
        <f t="shared" si="238"/>
        <v>195.81212943677795</v>
      </c>
      <c r="AK110" s="267">
        <f t="shared" si="299"/>
        <v>17.463988513964576</v>
      </c>
      <c r="AL110" s="51">
        <f t="shared" si="300"/>
        <v>22.336232780118703</v>
      </c>
      <c r="AO110" s="34">
        <f t="shared" si="171"/>
        <v>11.691743222082774</v>
      </c>
      <c r="AP110" s="34">
        <f t="shared" si="239"/>
        <v>12.742880172902494</v>
      </c>
      <c r="AR110" s="26">
        <f t="shared" si="172"/>
        <v>1.1074782290260441</v>
      </c>
      <c r="AS110" s="26">
        <f t="shared" si="173"/>
        <v>0.99208319182087423</v>
      </c>
      <c r="AT110" s="26">
        <f t="shared" si="301"/>
        <v>1.4114977075989417</v>
      </c>
      <c r="AU110" s="26">
        <f t="shared" si="302"/>
        <v>1.1524065816467104</v>
      </c>
      <c r="AV110" s="26"/>
      <c r="AW110" s="26">
        <f t="shared" si="174"/>
        <v>1.3423569472294716</v>
      </c>
      <c r="AZ110" s="34">
        <f t="shared" si="175"/>
        <v>12.847340183209194</v>
      </c>
      <c r="BA110" s="34">
        <f t="shared" si="176"/>
        <v>8.5881530712799243</v>
      </c>
      <c r="BB110" s="34">
        <f t="shared" si="177"/>
        <v>0.24740945053271704</v>
      </c>
      <c r="BC110" s="93">
        <f t="shared" si="178"/>
        <v>1.372097159521126E-4</v>
      </c>
      <c r="BE110" s="26"/>
      <c r="BF110" s="26"/>
      <c r="BG110" s="26"/>
      <c r="BI110" s="258">
        <f>[11]National!CQ41</f>
        <v>1.184083018275025</v>
      </c>
      <c r="BJ110" s="258">
        <f>[10]Commercial_Total!Y41</f>
        <v>0.99566366896050174</v>
      </c>
      <c r="BK110" s="258">
        <f>[12]Total_Industrial!Z36</f>
        <v>1.2499210771176557</v>
      </c>
      <c r="BL110" s="258">
        <f>'[13]Total_Transportation '!Z36</f>
        <v>1.1664740838171992</v>
      </c>
      <c r="BM110" s="1"/>
      <c r="BO110" s="258">
        <f>[11]National!CU41</f>
        <v>0.93530454531762508</v>
      </c>
      <c r="BP110" s="258">
        <f>[10]Commercial_Total!X41</f>
        <v>0.99640392910653675</v>
      </c>
      <c r="BQ110" s="258">
        <f>[12]Total_Industrial!AD36</f>
        <v>1.1292687486071993</v>
      </c>
      <c r="BR110" s="258">
        <f>'[13]Total_Transportation '!AD36</f>
        <v>0.9879401502651004</v>
      </c>
      <c r="BS110" s="1"/>
      <c r="CA110" s="83">
        <f t="shared" si="179"/>
        <v>0.70993950522569205</v>
      </c>
      <c r="CB110" s="83">
        <f t="shared" si="180"/>
        <v>1.3273212026321675</v>
      </c>
      <c r="CC110" s="83">
        <f t="shared" si="181"/>
        <v>1.3423569472294716</v>
      </c>
      <c r="CD110" s="83">
        <f t="shared" si="182"/>
        <v>1.1233181180826686</v>
      </c>
      <c r="CE110" s="83">
        <f t="shared" si="183"/>
        <v>1.0208703423688397</v>
      </c>
      <c r="CF110" s="83">
        <f t="shared" si="184"/>
        <v>1.170562401347353</v>
      </c>
      <c r="CG110" s="411">
        <f t="shared" si="309"/>
        <v>0.95299202174528186</v>
      </c>
      <c r="CH110" s="411">
        <f t="shared" si="186"/>
        <v>0.95299222695236152</v>
      </c>
      <c r="CI110" s="9"/>
      <c r="CJ110" s="84">
        <f t="shared" si="187"/>
        <v>1.1467621517961746</v>
      </c>
      <c r="CK110" s="26"/>
      <c r="CL110" s="87">
        <f t="shared" si="188"/>
        <v>1.7871837066031004</v>
      </c>
      <c r="CM110" s="87">
        <f t="shared" si="240"/>
        <v>3.7455375077071239E-3</v>
      </c>
      <c r="CN110" s="92">
        <f t="shared" si="241"/>
        <v>1</v>
      </c>
      <c r="CO110" s="92">
        <f t="shared" si="242"/>
        <v>1</v>
      </c>
      <c r="CP110" s="5">
        <f t="shared" si="189"/>
        <v>1</v>
      </c>
      <c r="CQ110" s="91">
        <f t="shared" si="190"/>
        <v>1</v>
      </c>
      <c r="CR110" s="37">
        <f t="shared" si="307"/>
        <v>0.95299202174528186</v>
      </c>
      <c r="CS110">
        <f t="shared" si="308"/>
        <v>1.1467621517961746</v>
      </c>
      <c r="CT110" s="84">
        <f t="shared" si="191"/>
        <v>1.1949926967444173</v>
      </c>
      <c r="CU110" s="205"/>
      <c r="CV110" s="244"/>
      <c r="CW110" s="5"/>
      <c r="CX110" s="26">
        <f t="shared" si="243"/>
        <v>0.22448104391817905</v>
      </c>
      <c r="CY110" s="26">
        <f t="shared" si="244"/>
        <v>0.14383351642893449</v>
      </c>
      <c r="CZ110" s="26">
        <f t="shared" si="245"/>
        <v>0.36955616628569404</v>
      </c>
      <c r="DA110" s="26">
        <f t="shared" si="192"/>
        <v>0.26212927336719233</v>
      </c>
      <c r="DB110" s="26"/>
      <c r="DC110">
        <f t="shared" si="246"/>
        <v>0.99999999999999978</v>
      </c>
      <c r="DE110" s="26">
        <f t="shared" si="247"/>
        <v>0.22065069439727367</v>
      </c>
      <c r="DF110" s="26">
        <f t="shared" si="248"/>
        <v>0.14142116125596124</v>
      </c>
      <c r="DG110" s="26">
        <f t="shared" si="249"/>
        <v>0.38017248921635005</v>
      </c>
      <c r="DH110" s="26">
        <f t="shared" si="250"/>
        <v>0.25759316547617755</v>
      </c>
      <c r="DI110" s="26"/>
      <c r="DJ110" s="26">
        <f t="shared" si="276"/>
        <v>0.99983751034576263</v>
      </c>
      <c r="DK110" s="26"/>
      <c r="DL110" s="26">
        <f t="shared" si="277"/>
        <v>0.22068655367907583</v>
      </c>
      <c r="DM110" s="26">
        <f t="shared" si="278"/>
        <v>0.14144414446608944</v>
      </c>
      <c r="DN110" s="26">
        <f t="shared" si="279"/>
        <v>0.3802342733519562</v>
      </c>
      <c r="DO110" s="26">
        <f t="shared" si="280"/>
        <v>0.25763502850287845</v>
      </c>
      <c r="DP110" s="26"/>
      <c r="DQ110" s="26">
        <f t="shared" si="281"/>
        <v>0.99999999999999989</v>
      </c>
      <c r="DR110" s="26"/>
      <c r="DS110" s="26"/>
      <c r="DT110" s="26">
        <f t="shared" si="251"/>
        <v>-1.2781425107126732E-2</v>
      </c>
      <c r="DU110" s="26">
        <f t="shared" si="252"/>
        <v>-8.9961697177167246E-3</v>
      </c>
      <c r="DV110" s="26">
        <f t="shared" si="253"/>
        <v>-3.8860005188745939E-2</v>
      </c>
      <c r="DW110" s="26">
        <f t="shared" si="254"/>
        <v>6.5865396517472792E-3</v>
      </c>
      <c r="DX110" s="26"/>
      <c r="DZ110" s="26">
        <f t="shared" si="284"/>
        <v>0.98297447392828863</v>
      </c>
      <c r="EA110" s="26">
        <f t="shared" si="255"/>
        <v>0.99354791655353547</v>
      </c>
      <c r="EB110" s="26">
        <f t="shared" si="193"/>
        <v>1.1949926967444173</v>
      </c>
      <c r="ED110" s="26">
        <f t="shared" si="256"/>
        <v>2.5948970755437343E-2</v>
      </c>
      <c r="EE110" s="26">
        <f t="shared" si="257"/>
        <v>2.15677428371393E-2</v>
      </c>
      <c r="EF110" s="26">
        <f t="shared" si="258"/>
        <v>-3.8872303444806335E-2</v>
      </c>
      <c r="EG110" s="26">
        <f t="shared" si="259"/>
        <v>7.0757639865803596E-3</v>
      </c>
      <c r="EH110" s="26"/>
      <c r="EJ110" s="26">
        <f t="shared" si="260"/>
        <v>0.99582832816229316</v>
      </c>
      <c r="EK110" s="26">
        <f t="shared" si="261"/>
        <v>0.95208965589945704</v>
      </c>
      <c r="EL110" s="26">
        <f t="shared" si="194"/>
        <v>1.1233181180826686</v>
      </c>
      <c r="EO110" s="26">
        <f t="shared" si="262"/>
        <v>-2.5899872643760251E-2</v>
      </c>
      <c r="EP110" s="26">
        <f t="shared" si="263"/>
        <v>-2.6536969208368691E-2</v>
      </c>
      <c r="EQ110" s="26">
        <f t="shared" si="264"/>
        <v>1.8034460714439027E-2</v>
      </c>
      <c r="ER110" s="26">
        <f t="shared" si="265"/>
        <v>-1.9163608749901372E-3</v>
      </c>
      <c r="EU110" s="26">
        <f t="shared" si="282"/>
        <v>0.99689916339090401</v>
      </c>
      <c r="EV110" s="26">
        <f t="shared" si="266"/>
        <v>0.96759602864063732</v>
      </c>
      <c r="EW110" s="26">
        <f t="shared" si="195"/>
        <v>1.170562401347353</v>
      </c>
      <c r="EX110" s="26"/>
      <c r="EY110" s="26">
        <f t="shared" si="267"/>
        <v>1.3118447536633326E-2</v>
      </c>
      <c r="EZ110" s="26">
        <f t="shared" si="268"/>
        <v>1.7540799490651543E-2</v>
      </c>
      <c r="FA110" s="26">
        <f t="shared" si="269"/>
        <v>-5.6895194885415959E-2</v>
      </c>
      <c r="FB110" s="26">
        <f t="shared" si="270"/>
        <v>8.5029005267370436E-3</v>
      </c>
      <c r="FC110" s="26"/>
      <c r="FD110" s="26"/>
      <c r="FE110" s="26">
        <f t="shared" si="283"/>
        <v>0.98603172473328415</v>
      </c>
      <c r="FF110" s="26">
        <f t="shared" si="271"/>
        <v>1.0268209593464983</v>
      </c>
      <c r="FG110" s="26">
        <f t="shared" si="196"/>
        <v>1.0208703423688397</v>
      </c>
      <c r="FW110">
        <f t="shared" si="197"/>
        <v>0.70993950522569205</v>
      </c>
      <c r="FY110" s="8">
        <f t="shared" si="272"/>
        <v>26</v>
      </c>
      <c r="FZ110" t="b">
        <f t="shared" si="273"/>
        <v>1</v>
      </c>
      <c r="GD110" s="11"/>
      <c r="GE110" s="11"/>
      <c r="GF110" s="11"/>
      <c r="GG110" s="17">
        <f t="shared" ca="1" si="288"/>
        <v>1997</v>
      </c>
      <c r="GH110" s="18">
        <f t="shared" ca="1" si="289"/>
        <v>1.4490950937606115</v>
      </c>
      <c r="GI110" s="94">
        <f t="shared" ca="1" si="292"/>
        <v>1.2361313340757494</v>
      </c>
      <c r="GJ110" s="18">
        <f t="shared" ca="1" si="290"/>
        <v>0.85303672574572698</v>
      </c>
      <c r="GK110" s="18">
        <f t="shared" ca="1" si="291"/>
        <v>0.95223802082816267</v>
      </c>
      <c r="GM110" s="485">
        <f t="shared" ca="1" si="310"/>
        <v>2011</v>
      </c>
      <c r="GN110" s="11">
        <f t="shared" ref="GN110:GQ112" ca="1" si="311">IF($FZ110,OFFSET(AR$10,$FZ$4+$FY110,0),"")</f>
        <v>0</v>
      </c>
      <c r="GO110" s="11">
        <f t="shared" ca="1" si="311"/>
        <v>0</v>
      </c>
      <c r="GP110" s="11">
        <f t="shared" ca="1" si="311"/>
        <v>0</v>
      </c>
      <c r="GQ110" s="11">
        <f t="shared" ca="1" si="311"/>
        <v>0</v>
      </c>
      <c r="GY110" s="14"/>
      <c r="HA110" s="26">
        <f t="shared" si="203"/>
        <v>0.51170295701361568</v>
      </c>
      <c r="HB110" s="26">
        <f t="shared" si="204"/>
        <v>1.2477686852095478</v>
      </c>
      <c r="HC110" s="26">
        <f t="shared" si="205"/>
        <v>1.0076920635710196</v>
      </c>
      <c r="HD110" s="26">
        <f t="shared" si="206"/>
        <v>1.2016064362890324</v>
      </c>
      <c r="HE110" s="26">
        <f t="shared" si="207"/>
        <v>0.77311142772621144</v>
      </c>
      <c r="HF110" s="26">
        <f t="shared" si="208"/>
        <v>0.77311184821082668</v>
      </c>
      <c r="HG110" s="26"/>
      <c r="HH110" s="26">
        <f t="shared" si="209"/>
        <v>1.2573666012581073</v>
      </c>
      <c r="HJ110" s="26">
        <f t="shared" si="210"/>
        <v>1.0472790900684468</v>
      </c>
      <c r="HK110" s="26">
        <f t="shared" si="211"/>
        <v>0.89203885736123756</v>
      </c>
      <c r="HL110" s="26">
        <f t="shared" si="212"/>
        <v>1.5406770141192205</v>
      </c>
      <c r="HM110" s="26">
        <f t="shared" si="213"/>
        <v>1.2209936149683847</v>
      </c>
      <c r="HP110" s="8">
        <f t="shared" si="274"/>
        <v>26</v>
      </c>
      <c r="HQ110" t="b">
        <f t="shared" si="275"/>
        <v>1</v>
      </c>
      <c r="HT110" s="11"/>
      <c r="HU110" s="11"/>
      <c r="HV110" s="11"/>
      <c r="HW110" s="19">
        <f t="shared" ca="1" si="214"/>
        <v>2011</v>
      </c>
      <c r="HX110" s="12">
        <f t="shared" ca="1" si="215"/>
        <v>0</v>
      </c>
      <c r="HY110" s="12">
        <f t="shared" ca="1" si="216"/>
        <v>0</v>
      </c>
      <c r="HZ110" s="12">
        <f t="shared" ca="1" si="217"/>
        <v>0</v>
      </c>
      <c r="IC110" s="12">
        <f t="shared" ca="1" si="218"/>
        <v>0</v>
      </c>
      <c r="ID110" s="12">
        <f t="shared" ca="1" si="219"/>
        <v>0</v>
      </c>
      <c r="IE110" s="12">
        <f t="shared" ca="1" si="220"/>
        <v>0</v>
      </c>
      <c r="IF110" s="12">
        <f t="shared" ca="1" si="221"/>
        <v>0</v>
      </c>
      <c r="IH110" s="197"/>
      <c r="II110">
        <f t="shared" si="222"/>
        <v>0.83506667152985203</v>
      </c>
      <c r="IJ110">
        <f t="shared" si="223"/>
        <v>0.83336894434812103</v>
      </c>
      <c r="IK110" t="e">
        <f t="shared" si="224"/>
        <v>#DIV/0!</v>
      </c>
      <c r="IL110">
        <f t="shared" si="225"/>
        <v>0.92481815850455373</v>
      </c>
      <c r="IM110">
        <f t="shared" si="226"/>
        <v>0.82677132227327632</v>
      </c>
      <c r="IN110">
        <f t="shared" si="227"/>
        <v>1.090312782627012</v>
      </c>
    </row>
    <row r="111" spans="1:257" x14ac:dyDescent="0.2">
      <c r="A111" t="s">
        <v>239</v>
      </c>
      <c r="B111" s="1">
        <f t="shared" si="236"/>
        <v>1976</v>
      </c>
      <c r="C111" s="42">
        <f>'Annual Data - MER Dec 2019'!C40</f>
        <v>15410.953</v>
      </c>
      <c r="D111" s="42">
        <f>'Annual Data - MER Dec 2019 PNNL'!G40</f>
        <v>10063.511</v>
      </c>
      <c r="E111" s="42">
        <f>'Annual Data - MER Dec 2019 PNNL'!J40</f>
        <v>31356.092000000001</v>
      </c>
      <c r="F111" s="42">
        <f>'Annual Data - MER Dec 2019 PNNL'!M40</f>
        <v>19100.859</v>
      </c>
      <c r="G111" s="42">
        <v>7.6130000000000004</v>
      </c>
      <c r="H111" s="42">
        <f t="shared" si="237"/>
        <v>75939.027999999991</v>
      </c>
      <c r="I111" s="1"/>
      <c r="J111" s="1">
        <f>F111/H111</f>
        <v>0.25152888446241373</v>
      </c>
      <c r="K111" s="525"/>
      <c r="L111" s="42">
        <f>[11]National!H42</f>
        <v>15412.233039159779</v>
      </c>
      <c r="M111" s="42">
        <f>[10]Commercial_Total!D42</f>
        <v>10063.510999999999</v>
      </c>
      <c r="N111" s="42">
        <f>[12]Total_Industrial!F37</f>
        <v>25605.984201512209</v>
      </c>
      <c r="O111" s="42">
        <f>'[13]Total_Transportation '!F37</f>
        <v>18190.61269184772</v>
      </c>
      <c r="P111" s="42"/>
      <c r="Q111" s="42">
        <f t="shared" si="293"/>
        <v>69272.340932519714</v>
      </c>
      <c r="R111" s="27"/>
      <c r="S111" s="27"/>
      <c r="T111" s="51">
        <f t="shared" si="287"/>
        <v>1.0000830603506337</v>
      </c>
      <c r="U111" s="51">
        <f t="shared" si="294"/>
        <v>0.99999999999999978</v>
      </c>
      <c r="V111" s="51">
        <f t="shared" si="295"/>
        <v>0.81661911827252609</v>
      </c>
      <c r="W111" s="51">
        <f t="shared" si="296"/>
        <v>0.95234526844304335</v>
      </c>
      <c r="X111" s="51"/>
      <c r="Y111" s="51">
        <f t="shared" si="297"/>
        <v>0.91221000264211605</v>
      </c>
      <c r="AA111" s="231">
        <f>Sector_Activity!B33</f>
        <v>74047.725476823762</v>
      </c>
      <c r="AB111" s="231">
        <f>Sector_Activity!C33</f>
        <v>49218.818000569161</v>
      </c>
      <c r="AC111" s="42">
        <f>Sector_Activity!D33</f>
        <v>1492.4050777964867</v>
      </c>
      <c r="AD111" s="265">
        <f>Sector_Activity!E33</f>
        <v>0.82042491580942556</v>
      </c>
      <c r="AE111" s="23"/>
      <c r="AF111" s="42">
        <f>Sector_Activity!G33</f>
        <v>5949</v>
      </c>
      <c r="AI111" s="267">
        <f t="shared" si="298"/>
        <v>208.13918239775862</v>
      </c>
      <c r="AJ111" s="267">
        <f t="shared" si="238"/>
        <v>204.46470290862379</v>
      </c>
      <c r="AK111" s="267">
        <f t="shared" si="299"/>
        <v>17.15752953569352</v>
      </c>
      <c r="AL111" s="51">
        <f t="shared" si="300"/>
        <v>22.1721846098506</v>
      </c>
      <c r="AO111" s="34">
        <f t="shared" si="171"/>
        <v>11.644367277276805</v>
      </c>
      <c r="AP111" s="34">
        <f t="shared" si="239"/>
        <v>12.765007228105562</v>
      </c>
      <c r="AR111" s="26">
        <f t="shared" si="172"/>
        <v>1.1283486762253909</v>
      </c>
      <c r="AS111" s="26">
        <f t="shared" si="173"/>
        <v>1.0359215011845697</v>
      </c>
      <c r="AT111" s="26">
        <f t="shared" si="301"/>
        <v>1.3867286724523129</v>
      </c>
      <c r="AU111" s="26">
        <f t="shared" si="302"/>
        <v>1.1439427465414309</v>
      </c>
      <c r="AV111" s="26"/>
      <c r="AW111" s="26">
        <f t="shared" si="174"/>
        <v>1.3369176019210887</v>
      </c>
      <c r="AZ111" s="34">
        <f t="shared" si="175"/>
        <v>12.447087825991556</v>
      </c>
      <c r="BA111" s="34">
        <f t="shared" si="176"/>
        <v>8.2734607498015063</v>
      </c>
      <c r="BB111" s="34">
        <f t="shared" si="177"/>
        <v>0.25086654526752172</v>
      </c>
      <c r="BC111" s="93">
        <f t="shared" si="178"/>
        <v>1.3790971857613474E-4</v>
      </c>
      <c r="BE111" s="26"/>
      <c r="BF111" s="26"/>
      <c r="BG111" s="26"/>
      <c r="BI111" s="258">
        <f>[11]National!CQ42</f>
        <v>1.1926298938426811</v>
      </c>
      <c r="BJ111" s="258">
        <f>[10]Commercial_Total!Y42</f>
        <v>1.0244304522278538</v>
      </c>
      <c r="BK111" s="258">
        <f>[12]Total_Industrial!Z37</f>
        <v>1.2113210228543583</v>
      </c>
      <c r="BL111" s="258">
        <f>'[13]Total_Transportation '!Z37</f>
        <v>1.1498700807699487</v>
      </c>
      <c r="BM111" s="1"/>
      <c r="BO111" s="258">
        <f>[11]National!CU42</f>
        <v>0.94610128594867327</v>
      </c>
      <c r="BP111" s="258">
        <f>[10]Commercial_Total!X42</f>
        <v>1.0112170122742115</v>
      </c>
      <c r="BQ111" s="258">
        <f>[12]Total_Industrial!AD37</f>
        <v>1.1448061955267381</v>
      </c>
      <c r="BR111" s="258">
        <f>'[13]Total_Transportation '!AD37</f>
        <v>0.99484521397013004</v>
      </c>
      <c r="BS111" s="1"/>
      <c r="CA111" s="83">
        <f t="shared" si="179"/>
        <v>0.74819836249072447</v>
      </c>
      <c r="CB111" s="83">
        <f t="shared" si="180"/>
        <v>1.3296259962992458</v>
      </c>
      <c r="CC111" s="83">
        <f t="shared" si="181"/>
        <v>1.3369176019210887</v>
      </c>
      <c r="CD111" s="83">
        <f t="shared" si="182"/>
        <v>1.116591986477433</v>
      </c>
      <c r="CE111" s="83">
        <f t="shared" si="183"/>
        <v>1.0327567957362056</v>
      </c>
      <c r="CF111" s="83">
        <f t="shared" si="184"/>
        <v>1.1593431011770396</v>
      </c>
      <c r="CG111" s="411">
        <f t="shared" si="309"/>
        <v>1.0002793506255752</v>
      </c>
      <c r="CH111" s="411">
        <f t="shared" si="186"/>
        <v>1.0002795605423851</v>
      </c>
      <c r="CI111" s="9"/>
      <c r="CJ111" s="84">
        <f t="shared" si="187"/>
        <v>1.1531679620991582</v>
      </c>
      <c r="CK111" s="26"/>
      <c r="CL111" s="87">
        <f t="shared" si="188"/>
        <v>1.8542400408621342</v>
      </c>
      <c r="CM111" s="87">
        <f t="shared" si="240"/>
        <v>3.562809372759559E-3</v>
      </c>
      <c r="CN111" s="92">
        <f t="shared" si="241"/>
        <v>1</v>
      </c>
      <c r="CO111" s="92">
        <f t="shared" si="242"/>
        <v>1</v>
      </c>
      <c r="CP111" s="5">
        <f t="shared" si="189"/>
        <v>1</v>
      </c>
      <c r="CQ111" s="91">
        <f t="shared" si="190"/>
        <v>1</v>
      </c>
      <c r="CR111" s="37">
        <f t="shared" si="307"/>
        <v>1.0002793506255752</v>
      </c>
      <c r="CS111">
        <f t="shared" si="308"/>
        <v>1.1531679620991582</v>
      </c>
      <c r="CT111" s="84">
        <f t="shared" si="191"/>
        <v>1.1973197175977663</v>
      </c>
      <c r="CU111" s="205"/>
      <c r="CV111" s="244"/>
      <c r="CW111" s="5"/>
      <c r="CX111" s="26">
        <f t="shared" si="243"/>
        <v>0.22248754454787809</v>
      </c>
      <c r="CY111" s="26">
        <f t="shared" si="244"/>
        <v>0.1452745910493074</v>
      </c>
      <c r="CZ111" s="26">
        <f t="shared" si="245"/>
        <v>0.36964225341331791</v>
      </c>
      <c r="DA111" s="26">
        <f t="shared" si="192"/>
        <v>0.26259561098949646</v>
      </c>
      <c r="DB111" s="26"/>
      <c r="DC111">
        <f t="shared" si="246"/>
        <v>0.99999999999999989</v>
      </c>
      <c r="DE111" s="26">
        <f t="shared" si="247"/>
        <v>0.2234828123761676</v>
      </c>
      <c r="DF111" s="26">
        <f t="shared" si="248"/>
        <v>0.14455285654577138</v>
      </c>
      <c r="DG111" s="26">
        <f t="shared" si="249"/>
        <v>0.36959920817839204</v>
      </c>
      <c r="DH111" s="26">
        <f t="shared" si="250"/>
        <v>0.26236237310378874</v>
      </c>
      <c r="DI111" s="26"/>
      <c r="DJ111" s="26">
        <f t="shared" si="276"/>
        <v>0.99999725020411967</v>
      </c>
      <c r="DK111" s="26"/>
      <c r="DL111" s="26">
        <f t="shared" si="277"/>
        <v>0.22348342690997425</v>
      </c>
      <c r="DM111" s="26">
        <f t="shared" si="278"/>
        <v>0.14455325403771382</v>
      </c>
      <c r="DN111" s="26">
        <f t="shared" si="279"/>
        <v>0.36960022450356672</v>
      </c>
      <c r="DO111" s="26">
        <f t="shared" si="280"/>
        <v>0.26236309454874529</v>
      </c>
      <c r="DP111" s="26"/>
      <c r="DQ111" s="26">
        <f t="shared" si="281"/>
        <v>1</v>
      </c>
      <c r="DR111" s="26"/>
      <c r="DS111" s="26"/>
      <c r="DT111" s="26">
        <f t="shared" si="251"/>
        <v>1.8669650460423771E-2</v>
      </c>
      <c r="DU111" s="26">
        <f t="shared" si="252"/>
        <v>4.3239682400044957E-2</v>
      </c>
      <c r="DV111" s="26">
        <f t="shared" si="253"/>
        <v>-1.7703844305341367E-2</v>
      </c>
      <c r="DW111" s="26">
        <f t="shared" si="254"/>
        <v>-7.3715904881369344E-3</v>
      </c>
      <c r="DX111" s="26"/>
      <c r="DZ111" s="26">
        <f t="shared" si="284"/>
        <v>1.0019473096862337</v>
      </c>
      <c r="EA111" s="26">
        <f t="shared" si="255"/>
        <v>0.99548266203517743</v>
      </c>
      <c r="EB111" s="26">
        <f t="shared" si="193"/>
        <v>1.1973197175977663</v>
      </c>
      <c r="ED111" s="26">
        <f t="shared" si="256"/>
        <v>-3.165011429169453E-2</v>
      </c>
      <c r="EE111" s="26">
        <f t="shared" si="257"/>
        <v>-3.733081186207745E-2</v>
      </c>
      <c r="EF111" s="26">
        <f t="shared" si="258"/>
        <v>1.3876446938630462E-2</v>
      </c>
      <c r="EG111" s="26">
        <f t="shared" si="259"/>
        <v>5.0887290879952753E-3</v>
      </c>
      <c r="EH111" s="26"/>
      <c r="EJ111" s="26">
        <f t="shared" si="260"/>
        <v>0.99401226464973602</v>
      </c>
      <c r="EK111" s="26">
        <f t="shared" si="261"/>
        <v>0.94638879501020723</v>
      </c>
      <c r="EL111" s="26">
        <f t="shared" si="194"/>
        <v>1.116591986477433</v>
      </c>
      <c r="EO111" s="26">
        <f t="shared" si="262"/>
        <v>7.1922127125451955E-3</v>
      </c>
      <c r="EP111" s="26">
        <f t="shared" si="263"/>
        <v>2.8482561984523657E-2</v>
      </c>
      <c r="EQ111" s="26">
        <f t="shared" si="264"/>
        <v>-3.136889251174145E-2</v>
      </c>
      <c r="ER111" s="26">
        <f t="shared" si="265"/>
        <v>-1.4336632438031472E-2</v>
      </c>
      <c r="EU111" s="26">
        <f t="shared" si="282"/>
        <v>0.99041546169824046</v>
      </c>
      <c r="EV111" s="26">
        <f t="shared" si="266"/>
        <v>0.95832206744350068</v>
      </c>
      <c r="EW111" s="26">
        <f t="shared" si="195"/>
        <v>1.1593431011770396</v>
      </c>
      <c r="EX111" s="26"/>
      <c r="EY111" s="26">
        <f t="shared" si="267"/>
        <v>1.1477437747878638E-2</v>
      </c>
      <c r="EZ111" s="26">
        <f t="shared" si="268"/>
        <v>1.4757120415521369E-2</v>
      </c>
      <c r="FA111" s="26">
        <f t="shared" si="269"/>
        <v>1.3665063009113954E-2</v>
      </c>
      <c r="FB111" s="26">
        <f t="shared" si="270"/>
        <v>6.9650419498952154E-3</v>
      </c>
      <c r="FC111" s="26"/>
      <c r="FD111" s="26"/>
      <c r="FE111" s="26">
        <f t="shared" si="283"/>
        <v>1.0116434505676641</v>
      </c>
      <c r="FF111" s="26">
        <f t="shared" si="271"/>
        <v>1.0387766984284907</v>
      </c>
      <c r="FG111" s="26">
        <f t="shared" si="196"/>
        <v>1.0327567957362056</v>
      </c>
      <c r="FW111">
        <f t="shared" si="197"/>
        <v>0.74819836249072447</v>
      </c>
      <c r="FY111" s="8">
        <f t="shared" si="272"/>
        <v>27</v>
      </c>
      <c r="FZ111" t="b">
        <f t="shared" si="273"/>
        <v>1</v>
      </c>
      <c r="GD111" s="11"/>
      <c r="GE111" s="11"/>
      <c r="GF111" s="11"/>
      <c r="GG111" s="17">
        <f t="shared" ca="1" si="288"/>
        <v>1998</v>
      </c>
      <c r="GH111" s="18">
        <f t="shared" ca="1" si="289"/>
        <v>1.5140420822276162</v>
      </c>
      <c r="GI111" s="94">
        <f t="shared" ca="1" si="292"/>
        <v>1.2566987870168829</v>
      </c>
      <c r="GJ111" s="18">
        <f t="shared" ca="1" si="290"/>
        <v>0.83002896799796799</v>
      </c>
      <c r="GK111" s="18">
        <f t="shared" ca="1" si="291"/>
        <v>0.95201647102133524</v>
      </c>
      <c r="GM111" s="485">
        <f t="shared" ca="1" si="310"/>
        <v>2012</v>
      </c>
      <c r="GN111" s="11">
        <f t="shared" ca="1" si="311"/>
        <v>0</v>
      </c>
      <c r="GO111" s="11">
        <f t="shared" ca="1" si="311"/>
        <v>0</v>
      </c>
      <c r="GP111" s="11">
        <f t="shared" ca="1" si="311"/>
        <v>0</v>
      </c>
      <c r="GQ111" s="11">
        <f t="shared" ca="1" si="311"/>
        <v>0</v>
      </c>
      <c r="GY111" s="14"/>
      <c r="HA111" s="26">
        <f t="shared" si="203"/>
        <v>0.53927878601084178</v>
      </c>
      <c r="HB111" s="26">
        <f t="shared" si="204"/>
        <v>1.2402973765441663</v>
      </c>
      <c r="HC111" s="26">
        <f t="shared" si="205"/>
        <v>1.0194250763006363</v>
      </c>
      <c r="HD111" s="26">
        <f t="shared" si="206"/>
        <v>1.1900895933767794</v>
      </c>
      <c r="HE111" s="26">
        <f t="shared" si="207"/>
        <v>0.81147310705805986</v>
      </c>
      <c r="HF111" s="26">
        <f t="shared" si="208"/>
        <v>0.81147354396742022</v>
      </c>
      <c r="HG111" s="26"/>
      <c r="HH111" s="26">
        <f t="shared" si="209"/>
        <v>1.2643902477190154</v>
      </c>
      <c r="HJ111" s="26">
        <f t="shared" si="210"/>
        <v>1.0670150834084473</v>
      </c>
      <c r="HK111" s="26">
        <f t="shared" si="211"/>
        <v>0.93145639382979217</v>
      </c>
      <c r="HL111" s="26">
        <f t="shared" si="212"/>
        <v>1.5136411337866646</v>
      </c>
      <c r="HM111" s="26">
        <f t="shared" si="213"/>
        <v>1.2120260432916208</v>
      </c>
      <c r="HP111" s="8">
        <f t="shared" si="274"/>
        <v>27</v>
      </c>
      <c r="HQ111" t="b">
        <f t="shared" si="275"/>
        <v>1</v>
      </c>
      <c r="HT111" s="11"/>
      <c r="HU111" s="11"/>
      <c r="HV111" s="11"/>
      <c r="HW111" s="19">
        <f t="shared" ca="1" si="214"/>
        <v>2012</v>
      </c>
      <c r="HX111" s="12">
        <f t="shared" ca="1" si="215"/>
        <v>0</v>
      </c>
      <c r="HY111" s="12">
        <f t="shared" ca="1" si="216"/>
        <v>0</v>
      </c>
      <c r="HZ111" s="12">
        <f t="shared" ca="1" si="217"/>
        <v>0</v>
      </c>
      <c r="IC111" s="12">
        <f t="shared" ca="1" si="218"/>
        <v>0</v>
      </c>
      <c r="ID111" s="12">
        <f t="shared" ca="1" si="219"/>
        <v>0</v>
      </c>
      <c r="IE111" s="12">
        <f t="shared" ca="1" si="220"/>
        <v>0</v>
      </c>
      <c r="IF111" s="12">
        <f t="shared" ca="1" si="221"/>
        <v>0</v>
      </c>
      <c r="IH111" s="197"/>
      <c r="II111">
        <f t="shared" si="222"/>
        <v>0.85265057773172925</v>
      </c>
      <c r="IJ111">
        <f t="shared" si="223"/>
        <v>0.84609700270946575</v>
      </c>
      <c r="IK111" t="e">
        <f t="shared" si="224"/>
        <v>#DIV/0!</v>
      </c>
      <c r="IL111">
        <f t="shared" si="225"/>
        <v>0.96208715066641137</v>
      </c>
      <c r="IM111">
        <f t="shared" si="226"/>
        <v>0.87649007719455452</v>
      </c>
      <c r="IN111">
        <f t="shared" si="227"/>
        <v>1.1446805301028502</v>
      </c>
    </row>
    <row r="112" spans="1:257" x14ac:dyDescent="0.2">
      <c r="A112" t="s">
        <v>239</v>
      </c>
      <c r="B112" s="1">
        <f t="shared" si="236"/>
        <v>1977</v>
      </c>
      <c r="C112" s="42">
        <f>'Annual Data - MER Dec 2019'!C41</f>
        <v>15662.391</v>
      </c>
      <c r="D112" s="42">
        <f>'Annual Data - MER Dec 2019 PNNL'!G41</f>
        <v>10207.775</v>
      </c>
      <c r="E112" s="42">
        <f>'Annual Data - MER Dec 2019 PNNL'!J41</f>
        <v>32220.752</v>
      </c>
      <c r="F112" s="42">
        <f>'Annual Data - MER Dec 2019 PNNL'!M41</f>
        <v>19821.654999999999</v>
      </c>
      <c r="G112" s="42">
        <v>7.4180000000000001</v>
      </c>
      <c r="H112" s="42">
        <f t="shared" si="237"/>
        <v>77919.991000000009</v>
      </c>
      <c r="I112" s="1"/>
      <c r="J112" s="1"/>
      <c r="K112" s="525"/>
      <c r="L112" s="42">
        <f>[11]National!H43</f>
        <v>15663.667607809482</v>
      </c>
      <c r="M112" s="42">
        <f>[10]Commercial_Total!D43</f>
        <v>10239.027610245175</v>
      </c>
      <c r="N112" s="42">
        <f>[12]Total_Industrial!F38</f>
        <v>26142.637263492536</v>
      </c>
      <c r="O112" s="42">
        <f>'[13]Total_Transportation '!F38</f>
        <v>18719.764953945582</v>
      </c>
      <c r="P112" s="42"/>
      <c r="Q112" s="42">
        <f t="shared" si="293"/>
        <v>70765.097435492775</v>
      </c>
      <c r="R112" s="27"/>
      <c r="S112" s="27"/>
      <c r="T112" s="51">
        <f t="shared" si="287"/>
        <v>1.0000815078495666</v>
      </c>
      <c r="U112" s="51">
        <f t="shared" si="294"/>
        <v>1.0030616476406637</v>
      </c>
      <c r="V112" s="51">
        <f t="shared" si="295"/>
        <v>0.81136024582829525</v>
      </c>
      <c r="W112" s="51">
        <f t="shared" si="296"/>
        <v>0.94440978586024138</v>
      </c>
      <c r="X112" s="51"/>
      <c r="Y112" s="51">
        <f t="shared" si="297"/>
        <v>0.90817640668737709</v>
      </c>
      <c r="AA112" s="231">
        <f>Sector_Activity!B34</f>
        <v>75365.9499935403</v>
      </c>
      <c r="AB112" s="231">
        <f>Sector_Activity!C34</f>
        <v>50022.048157018362</v>
      </c>
      <c r="AC112" s="42">
        <f>Sector_Activity!D34</f>
        <v>1559.9049660076644</v>
      </c>
      <c r="AD112" s="265">
        <f>Sector_Activity!E34</f>
        <v>0.85681885207392539</v>
      </c>
      <c r="AE112" s="23"/>
      <c r="AF112" s="42">
        <f>Sector_Activity!G34</f>
        <v>6224.1</v>
      </c>
      <c r="AI112" s="267">
        <f t="shared" si="298"/>
        <v>207.83480615784757</v>
      </c>
      <c r="AJ112" s="267">
        <f t="shared" si="238"/>
        <v>204.69029133123539</v>
      </c>
      <c r="AK112" s="267">
        <f t="shared" si="299"/>
        <v>16.759121762654924</v>
      </c>
      <c r="AL112" s="51">
        <f t="shared" si="300"/>
        <v>21.847984446927715</v>
      </c>
      <c r="AO112" s="34">
        <f t="shared" si="171"/>
        <v>11.369530925835505</v>
      </c>
      <c r="AP112" s="34">
        <f t="shared" si="239"/>
        <v>12.519077617647532</v>
      </c>
      <c r="AR112" s="26">
        <f t="shared" si="172"/>
        <v>1.1266986143609132</v>
      </c>
      <c r="AS112" s="26">
        <f t="shared" si="173"/>
        <v>1.0370644461236094</v>
      </c>
      <c r="AT112" s="26">
        <f t="shared" si="301"/>
        <v>1.3545280295187752</v>
      </c>
      <c r="AU112" s="26">
        <f t="shared" si="302"/>
        <v>1.1272160941465912</v>
      </c>
      <c r="AV112" s="26"/>
      <c r="AW112" s="26">
        <f t="shared" si="174"/>
        <v>1.305362984384534</v>
      </c>
      <c r="AZ112" s="34">
        <f t="shared" si="175"/>
        <v>12.108730578483684</v>
      </c>
      <c r="BA112" s="34">
        <f t="shared" si="176"/>
        <v>8.0368323383329887</v>
      </c>
      <c r="BB112" s="34">
        <f t="shared" si="177"/>
        <v>0.25062337783899108</v>
      </c>
      <c r="BC112" s="93">
        <f t="shared" si="178"/>
        <v>1.3766148552785549E-4</v>
      </c>
      <c r="BE112" s="26"/>
      <c r="BF112" s="26"/>
      <c r="BG112" s="26"/>
      <c r="BI112" s="258">
        <f>[11]National!CQ43</f>
        <v>1.1786215581549178</v>
      </c>
      <c r="BJ112" s="258">
        <f>[10]Commercial_Total!Y43</f>
        <v>1.0247344716009015</v>
      </c>
      <c r="BK112" s="258">
        <f>[12]Total_Industrial!Z38</f>
        <v>1.1664019913158563</v>
      </c>
      <c r="BL112" s="258">
        <f>'[13]Total_Transportation '!Z38</f>
        <v>1.1257992165594513</v>
      </c>
      <c r="BM112" s="1"/>
      <c r="BO112" s="258">
        <f>[11]National!CU43</f>
        <v>0.95594604270153649</v>
      </c>
      <c r="BP112" s="258">
        <f>[10]Commercial_Total!X43</f>
        <v>1.0120323604449892</v>
      </c>
      <c r="BQ112" s="258">
        <f>[12]Total_Industrial!AD38</f>
        <v>1.1612869203516343</v>
      </c>
      <c r="BR112" s="258">
        <f>'[13]Total_Transportation '!AD38</f>
        <v>1.0012585526497961</v>
      </c>
      <c r="BS112" s="1"/>
      <c r="CA112" s="83">
        <f t="shared" si="179"/>
        <v>0.78279734879450646</v>
      </c>
      <c r="CB112" s="83">
        <f t="shared" si="180"/>
        <v>1.3040095279744355</v>
      </c>
      <c r="CC112" s="83">
        <f t="shared" si="181"/>
        <v>1.305362984384534</v>
      </c>
      <c r="CD112" s="83">
        <f t="shared" si="182"/>
        <v>1.1042041563530911</v>
      </c>
      <c r="CE112" s="83">
        <f t="shared" si="183"/>
        <v>1.0424997202441875</v>
      </c>
      <c r="CF112" s="83">
        <f t="shared" si="184"/>
        <v>1.1339813183396019</v>
      </c>
      <c r="CG112" s="411">
        <f t="shared" si="309"/>
        <v>1.021834521247754</v>
      </c>
      <c r="CH112" s="411">
        <f t="shared" si="186"/>
        <v>1.0218346833906979</v>
      </c>
      <c r="CI112" s="9"/>
      <c r="CJ112" s="84">
        <f t="shared" si="187"/>
        <v>1.1511325240905665</v>
      </c>
      <c r="CK112" s="26"/>
      <c r="CL112" s="87">
        <f t="shared" si="188"/>
        <v>1.7840568242745727</v>
      </c>
      <c r="CM112" s="87">
        <f t="shared" si="240"/>
        <v>3.3575118587515903E-3</v>
      </c>
      <c r="CN112" s="92">
        <f t="shared" si="241"/>
        <v>1</v>
      </c>
      <c r="CO112" s="92">
        <f t="shared" si="242"/>
        <v>1</v>
      </c>
      <c r="CP112" s="5">
        <f t="shared" si="189"/>
        <v>1</v>
      </c>
      <c r="CQ112" s="91">
        <f t="shared" si="190"/>
        <v>1</v>
      </c>
      <c r="CR112" s="37">
        <f t="shared" si="307"/>
        <v>1.021834521247754</v>
      </c>
      <c r="CS112">
        <f t="shared" si="308"/>
        <v>1.1511325240905665</v>
      </c>
      <c r="CT112" s="84">
        <f t="shared" si="191"/>
        <v>1.1821753947166984</v>
      </c>
      <c r="CU112" s="205"/>
      <c r="CV112" s="244"/>
      <c r="CW112" s="5"/>
      <c r="CX112" s="26">
        <f t="shared" si="243"/>
        <v>0.22134736155896609</v>
      </c>
      <c r="CY112" s="26">
        <f t="shared" si="244"/>
        <v>0.14469036264068949</v>
      </c>
      <c r="CZ112" s="26">
        <f t="shared" si="245"/>
        <v>0.36942840765991081</v>
      </c>
      <c r="DA112" s="26">
        <f t="shared" si="192"/>
        <v>0.26453386814043361</v>
      </c>
      <c r="DB112" s="26"/>
      <c r="DC112">
        <f t="shared" si="246"/>
        <v>1</v>
      </c>
      <c r="DE112" s="26">
        <f t="shared" si="247"/>
        <v>0.2219169648765823</v>
      </c>
      <c r="DF112" s="26">
        <f t="shared" si="248"/>
        <v>0.14498228065852908</v>
      </c>
      <c r="DG112" s="26">
        <f t="shared" si="249"/>
        <v>0.36953532022409674</v>
      </c>
      <c r="DH112" s="26">
        <f t="shared" si="250"/>
        <v>0.26356355173083368</v>
      </c>
      <c r="DI112" s="26"/>
      <c r="DJ112" s="26">
        <f t="shared" si="276"/>
        <v>0.99999811749004186</v>
      </c>
      <c r="DK112" s="26"/>
      <c r="DL112" s="26">
        <f t="shared" si="277"/>
        <v>0.22191738263826499</v>
      </c>
      <c r="DM112" s="26">
        <f t="shared" si="278"/>
        <v>0.14498255358962997</v>
      </c>
      <c r="DN112" s="26">
        <f t="shared" si="279"/>
        <v>0.36953601587932655</v>
      </c>
      <c r="DO112" s="26">
        <f t="shared" si="280"/>
        <v>0.26356404789277843</v>
      </c>
      <c r="DP112" s="26"/>
      <c r="DQ112" s="26">
        <f t="shared" si="281"/>
        <v>0.99999999999999989</v>
      </c>
      <c r="DR112" s="26"/>
      <c r="DS112" s="26"/>
      <c r="DT112" s="26">
        <f t="shared" si="251"/>
        <v>-1.4634390736321479E-3</v>
      </c>
      <c r="DU112" s="26">
        <f t="shared" si="252"/>
        <v>1.1027041030723555E-3</v>
      </c>
      <c r="DV112" s="26">
        <f t="shared" si="253"/>
        <v>-2.3494424359503586E-2</v>
      </c>
      <c r="DW112" s="26">
        <f t="shared" si="254"/>
        <v>-1.4729885488619572E-2</v>
      </c>
      <c r="DX112" s="26"/>
      <c r="DZ112" s="26">
        <f t="shared" si="284"/>
        <v>0.98735147959356029</v>
      </c>
      <c r="EA112" s="26">
        <f t="shared" si="255"/>
        <v>0.98289127927016862</v>
      </c>
      <c r="EB112" s="26">
        <f t="shared" si="193"/>
        <v>1.1821753947166984</v>
      </c>
      <c r="ED112" s="26">
        <f t="shared" si="256"/>
        <v>-2.7559958157657029E-2</v>
      </c>
      <c r="EE112" s="26">
        <f t="shared" si="257"/>
        <v>-2.9017874064376139E-2</v>
      </c>
      <c r="EF112" s="26">
        <f t="shared" si="258"/>
        <v>-9.6977999510746099E-4</v>
      </c>
      <c r="EG112" s="26">
        <f t="shared" si="259"/>
        <v>-1.80158965613062E-3</v>
      </c>
      <c r="EH112" s="26"/>
      <c r="EJ112" s="26">
        <f t="shared" si="260"/>
        <v>0.98890567882058478</v>
      </c>
      <c r="EK112" s="26">
        <f t="shared" si="261"/>
        <v>0.93588925375776422</v>
      </c>
      <c r="EL112" s="26">
        <f t="shared" si="194"/>
        <v>1.1042041563530911</v>
      </c>
      <c r="EO112" s="26">
        <f t="shared" si="262"/>
        <v>-1.1815278923856261E-2</v>
      </c>
      <c r="EP112" s="26">
        <f t="shared" si="263"/>
        <v>2.9672514080549759E-4</v>
      </c>
      <c r="EQ112" s="26">
        <f t="shared" si="264"/>
        <v>-3.7787729000099655E-2</v>
      </c>
      <c r="ER112" s="26">
        <f t="shared" si="265"/>
        <v>-2.115576459887028E-2</v>
      </c>
      <c r="EU112" s="26">
        <f t="shared" si="282"/>
        <v>0.97812400590326631</v>
      </c>
      <c r="EV112" s="26">
        <f t="shared" si="266"/>
        <v>0.93735781955333708</v>
      </c>
      <c r="EW112" s="26">
        <f t="shared" si="195"/>
        <v>1.1339813183396019</v>
      </c>
      <c r="EX112" s="26"/>
      <c r="EY112" s="26">
        <f t="shared" si="267"/>
        <v>1.0351839850224037E-2</v>
      </c>
      <c r="EZ112" s="26">
        <f t="shared" si="268"/>
        <v>8.0597896226666658E-4</v>
      </c>
      <c r="FA112" s="26">
        <f t="shared" si="269"/>
        <v>1.4293443138318304E-2</v>
      </c>
      <c r="FB112" s="26">
        <f t="shared" si="270"/>
        <v>6.4258791102505862E-3</v>
      </c>
      <c r="FC112" s="26"/>
      <c r="FD112" s="26"/>
      <c r="FE112" s="26">
        <f t="shared" si="283"/>
        <v>1.0094339001672088</v>
      </c>
      <c r="FF112" s="26">
        <f t="shared" si="271"/>
        <v>1.0485764140974878</v>
      </c>
      <c r="FG112" s="26">
        <f t="shared" si="196"/>
        <v>1.0424997202441875</v>
      </c>
      <c r="FW112">
        <f t="shared" si="197"/>
        <v>0.78279734879450646</v>
      </c>
      <c r="FY112" s="8">
        <f t="shared" si="272"/>
        <v>28</v>
      </c>
      <c r="FZ112" t="b">
        <f t="shared" si="273"/>
        <v>1</v>
      </c>
      <c r="GD112" s="11"/>
      <c r="GE112" s="11"/>
      <c r="GF112" s="11"/>
      <c r="GG112" s="17">
        <f t="shared" ca="1" si="288"/>
        <v>1999</v>
      </c>
      <c r="GH112" s="18">
        <f t="shared" ca="1" si="289"/>
        <v>1.58600696758939</v>
      </c>
      <c r="GI112" s="94">
        <f t="shared" ca="1" si="292"/>
        <v>1.2903330304006595</v>
      </c>
      <c r="GJ112" s="18">
        <f t="shared" ca="1" si="290"/>
        <v>0.81357336806777569</v>
      </c>
      <c r="GK112" s="18">
        <f t="shared" ca="1" si="291"/>
        <v>0.95710118418523638</v>
      </c>
      <c r="GM112" s="485">
        <f t="shared" ca="1" si="310"/>
        <v>0</v>
      </c>
      <c r="GN112" s="11">
        <f t="shared" ca="1" si="311"/>
        <v>0</v>
      </c>
      <c r="GO112" s="11">
        <f t="shared" ca="1" si="311"/>
        <v>0</v>
      </c>
      <c r="GP112" s="11">
        <f t="shared" ca="1" si="311"/>
        <v>0</v>
      </c>
      <c r="GQ112" s="11">
        <f t="shared" ca="1" si="311"/>
        <v>0</v>
      </c>
      <c r="GY112" s="14"/>
      <c r="HA112" s="26">
        <f t="shared" si="203"/>
        <v>0.56421669053791912</v>
      </c>
      <c r="HB112" s="26">
        <f t="shared" si="204"/>
        <v>1.2265371190907992</v>
      </c>
      <c r="HC112" s="26">
        <f t="shared" si="205"/>
        <v>1.0290422306984057</v>
      </c>
      <c r="HD112" s="26">
        <f t="shared" si="206"/>
        <v>1.1640552004574849</v>
      </c>
      <c r="HE112" s="26">
        <f t="shared" si="207"/>
        <v>0.82895966345553718</v>
      </c>
      <c r="HF112" s="26">
        <f t="shared" si="208"/>
        <v>0.82896006735383143</v>
      </c>
      <c r="HG112" s="26"/>
      <c r="HH112" s="26">
        <f t="shared" si="209"/>
        <v>1.2621584930635921</v>
      </c>
      <c r="HJ112" s="26">
        <f t="shared" si="210"/>
        <v>1.065454713874586</v>
      </c>
      <c r="HK112" s="26">
        <f t="shared" si="211"/>
        <v>0.93248408113046743</v>
      </c>
      <c r="HL112" s="26">
        <f t="shared" si="212"/>
        <v>1.4784935099963621</v>
      </c>
      <c r="HM112" s="26">
        <f t="shared" si="213"/>
        <v>1.194303881600465</v>
      </c>
      <c r="HP112" s="8">
        <f t="shared" si="274"/>
        <v>28</v>
      </c>
      <c r="HQ112" t="b">
        <f t="shared" si="275"/>
        <v>1</v>
      </c>
      <c r="HT112" s="11"/>
      <c r="HU112" s="11"/>
      <c r="HV112" s="11"/>
      <c r="HW112" s="19">
        <f t="shared" ca="1" si="214"/>
        <v>2013</v>
      </c>
      <c r="HX112" s="12">
        <f t="shared" ca="1" si="215"/>
        <v>0</v>
      </c>
      <c r="HY112" s="12">
        <f t="shared" ca="1" si="216"/>
        <v>0</v>
      </c>
      <c r="HZ112" s="12">
        <f t="shared" ca="1" si="217"/>
        <v>0</v>
      </c>
      <c r="IC112" s="12">
        <f t="shared" ca="1" si="218"/>
        <v>0</v>
      </c>
      <c r="ID112" s="12">
        <f t="shared" ca="1" si="219"/>
        <v>0</v>
      </c>
      <c r="IE112" s="12">
        <f t="shared" ca="1" si="220"/>
        <v>0</v>
      </c>
      <c r="IF112" s="12">
        <f t="shared" ca="1" si="221"/>
        <v>0</v>
      </c>
      <c r="IH112" s="197"/>
      <c r="II112">
        <f t="shared" si="222"/>
        <v>0.86782977315631094</v>
      </c>
      <c r="IJ112">
        <f t="shared" si="223"/>
        <v>0.85990494559524699</v>
      </c>
      <c r="IK112" t="e">
        <f t="shared" si="224"/>
        <v>#DIV/0!</v>
      </c>
      <c r="IL112">
        <f t="shared" si="225"/>
        <v>0.97778260291636121</v>
      </c>
      <c r="IM112">
        <f t="shared" si="226"/>
        <v>0.89177684612268715</v>
      </c>
      <c r="IN112">
        <f t="shared" si="227"/>
        <v>1.168670871838384</v>
      </c>
    </row>
    <row r="113" spans="1:248" x14ac:dyDescent="0.2">
      <c r="A113" t="s">
        <v>239</v>
      </c>
      <c r="B113" s="1">
        <f t="shared" si="236"/>
        <v>1978</v>
      </c>
      <c r="C113" s="42">
        <f>'Annual Data - MER Dec 2019'!C42</f>
        <v>16132.944</v>
      </c>
      <c r="D113" s="42">
        <f>'Annual Data - MER Dec 2019 PNNL'!G42</f>
        <v>10512.050999999999</v>
      </c>
      <c r="E113" s="42">
        <f>'Annual Data - MER Dec 2019 PNNL'!J42</f>
        <v>32642.955000000002</v>
      </c>
      <c r="F113" s="42">
        <f>'Annual Data - MER Dec 2019 PNNL'!M42</f>
        <v>20617.133999999998</v>
      </c>
      <c r="G113" s="42">
        <v>1.619</v>
      </c>
      <c r="H113" s="42">
        <f t="shared" si="237"/>
        <v>79906.703000000009</v>
      </c>
      <c r="I113" s="1"/>
      <c r="J113" s="1"/>
      <c r="K113" s="525"/>
      <c r="L113" s="42">
        <f>[11]National!H44</f>
        <v>16138.448579142547</v>
      </c>
      <c r="M113" s="42">
        <f>[10]Commercial_Total!D44</f>
        <v>10543.568742854286</v>
      </c>
      <c r="N113" s="42">
        <f>[12]Total_Industrial!F39</f>
        <v>26891.947813116163</v>
      </c>
      <c r="O113" s="42">
        <f>'[13]Total_Transportation '!F39</f>
        <v>19631.219861075948</v>
      </c>
      <c r="P113" s="42"/>
      <c r="Q113" s="42">
        <f t="shared" si="293"/>
        <v>73205.184996188953</v>
      </c>
      <c r="R113" s="27"/>
      <c r="S113" s="27"/>
      <c r="T113" s="51">
        <f t="shared" si="287"/>
        <v>1.000341201156004</v>
      </c>
      <c r="U113" s="51">
        <f t="shared" si="294"/>
        <v>1.0029982486628239</v>
      </c>
      <c r="V113" s="51">
        <f t="shared" si="295"/>
        <v>0.82382087691252714</v>
      </c>
      <c r="W113" s="51">
        <f t="shared" si="296"/>
        <v>0.95217986462502258</v>
      </c>
      <c r="X113" s="51"/>
      <c r="Y113" s="51">
        <f t="shared" si="297"/>
        <v>0.91613321846339901</v>
      </c>
      <c r="Z113" s="218"/>
      <c r="AA113" s="231">
        <f>Sector_Activity!B35</f>
        <v>77278.879497356</v>
      </c>
      <c r="AB113" s="231">
        <f>Sector_Activity!C35</f>
        <v>51004.508012970276</v>
      </c>
      <c r="AC113" s="42">
        <f>Sector_Activity!D35</f>
        <v>1612.331519370073</v>
      </c>
      <c r="AD113" s="265">
        <f>Sector_Activity!E35</f>
        <v>0.91602019497989828</v>
      </c>
      <c r="AE113" s="23"/>
      <c r="AF113" s="42">
        <f>Sector_Activity!G35</f>
        <v>6568.6</v>
      </c>
      <c r="AI113" s="267">
        <f t="shared" si="298"/>
        <v>208.83388429169321</v>
      </c>
      <c r="AJ113" s="267">
        <f t="shared" si="238"/>
        <v>206.71836968161898</v>
      </c>
      <c r="AK113" s="267">
        <f t="shared" si="299"/>
        <v>16.678919620465315</v>
      </c>
      <c r="AL113" s="51">
        <f t="shared" si="300"/>
        <v>21.430990243077282</v>
      </c>
      <c r="AO113" s="34">
        <f t="shared" si="171"/>
        <v>11.144716529578441</v>
      </c>
      <c r="AP113" s="34">
        <f t="shared" si="239"/>
        <v>12.164951892336267</v>
      </c>
      <c r="AR113" s="26">
        <f t="shared" si="172"/>
        <v>1.1321147425343012</v>
      </c>
      <c r="AS113" s="26">
        <f t="shared" si="173"/>
        <v>1.047339715836975</v>
      </c>
      <c r="AT113" s="26">
        <f t="shared" si="301"/>
        <v>1.3480458253101182</v>
      </c>
      <c r="AU113" s="26">
        <f t="shared" si="302"/>
        <v>1.1057018634454545</v>
      </c>
      <c r="AV113" s="26"/>
      <c r="AW113" s="26">
        <f t="shared" si="174"/>
        <v>1.2795515069238519</v>
      </c>
      <c r="AZ113" s="34">
        <f t="shared" si="175"/>
        <v>11.764893508107663</v>
      </c>
      <c r="BA113" s="34">
        <f t="shared" si="176"/>
        <v>7.7648978493088743</v>
      </c>
      <c r="BB113" s="34">
        <f t="shared" si="177"/>
        <v>0.24546045114180692</v>
      </c>
      <c r="BC113" s="93">
        <f t="shared" si="178"/>
        <v>1.3945440352280519E-4</v>
      </c>
      <c r="BE113" s="26"/>
      <c r="BF113" s="26"/>
      <c r="BG113" s="26"/>
      <c r="BI113" s="258">
        <f>[11]National!CQ44</f>
        <v>1.1650372799433548</v>
      </c>
      <c r="BJ113" s="258">
        <f>[10]Commercial_Total!Y44</f>
        <v>1.0196695868169117</v>
      </c>
      <c r="BK113" s="258">
        <f>[12]Total_Industrial!Z39</f>
        <v>1.1501155338117541</v>
      </c>
      <c r="BL113" s="258">
        <f>'[13]Total_Transportation '!Z39</f>
        <v>1.1130098189753979</v>
      </c>
      <c r="BM113" s="1"/>
      <c r="BO113" s="258">
        <f>[11]National!CU44</f>
        <v>0.97174121551659298</v>
      </c>
      <c r="BP113" s="258">
        <f>[10]Commercial_Total!X44</f>
        <v>1.027136367876226</v>
      </c>
      <c r="BQ113" s="258">
        <f>[12]Total_Industrial!AD39</f>
        <v>1.1720954940318846</v>
      </c>
      <c r="BR113" s="258">
        <f>'[13]Total_Transportation '!AD39</f>
        <v>0.9934340601445264</v>
      </c>
      <c r="BS113" s="1"/>
      <c r="CA113" s="83">
        <f t="shared" si="179"/>
        <v>0.82612468715020559</v>
      </c>
      <c r="CB113" s="83">
        <f t="shared" si="180"/>
        <v>1.2671231587058407</v>
      </c>
      <c r="CC113" s="83">
        <f t="shared" si="181"/>
        <v>1.2795515069238519</v>
      </c>
      <c r="CD113" s="83">
        <f t="shared" si="182"/>
        <v>1.0871619637731913</v>
      </c>
      <c r="CE113" s="83">
        <f t="shared" si="183"/>
        <v>1.0499089427608195</v>
      </c>
      <c r="CF113" s="83">
        <f t="shared" si="184"/>
        <v>1.1210160391883899</v>
      </c>
      <c r="CG113" s="411">
        <f t="shared" si="309"/>
        <v>1.0570689378020011</v>
      </c>
      <c r="CH113" s="411">
        <f t="shared" si="186"/>
        <v>1.0570690883500415</v>
      </c>
      <c r="CI113" s="9"/>
      <c r="CJ113" s="84">
        <f t="shared" si="187"/>
        <v>1.1414210679948875</v>
      </c>
      <c r="CK113" s="26"/>
      <c r="CL113" s="87">
        <f t="shared" si="188"/>
        <v>1.7673424777684759</v>
      </c>
      <c r="CM113" s="87">
        <f t="shared" si="240"/>
        <v>3.1270693133256242E-3</v>
      </c>
      <c r="CN113" s="92">
        <f t="shared" si="241"/>
        <v>1</v>
      </c>
      <c r="CO113" s="92">
        <f t="shared" si="242"/>
        <v>1</v>
      </c>
      <c r="CP113" s="5">
        <f t="shared" si="189"/>
        <v>1</v>
      </c>
      <c r="CQ113" s="91">
        <f t="shared" si="190"/>
        <v>1</v>
      </c>
      <c r="CR113" s="37">
        <f t="shared" si="307"/>
        <v>1.0570689378020011</v>
      </c>
      <c r="CS113">
        <f t="shared" si="308"/>
        <v>1.1414210679948875</v>
      </c>
      <c r="CT113" s="84">
        <f t="shared" si="191"/>
        <v>1.1769649321458402</v>
      </c>
      <c r="CU113" s="205"/>
      <c r="CV113" s="244"/>
      <c r="CW113" s="5"/>
      <c r="CX113" s="26">
        <f t="shared" si="243"/>
        <v>0.22045499345412092</v>
      </c>
      <c r="CY113" s="26">
        <f t="shared" si="244"/>
        <v>0.1440276224068443</v>
      </c>
      <c r="CZ113" s="26">
        <f t="shared" si="245"/>
        <v>0.3673503156165257</v>
      </c>
      <c r="DA113" s="26">
        <f t="shared" si="192"/>
        <v>0.26816706852250893</v>
      </c>
      <c r="DB113" s="26"/>
      <c r="DC113">
        <f t="shared" si="246"/>
        <v>0.99999999999999989</v>
      </c>
      <c r="DE113" s="26">
        <f t="shared" si="247"/>
        <v>0.22090087710008191</v>
      </c>
      <c r="DF113" s="26">
        <f t="shared" si="248"/>
        <v>0.14435873897459517</v>
      </c>
      <c r="DG113" s="26">
        <f t="shared" si="249"/>
        <v>0.36838838475611013</v>
      </c>
      <c r="DH113" s="26">
        <f t="shared" si="250"/>
        <v>0.26634633833786753</v>
      </c>
      <c r="DI113" s="26"/>
      <c r="DJ113" s="26">
        <f t="shared" si="276"/>
        <v>0.99999433916865477</v>
      </c>
      <c r="DK113" s="26"/>
      <c r="DL113" s="26">
        <f t="shared" si="277"/>
        <v>0.22090212758976999</v>
      </c>
      <c r="DM113" s="26">
        <f t="shared" si="278"/>
        <v>0.14435955616969573</v>
      </c>
      <c r="DN113" s="26">
        <f t="shared" si="279"/>
        <v>0.36839047015243087</v>
      </c>
      <c r="DO113" s="26">
        <f t="shared" si="280"/>
        <v>0.26634784608810341</v>
      </c>
      <c r="DP113" s="26"/>
      <c r="DQ113" s="26">
        <f t="shared" si="281"/>
        <v>1</v>
      </c>
      <c r="DR113" s="26"/>
      <c r="DS113" s="26"/>
      <c r="DT113" s="26">
        <f t="shared" si="251"/>
        <v>4.7955609405192882E-3</v>
      </c>
      <c r="DU113" s="26">
        <f t="shared" si="252"/>
        <v>9.8592711863780998E-3</v>
      </c>
      <c r="DV113" s="26">
        <f t="shared" si="253"/>
        <v>-4.797069007166809E-3</v>
      </c>
      <c r="DW113" s="26">
        <f t="shared" si="254"/>
        <v>-1.9270655613929148E-2</v>
      </c>
      <c r="DX113" s="26"/>
      <c r="DZ113" s="26">
        <f t="shared" si="284"/>
        <v>0.99559247925972361</v>
      </c>
      <c r="EA113" s="26">
        <f t="shared" si="255"/>
        <v>0.97855916557134859</v>
      </c>
      <c r="EB113" s="26">
        <f t="shared" si="193"/>
        <v>1.1769649321458402</v>
      </c>
      <c r="ED113" s="26">
        <f t="shared" si="256"/>
        <v>-2.8806757279239772E-2</v>
      </c>
      <c r="EE113" s="26">
        <f t="shared" si="257"/>
        <v>-3.442171654617518E-2</v>
      </c>
      <c r="EF113" s="26">
        <f t="shared" si="258"/>
        <v>-2.0815486465039341E-2</v>
      </c>
      <c r="EG113" s="26">
        <f t="shared" si="259"/>
        <v>1.2940023171042255E-2</v>
      </c>
      <c r="EH113" s="26"/>
      <c r="EJ113" s="26">
        <f t="shared" si="260"/>
        <v>0.98456608546359226</v>
      </c>
      <c r="EK113" s="26">
        <f t="shared" si="261"/>
        <v>0.92144481899972441</v>
      </c>
      <c r="EL113" s="26">
        <f t="shared" si="194"/>
        <v>1.0871619637731913</v>
      </c>
      <c r="EO113" s="26">
        <f t="shared" si="262"/>
        <v>-1.1592498121720779E-2</v>
      </c>
      <c r="EP113" s="26">
        <f t="shared" si="263"/>
        <v>-4.9548866090550125E-3</v>
      </c>
      <c r="EQ113" s="26">
        <f t="shared" si="264"/>
        <v>-1.4061387990081857E-2</v>
      </c>
      <c r="ER113" s="26">
        <f t="shared" si="265"/>
        <v>-1.1425303815993075E-2</v>
      </c>
      <c r="EU113" s="26">
        <f t="shared" si="282"/>
        <v>0.98856658487972626</v>
      </c>
      <c r="EV113" s="26">
        <f t="shared" si="266"/>
        <v>0.92664061848614909</v>
      </c>
      <c r="EW113" s="26">
        <f t="shared" si="195"/>
        <v>1.1210160391883899</v>
      </c>
      <c r="EX113" s="26"/>
      <c r="EY113" s="26">
        <f t="shared" si="267"/>
        <v>1.6388059062240317E-2</v>
      </c>
      <c r="EZ113" s="26">
        <f t="shared" si="268"/>
        <v>1.4814157795433111E-2</v>
      </c>
      <c r="FA113" s="26">
        <f t="shared" si="269"/>
        <v>9.2643631154638254E-3</v>
      </c>
      <c r="FB113" s="26">
        <f t="shared" si="270"/>
        <v>-7.8453517979361117E-3</v>
      </c>
      <c r="FC113" s="26"/>
      <c r="FD113" s="26"/>
      <c r="FE113" s="26">
        <f t="shared" si="283"/>
        <v>1.0071071697888769</v>
      </c>
      <c r="FF113" s="26">
        <f t="shared" si="271"/>
        <v>1.0560288247090903</v>
      </c>
      <c r="FG113" s="26">
        <f t="shared" si="196"/>
        <v>1.0499089427608195</v>
      </c>
      <c r="FW113">
        <f t="shared" si="197"/>
        <v>0.82612468715020559</v>
      </c>
      <c r="FY113" s="8">
        <f t="shared" si="272"/>
        <v>29</v>
      </c>
      <c r="FZ113" t="b">
        <f t="shared" si="273"/>
        <v>1</v>
      </c>
      <c r="GD113" s="11"/>
      <c r="GE113" s="11"/>
      <c r="GF113" s="11"/>
      <c r="GG113" s="17">
        <f t="shared" ca="1" si="288"/>
        <v>2000</v>
      </c>
      <c r="GH113" s="18">
        <f t="shared" ca="1" si="289"/>
        <v>1.6514696079787701</v>
      </c>
      <c r="GI113" s="94">
        <f t="shared" ca="1" si="292"/>
        <v>1.3220978785951643</v>
      </c>
      <c r="GJ113" s="18">
        <f t="shared" ca="1" si="290"/>
        <v>0.800558407013785</v>
      </c>
      <c r="GK113" s="18">
        <f t="shared" ca="1" si="291"/>
        <v>0.96038829115866708</v>
      </c>
      <c r="GY113" s="14"/>
      <c r="HA113" s="26">
        <f t="shared" si="203"/>
        <v>0.59544572765016224</v>
      </c>
      <c r="HB113" s="26">
        <f t="shared" si="204"/>
        <v>1.20760685001902</v>
      </c>
      <c r="HC113" s="26">
        <f t="shared" si="205"/>
        <v>1.0363558085519038</v>
      </c>
      <c r="HD113" s="26">
        <f t="shared" si="206"/>
        <v>1.1507460741277409</v>
      </c>
      <c r="HE113" s="26">
        <f t="shared" si="207"/>
        <v>0.85754346003073534</v>
      </c>
      <c r="HF113" s="26">
        <f t="shared" si="208"/>
        <v>0.85754386391410342</v>
      </c>
      <c r="HG113" s="26"/>
      <c r="HH113" s="26">
        <f t="shared" si="209"/>
        <v>1.251510373464279</v>
      </c>
      <c r="HJ113" s="26">
        <f t="shared" si="210"/>
        <v>1.0705764378385036</v>
      </c>
      <c r="HK113" s="26">
        <f t="shared" si="211"/>
        <v>0.94172316503971709</v>
      </c>
      <c r="HL113" s="26">
        <f t="shared" si="212"/>
        <v>1.4714180588841577</v>
      </c>
      <c r="HM113" s="26">
        <f t="shared" si="213"/>
        <v>1.1715092024174389</v>
      </c>
      <c r="HP113" s="8">
        <f t="shared" si="274"/>
        <v>29</v>
      </c>
      <c r="HQ113" t="b">
        <f t="shared" si="275"/>
        <v>1</v>
      </c>
      <c r="HT113" s="11"/>
      <c r="HU113" s="11"/>
      <c r="HV113" s="11"/>
      <c r="HW113" s="19">
        <f t="shared" ca="1" si="214"/>
        <v>2014</v>
      </c>
      <c r="HX113" s="12">
        <f t="shared" ca="1" si="215"/>
        <v>0</v>
      </c>
      <c r="HY113" s="12">
        <f t="shared" ca="1" si="216"/>
        <v>0</v>
      </c>
      <c r="HZ113" s="12">
        <f t="shared" ca="1" si="217"/>
        <v>0</v>
      </c>
      <c r="IC113" s="12">
        <f t="shared" ca="1" si="218"/>
        <v>0</v>
      </c>
      <c r="ID113" s="12">
        <f t="shared" ca="1" si="219"/>
        <v>0</v>
      </c>
      <c r="IE113" s="12">
        <f t="shared" ca="1" si="220"/>
        <v>0</v>
      </c>
      <c r="IF113" s="12">
        <f t="shared" ca="1" si="221"/>
        <v>0</v>
      </c>
      <c r="IH113" s="197"/>
      <c r="II113">
        <f t="shared" si="222"/>
        <v>0.889856924376493</v>
      </c>
      <c r="IJ113">
        <f t="shared" si="223"/>
        <v>0.87679393995089516</v>
      </c>
      <c r="IK113" t="e">
        <f t="shared" si="224"/>
        <v>#DIV/0!</v>
      </c>
      <c r="IL113">
        <f t="shared" si="225"/>
        <v>1.0074201428328586</v>
      </c>
      <c r="IM113">
        <f t="shared" si="226"/>
        <v>0.91830111591575214</v>
      </c>
      <c r="IN113">
        <f t="shared" si="227"/>
        <v>1.2021677759372382</v>
      </c>
    </row>
    <row r="114" spans="1:248" x14ac:dyDescent="0.2">
      <c r="A114" t="s">
        <v>239</v>
      </c>
      <c r="B114" s="1">
        <f t="shared" si="236"/>
        <v>1979</v>
      </c>
      <c r="C114" s="42">
        <f>'Annual Data - MER Dec 2019'!C43</f>
        <v>15813.166999999999</v>
      </c>
      <c r="D114" s="42">
        <f>'Annual Data - MER Dec 2019 PNNL'!G43</f>
        <v>10648.147999999999</v>
      </c>
      <c r="E114" s="42">
        <f>'Annual Data - MER Dec 2019 PNNL'!J43</f>
        <v>33877.347999999998</v>
      </c>
      <c r="F114" s="42">
        <f>'Annual Data - MER Dec 2019 PNNL'!M43</f>
        <v>20471.560000000001</v>
      </c>
      <c r="G114" s="42">
        <v>1.5640000000000001</v>
      </c>
      <c r="H114" s="42">
        <f t="shared" si="237"/>
        <v>80811.786999999997</v>
      </c>
      <c r="I114" s="1"/>
      <c r="J114" s="1"/>
      <c r="K114" s="525"/>
      <c r="L114" s="42">
        <f>[11]National!H45</f>
        <v>15811.233611774169</v>
      </c>
      <c r="M114" s="42">
        <f>[10]Commercial_Total!D45</f>
        <v>10679.365087160255</v>
      </c>
      <c r="N114" s="42">
        <f>[12]Total_Industrial!F40</f>
        <v>26567.288190080923</v>
      </c>
      <c r="O114" s="42">
        <f>'[13]Total_Transportation '!F40</f>
        <v>19444.027413605094</v>
      </c>
      <c r="P114" s="42"/>
      <c r="Q114" s="42">
        <f t="shared" si="293"/>
        <v>72501.91430262044</v>
      </c>
      <c r="R114" s="27"/>
      <c r="S114" s="27"/>
      <c r="T114" s="51">
        <f t="shared" si="287"/>
        <v>0.99987773554621728</v>
      </c>
      <c r="U114" s="51">
        <f t="shared" si="294"/>
        <v>1.0029316917045346</v>
      </c>
      <c r="V114" s="51">
        <f t="shared" si="295"/>
        <v>0.78421983297160458</v>
      </c>
      <c r="W114" s="51">
        <f t="shared" si="296"/>
        <v>0.9498068253521027</v>
      </c>
      <c r="X114" s="51"/>
      <c r="Y114" s="51">
        <f t="shared" si="297"/>
        <v>0.89717004157599489</v>
      </c>
      <c r="Z114" s="218"/>
      <c r="AA114" s="231">
        <f>Sector_Activity!B36</f>
        <v>78688.399457564272</v>
      </c>
      <c r="AB114" s="231">
        <f>Sector_Activity!C36</f>
        <v>52144.920365325939</v>
      </c>
      <c r="AC114" s="42">
        <f>Sector_Activity!D36</f>
        <v>1612.8518128819369</v>
      </c>
      <c r="AD114" s="265">
        <f>Sector_Activity!E36</f>
        <v>0.92015382082262431</v>
      </c>
      <c r="AE114" s="23"/>
      <c r="AF114" s="42">
        <f>Sector_Activity!G36</f>
        <v>6776.6</v>
      </c>
      <c r="AI114" s="267">
        <f t="shared" si="298"/>
        <v>200.93474668144677</v>
      </c>
      <c r="AJ114" s="267">
        <f t="shared" si="238"/>
        <v>204.80163767325567</v>
      </c>
      <c r="AK114" s="267">
        <f t="shared" si="299"/>
        <v>16.472243747309282</v>
      </c>
      <c r="AL114" s="51">
        <f t="shared" si="300"/>
        <v>21.131279329169107</v>
      </c>
      <c r="AO114" s="34">
        <f t="shared" si="171"/>
        <v>10.698862896234164</v>
      </c>
      <c r="AP114" s="34">
        <f t="shared" si="239"/>
        <v>11.925122775433106</v>
      </c>
      <c r="AR114" s="26">
        <f t="shared" si="172"/>
        <v>1.089292524424446</v>
      </c>
      <c r="AS114" s="26">
        <f t="shared" si="173"/>
        <v>1.0376285829557186</v>
      </c>
      <c r="AT114" s="26">
        <f t="shared" si="301"/>
        <v>1.3313415930013026</v>
      </c>
      <c r="AU114" s="26">
        <f t="shared" si="302"/>
        <v>1.0902386994831519</v>
      </c>
      <c r="AV114" s="26"/>
      <c r="AW114" s="26">
        <f t="shared" si="174"/>
        <v>1.2283619870379907</v>
      </c>
      <c r="AZ114" s="34">
        <f t="shared" si="175"/>
        <v>11.611781639400919</v>
      </c>
      <c r="BA114" s="34">
        <f t="shared" si="176"/>
        <v>7.6948499786509368</v>
      </c>
      <c r="BB114" s="34">
        <f t="shared" si="177"/>
        <v>0.23800310080009693</v>
      </c>
      <c r="BC114" s="93">
        <f t="shared" si="178"/>
        <v>1.3578399504509994E-4</v>
      </c>
      <c r="BE114" s="26"/>
      <c r="BF114" s="26"/>
      <c r="BG114" s="26"/>
      <c r="BI114" s="258">
        <f>[11]National!CQ45</f>
        <v>1.1415632821662387</v>
      </c>
      <c r="BJ114" s="258">
        <f>[10]Commercial_Total!Y45</f>
        <v>1.0386144843077649</v>
      </c>
      <c r="BK114" s="258">
        <f>[12]Total_Industrial!Z40</f>
        <v>1.1064143594487821</v>
      </c>
      <c r="BL114" s="258">
        <f>'[13]Total_Transportation '!Z40</f>
        <v>1.0999515590464899</v>
      </c>
      <c r="BM114" s="1"/>
      <c r="BO114" s="258">
        <f>[11]National!CU45</f>
        <v>0.95421124824319536</v>
      </c>
      <c r="BP114" s="258">
        <f>[10]Commercial_Total!X45</f>
        <v>0.99905075331902049</v>
      </c>
      <c r="BQ114" s="258">
        <f>[12]Total_Industrial!AD40</f>
        <v>1.2032934154524453</v>
      </c>
      <c r="BR114" s="258">
        <f>'[13]Total_Transportation '!AD40</f>
        <v>0.99116973880944503</v>
      </c>
      <c r="BS114" s="1"/>
      <c r="CA114" s="83">
        <f t="shared" si="179"/>
        <v>0.85228458955364672</v>
      </c>
      <c r="CB114" s="83">
        <f t="shared" si="180"/>
        <v>1.2421421287067484</v>
      </c>
      <c r="CC114" s="83">
        <f t="shared" si="181"/>
        <v>1.2283619870379907</v>
      </c>
      <c r="CD114" s="83">
        <f t="shared" si="182"/>
        <v>1.0627988106449477</v>
      </c>
      <c r="CE114" s="83">
        <f t="shared" si="183"/>
        <v>1.0509553528560613</v>
      </c>
      <c r="CF114" s="83">
        <f t="shared" si="184"/>
        <v>1.0997424587366704</v>
      </c>
      <c r="CG114" s="411">
        <f t="shared" si="309"/>
        <v>1.0469138727576042</v>
      </c>
      <c r="CH114" s="411">
        <f t="shared" si="186"/>
        <v>1.0469139919459758</v>
      </c>
      <c r="CI114" s="9"/>
      <c r="CJ114" s="84">
        <f t="shared" si="187"/>
        <v>1.1169540990563633</v>
      </c>
      <c r="CK114" s="26"/>
      <c r="CL114" s="87">
        <f t="shared" si="188"/>
        <v>1.6405804943107407</v>
      </c>
      <c r="CM114" s="87">
        <f t="shared" si="240"/>
        <v>2.8875546669926365E-3</v>
      </c>
      <c r="CN114" s="92">
        <f t="shared" si="241"/>
        <v>1</v>
      </c>
      <c r="CO114" s="92">
        <f t="shared" si="242"/>
        <v>1</v>
      </c>
      <c r="CP114" s="5">
        <f t="shared" si="189"/>
        <v>1</v>
      </c>
      <c r="CQ114" s="91">
        <f t="shared" si="190"/>
        <v>1</v>
      </c>
      <c r="CR114" s="37">
        <f t="shared" si="307"/>
        <v>1.0469138727576042</v>
      </c>
      <c r="CS114">
        <f t="shared" si="308"/>
        <v>1.1169540990563633</v>
      </c>
      <c r="CT114" s="84">
        <f t="shared" si="191"/>
        <v>1.1557803553549075</v>
      </c>
      <c r="CU114" s="205"/>
      <c r="CV114" s="244"/>
      <c r="CW114" s="5"/>
      <c r="CX114" s="26">
        <f t="shared" si="243"/>
        <v>0.21808022262389701</v>
      </c>
      <c r="CY114" s="26">
        <f t="shared" si="244"/>
        <v>0.14729769813504456</v>
      </c>
      <c r="CZ114" s="26">
        <f t="shared" si="245"/>
        <v>0.36643567891449041</v>
      </c>
      <c r="DA114" s="26">
        <f t="shared" si="192"/>
        <v>0.26818640032656804</v>
      </c>
      <c r="DB114" s="26"/>
      <c r="DC114">
        <f t="shared" si="246"/>
        <v>1</v>
      </c>
      <c r="DE114" s="26">
        <f t="shared" si="247"/>
        <v>0.21926546469894156</v>
      </c>
      <c r="DF114" s="26">
        <f t="shared" si="248"/>
        <v>0.14565654239410922</v>
      </c>
      <c r="DG114" s="26">
        <f t="shared" si="249"/>
        <v>0.36689280725538082</v>
      </c>
      <c r="DH114" s="26">
        <f t="shared" si="250"/>
        <v>0.26817673430813643</v>
      </c>
      <c r="DI114" s="26"/>
      <c r="DJ114" s="26">
        <f t="shared" si="276"/>
        <v>0.99999154865656803</v>
      </c>
      <c r="DK114" s="26"/>
      <c r="DL114" s="26">
        <f t="shared" si="277"/>
        <v>0.21926731780234771</v>
      </c>
      <c r="DM114" s="26">
        <f t="shared" si="278"/>
        <v>0.14565777339797573</v>
      </c>
      <c r="DN114" s="26">
        <f t="shared" si="279"/>
        <v>0.36689590801870325</v>
      </c>
      <c r="DO114" s="26">
        <f t="shared" si="280"/>
        <v>0.26817900078097329</v>
      </c>
      <c r="DP114" s="26"/>
      <c r="DQ114" s="26">
        <f t="shared" si="281"/>
        <v>1</v>
      </c>
      <c r="DR114" s="26"/>
      <c r="DS114" s="26"/>
      <c r="DT114" s="26">
        <f t="shared" si="251"/>
        <v>-3.8558911957696083E-2</v>
      </c>
      <c r="DU114" s="26">
        <f t="shared" si="252"/>
        <v>-9.3154443762374292E-3</v>
      </c>
      <c r="DV114" s="26">
        <f t="shared" si="253"/>
        <v>-1.2468856586145572E-2</v>
      </c>
      <c r="DW114" s="26">
        <f t="shared" si="254"/>
        <v>-1.4083641255478799E-2</v>
      </c>
      <c r="DX114" s="26"/>
      <c r="DZ114" s="26">
        <f t="shared" si="284"/>
        <v>0.98200067290678839</v>
      </c>
      <c r="EA114" s="26">
        <f t="shared" si="255"/>
        <v>0.96094575907016966</v>
      </c>
      <c r="EB114" s="26">
        <f t="shared" si="193"/>
        <v>1.1557803553549075</v>
      </c>
      <c r="ED114" s="26">
        <f t="shared" si="256"/>
        <v>-1.3099729304629158E-2</v>
      </c>
      <c r="EE114" s="26">
        <f t="shared" si="257"/>
        <v>-9.0620300925991337E-3</v>
      </c>
      <c r="EF114" s="26">
        <f t="shared" si="258"/>
        <v>-3.0852136953529861E-2</v>
      </c>
      <c r="EG114" s="26">
        <f t="shared" si="259"/>
        <v>-2.6672339996671516E-2</v>
      </c>
      <c r="EH114" s="26"/>
      <c r="EJ114" s="26">
        <f t="shared" si="260"/>
        <v>0.97759013473605472</v>
      </c>
      <c r="EK114" s="26">
        <f t="shared" si="261"/>
        <v>0.9007953647577801</v>
      </c>
      <c r="EL114" s="26">
        <f t="shared" si="194"/>
        <v>1.0627988106449477</v>
      </c>
      <c r="EO114" s="26">
        <f t="shared" si="262"/>
        <v>-2.0354463278194217E-2</v>
      </c>
      <c r="EP114" s="26">
        <f t="shared" si="263"/>
        <v>1.8408957998448487E-2</v>
      </c>
      <c r="EQ114" s="26">
        <f t="shared" si="264"/>
        <v>-3.8737921696030304E-2</v>
      </c>
      <c r="ER114" s="26">
        <f t="shared" si="265"/>
        <v>-1.1801752730621168E-2</v>
      </c>
      <c r="EU114" s="26">
        <f t="shared" si="282"/>
        <v>0.98102294730134154</v>
      </c>
      <c r="EV114" s="26">
        <f t="shared" si="266"/>
        <v>0.90905571063641999</v>
      </c>
      <c r="EW114" s="26">
        <f t="shared" si="195"/>
        <v>1.0997424587366704</v>
      </c>
      <c r="EX114" s="26"/>
      <c r="EY114" s="26">
        <f t="shared" si="267"/>
        <v>-1.8204448679501876E-2</v>
      </c>
      <c r="EZ114" s="26">
        <f t="shared" si="268"/>
        <v>-2.7724402374685781E-2</v>
      </c>
      <c r="FA114" s="26">
        <f t="shared" si="269"/>
        <v>2.6269142987319052E-2</v>
      </c>
      <c r="FB114" s="26">
        <f t="shared" si="270"/>
        <v>-2.2818885248576323E-3</v>
      </c>
      <c r="FC114" s="26"/>
      <c r="FD114" s="26"/>
      <c r="FE114" s="26">
        <f t="shared" si="283"/>
        <v>1.0009966674752673</v>
      </c>
      <c r="FF114" s="26">
        <f t="shared" si="271"/>
        <v>1.0570813342916225</v>
      </c>
      <c r="FG114" s="26">
        <f t="shared" si="196"/>
        <v>1.0509553528560613</v>
      </c>
      <c r="FW114">
        <f t="shared" si="197"/>
        <v>0.85228458955364672</v>
      </c>
      <c r="FY114" s="8">
        <f t="shared" si="272"/>
        <v>30</v>
      </c>
      <c r="FZ114" t="b">
        <f t="shared" si="273"/>
        <v>0</v>
      </c>
      <c r="GD114" s="11"/>
      <c r="GE114" s="11"/>
      <c r="GF114" s="11"/>
      <c r="GG114" s="17">
        <f t="shared" ca="1" si="288"/>
        <v>2001</v>
      </c>
      <c r="GH114" s="18">
        <f t="shared" ca="1" si="289"/>
        <v>1.6679578926186314</v>
      </c>
      <c r="GI114" s="94">
        <f t="shared" ca="1" si="292"/>
        <v>1.3011449123054049</v>
      </c>
      <c r="GJ114" s="18">
        <f t="shared" ca="1" si="290"/>
        <v>0.78008258965258181</v>
      </c>
      <c r="GK114" s="18">
        <f t="shared" ca="1" si="291"/>
        <v>0.95015664870815209</v>
      </c>
      <c r="GY114" s="14"/>
      <c r="HA114" s="26">
        <f t="shared" si="203"/>
        <v>0.61430099534057336</v>
      </c>
      <c r="HB114" s="26">
        <f t="shared" si="204"/>
        <v>1.1805445432182762</v>
      </c>
      <c r="HC114" s="26">
        <f t="shared" si="205"/>
        <v>1.0373887106790918</v>
      </c>
      <c r="HD114" s="26">
        <f t="shared" si="206"/>
        <v>1.1289083052362445</v>
      </c>
      <c r="HE114" s="26">
        <f t="shared" si="207"/>
        <v>0.84930519921009584</v>
      </c>
      <c r="HF114" s="26">
        <f t="shared" si="208"/>
        <v>0.84930557494629755</v>
      </c>
      <c r="HG114" s="26"/>
      <c r="HH114" s="26">
        <f t="shared" si="209"/>
        <v>1.2246835815884447</v>
      </c>
      <c r="HJ114" s="26">
        <f t="shared" si="210"/>
        <v>1.0300819049064733</v>
      </c>
      <c r="HK114" s="26">
        <f t="shared" si="211"/>
        <v>0.93299132888877945</v>
      </c>
      <c r="HL114" s="26">
        <f t="shared" si="212"/>
        <v>1.4531850666390069</v>
      </c>
      <c r="HM114" s="26">
        <f t="shared" si="213"/>
        <v>1.1551257273784454</v>
      </c>
      <c r="HP114" s="8">
        <f t="shared" si="274"/>
        <v>30</v>
      </c>
      <c r="HQ114" t="b">
        <f t="shared" si="275"/>
        <v>0</v>
      </c>
      <c r="HT114" s="11"/>
      <c r="HU114" s="11"/>
      <c r="HV114" s="11"/>
      <c r="HW114" s="19" t="str">
        <f t="shared" ca="1" si="214"/>
        <v/>
      </c>
      <c r="HX114" s="12" t="str">
        <f t="shared" ca="1" si="215"/>
        <v/>
      </c>
      <c r="HY114" s="12" t="str">
        <f t="shared" ca="1" si="216"/>
        <v/>
      </c>
      <c r="HZ114" s="12" t="str">
        <f t="shared" ca="1" si="217"/>
        <v/>
      </c>
      <c r="IC114" s="12" t="str">
        <f t="shared" ca="1" si="218"/>
        <v/>
      </c>
      <c r="ID114" s="12" t="str">
        <f t="shared" ca="1" si="219"/>
        <v/>
      </c>
      <c r="IE114" s="12" t="str">
        <f t="shared" ca="1" si="220"/>
        <v/>
      </c>
      <c r="IF114" s="12" t="str">
        <f t="shared" ca="1" si="221"/>
        <v/>
      </c>
      <c r="IH114" s="197"/>
      <c r="II114">
        <f t="shared" si="222"/>
        <v>0.90608737575979914</v>
      </c>
      <c r="IJ114">
        <f t="shared" si="223"/>
        <v>0.89639821962233757</v>
      </c>
      <c r="IK114" t="e">
        <f t="shared" si="224"/>
        <v>#DIV/0!</v>
      </c>
      <c r="IL114">
        <f t="shared" si="225"/>
        <v>0.98699420489051304</v>
      </c>
      <c r="IM114">
        <f t="shared" si="226"/>
        <v>0.93012841439075522</v>
      </c>
      <c r="IN114">
        <f t="shared" si="227"/>
        <v>1.1876543111754729</v>
      </c>
    </row>
    <row r="115" spans="1:248" x14ac:dyDescent="0.2">
      <c r="A115" t="s">
        <v>239</v>
      </c>
      <c r="B115" s="1">
        <f t="shared" si="236"/>
        <v>1980</v>
      </c>
      <c r="C115" s="42">
        <f>'Annual Data - MER Dec 2019'!C44</f>
        <v>15753.786</v>
      </c>
      <c r="D115" s="42">
        <f>'Annual Data - MER Dec 2019 PNNL'!G44</f>
        <v>10578.373</v>
      </c>
      <c r="E115" s="42">
        <f>'Annual Data - MER Dec 2019 PNNL'!J44</f>
        <v>31993.321</v>
      </c>
      <c r="F115" s="42">
        <f>'Annual Data - MER Dec 2019 PNNL'!M44</f>
        <v>19696.713</v>
      </c>
      <c r="G115" s="42">
        <v>-1.08</v>
      </c>
      <c r="H115" s="42">
        <f t="shared" si="237"/>
        <v>78021.112999999998</v>
      </c>
      <c r="I115" s="1"/>
      <c r="J115" s="1"/>
      <c r="K115" s="525"/>
      <c r="L115" s="42">
        <f>[11]National!H46</f>
        <v>15378.355777594232</v>
      </c>
      <c r="M115" s="42">
        <f>[10]Commercial_Total!D46</f>
        <v>10609.662663242378</v>
      </c>
      <c r="N115" s="42">
        <f>[12]Total_Industrial!F41</f>
        <v>25131.76482313071</v>
      </c>
      <c r="O115" s="42">
        <f>'[13]Total_Transportation '!F41</f>
        <v>18523.56970793612</v>
      </c>
      <c r="P115" s="42"/>
      <c r="Q115" s="42">
        <f t="shared" si="293"/>
        <v>69643.352971903441</v>
      </c>
      <c r="R115" s="27"/>
      <c r="S115" s="27"/>
      <c r="T115" s="51">
        <f t="shared" si="287"/>
        <v>0.97616888902732535</v>
      </c>
      <c r="U115" s="51">
        <f t="shared" si="294"/>
        <v>1.0029578899555138</v>
      </c>
      <c r="V115" s="51">
        <f t="shared" si="295"/>
        <v>0.78553160589770321</v>
      </c>
      <c r="W115" s="51">
        <f t="shared" si="296"/>
        <v>0.94043964127091262</v>
      </c>
      <c r="X115" s="51"/>
      <c r="Y115" s="51">
        <f t="shared" si="297"/>
        <v>0.89262188520565511</v>
      </c>
      <c r="Z115" s="218"/>
      <c r="AA115" s="231">
        <f>Sector_Activity!B37</f>
        <v>80226.208855010162</v>
      </c>
      <c r="AB115" s="231">
        <f>Sector_Activity!C37</f>
        <v>53249.557142872116</v>
      </c>
      <c r="AC115" s="42">
        <f>Sector_Activity!D37</f>
        <v>1535.1680742552876</v>
      </c>
      <c r="AD115" s="265">
        <f>Sector_Activity!E37</f>
        <v>0.91829096620150519</v>
      </c>
      <c r="AE115" s="23"/>
      <c r="AF115" s="42">
        <f>Sector_Activity!G37</f>
        <v>6759.2</v>
      </c>
      <c r="AI115" s="267">
        <f t="shared" si="298"/>
        <v>191.6874297947565</v>
      </c>
      <c r="AJ115" s="267">
        <f t="shared" si="238"/>
        <v>199.2441483555618</v>
      </c>
      <c r="AK115" s="267">
        <f t="shared" si="299"/>
        <v>16.370692723871404</v>
      </c>
      <c r="AL115" s="51">
        <f t="shared" si="300"/>
        <v>20.171786927795392</v>
      </c>
      <c r="AO115" s="34">
        <f t="shared" si="171"/>
        <v>10.30349049767775</v>
      </c>
      <c r="AP115" s="34">
        <f t="shared" si="239"/>
        <v>11.542950792993254</v>
      </c>
      <c r="AR115" s="26">
        <f t="shared" si="172"/>
        <v>1.0391616569561877</v>
      </c>
      <c r="AS115" s="26">
        <f t="shared" si="173"/>
        <v>1.0094715338665392</v>
      </c>
      <c r="AT115" s="26">
        <f t="shared" si="301"/>
        <v>1.3231339011173855</v>
      </c>
      <c r="AU115" s="26">
        <f t="shared" si="302"/>
        <v>1.0407350356707263</v>
      </c>
      <c r="AV115" s="26"/>
      <c r="AW115" s="26">
        <f t="shared" si="174"/>
        <v>1.1829683382155836</v>
      </c>
      <c r="AZ115" s="34">
        <f t="shared" si="175"/>
        <v>11.869187012517777</v>
      </c>
      <c r="BA115" s="34">
        <f t="shared" si="176"/>
        <v>7.8780857413410041</v>
      </c>
      <c r="BB115" s="34">
        <f t="shared" si="177"/>
        <v>0.22712274740432117</v>
      </c>
      <c r="BC115" s="93">
        <f t="shared" si="178"/>
        <v>1.3585793676788751E-4</v>
      </c>
      <c r="BE115" s="26"/>
      <c r="BF115" s="26"/>
      <c r="BG115" s="26"/>
      <c r="BI115" s="258">
        <f>[11]National!CQ46</f>
        <v>1.0647706418499445</v>
      </c>
      <c r="BJ115" s="258">
        <f>[10]Commercial_Total!Y46</f>
        <v>0.97780532652075414</v>
      </c>
      <c r="BK115" s="258">
        <f>[12]Total_Industrial!Z41</f>
        <v>1.1185833903538995</v>
      </c>
      <c r="BL115" s="258">
        <f>'[13]Total_Transportation '!Z41</f>
        <v>1.0650117526936302</v>
      </c>
      <c r="BM115" s="1"/>
      <c r="BO115" s="258">
        <f>[11]National!CU46</f>
        <v>0.97594882513922121</v>
      </c>
      <c r="BP115" s="258">
        <f>[10]Commercial_Total!X46</f>
        <v>1.0323849814343518</v>
      </c>
      <c r="BQ115" s="258">
        <f>[12]Total_Industrial!AD41</f>
        <v>1.1828647127255645</v>
      </c>
      <c r="BR115" s="258">
        <f>'[13]Total_Transportation '!AD41</f>
        <v>0.97720521209131828</v>
      </c>
      <c r="BS115" s="1"/>
      <c r="CA115" s="83">
        <f t="shared" si="179"/>
        <v>0.85009621310258954</v>
      </c>
      <c r="CB115" s="83">
        <f t="shared" si="180"/>
        <v>1.2023344111058976</v>
      </c>
      <c r="CC115" s="83">
        <f t="shared" si="181"/>
        <v>1.1829683382155836</v>
      </c>
      <c r="CD115" s="83">
        <f t="shared" si="182"/>
        <v>1.0537676309739656</v>
      </c>
      <c r="CE115" s="83">
        <f t="shared" si="183"/>
        <v>1.0507909188237274</v>
      </c>
      <c r="CF115" s="83">
        <f t="shared" si="184"/>
        <v>1.0683457695134324</v>
      </c>
      <c r="CG115" s="411">
        <f t="shared" si="309"/>
        <v>1.0056366231445881</v>
      </c>
      <c r="CH115" s="411">
        <f t="shared" si="186"/>
        <v>1.005636904537331</v>
      </c>
      <c r="CI115" s="9"/>
      <c r="CJ115" s="84">
        <f t="shared" si="187"/>
        <v>1.107289457177836</v>
      </c>
      <c r="CK115" s="26"/>
      <c r="CL115" s="87">
        <f t="shared" si="188"/>
        <v>1.4445120284133814</v>
      </c>
      <c r="CM115" s="87">
        <f t="shared" si="240"/>
        <v>2.8852757370463784E-3</v>
      </c>
      <c r="CN115" s="92">
        <f t="shared" si="241"/>
        <v>1</v>
      </c>
      <c r="CO115" s="92">
        <f t="shared" si="242"/>
        <v>1</v>
      </c>
      <c r="CP115" s="5">
        <f t="shared" si="189"/>
        <v>1</v>
      </c>
      <c r="CQ115" s="91">
        <f t="shared" si="190"/>
        <v>1</v>
      </c>
      <c r="CR115" s="37">
        <f t="shared" si="307"/>
        <v>1.0056366231445881</v>
      </c>
      <c r="CS115">
        <f t="shared" si="308"/>
        <v>1.107289457177836</v>
      </c>
      <c r="CT115" s="84">
        <f t="shared" si="191"/>
        <v>1.1226083468916215</v>
      </c>
      <c r="CU115" s="205"/>
      <c r="CV115" s="244"/>
      <c r="CW115" s="5"/>
      <c r="CX115" s="26">
        <f t="shared" si="243"/>
        <v>0.22081584417393568</v>
      </c>
      <c r="CY115" s="26">
        <f t="shared" si="244"/>
        <v>0.15234278951966437</v>
      </c>
      <c r="CZ115" s="26">
        <f t="shared" si="245"/>
        <v>0.36086379748645564</v>
      </c>
      <c r="DA115" s="26">
        <f t="shared" si="192"/>
        <v>0.26597756881994428</v>
      </c>
      <c r="DB115" s="26"/>
      <c r="DC115">
        <f t="shared" si="246"/>
        <v>0.99999999999999989</v>
      </c>
      <c r="DE115" s="26">
        <f t="shared" si="247"/>
        <v>0.21944519153293848</v>
      </c>
      <c r="DF115" s="26">
        <f t="shared" si="248"/>
        <v>0.14980608526479597</v>
      </c>
      <c r="DG115" s="26">
        <f t="shared" si="249"/>
        <v>0.36364262367393285</v>
      </c>
      <c r="DH115" s="26">
        <f t="shared" si="250"/>
        <v>0.26708046226950849</v>
      </c>
      <c r="DI115" s="26"/>
      <c r="DJ115" s="26">
        <f t="shared" si="276"/>
        <v>0.99997436274117568</v>
      </c>
      <c r="DK115" s="26"/>
      <c r="DL115" s="26">
        <f t="shared" si="277"/>
        <v>0.21945081765034979</v>
      </c>
      <c r="DM115" s="26">
        <f t="shared" si="278"/>
        <v>0.1498099259806428</v>
      </c>
      <c r="DN115" s="26">
        <f t="shared" si="279"/>
        <v>0.36365194671301271</v>
      </c>
      <c r="DO115" s="26">
        <f t="shared" si="280"/>
        <v>0.26708730965599481</v>
      </c>
      <c r="DP115" s="26"/>
      <c r="DQ115" s="26">
        <f t="shared" si="281"/>
        <v>1</v>
      </c>
      <c r="DR115" s="26"/>
      <c r="DS115" s="26"/>
      <c r="DT115" s="26">
        <f t="shared" si="251"/>
        <v>-4.7114136349134646E-2</v>
      </c>
      <c r="DU115" s="26">
        <f t="shared" si="252"/>
        <v>-2.7510940699275562E-2</v>
      </c>
      <c r="DV115" s="26">
        <f t="shared" si="253"/>
        <v>-6.1840601346984806E-3</v>
      </c>
      <c r="DW115" s="26">
        <f t="shared" si="254"/>
        <v>-4.6469434037206207E-2</v>
      </c>
      <c r="DX115" s="26"/>
      <c r="DZ115" s="26">
        <f t="shared" si="284"/>
        <v>0.9712990376505406</v>
      </c>
      <c r="EA115" s="26">
        <f t="shared" si="255"/>
        <v>0.93336569101922406</v>
      </c>
      <c r="EB115" s="26">
        <f t="shared" si="193"/>
        <v>1.1226083468916215</v>
      </c>
      <c r="ED115" s="26">
        <f t="shared" si="256"/>
        <v>2.1925474084735788E-2</v>
      </c>
      <c r="EE115" s="26">
        <f t="shared" si="257"/>
        <v>2.3533676983672827E-2</v>
      </c>
      <c r="EF115" s="26">
        <f t="shared" si="258"/>
        <v>-4.6793093358887358E-2</v>
      </c>
      <c r="EG115" s="26">
        <f t="shared" si="259"/>
        <v>5.4440582218140659E-4</v>
      </c>
      <c r="EH115" s="26"/>
      <c r="EJ115" s="26">
        <f t="shared" si="260"/>
        <v>0.99150245598647058</v>
      </c>
      <c r="EK115" s="26">
        <f t="shared" si="261"/>
        <v>0.89314081649856758</v>
      </c>
      <c r="EL115" s="26">
        <f t="shared" si="194"/>
        <v>1.0537676309739656</v>
      </c>
      <c r="EO115" s="26">
        <f t="shared" si="262"/>
        <v>-6.9639206976025839E-2</v>
      </c>
      <c r="EP115" s="26">
        <f t="shared" si="263"/>
        <v>-6.0332279721484181E-2</v>
      </c>
      <c r="EQ115" s="26">
        <f t="shared" si="264"/>
        <v>1.0938574876121125E-2</v>
      </c>
      <c r="ER115" s="26">
        <f t="shared" si="265"/>
        <v>-3.2280307110614838E-2</v>
      </c>
      <c r="EU115" s="26">
        <f t="shared" si="282"/>
        <v>0.97145087108912309</v>
      </c>
      <c r="EV115" s="26">
        <f t="shared" si="266"/>
        <v>0.88310296196629201</v>
      </c>
      <c r="EW115" s="26">
        <f t="shared" si="195"/>
        <v>1.0683457695134324</v>
      </c>
      <c r="EX115" s="26"/>
      <c r="EY115" s="26">
        <f t="shared" si="267"/>
        <v>2.2525070626891758E-2</v>
      </c>
      <c r="EZ115" s="26">
        <f t="shared" si="268"/>
        <v>3.2821339022208393E-2</v>
      </c>
      <c r="FA115" s="26">
        <f t="shared" si="269"/>
        <v>-1.7123091403657576E-2</v>
      </c>
      <c r="FB115" s="26">
        <f t="shared" si="270"/>
        <v>-1.4189126926591474E-2</v>
      </c>
      <c r="FC115" s="26"/>
      <c r="FD115" s="26"/>
      <c r="FE115" s="26">
        <f t="shared" si="283"/>
        <v>0.9998435385177048</v>
      </c>
      <c r="FF115" s="26">
        <f t="shared" si="271"/>
        <v>1.0569159417791527</v>
      </c>
      <c r="FG115" s="26">
        <f t="shared" si="196"/>
        <v>1.0507909188237274</v>
      </c>
      <c r="FW115">
        <f t="shared" si="197"/>
        <v>0.85009621310258954</v>
      </c>
      <c r="FY115" s="8">
        <f t="shared" si="272"/>
        <v>31</v>
      </c>
      <c r="FZ115" t="b">
        <f t="shared" si="273"/>
        <v>0</v>
      </c>
      <c r="GD115" s="11"/>
      <c r="GE115" s="11"/>
      <c r="GF115" s="11"/>
      <c r="GG115" s="17">
        <f t="shared" ca="1" si="288"/>
        <v>2002</v>
      </c>
      <c r="GH115" s="18">
        <f t="shared" ca="1" si="289"/>
        <v>1.6970104765378375</v>
      </c>
      <c r="GI115" s="94">
        <f t="shared" ca="1" si="292"/>
        <v>1.3057485871967733</v>
      </c>
      <c r="GJ115" s="18">
        <f t="shared" ca="1" si="290"/>
        <v>0.76944049860004482</v>
      </c>
      <c r="GK115" s="18">
        <f t="shared" ca="1" si="291"/>
        <v>0.93148265594790947</v>
      </c>
      <c r="GY115" s="14"/>
      <c r="HA115" s="26">
        <f t="shared" si="203"/>
        <v>0.61272367967801</v>
      </c>
      <c r="HB115" s="26">
        <f t="shared" si="204"/>
        <v>1.1705128140023471</v>
      </c>
      <c r="HC115" s="26">
        <f t="shared" si="205"/>
        <v>1.0372263993037025</v>
      </c>
      <c r="HD115" s="26">
        <f t="shared" si="206"/>
        <v>1.0966789565014954</v>
      </c>
      <c r="HE115" s="26">
        <f t="shared" si="207"/>
        <v>0.81581917555746597</v>
      </c>
      <c r="HF115" s="26">
        <f t="shared" si="208"/>
        <v>0.81581967187937521</v>
      </c>
      <c r="HG115" s="26"/>
      <c r="HH115" s="26">
        <f t="shared" si="209"/>
        <v>1.214086791406499</v>
      </c>
      <c r="HJ115" s="26">
        <f t="shared" si="210"/>
        <v>0.98267599850534193</v>
      </c>
      <c r="HK115" s="26">
        <f t="shared" si="211"/>
        <v>0.90767371227834615</v>
      </c>
      <c r="HL115" s="26">
        <f t="shared" si="212"/>
        <v>1.4442262123975538</v>
      </c>
      <c r="HM115" s="26">
        <f t="shared" si="213"/>
        <v>1.1026757861900296</v>
      </c>
      <c r="HP115" s="8">
        <f t="shared" si="274"/>
        <v>31</v>
      </c>
      <c r="HQ115" t="b">
        <f t="shared" si="275"/>
        <v>0</v>
      </c>
      <c r="HT115" s="11"/>
      <c r="HU115" s="11"/>
      <c r="HV115" s="11"/>
      <c r="HW115" s="19" t="str">
        <f t="shared" ca="1" si="214"/>
        <v/>
      </c>
      <c r="HX115" s="12" t="str">
        <f t="shared" ca="1" si="215"/>
        <v/>
      </c>
      <c r="HY115" s="12" t="str">
        <f t="shared" ca="1" si="216"/>
        <v/>
      </c>
      <c r="HZ115" s="12" t="str">
        <f t="shared" ca="1" si="217"/>
        <v/>
      </c>
      <c r="IC115" s="12" t="str">
        <f t="shared" ca="1" si="218"/>
        <v/>
      </c>
      <c r="ID115" s="12" t="str">
        <f t="shared" ca="1" si="219"/>
        <v/>
      </c>
      <c r="IE115" s="12" t="str">
        <f t="shared" ca="1" si="220"/>
        <v/>
      </c>
      <c r="IF115" s="12" t="str">
        <f t="shared" ca="1" si="221"/>
        <v/>
      </c>
      <c r="IH115" s="197"/>
      <c r="II115">
        <f t="shared" si="222"/>
        <v>0.92379506445286941</v>
      </c>
      <c r="IJ115">
        <f t="shared" si="223"/>
        <v>0.91538749861220792</v>
      </c>
      <c r="IK115" t="e">
        <f t="shared" si="224"/>
        <v>#DIV/0!</v>
      </c>
      <c r="IL115">
        <f t="shared" si="225"/>
        <v>0.95997240986479193</v>
      </c>
      <c r="IM115">
        <f t="shared" si="226"/>
        <v>0.92405762230631994</v>
      </c>
      <c r="IN115">
        <f t="shared" si="227"/>
        <v>1.1234812008695407</v>
      </c>
    </row>
    <row r="116" spans="1:248" x14ac:dyDescent="0.2">
      <c r="A116" t="s">
        <v>239</v>
      </c>
      <c r="B116" s="1">
        <f t="shared" si="236"/>
        <v>1981</v>
      </c>
      <c r="C116" s="42">
        <f>'Annual Data - MER Dec 2019'!C45</f>
        <v>15261.933999999999</v>
      </c>
      <c r="D116" s="42">
        <f>'Annual Data - MER Dec 2019 PNNL'!G45</f>
        <v>10616.004000000001</v>
      </c>
      <c r="E116" s="42">
        <f>'Annual Data - MER Dec 2019 PNNL'!J45</f>
        <v>30662.424999999999</v>
      </c>
      <c r="F116" s="42">
        <f>'Annual Data - MER Dec 2019 PNNL'!M45</f>
        <v>19514.058000000001</v>
      </c>
      <c r="G116" s="42">
        <v>2.7669999999999999</v>
      </c>
      <c r="H116" s="42">
        <f t="shared" si="237"/>
        <v>76057.188000000009</v>
      </c>
      <c r="I116" s="1"/>
      <c r="J116" s="1"/>
      <c r="K116" s="525"/>
      <c r="L116" s="42">
        <f>[11]National!H47</f>
        <v>15419.098073342942</v>
      </c>
      <c r="M116" s="42">
        <f>[10]Commercial_Total!D47</f>
        <v>10646.720699792642</v>
      </c>
      <c r="N116" s="42">
        <f>[12]Total_Industrial!F42</f>
        <v>24386.119694657722</v>
      </c>
      <c r="O116" s="42">
        <f>'[13]Total_Transportation '!F42</f>
        <v>18487.75708129393</v>
      </c>
      <c r="P116" s="42"/>
      <c r="Q116" s="42">
        <f t="shared" si="293"/>
        <v>68939.69554908725</v>
      </c>
      <c r="R116" s="27"/>
      <c r="S116" s="27"/>
      <c r="T116" s="51">
        <f t="shared" si="287"/>
        <v>1.0102977822694648</v>
      </c>
      <c r="U116" s="51">
        <f t="shared" si="294"/>
        <v>1.0028934333288346</v>
      </c>
      <c r="V116" s="51">
        <f t="shared" si="295"/>
        <v>0.79530955867507946</v>
      </c>
      <c r="W116" s="51">
        <f t="shared" si="296"/>
        <v>0.94740709909204579</v>
      </c>
      <c r="X116" s="51"/>
      <c r="Y116" s="51">
        <f t="shared" si="297"/>
        <v>0.90641920062949533</v>
      </c>
      <c r="Z116" s="218"/>
      <c r="AA116" s="231">
        <f>Sector_Activity!B38</f>
        <v>83391.453556010398</v>
      </c>
      <c r="AB116" s="231">
        <f>Sector_Activity!C38</f>
        <v>54225.356492580366</v>
      </c>
      <c r="AC116" s="42">
        <f>Sector_Activity!D38</f>
        <v>1549.6626461446829</v>
      </c>
      <c r="AD116" s="265">
        <f>Sector_Activity!E38</f>
        <v>0.92139324235598297</v>
      </c>
      <c r="AE116" s="23"/>
      <c r="AF116" s="42">
        <f>Sector_Activity!G38</f>
        <v>6930.7</v>
      </c>
      <c r="AI116" s="267">
        <f t="shared" si="298"/>
        <v>184.90021957689714</v>
      </c>
      <c r="AJ116" s="267">
        <f t="shared" si="238"/>
        <v>196.34210613718008</v>
      </c>
      <c r="AK116" s="267">
        <f t="shared" si="299"/>
        <v>15.736405439807532</v>
      </c>
      <c r="AL116" s="51">
        <f t="shared" si="300"/>
        <v>20.065001816185593</v>
      </c>
      <c r="AO116" s="34">
        <f t="shared" ref="AO116:AO152" si="312">Q116/AF116</f>
        <v>9.9470032679364646</v>
      </c>
      <c r="AP116" s="34">
        <f t="shared" si="239"/>
        <v>10.973954723188136</v>
      </c>
      <c r="AR116" s="26">
        <f t="shared" ref="AR116:AR152" si="313">AI116/AI$154</f>
        <v>1.0023673370383273</v>
      </c>
      <c r="AS116" s="26">
        <f t="shared" ref="AS116:AS152" si="314">AJ116/AJ$154</f>
        <v>0.99476832158294748</v>
      </c>
      <c r="AT116" s="26">
        <f t="shared" si="301"/>
        <v>1.271868690612957</v>
      </c>
      <c r="AU116" s="26">
        <f t="shared" si="302"/>
        <v>1.0352256077088837</v>
      </c>
      <c r="AV116" s="26"/>
      <c r="AW116" s="26">
        <f t="shared" ref="AW116:AW152" si="315">AO116/AO$154</f>
        <v>1.1420391884427787</v>
      </c>
      <c r="AZ116" s="34">
        <f t="shared" ref="AZ116:AZ143" si="316">AA116/$AF116</f>
        <v>12.032183409469519</v>
      </c>
      <c r="BA116" s="34">
        <f t="shared" si="176"/>
        <v>7.823936469992983</v>
      </c>
      <c r="BB116" s="34">
        <f t="shared" ref="BB116:BB143" si="317">AC116/$AF116</f>
        <v>0.22359395820691746</v>
      </c>
      <c r="BC116" s="93">
        <f t="shared" ref="BC116:BC143" si="318">AD116/$AF116</f>
        <v>1.329437491676141E-4</v>
      </c>
      <c r="BE116" s="26"/>
      <c r="BF116" s="26"/>
      <c r="BG116" s="26"/>
      <c r="BI116" s="258">
        <f>[11]National!CQ47</f>
        <v>1.0452815671340456</v>
      </c>
      <c r="BJ116" s="258">
        <f>[10]Commercial_Total!Y47</f>
        <v>0.97729828438751964</v>
      </c>
      <c r="BK116" s="258">
        <f>[12]Total_Industrial!Z42</f>
        <v>1.0871958847946932</v>
      </c>
      <c r="BL116" s="258">
        <f>'[13]Total_Transportation '!Z42</f>
        <v>1.0623116885614958</v>
      </c>
      <c r="BM116" s="1"/>
      <c r="BO116" s="258">
        <f>[11]National!CU47</f>
        <v>0.95894481310583057</v>
      </c>
      <c r="BP116" s="258">
        <f>[10]Commercial_Total!X47</f>
        <v>1.0178758496505256</v>
      </c>
      <c r="BQ116" s="258">
        <f>[12]Total_Industrial!AD42</f>
        <v>1.1698609662550539</v>
      </c>
      <c r="BR116" s="258">
        <f>'[13]Total_Transportation '!AD42</f>
        <v>0.97450269902490605</v>
      </c>
      <c r="BS116" s="1"/>
      <c r="CA116" s="83">
        <f t="shared" ref="CA116:CA143" si="319">IF(FW116&gt;0,FW116,"NA")</f>
        <v>0.87166555570927284</v>
      </c>
      <c r="CB116" s="83">
        <f t="shared" ref="CB116:CB149" si="320">IF(ISERR(AP116),"NA ", AP116/AP$154)</f>
        <v>1.1430667622369464</v>
      </c>
      <c r="CC116" s="83">
        <f t="shared" ref="CC116:CC149" si="321">IF(ISERR(AO116),"NA ",IF(AO116&gt;0, AO116/AO$154,"NA"))</f>
        <v>1.1420391884427787</v>
      </c>
      <c r="CD116" s="83">
        <f t="shared" ref="CD116:CD143" si="322">IF(CN116=1,EL116,"NA")</f>
        <v>1.0438952587971375</v>
      </c>
      <c r="CE116" s="83">
        <f t="shared" ref="CE116:CE143" si="323">IF(CQ116&gt;0, FG116,"NA")</f>
        <v>1.0395382531016026</v>
      </c>
      <c r="CF116" s="83">
        <f t="shared" ref="CF116:CF143" si="324">IF(CP116&gt;0,EW116, "NA")</f>
        <v>1.0524065219541749</v>
      </c>
      <c r="CG116" s="411">
        <f t="shared" si="309"/>
        <v>0.99547605050298638</v>
      </c>
      <c r="CH116" s="411">
        <f t="shared" ref="CH116:CH152" si="325">IF(Q116&gt;0,Q116/Q$154,"NA")</f>
        <v>0.99547622383574175</v>
      </c>
      <c r="CI116" s="9"/>
      <c r="CJ116" s="84">
        <f t="shared" ref="CJ116:CJ143" si="326">IF(ISERR(CS116),"NA ", CS116)</f>
        <v>1.0851690537510217</v>
      </c>
      <c r="CK116" s="26"/>
      <c r="CL116" s="87">
        <f t="shared" ref="CL116:CL143" si="327">AR116*AS116*AT116*AU116</f>
        <v>1.3128833356657543</v>
      </c>
      <c r="CM116" s="87">
        <f t="shared" si="240"/>
        <v>2.7983223753415992E-3</v>
      </c>
      <c r="CN116" s="92">
        <f t="shared" si="241"/>
        <v>1</v>
      </c>
      <c r="CO116" s="92">
        <f t="shared" si="242"/>
        <v>1</v>
      </c>
      <c r="CP116" s="5">
        <f t="shared" ref="CP116:CP143" si="328">IF(BI116*BJ116*BK116*BL116&gt;0,1,0)</f>
        <v>1</v>
      </c>
      <c r="CQ116" s="91">
        <f t="shared" ref="CQ116:CQ143" si="329">IF(BO116*BP116*BQ116*BR116&gt;0,1,0)</f>
        <v>1</v>
      </c>
      <c r="CR116" s="37">
        <f t="shared" ref="CR116:CR143" si="330">CA116*CD116*CE116*CF116</f>
        <v>0.99547605050298638</v>
      </c>
      <c r="CS116">
        <f t="shared" ref="CS116:CS143" si="331">CD116*CE116</f>
        <v>1.0851690537510217</v>
      </c>
      <c r="CT116" s="84">
        <f t="shared" ref="CT116:CT143" si="332">IF(CO116=1,EB116,"NA ")</f>
        <v>1.0940170278756995</v>
      </c>
      <c r="CU116" s="205"/>
      <c r="CV116" s="244"/>
      <c r="CW116" s="5"/>
      <c r="CX116" s="26">
        <f t="shared" si="243"/>
        <v>0.22366066386765598</v>
      </c>
      <c r="CY116" s="26">
        <f t="shared" si="244"/>
        <v>0.1544352729584052</v>
      </c>
      <c r="CZ116" s="26">
        <f t="shared" si="245"/>
        <v>0.35373117766808282</v>
      </c>
      <c r="DA116" s="26">
        <f t="shared" ref="DA116:DA152" si="333">O116/$Q116</f>
        <v>0.26817288550585577</v>
      </c>
      <c r="DB116" s="26"/>
      <c r="DC116">
        <f t="shared" si="246"/>
        <v>0.99999999999999978</v>
      </c>
      <c r="DE116" s="26">
        <f t="shared" si="247"/>
        <v>0.22223521933191603</v>
      </c>
      <c r="DF116" s="26">
        <f t="shared" si="248"/>
        <v>0.15338665246112768</v>
      </c>
      <c r="DG116" s="26">
        <f t="shared" si="249"/>
        <v>0.35728562173743367</v>
      </c>
      <c r="DH116" s="26">
        <f t="shared" si="250"/>
        <v>0.26707372339275032</v>
      </c>
      <c r="DI116" s="26"/>
      <c r="DJ116" s="26">
        <f t="shared" si="276"/>
        <v>0.99998121692322761</v>
      </c>
      <c r="DK116" s="26"/>
      <c r="DL116" s="26">
        <f t="shared" si="277"/>
        <v>0.22223939367150922</v>
      </c>
      <c r="DM116" s="26">
        <f t="shared" si="278"/>
        <v>0.15338953358851315</v>
      </c>
      <c r="DN116" s="26">
        <f t="shared" si="279"/>
        <v>0.3572923327867506</v>
      </c>
      <c r="DO116" s="26">
        <f t="shared" si="280"/>
        <v>0.26707873995322712</v>
      </c>
      <c r="DP116" s="26"/>
      <c r="DQ116" s="26">
        <f t="shared" si="281"/>
        <v>1</v>
      </c>
      <c r="DR116" s="26"/>
      <c r="DS116" s="26"/>
      <c r="DT116" s="26">
        <f t="shared" si="251"/>
        <v>-3.6049749689549368E-2</v>
      </c>
      <c r="DU116" s="26">
        <f t="shared" si="252"/>
        <v>-1.4672371688893708E-2</v>
      </c>
      <c r="DV116" s="26">
        <f t="shared" si="253"/>
        <v>-3.9515861289543618E-2</v>
      </c>
      <c r="DW116" s="26">
        <f t="shared" si="254"/>
        <v>-5.3078471543060533E-3</v>
      </c>
      <c r="DX116" s="26"/>
      <c r="DZ116" s="26">
        <f t="shared" si="284"/>
        <v>0.97453135005178948</v>
      </c>
      <c r="EA116" s="26">
        <f t="shared" si="255"/>
        <v>0.90959412696098585</v>
      </c>
      <c r="EB116" s="26">
        <f t="shared" ref="EB116:EB147" si="334">EA116/EB$154</f>
        <v>1.0940170278756995</v>
      </c>
      <c r="ED116" s="26">
        <f t="shared" si="256"/>
        <v>1.363929523059401E-2</v>
      </c>
      <c r="EE116" s="26">
        <f t="shared" si="257"/>
        <v>-6.8971353215444269E-3</v>
      </c>
      <c r="EF116" s="26">
        <f t="shared" si="258"/>
        <v>-1.5658888425183429E-2</v>
      </c>
      <c r="EG116" s="26">
        <f t="shared" si="259"/>
        <v>-2.1683657021731067E-2</v>
      </c>
      <c r="EH116" s="26"/>
      <c r="EJ116" s="26">
        <f t="shared" si="260"/>
        <v>0.99063135753401022</v>
      </c>
      <c r="EK116" s="26">
        <f t="shared" si="261"/>
        <v>0.88477329951701034</v>
      </c>
      <c r="EL116" s="26">
        <f t="shared" ref="EL116:EL147" si="335">EK116/EK$154</f>
        <v>1.0438952587971375</v>
      </c>
      <c r="EM116" s="26">
        <v>0.98662118380364838</v>
      </c>
      <c r="EN116" s="26"/>
      <c r="EO116" s="26">
        <f t="shared" si="262"/>
        <v>-1.8473124845562544E-2</v>
      </c>
      <c r="EP116" s="26">
        <f t="shared" si="263"/>
        <v>-5.1868570215223714E-4</v>
      </c>
      <c r="EQ116" s="26">
        <f t="shared" si="264"/>
        <v>-2.8461255986572908E-2</v>
      </c>
      <c r="ER116" s="26">
        <f t="shared" si="265"/>
        <v>-2.5384626800605947E-3</v>
      </c>
      <c r="EU116" s="26">
        <f t="shared" si="282"/>
        <v>0.98508044116979376</v>
      </c>
      <c r="EV116" s="26">
        <f t="shared" si="266"/>
        <v>0.86992745537210658</v>
      </c>
      <c r="EW116" s="26">
        <f t="shared" ref="EW116:EW147" si="336">EV116/EW$154</f>
        <v>1.0524065219541749</v>
      </c>
      <c r="EX116" s="26"/>
      <c r="EY116" s="26">
        <f t="shared" si="267"/>
        <v>-1.7576624843987074E-2</v>
      </c>
      <c r="EZ116" s="26">
        <f t="shared" si="268"/>
        <v>-1.4153685986741268E-2</v>
      </c>
      <c r="FA116" s="26">
        <f t="shared" si="269"/>
        <v>-1.1054309480679207E-2</v>
      </c>
      <c r="FB116" s="26">
        <f t="shared" si="270"/>
        <v>-2.7693844742452652E-3</v>
      </c>
      <c r="FC116" s="26"/>
      <c r="FD116" s="26"/>
      <c r="FE116" s="26">
        <f t="shared" si="283"/>
        <v>0.98929124193924201</v>
      </c>
      <c r="FF116" s="26">
        <f t="shared" si="271"/>
        <v>1.0455976846680817</v>
      </c>
      <c r="FG116" s="26">
        <f t="shared" ref="FG116:FG147" si="337">FF116/FG$154</f>
        <v>1.0395382531016026</v>
      </c>
      <c r="FW116">
        <f t="shared" ref="FW116:FW152" si="338">AF116/AF$154</f>
        <v>0.87166555570927284</v>
      </c>
      <c r="FY116" s="8">
        <f t="shared" si="272"/>
        <v>32</v>
      </c>
      <c r="FZ116" t="b">
        <f t="shared" si="273"/>
        <v>0</v>
      </c>
      <c r="GD116" s="11"/>
      <c r="GE116" s="11"/>
      <c r="GF116" s="11"/>
      <c r="GG116" s="17">
        <f t="shared" ca="1" si="288"/>
        <v>2003</v>
      </c>
      <c r="GH116" s="18">
        <f t="shared" ca="1" si="289"/>
        <v>1.7455572184980694</v>
      </c>
      <c r="GI116" s="94">
        <f t="shared" ca="1" si="292"/>
        <v>1.3099734264435905</v>
      </c>
      <c r="GJ116" s="18">
        <f t="shared" ca="1" si="290"/>
        <v>0.75046146443181705</v>
      </c>
      <c r="GK116" s="18">
        <f t="shared" ca="1" si="291"/>
        <v>0.92599008075323841</v>
      </c>
      <c r="GN116" s="11" t="s">
        <v>273</v>
      </c>
      <c r="GO116" s="11"/>
      <c r="GP116" s="11"/>
      <c r="GQ116" s="11"/>
      <c r="GY116" s="14"/>
      <c r="HA116" s="26">
        <f t="shared" ref="HA116:HA145" si="339">CA116/CB$155</f>
        <v>0.6282702104900556</v>
      </c>
      <c r="HB116" s="26">
        <f t="shared" ref="HB116:HB143" si="340">CD116/CE$155</f>
        <v>1.1595466979460993</v>
      </c>
      <c r="HC116" s="26">
        <f t="shared" ref="HC116:HC143" si="341">CE116/CF$155</f>
        <v>1.0261189927393282</v>
      </c>
      <c r="HD116" s="26">
        <f t="shared" ref="HD116:HD143" si="342">CF116/CG$155</f>
        <v>1.0803169902921221</v>
      </c>
      <c r="HE116" s="26">
        <f t="shared" ref="HE116:HE143" si="343">CR116/CH$155</f>
        <v>0.80757644671795403</v>
      </c>
      <c r="HF116" s="26">
        <f t="shared" ref="HF116:HF143" si="344">CH116/CI$155</f>
        <v>0.80757685266834467</v>
      </c>
      <c r="HG116" s="26"/>
      <c r="HH116" s="26">
        <f t="shared" ref="HH116:HH145" si="345">CJ116/CK$155</f>
        <v>1.1898328897306656</v>
      </c>
      <c r="HJ116" s="26">
        <f t="shared" ref="HJ116:HJ145" si="346">AR116/AR$155</f>
        <v>0.94788170560339269</v>
      </c>
      <c r="HK116" s="26">
        <f t="shared" ref="HK116:HK145" si="347">AS116/AS$155</f>
        <v>0.89445321142405587</v>
      </c>
      <c r="HL116" s="26">
        <f t="shared" ref="HL116:HL145" si="348">AT116/AT$155</f>
        <v>1.388269244828324</v>
      </c>
      <c r="HM116" s="26">
        <f t="shared" ref="HM116:HM145" si="349">AU116/AU$155</f>
        <v>1.0968384571859504</v>
      </c>
      <c r="HP116" s="8">
        <f t="shared" si="274"/>
        <v>32</v>
      </c>
      <c r="HQ116" t="b">
        <f t="shared" si="275"/>
        <v>0</v>
      </c>
      <c r="HT116" s="11"/>
      <c r="HU116" s="11"/>
      <c r="HV116" s="11"/>
      <c r="HW116" s="19" t="str">
        <f t="shared" ref="HW116:HW143" ca="1" si="350">IF(HQ116,OFFSET(B$84,$FZ$4+$FY116,0),"")</f>
        <v/>
      </c>
      <c r="HX116" s="12" t="str">
        <f t="shared" ref="HX116:HX143" ca="1" si="351">IF($HQ116,OFFSET(HA$84,$FZ$4+$FY116,0),"")</f>
        <v/>
      </c>
      <c r="HY116" s="12" t="str">
        <f t="shared" ref="HY116:HY143" ca="1" si="352">IF($HQ116,OFFSET(HH$84,$FZ$4+$FY116,0),"")</f>
        <v/>
      </c>
      <c r="HZ116" s="12" t="str">
        <f t="shared" ref="HZ116:HZ143" ca="1" si="353">IF($HQ116,OFFSET(HD$84,$FZ$4+$FY116,0),"")</f>
        <v/>
      </c>
      <c r="IC116" s="12" t="str">
        <f t="shared" ref="IC116:IC143" ca="1" si="354">IF($HQ116,OFFSET(HJ$84,$FZ$4+$FY116,0),"")</f>
        <v/>
      </c>
      <c r="ID116" s="12" t="str">
        <f t="shared" ref="ID116:ID143" ca="1" si="355">IF($HQ116,OFFSET(HK$84,$FZ$4+$FY116,0),"")</f>
        <v/>
      </c>
      <c r="IE116" s="12" t="str">
        <f t="shared" ref="IE116:IE143" ca="1" si="356">IF($HQ116,OFFSET(HL$84,$FZ$4+$FY116,0),"")</f>
        <v/>
      </c>
      <c r="IF116" s="12" t="str">
        <f t="shared" ref="IF116:IF143" ca="1" si="357">IF($HQ116,OFFSET(HM$84,$FZ$4+$FY116,0),"")</f>
        <v/>
      </c>
      <c r="IH116" s="197"/>
      <c r="II116">
        <f t="shared" ref="II116:II143" si="358">AA116/AA$154</f>
        <v>0.96024247327726142</v>
      </c>
      <c r="IJ116">
        <f t="shared" ref="IJ116:IJ143" si="359">AB116/AB$154</f>
        <v>0.93216199541187605</v>
      </c>
      <c r="IK116" t="e">
        <f t="shared" ref="IK116:IK143" si="360">AE116/AE$154</f>
        <v>#DIV/0!</v>
      </c>
      <c r="IL116">
        <f t="shared" ref="IL116:IL143" si="361">L116/L$154</f>
        <v>0.96251569085002564</v>
      </c>
      <c r="IM116">
        <f t="shared" ref="IM116:IM143" si="362">M116/M$154</f>
        <v>0.92728522361928312</v>
      </c>
      <c r="IN116">
        <f t="shared" ref="IN116:IN143" si="363">N116/N$154</f>
        <v>1.0901481544139915</v>
      </c>
    </row>
    <row r="117" spans="1:248" x14ac:dyDescent="0.2">
      <c r="A117" t="s">
        <v>239</v>
      </c>
      <c r="B117" s="1">
        <f t="shared" ref="B117:B150" si="364">B116+1</f>
        <v>1982</v>
      </c>
      <c r="C117" s="42">
        <f>'Annual Data - MER Dec 2019'!C46</f>
        <v>15531.314</v>
      </c>
      <c r="D117" s="42">
        <f>'Annual Data - MER Dec 2019 PNNL'!G46</f>
        <v>10860.441999999999</v>
      </c>
      <c r="E117" s="42">
        <f>'Annual Data - MER Dec 2019 PNNL'!J46</f>
        <v>27560.972000000002</v>
      </c>
      <c r="F117" s="42">
        <f>'Annual Data - MER Dec 2019 PNNL'!M46</f>
        <v>19089.272000000001</v>
      </c>
      <c r="G117" s="42">
        <v>4.1890000000000001</v>
      </c>
      <c r="H117" s="42">
        <f t="shared" si="237"/>
        <v>73046.188999999998</v>
      </c>
      <c r="I117" s="527" t="s">
        <v>1815</v>
      </c>
      <c r="J117" s="1"/>
      <c r="K117" s="525"/>
      <c r="L117" s="42">
        <f>[11]National!H48</f>
        <v>15643.626528132623</v>
      </c>
      <c r="M117" s="42">
        <f>[10]Commercial_Total!D48</f>
        <v>10891.476402773887</v>
      </c>
      <c r="N117" s="42">
        <f>[12]Total_Industrial!F43</f>
        <v>22032.414745349775</v>
      </c>
      <c r="O117" s="42">
        <f>'[13]Total_Transportation '!F43</f>
        <v>18201.851944383496</v>
      </c>
      <c r="P117" s="42"/>
      <c r="Q117" s="42">
        <f t="shared" si="293"/>
        <v>66769.369620639787</v>
      </c>
      <c r="R117" s="27"/>
      <c r="S117" s="27"/>
      <c r="T117" s="51">
        <f t="shared" si="287"/>
        <v>1.0072313603428933</v>
      </c>
      <c r="U117" s="51">
        <f t="shared" si="294"/>
        <v>1.002857563511125</v>
      </c>
      <c r="V117" s="51">
        <f t="shared" si="295"/>
        <v>0.79940630342608288</v>
      </c>
      <c r="W117" s="51">
        <f t="shared" si="296"/>
        <v>0.95351210587724322</v>
      </c>
      <c r="X117" s="51"/>
      <c r="Y117" s="51">
        <f t="shared" si="297"/>
        <v>0.91407054268963694</v>
      </c>
      <c r="Z117" s="218"/>
      <c r="AA117" s="231">
        <f>Sector_Activity!B39</f>
        <v>84072.928486251054</v>
      </c>
      <c r="AB117" s="231">
        <f>Sector_Activity!C39</f>
        <v>55124.436870888363</v>
      </c>
      <c r="AC117" s="42">
        <f>Sector_Activity!D39</f>
        <v>1485.0017708143225</v>
      </c>
      <c r="AD117" s="265">
        <f>Sector_Activity!E39</f>
        <v>0.91880064372478998</v>
      </c>
      <c r="AE117" s="23"/>
      <c r="AF117" s="42">
        <f>Sector_Activity!G39</f>
        <v>6805.8</v>
      </c>
      <c r="AI117" s="267">
        <f t="shared" si="298"/>
        <v>186.07210204044358</v>
      </c>
      <c r="AJ117" s="267">
        <f t="shared" ref="AJ117:AJ152" si="365">M117/AB117*1000</f>
        <v>197.57982160042272</v>
      </c>
      <c r="AK117" s="267">
        <f t="shared" si="299"/>
        <v>14.836625233967213</v>
      </c>
      <c r="AL117" s="51">
        <f t="shared" si="300"/>
        <v>19.810447531462035</v>
      </c>
      <c r="AO117" s="34">
        <f t="shared" si="312"/>
        <v>9.810657030861881</v>
      </c>
      <c r="AP117" s="34">
        <f t="shared" ref="AP117:AP152" si="366">H117/AF117</f>
        <v>10.73293205795057</v>
      </c>
      <c r="AR117" s="26">
        <f t="shared" si="313"/>
        <v>1.008720259208971</v>
      </c>
      <c r="AS117" s="26">
        <f t="shared" si="314"/>
        <v>1.0010392135387813</v>
      </c>
      <c r="AT117" s="26">
        <f t="shared" si="301"/>
        <v>1.1991454580666825</v>
      </c>
      <c r="AU117" s="26">
        <f t="shared" si="302"/>
        <v>1.0220922366525564</v>
      </c>
      <c r="AV117" s="26"/>
      <c r="AW117" s="26">
        <f t="shared" si="315"/>
        <v>1.1263849515091473</v>
      </c>
      <c r="AZ117" s="34">
        <f t="shared" si="316"/>
        <v>12.353129461084817</v>
      </c>
      <c r="BA117" s="34">
        <f t="shared" ref="BA117:BA143" si="367">AB117/$AF117</f>
        <v>8.0996263291440194</v>
      </c>
      <c r="BB117" s="34">
        <f t="shared" si="317"/>
        <v>0.21819650457173623</v>
      </c>
      <c r="BC117" s="93">
        <f t="shared" si="318"/>
        <v>1.3500259245419934E-4</v>
      </c>
      <c r="BE117" s="26"/>
      <c r="BF117" s="26"/>
      <c r="BG117" s="26"/>
      <c r="BI117" s="258">
        <f>[11]National!CQ48</f>
        <v>1.0559868871662146</v>
      </c>
      <c r="BJ117" s="258">
        <f>[10]Commercial_Total!Y48</f>
        <v>1.0219325266444781</v>
      </c>
      <c r="BK117" s="258">
        <f>[12]Total_Industrial!Z43</f>
        <v>1.072240761862115</v>
      </c>
      <c r="BL117" s="258">
        <f>'[13]Total_Transportation '!Z43</f>
        <v>1.0367523713577214</v>
      </c>
      <c r="BM117" s="1"/>
      <c r="BO117" s="258">
        <f>[11]National!CU48</f>
        <v>0.95523937983350771</v>
      </c>
      <c r="BP117" s="258">
        <f>[10]Commercial_Total!X48</f>
        <v>0.9795550953111356</v>
      </c>
      <c r="BQ117" s="258">
        <f>[12]Total_Industrial!AD43</f>
        <v>1.1183538419749943</v>
      </c>
      <c r="BR117" s="258">
        <f>'[13]Total_Transportation '!AD43</f>
        <v>0.98585955999698738</v>
      </c>
      <c r="BS117" s="1"/>
      <c r="CA117" s="83">
        <f t="shared" si="319"/>
        <v>0.85595703739105278</v>
      </c>
      <c r="CB117" s="83">
        <f t="shared" si="320"/>
        <v>1.1179614101074467</v>
      </c>
      <c r="CC117" s="83">
        <f t="shared" si="321"/>
        <v>1.1263849515091473</v>
      </c>
      <c r="CD117" s="83">
        <f t="shared" si="322"/>
        <v>1.0515756840818207</v>
      </c>
      <c r="CE117" s="83">
        <f t="shared" si="323"/>
        <v>1.0197329143097364</v>
      </c>
      <c r="CF117" s="83">
        <f t="shared" si="324"/>
        <v>1.0504122054267475</v>
      </c>
      <c r="CG117" s="411">
        <f t="shared" si="309"/>
        <v>0.96413688726030888</v>
      </c>
      <c r="CH117" s="411">
        <f t="shared" si="325"/>
        <v>0.96413712605563429</v>
      </c>
      <c r="CI117" s="9"/>
      <c r="CJ117" s="84">
        <f t="shared" si="326"/>
        <v>1.0723263369460097</v>
      </c>
      <c r="CK117" s="26"/>
      <c r="CL117" s="87">
        <f t="shared" si="327"/>
        <v>1.2376099437610242</v>
      </c>
      <c r="CM117" s="87">
        <f t="shared" si="240"/>
        <v>2.947351099481142E-3</v>
      </c>
      <c r="CN117" s="92">
        <f t="shared" si="241"/>
        <v>1</v>
      </c>
      <c r="CO117" s="92">
        <f t="shared" si="242"/>
        <v>1</v>
      </c>
      <c r="CP117" s="5">
        <f t="shared" si="328"/>
        <v>1</v>
      </c>
      <c r="CQ117" s="91">
        <f t="shared" si="329"/>
        <v>1</v>
      </c>
      <c r="CR117" s="37">
        <f t="shared" si="330"/>
        <v>0.96413688726030888</v>
      </c>
      <c r="CS117">
        <f t="shared" si="331"/>
        <v>1.0723263369460097</v>
      </c>
      <c r="CT117" s="84">
        <f t="shared" si="332"/>
        <v>1.0711401647639334</v>
      </c>
      <c r="CU117" s="205"/>
      <c r="CV117" s="244"/>
      <c r="CW117" s="5"/>
      <c r="CX117" s="26">
        <f t="shared" ref="CX117:CX152" si="368">L117/$Q117</f>
        <v>0.23429345846777105</v>
      </c>
      <c r="CY117" s="26">
        <f t="shared" ref="CY117:CY152" si="369">M117/$Q117</f>
        <v>0.163120851142604</v>
      </c>
      <c r="CZ117" s="26">
        <f t="shared" ref="CZ117:CZ152" si="370">N117/$Q117</f>
        <v>0.32997787564163406</v>
      </c>
      <c r="DA117" s="26">
        <f t="shared" si="333"/>
        <v>0.27260781474799078</v>
      </c>
      <c r="DB117" s="26"/>
      <c r="DC117">
        <f t="shared" si="246"/>
        <v>0.99999999999999989</v>
      </c>
      <c r="DE117" s="26">
        <f t="shared" ref="DE117:DE143" si="371">(CX117-CX116)/LN(CX117/CX116)</f>
        <v>0.22893590981929557</v>
      </c>
      <c r="DF117" s="26">
        <f t="shared" ref="DF117:DF143" si="372">(CY117-CY116)/LN(CY117/CY116)</f>
        <v>0.15873846048189535</v>
      </c>
      <c r="DG117" s="26">
        <f t="shared" ref="DG117:DG143" si="373">(CZ117-CZ116)/LN(CZ117/CZ116)</f>
        <v>0.34171694350407184</v>
      </c>
      <c r="DH117" s="26">
        <f t="shared" ref="DH117:DH143" si="374">(DA117-DA116)/LN(DA117/DA116)</f>
        <v>0.27038428822723459</v>
      </c>
      <c r="DI117" s="26"/>
      <c r="DJ117" s="26">
        <f t="shared" si="276"/>
        <v>0.99977560203249738</v>
      </c>
      <c r="DK117" s="26"/>
      <c r="DL117" s="26">
        <f t="shared" si="277"/>
        <v>0.22898729410267613</v>
      </c>
      <c r="DM117" s="26">
        <f t="shared" si="278"/>
        <v>0.15877408906477358</v>
      </c>
      <c r="DN117" s="26">
        <f t="shared" si="279"/>
        <v>0.34179364130248541</v>
      </c>
      <c r="DO117" s="26">
        <f t="shared" si="280"/>
        <v>0.27044497553006486</v>
      </c>
      <c r="DP117" s="26"/>
      <c r="DQ117" s="26">
        <f t="shared" si="281"/>
        <v>1</v>
      </c>
      <c r="DR117" s="26"/>
      <c r="DS117" s="26"/>
      <c r="DT117" s="26">
        <f t="shared" ref="DT117:DT143" si="375">LN(AR117/AR116)</f>
        <v>6.3179180404353526E-3</v>
      </c>
      <c r="DU117" s="26">
        <f t="shared" ref="DU117:DU143" si="376">LN(AS117/AS116)</f>
        <v>6.2840854960067678E-3</v>
      </c>
      <c r="DV117" s="26">
        <f t="shared" ref="DV117:DV143" si="377">LN(AT117/AT116)</f>
        <v>-5.8878044099558879E-2</v>
      </c>
      <c r="DW117" s="26">
        <f t="shared" ref="DW117:DW143" si="378">LN(AU117/AU116)</f>
        <v>-1.2767642589297959E-2</v>
      </c>
      <c r="DX117" s="26"/>
      <c r="DZ117" s="26">
        <f t="shared" si="284"/>
        <v>0.97908911604768412</v>
      </c>
      <c r="EA117" s="26">
        <f t="shared" ref="EA117:EA143" si="379">IF(ISERR(DZ117),EA116,DZ117*EA116)</f>
        <v>0.89057370972839656</v>
      </c>
      <c r="EB117" s="26">
        <f t="shared" si="334"/>
        <v>1.0711401647639334</v>
      </c>
      <c r="ED117" s="26">
        <f t="shared" ref="ED117:ED143" si="380">LN(AZ117/AZ116)</f>
        <v>2.6324418068410214E-2</v>
      </c>
      <c r="EE117" s="26">
        <f t="shared" ref="EE117:EE143" si="381">LN(BA117/BA116)</f>
        <v>3.4630115598700752E-2</v>
      </c>
      <c r="EF117" s="26">
        <f t="shared" ref="EF117:EF143" si="382">LN(BB117/BB116)</f>
        <v>-2.443566648163726E-2</v>
      </c>
      <c r="EG117" s="26">
        <f t="shared" ref="EG117:EG143" si="383">LN(BC117/BC116)</f>
        <v>1.5367881449851892E-2</v>
      </c>
      <c r="EH117" s="26"/>
      <c r="EJ117" s="26">
        <f t="shared" ref="EJ117:EJ143" si="384">EXP(SUMPRODUCT($DL117:$DO117,ED117:EG117))</f>
        <v>1.0073574673512102</v>
      </c>
      <c r="EK117" s="26">
        <f t="shared" ref="EK117:EK143" si="385">IF(ISERR(EJ117),EK116,EJ117*EK116)</f>
        <v>0.89128299018142931</v>
      </c>
      <c r="EL117" s="26">
        <f t="shared" si="335"/>
        <v>1.0515756840818207</v>
      </c>
      <c r="EM117" s="26">
        <v>0.99461185596796919</v>
      </c>
      <c r="EN117" s="26"/>
      <c r="EO117" s="26">
        <f t="shared" ref="EO117:EO143" si="386">LN(BI117/BI116)</f>
        <v>1.0189476393464882E-2</v>
      </c>
      <c r="EP117" s="26">
        <f t="shared" ref="EP117:EP143" si="387">LN(BJ117/BJ116)</f>
        <v>4.4658835806566564E-2</v>
      </c>
      <c r="EQ117" s="26">
        <f t="shared" ref="EQ117:EQ143" si="388">LN(BK117/BK116)</f>
        <v>-1.3851169985573904E-2</v>
      </c>
      <c r="ER117" s="26">
        <f t="shared" ref="ER117:ER143" si="389">LN(BL117/BL116)</f>
        <v>-2.4354264372314693E-2</v>
      </c>
      <c r="EU117" s="26">
        <f t="shared" si="282"/>
        <v>0.99810499413883869</v>
      </c>
      <c r="EV117" s="26">
        <f t="shared" ref="EV117:EV143" si="390">IF(ISERR(EU117),EV116,EU117*EV116)</f>
        <v>0.86827893774539133</v>
      </c>
      <c r="EW117" s="26">
        <f t="shared" si="336"/>
        <v>1.0504122054267475</v>
      </c>
      <c r="EX117" s="26"/>
      <c r="EY117" s="26">
        <f t="shared" ref="EY117:EY143" si="391">LN(BO117/BO116)</f>
        <v>-3.8715583530293577E-3</v>
      </c>
      <c r="EZ117" s="26">
        <f t="shared" ref="EZ117:EZ143" si="392">LN(BP117/BP116)</f>
        <v>-3.8374750310559896E-2</v>
      </c>
      <c r="FA117" s="26">
        <f t="shared" ref="FA117:FA143" si="393">LN(BQ117/BQ116)</f>
        <v>-4.502708932378275E-2</v>
      </c>
      <c r="FB117" s="26">
        <f t="shared" ref="FB117:FB143" si="394">LN(BR117/BR116)</f>
        <v>1.1586621783017167E-2</v>
      </c>
      <c r="FC117" s="26"/>
      <c r="FD117" s="26"/>
      <c r="FE117" s="26">
        <f t="shared" si="283"/>
        <v>0.98094794613591718</v>
      </c>
      <c r="FF117" s="26">
        <f t="shared" ref="FF117:FF143" si="395">IF(ISERR(FE117),FF116,FE117*FF116)</f>
        <v>1.0256769012596252</v>
      </c>
      <c r="FG117" s="26">
        <f t="shared" si="337"/>
        <v>1.0197329143097364</v>
      </c>
      <c r="FW117">
        <f t="shared" si="338"/>
        <v>0.85595703739105278</v>
      </c>
      <c r="FY117" s="8">
        <f t="shared" ref="FY117:FY143" si="396">FY116+1</f>
        <v>33</v>
      </c>
      <c r="FZ117" t="b">
        <f t="shared" si="273"/>
        <v>0</v>
      </c>
      <c r="GD117" s="11"/>
      <c r="GE117" s="11"/>
      <c r="GF117" s="11"/>
      <c r="GG117" s="17">
        <f t="shared" ca="1" si="288"/>
        <v>2004</v>
      </c>
      <c r="GH117" s="18">
        <f t="shared" ca="1" si="289"/>
        <v>1.8118750864660234</v>
      </c>
      <c r="GI117" s="94">
        <f t="shared" ca="1" si="292"/>
        <v>1.3296981692104257</v>
      </c>
      <c r="GJ117" s="18">
        <f t="shared" ca="1" si="290"/>
        <v>0.7338796030381648</v>
      </c>
      <c r="GK117" s="18">
        <f t="shared" ca="1" si="291"/>
        <v>0.91806717506565561</v>
      </c>
      <c r="GN117" s="11" t="s">
        <v>274</v>
      </c>
      <c r="GO117" s="11"/>
      <c r="GP117" s="11"/>
      <c r="GQ117" s="11"/>
      <c r="GY117" s="14"/>
      <c r="HA117" s="26">
        <f t="shared" si="339"/>
        <v>0.61694798484326563</v>
      </c>
      <c r="HB117" s="26">
        <f t="shared" si="340"/>
        <v>1.1680780249184415</v>
      </c>
      <c r="HC117" s="26">
        <f t="shared" si="341"/>
        <v>1.0065693184187001</v>
      </c>
      <c r="HD117" s="26">
        <f t="shared" si="342"/>
        <v>1.0782697832636066</v>
      </c>
      <c r="HE117" s="26">
        <f t="shared" si="343"/>
        <v>0.78215266069934763</v>
      </c>
      <c r="HF117" s="26">
        <f t="shared" si="344"/>
        <v>0.78215311140287691</v>
      </c>
      <c r="HG117" s="26"/>
      <c r="HH117" s="26">
        <f t="shared" si="345"/>
        <v>1.175751501402017</v>
      </c>
      <c r="HJ117" s="26">
        <f t="shared" si="346"/>
        <v>0.9538893022998971</v>
      </c>
      <c r="HK117" s="26">
        <f t="shared" si="347"/>
        <v>0.9000917297872697</v>
      </c>
      <c r="HL117" s="26">
        <f t="shared" si="348"/>
        <v>1.3088904316901255</v>
      </c>
      <c r="HM117" s="26">
        <f t="shared" si="349"/>
        <v>1.0829234358226811</v>
      </c>
      <c r="HP117" s="8">
        <f t="shared" ref="HP117:HP145" si="397">HP116+1</f>
        <v>33</v>
      </c>
      <c r="HQ117" t="b">
        <f t="shared" si="275"/>
        <v>0</v>
      </c>
      <c r="HT117" s="11"/>
      <c r="HU117" s="11"/>
      <c r="HV117" s="11"/>
      <c r="HW117" s="19" t="str">
        <f t="shared" ca="1" si="350"/>
        <v/>
      </c>
      <c r="HX117" s="12" t="str">
        <f t="shared" ca="1" si="351"/>
        <v/>
      </c>
      <c r="HY117" s="12" t="str">
        <f t="shared" ca="1" si="352"/>
        <v/>
      </c>
      <c r="HZ117" s="12" t="str">
        <f t="shared" ca="1" si="353"/>
        <v/>
      </c>
      <c r="IC117" s="12" t="str">
        <f t="shared" ca="1" si="354"/>
        <v/>
      </c>
      <c r="ID117" s="12" t="str">
        <f t="shared" ca="1" si="355"/>
        <v/>
      </c>
      <c r="IE117" s="12" t="str">
        <f t="shared" ca="1" si="356"/>
        <v/>
      </c>
      <c r="IF117" s="12" t="str">
        <f t="shared" ca="1" si="357"/>
        <v/>
      </c>
      <c r="IH117" s="197"/>
      <c r="II117">
        <f t="shared" si="358"/>
        <v>0.96808957444394417</v>
      </c>
      <c r="IJ117">
        <f t="shared" si="359"/>
        <v>0.94761765331232573</v>
      </c>
      <c r="IK117" t="e">
        <f t="shared" si="360"/>
        <v>#DIV/0!</v>
      </c>
      <c r="IL117">
        <f t="shared" si="361"/>
        <v>0.9765315664705978</v>
      </c>
      <c r="IM117">
        <f t="shared" si="362"/>
        <v>0.94860243040723602</v>
      </c>
      <c r="IN117">
        <f t="shared" si="363"/>
        <v>0.98492899127319677</v>
      </c>
    </row>
    <row r="118" spans="1:248" x14ac:dyDescent="0.2">
      <c r="A118" t="s">
        <v>239</v>
      </c>
      <c r="B118" s="1">
        <f t="shared" si="364"/>
        <v>1983</v>
      </c>
      <c r="C118" s="42">
        <f>'Annual Data - MER Dec 2019'!C47</f>
        <v>15425.468999999999</v>
      </c>
      <c r="D118" s="42">
        <f>'Annual Data - MER Dec 2019 PNNL'!G47</f>
        <v>10938.501</v>
      </c>
      <c r="E118" s="42">
        <f>'Annual Data - MER Dec 2019 PNNL'!J47</f>
        <v>27371.96</v>
      </c>
      <c r="F118" s="42">
        <f>'Annual Data - MER Dec 2019 PNNL'!M47</f>
        <v>19176.667000000001</v>
      </c>
      <c r="G118" s="42">
        <v>2.7959999999999998</v>
      </c>
      <c r="H118" s="42">
        <f t="shared" si="237"/>
        <v>72915.393000000011</v>
      </c>
      <c r="I118" s="1"/>
      <c r="J118" s="1"/>
      <c r="K118" s="525"/>
      <c r="L118" s="42">
        <f>[11]National!H49</f>
        <v>15402.506707579905</v>
      </c>
      <c r="M118" s="42">
        <f>[10]Commercial_Total!D49</f>
        <v>10969.401809498229</v>
      </c>
      <c r="N118" s="42">
        <f>[12]Total_Industrial!F44</f>
        <v>22884.190769461748</v>
      </c>
      <c r="O118" s="42">
        <f>'[13]Total_Transportation '!F44</f>
        <v>18416.191951597593</v>
      </c>
      <c r="P118" s="42"/>
      <c r="Q118" s="42">
        <f t="shared" si="293"/>
        <v>67672.291238137477</v>
      </c>
      <c r="R118" s="27"/>
      <c r="S118" s="27"/>
      <c r="T118" s="51">
        <f t="shared" si="287"/>
        <v>0.99851140393720972</v>
      </c>
      <c r="U118" s="51">
        <f t="shared" si="294"/>
        <v>1.0028249583282234</v>
      </c>
      <c r="V118" s="51">
        <f t="shared" si="295"/>
        <v>0.83604501721695301</v>
      </c>
      <c r="W118" s="51">
        <f t="shared" si="296"/>
        <v>0.96034373186944277</v>
      </c>
      <c r="X118" s="51"/>
      <c r="Y118" s="51">
        <f t="shared" si="297"/>
        <v>0.92809334838444146</v>
      </c>
      <c r="Z118" s="218"/>
      <c r="AA118" s="231">
        <f>Sector_Activity!B40</f>
        <v>84941.020785206041</v>
      </c>
      <c r="AB118" s="231">
        <f>Sector_Activity!C40</f>
        <v>55948.968379792685</v>
      </c>
      <c r="AC118" s="42">
        <f>Sector_Activity!D40</f>
        <v>1539.6167326602758</v>
      </c>
      <c r="AD118" s="265">
        <f>Sector_Activity!E40</f>
        <v>0.95430002938086766</v>
      </c>
      <c r="AE118" s="23"/>
      <c r="AF118" s="42">
        <f>Sector_Activity!G40</f>
        <v>7117.7</v>
      </c>
      <c r="AI118" s="267">
        <f t="shared" si="298"/>
        <v>181.33178251446822</v>
      </c>
      <c r="AJ118" s="267">
        <f t="shared" si="365"/>
        <v>196.06084128371688</v>
      </c>
      <c r="AK118" s="267">
        <f t="shared" si="299"/>
        <v>14.863563303784423</v>
      </c>
      <c r="AL118" s="51">
        <f t="shared" si="300"/>
        <v>19.298115251600361</v>
      </c>
      <c r="AO118" s="34">
        <f t="shared" si="312"/>
        <v>9.5076065636564451</v>
      </c>
      <c r="AP118" s="34">
        <f t="shared" si="366"/>
        <v>10.244235216432276</v>
      </c>
      <c r="AR118" s="26">
        <f t="shared" si="313"/>
        <v>0.98302239107860556</v>
      </c>
      <c r="AS118" s="26">
        <f t="shared" si="314"/>
        <v>0.9933432917118491</v>
      </c>
      <c r="AT118" s="26">
        <f t="shared" si="301"/>
        <v>1.2013226825743444</v>
      </c>
      <c r="AU118" s="26">
        <f t="shared" si="302"/>
        <v>0.995659171725503</v>
      </c>
      <c r="AV118" s="26"/>
      <c r="AW118" s="26">
        <f t="shared" si="315"/>
        <v>1.0915910039953147</v>
      </c>
      <c r="AZ118" s="34">
        <f t="shared" si="316"/>
        <v>11.93377366076205</v>
      </c>
      <c r="BA118" s="34">
        <f t="shared" si="367"/>
        <v>7.8605403964472629</v>
      </c>
      <c r="BB118" s="34">
        <f t="shared" si="317"/>
        <v>0.21630817998233642</v>
      </c>
      <c r="BC118" s="93">
        <f t="shared" si="318"/>
        <v>1.3407421349324468E-4</v>
      </c>
      <c r="BE118" s="26"/>
      <c r="BF118" s="26"/>
      <c r="BG118" s="26"/>
      <c r="BI118" s="258">
        <f>[11]National!CQ49</f>
        <v>1.0254295746959041</v>
      </c>
      <c r="BJ118" s="258">
        <f>[10]Commercial_Total!Y49</f>
        <v>0.97624251008250285</v>
      </c>
      <c r="BK118" s="258">
        <f>[12]Total_Industrial!Z44</f>
        <v>1.0852799047936643</v>
      </c>
      <c r="BL118" s="258">
        <f>'[13]Total_Transportation '!Z44</f>
        <v>1.006201793613424</v>
      </c>
      <c r="BM118" s="1"/>
      <c r="BO118" s="258">
        <f>[11]National!CU49</f>
        <v>0.9586444699238611</v>
      </c>
      <c r="BP118" s="258">
        <f>[10]Commercial_Total!X49</f>
        <v>1.0175169401585482</v>
      </c>
      <c r="BQ118" s="258">
        <f>[12]Total_Industrial!AD44</f>
        <v>1.1069234919263702</v>
      </c>
      <c r="BR118" s="258">
        <f>'[13]Total_Transportation '!AD44</f>
        <v>0.98952235828355972</v>
      </c>
      <c r="BS118" s="1"/>
      <c r="CA118" s="83">
        <f t="shared" si="319"/>
        <v>0.89518431412005883</v>
      </c>
      <c r="CB118" s="83">
        <f t="shared" si="320"/>
        <v>1.0670578725550837</v>
      </c>
      <c r="CC118" s="83">
        <f t="shared" si="321"/>
        <v>1.0915910039953147</v>
      </c>
      <c r="CD118" s="83">
        <f t="shared" si="322"/>
        <v>1.0331973085821757</v>
      </c>
      <c r="CE118" s="83">
        <f t="shared" si="323"/>
        <v>1.0244169017821951</v>
      </c>
      <c r="CF118" s="83">
        <f t="shared" si="324"/>
        <v>1.0313352024786768</v>
      </c>
      <c r="CG118" s="411">
        <f t="shared" si="309"/>
        <v>0.97717490856575406</v>
      </c>
      <c r="CH118" s="411">
        <f t="shared" si="325"/>
        <v>0.97717514421117235</v>
      </c>
      <c r="CI118" s="9"/>
      <c r="CJ118" s="84">
        <f t="shared" si="326"/>
        <v>1.0584247857874551</v>
      </c>
      <c r="CK118" s="26"/>
      <c r="CL118" s="87">
        <f t="shared" si="327"/>
        <v>1.1679739305959504</v>
      </c>
      <c r="CM118" s="87">
        <f t="shared" si="240"/>
        <v>2.7204979421933148E-3</v>
      </c>
      <c r="CN118" s="92">
        <f t="shared" si="241"/>
        <v>1</v>
      </c>
      <c r="CO118" s="92">
        <f t="shared" si="242"/>
        <v>1</v>
      </c>
      <c r="CP118" s="5">
        <f t="shared" si="328"/>
        <v>1</v>
      </c>
      <c r="CQ118" s="91">
        <f t="shared" si="329"/>
        <v>1</v>
      </c>
      <c r="CR118" s="37">
        <f t="shared" si="330"/>
        <v>0.97717490856575406</v>
      </c>
      <c r="CS118">
        <f t="shared" si="331"/>
        <v>1.0584247857874551</v>
      </c>
      <c r="CT118" s="84">
        <f t="shared" si="332"/>
        <v>1.0565174676009088</v>
      </c>
      <c r="CU118" s="205"/>
      <c r="CV118" s="244"/>
      <c r="CW118" s="5"/>
      <c r="CX118" s="26">
        <f t="shared" si="368"/>
        <v>0.22760433296663155</v>
      </c>
      <c r="CY118" s="26">
        <f t="shared" si="369"/>
        <v>0.16209591265200579</v>
      </c>
      <c r="CZ118" s="26">
        <f t="shared" si="370"/>
        <v>0.33816190276361008</v>
      </c>
      <c r="DA118" s="26">
        <f t="shared" si="333"/>
        <v>0.27213785161775256</v>
      </c>
      <c r="DB118" s="26"/>
      <c r="DC118">
        <f t="shared" si="246"/>
        <v>1</v>
      </c>
      <c r="DE118" s="26">
        <f t="shared" si="371"/>
        <v>0.23093274968393718</v>
      </c>
      <c r="DF118" s="26">
        <f t="shared" si="372"/>
        <v>0.16260784353755567</v>
      </c>
      <c r="DG118" s="26">
        <f t="shared" si="373"/>
        <v>0.33405318087748137</v>
      </c>
      <c r="DH118" s="26">
        <f t="shared" si="374"/>
        <v>0.27237276560840823</v>
      </c>
      <c r="DI118" s="26"/>
      <c r="DJ118" s="26">
        <f t="shared" si="276"/>
        <v>0.99996653970738247</v>
      </c>
      <c r="DK118" s="26"/>
      <c r="DL118" s="26">
        <f t="shared" si="277"/>
        <v>0.2309404770198755</v>
      </c>
      <c r="DM118" s="26">
        <f t="shared" si="278"/>
        <v>0.16261328462564273</v>
      </c>
      <c r="DN118" s="26">
        <f t="shared" si="279"/>
        <v>0.33406435876867885</v>
      </c>
      <c r="DO118" s="26">
        <f t="shared" si="280"/>
        <v>0.2723818795858029</v>
      </c>
      <c r="DP118" s="26"/>
      <c r="DQ118" s="26">
        <f t="shared" si="281"/>
        <v>1</v>
      </c>
      <c r="DR118" s="26"/>
      <c r="DS118" s="26"/>
      <c r="DT118" s="26">
        <f t="shared" si="375"/>
        <v>-2.5805838135527979E-2</v>
      </c>
      <c r="DU118" s="26">
        <f t="shared" si="376"/>
        <v>-7.717636917982911E-3</v>
      </c>
      <c r="DV118" s="26">
        <f t="shared" si="377"/>
        <v>1.8140004175279049E-3</v>
      </c>
      <c r="DW118" s="26">
        <f t="shared" si="378"/>
        <v>-2.6202015859932839E-2</v>
      </c>
      <c r="DX118" s="26"/>
      <c r="DZ118" s="26">
        <f t="shared" si="284"/>
        <v>0.98634847460299735</v>
      </c>
      <c r="EA118" s="26">
        <f t="shared" si="379"/>
        <v>0.87841602011213649</v>
      </c>
      <c r="EB118" s="26">
        <f t="shared" si="334"/>
        <v>1.0565174676009088</v>
      </c>
      <c r="ED118" s="26">
        <f t="shared" si="380"/>
        <v>-3.4536925628575688E-2</v>
      </c>
      <c r="EE118" s="26">
        <f t="shared" si="381"/>
        <v>-2.99625716034141E-2</v>
      </c>
      <c r="EF118" s="26">
        <f t="shared" si="382"/>
        <v>-8.6919038848694511E-3</v>
      </c>
      <c r="EG118" s="26">
        <f t="shared" si="383"/>
        <v>-6.9005029367976674E-3</v>
      </c>
      <c r="EH118" s="26"/>
      <c r="EJ118" s="26">
        <f t="shared" si="384"/>
        <v>0.9825230121066445</v>
      </c>
      <c r="EK118" s="26">
        <f t="shared" si="385"/>
        <v>0.87570604815247477</v>
      </c>
      <c r="EL118" s="26">
        <f t="shared" si="335"/>
        <v>1.0331973085821757</v>
      </c>
      <c r="EM118" s="26">
        <v>0.97407801486493151</v>
      </c>
      <c r="EN118" s="26"/>
      <c r="EO118" s="26">
        <f t="shared" si="386"/>
        <v>-2.9364145692797206E-2</v>
      </c>
      <c r="EP118" s="26">
        <f t="shared" si="387"/>
        <v>-4.5739718694494565E-2</v>
      </c>
      <c r="EQ118" s="26">
        <f t="shared" si="388"/>
        <v>1.2087301769443722E-2</v>
      </c>
      <c r="ER118" s="26">
        <f t="shared" si="389"/>
        <v>-2.9910465806168973E-2</v>
      </c>
      <c r="EU118" s="26">
        <f t="shared" si="282"/>
        <v>0.98183855552181043</v>
      </c>
      <c r="EV118" s="26">
        <f t="shared" si="390"/>
        <v>0.85250973802594698</v>
      </c>
      <c r="EW118" s="26">
        <f t="shared" si="336"/>
        <v>1.0313352024786768</v>
      </c>
      <c r="EX118" s="26"/>
      <c r="EY118" s="26">
        <f t="shared" si="391"/>
        <v>3.5583075572689594E-3</v>
      </c>
      <c r="EZ118" s="26">
        <f t="shared" si="392"/>
        <v>3.8022081776511556E-2</v>
      </c>
      <c r="FA118" s="26">
        <f t="shared" si="393"/>
        <v>-1.0273281810353103E-2</v>
      </c>
      <c r="FB118" s="26">
        <f t="shared" si="394"/>
        <v>3.7084499462361107E-3</v>
      </c>
      <c r="FC118" s="26"/>
      <c r="FD118" s="26"/>
      <c r="FE118" s="26">
        <f t="shared" si="283"/>
        <v>1.0045933473429454</v>
      </c>
      <c r="FF118" s="26">
        <f t="shared" si="395"/>
        <v>1.0303881915287465</v>
      </c>
      <c r="FG118" s="26">
        <f t="shared" si="337"/>
        <v>1.0244169017821951</v>
      </c>
      <c r="FW118">
        <f t="shared" si="338"/>
        <v>0.89518431412005883</v>
      </c>
      <c r="FY118" s="8">
        <f t="shared" si="396"/>
        <v>34</v>
      </c>
      <c r="FZ118" t="b">
        <f t="shared" si="273"/>
        <v>0</v>
      </c>
      <c r="GD118" s="11"/>
      <c r="GE118" s="11"/>
      <c r="GF118" s="11"/>
      <c r="GG118" s="17">
        <f t="shared" ca="1" si="288"/>
        <v>2005</v>
      </c>
      <c r="GH118" s="18">
        <f t="shared" ca="1" si="289"/>
        <v>1.8755266566890114</v>
      </c>
      <c r="GI118" s="94">
        <f ca="1">GH118*GJ118</f>
        <v>1.3410530775580816</v>
      </c>
      <c r="GJ118" s="18">
        <f t="shared" ca="1" si="290"/>
        <v>0.7150274685647654</v>
      </c>
      <c r="GK118" s="18">
        <f t="shared" ca="1" si="291"/>
        <v>0.90224630190241462</v>
      </c>
      <c r="GN118" s="11" t="str">
        <f ca="1">IF($FZ115,OFFSET(AR$10,$FZ$4+$FY115,0),"")</f>
        <v/>
      </c>
      <c r="GO118" s="11" t="str">
        <f ca="1">IF($FZ115,OFFSET(AS$10,$FZ$4+$FY115,0),"")</f>
        <v/>
      </c>
      <c r="GP118" s="11" t="str">
        <f ca="1">IF($FZ115,OFFSET(AT$10,$FZ$4+$FY115,0),"")</f>
        <v/>
      </c>
      <c r="GQ118" s="11" t="str">
        <f ca="1">IF($FZ115,OFFSET(AU$10,$FZ$4+$FY115,0),"")</f>
        <v/>
      </c>
      <c r="GY118" s="14"/>
      <c r="HA118" s="26">
        <f t="shared" si="339"/>
        <v>0.64522182134633865</v>
      </c>
      <c r="HB118" s="26">
        <f t="shared" si="340"/>
        <v>1.1476635394184473</v>
      </c>
      <c r="HC118" s="26">
        <f t="shared" si="341"/>
        <v>1.0111928409229491</v>
      </c>
      <c r="HD118" s="26">
        <f t="shared" si="342"/>
        <v>1.0586868464623549</v>
      </c>
      <c r="HE118" s="26">
        <f t="shared" si="343"/>
        <v>0.79272970965272449</v>
      </c>
      <c r="HF118" s="26">
        <f t="shared" si="344"/>
        <v>0.79273016127606366</v>
      </c>
      <c r="HG118" s="26"/>
      <c r="HH118" s="26">
        <f t="shared" si="345"/>
        <v>1.1605091548482269</v>
      </c>
      <c r="HJ118" s="26">
        <f t="shared" si="346"/>
        <v>0.92958829190808456</v>
      </c>
      <c r="HK118" s="26">
        <f t="shared" si="347"/>
        <v>0.89317188539373871</v>
      </c>
      <c r="HL118" s="26">
        <f t="shared" si="348"/>
        <v>1.3112669142982609</v>
      </c>
      <c r="HM118" s="26">
        <f t="shared" si="349"/>
        <v>1.0549171713549281</v>
      </c>
      <c r="HP118" s="8">
        <f t="shared" si="397"/>
        <v>34</v>
      </c>
      <c r="HQ118" t="b">
        <f t="shared" si="275"/>
        <v>0</v>
      </c>
      <c r="HT118" s="11"/>
      <c r="HU118" s="11"/>
      <c r="HV118" s="11"/>
      <c r="HW118" s="19" t="str">
        <f t="shared" ca="1" si="350"/>
        <v/>
      </c>
      <c r="HX118" s="12" t="str">
        <f t="shared" ca="1" si="351"/>
        <v/>
      </c>
      <c r="HY118" s="12" t="str">
        <f t="shared" ca="1" si="352"/>
        <v/>
      </c>
      <c r="HZ118" s="12" t="str">
        <f t="shared" ca="1" si="353"/>
        <v/>
      </c>
      <c r="IC118" s="12" t="str">
        <f t="shared" ca="1" si="354"/>
        <v/>
      </c>
      <c r="ID118" s="12" t="str">
        <f t="shared" ca="1" si="355"/>
        <v/>
      </c>
      <c r="IE118" s="12" t="str">
        <f t="shared" ca="1" si="356"/>
        <v/>
      </c>
      <c r="IF118" s="12" t="str">
        <f t="shared" ca="1" si="357"/>
        <v/>
      </c>
      <c r="IH118" s="197"/>
      <c r="II118">
        <f t="shared" si="358"/>
        <v>0.97808555197684088</v>
      </c>
      <c r="IJ118">
        <f t="shared" si="359"/>
        <v>0.96179177749213418</v>
      </c>
      <c r="IK118" t="e">
        <f t="shared" si="360"/>
        <v>#DIV/0!</v>
      </c>
      <c r="IL118">
        <f t="shared" si="361"/>
        <v>0.96147999798371175</v>
      </c>
      <c r="IM118">
        <f t="shared" si="362"/>
        <v>0.95538941019542689</v>
      </c>
      <c r="IN118">
        <f t="shared" si="363"/>
        <v>1.0230064743777834</v>
      </c>
    </row>
    <row r="119" spans="1:248" x14ac:dyDescent="0.2">
      <c r="A119" t="s">
        <v>239</v>
      </c>
      <c r="B119" s="1">
        <f t="shared" si="364"/>
        <v>1984</v>
      </c>
      <c r="C119" s="42">
        <f>'Annual Data - MER Dec 2019'!C48</f>
        <v>15959.927</v>
      </c>
      <c r="D119" s="42">
        <f>'Annual Data - MER Dec 2019 PNNL'!G48</f>
        <v>11443.999</v>
      </c>
      <c r="E119" s="42">
        <f>'Annual Data - MER Dec 2019 PNNL'!J48</f>
        <v>29508.353999999999</v>
      </c>
      <c r="F119" s="42">
        <f>'Annual Data - MER Dec 2019 PNNL'!M48</f>
        <v>19655.621999999999</v>
      </c>
      <c r="G119" s="42">
        <v>2.794</v>
      </c>
      <c r="H119" s="42">
        <f t="shared" si="237"/>
        <v>76570.695999999996</v>
      </c>
      <c r="I119" s="1"/>
      <c r="J119" s="1"/>
      <c r="K119" s="525"/>
      <c r="L119" s="42">
        <f>[11]National!H50</f>
        <v>15935.143573808278</v>
      </c>
      <c r="M119" s="42">
        <f>[10]Commercial_Total!D50</f>
        <v>11474.283571857872</v>
      </c>
      <c r="N119" s="42">
        <f>[12]Total_Industrial!F45</f>
        <v>23691.031073135295</v>
      </c>
      <c r="O119" s="42">
        <f>'[13]Total_Transportation '!F45</f>
        <v>19040.996312836553</v>
      </c>
      <c r="P119" s="42"/>
      <c r="Q119" s="42">
        <f t="shared" si="293"/>
        <v>70141.454531637995</v>
      </c>
      <c r="R119" s="27"/>
      <c r="S119" s="27"/>
      <c r="T119" s="51">
        <f t="shared" si="287"/>
        <v>0.99844714664473577</v>
      </c>
      <c r="U119" s="51">
        <f t="shared" si="294"/>
        <v>1.0026463277266864</v>
      </c>
      <c r="V119" s="51">
        <f t="shared" si="295"/>
        <v>0.80285844046520849</v>
      </c>
      <c r="W119" s="51">
        <f t="shared" si="296"/>
        <v>0.96873028555578411</v>
      </c>
      <c r="X119" s="51"/>
      <c r="Y119" s="51">
        <f t="shared" si="297"/>
        <v>0.91603522229493639</v>
      </c>
      <c r="Z119" s="218"/>
      <c r="AA119" s="231">
        <f>Sector_Activity!B41</f>
        <v>86136.082150429764</v>
      </c>
      <c r="AB119" s="231">
        <f>Sector_Activity!C41</f>
        <v>56945.76865771367</v>
      </c>
      <c r="AC119" s="42">
        <f>Sector_Activity!D41</f>
        <v>1705.6793955608432</v>
      </c>
      <c r="AD119" s="265">
        <f>Sector_Activity!E41</f>
        <v>0.98566238940932693</v>
      </c>
      <c r="AE119" s="23"/>
      <c r="AF119" s="42">
        <f>Sector_Activity!G41</f>
        <v>7632.8</v>
      </c>
      <c r="AI119" s="267">
        <f t="shared" si="298"/>
        <v>184.9996328597675</v>
      </c>
      <c r="AJ119" s="267">
        <f t="shared" si="365"/>
        <v>201.49492828566125</v>
      </c>
      <c r="AK119" s="267">
        <f t="shared" si="299"/>
        <v>13.889498304776945</v>
      </c>
      <c r="AL119" s="51">
        <f t="shared" si="300"/>
        <v>19.317969841831093</v>
      </c>
      <c r="AO119" s="34">
        <f t="shared" si="312"/>
        <v>9.1894788978668362</v>
      </c>
      <c r="AP119" s="34">
        <f t="shared" si="366"/>
        <v>10.031796457394403</v>
      </c>
      <c r="AR119" s="26">
        <f t="shared" si="313"/>
        <v>1.0029062689435733</v>
      </c>
      <c r="AS119" s="26">
        <f t="shared" si="314"/>
        <v>1.0208751223141097</v>
      </c>
      <c r="AT119" s="26">
        <f t="shared" si="301"/>
        <v>1.122595505672457</v>
      </c>
      <c r="AU119" s="26">
        <f t="shared" si="302"/>
        <v>0.9966835414427706</v>
      </c>
      <c r="AV119" s="26"/>
      <c r="AW119" s="26">
        <f t="shared" si="315"/>
        <v>1.055066007323133</v>
      </c>
      <c r="AZ119" s="34">
        <f t="shared" si="316"/>
        <v>11.284991372815973</v>
      </c>
      <c r="BA119" s="34">
        <f t="shared" si="367"/>
        <v>7.4606656348540072</v>
      </c>
      <c r="BB119" s="34">
        <f t="shared" si="317"/>
        <v>0.22346706261933277</v>
      </c>
      <c r="BC119" s="93">
        <f t="shared" si="318"/>
        <v>1.2913509975491654E-4</v>
      </c>
      <c r="BE119" s="26"/>
      <c r="BF119" s="26"/>
      <c r="BG119" s="26"/>
      <c r="BI119" s="258">
        <f>[11]National!CQ50</f>
        <v>1.0430298274275542</v>
      </c>
      <c r="BJ119" s="258">
        <f>[10]Commercial_Total!Y50</f>
        <v>1.019489278304756</v>
      </c>
      <c r="BK119" s="258">
        <f>[12]Total_Industrial!Z45</f>
        <v>1.0541653451681174</v>
      </c>
      <c r="BL119" s="258">
        <f>'[13]Total_Transportation '!Z45</f>
        <v>1.0018455894501068</v>
      </c>
      <c r="BM119" s="1"/>
      <c r="BO119" s="258">
        <f>[11]National!CU50</f>
        <v>0.96153172476098892</v>
      </c>
      <c r="BP119" s="258">
        <f>[10]Commercial_Total!X50</f>
        <v>1.001359351234824</v>
      </c>
      <c r="BQ119" s="258">
        <f>[12]Total_Industrial!AD45</f>
        <v>1.064913931681148</v>
      </c>
      <c r="BR119" s="258">
        <f>'[13]Total_Transportation '!AD45</f>
        <v>0.99484746146342817</v>
      </c>
      <c r="BS119" s="1"/>
      <c r="CA119" s="83">
        <f t="shared" si="319"/>
        <v>0.95996780319704189</v>
      </c>
      <c r="CB119" s="83">
        <f t="shared" si="320"/>
        <v>1.0449298712472279</v>
      </c>
      <c r="CC119" s="83">
        <f t="shared" si="321"/>
        <v>1.055066007323133</v>
      </c>
      <c r="CD119" s="83">
        <f t="shared" si="322"/>
        <v>1.0123223868122042</v>
      </c>
      <c r="CE119" s="83">
        <f t="shared" si="323"/>
        <v>1.0106398989603</v>
      </c>
      <c r="CF119" s="83">
        <f t="shared" si="324"/>
        <v>1.031250879215736</v>
      </c>
      <c r="CG119" s="411">
        <f t="shared" si="309"/>
        <v>1.012829354564011</v>
      </c>
      <c r="CH119" s="411">
        <f t="shared" si="325"/>
        <v>1.0128293972778624</v>
      </c>
      <c r="CI119" s="9"/>
      <c r="CJ119" s="84">
        <f t="shared" si="326"/>
        <v>1.0230933947231358</v>
      </c>
      <c r="CK119" s="26"/>
      <c r="CL119" s="87">
        <f t="shared" si="327"/>
        <v>1.1455486885998651</v>
      </c>
      <c r="CM119" s="87">
        <f t="shared" si="240"/>
        <v>2.4296103601438215E-3</v>
      </c>
      <c r="CN119" s="92">
        <f t="shared" si="241"/>
        <v>1</v>
      </c>
      <c r="CO119" s="92">
        <f t="shared" si="242"/>
        <v>1</v>
      </c>
      <c r="CP119" s="5">
        <f t="shared" si="328"/>
        <v>1</v>
      </c>
      <c r="CQ119" s="91">
        <f t="shared" si="329"/>
        <v>1</v>
      </c>
      <c r="CR119" s="37">
        <f t="shared" si="330"/>
        <v>1.012829354564011</v>
      </c>
      <c r="CS119">
        <f t="shared" si="331"/>
        <v>1.0230933947231358</v>
      </c>
      <c r="CT119" s="84">
        <f t="shared" si="332"/>
        <v>1.0422233283267879</v>
      </c>
      <c r="CU119" s="205"/>
      <c r="CV119" s="244"/>
      <c r="CW119" s="5"/>
      <c r="CX119" s="26">
        <f t="shared" si="368"/>
        <v>0.22718581586614481</v>
      </c>
      <c r="CY119" s="26">
        <f t="shared" si="369"/>
        <v>0.16358776202284603</v>
      </c>
      <c r="CZ119" s="26">
        <f t="shared" si="370"/>
        <v>0.33776076118366238</v>
      </c>
      <c r="DA119" s="26">
        <f t="shared" si="333"/>
        <v>0.27146566092734681</v>
      </c>
      <c r="DB119" s="26"/>
      <c r="DC119">
        <f t="shared" si="246"/>
        <v>1</v>
      </c>
      <c r="DE119" s="26">
        <f t="shared" si="371"/>
        <v>0.22739501022685463</v>
      </c>
      <c r="DF119" s="26">
        <f t="shared" si="372"/>
        <v>0.16284069838616189</v>
      </c>
      <c r="DG119" s="26">
        <f t="shared" si="373"/>
        <v>0.33796129229587379</v>
      </c>
      <c r="DH119" s="26">
        <f t="shared" si="374"/>
        <v>0.27180161774005129</v>
      </c>
      <c r="DI119" s="26"/>
      <c r="DJ119" s="26">
        <f t="shared" si="276"/>
        <v>0.99999861864894157</v>
      </c>
      <c r="DK119" s="26"/>
      <c r="DL119" s="26">
        <f t="shared" si="277"/>
        <v>0.22739532433962659</v>
      </c>
      <c r="DM119" s="26">
        <f t="shared" si="278"/>
        <v>0.16284092332664368</v>
      </c>
      <c r="DN119" s="26">
        <f t="shared" si="279"/>
        <v>0.3379617591397075</v>
      </c>
      <c r="DO119" s="26">
        <f t="shared" si="280"/>
        <v>0.27180199319402226</v>
      </c>
      <c r="DP119" s="26"/>
      <c r="DQ119" s="26">
        <f t="shared" si="281"/>
        <v>1</v>
      </c>
      <c r="DR119" s="26"/>
      <c r="DS119" s="26"/>
      <c r="DT119" s="26">
        <f t="shared" si="375"/>
        <v>2.0025434693214484E-2</v>
      </c>
      <c r="DU119" s="26">
        <f t="shared" si="376"/>
        <v>2.7339185497086301E-2</v>
      </c>
      <c r="DV119" s="26">
        <f t="shared" si="377"/>
        <v>-6.7779765237723347E-2</v>
      </c>
      <c r="DW119" s="26">
        <f t="shared" si="378"/>
        <v>1.0283068276983739E-3</v>
      </c>
      <c r="DX119" s="26"/>
      <c r="DZ119" s="26">
        <f t="shared" si="284"/>
        <v>0.98647051306536426</v>
      </c>
      <c r="EA119" s="26">
        <f t="shared" si="379"/>
        <v>0.86653150204485463</v>
      </c>
      <c r="EB119" s="26">
        <f t="shared" si="334"/>
        <v>1.0422233283267879</v>
      </c>
      <c r="ED119" s="26">
        <f t="shared" si="380"/>
        <v>-5.5898857217541863E-2</v>
      </c>
      <c r="EE119" s="26">
        <f t="shared" si="381"/>
        <v>-5.2210719379027486E-2</v>
      </c>
      <c r="EF119" s="26">
        <f t="shared" si="382"/>
        <v>3.2559882354887958E-2</v>
      </c>
      <c r="EG119" s="26">
        <f t="shared" si="383"/>
        <v>-3.7534337418448256E-2</v>
      </c>
      <c r="EH119" s="26"/>
      <c r="EJ119" s="26">
        <f t="shared" si="384"/>
        <v>0.97979580318630766</v>
      </c>
      <c r="EK119" s="26">
        <f t="shared" si="385"/>
        <v>0.85801311080466147</v>
      </c>
      <c r="EL119" s="26">
        <f t="shared" si="335"/>
        <v>1.0123223868122042</v>
      </c>
      <c r="EM119" s="26">
        <v>0.95823592983563788</v>
      </c>
      <c r="EN119" s="26"/>
      <c r="EO119" s="26">
        <f t="shared" si="386"/>
        <v>1.7018151277152796E-2</v>
      </c>
      <c r="EP119" s="26">
        <f t="shared" si="387"/>
        <v>4.3346044344212041E-2</v>
      </c>
      <c r="EQ119" s="26">
        <f t="shared" si="388"/>
        <v>-2.9088618701210964E-2</v>
      </c>
      <c r="ER119" s="26">
        <f t="shared" si="389"/>
        <v>-4.3387531925509317E-3</v>
      </c>
      <c r="EU119" s="26">
        <f t="shared" si="282"/>
        <v>0.99991823874261421</v>
      </c>
      <c r="EV119" s="26">
        <f t="shared" si="390"/>
        <v>0.85244003575783234</v>
      </c>
      <c r="EW119" s="26">
        <f t="shared" si="336"/>
        <v>1.031250879215736</v>
      </c>
      <c r="EX119" s="26"/>
      <c r="EY119" s="26">
        <f t="shared" si="391"/>
        <v>3.0072834160615519E-3</v>
      </c>
      <c r="EZ119" s="26">
        <f t="shared" si="392"/>
        <v>-1.6006858847125733E-2</v>
      </c>
      <c r="FA119" s="26">
        <f t="shared" si="393"/>
        <v>-3.8690557780990183E-2</v>
      </c>
      <c r="FB119" s="26">
        <f t="shared" si="394"/>
        <v>5.3670600202492796E-3</v>
      </c>
      <c r="FC119" s="26"/>
      <c r="FD119" s="26"/>
      <c r="FE119" s="26">
        <f t="shared" si="283"/>
        <v>0.98655137103075219</v>
      </c>
      <c r="FF119" s="26">
        <f t="shared" si="395"/>
        <v>1.0165308830465822</v>
      </c>
      <c r="FG119" s="26">
        <f t="shared" si="337"/>
        <v>1.0106398989603</v>
      </c>
      <c r="FW119">
        <f t="shared" si="338"/>
        <v>0.95996780319704189</v>
      </c>
      <c r="FY119" s="8">
        <f t="shared" si="396"/>
        <v>35</v>
      </c>
      <c r="FZ119" t="b">
        <f t="shared" si="273"/>
        <v>0</v>
      </c>
      <c r="GD119" s="11"/>
      <c r="GE119" s="11"/>
      <c r="GF119" s="11"/>
      <c r="GG119" s="17">
        <f t="shared" ca="1" si="288"/>
        <v>2006</v>
      </c>
      <c r="GH119" s="18">
        <f t="shared" ca="1" si="289"/>
        <v>1.9290789953591325</v>
      </c>
      <c r="GI119" s="94">
        <f ca="1">GH119*GJ119</f>
        <v>1.3251302037503399</v>
      </c>
      <c r="GJ119" s="18">
        <f t="shared" ca="1" si="290"/>
        <v>0.68692376358783747</v>
      </c>
      <c r="GK119" s="18">
        <f t="shared" ca="1" si="291"/>
        <v>0.88916098186422132</v>
      </c>
      <c r="GN119" s="11" t="str">
        <f t="shared" ref="GN119:GN143" ca="1" si="398">IF($FZ119,OFFSET(AR$10,$FZ$4+$FY119,0),"")</f>
        <v/>
      </c>
      <c r="GO119" s="11" t="str">
        <f t="shared" ref="GO119:GO143" ca="1" si="399">IF($FZ119,OFFSET(AS$10,$FZ$4+$FY119,0),"")</f>
        <v/>
      </c>
      <c r="GP119" s="11" t="str">
        <f t="shared" ref="GP119:GP143" ca="1" si="400">IF($FZ119,OFFSET(AT$10,$FZ$4+$FY119,0),"")</f>
        <v/>
      </c>
      <c r="GQ119" s="11" t="str">
        <f t="shared" ref="GQ119:GQ143" ca="1" si="401">IF($FZ119,OFFSET(AU$10,$FZ$4+$FY119,0),"")</f>
        <v/>
      </c>
      <c r="GY119" s="14"/>
      <c r="HA119" s="26">
        <f t="shared" si="339"/>
        <v>0.69191580397773622</v>
      </c>
      <c r="HB119" s="26">
        <f t="shared" si="340"/>
        <v>1.1244759193921383</v>
      </c>
      <c r="HC119" s="26">
        <f t="shared" si="341"/>
        <v>0.9975936835890169</v>
      </c>
      <c r="HD119" s="26">
        <f t="shared" si="342"/>
        <v>1.0586002868946105</v>
      </c>
      <c r="HE119" s="26">
        <f t="shared" si="343"/>
        <v>0.82165425363790712</v>
      </c>
      <c r="HF119" s="26">
        <f t="shared" si="344"/>
        <v>0.82165455824949574</v>
      </c>
      <c r="HG119" s="26"/>
      <c r="HH119" s="26">
        <f t="shared" si="345"/>
        <v>1.1217700745335495</v>
      </c>
      <c r="HJ119" s="26">
        <f t="shared" si="346"/>
        <v>0.94839134281389681</v>
      </c>
      <c r="HK119" s="26">
        <f t="shared" si="347"/>
        <v>0.91792733222922751</v>
      </c>
      <c r="HL119" s="26">
        <f t="shared" si="348"/>
        <v>1.225334679916128</v>
      </c>
      <c r="HM119" s="26">
        <f t="shared" si="349"/>
        <v>1.056002507818699</v>
      </c>
      <c r="HP119" s="8">
        <f t="shared" si="397"/>
        <v>35</v>
      </c>
      <c r="HQ119" t="b">
        <f t="shared" si="275"/>
        <v>0</v>
      </c>
      <c r="HT119" s="11"/>
      <c r="HU119" s="11"/>
      <c r="HV119" s="11"/>
      <c r="HW119" s="19" t="str">
        <f t="shared" ca="1" si="350"/>
        <v/>
      </c>
      <c r="HX119" s="12" t="str">
        <f t="shared" ca="1" si="351"/>
        <v/>
      </c>
      <c r="HY119" s="12" t="str">
        <f t="shared" ca="1" si="352"/>
        <v/>
      </c>
      <c r="HZ119" s="12" t="str">
        <f t="shared" ca="1" si="353"/>
        <v/>
      </c>
      <c r="IC119" s="12" t="str">
        <f t="shared" ca="1" si="354"/>
        <v/>
      </c>
      <c r="ID119" s="12" t="str">
        <f t="shared" ca="1" si="355"/>
        <v/>
      </c>
      <c r="IE119" s="12" t="str">
        <f t="shared" ca="1" si="356"/>
        <v/>
      </c>
      <c r="IF119" s="12" t="str">
        <f t="shared" ca="1" si="357"/>
        <v/>
      </c>
      <c r="IH119" s="197"/>
      <c r="II119">
        <f t="shared" si="358"/>
        <v>0.99184653865025063</v>
      </c>
      <c r="IJ119">
        <f t="shared" si="359"/>
        <v>0.9789272911373248</v>
      </c>
      <c r="IK119" t="e">
        <f t="shared" si="360"/>
        <v>#DIV/0!</v>
      </c>
      <c r="IL119">
        <f t="shared" si="361"/>
        <v>0.99472911144232046</v>
      </c>
      <c r="IM119">
        <f t="shared" si="362"/>
        <v>0.99936251807643639</v>
      </c>
      <c r="IN119">
        <f t="shared" si="363"/>
        <v>1.0590751675101815</v>
      </c>
    </row>
    <row r="120" spans="1:248" x14ac:dyDescent="0.2">
      <c r="A120" t="s">
        <v>239</v>
      </c>
      <c r="B120" s="1">
        <f t="shared" si="364"/>
        <v>1985</v>
      </c>
      <c r="C120" s="42">
        <f>'Annual Data - MER Dec 2019'!C49</f>
        <v>16041.743</v>
      </c>
      <c r="D120" s="42">
        <f>'Annual Data - MER Dec 2019 PNNL'!G49</f>
        <v>11451.355</v>
      </c>
      <c r="E120" s="42">
        <f>'Annual Data - MER Dec 2019 PNNL'!J49</f>
        <v>28756.987000000001</v>
      </c>
      <c r="F120" s="42">
        <f>'Annual Data - MER Dec 2019 PNNL'!M49</f>
        <v>20087.952000000001</v>
      </c>
      <c r="G120" s="42">
        <v>-3.903</v>
      </c>
      <c r="H120" s="42">
        <f t="shared" si="237"/>
        <v>76334.133999999991</v>
      </c>
      <c r="I120" s="369">
        <f>H120/H85</f>
        <v>2.20628021964031</v>
      </c>
      <c r="J120" s="528">
        <f>I120^(1/35)</f>
        <v>1.0228663141799479</v>
      </c>
      <c r="K120" s="26"/>
      <c r="L120" s="42">
        <f>[11]National!H51</f>
        <v>16019.580999999998</v>
      </c>
      <c r="M120" s="42">
        <f>[10]Commercial_Total!D51</f>
        <v>11481.60288615133</v>
      </c>
      <c r="N120" s="42">
        <f>[12]Total_Industrial!F46</f>
        <v>22369.546373966452</v>
      </c>
      <c r="O120" s="42">
        <f>'[13]Total_Transportation '!F46</f>
        <v>19382.250271602712</v>
      </c>
      <c r="P120" s="42"/>
      <c r="Q120" s="42">
        <f t="shared" ref="Q120:Q143" si="402">SUM(L120:O120)</f>
        <v>69252.980531720488</v>
      </c>
      <c r="R120" s="369"/>
      <c r="S120" s="27"/>
      <c r="T120" s="51">
        <f t="shared" si="287"/>
        <v>0.9986184793011581</v>
      </c>
      <c r="U120" s="51">
        <f t="shared" si="294"/>
        <v>1.0026414241940216</v>
      </c>
      <c r="V120" s="51">
        <f t="shared" si="295"/>
        <v>0.77788213257412719</v>
      </c>
      <c r="W120" s="51">
        <f t="shared" si="296"/>
        <v>0.96486940388959064</v>
      </c>
      <c r="X120" s="51"/>
      <c r="Y120" s="51">
        <f t="shared" si="297"/>
        <v>0.907234770380974</v>
      </c>
      <c r="Z120" s="218"/>
      <c r="AA120" s="231">
        <f>Sector_Activity!B42</f>
        <v>86844.16267424557</v>
      </c>
      <c r="AB120" s="231">
        <f>Sector_Activity!C42</f>
        <v>58171.601888383011</v>
      </c>
      <c r="AC120" s="42">
        <f>Sector_Activity!D42</f>
        <v>1807.9812295819006</v>
      </c>
      <c r="AD120" s="265">
        <f>Sector_Activity!E42</f>
        <v>1</v>
      </c>
      <c r="AE120" s="23"/>
      <c r="AF120" s="42">
        <f>Sector_Activity!G42</f>
        <v>7951.1</v>
      </c>
      <c r="AG120">
        <f>AF120/AF85</f>
        <v>3.4728543350076437</v>
      </c>
      <c r="AH120" s="26">
        <f>AG120^(1/35)</f>
        <v>1.036210974653941</v>
      </c>
      <c r="AI120" s="267">
        <f t="shared" si="298"/>
        <v>184.46353222484061</v>
      </c>
      <c r="AJ120" s="267">
        <f t="shared" si="365"/>
        <v>197.37470713255755</v>
      </c>
      <c r="AK120" s="267">
        <f t="shared" si="299"/>
        <v>12.372665162646326</v>
      </c>
      <c r="AL120" s="51">
        <f t="shared" si="300"/>
        <v>19.382250271602711</v>
      </c>
      <c r="AO120" s="34">
        <f t="shared" si="312"/>
        <v>8.7098615954673555</v>
      </c>
      <c r="AP120" s="34">
        <f t="shared" si="366"/>
        <v>9.6004494975537966</v>
      </c>
      <c r="AR120" s="26">
        <f t="shared" si="313"/>
        <v>1</v>
      </c>
      <c r="AS120" s="26">
        <f t="shared" si="314"/>
        <v>1</v>
      </c>
      <c r="AT120" s="26">
        <f t="shared" si="301"/>
        <v>1</v>
      </c>
      <c r="AU120" s="26">
        <f t="shared" si="302"/>
        <v>1</v>
      </c>
      <c r="AV120" s="26"/>
      <c r="AW120" s="26">
        <f t="shared" si="315"/>
        <v>1</v>
      </c>
      <c r="AZ120" s="34">
        <f t="shared" si="316"/>
        <v>10.922282787821253</v>
      </c>
      <c r="BA120" s="34">
        <f t="shared" si="367"/>
        <v>7.3161703271727196</v>
      </c>
      <c r="BB120" s="34">
        <f t="shared" si="317"/>
        <v>0.22738756015921074</v>
      </c>
      <c r="BC120" s="93">
        <f t="shared" si="318"/>
        <v>1.2576876155500496E-4</v>
      </c>
      <c r="BE120" s="26"/>
      <c r="BF120" s="26"/>
      <c r="BG120" s="26"/>
      <c r="BI120" s="258">
        <f>[11]National!CQ51</f>
        <v>1</v>
      </c>
      <c r="BJ120" s="258">
        <f>[10]Commercial_Total!Y51</f>
        <v>1</v>
      </c>
      <c r="BK120" s="258">
        <f>[12]Total_Industrial!Z46</f>
        <v>1</v>
      </c>
      <c r="BL120" s="258">
        <f>'[13]Total_Transportation '!Z46</f>
        <v>1</v>
      </c>
      <c r="BM120" s="1"/>
      <c r="BO120" s="258">
        <f>[11]National!CU51</f>
        <v>1</v>
      </c>
      <c r="BP120" s="258">
        <f>[10]Commercial_Total!X51</f>
        <v>1</v>
      </c>
      <c r="BQ120" s="258">
        <f>[12]Total_Industrial!AD46</f>
        <v>1</v>
      </c>
      <c r="BR120" s="258">
        <f>'[13]Total_Transportation '!AD46</f>
        <v>1</v>
      </c>
      <c r="BS120" s="1"/>
      <c r="CA120" s="83">
        <f t="shared" si="319"/>
        <v>1</v>
      </c>
      <c r="CB120" s="83">
        <f t="shared" si="320"/>
        <v>1</v>
      </c>
      <c r="CC120" s="83">
        <f t="shared" si="321"/>
        <v>1</v>
      </c>
      <c r="CD120" s="83">
        <f t="shared" si="322"/>
        <v>1</v>
      </c>
      <c r="CE120" s="83">
        <f t="shared" si="323"/>
        <v>1</v>
      </c>
      <c r="CF120" s="83">
        <f t="shared" si="324"/>
        <v>1</v>
      </c>
      <c r="CG120" s="411">
        <f t="shared" si="309"/>
        <v>1</v>
      </c>
      <c r="CH120" s="411">
        <f t="shared" si="325"/>
        <v>1</v>
      </c>
      <c r="CI120" s="9"/>
      <c r="CJ120" s="84">
        <f t="shared" si="326"/>
        <v>1</v>
      </c>
      <c r="CK120" s="26"/>
      <c r="CL120" s="87">
        <f t="shared" si="327"/>
        <v>1</v>
      </c>
      <c r="CM120" s="87">
        <f t="shared" si="240"/>
        <v>2.2852657487157542E-3</v>
      </c>
      <c r="CN120" s="92">
        <f t="shared" si="241"/>
        <v>1</v>
      </c>
      <c r="CO120" s="92">
        <f t="shared" si="242"/>
        <v>1</v>
      </c>
      <c r="CP120" s="5">
        <f t="shared" si="328"/>
        <v>1</v>
      </c>
      <c r="CQ120" s="91">
        <f t="shared" si="329"/>
        <v>1</v>
      </c>
      <c r="CR120" s="37">
        <f t="shared" si="330"/>
        <v>1</v>
      </c>
      <c r="CS120">
        <f t="shared" si="331"/>
        <v>1</v>
      </c>
      <c r="CT120" s="84">
        <f t="shared" si="332"/>
        <v>1</v>
      </c>
      <c r="CU120" s="205"/>
      <c r="CV120" s="244"/>
      <c r="CW120" s="5"/>
      <c r="CX120" s="26">
        <f t="shared" si="368"/>
        <v>0.23131973349020585</v>
      </c>
      <c r="CY120" s="26">
        <f t="shared" si="369"/>
        <v>0.1657921839319583</v>
      </c>
      <c r="CZ120" s="26">
        <f t="shared" si="370"/>
        <v>0.32301203792550637</v>
      </c>
      <c r="DA120" s="26">
        <f t="shared" si="333"/>
        <v>0.27987604465232957</v>
      </c>
      <c r="DB120" s="26"/>
      <c r="DC120">
        <f t="shared" si="246"/>
        <v>1</v>
      </c>
      <c r="DE120" s="26">
        <f t="shared" si="371"/>
        <v>0.22924656259582338</v>
      </c>
      <c r="DF120" s="26">
        <f t="shared" si="372"/>
        <v>0.16468751404708978</v>
      </c>
      <c r="DG120" s="26">
        <f t="shared" si="373"/>
        <v>0.33033152599226029</v>
      </c>
      <c r="DH120" s="26">
        <f t="shared" si="374"/>
        <v>0.27564946891136133</v>
      </c>
      <c r="DI120" s="26"/>
      <c r="DJ120" s="26">
        <f t="shared" si="276"/>
        <v>0.99991507154653481</v>
      </c>
      <c r="DK120" s="26"/>
      <c r="DL120" s="26">
        <f t="shared" si="277"/>
        <v>0.22926603380550659</v>
      </c>
      <c r="DM120" s="26">
        <f t="shared" si="278"/>
        <v>0.16470150189092878</v>
      </c>
      <c r="DN120" s="26">
        <f t="shared" si="279"/>
        <v>0.33035958292072515</v>
      </c>
      <c r="DO120" s="26">
        <f t="shared" si="280"/>
        <v>0.27567288138283946</v>
      </c>
      <c r="DP120" s="26"/>
      <c r="DQ120" s="26">
        <f t="shared" si="281"/>
        <v>1</v>
      </c>
      <c r="DR120" s="26"/>
      <c r="DS120" s="26"/>
      <c r="DT120" s="26">
        <f t="shared" si="375"/>
        <v>-2.9020539086955558E-3</v>
      </c>
      <c r="DU120" s="26">
        <f t="shared" si="376"/>
        <v>-2.0660222509308608E-2</v>
      </c>
      <c r="DV120" s="26">
        <f t="shared" si="377"/>
        <v>-0.11564342001933485</v>
      </c>
      <c r="DW120" s="26">
        <f t="shared" si="378"/>
        <v>3.3219701953637673E-3</v>
      </c>
      <c r="DX120" s="26"/>
      <c r="DZ120" s="26">
        <f t="shared" si="284"/>
        <v>0.95948725462269746</v>
      </c>
      <c r="EA120" s="26">
        <f t="shared" si="379"/>
        <v>0.83142593194109993</v>
      </c>
      <c r="EB120" s="26">
        <f t="shared" si="334"/>
        <v>1</v>
      </c>
      <c r="ED120" s="26">
        <f t="shared" si="380"/>
        <v>-3.2668650813433217E-2</v>
      </c>
      <c r="EE120" s="26">
        <f t="shared" si="381"/>
        <v>-1.9557625708223517E-2</v>
      </c>
      <c r="EF120" s="26">
        <f t="shared" si="382"/>
        <v>1.7391842792470757E-2</v>
      </c>
      <c r="EG120" s="26">
        <f t="shared" si="383"/>
        <v>-2.6414146155695411E-2</v>
      </c>
      <c r="EH120" s="26"/>
      <c r="EJ120" s="26">
        <f t="shared" si="384"/>
        <v>0.98782760613345</v>
      </c>
      <c r="EK120" s="26">
        <f t="shared" si="385"/>
        <v>0.84756903727728328</v>
      </c>
      <c r="EL120" s="26">
        <f t="shared" si="335"/>
        <v>1</v>
      </c>
      <c r="EM120" s="26">
        <v>0.94508357500568352</v>
      </c>
      <c r="EN120" s="26"/>
      <c r="EO120" s="26">
        <f t="shared" si="386"/>
        <v>-4.2129773335091797E-2</v>
      </c>
      <c r="EP120" s="26">
        <f t="shared" si="387"/>
        <v>-1.9301794355940816E-2</v>
      </c>
      <c r="EQ120" s="26">
        <f t="shared" si="388"/>
        <v>-5.2749311789281474E-2</v>
      </c>
      <c r="ER120" s="26">
        <f t="shared" si="389"/>
        <v>-1.8438884424838594E-3</v>
      </c>
      <c r="EU120" s="26">
        <f t="shared" si="282"/>
        <v>0.96969614296038009</v>
      </c>
      <c r="EV120" s="26">
        <f t="shared" si="390"/>
        <v>0.8266078147793785</v>
      </c>
      <c r="EW120" s="26">
        <f t="shared" si="336"/>
        <v>1</v>
      </c>
      <c r="EX120" s="26"/>
      <c r="EY120" s="26">
        <f t="shared" si="391"/>
        <v>3.922771942639669E-2</v>
      </c>
      <c r="EZ120" s="26">
        <f t="shared" si="392"/>
        <v>-1.35842815336747E-3</v>
      </c>
      <c r="FA120" s="26">
        <f t="shared" si="393"/>
        <v>-6.2893980572788583E-2</v>
      </c>
      <c r="FB120" s="26">
        <f t="shared" si="394"/>
        <v>5.1658586378476867E-3</v>
      </c>
      <c r="FC120" s="26"/>
      <c r="FD120" s="26"/>
      <c r="FE120" s="26">
        <f t="shared" si="283"/>
        <v>0.9894721166547592</v>
      </c>
      <c r="FF120" s="26">
        <f t="shared" si="395"/>
        <v>1.0058289644930332</v>
      </c>
      <c r="FG120" s="26">
        <f t="shared" si="337"/>
        <v>1</v>
      </c>
      <c r="FW120">
        <f t="shared" si="338"/>
        <v>1</v>
      </c>
      <c r="FY120" s="8">
        <f t="shared" si="396"/>
        <v>36</v>
      </c>
      <c r="FZ120" t="b">
        <f t="shared" si="273"/>
        <v>0</v>
      </c>
      <c r="GD120" s="11"/>
      <c r="GE120" s="11"/>
      <c r="GF120" s="11"/>
      <c r="GG120" s="17">
        <f t="shared" ca="1" si="288"/>
        <v>2007</v>
      </c>
      <c r="GH120" s="18">
        <f t="shared" ca="1" si="289"/>
        <v>1.9652626680585075</v>
      </c>
      <c r="GI120" s="94">
        <f ca="1">GH120*GJ120</f>
        <v>1.3407301772542326</v>
      </c>
      <c r="GJ120" s="18">
        <f t="shared" ca="1" si="290"/>
        <v>0.68221423988008001</v>
      </c>
      <c r="GK120" s="18">
        <f t="shared" ca="1" si="291"/>
        <v>0.88538010280796753</v>
      </c>
      <c r="GN120" s="11" t="str">
        <f t="shared" ca="1" si="398"/>
        <v/>
      </c>
      <c r="GO120" s="11" t="str">
        <f t="shared" ca="1" si="399"/>
        <v/>
      </c>
      <c r="GP120" s="11" t="str">
        <f t="shared" ca="1" si="400"/>
        <v/>
      </c>
      <c r="GQ120" s="11" t="str">
        <f t="shared" ca="1" si="401"/>
        <v/>
      </c>
      <c r="GY120" s="14"/>
      <c r="HA120" s="26">
        <f t="shared" si="339"/>
        <v>0.72076980256359124</v>
      </c>
      <c r="HB120" s="26">
        <f t="shared" si="340"/>
        <v>1.1107883556078462</v>
      </c>
      <c r="HC120" s="26">
        <f t="shared" si="341"/>
        <v>0.98709113366224255</v>
      </c>
      <c r="HD120" s="26">
        <f t="shared" si="342"/>
        <v>1.0265206151384556</v>
      </c>
      <c r="HE120" s="26">
        <f t="shared" si="343"/>
        <v>0.81124648484502282</v>
      </c>
      <c r="HF120" s="26">
        <f t="shared" si="344"/>
        <v>0.81124675138559477</v>
      </c>
      <c r="HG120" s="26"/>
      <c r="HH120" s="26">
        <f t="shared" si="345"/>
        <v>1.0964493371957671</v>
      </c>
      <c r="HJ120" s="26">
        <f t="shared" si="346"/>
        <v>0.94564304978659619</v>
      </c>
      <c r="HK120" s="26">
        <f t="shared" si="347"/>
        <v>0.89915731333375903</v>
      </c>
      <c r="HL120" s="26">
        <f t="shared" si="348"/>
        <v>1.0915193172647955</v>
      </c>
      <c r="HM120" s="26">
        <f t="shared" si="349"/>
        <v>1.0595163498837954</v>
      </c>
      <c r="HP120" s="8">
        <f t="shared" si="397"/>
        <v>36</v>
      </c>
      <c r="HQ120" t="b">
        <f t="shared" si="275"/>
        <v>0</v>
      </c>
      <c r="HT120" s="11"/>
      <c r="HU120" s="11"/>
      <c r="HV120" s="11"/>
      <c r="HW120" s="19" t="str">
        <f t="shared" ca="1" si="350"/>
        <v/>
      </c>
      <c r="HX120" s="12" t="str">
        <f t="shared" ca="1" si="351"/>
        <v/>
      </c>
      <c r="HY120" s="12" t="str">
        <f t="shared" ca="1" si="352"/>
        <v/>
      </c>
      <c r="HZ120" s="12" t="str">
        <f t="shared" ca="1" si="353"/>
        <v/>
      </c>
      <c r="IC120" s="12" t="str">
        <f t="shared" ca="1" si="354"/>
        <v/>
      </c>
      <c r="ID120" s="12" t="str">
        <f t="shared" ca="1" si="355"/>
        <v/>
      </c>
      <c r="IE120" s="12" t="str">
        <f t="shared" ca="1" si="356"/>
        <v/>
      </c>
      <c r="IF120" s="12" t="str">
        <f t="shared" ca="1" si="357"/>
        <v/>
      </c>
      <c r="IH120" s="197"/>
      <c r="II120">
        <f t="shared" si="358"/>
        <v>1</v>
      </c>
      <c r="IJ120">
        <f t="shared" si="359"/>
        <v>1</v>
      </c>
      <c r="IK120" t="e">
        <f t="shared" si="360"/>
        <v>#DIV/0!</v>
      </c>
      <c r="IL120">
        <f t="shared" si="361"/>
        <v>1</v>
      </c>
      <c r="IM120">
        <f t="shared" si="362"/>
        <v>1</v>
      </c>
      <c r="IN120">
        <f t="shared" si="363"/>
        <v>1</v>
      </c>
    </row>
    <row r="121" spans="1:248" x14ac:dyDescent="0.2">
      <c r="A121" t="s">
        <v>239</v>
      </c>
      <c r="B121" s="1">
        <f t="shared" si="364"/>
        <v>1986</v>
      </c>
      <c r="C121" s="42">
        <f>'Annual Data - MER Dec 2019'!C50</f>
        <v>15975.51</v>
      </c>
      <c r="D121" s="42">
        <f>'Annual Data - MER Dec 2019 PNNL'!G50</f>
        <v>11606.227000000001</v>
      </c>
      <c r="E121" s="42">
        <f>'Annual Data - MER Dec 2019 PNNL'!J50</f>
        <v>28224.879000000001</v>
      </c>
      <c r="F121" s="42">
        <f>'Annual Data - MER Dec 2019 PNNL'!M50</f>
        <v>20788.82</v>
      </c>
      <c r="G121" s="42">
        <v>3.452</v>
      </c>
      <c r="H121" s="42">
        <f t="shared" si="237"/>
        <v>76598.888000000006</v>
      </c>
      <c r="I121" s="1"/>
      <c r="J121" s="1"/>
      <c r="K121" s="525"/>
      <c r="L121" s="42">
        <f>[11]National!H52</f>
        <v>15954.223735025113</v>
      </c>
      <c r="M121" s="42">
        <f>[10]Commercial_Total!D52</f>
        <v>11636.124564537704</v>
      </c>
      <c r="N121" s="42">
        <f>[12]Total_Industrial!F47</f>
        <v>22505.372939556048</v>
      </c>
      <c r="O121" s="42">
        <f>'[13]Total_Transportation '!F47</f>
        <v>19983.49743101445</v>
      </c>
      <c r="P121" s="42"/>
      <c r="Q121" s="42">
        <f t="shared" si="402"/>
        <v>70079.218670133312</v>
      </c>
      <c r="R121" s="27"/>
      <c r="S121" s="27"/>
      <c r="T121" s="51">
        <f t="shared" si="287"/>
        <v>0.99866756898685005</v>
      </c>
      <c r="U121" s="51">
        <f t="shared" si="294"/>
        <v>1.0025759934333272</v>
      </c>
      <c r="V121" s="51">
        <f t="shared" si="295"/>
        <v>0.79735941257909548</v>
      </c>
      <c r="W121" s="51">
        <f t="shared" si="296"/>
        <v>0.96126174698777755</v>
      </c>
      <c r="X121" s="51"/>
      <c r="Y121" s="51">
        <f t="shared" si="297"/>
        <v>0.9148855877664086</v>
      </c>
      <c r="Z121" s="218"/>
      <c r="AA121" s="231">
        <f>Sector_Activity!B43</f>
        <v>88175.682355544966</v>
      </c>
      <c r="AB121" s="231">
        <f>Sector_Activity!C43</f>
        <v>59492.416736089981</v>
      </c>
      <c r="AC121" s="42">
        <f>Sector_Activity!D43</f>
        <v>1867.0747193863228</v>
      </c>
      <c r="AD121" s="265">
        <f>Sector_Activity!E43</f>
        <v>1.0164849796299553</v>
      </c>
      <c r="AE121" s="23"/>
      <c r="AF121" s="42">
        <f>Sector_Activity!G43</f>
        <v>8226.4</v>
      </c>
      <c r="AI121" s="267">
        <f t="shared" si="298"/>
        <v>180.93677654451204</v>
      </c>
      <c r="AJ121" s="267">
        <f t="shared" si="365"/>
        <v>195.59004664671596</v>
      </c>
      <c r="AK121" s="267">
        <f t="shared" si="299"/>
        <v>12.053814829089003</v>
      </c>
      <c r="AL121" s="51">
        <f t="shared" si="300"/>
        <v>19.659412417770611</v>
      </c>
      <c r="AO121" s="34">
        <f t="shared" si="312"/>
        <v>8.5188197352588393</v>
      </c>
      <c r="AP121" s="34">
        <f t="shared" si="366"/>
        <v>9.3113498006418371</v>
      </c>
      <c r="AR121" s="26">
        <f t="shared" si="313"/>
        <v>0.98088101405306583</v>
      </c>
      <c r="AS121" s="26">
        <f t="shared" si="314"/>
        <v>0.99095800818773094</v>
      </c>
      <c r="AT121" s="26">
        <f t="shared" si="301"/>
        <v>0.97422945425534124</v>
      </c>
      <c r="AU121" s="26">
        <f t="shared" si="302"/>
        <v>1.0142997919376768</v>
      </c>
      <c r="AV121" s="26"/>
      <c r="AW121" s="26">
        <f t="shared" si="315"/>
        <v>0.97806602801726095</v>
      </c>
      <c r="AZ121" s="34">
        <f t="shared" si="316"/>
        <v>10.718623256290112</v>
      </c>
      <c r="BA121" s="34">
        <f t="shared" si="367"/>
        <v>7.2318896158817934</v>
      </c>
      <c r="BB121" s="34">
        <f t="shared" si="317"/>
        <v>0.22696133416638176</v>
      </c>
      <c r="BC121" s="93">
        <f t="shared" si="318"/>
        <v>1.2356376782431626E-4</v>
      </c>
      <c r="BE121" s="26"/>
      <c r="BF121" s="26"/>
      <c r="BG121" s="26"/>
      <c r="BI121" s="258">
        <f>[11]National!CQ52</f>
        <v>0.99860419596457972</v>
      </c>
      <c r="BJ121" s="258">
        <f>[10]Commercial_Total!Y52</f>
        <v>0.99296088326909249</v>
      </c>
      <c r="BK121" s="258">
        <f>[12]Total_Industrial!Z47</f>
        <v>1.004388799910257</v>
      </c>
      <c r="BL121" s="258">
        <f>'[13]Total_Transportation '!Z47</f>
        <v>1.0076372215361573</v>
      </c>
      <c r="BM121" s="1"/>
      <c r="BO121" s="258">
        <f>[11]National!CU52</f>
        <v>0.98225204542186528</v>
      </c>
      <c r="BP121" s="258">
        <f>[10]Commercial_Total!X52</f>
        <v>0.99798292650283704</v>
      </c>
      <c r="BQ121" s="258">
        <f>[12]Total_Industrial!AD47</f>
        <v>0.96997254315725678</v>
      </c>
      <c r="BR121" s="258">
        <f>'[13]Total_Transportation '!AD47</f>
        <v>1.0066120725387284</v>
      </c>
      <c r="BS121" s="1"/>
      <c r="CA121" s="83">
        <f t="shared" si="319"/>
        <v>1.0346241400560927</v>
      </c>
      <c r="CB121" s="83">
        <f t="shared" si="320"/>
        <v>0.96988685821579268</v>
      </c>
      <c r="CC121" s="83">
        <f t="shared" si="321"/>
        <v>0.97806602801726095</v>
      </c>
      <c r="CD121" s="83">
        <f t="shared" si="322"/>
        <v>0.9882266603072849</v>
      </c>
      <c r="CE121" s="83">
        <f t="shared" si="323"/>
        <v>0.98767446073401033</v>
      </c>
      <c r="CF121" s="83">
        <f t="shared" si="324"/>
        <v>1.0020693978160105</v>
      </c>
      <c r="CG121" s="411">
        <f t="shared" si="309"/>
        <v>1.0119307580525474</v>
      </c>
      <c r="CH121" s="411">
        <f t="shared" si="325"/>
        <v>1.0119307231554371</v>
      </c>
      <c r="CI121" s="9"/>
      <c r="CJ121" s="84">
        <f t="shared" si="326"/>
        <v>0.97604623380196964</v>
      </c>
      <c r="CK121" s="26"/>
      <c r="CL121" s="87">
        <f t="shared" si="327"/>
        <v>0.96050398734952336</v>
      </c>
      <c r="CM121" s="87">
        <f t="shared" si="240"/>
        <v>2.1738712230181764E-3</v>
      </c>
      <c r="CN121" s="92">
        <f t="shared" si="241"/>
        <v>1</v>
      </c>
      <c r="CO121" s="92">
        <f t="shared" si="242"/>
        <v>1</v>
      </c>
      <c r="CP121" s="5">
        <f t="shared" si="328"/>
        <v>1</v>
      </c>
      <c r="CQ121" s="91">
        <f t="shared" si="329"/>
        <v>1</v>
      </c>
      <c r="CR121" s="37">
        <f t="shared" si="330"/>
        <v>1.0119307580525474</v>
      </c>
      <c r="CS121">
        <f t="shared" si="331"/>
        <v>0.97604623380196964</v>
      </c>
      <c r="CT121" s="84">
        <f t="shared" si="332"/>
        <v>0.98971831797488186</v>
      </c>
      <c r="CU121" s="205"/>
      <c r="CV121" s="244"/>
      <c r="CW121" s="5"/>
      <c r="CX121" s="26">
        <f t="shared" si="368"/>
        <v>0.22765984036041426</v>
      </c>
      <c r="CY121" s="26">
        <f t="shared" si="369"/>
        <v>0.16604244147340702</v>
      </c>
      <c r="CZ121" s="26">
        <f t="shared" si="370"/>
        <v>0.32114189294104517</v>
      </c>
      <c r="DA121" s="26">
        <f t="shared" si="333"/>
        <v>0.28515582522513355</v>
      </c>
      <c r="DB121" s="26"/>
      <c r="DC121">
        <f t="shared" si="246"/>
        <v>1</v>
      </c>
      <c r="DE121" s="26">
        <f t="shared" si="371"/>
        <v>0.22948492285814426</v>
      </c>
      <c r="DF121" s="26">
        <f t="shared" si="372"/>
        <v>0.16591728124681782</v>
      </c>
      <c r="DG121" s="26">
        <f t="shared" si="373"/>
        <v>0.32207606051237947</v>
      </c>
      <c r="DH121" s="26">
        <f t="shared" si="374"/>
        <v>0.28250771217777593</v>
      </c>
      <c r="DI121" s="26"/>
      <c r="DJ121" s="26">
        <f t="shared" si="276"/>
        <v>0.99998597679511747</v>
      </c>
      <c r="DK121" s="26"/>
      <c r="DL121" s="26">
        <f t="shared" si="277"/>
        <v>0.22948814101736387</v>
      </c>
      <c r="DM121" s="26">
        <f t="shared" si="278"/>
        <v>0.16591960797147443</v>
      </c>
      <c r="DN121" s="26">
        <f t="shared" si="279"/>
        <v>0.32208057711430105</v>
      </c>
      <c r="DO121" s="26">
        <f t="shared" si="280"/>
        <v>0.28251167389686072</v>
      </c>
      <c r="DP121" s="26"/>
      <c r="DQ121" s="26">
        <f t="shared" si="281"/>
        <v>1</v>
      </c>
      <c r="DR121" s="26"/>
      <c r="DS121" s="26"/>
      <c r="DT121" s="26">
        <f t="shared" si="375"/>
        <v>-1.9304117238841425E-2</v>
      </c>
      <c r="DU121" s="26">
        <f t="shared" si="376"/>
        <v>-9.0831187207235393E-3</v>
      </c>
      <c r="DV121" s="26">
        <f t="shared" si="377"/>
        <v>-2.610842376645332E-2</v>
      </c>
      <c r="DW121" s="26">
        <f t="shared" si="378"/>
        <v>1.4198514270813136E-2</v>
      </c>
      <c r="DX121" s="26"/>
      <c r="DZ121" s="26">
        <f t="shared" si="284"/>
        <v>0.98971831797488186</v>
      </c>
      <c r="EA121" s="26">
        <f t="shared" si="379"/>
        <v>0.82287747488144403</v>
      </c>
      <c r="EB121" s="26">
        <f t="shared" si="334"/>
        <v>0.98971831797488186</v>
      </c>
      <c r="ED121" s="26">
        <f t="shared" si="380"/>
        <v>-1.8822275163111111E-2</v>
      </c>
      <c r="EE121" s="26">
        <f t="shared" si="381"/>
        <v>-1.1586652036454046E-2</v>
      </c>
      <c r="EF121" s="26">
        <f t="shared" si="382"/>
        <v>-1.8762062511156726E-3</v>
      </c>
      <c r="EG121" s="26">
        <f t="shared" si="383"/>
        <v>-1.768763363801899E-2</v>
      </c>
      <c r="EH121" s="26"/>
      <c r="EJ121" s="26">
        <f t="shared" si="384"/>
        <v>0.9882266603072849</v>
      </c>
      <c r="EK121" s="26">
        <f t="shared" si="385"/>
        <v>0.83759031908839032</v>
      </c>
      <c r="EL121" s="26">
        <f t="shared" si="335"/>
        <v>0.9882266603072849</v>
      </c>
      <c r="EM121" s="26">
        <v>0.93377792442880736</v>
      </c>
      <c r="EN121" s="26"/>
      <c r="EO121" s="26">
        <f t="shared" si="386"/>
        <v>-1.3967790772901249E-3</v>
      </c>
      <c r="EP121" s="26">
        <f t="shared" si="387"/>
        <v>-7.0640081911238078E-3</v>
      </c>
      <c r="EQ121" s="26">
        <f t="shared" si="388"/>
        <v>4.3791972138877509E-3</v>
      </c>
      <c r="ER121" s="26">
        <f t="shared" si="389"/>
        <v>7.6082056002063636E-3</v>
      </c>
      <c r="EU121" s="26">
        <f t="shared" si="282"/>
        <v>1.0020693978160105</v>
      </c>
      <c r="EV121" s="26">
        <f t="shared" si="390"/>
        <v>0.82831839518598016</v>
      </c>
      <c r="EW121" s="26">
        <f t="shared" si="336"/>
        <v>1.0020693978160105</v>
      </c>
      <c r="EX121" s="26"/>
      <c r="EY121" s="26">
        <f t="shared" si="391"/>
        <v>-1.7907338161551507E-2</v>
      </c>
      <c r="EZ121" s="26">
        <f t="shared" si="392"/>
        <v>-2.0191105295997956E-3</v>
      </c>
      <c r="FA121" s="26">
        <f t="shared" si="393"/>
        <v>-3.0487513908778203E-2</v>
      </c>
      <c r="FB121" s="26">
        <f t="shared" si="394"/>
        <v>6.5903086706070807E-3</v>
      </c>
      <c r="FC121" s="26"/>
      <c r="FD121" s="26"/>
      <c r="FE121" s="26">
        <f t="shared" si="283"/>
        <v>0.98767446073401033</v>
      </c>
      <c r="FF121" s="26">
        <f t="shared" si="395"/>
        <v>0.9934315800963045</v>
      </c>
      <c r="FG121" s="26">
        <f t="shared" si="337"/>
        <v>0.98767446073401033</v>
      </c>
      <c r="FW121">
        <f t="shared" si="338"/>
        <v>1.0346241400560927</v>
      </c>
      <c r="FY121" s="8">
        <f t="shared" si="396"/>
        <v>37</v>
      </c>
      <c r="FZ121" t="b">
        <f t="shared" si="273"/>
        <v>0</v>
      </c>
      <c r="GD121" s="11"/>
      <c r="GE121" s="11"/>
      <c r="GF121" s="11"/>
      <c r="GG121" s="17">
        <f t="shared" ca="1" si="288"/>
        <v>2008</v>
      </c>
      <c r="GH121" s="18">
        <f t="shared" ca="1" si="289"/>
        <v>1.962583793437386</v>
      </c>
      <c r="GI121" s="94">
        <f ca="1">GH121*GJ121</f>
        <v>1.3214007223809066</v>
      </c>
      <c r="GJ121" s="18">
        <f t="shared" ca="1" si="290"/>
        <v>0.6732964609202885</v>
      </c>
      <c r="GK121" s="18">
        <f t="shared" ca="1" si="291"/>
        <v>0.88312638257372422</v>
      </c>
      <c r="GN121" s="11" t="str">
        <f t="shared" ca="1" si="398"/>
        <v/>
      </c>
      <c r="GO121" s="11" t="str">
        <f t="shared" ca="1" si="399"/>
        <v/>
      </c>
      <c r="GP121" s="11" t="str">
        <f t="shared" ca="1" si="400"/>
        <v/>
      </c>
      <c r="GQ121" s="11" t="str">
        <f t="shared" ca="1" si="401"/>
        <v/>
      </c>
      <c r="GY121" s="14"/>
      <c r="HA121" s="26">
        <f t="shared" si="339"/>
        <v>0.74572583715575524</v>
      </c>
      <c r="HB121" s="26">
        <f t="shared" si="340"/>
        <v>1.0977106669705625</v>
      </c>
      <c r="HC121" s="26">
        <f t="shared" si="341"/>
        <v>0.97492470313517832</v>
      </c>
      <c r="HD121" s="26">
        <f t="shared" si="342"/>
        <v>1.0286448946575129</v>
      </c>
      <c r="HE121" s="26">
        <f t="shared" si="343"/>
        <v>0.82092527037668828</v>
      </c>
      <c r="HF121" s="26">
        <f t="shared" si="344"/>
        <v>0.82092551178712392</v>
      </c>
      <c r="HG121" s="26"/>
      <c r="HH121" s="26">
        <f t="shared" si="345"/>
        <v>1.0701852461245944</v>
      </c>
      <c r="HJ121" s="26">
        <f t="shared" si="346"/>
        <v>0.92756331360691024</v>
      </c>
      <c r="HK121" s="26">
        <f t="shared" si="347"/>
        <v>0.89102714026865337</v>
      </c>
      <c r="HL121" s="26">
        <f t="shared" si="348"/>
        <v>1.0633902687680443</v>
      </c>
      <c r="HM121" s="26">
        <f t="shared" si="349"/>
        <v>1.0746672132417006</v>
      </c>
      <c r="HP121" s="8">
        <f t="shared" si="397"/>
        <v>37</v>
      </c>
      <c r="HQ121" t="b">
        <f t="shared" si="275"/>
        <v>0</v>
      </c>
      <c r="HT121" s="11"/>
      <c r="HU121" s="11"/>
      <c r="HV121" s="11"/>
      <c r="HW121" s="19" t="str">
        <f t="shared" ca="1" si="350"/>
        <v/>
      </c>
      <c r="HX121" s="12" t="str">
        <f t="shared" ca="1" si="351"/>
        <v/>
      </c>
      <c r="HY121" s="12" t="str">
        <f t="shared" ca="1" si="352"/>
        <v/>
      </c>
      <c r="HZ121" s="12" t="str">
        <f t="shared" ca="1" si="353"/>
        <v/>
      </c>
      <c r="IC121" s="12" t="str">
        <f t="shared" ca="1" si="354"/>
        <v/>
      </c>
      <c r="ID121" s="12" t="str">
        <f t="shared" ca="1" si="355"/>
        <v/>
      </c>
      <c r="IE121" s="12" t="str">
        <f t="shared" ca="1" si="356"/>
        <v/>
      </c>
      <c r="IF121" s="12" t="str">
        <f t="shared" ca="1" si="357"/>
        <v/>
      </c>
      <c r="IH121" s="197"/>
      <c r="II121">
        <f t="shared" si="358"/>
        <v>1.0153322876322035</v>
      </c>
      <c r="IJ121">
        <f t="shared" si="359"/>
        <v>1.0227054921100727</v>
      </c>
      <c r="IK121" t="e">
        <f t="shared" si="360"/>
        <v>#DIV/0!</v>
      </c>
      <c r="IL121">
        <f t="shared" si="361"/>
        <v>0.99592016389349469</v>
      </c>
      <c r="IM121">
        <f t="shared" si="362"/>
        <v>1.0134581974240506</v>
      </c>
      <c r="IN121">
        <f t="shared" si="363"/>
        <v>1.0060719409915111</v>
      </c>
    </row>
    <row r="122" spans="1:248" x14ac:dyDescent="0.2">
      <c r="A122" t="s">
        <v>239</v>
      </c>
      <c r="B122" s="1">
        <f t="shared" si="364"/>
        <v>1987</v>
      </c>
      <c r="C122" s="42">
        <f>'Annual Data - MER Dec 2019'!C51</f>
        <v>16263.66</v>
      </c>
      <c r="D122" s="42">
        <f>'Annual Data - MER Dec 2019 PNNL'!G51</f>
        <v>11946.141</v>
      </c>
      <c r="E122" s="42">
        <f>'Annual Data - MER Dec 2019 PNNL'!J51</f>
        <v>29332.026000000002</v>
      </c>
      <c r="F122" s="42">
        <f>'Annual Data - MER Dec 2019 PNNL'!M51</f>
        <v>21468.909</v>
      </c>
      <c r="G122" s="42">
        <v>-2.5329999999999999</v>
      </c>
      <c r="H122" s="42">
        <f t="shared" si="237"/>
        <v>79008.203000000009</v>
      </c>
      <c r="I122" s="1"/>
      <c r="J122" s="1"/>
      <c r="K122" s="525"/>
      <c r="L122" s="42">
        <f>[11]National!H53</f>
        <v>16243.961875434245</v>
      </c>
      <c r="M122" s="42">
        <f>[10]Commercial_Total!D53</f>
        <v>11975.798639774792</v>
      </c>
      <c r="N122" s="42">
        <f>[12]Total_Industrial!F48</f>
        <v>23099.495908815392</v>
      </c>
      <c r="O122" s="42">
        <f>'[13]Total_Transportation '!F48</f>
        <v>20453.715205859604</v>
      </c>
      <c r="P122" s="42"/>
      <c r="Q122" s="42">
        <f t="shared" si="402"/>
        <v>71772.971629884036</v>
      </c>
      <c r="R122" s="27"/>
      <c r="S122" s="27"/>
      <c r="T122" s="51">
        <f t="shared" si="287"/>
        <v>0.99878882585065387</v>
      </c>
      <c r="U122" s="51">
        <f t="shared" si="294"/>
        <v>1.0024826125670869</v>
      </c>
      <c r="V122" s="51">
        <f t="shared" si="295"/>
        <v>0.78751791331479759</v>
      </c>
      <c r="W122" s="51">
        <f t="shared" si="296"/>
        <v>0.95271330303089008</v>
      </c>
      <c r="X122" s="51"/>
      <c r="Y122" s="51">
        <f t="shared" si="297"/>
        <v>0.9084243015865584</v>
      </c>
      <c r="Z122" s="218"/>
      <c r="AA122" s="231">
        <f>Sector_Activity!B44</f>
        <v>89485.978910346399</v>
      </c>
      <c r="AB122" s="231">
        <f>Sector_Activity!C44</f>
        <v>60763.476770077759</v>
      </c>
      <c r="AC122" s="42">
        <f>Sector_Activity!D44</f>
        <v>1953.7808984948601</v>
      </c>
      <c r="AD122" s="265">
        <f>Sector_Activity!E44</f>
        <v>1.0584149691649238</v>
      </c>
      <c r="AE122" s="23"/>
      <c r="AF122" s="42">
        <f>Sector_Activity!G44</f>
        <v>8511</v>
      </c>
      <c r="AI122" s="267">
        <f t="shared" si="298"/>
        <v>181.52521851170263</v>
      </c>
      <c r="AJ122" s="267">
        <f t="shared" si="365"/>
        <v>197.08876575792203</v>
      </c>
      <c r="AK122" s="267">
        <f t="shared" si="299"/>
        <v>11.822971514672203</v>
      </c>
      <c r="AL122" s="51">
        <f t="shared" si="300"/>
        <v>19.32485443020267</v>
      </c>
      <c r="AO122" s="34">
        <f t="shared" si="312"/>
        <v>8.4329657654663421</v>
      </c>
      <c r="AP122" s="34">
        <f t="shared" si="366"/>
        <v>9.2830693220538141</v>
      </c>
      <c r="AR122" s="26">
        <f t="shared" si="313"/>
        <v>0.98407103193949197</v>
      </c>
      <c r="AS122" s="26">
        <f t="shared" si="314"/>
        <v>0.99855127650959108</v>
      </c>
      <c r="AT122" s="26">
        <f t="shared" si="301"/>
        <v>0.95557192886511833</v>
      </c>
      <c r="AU122" s="26">
        <f t="shared" si="302"/>
        <v>0.99703874211736232</v>
      </c>
      <c r="AV122" s="26"/>
      <c r="AW122" s="26">
        <f t="shared" si="315"/>
        <v>0.96820892881408005</v>
      </c>
      <c r="AZ122" s="34">
        <f t="shared" si="316"/>
        <v>10.514155670349712</v>
      </c>
      <c r="BA122" s="34">
        <f t="shared" si="367"/>
        <v>7.1394050957675663</v>
      </c>
      <c r="BB122" s="34">
        <f t="shared" si="317"/>
        <v>0.22955949929442607</v>
      </c>
      <c r="BC122" s="93">
        <f t="shared" si="318"/>
        <v>1.2435847364174876E-4</v>
      </c>
      <c r="BE122" s="26"/>
      <c r="BF122" s="26"/>
      <c r="BG122" s="26"/>
      <c r="BI122" s="258">
        <f>[11]National!CQ53</f>
        <v>0.98893890293451836</v>
      </c>
      <c r="BJ122" s="258">
        <f>[10]Commercial_Total!Y53</f>
        <v>1.0001766935014191</v>
      </c>
      <c r="BK122" s="258">
        <f>[12]Total_Industrial!Z48</f>
        <v>0.96836651928104966</v>
      </c>
      <c r="BL122" s="258">
        <f>'[13]Total_Transportation '!Z48</f>
        <v>0.98888140040798556</v>
      </c>
      <c r="BM122" s="1"/>
      <c r="BO122" s="258">
        <f>[11]National!CU53</f>
        <v>0.99507768277637532</v>
      </c>
      <c r="BP122" s="258">
        <f>[10]Commercial_Total!X53</f>
        <v>0.99837487015805393</v>
      </c>
      <c r="BQ122" s="258">
        <f>[12]Total_Industrial!AD48</f>
        <v>0.98678769229015562</v>
      </c>
      <c r="BR122" s="258">
        <f>'[13]Total_Transportation '!AD48</f>
        <v>1.0082490597012059</v>
      </c>
      <c r="BS122" s="1"/>
      <c r="CA122" s="83">
        <f t="shared" si="319"/>
        <v>1.0704179295946472</v>
      </c>
      <c r="CB122" s="83">
        <f t="shared" si="320"/>
        <v>0.96694111295717444</v>
      </c>
      <c r="CC122" s="83">
        <f t="shared" si="321"/>
        <v>0.96820892881408005</v>
      </c>
      <c r="CD122" s="83">
        <f t="shared" si="322"/>
        <v>0.98721197300742525</v>
      </c>
      <c r="CE122" s="83">
        <f t="shared" si="323"/>
        <v>0.99660248156127529</v>
      </c>
      <c r="CF122" s="83">
        <f t="shared" si="324"/>
        <v>0.98409435244919874</v>
      </c>
      <c r="CG122" s="411">
        <f t="shared" si="309"/>
        <v>1.0363882786485896</v>
      </c>
      <c r="CH122" s="411">
        <f t="shared" si="325"/>
        <v>1.0363881969962188</v>
      </c>
      <c r="CI122" s="9"/>
      <c r="CJ122" s="84">
        <f t="shared" si="326"/>
        <v>0.98385790212620272</v>
      </c>
      <c r="CK122" s="26"/>
      <c r="CL122" s="87">
        <f t="shared" si="327"/>
        <v>0.93620775940740508</v>
      </c>
      <c r="CM122" s="87">
        <f t="shared" si="240"/>
        <v>2.1429255326655414E-3</v>
      </c>
      <c r="CN122" s="92">
        <f t="shared" si="241"/>
        <v>1</v>
      </c>
      <c r="CO122" s="92">
        <f t="shared" si="242"/>
        <v>1</v>
      </c>
      <c r="CP122" s="5">
        <f t="shared" si="328"/>
        <v>1</v>
      </c>
      <c r="CQ122" s="91">
        <f t="shared" si="329"/>
        <v>1</v>
      </c>
      <c r="CR122" s="37">
        <f t="shared" si="330"/>
        <v>1.0363882786485896</v>
      </c>
      <c r="CS122">
        <f t="shared" si="331"/>
        <v>0.98385790212620272</v>
      </c>
      <c r="CT122" s="84">
        <f t="shared" si="332"/>
        <v>0.98075079647235763</v>
      </c>
      <c r="CU122" s="205"/>
      <c r="CV122" s="244"/>
      <c r="CW122" s="5"/>
      <c r="CX122" s="26">
        <f t="shared" si="368"/>
        <v>0.22632422075541822</v>
      </c>
      <c r="CY122" s="26">
        <f t="shared" si="369"/>
        <v>0.16685666439354227</v>
      </c>
      <c r="CZ122" s="26">
        <f t="shared" si="370"/>
        <v>0.32184115251537782</v>
      </c>
      <c r="DA122" s="26">
        <f t="shared" si="333"/>
        <v>0.28497796233566164</v>
      </c>
      <c r="DB122" s="26"/>
      <c r="DC122">
        <f t="shared" si="246"/>
        <v>1</v>
      </c>
      <c r="DE122" s="26">
        <f t="shared" si="371"/>
        <v>0.22699137565832814</v>
      </c>
      <c r="DF122" s="26">
        <f t="shared" si="372"/>
        <v>0.16644922102108856</v>
      </c>
      <c r="DG122" s="26">
        <f t="shared" si="373"/>
        <v>0.32149139598455706</v>
      </c>
      <c r="DH122" s="26">
        <f t="shared" si="374"/>
        <v>0.28506688453248635</v>
      </c>
      <c r="DI122" s="26"/>
      <c r="DJ122" s="26">
        <f t="shared" si="276"/>
        <v>0.99999887719646008</v>
      </c>
      <c r="DK122" s="26"/>
      <c r="DL122" s="26">
        <f t="shared" si="277"/>
        <v>0.22699163052533441</v>
      </c>
      <c r="DM122" s="26">
        <f t="shared" si="278"/>
        <v>0.16644940791107299</v>
      </c>
      <c r="DN122" s="26">
        <f t="shared" si="279"/>
        <v>0.32149175695663984</v>
      </c>
      <c r="DO122" s="26">
        <f t="shared" si="280"/>
        <v>0.28506720460695278</v>
      </c>
      <c r="DP122" s="26"/>
      <c r="DQ122" s="26">
        <f t="shared" si="281"/>
        <v>1</v>
      </c>
      <c r="DR122" s="26"/>
      <c r="DS122" s="26"/>
      <c r="DT122" s="26">
        <f t="shared" si="375"/>
        <v>3.2469196339847497E-3</v>
      </c>
      <c r="DU122" s="26">
        <f t="shared" si="376"/>
        <v>7.63334481580937E-3</v>
      </c>
      <c r="DV122" s="26">
        <f t="shared" si="377"/>
        <v>-1.9336815598259224E-2</v>
      </c>
      <c r="DW122" s="26">
        <f t="shared" si="378"/>
        <v>-1.7164165352648669E-2</v>
      </c>
      <c r="DX122" s="26"/>
      <c r="DZ122" s="26">
        <f t="shared" si="284"/>
        <v>0.99093931946124514</v>
      </c>
      <c r="EA122" s="26">
        <f t="shared" si="379"/>
        <v>0.81542164495900593</v>
      </c>
      <c r="EB122" s="26">
        <f t="shared" si="334"/>
        <v>0.98075079647235763</v>
      </c>
      <c r="ED122" s="26">
        <f t="shared" si="380"/>
        <v>-1.9260211516351381E-2</v>
      </c>
      <c r="EE122" s="26">
        <f t="shared" si="381"/>
        <v>-1.2870906723022211E-2</v>
      </c>
      <c r="EF122" s="26">
        <f t="shared" si="382"/>
        <v>1.1382583180280792E-2</v>
      </c>
      <c r="EG122" s="26">
        <f t="shared" si="383"/>
        <v>6.4109499383123028E-3</v>
      </c>
      <c r="EH122" s="26"/>
      <c r="EJ122" s="26">
        <f t="shared" si="384"/>
        <v>0.99897322411890388</v>
      </c>
      <c r="EK122" s="26">
        <f t="shared" si="385"/>
        <v>0.83673030155051076</v>
      </c>
      <c r="EL122" s="26">
        <f t="shared" si="335"/>
        <v>0.98721197300742525</v>
      </c>
      <c r="EM122" s="26">
        <v>0.93666787919206651</v>
      </c>
      <c r="EN122" s="26"/>
      <c r="EO122" s="26">
        <f t="shared" si="386"/>
        <v>-9.725946798559551E-3</v>
      </c>
      <c r="EP122" s="26">
        <f t="shared" si="387"/>
        <v>7.2406860840847562E-3</v>
      </c>
      <c r="EQ122" s="26">
        <f t="shared" si="388"/>
        <v>-3.6523824962906251E-2</v>
      </c>
      <c r="ER122" s="26">
        <f t="shared" si="389"/>
        <v>-1.8789078848142186E-2</v>
      </c>
      <c r="EU122" s="26">
        <f t="shared" si="282"/>
        <v>0.9820620753353132</v>
      </c>
      <c r="EV122" s="26">
        <f t="shared" si="390"/>
        <v>0.81346008221475974</v>
      </c>
      <c r="EW122" s="26">
        <f t="shared" si="336"/>
        <v>0.98409435244919874</v>
      </c>
      <c r="EX122" s="26"/>
      <c r="EY122" s="26">
        <f t="shared" si="391"/>
        <v>1.2972866432543745E-2</v>
      </c>
      <c r="EZ122" s="26">
        <f t="shared" si="392"/>
        <v>3.9265873172465119E-4</v>
      </c>
      <c r="FA122" s="26">
        <f t="shared" si="393"/>
        <v>1.7187147159266752E-2</v>
      </c>
      <c r="FB122" s="26">
        <f t="shared" si="394"/>
        <v>1.6249134954939861E-3</v>
      </c>
      <c r="FC122" s="26"/>
      <c r="FD122" s="26"/>
      <c r="FE122" s="26">
        <f t="shared" si="283"/>
        <v>1.0090394367599926</v>
      </c>
      <c r="FF122" s="26">
        <f t="shared" si="395"/>
        <v>1.0024116420399647</v>
      </c>
      <c r="FG122" s="26">
        <f t="shared" si="337"/>
        <v>0.99660248156127529</v>
      </c>
      <c r="FW122">
        <f t="shared" si="338"/>
        <v>1.0704179295946472</v>
      </c>
      <c r="FY122" s="8">
        <f t="shared" si="396"/>
        <v>38</v>
      </c>
      <c r="FZ122" t="b">
        <f t="shared" si="273"/>
        <v>0</v>
      </c>
      <c r="GD122" s="11"/>
      <c r="GE122" s="11"/>
      <c r="GF122" s="11"/>
      <c r="GG122" s="17">
        <f t="shared" ca="1" si="288"/>
        <v>2009</v>
      </c>
      <c r="GH122" s="18">
        <f t="shared" ca="1" si="289"/>
        <v>1.9127919407377594</v>
      </c>
      <c r="GI122" s="94">
        <f t="shared" ref="GI122:GI123" ca="1" si="403">GH122*GJ122</f>
        <v>1.2474974396947878</v>
      </c>
      <c r="GJ122" s="18">
        <f t="shared" ca="1" si="290"/>
        <v>0.65218668749390007</v>
      </c>
      <c r="GK122" s="18">
        <f t="shared" ca="1" si="291"/>
        <v>0.8732016928621954</v>
      </c>
      <c r="GN122" s="11" t="str">
        <f t="shared" ca="1" si="398"/>
        <v/>
      </c>
      <c r="GO122" s="11" t="str">
        <f t="shared" ca="1" si="399"/>
        <v/>
      </c>
      <c r="GP122" s="11" t="str">
        <f t="shared" ca="1" si="400"/>
        <v/>
      </c>
      <c r="GQ122" s="11" t="str">
        <f t="shared" ca="1" si="401"/>
        <v/>
      </c>
      <c r="GY122" s="14"/>
      <c r="HA122" s="26">
        <f t="shared" si="339"/>
        <v>0.77152491977446191</v>
      </c>
      <c r="HB122" s="26">
        <f t="shared" si="340"/>
        <v>1.0965835641332953</v>
      </c>
      <c r="HC122" s="26">
        <f t="shared" si="341"/>
        <v>0.98373747333492345</v>
      </c>
      <c r="HD122" s="26">
        <f t="shared" si="342"/>
        <v>1.0101931400304316</v>
      </c>
      <c r="HE122" s="26">
        <f t="shared" si="343"/>
        <v>0.84076634798825234</v>
      </c>
      <c r="HF122" s="26">
        <f t="shared" si="344"/>
        <v>0.84076655798755628</v>
      </c>
      <c r="HG122" s="26"/>
      <c r="HH122" s="26">
        <f t="shared" si="345"/>
        <v>1.0787503446810929</v>
      </c>
      <c r="HJ122" s="26">
        <f t="shared" si="346"/>
        <v>0.93057993184990406</v>
      </c>
      <c r="HK122" s="26">
        <f t="shared" si="347"/>
        <v>0.89785468301235938</v>
      </c>
      <c r="HL122" s="26">
        <f t="shared" si="348"/>
        <v>1.0430252193922576</v>
      </c>
      <c r="HM122" s="26">
        <f t="shared" si="349"/>
        <v>1.0563788487409187</v>
      </c>
      <c r="HP122" s="8">
        <f t="shared" si="397"/>
        <v>38</v>
      </c>
      <c r="HQ122" t="b">
        <f t="shared" si="275"/>
        <v>0</v>
      </c>
      <c r="HT122" s="11"/>
      <c r="HU122" s="11"/>
      <c r="HV122" s="11"/>
      <c r="HW122" s="19" t="str">
        <f t="shared" ca="1" si="350"/>
        <v/>
      </c>
      <c r="HX122" s="12" t="str">
        <f t="shared" ca="1" si="351"/>
        <v/>
      </c>
      <c r="HY122" s="12" t="str">
        <f t="shared" ca="1" si="352"/>
        <v/>
      </c>
      <c r="HZ122" s="12" t="str">
        <f t="shared" ca="1" si="353"/>
        <v/>
      </c>
      <c r="IC122" s="12" t="str">
        <f t="shared" ca="1" si="354"/>
        <v/>
      </c>
      <c r="ID122" s="12" t="str">
        <f t="shared" ca="1" si="355"/>
        <v/>
      </c>
      <c r="IE122" s="12" t="str">
        <f t="shared" ca="1" si="356"/>
        <v/>
      </c>
      <c r="IF122" s="12" t="str">
        <f t="shared" ca="1" si="357"/>
        <v/>
      </c>
      <c r="IH122" s="197"/>
      <c r="II122">
        <f t="shared" si="358"/>
        <v>1.0304201935369028</v>
      </c>
      <c r="IJ122">
        <f t="shared" si="359"/>
        <v>1.0445556731731047</v>
      </c>
      <c r="IK122" t="e">
        <f t="shared" si="360"/>
        <v>#DIV/0!</v>
      </c>
      <c r="IL122">
        <f t="shared" si="361"/>
        <v>1.0140066631851512</v>
      </c>
      <c r="IM122">
        <f t="shared" si="362"/>
        <v>1.0430424008323387</v>
      </c>
      <c r="IN122">
        <f t="shared" si="363"/>
        <v>1.0326313963924834</v>
      </c>
    </row>
    <row r="123" spans="1:248" x14ac:dyDescent="0.2">
      <c r="A123" t="s">
        <v>239</v>
      </c>
      <c r="B123" s="1">
        <f t="shared" si="364"/>
        <v>1988</v>
      </c>
      <c r="C123" s="42">
        <f>'Annual Data - MER Dec 2019'!C52</f>
        <v>17133.058000000001</v>
      </c>
      <c r="D123" s="42">
        <f>'Annual Data - MER Dec 2019 PNNL'!G52</f>
        <v>12578.22</v>
      </c>
      <c r="E123" s="42">
        <f>'Annual Data - MER Dec 2019 PNNL'!J52</f>
        <v>30626.774000000001</v>
      </c>
      <c r="F123" s="42">
        <f>'Annual Data - MER Dec 2019 PNNL'!M52</f>
        <v>22317.752</v>
      </c>
      <c r="G123" s="42">
        <v>3.3650000000000002</v>
      </c>
      <c r="H123" s="42">
        <f t="shared" si="237"/>
        <v>82659.169000000009</v>
      </c>
      <c r="I123" s="1"/>
      <c r="J123" s="1"/>
      <c r="K123" s="525"/>
      <c r="L123" s="42">
        <f>[11]National!H54</f>
        <v>17115.842208915004</v>
      </c>
      <c r="M123" s="42">
        <f>[10]Commercial_Total!D54</f>
        <v>12607.785023407487</v>
      </c>
      <c r="N123" s="42">
        <f>[12]Total_Industrial!F49</f>
        <v>24520.481736768637</v>
      </c>
      <c r="O123" s="42">
        <f>'[13]Total_Transportation '!F49</f>
        <v>21007.131787469683</v>
      </c>
      <c r="P123" s="42"/>
      <c r="Q123" s="42">
        <f t="shared" si="402"/>
        <v>75251.240756560815</v>
      </c>
      <c r="R123" s="27"/>
      <c r="S123" s="27"/>
      <c r="T123" s="51">
        <f t="shared" si="287"/>
        <v>0.99899517114312009</v>
      </c>
      <c r="U123" s="51">
        <f t="shared" si="294"/>
        <v>1.002350493424943</v>
      </c>
      <c r="V123" s="51">
        <f t="shared" si="295"/>
        <v>0.8006224141259094</v>
      </c>
      <c r="W123" s="51">
        <f t="shared" si="296"/>
        <v>0.94127454178492898</v>
      </c>
      <c r="X123" s="51"/>
      <c r="Y123" s="51">
        <f t="shared" si="297"/>
        <v>0.9103798364650969</v>
      </c>
      <c r="Z123" s="218"/>
      <c r="AA123" s="231">
        <f>Sector_Activity!B45</f>
        <v>90911.24345826685</v>
      </c>
      <c r="AB123" s="231">
        <f>Sector_Activity!C45</f>
        <v>62000.598696130473</v>
      </c>
      <c r="AC123" s="42">
        <f>Sector_Activity!D45</f>
        <v>2036.7312494111513</v>
      </c>
      <c r="AD123" s="265">
        <f>Sector_Activity!E45</f>
        <v>1.0991398319611194</v>
      </c>
      <c r="AE123" s="23"/>
      <c r="AF123" s="42">
        <f>Sector_Activity!G45</f>
        <v>8866.5</v>
      </c>
      <c r="AI123" s="267">
        <f t="shared" si="298"/>
        <v>188.26980643788133</v>
      </c>
      <c r="AJ123" s="267">
        <f t="shared" si="365"/>
        <v>203.34940772425722</v>
      </c>
      <c r="AK123" s="267">
        <f t="shared" si="299"/>
        <v>12.039134639809678</v>
      </c>
      <c r="AL123" s="51">
        <f t="shared" si="300"/>
        <v>19.112337826924264</v>
      </c>
      <c r="AO123" s="34">
        <f t="shared" si="312"/>
        <v>8.4871415729499589</v>
      </c>
      <c r="AP123" s="34">
        <f t="shared" si="366"/>
        <v>9.3226379067275715</v>
      </c>
      <c r="AR123" s="26">
        <f t="shared" si="313"/>
        <v>1.0206342910554336</v>
      </c>
      <c r="AS123" s="26">
        <f t="shared" si="314"/>
        <v>1.0302708522206294</v>
      </c>
      <c r="AT123" s="26">
        <f t="shared" si="301"/>
        <v>0.97304295247206773</v>
      </c>
      <c r="AU123" s="26">
        <f t="shared" si="302"/>
        <v>0.98607424623579953</v>
      </c>
      <c r="AV123" s="26"/>
      <c r="AW123" s="26">
        <f t="shared" si="315"/>
        <v>0.9744289825875877</v>
      </c>
      <c r="AZ123" s="34">
        <f t="shared" si="316"/>
        <v>10.253340490415255</v>
      </c>
      <c r="BA123" s="34">
        <f t="shared" si="367"/>
        <v>6.9926801664840097</v>
      </c>
      <c r="BB123" s="34">
        <f t="shared" si="317"/>
        <v>0.22971084976159153</v>
      </c>
      <c r="BC123" s="93">
        <f t="shared" si="318"/>
        <v>1.2396546912097438E-4</v>
      </c>
      <c r="BE123" s="26"/>
      <c r="BF123" s="26"/>
      <c r="BG123" s="26"/>
      <c r="BI123" s="258">
        <f>[11]National!CQ54</f>
        <v>0.9923793440591856</v>
      </c>
      <c r="BJ123" s="258">
        <f>[10]Commercial_Total!Y54</f>
        <v>1.0270311277491724</v>
      </c>
      <c r="BK123" s="258">
        <f>[12]Total_Industrial!Z49</f>
        <v>0.98563490875468929</v>
      </c>
      <c r="BL123" s="258">
        <f>'[13]Total_Transportation '!Z49</f>
        <v>0.9740290738609132</v>
      </c>
      <c r="BM123" s="1"/>
      <c r="BO123" s="258">
        <f>[11]National!CU54</f>
        <v>1.0284719217156162</v>
      </c>
      <c r="BP123" s="258">
        <f>[10]Commercial_Total!X54</f>
        <v>1.0031544559691752</v>
      </c>
      <c r="BQ123" s="258">
        <f>[12]Total_Industrial!AD49</f>
        <v>0.98722485562380935</v>
      </c>
      <c r="BR123" s="258">
        <f>'[13]Total_Transportation '!AD49</f>
        <v>1.0123663376157153</v>
      </c>
      <c r="BS123" s="1"/>
      <c r="BZ123" s="26"/>
      <c r="CA123" s="83">
        <f t="shared" si="319"/>
        <v>1.1151287243274515</v>
      </c>
      <c r="CB123" s="83">
        <f t="shared" si="320"/>
        <v>0.97106264754613714</v>
      </c>
      <c r="CC123" s="83">
        <f t="shared" si="321"/>
        <v>0.9744289825875877</v>
      </c>
      <c r="CD123" s="83">
        <f t="shared" si="322"/>
        <v>0.97753505566828236</v>
      </c>
      <c r="CE123" s="83">
        <f t="shared" si="323"/>
        <v>1.0061965961951851</v>
      </c>
      <c r="CF123" s="83">
        <f t="shared" si="324"/>
        <v>0.99068378651305455</v>
      </c>
      <c r="CG123" s="411">
        <f t="shared" si="309"/>
        <v>1.0866138663695915</v>
      </c>
      <c r="CH123" s="411">
        <f t="shared" si="325"/>
        <v>1.0866137483005933</v>
      </c>
      <c r="CI123" s="9"/>
      <c r="CJ123" s="84">
        <f t="shared" si="326"/>
        <v>0.98359244567489645</v>
      </c>
      <c r="CK123" s="26"/>
      <c r="CL123" s="87">
        <f t="shared" si="327"/>
        <v>1.0089350199199705</v>
      </c>
      <c r="CM123" s="87">
        <f t="shared" si="240"/>
        <v>2.0416969545332575E-3</v>
      </c>
      <c r="CN123" s="92">
        <f t="shared" si="241"/>
        <v>1</v>
      </c>
      <c r="CO123" s="92">
        <f t="shared" si="242"/>
        <v>1</v>
      </c>
      <c r="CP123" s="5">
        <f t="shared" si="328"/>
        <v>1</v>
      </c>
      <c r="CQ123" s="91">
        <f t="shared" si="329"/>
        <v>1</v>
      </c>
      <c r="CR123" s="37">
        <f t="shared" si="330"/>
        <v>1.0866138663695915</v>
      </c>
      <c r="CS123">
        <f t="shared" si="331"/>
        <v>0.98359244567489645</v>
      </c>
      <c r="CT123" s="84">
        <f t="shared" si="332"/>
        <v>0.99682254558270389</v>
      </c>
      <c r="CU123" s="205"/>
      <c r="CV123" s="244"/>
      <c r="CW123" s="5"/>
      <c r="CX123" s="26">
        <f t="shared" si="368"/>
        <v>0.22744930232160659</v>
      </c>
      <c r="CY123" s="26">
        <f t="shared" si="369"/>
        <v>0.16754255340711138</v>
      </c>
      <c r="CZ123" s="26">
        <f t="shared" si="370"/>
        <v>0.32584820516239538</v>
      </c>
      <c r="DA123" s="26">
        <f t="shared" si="333"/>
        <v>0.27915993910888659</v>
      </c>
      <c r="DB123" s="26"/>
      <c r="DC123">
        <f t="shared" si="246"/>
        <v>1</v>
      </c>
      <c r="DE123" s="26">
        <f t="shared" si="371"/>
        <v>0.22688629661841142</v>
      </c>
      <c r="DF123" s="26">
        <f t="shared" si="372"/>
        <v>0.16719937442795135</v>
      </c>
      <c r="DG123" s="26">
        <f t="shared" si="373"/>
        <v>0.3238405470652661</v>
      </c>
      <c r="DH123" s="26">
        <f t="shared" si="374"/>
        <v>0.28205895010767951</v>
      </c>
      <c r="DI123" s="26"/>
      <c r="DJ123" s="26">
        <f t="shared" si="276"/>
        <v>0.99998516821930838</v>
      </c>
      <c r="DK123" s="26"/>
      <c r="DL123" s="26">
        <f t="shared" si="277"/>
        <v>0.22688966179611639</v>
      </c>
      <c r="DM123" s="26">
        <f t="shared" si="278"/>
        <v>0.16720185432918599</v>
      </c>
      <c r="DN123" s="26">
        <f t="shared" si="279"/>
        <v>0.32384535026847927</v>
      </c>
      <c r="DO123" s="26">
        <f t="shared" si="280"/>
        <v>0.28206313360621832</v>
      </c>
      <c r="DP123" s="26"/>
      <c r="DQ123" s="26">
        <f t="shared" si="281"/>
        <v>1</v>
      </c>
      <c r="DR123" s="26"/>
      <c r="DS123" s="26"/>
      <c r="DT123" s="26">
        <f t="shared" si="375"/>
        <v>3.648148560588807E-2</v>
      </c>
      <c r="DU123" s="26">
        <f t="shared" si="376"/>
        <v>3.1271504898663878E-2</v>
      </c>
      <c r="DV123" s="26">
        <f t="shared" si="377"/>
        <v>1.8118185964305838E-2</v>
      </c>
      <c r="DW123" s="26">
        <f t="shared" si="378"/>
        <v>-1.10579756906147E-2</v>
      </c>
      <c r="DX123" s="26"/>
      <c r="DZ123" s="26">
        <f t="shared" si="284"/>
        <v>1.0163871894554197</v>
      </c>
      <c r="EA123" s="26">
        <f t="shared" si="379"/>
        <v>0.82878411394099916</v>
      </c>
      <c r="EB123" s="26">
        <f t="shared" si="334"/>
        <v>0.99682254558270389</v>
      </c>
      <c r="ED123" s="26">
        <f t="shared" si="380"/>
        <v>-2.5118954299913687E-2</v>
      </c>
      <c r="EE123" s="26">
        <f t="shared" si="381"/>
        <v>-2.0765541522413472E-2</v>
      </c>
      <c r="EF123" s="26">
        <f t="shared" si="382"/>
        <v>6.5909098183858969E-4</v>
      </c>
      <c r="EG123" s="26">
        <f t="shared" si="383"/>
        <v>-3.1652594149692952E-3</v>
      </c>
      <c r="EH123" s="26"/>
      <c r="EJ123" s="26">
        <f t="shared" si="384"/>
        <v>0.99019773098004149</v>
      </c>
      <c r="EK123" s="26">
        <f t="shared" si="385"/>
        <v>0.82852844603756159</v>
      </c>
      <c r="EL123" s="26">
        <f t="shared" si="335"/>
        <v>0.97753505566828236</v>
      </c>
      <c r="EM123" s="26">
        <v>0.9402690166961486</v>
      </c>
      <c r="EN123" s="26"/>
      <c r="EO123" s="26">
        <f t="shared" si="386"/>
        <v>3.4728843665529233E-3</v>
      </c>
      <c r="EP123" s="26">
        <f t="shared" si="387"/>
        <v>2.6495561989633695E-2</v>
      </c>
      <c r="EQ123" s="26">
        <f t="shared" si="388"/>
        <v>1.7675359704102497E-2</v>
      </c>
      <c r="ER123" s="26">
        <f t="shared" si="389"/>
        <v>-1.5133252577297423E-2</v>
      </c>
      <c r="EU123" s="26">
        <f t="shared" si="282"/>
        <v>1.0066959372822901</v>
      </c>
      <c r="EV123" s="26">
        <f t="shared" si="390"/>
        <v>0.81890695990691631</v>
      </c>
      <c r="EW123" s="26">
        <f t="shared" si="336"/>
        <v>0.99068378651305455</v>
      </c>
      <c r="EX123" s="26"/>
      <c r="EY123" s="26">
        <f t="shared" si="391"/>
        <v>3.3008601239335536E-2</v>
      </c>
      <c r="EZ123" s="26">
        <f t="shared" si="392"/>
        <v>4.7759429090302738E-3</v>
      </c>
      <c r="FA123" s="26">
        <f t="shared" si="393"/>
        <v>4.4291850248114186E-4</v>
      </c>
      <c r="FB123" s="26">
        <f t="shared" si="394"/>
        <v>4.0752768866820508E-3</v>
      </c>
      <c r="FC123" s="26"/>
      <c r="FD123" s="26"/>
      <c r="FE123" s="26">
        <f t="shared" si="283"/>
        <v>1.0096268219389537</v>
      </c>
      <c r="FF123" s="26">
        <f t="shared" si="395"/>
        <v>1.0120616804274176</v>
      </c>
      <c r="FG123" s="26">
        <f t="shared" si="337"/>
        <v>1.0061965961951851</v>
      </c>
      <c r="FW123">
        <f t="shared" si="338"/>
        <v>1.1151287243274515</v>
      </c>
      <c r="FY123" s="8">
        <f t="shared" si="396"/>
        <v>39</v>
      </c>
      <c r="FZ123" t="b">
        <f t="shared" si="273"/>
        <v>0</v>
      </c>
      <c r="GD123" s="11"/>
      <c r="GE123" s="11"/>
      <c r="GF123" s="11"/>
      <c r="GG123" s="17">
        <f t="shared" ca="1" si="288"/>
        <v>2010</v>
      </c>
      <c r="GH123" s="18">
        <f t="shared" ca="1" si="289"/>
        <v>1.9618417577442113</v>
      </c>
      <c r="GI123" s="94">
        <f t="shared" ca="1" si="403"/>
        <v>1.2778605430384933</v>
      </c>
      <c r="GJ123" s="18">
        <f t="shared" ca="1" si="290"/>
        <v>0.6513576021074291</v>
      </c>
      <c r="GK123" s="18">
        <f t="shared" ca="1" si="291"/>
        <v>0.87284685173209864</v>
      </c>
      <c r="GN123" s="11" t="str">
        <f t="shared" ca="1" si="398"/>
        <v/>
      </c>
      <c r="GO123" s="11" t="str">
        <f t="shared" ca="1" si="399"/>
        <v/>
      </c>
      <c r="GP123" s="11" t="str">
        <f t="shared" ca="1" si="400"/>
        <v/>
      </c>
      <c r="GQ123" s="11" t="str">
        <f t="shared" ca="1" si="401"/>
        <v/>
      </c>
      <c r="GY123" s="14"/>
      <c r="HA123" s="26">
        <f t="shared" si="339"/>
        <v>0.80375111046648651</v>
      </c>
      <c r="HB123" s="26">
        <f t="shared" si="340"/>
        <v>1.0858345570347958</v>
      </c>
      <c r="HC123" s="26">
        <f t="shared" si="341"/>
        <v>0.99320773882539493</v>
      </c>
      <c r="HD123" s="26">
        <f t="shared" si="342"/>
        <v>1.0169573299390751</v>
      </c>
      <c r="HE123" s="26">
        <f t="shared" si="343"/>
        <v>0.88151167947619036</v>
      </c>
      <c r="HF123" s="26">
        <f t="shared" si="344"/>
        <v>0.88151187331978065</v>
      </c>
      <c r="HG123" s="26"/>
      <c r="HH123" s="26">
        <f t="shared" si="345"/>
        <v>1.0784592851310038</v>
      </c>
      <c r="HJ123" s="26">
        <f t="shared" si="346"/>
        <v>0.96515572371044067</v>
      </c>
      <c r="HK123" s="26">
        <f t="shared" si="347"/>
        <v>0.92637557148878347</v>
      </c>
      <c r="HL123" s="26">
        <f t="shared" si="348"/>
        <v>1.062095179151632</v>
      </c>
      <c r="HM123" s="26">
        <f t="shared" si="349"/>
        <v>1.0447617860861693</v>
      </c>
      <c r="HP123" s="8">
        <f t="shared" si="397"/>
        <v>39</v>
      </c>
      <c r="HQ123" t="b">
        <f t="shared" si="275"/>
        <v>0</v>
      </c>
      <c r="HT123" s="11"/>
      <c r="HU123" s="11"/>
      <c r="HV123" s="11"/>
      <c r="HW123" s="19" t="str">
        <f t="shared" ca="1" si="350"/>
        <v/>
      </c>
      <c r="HX123" s="12" t="str">
        <f t="shared" ca="1" si="351"/>
        <v/>
      </c>
      <c r="HY123" s="12" t="str">
        <f t="shared" ca="1" si="352"/>
        <v/>
      </c>
      <c r="HZ123" s="12" t="str">
        <f t="shared" ca="1" si="353"/>
        <v/>
      </c>
      <c r="IC123" s="12" t="str">
        <f t="shared" ca="1" si="354"/>
        <v/>
      </c>
      <c r="ID123" s="12" t="str">
        <f t="shared" ca="1" si="355"/>
        <v/>
      </c>
      <c r="IE123" s="12" t="str">
        <f t="shared" ca="1" si="356"/>
        <v/>
      </c>
      <c r="IF123" s="12" t="str">
        <f t="shared" ca="1" si="357"/>
        <v/>
      </c>
      <c r="IH123" s="197"/>
      <c r="II123">
        <f t="shared" si="358"/>
        <v>1.046831941938078</v>
      </c>
      <c r="IJ123">
        <f t="shared" si="359"/>
        <v>1.0658224405629118</v>
      </c>
      <c r="IK123" t="e">
        <f t="shared" si="360"/>
        <v>#DIV/0!</v>
      </c>
      <c r="IL123">
        <f t="shared" si="361"/>
        <v>1.0684325769141532</v>
      </c>
      <c r="IM123">
        <f t="shared" si="362"/>
        <v>1.0980857941546223</v>
      </c>
      <c r="IN123">
        <f t="shared" si="363"/>
        <v>1.0961546258848338</v>
      </c>
    </row>
    <row r="124" spans="1:248" x14ac:dyDescent="0.2">
      <c r="A124" t="s">
        <v>239</v>
      </c>
      <c r="B124" s="1">
        <f t="shared" si="364"/>
        <v>1989</v>
      </c>
      <c r="C124" s="42">
        <f>'Annual Data - MER Dec 2019'!C53</f>
        <v>17790.213</v>
      </c>
      <c r="D124" s="42">
        <f>'Annual Data - MER Dec 2019 PNNL'!G53</f>
        <v>13196.439</v>
      </c>
      <c r="E124" s="42">
        <f>'Annual Data - MER Dec 2019 PNNL'!J53</f>
        <v>31281.752</v>
      </c>
      <c r="F124" s="42">
        <f>'Annual Data - MER Dec 2019 PNNL'!M53</f>
        <v>22478.603999999999</v>
      </c>
      <c r="G124" s="42">
        <v>-7.0149999999999997</v>
      </c>
      <c r="H124" s="42">
        <f t="shared" si="237"/>
        <v>84739.993000000002</v>
      </c>
      <c r="I124" s="1"/>
      <c r="J124" s="1"/>
      <c r="K124" s="525"/>
      <c r="L124" s="42">
        <f>[11]National!H55</f>
        <v>17770.792077718834</v>
      </c>
      <c r="M124" s="42">
        <f>[10]Commercial_Total!D55</f>
        <v>13226.911662146156</v>
      </c>
      <c r="N124" s="42">
        <f>[12]Total_Industrial!F50</f>
        <v>24938.07973329087</v>
      </c>
      <c r="O124" s="42">
        <f>'[13]Total_Transportation '!F50</f>
        <v>21279.453053453246</v>
      </c>
      <c r="P124" s="42"/>
      <c r="Q124" s="42">
        <f t="shared" si="402"/>
        <v>77215.236526609107</v>
      </c>
      <c r="R124" s="27"/>
      <c r="S124" s="27"/>
      <c r="T124" s="51">
        <f t="shared" si="287"/>
        <v>0.99890833671968027</v>
      </c>
      <c r="U124" s="51">
        <f t="shared" si="294"/>
        <v>1.0023091579589127</v>
      </c>
      <c r="V124" s="51">
        <f t="shared" si="295"/>
        <v>0.79720853657080559</v>
      </c>
      <c r="W124" s="51">
        <f t="shared" si="296"/>
        <v>0.94665367357569208</v>
      </c>
      <c r="X124" s="51"/>
      <c r="Y124" s="51">
        <f t="shared" si="297"/>
        <v>0.91120182800356264</v>
      </c>
      <c r="Z124" s="218"/>
      <c r="AA124" s="231">
        <f>Sector_Activity!B46</f>
        <v>92242.309556573455</v>
      </c>
      <c r="AB124" s="231">
        <f>Sector_Activity!C46</f>
        <v>63183.000000000015</v>
      </c>
      <c r="AC124" s="42">
        <f>Sector_Activity!D46</f>
        <v>2057.171182005543</v>
      </c>
      <c r="AD124" s="265">
        <f>Sector_Activity!E46</f>
        <v>1.1129082704132796</v>
      </c>
      <c r="AE124" s="23"/>
      <c r="AF124" s="42">
        <f>Sector_Activity!G46</f>
        <v>9192.1</v>
      </c>
      <c r="AI124" s="267">
        <f t="shared" si="298"/>
        <v>192.65337309035795</v>
      </c>
      <c r="AJ124" s="267">
        <f t="shared" si="365"/>
        <v>209.34288751952508</v>
      </c>
      <c r="AK124" s="267">
        <f t="shared" si="299"/>
        <v>12.122510732907823</v>
      </c>
      <c r="AL124" s="51">
        <f t="shared" si="300"/>
        <v>19.120581290631527</v>
      </c>
      <c r="AO124" s="34">
        <f t="shared" si="312"/>
        <v>8.4001736846432369</v>
      </c>
      <c r="AP124" s="34">
        <f t="shared" si="366"/>
        <v>9.2187849348897419</v>
      </c>
      <c r="AR124" s="26">
        <f t="shared" si="313"/>
        <v>1.0443981570055529</v>
      </c>
      <c r="AS124" s="26">
        <f t="shared" si="314"/>
        <v>1.0606368493756886</v>
      </c>
      <c r="AT124" s="26">
        <f t="shared" si="301"/>
        <v>0.97978168596255788</v>
      </c>
      <c r="AU124" s="26">
        <f t="shared" si="302"/>
        <v>0.98649955617617013</v>
      </c>
      <c r="AV124" s="26"/>
      <c r="AW124" s="26">
        <f t="shared" si="315"/>
        <v>0.96444399174089268</v>
      </c>
      <c r="AZ124" s="34">
        <f t="shared" si="316"/>
        <v>10.03495496748006</v>
      </c>
      <c r="BA124" s="34">
        <f t="shared" si="367"/>
        <v>6.8736197386886575</v>
      </c>
      <c r="BB124" s="34">
        <f t="shared" si="317"/>
        <v>0.22379773740554856</v>
      </c>
      <c r="BC124" s="93">
        <f t="shared" si="318"/>
        <v>1.2107225448083458E-4</v>
      </c>
      <c r="BE124" s="26"/>
      <c r="BF124" s="26"/>
      <c r="BG124" s="26"/>
      <c r="BI124" s="258">
        <f>[11]National!CQ55</f>
        <v>1.0143591687508591</v>
      </c>
      <c r="BJ124" s="258">
        <f>[10]Commercial_Total!Y55</f>
        <v>1.0620070643301125</v>
      </c>
      <c r="BK124" s="258">
        <f>[12]Total_Industrial!Z50</f>
        <v>0.99347436664872446</v>
      </c>
      <c r="BL124" s="258">
        <f>'[13]Total_Transportation '!Z50</f>
        <v>0.96511721846923759</v>
      </c>
      <c r="BM124" s="1"/>
      <c r="BO124" s="258">
        <f>[11]National!CU55</f>
        <v>1.0296137592877335</v>
      </c>
      <c r="BP124" s="258">
        <f>[10]Commercial_Total!X55</f>
        <v>0.99870978734469318</v>
      </c>
      <c r="BQ124" s="258">
        <f>[12]Total_Industrial!AD50</f>
        <v>0.98621779913517138</v>
      </c>
      <c r="BR124" s="258">
        <f>'[13]Total_Transportation '!AD50</f>
        <v>1.0221551717218835</v>
      </c>
      <c r="BS124" s="1"/>
      <c r="BZ124" s="26"/>
      <c r="CA124" s="83">
        <f t="shared" si="319"/>
        <v>1.1560790330897612</v>
      </c>
      <c r="CB124" s="83">
        <f t="shared" si="320"/>
        <v>0.96024513615104135</v>
      </c>
      <c r="CC124" s="83">
        <f t="shared" si="321"/>
        <v>0.96444399174089268</v>
      </c>
      <c r="CD124" s="83">
        <f t="shared" si="322"/>
        <v>0.95545569963539634</v>
      </c>
      <c r="CE124" s="83">
        <f t="shared" si="323"/>
        <v>1.0080492926567381</v>
      </c>
      <c r="CF124" s="83">
        <f t="shared" si="324"/>
        <v>1.0013473363091538</v>
      </c>
      <c r="CG124" s="411">
        <f t="shared" si="309"/>
        <v>1.1149736307533082</v>
      </c>
      <c r="CH124" s="411">
        <f t="shared" si="325"/>
        <v>1.1149734774410411</v>
      </c>
      <c r="CI124" s="9"/>
      <c r="CJ124" s="84">
        <f t="shared" si="326"/>
        <v>0.96314644218231016</v>
      </c>
      <c r="CK124" s="26"/>
      <c r="CL124" s="87">
        <f t="shared" si="327"/>
        <v>1.0706783475070307</v>
      </c>
      <c r="CM124" s="87">
        <f t="shared" si="240"/>
        <v>1.8689653568145467E-3</v>
      </c>
      <c r="CN124" s="92">
        <f t="shared" si="241"/>
        <v>1</v>
      </c>
      <c r="CO124" s="92">
        <f t="shared" si="242"/>
        <v>1</v>
      </c>
      <c r="CP124" s="5">
        <f t="shared" si="328"/>
        <v>1</v>
      </c>
      <c r="CQ124" s="91">
        <f t="shared" si="329"/>
        <v>1</v>
      </c>
      <c r="CR124" s="37">
        <f t="shared" si="330"/>
        <v>1.1149736307533082</v>
      </c>
      <c r="CS124">
        <f t="shared" si="331"/>
        <v>0.96314644218231016</v>
      </c>
      <c r="CT124" s="84">
        <f t="shared" si="332"/>
        <v>1.0094073352735518</v>
      </c>
      <c r="CU124" s="205"/>
      <c r="CV124" s="244"/>
      <c r="CW124" s="5"/>
      <c r="CX124" s="26">
        <f t="shared" si="368"/>
        <v>0.23014618457582331</v>
      </c>
      <c r="CY124" s="26">
        <f t="shared" si="369"/>
        <v>0.17129924425716206</v>
      </c>
      <c r="CZ124" s="26">
        <f t="shared" si="370"/>
        <v>0.32296837845853088</v>
      </c>
      <c r="DA124" s="26">
        <f t="shared" si="333"/>
        <v>0.27558619270848367</v>
      </c>
      <c r="DB124" s="26"/>
      <c r="DC124">
        <f t="shared" si="246"/>
        <v>1</v>
      </c>
      <c r="DE124" s="26">
        <f t="shared" si="371"/>
        <v>0.22879509436909862</v>
      </c>
      <c r="DF124" s="26">
        <f t="shared" si="372"/>
        <v>0.16941395695500283</v>
      </c>
      <c r="DG124" s="26">
        <f t="shared" si="373"/>
        <v>0.32440616140729966</v>
      </c>
      <c r="DH124" s="26">
        <f t="shared" si="374"/>
        <v>0.27736922877672343</v>
      </c>
      <c r="DI124" s="26"/>
      <c r="DJ124" s="26">
        <f t="shared" si="276"/>
        <v>0.9999844415081246</v>
      </c>
      <c r="DK124" s="26"/>
      <c r="DL124" s="26">
        <f t="shared" si="277"/>
        <v>0.22879865413110001</v>
      </c>
      <c r="DM124" s="26">
        <f t="shared" si="278"/>
        <v>0.16941659282168581</v>
      </c>
      <c r="DN124" s="26">
        <f t="shared" si="279"/>
        <v>0.3244112087564554</v>
      </c>
      <c r="DO124" s="26">
        <f t="shared" si="280"/>
        <v>0.27737354429075872</v>
      </c>
      <c r="DP124" s="26"/>
      <c r="DQ124" s="26">
        <f t="shared" si="281"/>
        <v>1</v>
      </c>
      <c r="DR124" s="26"/>
      <c r="DS124" s="26"/>
      <c r="DT124" s="26">
        <f t="shared" si="375"/>
        <v>2.3016505196005708E-2</v>
      </c>
      <c r="DU124" s="26">
        <f t="shared" si="376"/>
        <v>2.9047798019201841E-2</v>
      </c>
      <c r="DV124" s="26">
        <f t="shared" si="377"/>
        <v>6.9015518401316063E-3</v>
      </c>
      <c r="DW124" s="26">
        <f t="shared" si="378"/>
        <v>4.3122335543662485E-4</v>
      </c>
      <c r="DX124" s="26"/>
      <c r="DZ124" s="26">
        <f t="shared" si="284"/>
        <v>1.0126249047502143</v>
      </c>
      <c r="EA124" s="26">
        <f t="shared" si="379"/>
        <v>0.83924743443799499</v>
      </c>
      <c r="EB124" s="26">
        <f t="shared" si="334"/>
        <v>1.0094073352735518</v>
      </c>
      <c r="ED124" s="26">
        <f t="shared" si="380"/>
        <v>-2.1529059301336775E-2</v>
      </c>
      <c r="EE124" s="26">
        <f t="shared" si="381"/>
        <v>-1.7173053322335111E-2</v>
      </c>
      <c r="EF124" s="26">
        <f t="shared" si="382"/>
        <v>-2.6078657134283301E-2</v>
      </c>
      <c r="EG124" s="26">
        <f t="shared" si="383"/>
        <v>-2.361554014623481E-2</v>
      </c>
      <c r="EH124" s="26"/>
      <c r="EJ124" s="26">
        <f t="shared" si="384"/>
        <v>0.97741323351540399</v>
      </c>
      <c r="EK124" s="26">
        <f t="shared" si="385"/>
        <v>0.80981466750106601</v>
      </c>
      <c r="EL124" s="26">
        <f t="shared" si="335"/>
        <v>0.95545569963539634</v>
      </c>
      <c r="EM124" s="26">
        <v>0.91944869707172117</v>
      </c>
      <c r="EN124" s="26"/>
      <c r="EO124" s="26">
        <f t="shared" si="386"/>
        <v>2.1906893774272389E-2</v>
      </c>
      <c r="EP124" s="26">
        <f t="shared" si="387"/>
        <v>3.3488334826622133E-2</v>
      </c>
      <c r="EQ124" s="26">
        <f t="shared" si="388"/>
        <v>7.9222496636438509E-3</v>
      </c>
      <c r="ER124" s="26">
        <f t="shared" si="389"/>
        <v>-9.1915892784823518E-3</v>
      </c>
      <c r="EU124" s="26">
        <f t="shared" si="282"/>
        <v>1.0107638279148912</v>
      </c>
      <c r="EV124" s="26">
        <f t="shared" si="390"/>
        <v>0.827721533501661</v>
      </c>
      <c r="EW124" s="26">
        <f t="shared" si="336"/>
        <v>1.0013473363091538</v>
      </c>
      <c r="EX124" s="26"/>
      <c r="EY124" s="26">
        <f t="shared" si="391"/>
        <v>1.1096114217330544E-3</v>
      </c>
      <c r="EZ124" s="26">
        <f t="shared" si="392"/>
        <v>-4.4405368074202705E-3</v>
      </c>
      <c r="FA124" s="26">
        <f t="shared" si="393"/>
        <v>-1.0206089076118395E-3</v>
      </c>
      <c r="FB124" s="26">
        <f t="shared" si="394"/>
        <v>9.6228126339188598E-3</v>
      </c>
      <c r="FC124" s="26"/>
      <c r="FD124" s="26"/>
      <c r="FE124" s="26">
        <f t="shared" si="283"/>
        <v>1.0018412867510771</v>
      </c>
      <c r="FF124" s="26">
        <f t="shared" si="395"/>
        <v>1.0139251761908614</v>
      </c>
      <c r="FG124" s="26">
        <f t="shared" si="337"/>
        <v>1.0080492926567381</v>
      </c>
      <c r="FW124">
        <f t="shared" si="338"/>
        <v>1.1560790330897612</v>
      </c>
      <c r="FY124" s="8">
        <f t="shared" si="396"/>
        <v>40</v>
      </c>
      <c r="FZ124" t="b">
        <f t="shared" si="273"/>
        <v>0</v>
      </c>
      <c r="GD124" s="11"/>
      <c r="GE124" s="11"/>
      <c r="GF124" s="11"/>
      <c r="GG124" s="17">
        <f t="shared" ca="1" si="288"/>
        <v>2011</v>
      </c>
      <c r="GH124" s="18">
        <f t="shared" ref="GH124:GH127" ca="1" si="404">IF($FZ110,OFFSET(CA$84,$FZ$4+$FY110,0),"")</f>
        <v>1.9922652211643672</v>
      </c>
      <c r="GI124" s="94">
        <f t="shared" ref="GI124:GI127" ca="1" si="405">GH124*GJ124</f>
        <v>1.2714682343991406</v>
      </c>
      <c r="GJ124" s="18">
        <f t="shared" ref="GJ124:GJ127" ca="1" si="406">IF($FZ110,OFFSET(CC$84,$FZ$4+$FY110,0),"")</f>
        <v>0.63820229399780359</v>
      </c>
      <c r="GK124" s="18">
        <f t="shared" ref="GK124:GK127" ca="1" si="407">IF($FZ110,OFFSET(CF$84,$FZ$4+$FY110,0),"")</f>
        <v>0.86821395573978899</v>
      </c>
      <c r="GN124" s="11" t="str">
        <f t="shared" ca="1" si="398"/>
        <v/>
      </c>
      <c r="GO124" s="11" t="str">
        <f t="shared" ca="1" si="399"/>
        <v/>
      </c>
      <c r="GP124" s="11" t="str">
        <f t="shared" ca="1" si="400"/>
        <v/>
      </c>
      <c r="GQ124" s="11" t="str">
        <f t="shared" ca="1" si="401"/>
        <v/>
      </c>
      <c r="GY124" s="14"/>
      <c r="HA124" s="26">
        <f t="shared" si="339"/>
        <v>0.83326685642801468</v>
      </c>
      <c r="HB124" s="26">
        <f t="shared" si="340"/>
        <v>1.0613090654541462</v>
      </c>
      <c r="HC124" s="26">
        <f t="shared" si="341"/>
        <v>0.99503651907596136</v>
      </c>
      <c r="HD124" s="26">
        <f t="shared" si="342"/>
        <v>1.0279036836353266</v>
      </c>
      <c r="HE124" s="26">
        <f t="shared" si="343"/>
        <v>0.90451843864351367</v>
      </c>
      <c r="HF124" s="26">
        <f t="shared" si="344"/>
        <v>0.90451861145514434</v>
      </c>
      <c r="HG124" s="26"/>
      <c r="HH124" s="26">
        <f t="shared" si="345"/>
        <v>1.0560412781532551</v>
      </c>
      <c r="HJ124" s="26">
        <f t="shared" si="346"/>
        <v>0.98762785838223133</v>
      </c>
      <c r="HK124" s="26">
        <f t="shared" si="347"/>
        <v>0.95367937990742702</v>
      </c>
      <c r="HL124" s="26">
        <f t="shared" si="348"/>
        <v>1.0694506369304013</v>
      </c>
      <c r="HM124" s="26">
        <f t="shared" si="349"/>
        <v>1.04521240892176</v>
      </c>
      <c r="HP124" s="8">
        <f t="shared" si="397"/>
        <v>40</v>
      </c>
      <c r="HQ124" t="b">
        <f t="shared" si="275"/>
        <v>0</v>
      </c>
      <c r="HT124" s="11"/>
      <c r="HU124" s="11"/>
      <c r="HV124" s="11"/>
      <c r="HW124" s="19" t="str">
        <f t="shared" ca="1" si="350"/>
        <v/>
      </c>
      <c r="HX124" s="12" t="str">
        <f t="shared" ca="1" si="351"/>
        <v/>
      </c>
      <c r="HY124" s="12" t="str">
        <f t="shared" ca="1" si="352"/>
        <v/>
      </c>
      <c r="HZ124" s="12" t="str">
        <f t="shared" ca="1" si="353"/>
        <v/>
      </c>
      <c r="IC124" s="12" t="str">
        <f t="shared" ca="1" si="354"/>
        <v/>
      </c>
      <c r="ID124" s="12" t="str">
        <f t="shared" ca="1" si="355"/>
        <v/>
      </c>
      <c r="IE124" s="12" t="str">
        <f t="shared" ca="1" si="356"/>
        <v/>
      </c>
      <c r="IF124" s="12" t="str">
        <f t="shared" ca="1" si="357"/>
        <v/>
      </c>
      <c r="IH124" s="197"/>
      <c r="II124">
        <f t="shared" si="358"/>
        <v>1.062159006617134</v>
      </c>
      <c r="IJ124">
        <f t="shared" si="359"/>
        <v>1.0861485320832773</v>
      </c>
      <c r="IK124" t="e">
        <f t="shared" si="360"/>
        <v>#DIV/0!</v>
      </c>
      <c r="IL124">
        <f t="shared" si="361"/>
        <v>1.1093169089577832</v>
      </c>
      <c r="IM124">
        <f t="shared" si="362"/>
        <v>1.1520091570228361</v>
      </c>
      <c r="IN124">
        <f t="shared" si="363"/>
        <v>1.1148227736219838</v>
      </c>
    </row>
    <row r="125" spans="1:248" x14ac:dyDescent="0.2">
      <c r="A125" t="s">
        <v>239</v>
      </c>
      <c r="B125" s="1">
        <f t="shared" si="364"/>
        <v>1990</v>
      </c>
      <c r="C125" s="42">
        <f>'Annual Data - MER Dec 2019'!C54</f>
        <v>16940.519</v>
      </c>
      <c r="D125" s="42">
        <f>'Annual Data - MER Dec 2019 PNNL'!G54</f>
        <v>13317.478999999999</v>
      </c>
      <c r="E125" s="42">
        <f>'Annual Data - MER Dec 2019 PNNL'!J54</f>
        <v>31749.275000000001</v>
      </c>
      <c r="F125" s="42">
        <f>'Annual Data - MER Dec 2019 PNNL'!M54</f>
        <v>22418.993999999999</v>
      </c>
      <c r="G125" s="42">
        <v>6.593</v>
      </c>
      <c r="H125" s="42">
        <f t="shared" si="237"/>
        <v>84432.859999999986</v>
      </c>
      <c r="I125" s="1"/>
      <c r="J125" s="1"/>
      <c r="K125" s="525"/>
      <c r="L125" s="42">
        <f>[11]National!H56</f>
        <v>16929.629000000001</v>
      </c>
      <c r="M125" s="42">
        <f>[10]Commercial_Total!D56</f>
        <v>13347.836214860527</v>
      </c>
      <c r="N125" s="42">
        <f>[12]Total_Industrial!F51</f>
        <v>25090.64666885569</v>
      </c>
      <c r="O125" s="42">
        <f>'[13]Total_Transportation '!F51</f>
        <v>21366.272862496113</v>
      </c>
      <c r="P125" s="42"/>
      <c r="Q125" s="42">
        <f t="shared" si="402"/>
        <v>76734.384746212338</v>
      </c>
      <c r="R125" s="27"/>
      <c r="S125" s="27"/>
      <c r="T125" s="51">
        <f t="shared" si="287"/>
        <v>0.99935716255210372</v>
      </c>
      <c r="U125" s="51">
        <f t="shared" si="294"/>
        <v>1.00227950161292</v>
      </c>
      <c r="V125" s="51">
        <f t="shared" si="295"/>
        <v>0.79027463363669526</v>
      </c>
      <c r="W125" s="51">
        <f t="shared" si="296"/>
        <v>0.95304333738151292</v>
      </c>
      <c r="X125" s="51"/>
      <c r="Y125" s="51">
        <f t="shared" si="297"/>
        <v>0.9088213374059857</v>
      </c>
      <c r="Z125" s="218"/>
      <c r="AA125" s="231">
        <f>Sector_Activity!B47</f>
        <v>92806.399238568454</v>
      </c>
      <c r="AB125" s="231">
        <f>Sector_Activity!C47</f>
        <v>64179.533191506242</v>
      </c>
      <c r="AC125" s="42">
        <f>Sector_Activity!D47</f>
        <v>2054.451497176819</v>
      </c>
      <c r="AD125" s="265">
        <f>Sector_Activity!E47</f>
        <v>1.1281809015204196</v>
      </c>
      <c r="AE125" s="23"/>
      <c r="AF125" s="42">
        <f>Sector_Activity!G47</f>
        <v>9365.5</v>
      </c>
      <c r="AI125" s="267">
        <f t="shared" si="298"/>
        <v>182.41876787483844</v>
      </c>
      <c r="AJ125" s="267">
        <f t="shared" si="365"/>
        <v>207.97652384026733</v>
      </c>
      <c r="AK125" s="267">
        <f t="shared" si="299"/>
        <v>12.212820163111513</v>
      </c>
      <c r="AL125" s="51">
        <f t="shared" si="300"/>
        <v>18.938693992870604</v>
      </c>
      <c r="AO125" s="34">
        <f t="shared" si="312"/>
        <v>8.1933035872310427</v>
      </c>
      <c r="AP125" s="34">
        <f t="shared" si="366"/>
        <v>9.0153072446746023</v>
      </c>
      <c r="AR125" s="26">
        <f t="shared" si="313"/>
        <v>0.98891507537918211</v>
      </c>
      <c r="AS125" s="26">
        <f t="shared" si="314"/>
        <v>1.0537141605514306</v>
      </c>
      <c r="AT125" s="26">
        <f t="shared" si="301"/>
        <v>0.98708079484625566</v>
      </c>
      <c r="AU125" s="26">
        <f t="shared" si="302"/>
        <v>0.9771153363249071</v>
      </c>
      <c r="AV125" s="26"/>
      <c r="AW125" s="26">
        <f t="shared" si="315"/>
        <v>0.94069274206318831</v>
      </c>
      <c r="AZ125" s="34">
        <f t="shared" si="316"/>
        <v>9.9093907680923028</v>
      </c>
      <c r="BA125" s="34">
        <f t="shared" si="367"/>
        <v>6.8527610049123107</v>
      </c>
      <c r="BB125" s="34">
        <f t="shared" si="317"/>
        <v>0.2193637816642805</v>
      </c>
      <c r="BC125" s="93">
        <f t="shared" si="318"/>
        <v>1.2046136367737116E-4</v>
      </c>
      <c r="BE125" s="26"/>
      <c r="BF125" s="26"/>
      <c r="BG125" s="26"/>
      <c r="BI125" s="258">
        <f>[11]National!CQ56</f>
        <v>0.99889693912278432</v>
      </c>
      <c r="BJ125" s="258">
        <f>[10]Commercial_Total!Y56</f>
        <v>1.0639344230777543</v>
      </c>
      <c r="BK125" s="258">
        <f>[12]Total_Industrial!Z51</f>
        <v>0.99878982276269668</v>
      </c>
      <c r="BL125" s="258">
        <f>'[13]Total_Transportation '!Z51</f>
        <v>0.95515668919639807</v>
      </c>
      <c r="BM125" s="1"/>
      <c r="BO125" s="258">
        <f>[11]National!CU56</f>
        <v>0.9900071134942422</v>
      </c>
      <c r="BP125" s="258">
        <f>[10]Commercial_Total!X56</f>
        <v>0.99039389805928202</v>
      </c>
      <c r="BQ125" s="258">
        <f>[12]Total_Industrial!AD51</f>
        <v>0.98827719226876576</v>
      </c>
      <c r="BR125" s="258">
        <f>'[13]Total_Transportation '!AD51</f>
        <v>1.0229895758223535</v>
      </c>
      <c r="BS125" s="1"/>
      <c r="BZ125" s="26"/>
      <c r="CA125" s="83">
        <f t="shared" si="319"/>
        <v>1.177887336343399</v>
      </c>
      <c r="CB125" s="83">
        <f t="shared" si="320"/>
        <v>0.93905053580790265</v>
      </c>
      <c r="CC125" s="83">
        <f t="shared" si="321"/>
        <v>0.94069274206318831</v>
      </c>
      <c r="CD125" s="83">
        <f t="shared" si="322"/>
        <v>0.94475100852977678</v>
      </c>
      <c r="CE125" s="83">
        <f t="shared" si="323"/>
        <v>0.99863826145925461</v>
      </c>
      <c r="CF125" s="83">
        <f t="shared" si="324"/>
        <v>0.99706227687871696</v>
      </c>
      <c r="CG125" s="411">
        <f t="shared" si="309"/>
        <v>1.1080302156405619</v>
      </c>
      <c r="CH125" s="411">
        <f t="shared" si="325"/>
        <v>1.1080300682663771</v>
      </c>
      <c r="CI125" s="9"/>
      <c r="CJ125" s="84">
        <f t="shared" si="326"/>
        <v>0.94346450467005372</v>
      </c>
      <c r="CK125" s="26"/>
      <c r="CL125" s="87">
        <f t="shared" si="327"/>
        <v>1.0050330553900084</v>
      </c>
      <c r="CM125" s="87">
        <f t="shared" si="240"/>
        <v>1.7944247065352767E-3</v>
      </c>
      <c r="CN125" s="92">
        <f t="shared" si="241"/>
        <v>1</v>
      </c>
      <c r="CO125" s="92">
        <f t="shared" si="242"/>
        <v>1</v>
      </c>
      <c r="CP125" s="5">
        <f t="shared" si="328"/>
        <v>1</v>
      </c>
      <c r="CQ125" s="91">
        <f t="shared" si="329"/>
        <v>1</v>
      </c>
      <c r="CR125" s="37">
        <f t="shared" si="330"/>
        <v>1.1080302156405619</v>
      </c>
      <c r="CS125">
        <f t="shared" si="331"/>
        <v>0.94346450467005372</v>
      </c>
      <c r="CT125" s="84">
        <f t="shared" si="332"/>
        <v>0.99570440631452251</v>
      </c>
      <c r="CU125" s="205"/>
      <c r="CV125" s="244"/>
      <c r="CW125" s="5"/>
      <c r="CX125" s="26">
        <f t="shared" si="368"/>
        <v>0.22062637311802594</v>
      </c>
      <c r="CY125" s="26">
        <f t="shared" si="369"/>
        <v>0.17394856633055086</v>
      </c>
      <c r="CZ125" s="26">
        <f t="shared" si="370"/>
        <v>0.32698048927921042</v>
      </c>
      <c r="DA125" s="26">
        <f t="shared" si="333"/>
        <v>0.27844457127221273</v>
      </c>
      <c r="DB125" s="26"/>
      <c r="DC125">
        <f t="shared" si="246"/>
        <v>1</v>
      </c>
      <c r="DE125" s="26">
        <f t="shared" si="371"/>
        <v>0.22535276690175257</v>
      </c>
      <c r="DF125" s="26">
        <f t="shared" si="372"/>
        <v>0.17262051689792168</v>
      </c>
      <c r="DG125" s="26">
        <f t="shared" si="373"/>
        <v>0.32497030605779376</v>
      </c>
      <c r="DH125" s="26">
        <f t="shared" si="374"/>
        <v>0.27701292412863526</v>
      </c>
      <c r="DI125" s="26"/>
      <c r="DJ125" s="26">
        <f t="shared" si="276"/>
        <v>0.9999565139861033</v>
      </c>
      <c r="DK125" s="26"/>
      <c r="DL125" s="26">
        <f t="shared" si="277"/>
        <v>0.22536256702147386</v>
      </c>
      <c r="DM125" s="26">
        <f t="shared" si="278"/>
        <v>0.17262802380256373</v>
      </c>
      <c r="DN125" s="26">
        <f t="shared" si="279"/>
        <v>0.32498443833559543</v>
      </c>
      <c r="DO125" s="26">
        <f t="shared" si="280"/>
        <v>0.27702497084036698</v>
      </c>
      <c r="DP125" s="26"/>
      <c r="DQ125" s="26">
        <f t="shared" si="281"/>
        <v>1</v>
      </c>
      <c r="DR125" s="26"/>
      <c r="DS125" s="26"/>
      <c r="DT125" s="26">
        <f t="shared" si="375"/>
        <v>-5.4587613425249093E-2</v>
      </c>
      <c r="DU125" s="26">
        <f t="shared" si="376"/>
        <v>-6.548310596515442E-3</v>
      </c>
      <c r="DV125" s="26">
        <f t="shared" si="377"/>
        <v>7.4221176747836376E-3</v>
      </c>
      <c r="DW125" s="26">
        <f t="shared" si="378"/>
        <v>-9.5581789802432655E-3</v>
      </c>
      <c r="DX125" s="26"/>
      <c r="DZ125" s="26">
        <f t="shared" si="284"/>
        <v>0.98642477770848025</v>
      </c>
      <c r="EA125" s="26">
        <f t="shared" si="379"/>
        <v>0.82785446395791151</v>
      </c>
      <c r="EB125" s="26">
        <f t="shared" si="334"/>
        <v>0.99570440631452251</v>
      </c>
      <c r="ED125" s="26">
        <f t="shared" si="380"/>
        <v>-1.2591624719588879E-2</v>
      </c>
      <c r="EE125" s="26">
        <f t="shared" si="381"/>
        <v>-3.0392206396925386E-3</v>
      </c>
      <c r="EF125" s="26">
        <f t="shared" si="382"/>
        <v>-2.0011230732069622E-2</v>
      </c>
      <c r="EG125" s="26">
        <f t="shared" si="383"/>
        <v>-5.0584437126102522E-3</v>
      </c>
      <c r="EH125" s="26"/>
      <c r="EJ125" s="26">
        <f t="shared" si="384"/>
        <v>0.98879624548819545</v>
      </c>
      <c r="EK125" s="26">
        <f t="shared" si="385"/>
        <v>0.80074170276632539</v>
      </c>
      <c r="EL125" s="26">
        <f t="shared" si="335"/>
        <v>0.94475100852977678</v>
      </c>
      <c r="EM125" s="26">
        <v>0.90991967347155067</v>
      </c>
      <c r="EN125" s="26"/>
      <c r="EO125" s="26">
        <f t="shared" si="386"/>
        <v>-1.5360721961591727E-2</v>
      </c>
      <c r="EP125" s="26">
        <f t="shared" si="387"/>
        <v>1.8131818651588834E-3</v>
      </c>
      <c r="EQ125" s="26">
        <f t="shared" si="388"/>
        <v>5.3361082881793103E-3</v>
      </c>
      <c r="ER125" s="26">
        <f t="shared" si="389"/>
        <v>-1.0374164399143286E-2</v>
      </c>
      <c r="EU125" s="26">
        <f t="shared" si="282"/>
        <v>0.9957207062174539</v>
      </c>
      <c r="EV125" s="26">
        <f t="shared" si="390"/>
        <v>0.82417946988966784</v>
      </c>
      <c r="EW125" s="26">
        <f t="shared" si="336"/>
        <v>0.99706227687871696</v>
      </c>
      <c r="EX125" s="26"/>
      <c r="EY125" s="26">
        <f t="shared" si="391"/>
        <v>-3.9226891463657473E-2</v>
      </c>
      <c r="EZ125" s="26">
        <f t="shared" si="392"/>
        <v>-8.3614924616744329E-3</v>
      </c>
      <c r="FA125" s="26">
        <f t="shared" si="393"/>
        <v>2.0859955475464932E-3</v>
      </c>
      <c r="FB125" s="26">
        <f t="shared" si="394"/>
        <v>8.1598541889965084E-4</v>
      </c>
      <c r="FC125" s="26"/>
      <c r="FD125" s="26"/>
      <c r="FE125" s="26">
        <f t="shared" si="283"/>
        <v>0.99066411606452243</v>
      </c>
      <c r="FF125" s="26">
        <f t="shared" si="395"/>
        <v>1.004459288426685</v>
      </c>
      <c r="FG125" s="26">
        <f t="shared" si="337"/>
        <v>0.99863826145925461</v>
      </c>
      <c r="FW125">
        <f t="shared" si="338"/>
        <v>1.177887336343399</v>
      </c>
      <c r="FY125" s="8">
        <f t="shared" si="396"/>
        <v>41</v>
      </c>
      <c r="FZ125" t="b">
        <f t="shared" si="273"/>
        <v>0</v>
      </c>
      <c r="GD125" s="11"/>
      <c r="GE125" s="11"/>
      <c r="GF125" s="11"/>
      <c r="GG125" s="17">
        <f t="shared" ca="1" si="288"/>
        <v>2012</v>
      </c>
      <c r="GH125" s="18">
        <f t="shared" ca="1" si="404"/>
        <v>2.0370766309064154</v>
      </c>
      <c r="GI125" s="94">
        <f t="shared" ca="1" si="405"/>
        <v>1.2288325530001722</v>
      </c>
      <c r="GJ125" s="18">
        <f t="shared" ca="1" si="406"/>
        <v>0.60323334643203497</v>
      </c>
      <c r="GK125" s="18">
        <f t="shared" ca="1" si="407"/>
        <v>0.84388261460690062</v>
      </c>
      <c r="GN125" s="11" t="str">
        <f t="shared" ca="1" si="398"/>
        <v/>
      </c>
      <c r="GO125" s="11" t="str">
        <f t="shared" ca="1" si="399"/>
        <v/>
      </c>
      <c r="GP125" s="11" t="str">
        <f t="shared" ca="1" si="400"/>
        <v/>
      </c>
      <c r="GQ125" s="11" t="str">
        <f t="shared" ca="1" si="401"/>
        <v/>
      </c>
      <c r="GY125" s="14"/>
      <c r="HA125" s="26">
        <f t="shared" si="339"/>
        <v>0.84898562285838608</v>
      </c>
      <c r="HB125" s="26">
        <f t="shared" si="340"/>
        <v>1.0494184192236451</v>
      </c>
      <c r="HC125" s="26">
        <f t="shared" si="341"/>
        <v>0.98574697362230668</v>
      </c>
      <c r="HD125" s="26">
        <f t="shared" si="342"/>
        <v>1.0235049817928896</v>
      </c>
      <c r="HE125" s="26">
        <f t="shared" si="343"/>
        <v>0.89888561754047847</v>
      </c>
      <c r="HF125" s="26">
        <f t="shared" si="344"/>
        <v>0.89888579331865714</v>
      </c>
      <c r="HG125" s="26"/>
      <c r="HH125" s="26">
        <f t="shared" si="345"/>
        <v>1.0344610308132132</v>
      </c>
      <c r="HJ125" s="26">
        <f t="shared" si="346"/>
        <v>0.93516066786151142</v>
      </c>
      <c r="HK125" s="26">
        <f t="shared" si="347"/>
        <v>0.94745479362316154</v>
      </c>
      <c r="HL125" s="26">
        <f t="shared" si="348"/>
        <v>1.0774177552757764</v>
      </c>
      <c r="HM125" s="26">
        <f t="shared" si="349"/>
        <v>1.0352696745584429</v>
      </c>
      <c r="HP125" s="8">
        <f t="shared" si="397"/>
        <v>41</v>
      </c>
      <c r="HQ125" t="b">
        <f t="shared" si="275"/>
        <v>0</v>
      </c>
      <c r="HT125" s="11"/>
      <c r="HU125" s="11"/>
      <c r="HV125" s="11"/>
      <c r="HW125" s="19" t="str">
        <f t="shared" ca="1" si="350"/>
        <v/>
      </c>
      <c r="HX125" s="12" t="str">
        <f t="shared" ca="1" si="351"/>
        <v/>
      </c>
      <c r="HY125" s="12" t="str">
        <f t="shared" ca="1" si="352"/>
        <v/>
      </c>
      <c r="HZ125" s="12" t="str">
        <f t="shared" ca="1" si="353"/>
        <v/>
      </c>
      <c r="IC125" s="12" t="str">
        <f t="shared" ca="1" si="354"/>
        <v/>
      </c>
      <c r="ID125" s="12" t="str">
        <f t="shared" ca="1" si="355"/>
        <v/>
      </c>
      <c r="IE125" s="12" t="str">
        <f t="shared" ca="1" si="356"/>
        <v/>
      </c>
      <c r="IF125" s="12" t="str">
        <f t="shared" ca="1" si="357"/>
        <v/>
      </c>
      <c r="IH125" s="197"/>
      <c r="II125">
        <f t="shared" si="358"/>
        <v>1.0686544308877428</v>
      </c>
      <c r="IJ125">
        <f t="shared" si="359"/>
        <v>1.1032794543745068</v>
      </c>
      <c r="IK125" t="e">
        <f t="shared" si="360"/>
        <v>#DIV/0!</v>
      </c>
      <c r="IL125">
        <f t="shared" si="361"/>
        <v>1.056808477075649</v>
      </c>
      <c r="IM125">
        <f t="shared" si="362"/>
        <v>1.1625411841198738</v>
      </c>
      <c r="IN125">
        <f t="shared" si="363"/>
        <v>1.1216430699755289</v>
      </c>
    </row>
    <row r="126" spans="1:248" x14ac:dyDescent="0.2">
      <c r="A126" t="s">
        <v>239</v>
      </c>
      <c r="B126" s="1">
        <f t="shared" si="364"/>
        <v>1991</v>
      </c>
      <c r="C126" s="42">
        <f>'Annual Data - MER Dec 2019'!C55</f>
        <v>17419.82</v>
      </c>
      <c r="D126" s="42">
        <f>'Annual Data - MER Dec 2019 PNNL'!G55</f>
        <v>13500.120999999999</v>
      </c>
      <c r="E126" s="42">
        <f>'Annual Data - MER Dec 2019 PNNL'!J55</f>
        <v>31341.75</v>
      </c>
      <c r="F126" s="42">
        <f>'Annual Data - MER Dec 2019 PNNL'!M55</f>
        <v>22118.013999999999</v>
      </c>
      <c r="G126" s="42">
        <v>0.59499999999999997</v>
      </c>
      <c r="H126" s="42">
        <f t="shared" si="237"/>
        <v>84380.3</v>
      </c>
      <c r="I126" s="1"/>
      <c r="J126" s="1"/>
      <c r="K126" s="525"/>
      <c r="L126" s="42">
        <f>[11]National!H57</f>
        <v>17395.425451576804</v>
      </c>
      <c r="M126" s="42">
        <f>[10]Commercial_Total!D57</f>
        <v>13530.287643590918</v>
      </c>
      <c r="N126" s="42">
        <f>[12]Total_Industrial!F52</f>
        <v>24384.725524436111</v>
      </c>
      <c r="O126" s="42">
        <f>'[13]Total_Transportation '!F52</f>
        <v>20788.511422386375</v>
      </c>
      <c r="P126" s="42"/>
      <c r="Q126" s="42">
        <f t="shared" si="402"/>
        <v>76098.950041990218</v>
      </c>
      <c r="R126" s="27"/>
      <c r="S126" s="27"/>
      <c r="T126" s="51">
        <f t="shared" si="287"/>
        <v>0.99859960961575978</v>
      </c>
      <c r="U126" s="51">
        <f t="shared" si="294"/>
        <v>1.0022345461637654</v>
      </c>
      <c r="V126" s="51">
        <f t="shared" si="295"/>
        <v>0.77802692971630849</v>
      </c>
      <c r="W126" s="51">
        <f t="shared" si="296"/>
        <v>0.93989050836057775</v>
      </c>
      <c r="X126" s="51"/>
      <c r="Y126" s="51">
        <f t="shared" si="297"/>
        <v>0.90185683200925115</v>
      </c>
      <c r="Z126" s="218"/>
      <c r="AA126" s="231">
        <f>Sector_Activity!B48</f>
        <v>93230.648934379147</v>
      </c>
      <c r="AB126" s="231">
        <f>Sector_Activity!C48</f>
        <v>64956.802596915419</v>
      </c>
      <c r="AC126" s="42">
        <f>Sector_Activity!D48</f>
        <v>2006.7470499851224</v>
      </c>
      <c r="AD126" s="265">
        <f>Sector_Activity!E48</f>
        <v>1.1387410050478803</v>
      </c>
      <c r="AE126" s="23"/>
      <c r="AF126" s="42">
        <f>Sector_Activity!G48</f>
        <v>9355.4</v>
      </c>
      <c r="AI126" s="267">
        <f t="shared" si="298"/>
        <v>186.58483717967746</v>
      </c>
      <c r="AJ126" s="267">
        <f t="shared" si="365"/>
        <v>208.29670030946733</v>
      </c>
      <c r="AK126" s="267">
        <f t="shared" si="299"/>
        <v>12.151369812461862</v>
      </c>
      <c r="AL126" s="51">
        <f t="shared" si="300"/>
        <v>18.255697590790003</v>
      </c>
      <c r="AO126" s="34">
        <f t="shared" si="312"/>
        <v>8.1342272956784551</v>
      </c>
      <c r="AP126" s="34">
        <f t="shared" si="366"/>
        <v>9.0194219381319893</v>
      </c>
      <c r="AR126" s="26">
        <f t="shared" si="313"/>
        <v>1.0114998608627488</v>
      </c>
      <c r="AS126" s="26">
        <f t="shared" si="314"/>
        <v>1.0553363363299357</v>
      </c>
      <c r="AT126" s="26">
        <f t="shared" si="301"/>
        <v>0.98211417287420288</v>
      </c>
      <c r="AU126" s="26">
        <f t="shared" si="302"/>
        <v>0.94187709553708321</v>
      </c>
      <c r="AV126" s="26"/>
      <c r="AW126" s="26">
        <f t="shared" si="315"/>
        <v>0.93391005201638766</v>
      </c>
      <c r="AZ126" s="34">
        <f t="shared" si="316"/>
        <v>9.965436959871214</v>
      </c>
      <c r="BA126" s="34">
        <f t="shared" si="367"/>
        <v>6.9432416141389384</v>
      </c>
      <c r="BB126" s="34">
        <f t="shared" si="317"/>
        <v>0.21450146973781159</v>
      </c>
      <c r="BC126" s="93">
        <f t="shared" si="318"/>
        <v>1.2172018353548543E-4</v>
      </c>
      <c r="BE126" s="26"/>
      <c r="BF126" s="26"/>
      <c r="BG126" s="26"/>
      <c r="BI126" s="258">
        <f>[11]National!CQ57</f>
        <v>0.99092844236229383</v>
      </c>
      <c r="BJ126" s="258">
        <f>[10]Commercial_Total!Y57</f>
        <v>1.0561771031557359</v>
      </c>
      <c r="BK126" s="258">
        <f>[12]Total_Industrial!Z52</f>
        <v>0.98654014579539662</v>
      </c>
      <c r="BL126" s="258">
        <f>'[13]Total_Transportation '!Z52</f>
        <v>0.91712551484926064</v>
      </c>
      <c r="BM126" s="1"/>
      <c r="BO126" s="258">
        <f>[11]National!CU57</f>
        <v>1.020759741693773</v>
      </c>
      <c r="BP126" s="258">
        <f>[10]Commercial_Total!X57</f>
        <v>0.99920395279987784</v>
      </c>
      <c r="BQ126" s="258">
        <f>[12]Total_Industrial!AD52</f>
        <v>0.99551391250890864</v>
      </c>
      <c r="BR126" s="258">
        <f>'[13]Total_Transportation '!AD52</f>
        <v>1.0269882151211229</v>
      </c>
      <c r="BS126" s="1"/>
      <c r="BZ126" s="26"/>
      <c r="CA126" s="83">
        <f t="shared" si="319"/>
        <v>1.1766170718516933</v>
      </c>
      <c r="CB126" s="83">
        <f t="shared" si="320"/>
        <v>0.93947912964180957</v>
      </c>
      <c r="CC126" s="83">
        <f t="shared" si="321"/>
        <v>0.93391005201638766</v>
      </c>
      <c r="CD126" s="83">
        <f t="shared" si="322"/>
        <v>0.9439813783274128</v>
      </c>
      <c r="CE126" s="83">
        <f t="shared" si="323"/>
        <v>1.010558498936257</v>
      </c>
      <c r="CF126" s="83">
        <f t="shared" si="324"/>
        <v>0.97899438728561949</v>
      </c>
      <c r="CG126" s="411">
        <f t="shared" si="309"/>
        <v>1.0988546072015413</v>
      </c>
      <c r="CH126" s="411">
        <f t="shared" si="325"/>
        <v>1.0988545107763847</v>
      </c>
      <c r="CI126" s="9"/>
      <c r="CJ126" s="84">
        <f t="shared" si="326"/>
        <v>0.95394840470632924</v>
      </c>
      <c r="CK126" s="26"/>
      <c r="CL126" s="87">
        <f t="shared" si="327"/>
        <v>0.98744504135784661</v>
      </c>
      <c r="CM126" s="87">
        <f t="shared" si="240"/>
        <v>1.8065562780130984E-3</v>
      </c>
      <c r="CN126" s="92">
        <f t="shared" si="241"/>
        <v>1</v>
      </c>
      <c r="CO126" s="92">
        <f t="shared" si="242"/>
        <v>1</v>
      </c>
      <c r="CP126" s="5">
        <f t="shared" si="328"/>
        <v>1</v>
      </c>
      <c r="CQ126" s="91">
        <f t="shared" si="329"/>
        <v>1</v>
      </c>
      <c r="CR126" s="37">
        <f t="shared" si="330"/>
        <v>1.0988546072015413</v>
      </c>
      <c r="CS126">
        <f t="shared" si="331"/>
        <v>0.95394840470632924</v>
      </c>
      <c r="CT126" s="84">
        <f t="shared" si="332"/>
        <v>0.98933101166797321</v>
      </c>
      <c r="CU126" s="205"/>
      <c r="CV126" s="244"/>
      <c r="CW126" s="5"/>
      <c r="CX126" s="26">
        <f t="shared" si="368"/>
        <v>0.22858955927747071</v>
      </c>
      <c r="CY126" s="26">
        <f t="shared" si="369"/>
        <v>0.17779861136224764</v>
      </c>
      <c r="CZ126" s="26">
        <f t="shared" si="370"/>
        <v>0.3204344542333501</v>
      </c>
      <c r="DA126" s="26">
        <f t="shared" si="333"/>
        <v>0.27317737512693141</v>
      </c>
      <c r="DB126" s="26"/>
      <c r="DC126">
        <f t="shared" si="246"/>
        <v>0.99999999999999989</v>
      </c>
      <c r="DE126" s="26">
        <f t="shared" si="371"/>
        <v>0.22458443718348109</v>
      </c>
      <c r="DF126" s="26">
        <f t="shared" si="372"/>
        <v>0.17586656518410629</v>
      </c>
      <c r="DG126" s="26">
        <f t="shared" si="373"/>
        <v>0.32369644025746713</v>
      </c>
      <c r="DH126" s="26">
        <f t="shared" si="374"/>
        <v>0.27580259063793355</v>
      </c>
      <c r="DI126" s="26"/>
      <c r="DJ126" s="26">
        <f t="shared" si="276"/>
        <v>0.99995003326298804</v>
      </c>
      <c r="DK126" s="26"/>
      <c r="DL126" s="26">
        <f t="shared" si="277"/>
        <v>0.22459565949573315</v>
      </c>
      <c r="DM126" s="26">
        <f t="shared" si="278"/>
        <v>0.17587535310162161</v>
      </c>
      <c r="DN126" s="26">
        <f t="shared" si="279"/>
        <v>0.32371261512057431</v>
      </c>
      <c r="DO126" s="26">
        <f t="shared" si="280"/>
        <v>0.27581637228207095</v>
      </c>
      <c r="DP126" s="26"/>
      <c r="DQ126" s="26">
        <f t="shared" si="281"/>
        <v>1</v>
      </c>
      <c r="DR126" s="26"/>
      <c r="DS126" s="26"/>
      <c r="DT126" s="26">
        <f t="shared" si="375"/>
        <v>2.2581060298501151E-2</v>
      </c>
      <c r="DU126" s="26">
        <f t="shared" si="376"/>
        <v>1.5382999134371284E-3</v>
      </c>
      <c r="DV126" s="26">
        <f t="shared" si="377"/>
        <v>-5.0443278444961773E-3</v>
      </c>
      <c r="DW126" s="26">
        <f t="shared" si="378"/>
        <v>-3.6729902349705294E-2</v>
      </c>
      <c r="DX126" s="26"/>
      <c r="DZ126" s="26">
        <f t="shared" si="284"/>
        <v>0.99359910972962384</v>
      </c>
      <c r="EA126" s="26">
        <f t="shared" si="379"/>
        <v>0.82255545837427579</v>
      </c>
      <c r="EB126" s="26">
        <f t="shared" si="334"/>
        <v>0.98933101166797321</v>
      </c>
      <c r="ED126" s="26">
        <f t="shared" si="380"/>
        <v>5.6399321905717297E-3</v>
      </c>
      <c r="EE126" s="26">
        <f t="shared" si="381"/>
        <v>1.3117119364735438E-2</v>
      </c>
      <c r="EF126" s="26">
        <f t="shared" si="382"/>
        <v>-2.2414864930744471E-2</v>
      </c>
      <c r="EG126" s="26">
        <f t="shared" si="383"/>
        <v>1.0395764743472922E-2</v>
      </c>
      <c r="EH126" s="26"/>
      <c r="EJ126" s="26">
        <f t="shared" si="384"/>
        <v>0.99918536186210405</v>
      </c>
      <c r="EK126" s="26">
        <f t="shared" si="385"/>
        <v>0.8000893880366482</v>
      </c>
      <c r="EL126" s="26">
        <f t="shared" si="335"/>
        <v>0.9439813783274128</v>
      </c>
      <c r="EM126" s="26">
        <v>0.90863784455006114</v>
      </c>
      <c r="EN126" s="26"/>
      <c r="EO126" s="26">
        <f t="shared" si="386"/>
        <v>-8.009285067873741E-3</v>
      </c>
      <c r="EP126" s="26">
        <f t="shared" si="387"/>
        <v>-7.3178740305579653E-3</v>
      </c>
      <c r="EQ126" s="26">
        <f t="shared" si="388"/>
        <v>-1.2340349074069589E-2</v>
      </c>
      <c r="ER126" s="26">
        <f t="shared" si="389"/>
        <v>-4.0631061072224993E-2</v>
      </c>
      <c r="EU126" s="26">
        <f t="shared" si="282"/>
        <v>0.98187887556065356</v>
      </c>
      <c r="EV126" s="26">
        <f t="shared" si="390"/>
        <v>0.80924441115544254</v>
      </c>
      <c r="EW126" s="26">
        <f t="shared" si="336"/>
        <v>0.97899438728561949</v>
      </c>
      <c r="EX126" s="26"/>
      <c r="EY126" s="26">
        <f t="shared" si="391"/>
        <v>3.0590345366374765E-2</v>
      </c>
      <c r="EZ126" s="26">
        <f t="shared" si="392"/>
        <v>8.8561739439951964E-3</v>
      </c>
      <c r="FA126" s="26">
        <f t="shared" si="393"/>
        <v>7.2958814297551435E-3</v>
      </c>
      <c r="FB126" s="26">
        <f t="shared" si="394"/>
        <v>3.9011587225198634E-3</v>
      </c>
      <c r="FC126" s="26"/>
      <c r="FD126" s="26"/>
      <c r="FE126" s="26">
        <f t="shared" si="283"/>
        <v>1.0119364918580067</v>
      </c>
      <c r="FF126" s="26">
        <f t="shared" si="395"/>
        <v>1.0164490085446893</v>
      </c>
      <c r="FG126" s="26">
        <f t="shared" si="337"/>
        <v>1.010558498936257</v>
      </c>
      <c r="FW126">
        <f t="shared" si="338"/>
        <v>1.1766170718516933</v>
      </c>
      <c r="FY126" s="8">
        <f t="shared" si="396"/>
        <v>42</v>
      </c>
      <c r="FZ126" t="b">
        <f t="shared" si="273"/>
        <v>0</v>
      </c>
      <c r="GD126" s="11"/>
      <c r="GE126" s="11"/>
      <c r="GF126" s="11"/>
      <c r="GG126" s="17">
        <f t="shared" ca="1" si="288"/>
        <v>0</v>
      </c>
      <c r="GH126" s="18">
        <f t="shared" ca="1" si="404"/>
        <v>2.0746060293544288</v>
      </c>
      <c r="GI126" s="94">
        <f t="shared" ca="1" si="405"/>
        <v>1.2719443267287098</v>
      </c>
      <c r="GJ126" s="18">
        <f t="shared" ca="1" si="406"/>
        <v>0.61310162446819383</v>
      </c>
      <c r="GK126" s="18">
        <f t="shared" ca="1" si="407"/>
        <v>0.84836838775324119</v>
      </c>
      <c r="GN126" s="11" t="str">
        <f t="shared" ca="1" si="398"/>
        <v/>
      </c>
      <c r="GO126" s="11" t="str">
        <f t="shared" ca="1" si="399"/>
        <v/>
      </c>
      <c r="GP126" s="11" t="str">
        <f t="shared" ca="1" si="400"/>
        <v/>
      </c>
      <c r="GQ126" s="11" t="str">
        <f t="shared" ca="1" si="401"/>
        <v/>
      </c>
      <c r="GY126" s="14"/>
      <c r="HA126" s="26">
        <f t="shared" si="339"/>
        <v>0.84807005457149576</v>
      </c>
      <c r="HB126" s="26">
        <f t="shared" si="340"/>
        <v>1.0485635229567349</v>
      </c>
      <c r="HC126" s="26">
        <f t="shared" si="341"/>
        <v>0.99751333434700407</v>
      </c>
      <c r="HD126" s="26">
        <f t="shared" si="342"/>
        <v>1.0049579206535295</v>
      </c>
      <c r="HE126" s="26">
        <f t="shared" si="343"/>
        <v>0.89144193744800859</v>
      </c>
      <c r="HF126" s="26">
        <f t="shared" si="344"/>
        <v>0.89144215211274913</v>
      </c>
      <c r="HG126" s="26"/>
      <c r="HH126" s="26">
        <f t="shared" si="345"/>
        <v>1.045956096059214</v>
      </c>
      <c r="HJ126" s="26">
        <f t="shared" si="346"/>
        <v>0.95651781328496743</v>
      </c>
      <c r="HK126" s="26">
        <f t="shared" si="347"/>
        <v>0.94891338483791732</v>
      </c>
      <c r="HL126" s="26">
        <f t="shared" si="348"/>
        <v>1.0719965914517291</v>
      </c>
      <c r="HM126" s="26">
        <f t="shared" si="349"/>
        <v>0.99793418230260134</v>
      </c>
      <c r="HP126" s="8">
        <f t="shared" si="397"/>
        <v>42</v>
      </c>
      <c r="HQ126" t="b">
        <f t="shared" si="275"/>
        <v>0</v>
      </c>
      <c r="HT126" s="11"/>
      <c r="HU126" s="11"/>
      <c r="HV126" s="11"/>
      <c r="HW126" s="19" t="str">
        <f t="shared" ca="1" si="350"/>
        <v/>
      </c>
      <c r="HX126" s="12" t="str">
        <f t="shared" ca="1" si="351"/>
        <v/>
      </c>
      <c r="HY126" s="12" t="str">
        <f t="shared" ca="1" si="352"/>
        <v/>
      </c>
      <c r="HZ126" s="12" t="str">
        <f t="shared" ca="1" si="353"/>
        <v/>
      </c>
      <c r="IC126" s="12" t="str">
        <f t="shared" ca="1" si="354"/>
        <v/>
      </c>
      <c r="ID126" s="12" t="str">
        <f t="shared" ca="1" si="355"/>
        <v/>
      </c>
      <c r="IE126" s="12" t="str">
        <f t="shared" ca="1" si="356"/>
        <v/>
      </c>
      <c r="IF126" s="12" t="str">
        <f t="shared" ca="1" si="357"/>
        <v/>
      </c>
      <c r="IH126" s="197"/>
      <c r="II126">
        <f t="shared" si="358"/>
        <v>1.0735396146784146</v>
      </c>
      <c r="IJ126">
        <f t="shared" si="359"/>
        <v>1.1166411184885632</v>
      </c>
      <c r="IK126" t="e">
        <f t="shared" si="360"/>
        <v>#DIV/0!</v>
      </c>
      <c r="IL126">
        <f t="shared" si="361"/>
        <v>1.0858851708778654</v>
      </c>
      <c r="IM126">
        <f t="shared" si="362"/>
        <v>1.1784319469810818</v>
      </c>
      <c r="IN126">
        <f t="shared" si="363"/>
        <v>1.090085829939534</v>
      </c>
    </row>
    <row r="127" spans="1:248" x14ac:dyDescent="0.2">
      <c r="A127" t="s">
        <v>239</v>
      </c>
      <c r="B127" s="1">
        <f t="shared" si="364"/>
        <v>1992</v>
      </c>
      <c r="C127" s="42">
        <f>'Annual Data - MER Dec 2019'!C56</f>
        <v>17355.252</v>
      </c>
      <c r="D127" s="42">
        <f>'Annual Data - MER Dec 2019 PNNL'!G56</f>
        <v>13441.235000000001</v>
      </c>
      <c r="E127" s="42">
        <f>'Annual Data - MER Dec 2019 PNNL'!J56</f>
        <v>32512.944</v>
      </c>
      <c r="F127" s="42">
        <f>'Annual Data - MER Dec 2019 PNNL'!M56</f>
        <v>22415.098000000002</v>
      </c>
      <c r="G127" s="42">
        <v>0.35599999999999998</v>
      </c>
      <c r="H127" s="42">
        <f t="shared" si="237"/>
        <v>85724.884999999995</v>
      </c>
      <c r="I127" s="1"/>
      <c r="J127" s="1"/>
      <c r="K127" s="525"/>
      <c r="L127" s="42">
        <f>[11]National!H58</f>
        <v>17328.416258463414</v>
      </c>
      <c r="M127" s="42">
        <f>[10]Commercial_Total!D58</f>
        <v>13538.270377816887</v>
      </c>
      <c r="N127" s="42">
        <f>[12]Total_Industrial!F53</f>
        <v>24757.779625496405</v>
      </c>
      <c r="O127" s="42">
        <f>'[13]Total_Transportation '!F53</f>
        <v>21475.306000916215</v>
      </c>
      <c r="P127" s="42"/>
      <c r="Q127" s="42">
        <f t="shared" si="402"/>
        <v>77099.772262692917</v>
      </c>
      <c r="R127" s="27"/>
      <c r="S127" s="27"/>
      <c r="T127" s="51">
        <f t="shared" ref="T127:T152" si="408">L127/C127</f>
        <v>0.99845373944805949</v>
      </c>
      <c r="U127" s="51">
        <f t="shared" si="294"/>
        <v>1.0072192308085446</v>
      </c>
      <c r="V127" s="51">
        <f t="shared" si="295"/>
        <v>0.76147455688714027</v>
      </c>
      <c r="W127" s="51">
        <f t="shared" si="296"/>
        <v>0.95807325941275001</v>
      </c>
      <c r="X127" s="51"/>
      <c r="Y127" s="51">
        <f t="shared" si="297"/>
        <v>0.89938612647532767</v>
      </c>
      <c r="Z127" s="218"/>
      <c r="AA127" s="231">
        <f>Sector_Activity!B49</f>
        <v>94777.984433479316</v>
      </c>
      <c r="AB127" s="231">
        <f>Sector_Activity!C49</f>
        <v>65568.531836796683</v>
      </c>
      <c r="AC127" s="42">
        <f>Sector_Activity!D49</f>
        <v>2071.4640718987794</v>
      </c>
      <c r="AD127" s="265">
        <f>Sector_Activity!E49</f>
        <v>1.1743557038455561</v>
      </c>
      <c r="AE127" s="23"/>
      <c r="AF127" s="42">
        <f>Sector_Activity!G49</f>
        <v>9684.9</v>
      </c>
      <c r="AI127" s="267">
        <f t="shared" si="298"/>
        <v>182.83166034856441</v>
      </c>
      <c r="AJ127" s="267">
        <f t="shared" si="365"/>
        <v>206.47511845338113</v>
      </c>
      <c r="AK127" s="267">
        <f t="shared" si="299"/>
        <v>11.951826711048154</v>
      </c>
      <c r="AL127" s="51">
        <f t="shared" si="300"/>
        <v>18.28688354864968</v>
      </c>
      <c r="AO127" s="34">
        <f t="shared" si="312"/>
        <v>7.9608227511582896</v>
      </c>
      <c r="AP127" s="34">
        <f t="shared" si="366"/>
        <v>8.8513959875682762</v>
      </c>
      <c r="AR127" s="26">
        <f t="shared" si="313"/>
        <v>0.99115341739045137</v>
      </c>
      <c r="AS127" s="26">
        <f t="shared" si="314"/>
        <v>1.0461072821995967</v>
      </c>
      <c r="AT127" s="26">
        <f t="shared" si="301"/>
        <v>0.96598643493006631</v>
      </c>
      <c r="AU127" s="26">
        <f t="shared" si="302"/>
        <v>0.94348609126372329</v>
      </c>
      <c r="AV127" s="26"/>
      <c r="AW127" s="26">
        <f t="shared" si="315"/>
        <v>0.91400106234766476</v>
      </c>
      <c r="AZ127" s="34">
        <f t="shared" si="316"/>
        <v>9.7861603561708765</v>
      </c>
      <c r="BA127" s="34">
        <f t="shared" si="367"/>
        <v>6.7701816060874851</v>
      </c>
      <c r="BB127" s="34">
        <f t="shared" si="317"/>
        <v>0.21388595358741747</v>
      </c>
      <c r="BC127" s="93">
        <f t="shared" si="318"/>
        <v>1.2125635823246044E-4</v>
      </c>
      <c r="BE127" s="26"/>
      <c r="BF127" s="26"/>
      <c r="BG127" s="26"/>
      <c r="BI127" s="258">
        <f>[11]National!CQ58</f>
        <v>0.97577739323100754</v>
      </c>
      <c r="BJ127" s="258">
        <f>[10]Commercial_Total!Y58</f>
        <v>1.061900767391702</v>
      </c>
      <c r="BK127" s="258">
        <f>[12]Total_Industrial!Z53</f>
        <v>0.98335033916135195</v>
      </c>
      <c r="BL127" s="258">
        <f>'[13]Total_Transportation '!Z53</f>
        <v>0.91685612668643213</v>
      </c>
      <c r="BM127" s="1"/>
      <c r="BO127" s="258">
        <f>[11]National!CU58</f>
        <v>1.0157577171454333</v>
      </c>
      <c r="BP127" s="258">
        <f>[10]Commercial_Total!X58</f>
        <v>0.98512715530764872</v>
      </c>
      <c r="BQ127" s="258">
        <f>[12]Total_Industrial!AD53</f>
        <v>0.98234227190781886</v>
      </c>
      <c r="BR127" s="258">
        <f>'[13]Total_Transportation '!AD53</f>
        <v>1.0290448673485257</v>
      </c>
      <c r="BS127" s="1"/>
      <c r="CA127" s="83">
        <f t="shared" si="319"/>
        <v>1.2180578787840675</v>
      </c>
      <c r="CB127" s="83">
        <f t="shared" si="320"/>
        <v>0.92197724594287178</v>
      </c>
      <c r="CC127" s="83">
        <f t="shared" si="321"/>
        <v>0.91400106234766476</v>
      </c>
      <c r="CD127" s="83">
        <f t="shared" si="322"/>
        <v>0.93407487631573372</v>
      </c>
      <c r="CE127" s="83">
        <f t="shared" si="323"/>
        <v>1.0031669807578039</v>
      </c>
      <c r="CF127" s="83">
        <f t="shared" si="324"/>
        <v>0.97542033527139727</v>
      </c>
      <c r="CG127" s="411">
        <f t="shared" si="309"/>
        <v>1.1133062589652538</v>
      </c>
      <c r="CH127" s="411">
        <f t="shared" si="325"/>
        <v>1.1133061952095809</v>
      </c>
      <c r="CI127" s="9"/>
      <c r="CJ127" s="84">
        <f t="shared" si="326"/>
        <v>0.93703307347537368</v>
      </c>
      <c r="CK127" s="26"/>
      <c r="CL127" s="87">
        <f t="shared" si="327"/>
        <v>0.94498222175365043</v>
      </c>
      <c r="CM127" s="87">
        <f t="shared" si="240"/>
        <v>1.7183017458742989E-3</v>
      </c>
      <c r="CN127" s="92">
        <f t="shared" si="241"/>
        <v>1</v>
      </c>
      <c r="CO127" s="92">
        <f t="shared" si="242"/>
        <v>1</v>
      </c>
      <c r="CP127" s="5">
        <f t="shared" si="328"/>
        <v>1</v>
      </c>
      <c r="CQ127" s="91">
        <f t="shared" si="329"/>
        <v>1</v>
      </c>
      <c r="CR127" s="37">
        <f t="shared" si="330"/>
        <v>1.1133062589652538</v>
      </c>
      <c r="CS127">
        <f t="shared" si="331"/>
        <v>0.93703307347537368</v>
      </c>
      <c r="CT127" s="84">
        <f t="shared" si="332"/>
        <v>0.97850941666770175</v>
      </c>
      <c r="CU127" s="205"/>
      <c r="CV127" s="244"/>
      <c r="CW127" s="5"/>
      <c r="CX127" s="26">
        <f t="shared" si="368"/>
        <v>0.22475314452839568</v>
      </c>
      <c r="CY127" s="26">
        <f t="shared" si="369"/>
        <v>0.17559416818625018</v>
      </c>
      <c r="CZ127" s="26">
        <f t="shared" si="370"/>
        <v>0.32111352470850568</v>
      </c>
      <c r="DA127" s="26">
        <f t="shared" si="333"/>
        <v>0.27853916257684846</v>
      </c>
      <c r="DB127" s="26"/>
      <c r="DC127">
        <f t="shared" si="246"/>
        <v>1</v>
      </c>
      <c r="DE127" s="26">
        <f t="shared" si="371"/>
        <v>0.22666594085330588</v>
      </c>
      <c r="DF127" s="26">
        <f t="shared" si="372"/>
        <v>0.1766940978861925</v>
      </c>
      <c r="DG127" s="26">
        <f t="shared" si="373"/>
        <v>0.32077386967296501</v>
      </c>
      <c r="DH127" s="26">
        <f t="shared" si="374"/>
        <v>0.27584958399085691</v>
      </c>
      <c r="DI127" s="26"/>
      <c r="DJ127" s="26">
        <f t="shared" si="276"/>
        <v>0.9999834924033203</v>
      </c>
      <c r="DK127" s="26"/>
      <c r="DL127" s="26">
        <f t="shared" si="277"/>
        <v>0.22666968262500617</v>
      </c>
      <c r="DM127" s="26">
        <f t="shared" si="278"/>
        <v>0.17669701472924615</v>
      </c>
      <c r="DN127" s="26">
        <f t="shared" si="279"/>
        <v>0.32077916496604353</v>
      </c>
      <c r="DO127" s="26">
        <f t="shared" si="280"/>
        <v>0.27585413767970413</v>
      </c>
      <c r="DP127" s="26"/>
      <c r="DQ127" s="26">
        <f t="shared" si="281"/>
        <v>1</v>
      </c>
      <c r="DR127" s="26"/>
      <c r="DS127" s="26"/>
      <c r="DT127" s="26">
        <f t="shared" si="375"/>
        <v>-2.0320186017744889E-2</v>
      </c>
      <c r="DU127" s="26">
        <f t="shared" si="376"/>
        <v>-8.7835937021385705E-3</v>
      </c>
      <c r="DV127" s="26">
        <f t="shared" si="377"/>
        <v>-1.6557775653687823E-2</v>
      </c>
      <c r="DW127" s="26">
        <f t="shared" si="378"/>
        <v>1.7068288258979018E-3</v>
      </c>
      <c r="DX127" s="26"/>
      <c r="DZ127" s="26">
        <f t="shared" si="284"/>
        <v>0.98906170445215635</v>
      </c>
      <c r="EA127" s="26">
        <f t="shared" si="379"/>
        <v>0.81355810366608594</v>
      </c>
      <c r="EB127" s="26">
        <f t="shared" si="334"/>
        <v>0.97850941666770175</v>
      </c>
      <c r="ED127" s="26">
        <f t="shared" si="380"/>
        <v>-1.8153623147396884E-2</v>
      </c>
      <c r="EE127" s="26">
        <f t="shared" si="381"/>
        <v>-2.5240845151879344E-2</v>
      </c>
      <c r="EF127" s="26">
        <f t="shared" si="382"/>
        <v>-2.8736444650284331E-3</v>
      </c>
      <c r="EG127" s="26">
        <f t="shared" si="383"/>
        <v>-3.8178654041810976E-3</v>
      </c>
      <c r="EH127" s="26"/>
      <c r="EJ127" s="26">
        <f t="shared" si="384"/>
        <v>0.98950561712432106</v>
      </c>
      <c r="EK127" s="26">
        <f t="shared" si="385"/>
        <v>0.79169294366382392</v>
      </c>
      <c r="EL127" s="26">
        <f t="shared" si="335"/>
        <v>0.93407487631573372</v>
      </c>
      <c r="EM127" s="26">
        <v>0.89553167883440254</v>
      </c>
      <c r="EN127" s="26"/>
      <c r="EO127" s="26">
        <f t="shared" si="386"/>
        <v>-1.5407844524849374E-2</v>
      </c>
      <c r="EP127" s="26">
        <f t="shared" si="387"/>
        <v>5.4045965426873406E-3</v>
      </c>
      <c r="EQ127" s="26">
        <f t="shared" si="388"/>
        <v>-3.2385652363676443E-3</v>
      </c>
      <c r="ER127" s="26">
        <f t="shared" si="389"/>
        <v>-2.9377411274448184E-4</v>
      </c>
      <c r="EU127" s="26">
        <f t="shared" si="282"/>
        <v>0.99634926199716856</v>
      </c>
      <c r="EV127" s="26">
        <f t="shared" si="390"/>
        <v>0.80629007183005841</v>
      </c>
      <c r="EW127" s="26">
        <f t="shared" si="336"/>
        <v>0.97542033527139727</v>
      </c>
      <c r="EX127" s="26"/>
      <c r="EY127" s="26">
        <f t="shared" si="391"/>
        <v>-4.9123414928959773E-3</v>
      </c>
      <c r="EZ127" s="26">
        <f t="shared" si="392"/>
        <v>-1.4188190244825954E-2</v>
      </c>
      <c r="FA127" s="26">
        <f t="shared" si="393"/>
        <v>-1.331930544730699E-2</v>
      </c>
      <c r="FB127" s="26">
        <f t="shared" si="394"/>
        <v>2.000602938641907E-3</v>
      </c>
      <c r="FC127" s="26"/>
      <c r="FD127" s="26"/>
      <c r="FE127" s="26">
        <f t="shared" si="283"/>
        <v>0.99268570974739834</v>
      </c>
      <c r="FF127" s="26">
        <f t="shared" si="395"/>
        <v>1.0090144054692243</v>
      </c>
      <c r="FG127" s="26">
        <f t="shared" si="337"/>
        <v>1.0031669807578039</v>
      </c>
      <c r="FW127">
        <f t="shared" si="338"/>
        <v>1.2180578787840675</v>
      </c>
      <c r="FY127" s="8">
        <f t="shared" si="396"/>
        <v>43</v>
      </c>
      <c r="FZ127" t="b">
        <f t="shared" si="273"/>
        <v>0</v>
      </c>
      <c r="GD127" s="11"/>
      <c r="GE127" s="11"/>
      <c r="GF127" s="11"/>
      <c r="GG127" s="17">
        <f t="shared" ca="1" si="288"/>
        <v>1985</v>
      </c>
      <c r="GH127" s="18">
        <f t="shared" ca="1" si="404"/>
        <v>2.127001295418244</v>
      </c>
      <c r="GI127" s="94">
        <f t="shared" ca="1" si="405"/>
        <v>1.2993114923260756</v>
      </c>
      <c r="GJ127" s="18">
        <f t="shared" ca="1" si="406"/>
        <v>0.61086539774325088</v>
      </c>
      <c r="GK127" s="18">
        <f t="shared" ca="1" si="407"/>
        <v>0.85412586376949107</v>
      </c>
      <c r="GN127" s="11" t="str">
        <f t="shared" ca="1" si="398"/>
        <v/>
      </c>
      <c r="GO127" s="11" t="str">
        <f t="shared" ca="1" si="399"/>
        <v/>
      </c>
      <c r="GP127" s="11" t="str">
        <f t="shared" ca="1" si="400"/>
        <v/>
      </c>
      <c r="GQ127" s="11" t="str">
        <f t="shared" ca="1" si="401"/>
        <v/>
      </c>
      <c r="GY127" s="14"/>
      <c r="HA127" s="26">
        <f t="shared" si="339"/>
        <v>0.87793933680221903</v>
      </c>
      <c r="HB127" s="26">
        <f t="shared" si="340"/>
        <v>1.0375594958773562</v>
      </c>
      <c r="HC127" s="26">
        <f t="shared" si="341"/>
        <v>0.99021723228874969</v>
      </c>
      <c r="HD127" s="26">
        <f t="shared" si="342"/>
        <v>1.0012890825813532</v>
      </c>
      <c r="HE127" s="26">
        <f t="shared" si="343"/>
        <v>0.90316578914152479</v>
      </c>
      <c r="HF127" s="26">
        <f t="shared" si="344"/>
        <v>0.9031660341612292</v>
      </c>
      <c r="HG127" s="26"/>
      <c r="HH127" s="26">
        <f t="shared" si="345"/>
        <v>1.0274092923425859</v>
      </c>
      <c r="HJ127" s="26">
        <f t="shared" si="346"/>
        <v>0.93727734042751354</v>
      </c>
      <c r="HK127" s="26">
        <f t="shared" si="347"/>
        <v>0.9406150133214698</v>
      </c>
      <c r="HL127" s="26">
        <f t="shared" si="348"/>
        <v>1.0543928539419196</v>
      </c>
      <c r="HM127" s="26">
        <f t="shared" si="349"/>
        <v>0.99963893958186967</v>
      </c>
      <c r="HP127" s="8">
        <f t="shared" si="397"/>
        <v>43</v>
      </c>
      <c r="HQ127" t="b">
        <f t="shared" si="275"/>
        <v>0</v>
      </c>
      <c r="HT127" s="11"/>
      <c r="HU127" s="11"/>
      <c r="HV127" s="11"/>
      <c r="HW127" s="19" t="str">
        <f t="shared" ca="1" si="350"/>
        <v/>
      </c>
      <c r="HX127" s="12" t="str">
        <f t="shared" ca="1" si="351"/>
        <v/>
      </c>
      <c r="HY127" s="12" t="str">
        <f t="shared" ca="1" si="352"/>
        <v/>
      </c>
      <c r="HZ127" s="12" t="str">
        <f t="shared" ca="1" si="353"/>
        <v/>
      </c>
      <c r="IC127" s="12" t="str">
        <f t="shared" ca="1" si="354"/>
        <v/>
      </c>
      <c r="ID127" s="12" t="str">
        <f t="shared" ca="1" si="355"/>
        <v/>
      </c>
      <c r="IE127" s="12" t="str">
        <f t="shared" ca="1" si="356"/>
        <v/>
      </c>
      <c r="IF127" s="12" t="str">
        <f t="shared" ca="1" si="357"/>
        <v/>
      </c>
      <c r="IH127" s="197"/>
      <c r="II127">
        <f t="shared" si="358"/>
        <v>1.0913569952766278</v>
      </c>
      <c r="IJ127">
        <f t="shared" si="359"/>
        <v>1.1271570613201707</v>
      </c>
      <c r="IK127" t="e">
        <f t="shared" si="360"/>
        <v>#DIV/0!</v>
      </c>
      <c r="IL127">
        <f t="shared" si="361"/>
        <v>1.0817022154614042</v>
      </c>
      <c r="IM127">
        <f t="shared" si="362"/>
        <v>1.1791272100297276</v>
      </c>
      <c r="IN127">
        <f t="shared" si="363"/>
        <v>1.106762703704594</v>
      </c>
    </row>
    <row r="128" spans="1:248" x14ac:dyDescent="0.2">
      <c r="A128" t="s">
        <v>239</v>
      </c>
      <c r="B128" s="1">
        <f t="shared" si="364"/>
        <v>1993</v>
      </c>
      <c r="C128" s="42">
        <f>'Annual Data - MER Dec 2019'!C57</f>
        <v>18212.099999999999</v>
      </c>
      <c r="D128" s="42">
        <f>'Annual Data - MER Dec 2019 PNNL'!G57</f>
        <v>13817.02</v>
      </c>
      <c r="E128" s="42">
        <f>'Annual Data - MER Dec 2019 PNNL'!J57</f>
        <v>32559.173999999999</v>
      </c>
      <c r="F128" s="42">
        <f>'Annual Data - MER Dec 2019 PNNL'!M57</f>
        <v>22670.767</v>
      </c>
      <c r="G128" s="42">
        <v>6.827</v>
      </c>
      <c r="H128" s="42">
        <f t="shared" si="237"/>
        <v>87265.887999999992</v>
      </c>
      <c r="I128" s="1"/>
      <c r="J128" s="1"/>
      <c r="K128" s="525"/>
      <c r="L128" s="42">
        <f>[11]National!H59</f>
        <v>18205.495738087004</v>
      </c>
      <c r="M128" s="42">
        <f>[10]Commercial_Total!D59</f>
        <v>13850.325541368282</v>
      </c>
      <c r="N128" s="42">
        <f>[12]Total_Industrial!F54</f>
        <v>25369.228170300321</v>
      </c>
      <c r="O128" s="42">
        <f>'[13]Total_Transportation '!F54</f>
        <v>22098.895706006624</v>
      </c>
      <c r="P128" s="42"/>
      <c r="Q128" s="42">
        <f t="shared" si="402"/>
        <v>79523.945155762223</v>
      </c>
      <c r="R128" s="27"/>
      <c r="S128" s="27"/>
      <c r="T128" s="51">
        <f t="shared" si="408"/>
        <v>0.99963736955579008</v>
      </c>
      <c r="U128" s="51">
        <f t="shared" si="294"/>
        <v>1.0024104721110834</v>
      </c>
      <c r="V128" s="51">
        <f t="shared" si="295"/>
        <v>0.77917296582217721</v>
      </c>
      <c r="W128" s="51">
        <f t="shared" si="296"/>
        <v>0.97477494722638292</v>
      </c>
      <c r="X128" s="51"/>
      <c r="Y128" s="51">
        <f t="shared" si="297"/>
        <v>0.91128328580994022</v>
      </c>
      <c r="Z128" s="218"/>
      <c r="AA128" s="231">
        <f>Sector_Activity!B50</f>
        <v>96416.439816278726</v>
      </c>
      <c r="AB128" s="231">
        <f>Sector_Activity!C50</f>
        <v>66152.652187145024</v>
      </c>
      <c r="AC128" s="42">
        <f>Sector_Activity!D50</f>
        <v>2108.1054005159981</v>
      </c>
      <c r="AD128" s="265">
        <f>Sector_Activity!E50</f>
        <v>1.1928861897247303</v>
      </c>
      <c r="AE128" s="23"/>
      <c r="AF128" s="42">
        <f>Sector_Activity!G50</f>
        <v>9951.5</v>
      </c>
      <c r="AI128" s="267">
        <f t="shared" si="298"/>
        <v>188.82148908191931</v>
      </c>
      <c r="AJ128" s="267">
        <f t="shared" si="365"/>
        <v>209.36916485503687</v>
      </c>
      <c r="AK128" s="267">
        <f t="shared" si="299"/>
        <v>12.034136511433788</v>
      </c>
      <c r="AL128" s="51">
        <f t="shared" si="300"/>
        <v>18.525569242365155</v>
      </c>
      <c r="AO128" s="34">
        <f t="shared" si="312"/>
        <v>7.9911516008402979</v>
      </c>
      <c r="AP128" s="34">
        <f t="shared" si="366"/>
        <v>8.7691190272823185</v>
      </c>
      <c r="AR128" s="26">
        <f t="shared" si="313"/>
        <v>1.0236250320294573</v>
      </c>
      <c r="AS128" s="26">
        <f t="shared" si="314"/>
        <v>1.0607699836353592</v>
      </c>
      <c r="AT128" s="26">
        <f t="shared" si="301"/>
        <v>0.97263898709272656</v>
      </c>
      <c r="AU128" s="26">
        <f t="shared" si="302"/>
        <v>0.95580074463837172</v>
      </c>
      <c r="AV128" s="26"/>
      <c r="AW128" s="26">
        <f t="shared" si="315"/>
        <v>0.91748318997387091</v>
      </c>
      <c r="AZ128" s="34">
        <f t="shared" si="316"/>
        <v>9.6886338558286411</v>
      </c>
      <c r="BA128" s="34">
        <f t="shared" si="367"/>
        <v>6.6475056209762373</v>
      </c>
      <c r="BB128" s="34">
        <f t="shared" si="317"/>
        <v>0.21183795412912607</v>
      </c>
      <c r="BC128" s="93">
        <f t="shared" si="318"/>
        <v>1.1986998841629204E-4</v>
      </c>
      <c r="BE128" s="26"/>
      <c r="BF128" s="26"/>
      <c r="BG128" s="26"/>
      <c r="BI128" s="258">
        <f>[11]National!CQ59</f>
        <v>0.95832163250996161</v>
      </c>
      <c r="BJ128" s="258">
        <f>[10]Commercial_Total!Y59</f>
        <v>1.0580794419979354</v>
      </c>
      <c r="BK128" s="258">
        <f>[12]Total_Industrial!Z54</f>
        <v>0.98810699125864732</v>
      </c>
      <c r="BL128" s="258">
        <f>'[13]Total_Transportation '!Z54</f>
        <v>0.92060839513039872</v>
      </c>
      <c r="BM128" s="1"/>
      <c r="BO128" s="258">
        <f>[11]National!CU59</f>
        <v>1.0681435097613907</v>
      </c>
      <c r="BP128" s="258">
        <f>[10]Commercial_Total!X59</f>
        <v>1.0025428540907508</v>
      </c>
      <c r="BQ128" s="258">
        <f>[12]Total_Industrial!AD54</f>
        <v>0.98434610219191054</v>
      </c>
      <c r="BR128" s="258">
        <f>'[13]Total_Transportation '!AD54</f>
        <v>1.0382272741527496</v>
      </c>
      <c r="BS128" s="1"/>
      <c r="CA128" s="83">
        <f t="shared" si="319"/>
        <v>1.251587830614632</v>
      </c>
      <c r="CB128" s="83">
        <f t="shared" si="320"/>
        <v>0.91340713052203426</v>
      </c>
      <c r="CC128" s="83">
        <f t="shared" si="321"/>
        <v>0.91748318997387091</v>
      </c>
      <c r="CD128" s="83">
        <f t="shared" si="322"/>
        <v>0.92316503123319471</v>
      </c>
      <c r="CE128" s="83">
        <f t="shared" si="323"/>
        <v>1.0209743882160229</v>
      </c>
      <c r="CF128" s="83">
        <f t="shared" si="324"/>
        <v>0.97342828814140081</v>
      </c>
      <c r="CG128" s="411">
        <f t="shared" si="309"/>
        <v>1.148310901103466</v>
      </c>
      <c r="CH128" s="411">
        <f t="shared" si="325"/>
        <v>1.1483107953647893</v>
      </c>
      <c r="CI128" s="9"/>
      <c r="CJ128" s="84">
        <f t="shared" si="326"/>
        <v>0.94252785298573671</v>
      </c>
      <c r="CK128" s="26"/>
      <c r="CL128" s="87">
        <f t="shared" si="327"/>
        <v>1.0094415062777073</v>
      </c>
      <c r="CM128" s="87">
        <f t="shared" si="240"/>
        <v>1.635443307072949E-3</v>
      </c>
      <c r="CN128" s="92">
        <f t="shared" si="241"/>
        <v>1</v>
      </c>
      <c r="CO128" s="92">
        <f t="shared" si="242"/>
        <v>1</v>
      </c>
      <c r="CP128" s="5">
        <f t="shared" si="328"/>
        <v>1</v>
      </c>
      <c r="CQ128" s="91">
        <f t="shared" si="329"/>
        <v>1</v>
      </c>
      <c r="CR128" s="37">
        <f t="shared" si="330"/>
        <v>1.148310901103466</v>
      </c>
      <c r="CS128">
        <f t="shared" si="331"/>
        <v>0.94252785298573671</v>
      </c>
      <c r="CT128" s="84">
        <f t="shared" si="332"/>
        <v>0.99384525944214497</v>
      </c>
      <c r="CU128" s="205"/>
      <c r="CV128" s="244"/>
      <c r="CW128" s="5"/>
      <c r="CX128" s="26">
        <f t="shared" si="368"/>
        <v>0.2289309930792317</v>
      </c>
      <c r="CY128" s="26">
        <f t="shared" si="369"/>
        <v>0.17416547323249471</v>
      </c>
      <c r="CZ128" s="26">
        <f t="shared" si="370"/>
        <v>0.3190137023585794</v>
      </c>
      <c r="DA128" s="26">
        <f t="shared" si="333"/>
        <v>0.2778898313296943</v>
      </c>
      <c r="DB128" s="26"/>
      <c r="DC128">
        <f t="shared" si="246"/>
        <v>1</v>
      </c>
      <c r="DE128" s="26">
        <f t="shared" si="371"/>
        <v>0.2268356565550759</v>
      </c>
      <c r="DF128" s="26">
        <f t="shared" si="372"/>
        <v>0.17487884805171941</v>
      </c>
      <c r="DG128" s="26">
        <f t="shared" si="373"/>
        <v>0.32006246551526069</v>
      </c>
      <c r="DH128" s="26">
        <f t="shared" si="374"/>
        <v>0.27821437066245247</v>
      </c>
      <c r="DI128" s="26"/>
      <c r="DJ128" s="26">
        <f t="shared" si="276"/>
        <v>0.99999134078450846</v>
      </c>
      <c r="DK128" s="26"/>
      <c r="DL128" s="26">
        <f t="shared" si="277"/>
        <v>0.22683762079091591</v>
      </c>
      <c r="DM128" s="26">
        <f t="shared" si="278"/>
        <v>0.17488036237846249</v>
      </c>
      <c r="DN128" s="26">
        <f t="shared" si="279"/>
        <v>0.32006523702911949</v>
      </c>
      <c r="DO128" s="26">
        <f t="shared" si="280"/>
        <v>0.27821677980150211</v>
      </c>
      <c r="DP128" s="26"/>
      <c r="DQ128" s="26">
        <f t="shared" si="281"/>
        <v>1</v>
      </c>
      <c r="DR128" s="26"/>
      <c r="DS128" s="26"/>
      <c r="DT128" s="26">
        <f t="shared" si="375"/>
        <v>3.2236225845896166E-2</v>
      </c>
      <c r="DU128" s="26">
        <f t="shared" si="376"/>
        <v>1.3919119451703627E-2</v>
      </c>
      <c r="DV128" s="26">
        <f t="shared" si="377"/>
        <v>6.8631910014316467E-3</v>
      </c>
      <c r="DW128" s="26">
        <f t="shared" si="378"/>
        <v>1.2967842156098227E-2</v>
      </c>
      <c r="DX128" s="26"/>
      <c r="DZ128" s="26">
        <f t="shared" si="284"/>
        <v>1.0156726573226749</v>
      </c>
      <c r="EA128" s="26">
        <f t="shared" si="379"/>
        <v>0.82630872103692965</v>
      </c>
      <c r="EB128" s="26">
        <f t="shared" si="334"/>
        <v>0.99384525944214497</v>
      </c>
      <c r="ED128" s="26">
        <f t="shared" si="380"/>
        <v>-1.0015748003476014E-2</v>
      </c>
      <c r="EE128" s="26">
        <f t="shared" si="381"/>
        <v>-1.8286221975950555E-2</v>
      </c>
      <c r="EF128" s="26">
        <f t="shared" si="382"/>
        <v>-9.6213307251732955E-3</v>
      </c>
      <c r="EG128" s="26">
        <f t="shared" si="383"/>
        <v>-1.1499241889900695E-2</v>
      </c>
      <c r="EH128" s="26"/>
      <c r="EJ128" s="26">
        <f t="shared" si="384"/>
        <v>0.98832016002231993</v>
      </c>
      <c r="EK128" s="26">
        <f t="shared" si="385"/>
        <v>0.78244609677037202</v>
      </c>
      <c r="EL128" s="26">
        <f t="shared" si="335"/>
        <v>0.92316503123319471</v>
      </c>
      <c r="EM128" s="26">
        <v>0.88669755763001878</v>
      </c>
      <c r="EN128" s="26"/>
      <c r="EO128" s="26">
        <f t="shared" si="386"/>
        <v>-1.8051024758816463E-2</v>
      </c>
      <c r="EP128" s="26">
        <f t="shared" si="387"/>
        <v>-3.6050615147115834E-3</v>
      </c>
      <c r="EQ128" s="26">
        <f t="shared" si="388"/>
        <v>4.8255280538597378E-3</v>
      </c>
      <c r="ER128" s="26">
        <f t="shared" si="389"/>
        <v>4.0841862416899164E-3</v>
      </c>
      <c r="EU128" s="26">
        <f t="shared" si="282"/>
        <v>0.9979577551769595</v>
      </c>
      <c r="EV128" s="26">
        <f t="shared" si="390"/>
        <v>0.80464343010499451</v>
      </c>
      <c r="EW128" s="26">
        <f t="shared" si="336"/>
        <v>0.97342828814140081</v>
      </c>
      <c r="EX128" s="26"/>
      <c r="EY128" s="26">
        <f t="shared" si="391"/>
        <v>5.0287250604713028E-2</v>
      </c>
      <c r="EZ128" s="26">
        <f t="shared" si="392"/>
        <v>1.7524180966415174E-2</v>
      </c>
      <c r="FA128" s="26">
        <f t="shared" si="393"/>
        <v>2.0377717221416974E-3</v>
      </c>
      <c r="FB128" s="26">
        <f t="shared" si="394"/>
        <v>8.8836559144087352E-3</v>
      </c>
      <c r="FC128" s="26"/>
      <c r="FD128" s="26"/>
      <c r="FE128" s="26">
        <f t="shared" si="283"/>
        <v>1.0177511897817522</v>
      </c>
      <c r="FF128" s="26">
        <f t="shared" si="395"/>
        <v>1.0269256116732304</v>
      </c>
      <c r="FG128" s="26">
        <f t="shared" si="337"/>
        <v>1.0209743882160229</v>
      </c>
      <c r="FW128">
        <f t="shared" si="338"/>
        <v>1.251587830614632</v>
      </c>
      <c r="FY128" s="8">
        <f t="shared" si="396"/>
        <v>44</v>
      </c>
      <c r="FZ128" t="b">
        <f t="shared" si="273"/>
        <v>0</v>
      </c>
      <c r="GD128" s="11"/>
      <c r="GE128" s="11"/>
      <c r="GF128" s="11"/>
      <c r="GG128" s="11" t="str">
        <f t="shared" ref="GG128:GG143" ca="1" si="409">IF(FZ128,OFFSET(B$10,$FZ$4+$FY128,0),"")</f>
        <v/>
      </c>
      <c r="GH128" s="11" t="str">
        <f t="shared" ref="GH128:GH143" ca="1" si="410">IF($FZ128,OFFSET(CA$10,$FZ$4+$FY128,0),"")</f>
        <v/>
      </c>
      <c r="GI128" s="11" t="str">
        <f t="shared" ref="GI128:GI143" ca="1" si="411">IF($FZ128,OFFSET(CJ$10,$FZ$4+$FY128,0),"")</f>
        <v/>
      </c>
      <c r="GJ128" s="11" t="str">
        <f t="shared" ref="GJ128:GJ143" ca="1" si="412">IF($FZ128,OFFSET(CF$10,$FZ$4+$FY128,0),"")</f>
        <v/>
      </c>
      <c r="GN128" s="11" t="str">
        <f t="shared" ca="1" si="398"/>
        <v/>
      </c>
      <c r="GO128" s="11" t="str">
        <f t="shared" ca="1" si="399"/>
        <v/>
      </c>
      <c r="GP128" s="11" t="str">
        <f t="shared" ca="1" si="400"/>
        <v/>
      </c>
      <c r="GQ128" s="11" t="str">
        <f t="shared" ca="1" si="401"/>
        <v/>
      </c>
      <c r="GY128" s="14"/>
      <c r="HA128" s="26">
        <f t="shared" si="339"/>
        <v>0.90210671356310168</v>
      </c>
      <c r="HB128" s="26">
        <f t="shared" si="340"/>
        <v>1.0254409669981863</v>
      </c>
      <c r="HC128" s="26">
        <f t="shared" si="341"/>
        <v>1.0077947663042686</v>
      </c>
      <c r="HD128" s="26">
        <f t="shared" si="342"/>
        <v>0.99924420513608447</v>
      </c>
      <c r="HE128" s="26">
        <f t="shared" si="343"/>
        <v>0.93156318202940736</v>
      </c>
      <c r="HF128" s="26">
        <f t="shared" si="344"/>
        <v>0.93156340232069379</v>
      </c>
      <c r="HG128" s="26"/>
      <c r="HH128" s="26">
        <f t="shared" si="345"/>
        <v>1.0334340396947603</v>
      </c>
      <c r="HJ128" s="26">
        <f t="shared" si="346"/>
        <v>0.96798389712623822</v>
      </c>
      <c r="HK128" s="26">
        <f t="shared" si="347"/>
        <v>0.95379908855066509</v>
      </c>
      <c r="HL128" s="26">
        <f t="shared" si="348"/>
        <v>1.061654243136575</v>
      </c>
      <c r="HM128" s="26">
        <f t="shared" si="349"/>
        <v>1.0126865161754612</v>
      </c>
      <c r="HP128" s="8">
        <f t="shared" si="397"/>
        <v>44</v>
      </c>
      <c r="HQ128" t="b">
        <f t="shared" si="275"/>
        <v>0</v>
      </c>
      <c r="HT128" s="11"/>
      <c r="HU128" s="11"/>
      <c r="HV128" s="11"/>
      <c r="HW128" s="19" t="str">
        <f t="shared" ca="1" si="350"/>
        <v/>
      </c>
      <c r="HX128" s="12" t="str">
        <f t="shared" ca="1" si="351"/>
        <v/>
      </c>
      <c r="HY128" s="12" t="str">
        <f t="shared" ca="1" si="352"/>
        <v/>
      </c>
      <c r="HZ128" s="12" t="str">
        <f t="shared" ca="1" si="353"/>
        <v/>
      </c>
      <c r="IC128" s="12" t="str">
        <f t="shared" ca="1" si="354"/>
        <v/>
      </c>
      <c r="ID128" s="12" t="str">
        <f t="shared" ca="1" si="355"/>
        <v/>
      </c>
      <c r="IE128" s="12" t="str">
        <f t="shared" ca="1" si="356"/>
        <v/>
      </c>
      <c r="IF128" s="12" t="str">
        <f t="shared" ca="1" si="357"/>
        <v/>
      </c>
      <c r="IH128" s="197"/>
      <c r="II128">
        <f t="shared" si="358"/>
        <v>1.1102236102838481</v>
      </c>
      <c r="IJ128">
        <f t="shared" si="359"/>
        <v>1.137198393024756</v>
      </c>
      <c r="IK128" t="e">
        <f t="shared" si="360"/>
        <v>#DIV/0!</v>
      </c>
      <c r="IL128">
        <f t="shared" si="361"/>
        <v>1.1364526786366638</v>
      </c>
      <c r="IM128">
        <f t="shared" si="362"/>
        <v>1.206305920759027</v>
      </c>
      <c r="IN128">
        <f t="shared" si="363"/>
        <v>1.1340966752828248</v>
      </c>
    </row>
    <row r="129" spans="1:249" x14ac:dyDescent="0.2">
      <c r="A129" t="s">
        <v>239</v>
      </c>
      <c r="B129" s="1">
        <f t="shared" si="364"/>
        <v>1994</v>
      </c>
      <c r="C129" s="42">
        <f>'Annual Data - MER Dec 2019'!C58</f>
        <v>18110.760999999999</v>
      </c>
      <c r="D129" s="42">
        <f>'Annual Data - MER Dec 2019 PNNL'!G58</f>
        <v>14097.404</v>
      </c>
      <c r="E129" s="42">
        <f>'Annual Data - MER Dec 2019 PNNL'!J58</f>
        <v>33462.078000000001</v>
      </c>
      <c r="F129" s="42">
        <f>'Annual Data - MER Dec 2019 PNNL'!M58</f>
        <v>23318.688999999998</v>
      </c>
      <c r="G129" s="42">
        <v>-5.6980000000000004</v>
      </c>
      <c r="H129" s="42">
        <f t="shared" si="237"/>
        <v>88983.233999999997</v>
      </c>
      <c r="I129" s="1"/>
      <c r="J129" s="1"/>
      <c r="K129" s="525"/>
      <c r="L129" s="42">
        <f>[11]National!H60</f>
        <v>18091.964</v>
      </c>
      <c r="M129" s="42">
        <f>[10]Commercial_Total!D60</f>
        <v>14102.914296945382</v>
      </c>
      <c r="N129" s="42">
        <f>[12]Total_Industrial!F55</f>
        <v>25942.211917205139</v>
      </c>
      <c r="O129" s="42">
        <f>'[13]Total_Transportation '!F55</f>
        <v>22826.119434761531</v>
      </c>
      <c r="P129" s="42"/>
      <c r="Q129" s="42">
        <f t="shared" si="402"/>
        <v>80963.209648912045</v>
      </c>
      <c r="R129" s="27"/>
      <c r="S129" s="27"/>
      <c r="T129" s="51">
        <f t="shared" si="408"/>
        <v>0.99896210877058123</v>
      </c>
      <c r="U129" s="51">
        <f t="shared" si="294"/>
        <v>1.0003908731668172</v>
      </c>
      <c r="V129" s="51">
        <f t="shared" si="295"/>
        <v>0.77527199348483788</v>
      </c>
      <c r="W129" s="51">
        <f t="shared" si="296"/>
        <v>0.97887661843946427</v>
      </c>
      <c r="X129" s="51"/>
      <c r="Y129" s="51">
        <f t="shared" si="297"/>
        <v>0.90987038804312337</v>
      </c>
      <c r="Z129" s="218"/>
      <c r="AA129" s="231">
        <f>Sector_Activity!B51</f>
        <v>97755.46657101551</v>
      </c>
      <c r="AB129" s="231">
        <f>Sector_Activity!C51</f>
        <v>66811.294146901753</v>
      </c>
      <c r="AC129" s="42">
        <f>Sector_Activity!D51</f>
        <v>2257.4337824762156</v>
      </c>
      <c r="AD129" s="265">
        <f>Sector_Activity!E51</f>
        <v>1.2351947387718127</v>
      </c>
      <c r="AE129" s="23"/>
      <c r="AF129" s="42">
        <f>Sector_Activity!G51</f>
        <v>10352.4</v>
      </c>
      <c r="AI129" s="267">
        <f t="shared" si="298"/>
        <v>185.07368062999217</v>
      </c>
      <c r="AJ129" s="267">
        <f t="shared" si="365"/>
        <v>211.08578238189057</v>
      </c>
      <c r="AK129" s="267">
        <f t="shared" si="299"/>
        <v>11.491903823973391</v>
      </c>
      <c r="AL129" s="51">
        <f t="shared" si="300"/>
        <v>18.479773851253732</v>
      </c>
      <c r="AO129" s="34">
        <f t="shared" si="312"/>
        <v>7.8207188332089226</v>
      </c>
      <c r="AP129" s="34">
        <f t="shared" si="366"/>
        <v>8.595420771994899</v>
      </c>
      <c r="AR129" s="26">
        <f t="shared" si="313"/>
        <v>1.00330769121567</v>
      </c>
      <c r="AS129" s="26">
        <f t="shared" si="314"/>
        <v>1.0694672354352102</v>
      </c>
      <c r="AT129" s="26">
        <f t="shared" si="301"/>
        <v>0.9288139356319125</v>
      </c>
      <c r="AU129" s="26">
        <f t="shared" si="302"/>
        <v>0.95343799570727794</v>
      </c>
      <c r="AV129" s="26"/>
      <c r="AW129" s="26">
        <f t="shared" si="315"/>
        <v>0.89791539710330803</v>
      </c>
      <c r="AZ129" s="34">
        <f t="shared" si="316"/>
        <v>9.4427829847200186</v>
      </c>
      <c r="BA129" s="34">
        <f t="shared" si="367"/>
        <v>6.4537009917412149</v>
      </c>
      <c r="BB129" s="34">
        <f t="shared" si="317"/>
        <v>0.21805897979948763</v>
      </c>
      <c r="BC129" s="93">
        <f t="shared" si="318"/>
        <v>1.1931481963330365E-4</v>
      </c>
      <c r="BE129" s="26"/>
      <c r="BF129" s="26"/>
      <c r="BG129" s="26"/>
      <c r="BI129" s="258">
        <f>[11]National!CQ60</f>
        <v>0.95137895416416063</v>
      </c>
      <c r="BJ129" s="258">
        <f>[10]Commercial_Total!Y60</f>
        <v>1.0726406404170474</v>
      </c>
      <c r="BK129" s="258">
        <f>[12]Total_Industrial!Z55</f>
        <v>0.96481319759965201</v>
      </c>
      <c r="BL129" s="258">
        <f>'[13]Total_Transportation '!Z55</f>
        <v>0.91767019977469066</v>
      </c>
      <c r="BM129" s="1"/>
      <c r="BO129" s="258">
        <f>[11]National!CU60</f>
        <v>1.0545826001555085</v>
      </c>
      <c r="BP129" s="258">
        <f>[10]Commercial_Total!X60</f>
        <v>0.99704150219349907</v>
      </c>
      <c r="BQ129" s="258">
        <f>[12]Total_Industrial!AD55</f>
        <v>0.96268821218684786</v>
      </c>
      <c r="BR129" s="258">
        <f>'[13]Total_Transportation '!AD55</f>
        <v>1.0389767434328463</v>
      </c>
      <c r="BS129" s="1"/>
      <c r="CA129" s="83">
        <f t="shared" si="319"/>
        <v>1.3020085271220334</v>
      </c>
      <c r="CB129" s="83">
        <f t="shared" si="320"/>
        <v>0.89531440941229057</v>
      </c>
      <c r="CC129" s="83">
        <f t="shared" si="321"/>
        <v>0.89791539710330803</v>
      </c>
      <c r="CD129" s="83">
        <f t="shared" si="322"/>
        <v>0.92038804029249388</v>
      </c>
      <c r="CE129" s="83">
        <f t="shared" si="323"/>
        <v>1.0100479912896532</v>
      </c>
      <c r="CF129" s="83">
        <f t="shared" si="324"/>
        <v>0.96587849404638348</v>
      </c>
      <c r="CG129" s="411">
        <f t="shared" si="309"/>
        <v>1.169093647895278</v>
      </c>
      <c r="CH129" s="411">
        <f t="shared" si="325"/>
        <v>1.1690935036626737</v>
      </c>
      <c r="CI129" s="9"/>
      <c r="CJ129" s="84">
        <f t="shared" si="326"/>
        <v>0.92963609130445379</v>
      </c>
      <c r="CK129" s="26"/>
      <c r="CL129" s="87">
        <f t="shared" si="327"/>
        <v>0.95021701612324994</v>
      </c>
      <c r="CM129" s="87">
        <f t="shared" si="240"/>
        <v>1.5855400400350233E-3</v>
      </c>
      <c r="CN129" s="92">
        <f t="shared" si="241"/>
        <v>1</v>
      </c>
      <c r="CO129" s="92">
        <f t="shared" si="242"/>
        <v>1</v>
      </c>
      <c r="CP129" s="5">
        <f t="shared" si="328"/>
        <v>1</v>
      </c>
      <c r="CQ129" s="91">
        <f t="shared" si="329"/>
        <v>1</v>
      </c>
      <c r="CR129" s="37">
        <f t="shared" si="330"/>
        <v>1.169093647895278</v>
      </c>
      <c r="CS129">
        <f t="shared" si="331"/>
        <v>0.92963609130445379</v>
      </c>
      <c r="CT129" s="84">
        <f t="shared" si="332"/>
        <v>0.97558351238240271</v>
      </c>
      <c r="CU129" s="205"/>
      <c r="CV129" s="244"/>
      <c r="CW129" s="5"/>
      <c r="CX129" s="26">
        <f t="shared" si="368"/>
        <v>0.22345907577594551</v>
      </c>
      <c r="CY129" s="26">
        <f t="shared" si="369"/>
        <v>0.1741891700946776</v>
      </c>
      <c r="CZ129" s="26">
        <f t="shared" si="370"/>
        <v>0.3204197564511172</v>
      </c>
      <c r="DA129" s="26">
        <f t="shared" si="333"/>
        <v>0.28193199767825977</v>
      </c>
      <c r="DB129" s="26"/>
      <c r="DC129">
        <f t="shared" si="246"/>
        <v>1</v>
      </c>
      <c r="DE129" s="26">
        <f t="shared" si="371"/>
        <v>0.22618400300092087</v>
      </c>
      <c r="DF129" s="26">
        <f t="shared" si="372"/>
        <v>0.17417732139484352</v>
      </c>
      <c r="DG129" s="26">
        <f t="shared" si="373"/>
        <v>0.31971621410738194</v>
      </c>
      <c r="DH129" s="26">
        <f t="shared" si="374"/>
        <v>0.27990605005868774</v>
      </c>
      <c r="DI129" s="26"/>
      <c r="DJ129" s="26">
        <f t="shared" si="276"/>
        <v>0.99998358856183411</v>
      </c>
      <c r="DK129" s="26"/>
      <c r="DL129" s="26">
        <f t="shared" si="277"/>
        <v>0.22618771506662058</v>
      </c>
      <c r="DM129" s="26">
        <f t="shared" si="278"/>
        <v>0.17418017994209636</v>
      </c>
      <c r="DN129" s="26">
        <f t="shared" si="279"/>
        <v>0.31972146119637268</v>
      </c>
      <c r="DO129" s="26">
        <f t="shared" si="280"/>
        <v>0.27991064379491037</v>
      </c>
      <c r="DP129" s="26"/>
      <c r="DQ129" s="26">
        <f t="shared" si="281"/>
        <v>1</v>
      </c>
      <c r="DR129" s="26"/>
      <c r="DS129" s="26"/>
      <c r="DT129" s="26">
        <f t="shared" si="375"/>
        <v>-2.0048047060253406E-2</v>
      </c>
      <c r="DU129" s="26">
        <f t="shared" si="376"/>
        <v>8.1655695874130376E-3</v>
      </c>
      <c r="DV129" s="26">
        <f t="shared" si="377"/>
        <v>-4.6104548418441284E-2</v>
      </c>
      <c r="DW129" s="26">
        <f t="shared" si="378"/>
        <v>-2.4750703904573047E-3</v>
      </c>
      <c r="DX129" s="26"/>
      <c r="DZ129" s="26">
        <f t="shared" si="284"/>
        <v>0.98162516057077853</v>
      </c>
      <c r="EA129" s="26">
        <f t="shared" si="379"/>
        <v>0.81112543096891077</v>
      </c>
      <c r="EB129" s="26">
        <f t="shared" si="334"/>
        <v>0.97558351238240271</v>
      </c>
      <c r="ED129" s="26">
        <f t="shared" si="380"/>
        <v>-2.5702686599208841E-2</v>
      </c>
      <c r="EE129" s="26">
        <f t="shared" si="381"/>
        <v>-2.9587926293939203E-2</v>
      </c>
      <c r="EF129" s="26">
        <f t="shared" si="382"/>
        <v>2.8943960657171246E-2</v>
      </c>
      <c r="EG129" s="26">
        <f t="shared" si="383"/>
        <v>-4.6421826243832334E-3</v>
      </c>
      <c r="EH129" s="26"/>
      <c r="EJ129" s="26">
        <f t="shared" si="384"/>
        <v>0.99699188027411378</v>
      </c>
      <c r="EK129" s="26">
        <f t="shared" si="385"/>
        <v>0.78009240523223444</v>
      </c>
      <c r="EL129" s="26">
        <f t="shared" si="335"/>
        <v>0.92038804029249388</v>
      </c>
      <c r="EM129" s="26">
        <v>0.88624805928601624</v>
      </c>
      <c r="EN129" s="26"/>
      <c r="EO129" s="26">
        <f t="shared" si="386"/>
        <v>-7.2709920926419536E-3</v>
      </c>
      <c r="EP129" s="26">
        <f t="shared" si="387"/>
        <v>1.366807890701578E-2</v>
      </c>
      <c r="EQ129" s="26">
        <f t="shared" si="388"/>
        <v>-2.3856477648986983E-2</v>
      </c>
      <c r="ER129" s="26">
        <f t="shared" si="389"/>
        <v>-3.1966839693584972E-3</v>
      </c>
      <c r="EU129" s="26">
        <f t="shared" si="282"/>
        <v>0.99224411886628816</v>
      </c>
      <c r="EV129" s="26">
        <f t="shared" si="390"/>
        <v>0.79840271130607798</v>
      </c>
      <c r="EW129" s="26">
        <f t="shared" si="336"/>
        <v>0.96587849404638348</v>
      </c>
      <c r="EX129" s="26"/>
      <c r="EY129" s="26">
        <f t="shared" si="391"/>
        <v>-1.2777054967611218E-2</v>
      </c>
      <c r="EZ129" s="26">
        <f t="shared" si="392"/>
        <v>-5.502509319602937E-3</v>
      </c>
      <c r="FA129" s="26">
        <f t="shared" si="393"/>
        <v>-2.2247972904956257E-2</v>
      </c>
      <c r="FB129" s="26">
        <f t="shared" si="394"/>
        <v>7.2161357890132311E-4</v>
      </c>
      <c r="FC129" s="26"/>
      <c r="FD129" s="26"/>
      <c r="FE129" s="26">
        <f t="shared" si="283"/>
        <v>0.98929806951821597</v>
      </c>
      <c r="FF129" s="26">
        <f t="shared" si="395"/>
        <v>1.01593552516714</v>
      </c>
      <c r="FG129" s="26">
        <f t="shared" si="337"/>
        <v>1.0100479912896532</v>
      </c>
      <c r="FW129">
        <f t="shared" si="338"/>
        <v>1.3020085271220334</v>
      </c>
      <c r="FY129" s="8">
        <f t="shared" si="396"/>
        <v>45</v>
      </c>
      <c r="FZ129" t="b">
        <f t="shared" si="273"/>
        <v>0</v>
      </c>
      <c r="GD129" s="11"/>
      <c r="GE129" s="11"/>
      <c r="GF129" s="11"/>
      <c r="GG129" s="11" t="str">
        <f t="shared" ca="1" si="409"/>
        <v/>
      </c>
      <c r="GH129" s="11" t="str">
        <f t="shared" ca="1" si="410"/>
        <v/>
      </c>
      <c r="GI129" s="11" t="str">
        <f t="shared" ca="1" si="411"/>
        <v/>
      </c>
      <c r="GJ129" s="11" t="str">
        <f t="shared" ca="1" si="412"/>
        <v/>
      </c>
      <c r="GN129" s="11" t="str">
        <f t="shared" ca="1" si="398"/>
        <v/>
      </c>
      <c r="GO129" s="11" t="str">
        <f t="shared" ca="1" si="399"/>
        <v/>
      </c>
      <c r="GP129" s="11" t="str">
        <f t="shared" ca="1" si="400"/>
        <v/>
      </c>
      <c r="GQ129" s="11" t="str">
        <f t="shared" ca="1" si="401"/>
        <v/>
      </c>
      <c r="GY129" s="14"/>
      <c r="HA129" s="26">
        <f t="shared" si="339"/>
        <v>0.93844842902986025</v>
      </c>
      <c r="HB129" s="26">
        <f t="shared" si="340"/>
        <v>1.0223563177976274</v>
      </c>
      <c r="HC129" s="26">
        <f t="shared" si="341"/>
        <v>0.99700941677537469</v>
      </c>
      <c r="HD129" s="26">
        <f t="shared" si="342"/>
        <v>0.9914941858574986</v>
      </c>
      <c r="HE129" s="26">
        <f t="shared" si="343"/>
        <v>0.94842311230968901</v>
      </c>
      <c r="HF129" s="26">
        <f t="shared" si="344"/>
        <v>0.948423306912347</v>
      </c>
      <c r="HG129" s="26"/>
      <c r="HH129" s="26">
        <f t="shared" si="345"/>
        <v>1.019298876144032</v>
      </c>
      <c r="HJ129" s="26">
        <f t="shared" si="346"/>
        <v>0.9487709449955346</v>
      </c>
      <c r="HK129" s="26">
        <f t="shared" si="347"/>
        <v>0.96161928611240632</v>
      </c>
      <c r="HL129" s="26">
        <f t="shared" si="348"/>
        <v>1.0138183528869726</v>
      </c>
      <c r="HM129" s="26">
        <f t="shared" si="349"/>
        <v>1.0101831450522969</v>
      </c>
      <c r="HP129" s="8">
        <f t="shared" si="397"/>
        <v>45</v>
      </c>
      <c r="HQ129" t="b">
        <f t="shared" si="275"/>
        <v>0</v>
      </c>
      <c r="HT129" s="11"/>
      <c r="HU129" s="11"/>
      <c r="HV129" s="11"/>
      <c r="HW129" s="19" t="str">
        <f t="shared" ca="1" si="350"/>
        <v/>
      </c>
      <c r="HX129" s="12" t="str">
        <f t="shared" ca="1" si="351"/>
        <v/>
      </c>
      <c r="HY129" s="12" t="str">
        <f t="shared" ca="1" si="352"/>
        <v/>
      </c>
      <c r="HZ129" s="12" t="str">
        <f t="shared" ca="1" si="353"/>
        <v/>
      </c>
      <c r="IC129" s="12" t="str">
        <f t="shared" ca="1" si="354"/>
        <v/>
      </c>
      <c r="ID129" s="12" t="str">
        <f t="shared" ca="1" si="355"/>
        <v/>
      </c>
      <c r="IE129" s="12" t="str">
        <f t="shared" ca="1" si="356"/>
        <v/>
      </c>
      <c r="IF129" s="12" t="str">
        <f t="shared" ca="1" si="357"/>
        <v/>
      </c>
      <c r="IH129" s="197"/>
      <c r="II129">
        <f t="shared" si="358"/>
        <v>1.1256423409561618</v>
      </c>
      <c r="IJ129">
        <f t="shared" si="359"/>
        <v>1.1485207898365286</v>
      </c>
      <c r="IK129" t="e">
        <f t="shared" si="360"/>
        <v>#DIV/0!</v>
      </c>
      <c r="IL129">
        <f t="shared" si="361"/>
        <v>1.1293656182393286</v>
      </c>
      <c r="IM129">
        <f t="shared" si="362"/>
        <v>1.228305353946336</v>
      </c>
      <c r="IN129">
        <f t="shared" si="363"/>
        <v>1.1597111306377019</v>
      </c>
    </row>
    <row r="130" spans="1:249" x14ac:dyDescent="0.2">
      <c r="A130" t="s">
        <v>239</v>
      </c>
      <c r="B130" s="1">
        <f t="shared" si="364"/>
        <v>1995</v>
      </c>
      <c r="C130" s="42">
        <f>'Annual Data - MER Dec 2019'!C59</f>
        <v>18517.170999999998</v>
      </c>
      <c r="D130" s="42">
        <f>'Annual Data - MER Dec 2019 PNNL'!G59</f>
        <v>14690.03</v>
      </c>
      <c r="E130" s="42">
        <f>'Annual Data - MER Dec 2019 PNNL'!J59</f>
        <v>33908.453000000001</v>
      </c>
      <c r="F130" s="42">
        <f>'Annual Data - MER Dec 2019 PNNL'!M59</f>
        <v>23811.902999999998</v>
      </c>
      <c r="G130" s="42">
        <v>3.1469999999999998</v>
      </c>
      <c r="H130" s="42">
        <f t="shared" si="237"/>
        <v>90930.703999999998</v>
      </c>
      <c r="I130" s="1"/>
      <c r="J130" s="1"/>
      <c r="K130" s="525"/>
      <c r="L130" s="42">
        <f>[11]National!H61</f>
        <v>18506.7937437281</v>
      </c>
      <c r="M130" s="42">
        <f>[10]Commercial_Total!D61</f>
        <v>14557.699478553335</v>
      </c>
      <c r="N130" s="42">
        <f>[12]Total_Industrial!F56</f>
        <v>26542.89770038626</v>
      </c>
      <c r="O130" s="42">
        <f>'[13]Total_Transportation '!F56</f>
        <v>23360.511648450978</v>
      </c>
      <c r="P130" s="42"/>
      <c r="Q130" s="42">
        <f t="shared" si="402"/>
        <v>82967.90257111867</v>
      </c>
      <c r="R130" s="27"/>
      <c r="S130" s="27"/>
      <c r="T130" s="51">
        <f t="shared" si="408"/>
        <v>0.99943958738233296</v>
      </c>
      <c r="U130" s="51">
        <f t="shared" si="294"/>
        <v>0.99099181407752979</v>
      </c>
      <c r="V130" s="51">
        <f t="shared" si="295"/>
        <v>0.78278114605777682</v>
      </c>
      <c r="W130" s="51">
        <f t="shared" si="296"/>
        <v>0.98104345748640831</v>
      </c>
      <c r="X130" s="51"/>
      <c r="Y130" s="51">
        <f t="shared" si="297"/>
        <v>0.91243000352354764</v>
      </c>
      <c r="Z130" s="218"/>
      <c r="AA130" s="231">
        <f>Sector_Activity!B52</f>
        <v>99155.636506323688</v>
      </c>
      <c r="AB130" s="231">
        <f>Sector_Activity!C52</f>
        <v>67618.803117271193</v>
      </c>
      <c r="AC130" s="42">
        <f>Sector_Activity!D52</f>
        <v>2278.8996830459823</v>
      </c>
      <c r="AD130" s="265">
        <f>Sector_Activity!E52</f>
        <v>1.2729457228931913</v>
      </c>
      <c r="AE130" s="23"/>
      <c r="AF130" s="42">
        <f>Sector_Activity!G52</f>
        <v>10630.3</v>
      </c>
      <c r="AI130" s="267">
        <f t="shared" si="298"/>
        <v>186.64389031023791</v>
      </c>
      <c r="AJ130" s="267">
        <f t="shared" si="365"/>
        <v>215.29070032940302</v>
      </c>
      <c r="AK130" s="267">
        <f t="shared" si="299"/>
        <v>11.647242701314946</v>
      </c>
      <c r="AL130" s="51">
        <f t="shared" si="300"/>
        <v>18.351537876537634</v>
      </c>
      <c r="AO130" s="34">
        <f t="shared" si="312"/>
        <v>7.8048505283123406</v>
      </c>
      <c r="AP130" s="34">
        <f t="shared" si="366"/>
        <v>8.5539170108087266</v>
      </c>
      <c r="AR130" s="26">
        <f t="shared" si="313"/>
        <v>1.011819995308014</v>
      </c>
      <c r="AS130" s="26">
        <f t="shared" si="314"/>
        <v>1.0907714745071821</v>
      </c>
      <c r="AT130" s="26">
        <f t="shared" si="301"/>
        <v>0.9413689409843996</v>
      </c>
      <c r="AU130" s="26">
        <f t="shared" si="302"/>
        <v>0.94682184056950325</v>
      </c>
      <c r="AV130" s="26"/>
      <c r="AW130" s="26">
        <f t="shared" si="315"/>
        <v>0.89609351914087976</v>
      </c>
      <c r="AZ130" s="34">
        <f t="shared" si="316"/>
        <v>9.3276423531155004</v>
      </c>
      <c r="BA130" s="34">
        <f t="shared" si="367"/>
        <v>6.3609496549741023</v>
      </c>
      <c r="BB130" s="34">
        <f t="shared" si="317"/>
        <v>0.21437773939079635</v>
      </c>
      <c r="BC130" s="93">
        <f t="shared" si="318"/>
        <v>1.1974692368918952E-4</v>
      </c>
      <c r="BE130" s="26"/>
      <c r="BF130" s="26"/>
      <c r="BG130" s="26"/>
      <c r="BI130" s="258">
        <f>[11]National!CQ61</f>
        <v>0.94123577237567324</v>
      </c>
      <c r="BJ130" s="258">
        <f>[10]Commercial_Total!Y61</f>
        <v>1.0891000911201294</v>
      </c>
      <c r="BK130" s="258">
        <f>[12]Total_Industrial!Z56</f>
        <v>0.97191514199864104</v>
      </c>
      <c r="BL130" s="258">
        <f>'[13]Total_Transportation '!Z56</f>
        <v>0.91250666836907246</v>
      </c>
      <c r="BM130" s="1"/>
      <c r="BO130" s="258">
        <f>[11]National!CU61</f>
        <v>1.0749910118207529</v>
      </c>
      <c r="BP130" s="258">
        <f>[10]Commercial_Total!X61</f>
        <v>1.0015346462650034</v>
      </c>
      <c r="BQ130" s="258">
        <f>[12]Total_Industrial!AD56</f>
        <v>0.96857159799116233</v>
      </c>
      <c r="BR130" s="258">
        <f>'[13]Total_Transportation '!AD56</f>
        <v>1.037605393352097</v>
      </c>
      <c r="BS130" s="1"/>
      <c r="CA130" s="83">
        <f t="shared" si="319"/>
        <v>1.3369596659581691</v>
      </c>
      <c r="CB130" s="83">
        <f t="shared" si="320"/>
        <v>0.89099130337472976</v>
      </c>
      <c r="CC130" s="83">
        <f t="shared" si="321"/>
        <v>0.89609351914087976</v>
      </c>
      <c r="CD130" s="83">
        <f t="shared" si="322"/>
        <v>0.91150115409677401</v>
      </c>
      <c r="CE130" s="83">
        <f t="shared" si="323"/>
        <v>1.0167810435329907</v>
      </c>
      <c r="CF130" s="83">
        <f t="shared" si="324"/>
        <v>0.96687146007158042</v>
      </c>
      <c r="CG130" s="411">
        <f t="shared" si="309"/>
        <v>1.1980410804592674</v>
      </c>
      <c r="CH130" s="411">
        <f t="shared" si="325"/>
        <v>1.1980408920178711</v>
      </c>
      <c r="CI130" s="9"/>
      <c r="CJ130" s="84">
        <f t="shared" si="326"/>
        <v>0.92679709464404325</v>
      </c>
      <c r="CK130" s="26"/>
      <c r="CL130" s="87">
        <f t="shared" si="327"/>
        <v>0.98370564169482377</v>
      </c>
      <c r="CM130" s="87">
        <f t="shared" si="240"/>
        <v>1.5231332403939134E-3</v>
      </c>
      <c r="CN130" s="92">
        <f t="shared" si="241"/>
        <v>1</v>
      </c>
      <c r="CO130" s="92">
        <f t="shared" si="242"/>
        <v>1</v>
      </c>
      <c r="CP130" s="5">
        <f t="shared" si="328"/>
        <v>1</v>
      </c>
      <c r="CQ130" s="91">
        <f t="shared" si="329"/>
        <v>1</v>
      </c>
      <c r="CR130" s="37">
        <f t="shared" si="330"/>
        <v>1.1980410804592674</v>
      </c>
      <c r="CS130">
        <f t="shared" si="331"/>
        <v>0.92679709464404325</v>
      </c>
      <c r="CT130" s="84">
        <f t="shared" si="332"/>
        <v>0.98309641750134447</v>
      </c>
      <c r="CU130" s="205"/>
      <c r="CV130" s="244"/>
      <c r="CW130" s="5"/>
      <c r="CX130" s="26">
        <f t="shared" si="368"/>
        <v>0.22305967934846119</v>
      </c>
      <c r="CY130" s="26">
        <f t="shared" si="369"/>
        <v>0.17546182351753106</v>
      </c>
      <c r="CZ130" s="26">
        <f t="shared" si="370"/>
        <v>0.31991766548074591</v>
      </c>
      <c r="DA130" s="26">
        <f t="shared" si="333"/>
        <v>0.2815608316532619</v>
      </c>
      <c r="DB130" s="26"/>
      <c r="DC130">
        <f t="shared" si="246"/>
        <v>1</v>
      </c>
      <c r="DE130" s="26">
        <f t="shared" si="371"/>
        <v>0.22325931802101698</v>
      </c>
      <c r="DF130" s="26">
        <f t="shared" si="372"/>
        <v>0.17482472477318764</v>
      </c>
      <c r="DG130" s="26">
        <f t="shared" si="373"/>
        <v>0.3201686453506784</v>
      </c>
      <c r="DH130" s="26">
        <f t="shared" si="374"/>
        <v>0.28174637391863827</v>
      </c>
      <c r="DI130" s="26"/>
      <c r="DJ130" s="26">
        <f t="shared" si="276"/>
        <v>0.99999906206352129</v>
      </c>
      <c r="DK130" s="26"/>
      <c r="DL130" s="26">
        <f t="shared" si="277"/>
        <v>0.22325952742427196</v>
      </c>
      <c r="DM130" s="26">
        <f t="shared" si="278"/>
        <v>0.17482488874782817</v>
      </c>
      <c r="DN130" s="26">
        <f t="shared" si="279"/>
        <v>0.32016894564881188</v>
      </c>
      <c r="DO130" s="26">
        <f t="shared" si="280"/>
        <v>0.28174663817908796</v>
      </c>
      <c r="DP130" s="26"/>
      <c r="DQ130" s="26">
        <f t="shared" si="281"/>
        <v>0.99999999999999989</v>
      </c>
      <c r="DR130" s="26"/>
      <c r="DS130" s="26"/>
      <c r="DT130" s="26">
        <f t="shared" si="375"/>
        <v>8.4484519572999538E-3</v>
      </c>
      <c r="DU130" s="26">
        <f t="shared" si="376"/>
        <v>1.9724606996987089E-2</v>
      </c>
      <c r="DV130" s="26">
        <f t="shared" si="377"/>
        <v>1.3426701872941789E-2</v>
      </c>
      <c r="DW130" s="26">
        <f t="shared" si="378"/>
        <v>-6.9634496778012691E-3</v>
      </c>
      <c r="DX130" s="26"/>
      <c r="DZ130" s="26">
        <f t="shared" si="284"/>
        <v>1.0077009349005859</v>
      </c>
      <c r="EA130" s="26">
        <f t="shared" si="379"/>
        <v>0.817371855109012</v>
      </c>
      <c r="EB130" s="26">
        <f t="shared" si="334"/>
        <v>0.98309641750134447</v>
      </c>
      <c r="ED130" s="26">
        <f t="shared" si="380"/>
        <v>-1.2268456758776856E-2</v>
      </c>
      <c r="EE130" s="26">
        <f t="shared" si="381"/>
        <v>-1.4476080393000518E-2</v>
      </c>
      <c r="EF130" s="26">
        <f t="shared" si="382"/>
        <v>-1.7025979398194734E-2</v>
      </c>
      <c r="EG130" s="26">
        <f t="shared" si="383"/>
        <v>3.6150035589190936E-3</v>
      </c>
      <c r="EH130" s="26"/>
      <c r="EJ130" s="26">
        <f t="shared" si="384"/>
        <v>0.99034441365307657</v>
      </c>
      <c r="EK130" s="26">
        <f t="shared" si="385"/>
        <v>0.77256015565493541</v>
      </c>
      <c r="EL130" s="26">
        <f t="shared" si="335"/>
        <v>0.91150115409677401</v>
      </c>
      <c r="EM130" s="26">
        <v>0.88873877675023238</v>
      </c>
      <c r="EN130" s="26"/>
      <c r="EO130" s="26">
        <f t="shared" si="386"/>
        <v>-1.0718799511414228E-2</v>
      </c>
      <c r="EP130" s="26">
        <f t="shared" si="387"/>
        <v>1.5228254286221479E-2</v>
      </c>
      <c r="EQ130" s="26">
        <f t="shared" si="388"/>
        <v>7.33399319534283E-3</v>
      </c>
      <c r="ER130" s="26">
        <f t="shared" si="389"/>
        <v>-5.6426733349719347E-3</v>
      </c>
      <c r="EU130" s="26">
        <f t="shared" si="282"/>
        <v>1.0010280444500188</v>
      </c>
      <c r="EV130" s="26">
        <f t="shared" si="390"/>
        <v>0.79922350478231619</v>
      </c>
      <c r="EW130" s="26">
        <f t="shared" si="336"/>
        <v>0.96687146007158042</v>
      </c>
      <c r="EX130" s="26"/>
      <c r="EY130" s="26">
        <f t="shared" si="391"/>
        <v>1.9167251468713984E-2</v>
      </c>
      <c r="EZ130" s="26">
        <f t="shared" si="392"/>
        <v>4.496352710765792E-3</v>
      </c>
      <c r="FA130" s="26">
        <f t="shared" si="393"/>
        <v>6.0928146215667956E-3</v>
      </c>
      <c r="FB130" s="26">
        <f t="shared" si="394"/>
        <v>-1.3207763428291213E-3</v>
      </c>
      <c r="FC130" s="26"/>
      <c r="FD130" s="26"/>
      <c r="FE130" s="26">
        <f t="shared" si="283"/>
        <v>1.0066660716138256</v>
      </c>
      <c r="FF130" s="26">
        <f t="shared" si="395"/>
        <v>1.0227078241329337</v>
      </c>
      <c r="FG130" s="26">
        <f t="shared" si="337"/>
        <v>1.0167810435329907</v>
      </c>
      <c r="FW130">
        <f t="shared" si="338"/>
        <v>1.3369596659581691</v>
      </c>
      <c r="FY130" s="8">
        <f t="shared" si="396"/>
        <v>46</v>
      </c>
      <c r="FZ130" t="b">
        <f t="shared" si="273"/>
        <v>0</v>
      </c>
      <c r="GD130" s="11"/>
      <c r="GE130" s="11"/>
      <c r="GF130" s="11"/>
      <c r="GG130" s="11" t="str">
        <f t="shared" ca="1" si="409"/>
        <v/>
      </c>
      <c r="GH130" s="11" t="str">
        <f t="shared" ca="1" si="410"/>
        <v/>
      </c>
      <c r="GI130" s="11" t="str">
        <f t="shared" ca="1" si="411"/>
        <v/>
      </c>
      <c r="GJ130" s="11" t="str">
        <f t="shared" ca="1" si="412"/>
        <v/>
      </c>
      <c r="GN130" s="11" t="str">
        <f t="shared" ca="1" si="398"/>
        <v/>
      </c>
      <c r="GO130" s="11" t="str">
        <f t="shared" ca="1" si="399"/>
        <v/>
      </c>
      <c r="GP130" s="11" t="str">
        <f t="shared" ca="1" si="400"/>
        <v/>
      </c>
      <c r="GQ130" s="11" t="str">
        <f t="shared" ca="1" si="401"/>
        <v/>
      </c>
      <c r="GY130" s="14"/>
      <c r="HA130" s="26">
        <f t="shared" si="339"/>
        <v>0.96364015446815443</v>
      </c>
      <c r="HB130" s="26">
        <f t="shared" si="340"/>
        <v>1.0124848680938097</v>
      </c>
      <c r="HC130" s="26">
        <f t="shared" si="341"/>
        <v>1.0036555529472577</v>
      </c>
      <c r="HD130" s="26">
        <f t="shared" si="342"/>
        <v>0.99251348595249544</v>
      </c>
      <c r="HE130" s="26">
        <f t="shared" si="343"/>
        <v>0.97190661522251376</v>
      </c>
      <c r="HF130" s="26">
        <f t="shared" si="344"/>
        <v>0.97190678167659805</v>
      </c>
      <c r="HG130" s="26"/>
      <c r="HH130" s="26">
        <f t="shared" si="345"/>
        <v>1.0161860601374237</v>
      </c>
      <c r="HJ130" s="26">
        <f t="shared" si="346"/>
        <v>0.95682054619812984</v>
      </c>
      <c r="HK130" s="26">
        <f t="shared" si="347"/>
        <v>0.98077514847898073</v>
      </c>
      <c r="HL130" s="26">
        <f t="shared" si="348"/>
        <v>1.0275223837575753</v>
      </c>
      <c r="HM130" s="26">
        <f t="shared" si="349"/>
        <v>1.0031732205104571</v>
      </c>
      <c r="HP130" s="8">
        <f t="shared" si="397"/>
        <v>46</v>
      </c>
      <c r="HQ130" t="b">
        <f t="shared" si="275"/>
        <v>0</v>
      </c>
      <c r="HT130" s="11"/>
      <c r="HU130" s="11"/>
      <c r="HV130" s="11"/>
      <c r="HW130" s="19" t="str">
        <f t="shared" ca="1" si="350"/>
        <v/>
      </c>
      <c r="HX130" s="12" t="str">
        <f t="shared" ca="1" si="351"/>
        <v/>
      </c>
      <c r="HY130" s="12" t="str">
        <f t="shared" ca="1" si="352"/>
        <v/>
      </c>
      <c r="HZ130" s="12" t="str">
        <f t="shared" ca="1" si="353"/>
        <v/>
      </c>
      <c r="IC130" s="12" t="str">
        <f t="shared" ca="1" si="354"/>
        <v/>
      </c>
      <c r="ID130" s="12" t="str">
        <f t="shared" ca="1" si="355"/>
        <v/>
      </c>
      <c r="IE130" s="12" t="str">
        <f t="shared" ca="1" si="356"/>
        <v/>
      </c>
      <c r="IF130" s="12" t="str">
        <f t="shared" ca="1" si="357"/>
        <v/>
      </c>
      <c r="IH130" s="197"/>
      <c r="II130">
        <f t="shared" si="358"/>
        <v>1.1417651279367933</v>
      </c>
      <c r="IJ130">
        <f t="shared" si="359"/>
        <v>1.1624022877522788</v>
      </c>
      <c r="IK130" t="e">
        <f t="shared" si="360"/>
        <v>#DIV/0!</v>
      </c>
      <c r="IL130">
        <f t="shared" si="361"/>
        <v>1.1552607863918603</v>
      </c>
      <c r="IM130">
        <f t="shared" si="362"/>
        <v>1.2679152573820747</v>
      </c>
      <c r="IN130">
        <f t="shared" si="363"/>
        <v>1.1865639676661808</v>
      </c>
    </row>
    <row r="131" spans="1:249" x14ac:dyDescent="0.2">
      <c r="A131" t="s">
        <v>239</v>
      </c>
      <c r="B131" s="1">
        <f t="shared" si="364"/>
        <v>1996</v>
      </c>
      <c r="C131" s="42">
        <f>'Annual Data - MER Dec 2019'!C60</f>
        <v>19502.447</v>
      </c>
      <c r="D131" s="42">
        <f>'Annual Data - MER Dec 2019 PNNL'!G60</f>
        <v>15172.043</v>
      </c>
      <c r="E131" s="42">
        <f>'Annual Data - MER Dec 2019 PNNL'!J60</f>
        <v>34836.385999999999</v>
      </c>
      <c r="F131" s="42">
        <f>'Annual Data - MER Dec 2019 PNNL'!M60</f>
        <v>24419.293000000001</v>
      </c>
      <c r="G131" s="42">
        <v>4.343</v>
      </c>
      <c r="H131" s="42">
        <f t="shared" si="237"/>
        <v>93934.511999999988</v>
      </c>
      <c r="I131" s="1"/>
      <c r="J131" s="1"/>
      <c r="K131" s="525"/>
      <c r="L131" s="42">
        <f>[11]National!H62</f>
        <v>19498.05822249745</v>
      </c>
      <c r="M131" s="42">
        <f>[10]Commercial_Total!D62</f>
        <v>15039.594824009255</v>
      </c>
      <c r="N131" s="42">
        <f>[12]Total_Industrial!F57</f>
        <v>26900.875730280291</v>
      </c>
      <c r="O131" s="42">
        <f>'[13]Total_Transportation '!F57</f>
        <v>23927.582598620855</v>
      </c>
      <c r="P131" s="42"/>
      <c r="Q131" s="42">
        <f t="shared" si="402"/>
        <v>85366.111375407854</v>
      </c>
      <c r="R131" s="27"/>
      <c r="S131" s="27"/>
      <c r="T131" s="51">
        <f t="shared" si="408"/>
        <v>0.99977496272634148</v>
      </c>
      <c r="U131" s="51">
        <f t="shared" si="294"/>
        <v>0.99127024778464279</v>
      </c>
      <c r="V131" s="51">
        <f t="shared" si="295"/>
        <v>0.77220627106038764</v>
      </c>
      <c r="W131" s="51">
        <f t="shared" si="296"/>
        <v>0.97986385595278513</v>
      </c>
      <c r="X131" s="51"/>
      <c r="Y131" s="51">
        <f t="shared" si="297"/>
        <v>0.90878325290504369</v>
      </c>
      <c r="Z131" s="218"/>
      <c r="AA131" s="231">
        <f>Sector_Activity!B53</f>
        <v>99955.817933514249</v>
      </c>
      <c r="AB131" s="231">
        <f>Sector_Activity!C53</f>
        <v>68514.157016594836</v>
      </c>
      <c r="AC131" s="42">
        <f>Sector_Activity!D53</f>
        <v>2373.2013373794707</v>
      </c>
      <c r="AD131" s="265">
        <f>Sector_Activity!E53</f>
        <v>1.3079835736914913</v>
      </c>
      <c r="AE131" s="23"/>
      <c r="AF131" s="42">
        <f>Sector_Activity!G53</f>
        <v>11031.4</v>
      </c>
      <c r="AI131" s="267">
        <f t="shared" si="298"/>
        <v>195.06676675355317</v>
      </c>
      <c r="AJ131" s="267">
        <f t="shared" si="365"/>
        <v>219.51076213878702</v>
      </c>
      <c r="AK131" s="267">
        <f t="shared" si="299"/>
        <v>11.33526907581499</v>
      </c>
      <c r="AL131" s="51">
        <f t="shared" si="300"/>
        <v>18.293488603293849</v>
      </c>
      <c r="AO131" s="34">
        <f t="shared" si="312"/>
        <v>7.7384657772728627</v>
      </c>
      <c r="AP131" s="34">
        <f t="shared" si="366"/>
        <v>8.5151940823467545</v>
      </c>
      <c r="AR131" s="26">
        <f t="shared" si="313"/>
        <v>1.0574814674793735</v>
      </c>
      <c r="AS131" s="26">
        <f t="shared" si="314"/>
        <v>1.112152440035606</v>
      </c>
      <c r="AT131" s="26">
        <f t="shared" si="301"/>
        <v>0.91615419368469742</v>
      </c>
      <c r="AU131" s="26">
        <f t="shared" si="302"/>
        <v>0.94382686978797159</v>
      </c>
      <c r="AV131" s="26"/>
      <c r="AW131" s="26">
        <f t="shared" si="315"/>
        <v>0.88847172741527713</v>
      </c>
      <c r="AZ131" s="34">
        <f t="shared" si="316"/>
        <v>9.0610274247615212</v>
      </c>
      <c r="BA131" s="34">
        <f t="shared" si="367"/>
        <v>6.210830630436285</v>
      </c>
      <c r="BB131" s="34">
        <f t="shared" si="317"/>
        <v>0.2151314735554391</v>
      </c>
      <c r="BC131" s="93">
        <f t="shared" si="318"/>
        <v>1.1856913661833415E-4</v>
      </c>
      <c r="BE131" s="26"/>
      <c r="BF131" s="26"/>
      <c r="BG131" s="26"/>
      <c r="BI131" s="258">
        <f>[11]National!CQ62</f>
        <v>0.97407822619823914</v>
      </c>
      <c r="BJ131" s="258">
        <f>[10]Commercial_Total!Y62</f>
        <v>1.1140596545533101</v>
      </c>
      <c r="BK131" s="258">
        <f>[12]Total_Industrial!Z57</f>
        <v>0.96537185859364327</v>
      </c>
      <c r="BL131" s="258">
        <f>'[13]Total_Transportation '!Z57</f>
        <v>0.90581959756709673</v>
      </c>
      <c r="BM131" s="1"/>
      <c r="BO131" s="258">
        <f>[11]National!CU62</f>
        <v>1.0856227344354572</v>
      </c>
      <c r="BP131" s="258">
        <f>[10]Commercial_Total!X62</f>
        <v>0.99828804991733677</v>
      </c>
      <c r="BQ131" s="258">
        <f>[12]Total_Industrial!AD57</f>
        <v>0.94901786140595845</v>
      </c>
      <c r="BR131" s="258">
        <f>'[13]Total_Transportation '!AD57</f>
        <v>1.0419589864504548</v>
      </c>
      <c r="BS131" s="1"/>
      <c r="CA131" s="83">
        <f t="shared" si="319"/>
        <v>1.3874055162178818</v>
      </c>
      <c r="CB131" s="83">
        <f t="shared" si="320"/>
        <v>0.88695785385011749</v>
      </c>
      <c r="CC131" s="83">
        <f t="shared" si="321"/>
        <v>0.88847172741527713</v>
      </c>
      <c r="CD131" s="83">
        <f t="shared" si="322"/>
        <v>0.90026150792045301</v>
      </c>
      <c r="CE131" s="83">
        <f t="shared" si="323"/>
        <v>1.0130776844179157</v>
      </c>
      <c r="CF131" s="83">
        <f t="shared" si="324"/>
        <v>0.97416455670997071</v>
      </c>
      <c r="CG131" s="84">
        <f t="shared" si="309"/>
        <v>1.2326709806219203</v>
      </c>
      <c r="CH131" s="84">
        <f t="shared" si="325"/>
        <v>1.2326705756195857</v>
      </c>
      <c r="CI131" s="9"/>
      <c r="CJ131" s="84">
        <f t="shared" si="326"/>
        <v>0.91203484381463362</v>
      </c>
      <c r="CK131" s="26"/>
      <c r="CL131" s="87">
        <f t="shared" si="327"/>
        <v>1.0169462403697389</v>
      </c>
      <c r="CM131" s="87">
        <f t="shared" si="240"/>
        <v>1.4354984916574638E-3</v>
      </c>
      <c r="CN131" s="92">
        <f t="shared" si="241"/>
        <v>1</v>
      </c>
      <c r="CO131" s="92">
        <f t="shared" si="242"/>
        <v>1</v>
      </c>
      <c r="CP131" s="5">
        <f t="shared" si="328"/>
        <v>1</v>
      </c>
      <c r="CQ131" s="91">
        <f t="shared" si="329"/>
        <v>1</v>
      </c>
      <c r="CR131" s="37">
        <f t="shared" si="330"/>
        <v>1.2326709806219203</v>
      </c>
      <c r="CS131">
        <f t="shared" si="331"/>
        <v>0.91203484381463362</v>
      </c>
      <c r="CT131" s="84">
        <f t="shared" si="332"/>
        <v>0.98690404909967766</v>
      </c>
      <c r="CU131" s="205"/>
      <c r="CV131" s="244"/>
      <c r="CW131" s="5"/>
      <c r="CX131" s="26">
        <f t="shared" si="368"/>
        <v>0.22840513534407544</v>
      </c>
      <c r="CY131" s="26">
        <f t="shared" si="369"/>
        <v>0.17617757892087654</v>
      </c>
      <c r="CZ131" s="26">
        <f t="shared" si="370"/>
        <v>0.31512359292061953</v>
      </c>
      <c r="DA131" s="26">
        <f t="shared" si="333"/>
        <v>0.28029369281442845</v>
      </c>
      <c r="DB131" s="26"/>
      <c r="DC131">
        <f t="shared" si="246"/>
        <v>1</v>
      </c>
      <c r="DE131" s="26">
        <f t="shared" si="371"/>
        <v>0.22572185836320671</v>
      </c>
      <c r="DF131" s="26">
        <f t="shared" si="372"/>
        <v>0.17581945840115623</v>
      </c>
      <c r="DG131" s="26">
        <f t="shared" si="373"/>
        <v>0.31751459718289349</v>
      </c>
      <c r="DH131" s="26">
        <f t="shared" si="374"/>
        <v>0.28092678594121828</v>
      </c>
      <c r="DI131" s="26"/>
      <c r="DJ131" s="26">
        <f t="shared" si="276"/>
        <v>0.99998269988847466</v>
      </c>
      <c r="DK131" s="26"/>
      <c r="DL131" s="26">
        <f t="shared" si="277"/>
        <v>0.22572576344408843</v>
      </c>
      <c r="DM131" s="26">
        <f t="shared" si="278"/>
        <v>0.17582250015001749</v>
      </c>
      <c r="DN131" s="26">
        <f t="shared" si="279"/>
        <v>0.31752009031586748</v>
      </c>
      <c r="DO131" s="26">
        <f t="shared" si="280"/>
        <v>0.28093164609002663</v>
      </c>
      <c r="DP131" s="26"/>
      <c r="DQ131" s="26">
        <f t="shared" si="281"/>
        <v>1</v>
      </c>
      <c r="DR131" s="26"/>
      <c r="DS131" s="26"/>
      <c r="DT131" s="26">
        <f t="shared" si="375"/>
        <v>4.4139422147047108E-2</v>
      </c>
      <c r="DU131" s="26">
        <f t="shared" si="376"/>
        <v>1.9412052132030011E-2</v>
      </c>
      <c r="DV131" s="26">
        <f t="shared" si="377"/>
        <v>-2.7150451829875313E-2</v>
      </c>
      <c r="DW131" s="26">
        <f t="shared" si="378"/>
        <v>-3.1681964717025579E-3</v>
      </c>
      <c r="DX131" s="26"/>
      <c r="DZ131" s="26">
        <f t="shared" si="284"/>
        <v>1.0038731008785595</v>
      </c>
      <c r="EA131" s="26">
        <f t="shared" si="379"/>
        <v>0.82053761875914455</v>
      </c>
      <c r="EB131" s="26">
        <f t="shared" si="334"/>
        <v>0.98690404909967766</v>
      </c>
      <c r="ED131" s="26">
        <f t="shared" si="380"/>
        <v>-2.8999771737879296E-2</v>
      </c>
      <c r="EE131" s="26">
        <f t="shared" si="381"/>
        <v>-2.388303911042684E-2</v>
      </c>
      <c r="EF131" s="26">
        <f t="shared" si="382"/>
        <v>3.5097498058400309E-3</v>
      </c>
      <c r="EG131" s="26">
        <f t="shared" si="383"/>
        <v>-9.884324694335412E-3</v>
      </c>
      <c r="EH131" s="26"/>
      <c r="EJ131" s="26">
        <f t="shared" si="384"/>
        <v>0.98766908179347435</v>
      </c>
      <c r="EK131" s="26">
        <f t="shared" si="385"/>
        <v>0.76303377956593366</v>
      </c>
      <c r="EL131" s="26">
        <f t="shared" si="335"/>
        <v>0.90026150792045301</v>
      </c>
      <c r="EM131" s="26">
        <v>0.87741098487337266</v>
      </c>
      <c r="EN131" s="26"/>
      <c r="EO131" s="26">
        <f t="shared" si="386"/>
        <v>3.4297951459492493E-2</v>
      </c>
      <c r="EP131" s="26">
        <f t="shared" si="387"/>
        <v>2.265893917464E-2</v>
      </c>
      <c r="EQ131" s="26">
        <f t="shared" si="388"/>
        <v>-6.7551253735257093E-3</v>
      </c>
      <c r="ER131" s="26">
        <f t="shared" si="389"/>
        <v>-7.3552266987609123E-3</v>
      </c>
      <c r="EU131" s="26">
        <f t="shared" si="282"/>
        <v>1.0075429847084849</v>
      </c>
      <c r="EV131" s="26">
        <f t="shared" si="390"/>
        <v>0.80525203545755086</v>
      </c>
      <c r="EW131" s="26">
        <f t="shared" si="336"/>
        <v>0.97416455670997071</v>
      </c>
      <c r="EX131" s="26"/>
      <c r="EY131" s="26">
        <f t="shared" si="391"/>
        <v>9.8414706875548149E-3</v>
      </c>
      <c r="EZ131" s="26">
        <f t="shared" si="392"/>
        <v>-3.2468870426096545E-3</v>
      </c>
      <c r="FA131" s="26">
        <f t="shared" si="393"/>
        <v>-2.0394787071589957E-2</v>
      </c>
      <c r="FB131" s="26">
        <f t="shared" si="394"/>
        <v>4.1870302270580317E-3</v>
      </c>
      <c r="FC131" s="26"/>
      <c r="FD131" s="26"/>
      <c r="FE131" s="26">
        <f t="shared" si="283"/>
        <v>0.99635776144861332</v>
      </c>
      <c r="FF131" s="26">
        <f t="shared" si="395"/>
        <v>1.018982878269072</v>
      </c>
      <c r="FG131" s="26">
        <f t="shared" si="337"/>
        <v>1.0130776844179157</v>
      </c>
      <c r="FW131">
        <f t="shared" si="338"/>
        <v>1.3874055162178818</v>
      </c>
      <c r="FY131" s="8">
        <f t="shared" si="396"/>
        <v>47</v>
      </c>
      <c r="FZ131" t="b">
        <f t="shared" si="273"/>
        <v>0</v>
      </c>
      <c r="GD131" s="11"/>
      <c r="GE131" s="11"/>
      <c r="GF131" s="11"/>
      <c r="GG131" s="11" t="str">
        <f t="shared" ca="1" si="409"/>
        <v/>
      </c>
      <c r="GH131" s="11" t="str">
        <f t="shared" ca="1" si="410"/>
        <v/>
      </c>
      <c r="GI131" s="11" t="str">
        <f t="shared" ca="1" si="411"/>
        <v/>
      </c>
      <c r="GJ131" s="11" t="str">
        <f t="shared" ca="1" si="412"/>
        <v/>
      </c>
      <c r="GN131" s="11" t="str">
        <f t="shared" ca="1" si="398"/>
        <v/>
      </c>
      <c r="GO131" s="11" t="str">
        <f t="shared" ca="1" si="399"/>
        <v/>
      </c>
      <c r="GP131" s="11" t="str">
        <f t="shared" ca="1" si="400"/>
        <v/>
      </c>
      <c r="GQ131" s="11" t="str">
        <f t="shared" ca="1" si="401"/>
        <v/>
      </c>
      <c r="GY131" s="14"/>
      <c r="HA131" s="26">
        <f t="shared" si="339"/>
        <v>1</v>
      </c>
      <c r="HB131" s="26">
        <f t="shared" si="340"/>
        <v>1</v>
      </c>
      <c r="HC131" s="26">
        <f t="shared" si="341"/>
        <v>1</v>
      </c>
      <c r="HD131" s="26">
        <f t="shared" si="342"/>
        <v>1</v>
      </c>
      <c r="HE131" s="26">
        <f t="shared" si="343"/>
        <v>1</v>
      </c>
      <c r="HF131" s="26">
        <f t="shared" si="344"/>
        <v>1</v>
      </c>
      <c r="HG131" s="26"/>
      <c r="HH131" s="26">
        <f t="shared" si="345"/>
        <v>1</v>
      </c>
      <c r="HJ131" s="26">
        <f t="shared" si="346"/>
        <v>1</v>
      </c>
      <c r="HK131" s="26">
        <f t="shared" si="347"/>
        <v>1</v>
      </c>
      <c r="HL131" s="26">
        <f t="shared" si="348"/>
        <v>1</v>
      </c>
      <c r="HM131" s="26">
        <f t="shared" si="349"/>
        <v>1</v>
      </c>
      <c r="HP131" s="8">
        <f t="shared" si="397"/>
        <v>47</v>
      </c>
      <c r="HQ131" t="b">
        <f t="shared" si="275"/>
        <v>0</v>
      </c>
      <c r="HT131" s="11"/>
      <c r="HU131" s="11"/>
      <c r="HV131" s="11"/>
      <c r="HW131" s="19" t="str">
        <f t="shared" ca="1" si="350"/>
        <v/>
      </c>
      <c r="HX131" s="12" t="str">
        <f t="shared" ca="1" si="351"/>
        <v/>
      </c>
      <c r="HY131" s="12" t="str">
        <f t="shared" ca="1" si="352"/>
        <v/>
      </c>
      <c r="HZ131" s="12" t="str">
        <f t="shared" ca="1" si="353"/>
        <v/>
      </c>
      <c r="IC131" s="12" t="str">
        <f t="shared" ca="1" si="354"/>
        <v/>
      </c>
      <c r="ID131" s="12" t="str">
        <f t="shared" ca="1" si="355"/>
        <v/>
      </c>
      <c r="IE131" s="12" t="str">
        <f t="shared" ca="1" si="356"/>
        <v/>
      </c>
      <c r="IF131" s="12" t="str">
        <f t="shared" ca="1" si="357"/>
        <v/>
      </c>
      <c r="IH131" s="197"/>
      <c r="II131">
        <f t="shared" si="358"/>
        <v>1.1509791200181272</v>
      </c>
      <c r="IJ131">
        <f t="shared" si="359"/>
        <v>1.1777938855467078</v>
      </c>
      <c r="IK131" t="e">
        <f t="shared" si="360"/>
        <v>#DIV/0!</v>
      </c>
      <c r="IL131">
        <f t="shared" si="361"/>
        <v>1.217139088874887</v>
      </c>
      <c r="IM131">
        <f t="shared" si="362"/>
        <v>1.3098863436697883</v>
      </c>
      <c r="IN131">
        <f t="shared" si="363"/>
        <v>1.202566886272999</v>
      </c>
    </row>
    <row r="132" spans="1:249" x14ac:dyDescent="0.2">
      <c r="A132" t="s">
        <v>239</v>
      </c>
      <c r="B132" s="1">
        <f t="shared" si="364"/>
        <v>1997</v>
      </c>
      <c r="C132" s="42">
        <f>'Annual Data - MER Dec 2019'!C61</f>
        <v>18962.848000000002</v>
      </c>
      <c r="D132" s="42">
        <f>'Annual Data - MER Dec 2019 PNNL'!G61</f>
        <v>15681.304</v>
      </c>
      <c r="E132" s="42">
        <f>'Annual Data - MER Dec 2019 PNNL'!J61</f>
        <v>35134.148000000001</v>
      </c>
      <c r="F132" s="42">
        <f>'Annual Data - MER Dec 2019 PNNL'!M61</f>
        <v>24722.554</v>
      </c>
      <c r="G132" s="42">
        <v>6.1449999999999996</v>
      </c>
      <c r="H132" s="42">
        <f t="shared" si="237"/>
        <v>94506.999000000011</v>
      </c>
      <c r="I132" s="1"/>
      <c r="J132" s="1"/>
      <c r="K132" s="525"/>
      <c r="L132" s="42">
        <f>[11]National!H63</f>
        <v>18955.378749569794</v>
      </c>
      <c r="M132" s="42">
        <f>[10]Commercial_Total!D63</f>
        <v>15298.66095324972</v>
      </c>
      <c r="N132" s="42">
        <f>[12]Total_Industrial!F58</f>
        <v>26894.052655991061</v>
      </c>
      <c r="O132" s="42">
        <f>'[13]Total_Transportation '!F58</f>
        <v>24457.686854586962</v>
      </c>
      <c r="P132" s="42"/>
      <c r="Q132" s="42">
        <f t="shared" si="402"/>
        <v>85605.779213397545</v>
      </c>
      <c r="R132" s="27"/>
      <c r="S132" s="27"/>
      <c r="T132" s="51">
        <f t="shared" si="408"/>
        <v>0.99960611135889466</v>
      </c>
      <c r="U132" s="51">
        <f t="shared" si="294"/>
        <v>0.97559877375310877</v>
      </c>
      <c r="V132" s="51">
        <f t="shared" si="295"/>
        <v>0.76546762016232928</v>
      </c>
      <c r="W132" s="51">
        <f t="shared" si="296"/>
        <v>0.98928641654850713</v>
      </c>
      <c r="X132" s="51"/>
      <c r="Y132" s="51">
        <f t="shared" si="297"/>
        <v>0.90581417375656526</v>
      </c>
      <c r="Z132" s="218"/>
      <c r="AA132" s="231">
        <f>Sector_Activity!B54</f>
        <v>100775.68324445431</v>
      </c>
      <c r="AB132" s="231">
        <f>Sector_Activity!C54</f>
        <v>69518.180139864577</v>
      </c>
      <c r="AC132" s="42">
        <f>Sector_Activity!D54</f>
        <v>2504.5077686454097</v>
      </c>
      <c r="AD132" s="265">
        <f>Sector_Activity!E54</f>
        <v>1.337441386758899</v>
      </c>
      <c r="AE132" s="23"/>
      <c r="AF132" s="42">
        <f>Sector_Activity!G54</f>
        <v>11521.9</v>
      </c>
      <c r="AI132" s="267">
        <f t="shared" si="298"/>
        <v>188.0947678974224</v>
      </c>
      <c r="AJ132" s="267">
        <f t="shared" si="365"/>
        <v>220.06705184845367</v>
      </c>
      <c r="AK132" s="267">
        <f t="shared" si="299"/>
        <v>10.738258827816296</v>
      </c>
      <c r="AL132" s="51">
        <f t="shared" si="300"/>
        <v>18.286922400283071</v>
      </c>
      <c r="AO132" s="34">
        <f t="shared" si="312"/>
        <v>7.4298318170959261</v>
      </c>
      <c r="AP132" s="34">
        <f t="shared" si="366"/>
        <v>8.2023797290377463</v>
      </c>
      <c r="AR132" s="26">
        <f t="shared" si="313"/>
        <v>1.0196853851207606</v>
      </c>
      <c r="AS132" s="26">
        <f t="shared" si="314"/>
        <v>1.1149708847986073</v>
      </c>
      <c r="AT132" s="26">
        <f t="shared" si="301"/>
        <v>0.86790183736933391</v>
      </c>
      <c r="AU132" s="26">
        <f t="shared" si="302"/>
        <v>0.94348809575922021</v>
      </c>
      <c r="AV132" s="26"/>
      <c r="AW132" s="26">
        <f t="shared" si="315"/>
        <v>0.85303672574572698</v>
      </c>
      <c r="AZ132" s="34">
        <f t="shared" si="316"/>
        <v>8.7464466142263273</v>
      </c>
      <c r="BA132" s="34">
        <f t="shared" si="367"/>
        <v>6.0335691283438129</v>
      </c>
      <c r="BB132" s="34">
        <f t="shared" si="317"/>
        <v>0.21736933740489067</v>
      </c>
      <c r="BC132" s="93">
        <f t="shared" si="318"/>
        <v>1.1607819775895461E-4</v>
      </c>
      <c r="BE132" s="26"/>
      <c r="BF132" s="26"/>
      <c r="BG132" s="26"/>
      <c r="BI132" s="258">
        <f>[11]National!CQ63</f>
        <v>0.94888777593842533</v>
      </c>
      <c r="BJ132" s="258">
        <f>[10]Commercial_Total!Y63</f>
        <v>1.1217689472517836</v>
      </c>
      <c r="BK132" s="258">
        <f>[12]Total_Industrial!Z58</f>
        <v>0.921644435653312</v>
      </c>
      <c r="BL132" s="258">
        <f>'[13]Total_Transportation '!Z58</f>
        <v>0.89465147841208559</v>
      </c>
      <c r="BM132" s="1"/>
      <c r="BO132" s="258">
        <f>[11]National!CU63</f>
        <v>1.0746111510524174</v>
      </c>
      <c r="BP132" s="258">
        <f>[10]Commercial_Total!X63</f>
        <v>0.99393987285008112</v>
      </c>
      <c r="BQ132" s="258">
        <f>[12]Total_Industrial!AD58</f>
        <v>0.94168967931876602</v>
      </c>
      <c r="BR132" s="258">
        <f>'[13]Total_Transportation '!AD58</f>
        <v>1.0545873097240213</v>
      </c>
      <c r="BS132" s="1"/>
      <c r="CA132" s="83">
        <f t="shared" si="319"/>
        <v>1.4490950937606115</v>
      </c>
      <c r="CB132" s="83">
        <f t="shared" si="320"/>
        <v>0.85437455101739979</v>
      </c>
      <c r="CC132" s="83">
        <f t="shared" si="321"/>
        <v>0.85303672574572698</v>
      </c>
      <c r="CD132" s="83">
        <f t="shared" si="322"/>
        <v>0.88611587207687281</v>
      </c>
      <c r="CE132" s="83">
        <f t="shared" si="323"/>
        <v>1.0109551501318434</v>
      </c>
      <c r="CF132" s="83">
        <f t="shared" si="324"/>
        <v>0.95223802082816267</v>
      </c>
      <c r="CG132" s="84">
        <f t="shared" si="309"/>
        <v>1.2361318846696849</v>
      </c>
      <c r="CH132" s="84">
        <f t="shared" si="325"/>
        <v>1.2361313340757494</v>
      </c>
      <c r="CI132" s="9"/>
      <c r="CJ132" s="84">
        <f t="shared" si="326"/>
        <v>0.89582340448968434</v>
      </c>
      <c r="CK132" s="26"/>
      <c r="CL132" s="87">
        <f t="shared" si="327"/>
        <v>0.93097228927101994</v>
      </c>
      <c r="CM132" s="87">
        <f t="shared" si="240"/>
        <v>1.3315420339250353E-3</v>
      </c>
      <c r="CN132" s="92">
        <f t="shared" si="241"/>
        <v>1</v>
      </c>
      <c r="CO132" s="92">
        <f t="shared" si="242"/>
        <v>1</v>
      </c>
      <c r="CP132" s="5">
        <f t="shared" si="328"/>
        <v>1</v>
      </c>
      <c r="CQ132" s="91">
        <f t="shared" si="329"/>
        <v>1</v>
      </c>
      <c r="CR132" s="37">
        <f t="shared" si="330"/>
        <v>1.2361318846696849</v>
      </c>
      <c r="CS132">
        <f t="shared" si="331"/>
        <v>0.89582340448968434</v>
      </c>
      <c r="CT132" s="84">
        <f t="shared" si="332"/>
        <v>0.9626695025182026</v>
      </c>
      <c r="CU132" s="205"/>
      <c r="CV132" s="244"/>
      <c r="CW132" s="5"/>
      <c r="CX132" s="26">
        <f t="shared" si="368"/>
        <v>0.22142639111219287</v>
      </c>
      <c r="CY132" s="26">
        <f t="shared" si="369"/>
        <v>0.17871060918811701</v>
      </c>
      <c r="CZ132" s="26">
        <f t="shared" si="370"/>
        <v>0.31416164776620675</v>
      </c>
      <c r="DA132" s="26">
        <f t="shared" si="333"/>
        <v>0.28570135193348328</v>
      </c>
      <c r="DB132" s="26"/>
      <c r="DC132">
        <f t="shared" si="246"/>
        <v>0.99999999999999978</v>
      </c>
      <c r="DE132" s="26">
        <f t="shared" si="371"/>
        <v>0.2248977172136799</v>
      </c>
      <c r="DF132" s="26">
        <f t="shared" si="372"/>
        <v>0.17744108074414747</v>
      </c>
      <c r="DG132" s="26">
        <f t="shared" si="373"/>
        <v>0.31464237526667455</v>
      </c>
      <c r="DH132" s="26">
        <f t="shared" si="374"/>
        <v>0.28298891114161034</v>
      </c>
      <c r="DI132" s="26"/>
      <c r="DJ132" s="26">
        <f t="shared" si="276"/>
        <v>0.99997008436611234</v>
      </c>
      <c r="DK132" s="26"/>
      <c r="DL132" s="26">
        <f t="shared" si="277"/>
        <v>0.22490444537272739</v>
      </c>
      <c r="DM132" s="26">
        <f t="shared" si="278"/>
        <v>0.17744638916536043</v>
      </c>
      <c r="DN132" s="26">
        <f t="shared" si="279"/>
        <v>0.31465178827437468</v>
      </c>
      <c r="DO132" s="26">
        <f t="shared" si="280"/>
        <v>0.28299737718753748</v>
      </c>
      <c r="DP132" s="26"/>
      <c r="DQ132" s="26">
        <f t="shared" si="281"/>
        <v>1</v>
      </c>
      <c r="DR132" s="26"/>
      <c r="DS132" s="26"/>
      <c r="DT132" s="26">
        <f t="shared" si="375"/>
        <v>-3.6395973185632223E-2</v>
      </c>
      <c r="DU132" s="26">
        <f t="shared" si="376"/>
        <v>2.5310194870368152E-3</v>
      </c>
      <c r="DV132" s="26">
        <f t="shared" si="377"/>
        <v>-5.4106066547716103E-2</v>
      </c>
      <c r="DW132" s="26">
        <f t="shared" si="378"/>
        <v>-3.5900105554625576E-4</v>
      </c>
      <c r="DX132" s="26"/>
      <c r="DZ132" s="26">
        <f t="shared" si="284"/>
        <v>0.97544386751317569</v>
      </c>
      <c r="EA132" s="26">
        <f t="shared" si="379"/>
        <v>0.80038838828247161</v>
      </c>
      <c r="EB132" s="26">
        <f t="shared" si="334"/>
        <v>0.9626695025182026</v>
      </c>
      <c r="ED132" s="26">
        <f t="shared" si="380"/>
        <v>-3.5334999260082996E-2</v>
      </c>
      <c r="EE132" s="26">
        <f t="shared" si="381"/>
        <v>-2.8955913028861625E-2</v>
      </c>
      <c r="EF132" s="26">
        <f t="shared" si="382"/>
        <v>1.0348576300156323E-2</v>
      </c>
      <c r="EG132" s="26">
        <f t="shared" si="383"/>
        <v>-2.1232139221462169E-2</v>
      </c>
      <c r="EH132" s="26"/>
      <c r="EJ132" s="26">
        <f t="shared" si="384"/>
        <v>0.98428719242228213</v>
      </c>
      <c r="EK132" s="26">
        <f t="shared" si="385"/>
        <v>0.75104437661231538</v>
      </c>
      <c r="EL132" s="26">
        <f t="shared" si="335"/>
        <v>0.88611587207687281</v>
      </c>
      <c r="EM132" s="26">
        <v>0.86549750489286648</v>
      </c>
      <c r="EN132" s="26"/>
      <c r="EO132" s="26">
        <f t="shared" si="386"/>
        <v>-2.6201078242324045E-2</v>
      </c>
      <c r="EP132" s="26">
        <f t="shared" si="387"/>
        <v>6.8961665888589169E-3</v>
      </c>
      <c r="EQ132" s="26">
        <f t="shared" si="388"/>
        <v>-4.635386825636021E-2</v>
      </c>
      <c r="ER132" s="26">
        <f t="shared" si="389"/>
        <v>-1.2405933693092345E-2</v>
      </c>
      <c r="EU132" s="26">
        <f t="shared" si="282"/>
        <v>0.97749195889875096</v>
      </c>
      <c r="EV132" s="26">
        <f t="shared" si="390"/>
        <v>0.78712738954660788</v>
      </c>
      <c r="EW132" s="26">
        <f t="shared" si="336"/>
        <v>0.95223802082816267</v>
      </c>
      <c r="EX132" s="26"/>
      <c r="EY132" s="26">
        <f t="shared" si="391"/>
        <v>-1.0194894943307796E-2</v>
      </c>
      <c r="EZ132" s="26">
        <f t="shared" si="392"/>
        <v>-4.3651471018219179E-3</v>
      </c>
      <c r="FA132" s="26">
        <f t="shared" si="393"/>
        <v>-7.7518268962098432E-3</v>
      </c>
      <c r="FB132" s="26">
        <f t="shared" si="394"/>
        <v>1.2046932637546016E-2</v>
      </c>
      <c r="FC132" s="26"/>
      <c r="FD132" s="26"/>
      <c r="FE132" s="26">
        <f t="shared" si="283"/>
        <v>0.99790486522532407</v>
      </c>
      <c r="FF132" s="26">
        <f t="shared" si="395"/>
        <v>1.0168479718060111</v>
      </c>
      <c r="FG132" s="26">
        <f t="shared" si="337"/>
        <v>1.0109551501318434</v>
      </c>
      <c r="FW132">
        <f t="shared" si="338"/>
        <v>1.4490950937606115</v>
      </c>
      <c r="FY132" s="8">
        <f t="shared" si="396"/>
        <v>48</v>
      </c>
      <c r="FZ132" t="b">
        <f t="shared" si="273"/>
        <v>0</v>
      </c>
      <c r="GD132" s="11"/>
      <c r="GE132" s="11"/>
      <c r="GF132" s="11"/>
      <c r="GG132" s="11" t="str">
        <f t="shared" ca="1" si="409"/>
        <v/>
      </c>
      <c r="GH132" s="11" t="str">
        <f t="shared" ca="1" si="410"/>
        <v/>
      </c>
      <c r="GI132" s="11" t="str">
        <f t="shared" ca="1" si="411"/>
        <v/>
      </c>
      <c r="GJ132" s="11" t="str">
        <f t="shared" ca="1" si="412"/>
        <v/>
      </c>
      <c r="GN132" s="11" t="str">
        <f t="shared" ca="1" si="398"/>
        <v/>
      </c>
      <c r="GO132" s="11" t="str">
        <f t="shared" ca="1" si="399"/>
        <v/>
      </c>
      <c r="GP132" s="11" t="str">
        <f t="shared" ca="1" si="400"/>
        <v/>
      </c>
      <c r="GQ132" s="11" t="str">
        <f t="shared" ca="1" si="401"/>
        <v/>
      </c>
      <c r="GY132" s="14"/>
      <c r="HA132" s="26">
        <f t="shared" si="339"/>
        <v>1.0444639846257047</v>
      </c>
      <c r="HB132" s="26">
        <f t="shared" si="340"/>
        <v>0.98428719242228213</v>
      </c>
      <c r="HC132" s="26">
        <f t="shared" si="341"/>
        <v>0.99790486522532396</v>
      </c>
      <c r="HD132" s="26">
        <f t="shared" si="342"/>
        <v>0.97749195889875096</v>
      </c>
      <c r="HE132" s="26">
        <f t="shared" si="343"/>
        <v>1.002807646243135</v>
      </c>
      <c r="HF132" s="26">
        <f t="shared" si="344"/>
        <v>1.002807529054893</v>
      </c>
      <c r="HG132" s="26"/>
      <c r="HH132" s="26">
        <f t="shared" si="345"/>
        <v>0.98222497809716991</v>
      </c>
      <c r="HJ132" s="26">
        <f t="shared" si="346"/>
        <v>0.9642583974084159</v>
      </c>
      <c r="HK132" s="26">
        <f t="shared" si="347"/>
        <v>1.0025342252208798</v>
      </c>
      <c r="HL132" s="26">
        <f t="shared" si="348"/>
        <v>0.94733162097823675</v>
      </c>
      <c r="HM132" s="26">
        <f t="shared" si="349"/>
        <v>0.99964106337762193</v>
      </c>
      <c r="HP132" s="8">
        <f t="shared" si="397"/>
        <v>48</v>
      </c>
      <c r="HQ132" t="b">
        <f t="shared" si="275"/>
        <v>0</v>
      </c>
      <c r="HT132" s="11"/>
      <c r="HU132" s="11"/>
      <c r="HV132" s="11"/>
      <c r="HW132" s="19" t="str">
        <f t="shared" ca="1" si="350"/>
        <v/>
      </c>
      <c r="HX132" s="12" t="str">
        <f t="shared" ca="1" si="351"/>
        <v/>
      </c>
      <c r="HY132" s="12" t="str">
        <f t="shared" ca="1" si="352"/>
        <v/>
      </c>
      <c r="HZ132" s="12" t="str">
        <f t="shared" ca="1" si="353"/>
        <v/>
      </c>
      <c r="IC132" s="12" t="str">
        <f t="shared" ca="1" si="354"/>
        <v/>
      </c>
      <c r="ID132" s="12" t="str">
        <f t="shared" ca="1" si="355"/>
        <v/>
      </c>
      <c r="IE132" s="12" t="str">
        <f t="shared" ca="1" si="356"/>
        <v/>
      </c>
      <c r="IF132" s="12" t="str">
        <f t="shared" ca="1" si="357"/>
        <v/>
      </c>
      <c r="IH132" s="197"/>
      <c r="II132">
        <f t="shared" si="358"/>
        <v>1.1604197696334086</v>
      </c>
      <c r="IJ132">
        <f t="shared" si="359"/>
        <v>1.195053563648683</v>
      </c>
      <c r="IK132" t="e">
        <f t="shared" si="360"/>
        <v>#DIV/0!</v>
      </c>
      <c r="IL132">
        <f t="shared" si="361"/>
        <v>1.1832630797003865</v>
      </c>
      <c r="IM132">
        <f t="shared" si="362"/>
        <v>1.3324499292431007</v>
      </c>
      <c r="IN132">
        <f t="shared" si="363"/>
        <v>1.2022618700614423</v>
      </c>
    </row>
    <row r="133" spans="1:249" x14ac:dyDescent="0.2">
      <c r="A133" t="s">
        <v>239</v>
      </c>
      <c r="B133" s="1">
        <f t="shared" si="364"/>
        <v>1998</v>
      </c>
      <c r="C133" s="42">
        <f>'Annual Data - MER Dec 2019'!C62</f>
        <v>18952.471000000001</v>
      </c>
      <c r="D133" s="42">
        <f>'Annual Data - MER Dec 2019 PNNL'!G62</f>
        <v>15967.601000000001</v>
      </c>
      <c r="E133" s="42">
        <f>'Annual Data - MER Dec 2019 PNNL'!J62</f>
        <v>34778.987000000001</v>
      </c>
      <c r="F133" s="42">
        <f>'Annual Data - MER Dec 2019 PNNL'!M62</f>
        <v>25224.503000000001</v>
      </c>
      <c r="G133" s="42">
        <v>-3.3730000000000002</v>
      </c>
      <c r="H133" s="42">
        <f t="shared" si="237"/>
        <v>94920.188999999998</v>
      </c>
      <c r="I133" s="1"/>
      <c r="J133" s="1"/>
      <c r="K133" s="525"/>
      <c r="L133" s="42">
        <f>[11]National!H64</f>
        <v>18944.546252519751</v>
      </c>
      <c r="M133" s="42">
        <f>[10]Commercial_Total!D64</f>
        <v>15584.712011106192</v>
      </c>
      <c r="N133" s="42">
        <f>[12]Total_Industrial!F59</f>
        <v>27401.181650005085</v>
      </c>
      <c r="O133" s="42">
        <f>'[13]Total_Transportation '!F59</f>
        <v>25099.696717885912</v>
      </c>
      <c r="P133" s="42"/>
      <c r="Q133" s="42">
        <f t="shared" si="402"/>
        <v>87030.136631516943</v>
      </c>
      <c r="R133" s="27"/>
      <c r="S133" s="27"/>
      <c r="T133" s="51">
        <f t="shared" si="408"/>
        <v>0.99958186204425536</v>
      </c>
      <c r="U133" s="51">
        <f t="shared" si="294"/>
        <v>0.97602088197883896</v>
      </c>
      <c r="V133" s="51">
        <f t="shared" si="295"/>
        <v>0.78786600800089679</v>
      </c>
      <c r="W133" s="51">
        <f t="shared" si="296"/>
        <v>0.99505218072625301</v>
      </c>
      <c r="X133" s="51"/>
      <c r="Y133" s="51">
        <f t="shared" si="297"/>
        <v>0.91687698421583363</v>
      </c>
      <c r="Z133" s="218"/>
      <c r="AA133" s="231">
        <f>Sector_Activity!B55</f>
        <v>101975.47074959462</v>
      </c>
      <c r="AB133" s="231">
        <f>Sector_Activity!C55</f>
        <v>70796.689723326577</v>
      </c>
      <c r="AC133" s="42">
        <f>Sector_Activity!D55</f>
        <v>2596.9806322047389</v>
      </c>
      <c r="AD133" s="265">
        <f>Sector_Activity!E55</f>
        <v>1.3675690388224764</v>
      </c>
      <c r="AE133" s="23"/>
      <c r="AF133" s="42">
        <f>Sector_Activity!G55</f>
        <v>12038.3</v>
      </c>
      <c r="AI133" s="267">
        <f t="shared" si="298"/>
        <v>185.77552143925809</v>
      </c>
      <c r="AJ133" s="267">
        <f t="shared" si="365"/>
        <v>220.13334340929271</v>
      </c>
      <c r="AK133" s="267">
        <f t="shared" si="299"/>
        <v>10.551169042313001</v>
      </c>
      <c r="AL133" s="51">
        <f t="shared" si="300"/>
        <v>18.353513428102765</v>
      </c>
      <c r="AO133" s="34">
        <f t="shared" si="312"/>
        <v>7.2294374314909042</v>
      </c>
      <c r="AP133" s="34">
        <f t="shared" si="366"/>
        <v>7.8848499372835041</v>
      </c>
      <c r="AR133" s="26">
        <f t="shared" si="313"/>
        <v>1.0071124584821367</v>
      </c>
      <c r="AS133" s="26">
        <f t="shared" si="314"/>
        <v>1.1153067513430197</v>
      </c>
      <c r="AT133" s="26">
        <f t="shared" si="301"/>
        <v>0.85278061788720272</v>
      </c>
      <c r="AU133" s="26">
        <f t="shared" si="302"/>
        <v>0.94692376637984255</v>
      </c>
      <c r="AV133" s="26"/>
      <c r="AW133" s="26">
        <f t="shared" si="315"/>
        <v>0.83002896799796799</v>
      </c>
      <c r="AZ133" s="34">
        <f t="shared" si="316"/>
        <v>8.4709195442541407</v>
      </c>
      <c r="BA133" s="34">
        <f t="shared" si="367"/>
        <v>5.8809540984463409</v>
      </c>
      <c r="BB133" s="34">
        <f t="shared" si="317"/>
        <v>0.21572652552310034</v>
      </c>
      <c r="BC133" s="93">
        <f t="shared" si="318"/>
        <v>1.1360150842082989E-4</v>
      </c>
      <c r="BE133" s="26"/>
      <c r="BF133" s="26"/>
      <c r="BG133" s="26"/>
      <c r="BI133" s="258">
        <f>[11]National!CQ64</f>
        <v>0.94604197837429926</v>
      </c>
      <c r="BJ133" s="258">
        <f>[10]Commercial_Total!Y64</f>
        <v>1.1247809367714812</v>
      </c>
      <c r="BK133" s="258">
        <f>[12]Total_Industrial!Z59</f>
        <v>0.92106696319702841</v>
      </c>
      <c r="BL133" s="258">
        <f>'[13]Total_Transportation '!Z59</f>
        <v>0.89510094500725579</v>
      </c>
      <c r="BM133" s="1"/>
      <c r="BO133" s="258">
        <f>[11]National!CU64</f>
        <v>1.0645536683401526</v>
      </c>
      <c r="BP133" s="258">
        <f>[10]Commercial_Total!X64</f>
        <v>0.99157686166369796</v>
      </c>
      <c r="BQ133" s="258">
        <f>[12]Total_Industrial!AD59</f>
        <v>0.92586336290893412</v>
      </c>
      <c r="BR133" s="258">
        <f>'[13]Total_Transportation '!AD59</f>
        <v>1.0578960637474979</v>
      </c>
      <c r="BS133" s="1"/>
      <c r="CA133" s="83">
        <f t="shared" si="319"/>
        <v>1.5140420822276162</v>
      </c>
      <c r="CB133" s="83">
        <f t="shared" si="320"/>
        <v>0.82130007967778706</v>
      </c>
      <c r="CC133" s="83">
        <f t="shared" si="321"/>
        <v>0.83002896799796799</v>
      </c>
      <c r="CD133" s="83">
        <f t="shared" si="322"/>
        <v>0.86840675820696211</v>
      </c>
      <c r="CE133" s="83">
        <f t="shared" si="323"/>
        <v>1.0039818024285132</v>
      </c>
      <c r="CF133" s="83">
        <f t="shared" si="324"/>
        <v>0.95201647102133524</v>
      </c>
      <c r="CG133" s="84">
        <f t="shared" si="309"/>
        <v>1.256699506028355</v>
      </c>
      <c r="CH133" s="84">
        <f t="shared" si="325"/>
        <v>1.2566987870168829</v>
      </c>
      <c r="CI133" s="9"/>
      <c r="CJ133" s="84">
        <f t="shared" si="326"/>
        <v>0.87186458234572783</v>
      </c>
      <c r="CK133" s="26"/>
      <c r="CL133" s="87">
        <f t="shared" si="327"/>
        <v>0.90703623618120877</v>
      </c>
      <c r="CM133" s="87">
        <f t="shared" si="240"/>
        <v>1.2208603615368524E-3</v>
      </c>
      <c r="CN133" s="92">
        <f t="shared" si="241"/>
        <v>1</v>
      </c>
      <c r="CO133" s="92">
        <f t="shared" si="242"/>
        <v>1</v>
      </c>
      <c r="CP133" s="5">
        <f t="shared" si="328"/>
        <v>1</v>
      </c>
      <c r="CQ133" s="91">
        <f t="shared" si="329"/>
        <v>1</v>
      </c>
      <c r="CR133" s="37">
        <f t="shared" si="330"/>
        <v>1.256699506028355</v>
      </c>
      <c r="CS133">
        <f t="shared" si="331"/>
        <v>0.87186458234572783</v>
      </c>
      <c r="CT133" s="84">
        <f t="shared" si="332"/>
        <v>0.95580666565949457</v>
      </c>
      <c r="CU133" s="205"/>
      <c r="CV133" s="244"/>
      <c r="CW133" s="5"/>
      <c r="CX133" s="26">
        <f t="shared" si="368"/>
        <v>0.21767800196304882</v>
      </c>
      <c r="CY133" s="26">
        <f t="shared" si="369"/>
        <v>0.17907259041878112</v>
      </c>
      <c r="CZ133" s="26">
        <f t="shared" si="370"/>
        <v>0.31484704851172285</v>
      </c>
      <c r="DA133" s="26">
        <f t="shared" si="333"/>
        <v>0.28840235910644718</v>
      </c>
      <c r="DB133" s="26"/>
      <c r="DC133">
        <f t="shared" si="246"/>
        <v>1</v>
      </c>
      <c r="DE133" s="26">
        <f t="shared" si="371"/>
        <v>0.21954686344960606</v>
      </c>
      <c r="DF133" s="26">
        <f t="shared" si="372"/>
        <v>0.17889153876535113</v>
      </c>
      <c r="DG133" s="26">
        <f t="shared" si="373"/>
        <v>0.31450422366418168</v>
      </c>
      <c r="DH133" s="26">
        <f t="shared" si="374"/>
        <v>0.28704973758590585</v>
      </c>
      <c r="DI133" s="26"/>
      <c r="DJ133" s="26">
        <f t="shared" si="276"/>
        <v>0.99999236346504472</v>
      </c>
      <c r="DK133" s="26"/>
      <c r="DL133" s="26">
        <f t="shared" si="277"/>
        <v>0.21954854003970645</v>
      </c>
      <c r="DM133" s="26">
        <f t="shared" si="278"/>
        <v>0.17889290488727255</v>
      </c>
      <c r="DN133" s="26">
        <f t="shared" si="279"/>
        <v>0.31450662540502028</v>
      </c>
      <c r="DO133" s="26">
        <f t="shared" si="280"/>
        <v>0.28705192966800075</v>
      </c>
      <c r="DP133" s="26"/>
      <c r="DQ133" s="26">
        <f t="shared" si="281"/>
        <v>1</v>
      </c>
      <c r="DR133" s="26"/>
      <c r="DS133" s="26"/>
      <c r="DT133" s="26">
        <f t="shared" si="375"/>
        <v>-1.2406849510937909E-2</v>
      </c>
      <c r="DU133" s="26">
        <f t="shared" si="376"/>
        <v>3.0118810457390593E-4</v>
      </c>
      <c r="DV133" s="26">
        <f t="shared" si="377"/>
        <v>-1.7576292141694223E-2</v>
      </c>
      <c r="DW133" s="26">
        <f t="shared" si="378"/>
        <v>3.6348421972231893E-3</v>
      </c>
      <c r="DX133" s="26"/>
      <c r="DZ133" s="26">
        <f t="shared" si="284"/>
        <v>0.99287103534415933</v>
      </c>
      <c r="EA133" s="26">
        <f t="shared" si="379"/>
        <v>0.79468244775146057</v>
      </c>
      <c r="EB133" s="26">
        <f t="shared" si="334"/>
        <v>0.95580666565949457</v>
      </c>
      <c r="ED133" s="26">
        <f t="shared" si="380"/>
        <v>-3.2008449038577316E-2</v>
      </c>
      <c r="EE133" s="26">
        <f t="shared" si="381"/>
        <v>-2.5619720497849292E-2</v>
      </c>
      <c r="EF133" s="26">
        <f t="shared" si="382"/>
        <v>-7.5864024643771755E-3</v>
      </c>
      <c r="EG133" s="26">
        <f t="shared" si="383"/>
        <v>-2.1567298050883713E-2</v>
      </c>
      <c r="EH133" s="26"/>
      <c r="EJ133" s="26">
        <f t="shared" si="384"/>
        <v>0.98001490050234163</v>
      </c>
      <c r="EK133" s="26">
        <f t="shared" si="385"/>
        <v>0.73603468001856143</v>
      </c>
      <c r="EL133" s="26">
        <f t="shared" si="335"/>
        <v>0.86840675820696211</v>
      </c>
      <c r="EM133" s="26">
        <v>0.85344462698722812</v>
      </c>
      <c r="EN133" s="26"/>
      <c r="EO133" s="26">
        <f t="shared" si="386"/>
        <v>-3.0035938768852508E-3</v>
      </c>
      <c r="EP133" s="26">
        <f t="shared" si="387"/>
        <v>2.6814372970998036E-3</v>
      </c>
      <c r="EQ133" s="26">
        <f t="shared" si="388"/>
        <v>-6.267638823400011E-4</v>
      </c>
      <c r="ER133" s="26">
        <f t="shared" si="389"/>
        <v>5.0226679258848987E-4</v>
      </c>
      <c r="EU133" s="26">
        <f t="shared" si="282"/>
        <v>0.99976733778532101</v>
      </c>
      <c r="EV133" s="26">
        <f t="shared" si="390"/>
        <v>0.78694425474492147</v>
      </c>
      <c r="EW133" s="26">
        <f t="shared" si="336"/>
        <v>0.95201647102133524</v>
      </c>
      <c r="EX133" s="26"/>
      <c r="EY133" s="26">
        <f t="shared" si="391"/>
        <v>-9.4032556340527037E-3</v>
      </c>
      <c r="EZ133" s="26">
        <f t="shared" si="392"/>
        <v>-2.3802491925260039E-3</v>
      </c>
      <c r="FA133" s="26">
        <f t="shared" si="393"/>
        <v>-1.6949125323608653E-2</v>
      </c>
      <c r="FB133" s="26">
        <f t="shared" si="394"/>
        <v>3.1325754046341546E-3</v>
      </c>
      <c r="FC133" s="26"/>
      <c r="FD133" s="26"/>
      <c r="FE133" s="26">
        <f t="shared" si="283"/>
        <v>0.99310221852826919</v>
      </c>
      <c r="FF133" s="26">
        <f t="shared" si="395"/>
        <v>1.0098339767065205</v>
      </c>
      <c r="FG133" s="26">
        <f t="shared" si="337"/>
        <v>1.0039818024285132</v>
      </c>
      <c r="FW133">
        <f t="shared" si="338"/>
        <v>1.5140420822276162</v>
      </c>
      <c r="FY133" s="8">
        <f t="shared" si="396"/>
        <v>49</v>
      </c>
      <c r="FZ133" t="b">
        <f t="shared" si="273"/>
        <v>0</v>
      </c>
      <c r="GD133" s="11"/>
      <c r="GE133" s="11"/>
      <c r="GF133" s="11"/>
      <c r="GG133" s="11" t="str">
        <f t="shared" ca="1" si="409"/>
        <v/>
      </c>
      <c r="GH133" s="11" t="str">
        <f t="shared" ca="1" si="410"/>
        <v/>
      </c>
      <c r="GI133" s="11" t="str">
        <f t="shared" ca="1" si="411"/>
        <v/>
      </c>
      <c r="GJ133" s="11" t="str">
        <f t="shared" ca="1" si="412"/>
        <v/>
      </c>
      <c r="GN133" s="11" t="str">
        <f t="shared" ca="1" si="398"/>
        <v/>
      </c>
      <c r="GO133" s="11" t="str">
        <f t="shared" ca="1" si="399"/>
        <v/>
      </c>
      <c r="GP133" s="11" t="str">
        <f t="shared" ca="1" si="400"/>
        <v/>
      </c>
      <c r="GQ133" s="11" t="str">
        <f t="shared" ca="1" si="401"/>
        <v/>
      </c>
      <c r="GY133" s="14"/>
      <c r="HA133" s="26">
        <f t="shared" si="339"/>
        <v>1.0912758126801674</v>
      </c>
      <c r="HB133" s="26">
        <f t="shared" si="340"/>
        <v>0.96461611494745192</v>
      </c>
      <c r="HC133" s="26">
        <f t="shared" si="341"/>
        <v>0.99102153553542272</v>
      </c>
      <c r="HD133" s="26">
        <f t="shared" si="342"/>
        <v>0.97726453345476272</v>
      </c>
      <c r="HE133" s="26">
        <f t="shared" si="343"/>
        <v>1.0194930567719795</v>
      </c>
      <c r="HF133" s="26">
        <f t="shared" si="344"/>
        <v>1.0194928084376635</v>
      </c>
      <c r="HG133" s="26"/>
      <c r="HH133" s="26">
        <f t="shared" si="345"/>
        <v>0.9559553434374376</v>
      </c>
      <c r="HJ133" s="26">
        <f t="shared" si="346"/>
        <v>0.95236889671712444</v>
      </c>
      <c r="HK133" s="26">
        <f t="shared" si="347"/>
        <v>1.0028362220805924</v>
      </c>
      <c r="HL133" s="26">
        <f t="shared" si="348"/>
        <v>0.93082651781288983</v>
      </c>
      <c r="HM133" s="26">
        <f t="shared" si="349"/>
        <v>1.0032812125729866</v>
      </c>
      <c r="HP133" s="8">
        <f t="shared" si="397"/>
        <v>49</v>
      </c>
      <c r="HQ133" t="b">
        <f t="shared" si="275"/>
        <v>0</v>
      </c>
      <c r="HT133" s="11"/>
      <c r="HU133" s="11"/>
      <c r="HV133" s="11"/>
      <c r="HW133" s="19" t="str">
        <f t="shared" ca="1" si="350"/>
        <v/>
      </c>
      <c r="HX133" s="12" t="str">
        <f t="shared" ca="1" si="351"/>
        <v/>
      </c>
      <c r="HY133" s="12" t="str">
        <f t="shared" ca="1" si="352"/>
        <v/>
      </c>
      <c r="HZ133" s="12" t="str">
        <f t="shared" ca="1" si="353"/>
        <v/>
      </c>
      <c r="IC133" s="12" t="str">
        <f t="shared" ca="1" si="354"/>
        <v/>
      </c>
      <c r="ID133" s="12" t="str">
        <f t="shared" ca="1" si="355"/>
        <v/>
      </c>
      <c r="IE133" s="12" t="str">
        <f t="shared" ca="1" si="356"/>
        <v/>
      </c>
      <c r="IF133" s="12" t="str">
        <f t="shared" ca="1" si="357"/>
        <v/>
      </c>
      <c r="IH133" s="197"/>
      <c r="II133">
        <f t="shared" si="358"/>
        <v>1.1742351772347317</v>
      </c>
      <c r="IJ133">
        <f t="shared" si="359"/>
        <v>1.2170318063299683</v>
      </c>
      <c r="IK133" t="e">
        <f t="shared" si="360"/>
        <v>#DIV/0!</v>
      </c>
      <c r="IL133">
        <f t="shared" si="361"/>
        <v>1.1825868761810783</v>
      </c>
      <c r="IM133">
        <f t="shared" si="362"/>
        <v>1.3573637901990041</v>
      </c>
      <c r="IN133">
        <f t="shared" si="363"/>
        <v>1.2249323786866961</v>
      </c>
    </row>
    <row r="134" spans="1:249" x14ac:dyDescent="0.2">
      <c r="A134" t="s">
        <v>239</v>
      </c>
      <c r="B134" s="1">
        <f t="shared" si="364"/>
        <v>1999</v>
      </c>
      <c r="C134" s="42">
        <f>'Annual Data - MER Dec 2019'!C63</f>
        <v>19554.197</v>
      </c>
      <c r="D134" s="42">
        <f>'Annual Data - MER Dec 2019 PNNL'!G63</f>
        <v>16376.421</v>
      </c>
      <c r="E134" s="42">
        <f>'Annual Data - MER Dec 2019 PNNL'!J63</f>
        <v>34691.620000000003</v>
      </c>
      <c r="F134" s="42">
        <f>'Annual Data - MER Dec 2019 PNNL'!M63</f>
        <v>25916.005000000001</v>
      </c>
      <c r="G134" s="42">
        <v>6.282</v>
      </c>
      <c r="H134" s="42">
        <f t="shared" si="237"/>
        <v>96544.525000000023</v>
      </c>
      <c r="I134" s="1"/>
      <c r="J134" s="1"/>
      <c r="K134" s="525"/>
      <c r="L134" s="42">
        <f>[11]National!H65</f>
        <v>19541.249184209664</v>
      </c>
      <c r="M134" s="42">
        <f>[10]Commercial_Total!D65</f>
        <v>15991.247946344316</v>
      </c>
      <c r="N134" s="42">
        <f>[12]Total_Industrial!F60</f>
        <v>27832.032393177116</v>
      </c>
      <c r="O134" s="42">
        <f>'[13]Total_Transportation '!F60</f>
        <v>25994.878710041692</v>
      </c>
      <c r="P134" s="42"/>
      <c r="Q134" s="42">
        <f t="shared" si="402"/>
        <v>89359.408233772789</v>
      </c>
      <c r="R134" s="27"/>
      <c r="S134" s="27"/>
      <c r="T134" s="51">
        <f t="shared" si="408"/>
        <v>0.9993378497828197</v>
      </c>
      <c r="U134" s="51">
        <f t="shared" si="294"/>
        <v>0.97648002248747245</v>
      </c>
      <c r="V134" s="51">
        <f t="shared" si="295"/>
        <v>0.80226960842927242</v>
      </c>
      <c r="W134" s="51">
        <f t="shared" si="296"/>
        <v>1.0030434362874097</v>
      </c>
      <c r="X134" s="51"/>
      <c r="Y134" s="51">
        <f t="shared" si="297"/>
        <v>0.92557717005467444</v>
      </c>
      <c r="Z134" s="218"/>
      <c r="AA134" s="231">
        <f>Sector_Activity!B56</f>
        <v>103254.50968042496</v>
      </c>
      <c r="AB134" s="231">
        <f>Sector_Activity!C56</f>
        <v>72299.726123506509</v>
      </c>
      <c r="AC134" s="42">
        <f>Sector_Activity!D56</f>
        <v>2711.5131584206001</v>
      </c>
      <c r="AD134" s="265">
        <f>Sector_Activity!E56</f>
        <v>1.4042835045265822</v>
      </c>
      <c r="AE134" s="23"/>
      <c r="AF134" s="42">
        <f>Sector_Activity!G56</f>
        <v>12610.5</v>
      </c>
      <c r="AI134" s="267">
        <f t="shared" si="298"/>
        <v>189.25322724102094</v>
      </c>
      <c r="AJ134" s="267">
        <f t="shared" si="365"/>
        <v>221.17992423687963</v>
      </c>
      <c r="AK134" s="267">
        <f t="shared" si="299"/>
        <v>10.264391418033426</v>
      </c>
      <c r="AL134" s="51">
        <f t="shared" si="300"/>
        <v>18.511132991486068</v>
      </c>
      <c r="AO134" s="34">
        <f t="shared" si="312"/>
        <v>7.0861114336285471</v>
      </c>
      <c r="AP134" s="34">
        <f t="shared" si="366"/>
        <v>7.6558839855675842</v>
      </c>
      <c r="AR134" s="26">
        <f t="shared" si="313"/>
        <v>1.0259655388705353</v>
      </c>
      <c r="AS134" s="26">
        <f t="shared" si="314"/>
        <v>1.1206092586540706</v>
      </c>
      <c r="AT134" s="26">
        <f t="shared" si="301"/>
        <v>0.82960229530999674</v>
      </c>
      <c r="AU134" s="26">
        <f t="shared" si="302"/>
        <v>0.95505592653537585</v>
      </c>
      <c r="AV134" s="26"/>
      <c r="AW134" s="26">
        <f t="shared" si="315"/>
        <v>0.81357336806777569</v>
      </c>
      <c r="AZ134" s="34">
        <f t="shared" si="316"/>
        <v>8.1879790397228476</v>
      </c>
      <c r="BA134" s="34">
        <f t="shared" si="367"/>
        <v>5.7332957554027599</v>
      </c>
      <c r="BB134" s="34">
        <f t="shared" si="317"/>
        <v>0.21502027345629438</v>
      </c>
      <c r="BC134" s="93">
        <f t="shared" si="318"/>
        <v>1.1135827322680166E-4</v>
      </c>
      <c r="BE134" s="26"/>
      <c r="BF134" s="26"/>
      <c r="BG134" s="26"/>
      <c r="BI134" s="258">
        <f>[11]National!CQ65</f>
        <v>0.95267392976824228</v>
      </c>
      <c r="BJ134" s="258">
        <f>[10]Commercial_Total!Y65</f>
        <v>1.1304086825935897</v>
      </c>
      <c r="BK134" s="258">
        <f>[12]Total_Industrial!Z60</f>
        <v>0.92279405262811587</v>
      </c>
      <c r="BL134" s="258">
        <f>'[13]Total_Transportation '!Z60</f>
        <v>0.90230703294353143</v>
      </c>
      <c r="BM134" s="1"/>
      <c r="BO134" s="258">
        <f>[11]National!CU65</f>
        <v>1.076932523093312</v>
      </c>
      <c r="BP134" s="258">
        <f>[10]Commercial_Total!X65</f>
        <v>0.99133107867056047</v>
      </c>
      <c r="BQ134" s="258">
        <f>[12]Total_Industrial!AD60</f>
        <v>0.89901318579857459</v>
      </c>
      <c r="BR134" s="258">
        <f>'[13]Total_Transportation '!AD60</f>
        <v>1.0584600270927345</v>
      </c>
      <c r="BS134" s="1"/>
      <c r="CA134" s="83">
        <f t="shared" si="319"/>
        <v>1.58600696758939</v>
      </c>
      <c r="CB134" s="83">
        <f t="shared" si="320"/>
        <v>0.79745057640460593</v>
      </c>
      <c r="CC134" s="83">
        <f t="shared" si="321"/>
        <v>0.81357336806777569</v>
      </c>
      <c r="CD134" s="83">
        <f t="shared" si="322"/>
        <v>0.85226064203088248</v>
      </c>
      <c r="CE134" s="83">
        <f t="shared" si="323"/>
        <v>0.99739393580173652</v>
      </c>
      <c r="CF134" s="83">
        <f t="shared" si="324"/>
        <v>0.95710118418523638</v>
      </c>
      <c r="CG134" s="84">
        <f t="shared" si="309"/>
        <v>1.2903338804189579</v>
      </c>
      <c r="CH134" s="84">
        <f t="shared" si="325"/>
        <v>1.2903330304006597</v>
      </c>
      <c r="CI134" s="9"/>
      <c r="CJ134" s="84">
        <f t="shared" si="326"/>
        <v>0.85003959608409674</v>
      </c>
      <c r="CK134" s="26"/>
      <c r="CL134" s="87">
        <f t="shared" si="327"/>
        <v>0.91093151787842075</v>
      </c>
      <c r="CM134" s="87">
        <f t="shared" si="240"/>
        <v>1.1240431044177782E-3</v>
      </c>
      <c r="CN134" s="92">
        <f t="shared" si="241"/>
        <v>1</v>
      </c>
      <c r="CO134" s="92">
        <f t="shared" si="242"/>
        <v>1</v>
      </c>
      <c r="CP134" s="5">
        <f t="shared" si="328"/>
        <v>1</v>
      </c>
      <c r="CQ134" s="91">
        <f t="shared" si="329"/>
        <v>1</v>
      </c>
      <c r="CR134" s="37">
        <f t="shared" si="330"/>
        <v>1.2903338804189579</v>
      </c>
      <c r="CS134">
        <f t="shared" si="331"/>
        <v>0.85003959608409674</v>
      </c>
      <c r="CT134" s="84">
        <f t="shared" si="332"/>
        <v>0.95460628819967797</v>
      </c>
      <c r="CU134" s="205"/>
      <c r="CV134" s="244"/>
      <c r="CW134" s="5"/>
      <c r="CX134" s="26">
        <f t="shared" si="368"/>
        <v>0.21868149723068758</v>
      </c>
      <c r="CY134" s="26">
        <f t="shared" si="369"/>
        <v>0.17895427311369025</v>
      </c>
      <c r="CZ134" s="26">
        <f t="shared" si="370"/>
        <v>0.31146169097680065</v>
      </c>
      <c r="DA134" s="26">
        <f t="shared" si="333"/>
        <v>0.29090253867882154</v>
      </c>
      <c r="DB134" s="26"/>
      <c r="DC134">
        <f t="shared" si="246"/>
        <v>1</v>
      </c>
      <c r="DE134" s="26">
        <f t="shared" si="371"/>
        <v>0.21817936497357573</v>
      </c>
      <c r="DF134" s="26">
        <f t="shared" si="372"/>
        <v>0.17901342524950575</v>
      </c>
      <c r="DG134" s="26">
        <f t="shared" si="373"/>
        <v>0.31315131993453088</v>
      </c>
      <c r="DH134" s="26">
        <f t="shared" si="374"/>
        <v>0.28965065049339139</v>
      </c>
      <c r="DI134" s="26"/>
      <c r="DJ134" s="26">
        <f t="shared" si="276"/>
        <v>0.99999476065100379</v>
      </c>
      <c r="DK134" s="26"/>
      <c r="DL134" s="26">
        <f t="shared" si="277"/>
        <v>0.21818050809740183</v>
      </c>
      <c r="DM134" s="26">
        <f t="shared" si="278"/>
        <v>0.17901436316822972</v>
      </c>
      <c r="DN134" s="26">
        <f t="shared" si="279"/>
        <v>0.31315296065218096</v>
      </c>
      <c r="DO134" s="26">
        <f t="shared" si="280"/>
        <v>0.28965216808218747</v>
      </c>
      <c r="DP134" s="26"/>
      <c r="DQ134" s="26">
        <f t="shared" si="281"/>
        <v>1</v>
      </c>
      <c r="DR134" s="26"/>
      <c r="DS134" s="26"/>
      <c r="DT134" s="26">
        <f t="shared" si="375"/>
        <v>1.8546874093047182E-2</v>
      </c>
      <c r="DU134" s="26">
        <f t="shared" si="376"/>
        <v>4.7430379566614257E-3</v>
      </c>
      <c r="DV134" s="26">
        <f t="shared" si="377"/>
        <v>-2.7555901856505388E-2</v>
      </c>
      <c r="DW134" s="26">
        <f t="shared" si="378"/>
        <v>8.5513107643145729E-3</v>
      </c>
      <c r="DX134" s="26"/>
      <c r="DZ134" s="26">
        <f t="shared" si="284"/>
        <v>0.99874412106240296</v>
      </c>
      <c r="EA134" s="26">
        <f t="shared" si="379"/>
        <v>0.79368442280325147</v>
      </c>
      <c r="EB134" s="26">
        <f t="shared" si="334"/>
        <v>0.95460628819967797</v>
      </c>
      <c r="ED134" s="26">
        <f t="shared" si="380"/>
        <v>-3.3971959699988126E-2</v>
      </c>
      <c r="EE134" s="26">
        <f t="shared" si="381"/>
        <v>-2.5428469548471638E-2</v>
      </c>
      <c r="EF134" s="26">
        <f t="shared" si="382"/>
        <v>-3.2792011518106719E-3</v>
      </c>
      <c r="EG134" s="26">
        <f t="shared" si="383"/>
        <v>-1.9944094310224862E-2</v>
      </c>
      <c r="EH134" s="26"/>
      <c r="EJ134" s="26">
        <f t="shared" si="384"/>
        <v>0.9814071965429918</v>
      </c>
      <c r="EK134" s="26">
        <f t="shared" si="385"/>
        <v>0.72234973187543439</v>
      </c>
      <c r="EL134" s="26">
        <f t="shared" si="335"/>
        <v>0.85226064203088248</v>
      </c>
      <c r="EM134" s="26">
        <v>0.84698163376153823</v>
      </c>
      <c r="EN134" s="26"/>
      <c r="EO134" s="26">
        <f t="shared" si="386"/>
        <v>6.9857510918961332E-3</v>
      </c>
      <c r="EP134" s="26">
        <f t="shared" si="387"/>
        <v>4.990939525258458E-3</v>
      </c>
      <c r="EQ134" s="26">
        <f t="shared" si="388"/>
        <v>1.8733406925494952E-3</v>
      </c>
      <c r="ER134" s="26">
        <f t="shared" si="389"/>
        <v>8.0183538001946265E-3</v>
      </c>
      <c r="EU134" s="26">
        <f t="shared" si="282"/>
        <v>1.0053409928490482</v>
      </c>
      <c r="EV134" s="26">
        <f t="shared" si="390"/>
        <v>0.79114731838211372</v>
      </c>
      <c r="EW134" s="26">
        <f t="shared" si="336"/>
        <v>0.95710118418523638</v>
      </c>
      <c r="EX134" s="26"/>
      <c r="EY134" s="26">
        <f t="shared" si="391"/>
        <v>1.1561123001150734E-2</v>
      </c>
      <c r="EZ134" s="26">
        <f t="shared" si="392"/>
        <v>-2.4790156859703813E-4</v>
      </c>
      <c r="FA134" s="26">
        <f t="shared" si="393"/>
        <v>-2.942896595659894E-2</v>
      </c>
      <c r="FB134" s="26">
        <f t="shared" si="394"/>
        <v>5.3295696412006895E-4</v>
      </c>
      <c r="FC134" s="26"/>
      <c r="FD134" s="26"/>
      <c r="FE134" s="26">
        <f t="shared" si="283"/>
        <v>0.99343826092181997</v>
      </c>
      <c r="FF134" s="26">
        <f t="shared" si="395"/>
        <v>1.0032077096390914</v>
      </c>
      <c r="FG134" s="26">
        <f t="shared" si="337"/>
        <v>0.99739393580173652</v>
      </c>
      <c r="FW134">
        <f t="shared" si="338"/>
        <v>1.58600696758939</v>
      </c>
      <c r="FY134" s="8">
        <f t="shared" si="396"/>
        <v>50</v>
      </c>
      <c r="FZ134" t="b">
        <f t="shared" si="273"/>
        <v>0</v>
      </c>
      <c r="GD134" s="11"/>
      <c r="GE134" s="11"/>
      <c r="GF134" s="11"/>
      <c r="GG134" s="11" t="str">
        <f t="shared" ca="1" si="409"/>
        <v/>
      </c>
      <c r="GH134" s="11" t="str">
        <f t="shared" ca="1" si="410"/>
        <v/>
      </c>
      <c r="GI134" s="11" t="str">
        <f t="shared" ca="1" si="411"/>
        <v/>
      </c>
      <c r="GJ134" s="11" t="str">
        <f t="shared" ca="1" si="412"/>
        <v/>
      </c>
      <c r="GN134" s="11" t="str">
        <f t="shared" ca="1" si="398"/>
        <v/>
      </c>
      <c r="GO134" s="11" t="str">
        <f t="shared" ca="1" si="399"/>
        <v/>
      </c>
      <c r="GP134" s="11" t="str">
        <f t="shared" ca="1" si="400"/>
        <v/>
      </c>
      <c r="GQ134" s="11" t="str">
        <f t="shared" ca="1" si="401"/>
        <v/>
      </c>
      <c r="GY134" s="14"/>
      <c r="HA134" s="26">
        <f t="shared" si="339"/>
        <v>1.1431459288938846</v>
      </c>
      <c r="HB134" s="26">
        <f t="shared" si="340"/>
        <v>0.94668119711077114</v>
      </c>
      <c r="HC134" s="26">
        <f t="shared" si="341"/>
        <v>0.98451871079838205</v>
      </c>
      <c r="HD134" s="26">
        <f t="shared" si="342"/>
        <v>0.98248409633957312</v>
      </c>
      <c r="HE134" s="26">
        <f t="shared" si="343"/>
        <v>1.0467788247663177</v>
      </c>
      <c r="HF134" s="26">
        <f t="shared" si="344"/>
        <v>1.046778479118065</v>
      </c>
      <c r="HG134" s="26"/>
      <c r="HH134" s="26">
        <f t="shared" si="345"/>
        <v>0.93202535171656542</v>
      </c>
      <c r="HJ134" s="26">
        <f t="shared" si="346"/>
        <v>0.97019718115348164</v>
      </c>
      <c r="HK134" s="26">
        <f t="shared" si="347"/>
        <v>1.0076040103083295</v>
      </c>
      <c r="HL134" s="26">
        <f t="shared" si="348"/>
        <v>0.9055269309780748</v>
      </c>
      <c r="HM134" s="26">
        <f t="shared" si="349"/>
        <v>1.0118973692176478</v>
      </c>
      <c r="HP134" s="8">
        <f t="shared" si="397"/>
        <v>50</v>
      </c>
      <c r="HQ134" t="b">
        <f t="shared" si="275"/>
        <v>0</v>
      </c>
      <c r="HT134" s="11"/>
      <c r="HU134" s="11"/>
      <c r="HV134" s="11"/>
      <c r="HW134" s="19" t="str">
        <f t="shared" ca="1" si="350"/>
        <v/>
      </c>
      <c r="HX134" s="12" t="str">
        <f t="shared" ca="1" si="351"/>
        <v/>
      </c>
      <c r="HY134" s="12" t="str">
        <f t="shared" ca="1" si="352"/>
        <v/>
      </c>
      <c r="HZ134" s="12" t="str">
        <f t="shared" ca="1" si="353"/>
        <v/>
      </c>
      <c r="IC134" s="12" t="str">
        <f t="shared" ca="1" si="354"/>
        <v/>
      </c>
      <c r="ID134" s="12" t="str">
        <f t="shared" ca="1" si="355"/>
        <v/>
      </c>
      <c r="IE134" s="12" t="str">
        <f t="shared" ca="1" si="356"/>
        <v/>
      </c>
      <c r="IF134" s="12" t="str">
        <f t="shared" ca="1" si="357"/>
        <v/>
      </c>
      <c r="IH134" s="197"/>
      <c r="II134">
        <f t="shared" si="358"/>
        <v>1.1889631553905928</v>
      </c>
      <c r="IJ134">
        <f t="shared" si="359"/>
        <v>1.2428697814138228</v>
      </c>
      <c r="IK134" t="e">
        <f t="shared" si="360"/>
        <v>#DIV/0!</v>
      </c>
      <c r="IL134">
        <f t="shared" si="361"/>
        <v>1.2198352244175217</v>
      </c>
      <c r="IM134">
        <f t="shared" si="362"/>
        <v>1.3927713843536906</v>
      </c>
      <c r="IN134">
        <f t="shared" si="363"/>
        <v>1.2441929723513694</v>
      </c>
    </row>
    <row r="135" spans="1:249" x14ac:dyDescent="0.2">
      <c r="A135" t="s">
        <v>239</v>
      </c>
      <c r="B135" s="1">
        <f t="shared" si="364"/>
        <v>2000</v>
      </c>
      <c r="C135" s="42">
        <f>'Annual Data - MER Dec 2019'!C64</f>
        <v>20421.764999999999</v>
      </c>
      <c r="D135" s="42">
        <f>'Annual Data - MER Dec 2019 PNNL'!G64</f>
        <v>17175.490000000002</v>
      </c>
      <c r="E135" s="42">
        <f>'Annual Data - MER Dec 2019 PNNL'!J64</f>
        <v>34587.182000000001</v>
      </c>
      <c r="F135" s="42">
        <f>'Annual Data - MER Dec 2019 PNNL'!M64</f>
        <v>26515.482</v>
      </c>
      <c r="G135" s="42">
        <v>2.306</v>
      </c>
      <c r="H135" s="42">
        <f t="shared" si="237"/>
        <v>98702.225000000006</v>
      </c>
      <c r="I135" s="1"/>
      <c r="J135" s="1"/>
      <c r="K135" s="525"/>
      <c r="L135" s="42">
        <f>[11]National!H66</f>
        <v>20387.877041699816</v>
      </c>
      <c r="M135" s="42">
        <f>[10]Commercial_Total!D66</f>
        <v>16791.670448318837</v>
      </c>
      <c r="N135" s="42">
        <f>[12]Total_Industrial!F61</f>
        <v>28102.522471560515</v>
      </c>
      <c r="O135" s="42">
        <f>'[13]Total_Transportation '!F61</f>
        <v>26277.148685800705</v>
      </c>
      <c r="P135" s="42"/>
      <c r="Q135" s="42">
        <f t="shared" si="402"/>
        <v>91559.218647379865</v>
      </c>
      <c r="R135" s="27"/>
      <c r="S135" s="27"/>
      <c r="T135" s="51">
        <f t="shared" si="408"/>
        <v>0.99834059601115854</v>
      </c>
      <c r="U135" s="51">
        <f t="shared" si="294"/>
        <v>0.97765306540417973</v>
      </c>
      <c r="V135" s="51">
        <f t="shared" si="295"/>
        <v>0.8125126375302999</v>
      </c>
      <c r="W135" s="51">
        <f t="shared" si="296"/>
        <v>0.99101154132520408</v>
      </c>
      <c r="X135" s="51"/>
      <c r="Y135" s="51">
        <f t="shared" si="297"/>
        <v>0.92763074639279774</v>
      </c>
      <c r="Z135" s="218"/>
      <c r="AA135" s="231">
        <f>Sector_Activity!B57</f>
        <v>104455.40433478649</v>
      </c>
      <c r="AB135" s="276">
        <f>Sector_Activity!C57</f>
        <v>73870.248903781947</v>
      </c>
      <c r="AC135" s="42">
        <f>Sector_Activity!D57</f>
        <v>2858.7230290903485</v>
      </c>
      <c r="AD135" s="265">
        <f>Sector_Activity!E57</f>
        <v>1.4401083501637437</v>
      </c>
      <c r="AE135" s="23"/>
      <c r="AF135" s="42">
        <f>Sector_Activity!G57</f>
        <v>13131</v>
      </c>
      <c r="AI135" s="267">
        <f t="shared" si="298"/>
        <v>195.18259654957936</v>
      </c>
      <c r="AJ135" s="267">
        <f t="shared" si="365"/>
        <v>227.31303464525286</v>
      </c>
      <c r="AK135" s="267">
        <f t="shared" si="299"/>
        <v>9.8304460367756565</v>
      </c>
      <c r="AL135" s="51">
        <f t="shared" si="300"/>
        <v>18.246646985147283</v>
      </c>
      <c r="AO135" s="34">
        <f t="shared" si="312"/>
        <v>6.9727529241778896</v>
      </c>
      <c r="AP135" s="34">
        <f t="shared" si="366"/>
        <v>7.516733302871069</v>
      </c>
      <c r="AR135" s="26">
        <f t="shared" si="313"/>
        <v>1.0581093953664154</v>
      </c>
      <c r="AS135" s="26">
        <f t="shared" si="314"/>
        <v>1.1516826950506309</v>
      </c>
      <c r="AT135" s="26">
        <f t="shared" si="301"/>
        <v>0.79452938453828426</v>
      </c>
      <c r="AU135" s="26">
        <f t="shared" si="302"/>
        <v>0.94141014224136699</v>
      </c>
      <c r="AV135" s="26"/>
      <c r="AW135" s="26">
        <f t="shared" si="315"/>
        <v>0.800558407013785</v>
      </c>
      <c r="AZ135" s="34">
        <f t="shared" si="316"/>
        <v>7.9548704847145304</v>
      </c>
      <c r="BA135" s="34">
        <f t="shared" si="367"/>
        <v>5.6256377201874912</v>
      </c>
      <c r="BB135" s="34">
        <f t="shared" si="317"/>
        <v>0.21770794525095946</v>
      </c>
      <c r="BC135" s="93">
        <f t="shared" si="318"/>
        <v>1.0967240500828145E-4</v>
      </c>
      <c r="BE135" s="26"/>
      <c r="BF135" s="26"/>
      <c r="BG135" s="26"/>
      <c r="BH135" s="26"/>
      <c r="BI135" s="258">
        <f>[11]National!CQ66</f>
        <v>0.95581573541908305</v>
      </c>
      <c r="BJ135" s="258">
        <f>[10]Commercial_Total!Y66</f>
        <v>1.158626652142557</v>
      </c>
      <c r="BK135" s="258">
        <f>[12]Total_Industrial!Z61</f>
        <v>0.9320940084166992</v>
      </c>
      <c r="BL135" s="258">
        <f>'[13]Total_Transportation '!Z61</f>
        <v>0.88724074248409435</v>
      </c>
      <c r="BM135" s="1"/>
      <c r="BO135" s="258">
        <f>[11]National!CU66</f>
        <v>1.1070223644126129</v>
      </c>
      <c r="BP135" s="258">
        <f>[10]Commercial_Total!X66</f>
        <v>0.99400673454293043</v>
      </c>
      <c r="BQ135" s="258">
        <f>[12]Total_Industrial!AD61</f>
        <v>0.85241534341685843</v>
      </c>
      <c r="BR135" s="258">
        <f>'[13]Total_Transportation '!AD61</f>
        <v>1.0610537784881351</v>
      </c>
      <c r="CA135" s="83">
        <f t="shared" si="319"/>
        <v>1.6514696079787701</v>
      </c>
      <c r="CB135" s="83">
        <f t="shared" si="320"/>
        <v>0.78295639228000102</v>
      </c>
      <c r="CC135" s="83">
        <f t="shared" si="321"/>
        <v>0.800558407013785</v>
      </c>
      <c r="CD135" s="83">
        <f t="shared" si="322"/>
        <v>0.84346406366102122</v>
      </c>
      <c r="CE135" s="83">
        <f t="shared" si="323"/>
        <v>0.98827976084576652</v>
      </c>
      <c r="CF135" s="83">
        <f t="shared" si="324"/>
        <v>0.96038829115866708</v>
      </c>
      <c r="CG135" s="84">
        <f t="shared" si="309"/>
        <v>1.3220988508578222</v>
      </c>
      <c r="CH135" s="84">
        <f t="shared" si="325"/>
        <v>1.3220978785951643</v>
      </c>
      <c r="CI135" s="9"/>
      <c r="CJ135" s="84">
        <f t="shared" si="326"/>
        <v>0.83357846311691242</v>
      </c>
      <c r="CK135" s="26"/>
      <c r="CL135" s="87">
        <f t="shared" si="327"/>
        <v>0.91149071367197354</v>
      </c>
      <c r="CM135" s="87">
        <f t="shared" si="240"/>
        <v>1.0685049054976166E-3</v>
      </c>
      <c r="CN135" s="92">
        <f t="shared" si="241"/>
        <v>1</v>
      </c>
      <c r="CO135" s="92">
        <f t="shared" si="242"/>
        <v>1</v>
      </c>
      <c r="CP135" s="5">
        <f t="shared" si="328"/>
        <v>1</v>
      </c>
      <c r="CQ135" s="91">
        <f t="shared" si="329"/>
        <v>1</v>
      </c>
      <c r="CR135" s="37">
        <f t="shared" si="330"/>
        <v>1.3220988508578222</v>
      </c>
      <c r="CS135">
        <f t="shared" si="331"/>
        <v>0.83357846311691242</v>
      </c>
      <c r="CT135" s="84">
        <f t="shared" si="332"/>
        <v>0.94913161271980395</v>
      </c>
      <c r="CU135" s="205"/>
      <c r="CV135" s="244"/>
      <c r="CW135" s="5"/>
      <c r="CX135" s="26">
        <f t="shared" si="368"/>
        <v>0.22267421394473916</v>
      </c>
      <c r="CY135" s="26">
        <f t="shared" si="369"/>
        <v>0.18339682990293146</v>
      </c>
      <c r="CZ135" s="26">
        <f t="shared" si="370"/>
        <v>0.30693274677005689</v>
      </c>
      <c r="DA135" s="26">
        <f t="shared" si="333"/>
        <v>0.28699620938227255</v>
      </c>
      <c r="DB135" s="26"/>
      <c r="DC135">
        <f t="shared" si="246"/>
        <v>1</v>
      </c>
      <c r="DE135" s="26">
        <f t="shared" si="371"/>
        <v>0.22067183544935406</v>
      </c>
      <c r="DF135" s="26">
        <f t="shared" si="372"/>
        <v>0.18116647324975491</v>
      </c>
      <c r="DG135" s="26">
        <f t="shared" si="373"/>
        <v>0.30919169067875812</v>
      </c>
      <c r="DH135" s="26">
        <f t="shared" si="374"/>
        <v>0.28894497314586015</v>
      </c>
      <c r="DI135" s="26"/>
      <c r="DJ135" s="26">
        <f t="shared" si="276"/>
        <v>0.99997497252372725</v>
      </c>
      <c r="DK135" s="26"/>
      <c r="DL135" s="26">
        <f t="shared" si="277"/>
        <v>0.22067735844670652</v>
      </c>
      <c r="DM135" s="26">
        <f t="shared" si="278"/>
        <v>0.18117100750284648</v>
      </c>
      <c r="DN135" s="26">
        <f t="shared" si="279"/>
        <v>0.30919942916013499</v>
      </c>
      <c r="DO135" s="26">
        <f t="shared" si="280"/>
        <v>0.28895220489031198</v>
      </c>
      <c r="DP135" s="26"/>
      <c r="DQ135" s="26">
        <f t="shared" si="281"/>
        <v>1</v>
      </c>
      <c r="DR135" s="26"/>
      <c r="DS135" s="26"/>
      <c r="DT135" s="26">
        <f t="shared" si="375"/>
        <v>3.0849568018797093E-2</v>
      </c>
      <c r="DU135" s="26">
        <f t="shared" si="376"/>
        <v>2.7351567665351292E-2</v>
      </c>
      <c r="DV135" s="26">
        <f t="shared" si="377"/>
        <v>-4.3196453441410598E-2</v>
      </c>
      <c r="DW135" s="26">
        <f t="shared" si="378"/>
        <v>-1.4390998101465182E-2</v>
      </c>
      <c r="DX135" s="26"/>
      <c r="DZ135" s="26">
        <f t="shared" si="284"/>
        <v>0.99426499118270117</v>
      </c>
      <c r="EA135" s="26">
        <f t="shared" si="379"/>
        <v>0.7891326356403221</v>
      </c>
      <c r="EB135" s="26">
        <f t="shared" si="334"/>
        <v>0.94913161271980395</v>
      </c>
      <c r="ED135" s="26">
        <f t="shared" si="380"/>
        <v>-2.8882727252290491E-2</v>
      </c>
      <c r="EE135" s="26">
        <f t="shared" si="381"/>
        <v>-1.895622669751559E-2</v>
      </c>
      <c r="EF135" s="26">
        <f t="shared" si="382"/>
        <v>1.2422145076442031E-2</v>
      </c>
      <c r="EG135" s="26">
        <f t="shared" si="383"/>
        <v>-1.5254904209225791E-2</v>
      </c>
      <c r="EH135" s="26"/>
      <c r="EJ135" s="26">
        <f t="shared" si="384"/>
        <v>0.98967853502081293</v>
      </c>
      <c r="EK135" s="26">
        <f t="shared" si="385"/>
        <v>0.71489402441515693</v>
      </c>
      <c r="EL135" s="26">
        <f t="shared" si="335"/>
        <v>0.84346406366102122</v>
      </c>
      <c r="EM135" s="26">
        <v>0.83328366884709393</v>
      </c>
      <c r="EN135" s="26"/>
      <c r="EO135" s="26">
        <f t="shared" si="386"/>
        <v>3.2924553339913711E-3</v>
      </c>
      <c r="EP135" s="26">
        <f t="shared" si="387"/>
        <v>2.4656149813023793E-2</v>
      </c>
      <c r="EQ135" s="26">
        <f t="shared" si="388"/>
        <v>1.0027595639562629E-2</v>
      </c>
      <c r="ER135" s="26">
        <f t="shared" si="389"/>
        <v>-1.6838495903402282E-2</v>
      </c>
      <c r="EU135" s="26">
        <f t="shared" si="282"/>
        <v>1.0034344403995581</v>
      </c>
      <c r="EV135" s="26">
        <f t="shared" si="390"/>
        <v>0.79386446669436728</v>
      </c>
      <c r="EW135" s="26">
        <f t="shared" si="336"/>
        <v>0.96038829115866708</v>
      </c>
      <c r="EX135" s="26"/>
      <c r="EY135" s="26">
        <f t="shared" si="391"/>
        <v>2.7557112684805759E-2</v>
      </c>
      <c r="EZ135" s="26">
        <f t="shared" si="392"/>
        <v>2.6954178523274511E-3</v>
      </c>
      <c r="FA135" s="26">
        <f t="shared" si="393"/>
        <v>-5.3223801231365928E-2</v>
      </c>
      <c r="FB135" s="26">
        <f t="shared" si="394"/>
        <v>2.447497801937665E-3</v>
      </c>
      <c r="FC135" s="26"/>
      <c r="FD135" s="26"/>
      <c r="FE135" s="26">
        <f t="shared" si="283"/>
        <v>0.99086201085768211</v>
      </c>
      <c r="FF135" s="26">
        <f t="shared" si="395"/>
        <v>0.99404040848091979</v>
      </c>
      <c r="FG135" s="26">
        <f t="shared" si="337"/>
        <v>0.98827976084576652</v>
      </c>
      <c r="FW135">
        <f t="shared" si="338"/>
        <v>1.6514696079787701</v>
      </c>
      <c r="FY135" s="8">
        <f t="shared" si="396"/>
        <v>51</v>
      </c>
      <c r="FZ135" t="b">
        <f t="shared" si="273"/>
        <v>0</v>
      </c>
      <c r="GD135" s="11"/>
      <c r="GE135" s="11"/>
      <c r="GF135" s="11"/>
      <c r="GG135" s="11" t="str">
        <f t="shared" ca="1" si="409"/>
        <v/>
      </c>
      <c r="GH135" s="11" t="str">
        <f t="shared" ca="1" si="410"/>
        <v/>
      </c>
      <c r="GI135" s="11" t="str">
        <f t="shared" ca="1" si="411"/>
        <v/>
      </c>
      <c r="GJ135" s="11" t="str">
        <f t="shared" ca="1" si="412"/>
        <v/>
      </c>
      <c r="GN135" s="11" t="str">
        <f t="shared" ca="1" si="398"/>
        <v/>
      </c>
      <c r="GO135" s="11" t="str">
        <f t="shared" ca="1" si="399"/>
        <v/>
      </c>
      <c r="GP135" s="11" t="str">
        <f t="shared" ca="1" si="400"/>
        <v/>
      </c>
      <c r="GQ135" s="11" t="str">
        <f t="shared" ca="1" si="401"/>
        <v/>
      </c>
      <c r="GY135" s="14"/>
      <c r="HA135" s="26">
        <f t="shared" si="339"/>
        <v>1.1903294232826296</v>
      </c>
      <c r="HB135" s="26">
        <f t="shared" si="340"/>
        <v>0.93691006028833745</v>
      </c>
      <c r="HC135" s="26">
        <f t="shared" si="341"/>
        <v>0.97552218950869762</v>
      </c>
      <c r="HD135" s="26">
        <f t="shared" si="342"/>
        <v>0.98585837941196508</v>
      </c>
      <c r="HE135" s="26">
        <f t="shared" si="343"/>
        <v>1.0725480453760523</v>
      </c>
      <c r="HF135" s="26">
        <f t="shared" si="344"/>
        <v>1.0725476090241135</v>
      </c>
      <c r="HG135" s="26"/>
      <c r="HH135" s="26">
        <f t="shared" si="345"/>
        <v>0.91397655338520478</v>
      </c>
      <c r="HJ135" s="26">
        <f t="shared" si="346"/>
        <v>1.0005937956421482</v>
      </c>
      <c r="HK135" s="26">
        <f t="shared" si="347"/>
        <v>1.0355439178947081</v>
      </c>
      <c r="HL135" s="26">
        <f t="shared" si="348"/>
        <v>0.8672441713580461</v>
      </c>
      <c r="HM135" s="26">
        <f t="shared" si="349"/>
        <v>0.99743943765115783</v>
      </c>
      <c r="HP135" s="8">
        <f t="shared" si="397"/>
        <v>51</v>
      </c>
      <c r="HQ135" t="b">
        <f t="shared" si="275"/>
        <v>0</v>
      </c>
      <c r="HT135" s="11"/>
      <c r="HU135" s="11"/>
      <c r="HV135" s="11"/>
      <c r="HW135" s="19" t="str">
        <f t="shared" ca="1" si="350"/>
        <v/>
      </c>
      <c r="HX135" s="12" t="str">
        <f t="shared" ca="1" si="351"/>
        <v/>
      </c>
      <c r="HY135" s="12" t="str">
        <f t="shared" ca="1" si="352"/>
        <v/>
      </c>
      <c r="HZ135" s="12" t="str">
        <f t="shared" ca="1" si="353"/>
        <v/>
      </c>
      <c r="IC135" s="12" t="str">
        <f t="shared" ca="1" si="354"/>
        <v/>
      </c>
      <c r="ID135" s="12" t="str">
        <f t="shared" ca="1" si="355"/>
        <v/>
      </c>
      <c r="IE135" s="12" t="str">
        <f t="shared" ca="1" si="356"/>
        <v/>
      </c>
      <c r="IF135" s="12" t="str">
        <f t="shared" ca="1" si="357"/>
        <v/>
      </c>
      <c r="IH135" s="197"/>
      <c r="II135">
        <f t="shared" si="358"/>
        <v>1.2027913116809139</v>
      </c>
      <c r="IJ135">
        <f t="shared" si="359"/>
        <v>1.2698678823650202</v>
      </c>
      <c r="IK135" t="e">
        <f t="shared" si="360"/>
        <v>#DIV/0!</v>
      </c>
      <c r="IL135">
        <f t="shared" si="361"/>
        <v>1.2726847875546694</v>
      </c>
      <c r="IM135">
        <f t="shared" si="362"/>
        <v>1.4624848651203839</v>
      </c>
      <c r="IN135">
        <f t="shared" si="363"/>
        <v>1.2562848616486058</v>
      </c>
    </row>
    <row r="136" spans="1:249" x14ac:dyDescent="0.2">
      <c r="A136" t="s">
        <v>239</v>
      </c>
      <c r="B136" s="1">
        <f t="shared" si="364"/>
        <v>2001</v>
      </c>
      <c r="C136" s="42">
        <f>'Annual Data - MER Dec 2019'!C65</f>
        <v>20038.276999999998</v>
      </c>
      <c r="D136" s="42">
        <f>'Annual Data - MER Dec 2019 PNNL'!G65</f>
        <v>17136.91</v>
      </c>
      <c r="E136" s="42">
        <f>'Annual Data - MER Dec 2019 PNNL'!J65</f>
        <v>32652.521000000001</v>
      </c>
      <c r="F136" s="42">
        <f>'Annual Data - MER Dec 2019 PNNL'!M65</f>
        <v>26242.105</v>
      </c>
      <c r="G136" s="42">
        <v>-6.0789999999999997</v>
      </c>
      <c r="H136" s="42">
        <f t="shared" si="237"/>
        <v>96063.733999999997</v>
      </c>
      <c r="I136" s="1"/>
      <c r="J136" s="1"/>
      <c r="K136" s="525"/>
      <c r="L136" s="42">
        <f>[11]National!H67</f>
        <v>20024.493213220769</v>
      </c>
      <c r="M136" s="42">
        <f>[10]Commercial_Total!D67</f>
        <v>16614.393612992881</v>
      </c>
      <c r="N136" s="42">
        <f>[12]Total_Industrial!F62</f>
        <v>27248.653649248747</v>
      </c>
      <c r="O136" s="249">
        <f>'[13]Total_Transportation '!F62</f>
        <v>26220.622805370982</v>
      </c>
      <c r="P136" s="42"/>
      <c r="Q136" s="42">
        <f t="shared" si="402"/>
        <v>90108.163280833382</v>
      </c>
      <c r="R136" s="27"/>
      <c r="S136" s="27"/>
      <c r="T136" s="51">
        <f t="shared" si="408"/>
        <v>0.9993121271464992</v>
      </c>
      <c r="U136" s="51">
        <f t="shared" si="294"/>
        <v>0.96950929969246968</v>
      </c>
      <c r="V136" s="51">
        <f t="shared" si="295"/>
        <v>0.83450382435245185</v>
      </c>
      <c r="W136" s="51">
        <f t="shared" si="296"/>
        <v>0.99918138447243399</v>
      </c>
      <c r="X136" s="51"/>
      <c r="Y136" s="51">
        <f t="shared" si="297"/>
        <v>0.93800396391871865</v>
      </c>
      <c r="Z136" s="218"/>
      <c r="AA136" s="231">
        <f>Sector_Activity!B58</f>
        <v>105594.17435404482</v>
      </c>
      <c r="AB136" s="231">
        <f>Sector_Activity!C58</f>
        <v>75387.733723424317</v>
      </c>
      <c r="AC136" s="42">
        <f>Sector_Activity!D58</f>
        <v>2793.8341063455846</v>
      </c>
      <c r="AD136" s="265">
        <f>Sector_Activity!E58</f>
        <v>1.4527755430074056</v>
      </c>
      <c r="AE136" s="23"/>
      <c r="AF136" s="42">
        <f>Sector_Activity!G58</f>
        <v>13262.1</v>
      </c>
      <c r="AI136" s="267">
        <f t="shared" si="298"/>
        <v>189.63634438847927</v>
      </c>
      <c r="AJ136" s="267">
        <f t="shared" si="365"/>
        <v>220.3859008939871</v>
      </c>
      <c r="AK136" s="267">
        <f t="shared" si="299"/>
        <v>9.7531394535414169</v>
      </c>
      <c r="AL136" s="51">
        <f t="shared" si="300"/>
        <v>18.048640019841883</v>
      </c>
      <c r="AO136" s="34">
        <f t="shared" si="312"/>
        <v>6.7944113889077427</v>
      </c>
      <c r="AP136" s="34">
        <f t="shared" si="366"/>
        <v>7.2434783329940204</v>
      </c>
      <c r="AR136" s="26">
        <f t="shared" si="313"/>
        <v>1.0280424650945834</v>
      </c>
      <c r="AS136" s="26">
        <f t="shared" si="314"/>
        <v>1.1165863351780689</v>
      </c>
      <c r="AT136" s="26">
        <f t="shared" si="301"/>
        <v>0.78828120904674737</v>
      </c>
      <c r="AU136" s="26">
        <f t="shared" si="302"/>
        <v>0.93119425076691309</v>
      </c>
      <c r="AV136" s="26"/>
      <c r="AW136" s="26">
        <f t="shared" si="315"/>
        <v>0.78008258965258181</v>
      </c>
      <c r="AZ136" s="34">
        <f t="shared" si="316"/>
        <v>7.9621005990035378</v>
      </c>
      <c r="BA136" s="34">
        <f t="shared" si="367"/>
        <v>5.6844491991030317</v>
      </c>
      <c r="BB136" s="34">
        <f t="shared" si="317"/>
        <v>0.21066302518798566</v>
      </c>
      <c r="BC136" s="93">
        <f t="shared" si="318"/>
        <v>1.0954340134725313E-4</v>
      </c>
      <c r="BE136" s="26"/>
      <c r="BF136" s="26"/>
      <c r="BI136" s="258">
        <f>[11]National!CQ67</f>
        <v>0.94277761368473945</v>
      </c>
      <c r="BJ136" s="258">
        <f>[10]Commercial_Total!Y67</f>
        <v>1.1283111609907057</v>
      </c>
      <c r="BK136" s="258">
        <f>[12]Total_Industrial!Z62</f>
        <v>0.93500508594105169</v>
      </c>
      <c r="BL136" s="258">
        <f>'[13]Total_Transportation '!Z62</f>
        <v>0.87586301026889168</v>
      </c>
      <c r="BM136" s="1"/>
      <c r="BO136" s="258">
        <f>[11]National!CU67</f>
        <v>1.0904400467005093</v>
      </c>
      <c r="BP136" s="258">
        <f>[10]Commercial_Total!X67</f>
        <v>0.98960851738598243</v>
      </c>
      <c r="BQ136" s="258">
        <f>[12]Total_Industrial!AD62</f>
        <v>0.84307902040918459</v>
      </c>
      <c r="BR136" s="262">
        <f>'[13]Total_Transportation '!AD62</f>
        <v>1.0631733956672449</v>
      </c>
      <c r="BS136" s="259"/>
      <c r="BT136" s="3"/>
      <c r="CA136" s="83">
        <f t="shared" si="319"/>
        <v>1.6679578926186314</v>
      </c>
      <c r="CB136" s="83">
        <f t="shared" si="320"/>
        <v>0.75449366561843434</v>
      </c>
      <c r="CC136" s="83">
        <f t="shared" si="321"/>
        <v>0.78008258965258181</v>
      </c>
      <c r="CD136" s="83">
        <f t="shared" si="322"/>
        <v>0.83653629728475865</v>
      </c>
      <c r="CE136" s="83">
        <f t="shared" si="323"/>
        <v>0.98143360526658574</v>
      </c>
      <c r="CF136" s="83">
        <f t="shared" si="324"/>
        <v>0.95015664870815209</v>
      </c>
      <c r="CG136" s="84">
        <f t="shared" si="309"/>
        <v>1.3011459333718378</v>
      </c>
      <c r="CH136" s="84">
        <f t="shared" si="325"/>
        <v>1.3011449123054051</v>
      </c>
      <c r="CI136" s="9"/>
      <c r="CJ136" s="84">
        <f t="shared" si="326"/>
        <v>0.82100483418054104</v>
      </c>
      <c r="CK136" s="26"/>
      <c r="CL136" s="87">
        <f t="shared" si="327"/>
        <v>0.84260653478281933</v>
      </c>
      <c r="CM136" s="87">
        <f t="shared" si="240"/>
        <v>1.0444570563801728E-3</v>
      </c>
      <c r="CN136" s="92">
        <f t="shared" si="241"/>
        <v>1</v>
      </c>
      <c r="CO136" s="92">
        <f t="shared" si="242"/>
        <v>1</v>
      </c>
      <c r="CP136" s="5">
        <f t="shared" si="328"/>
        <v>1</v>
      </c>
      <c r="CQ136" s="91">
        <f t="shared" si="329"/>
        <v>1</v>
      </c>
      <c r="CR136" s="37">
        <f t="shared" si="330"/>
        <v>1.3011459333718378</v>
      </c>
      <c r="CS136">
        <f t="shared" si="331"/>
        <v>0.82100483418054104</v>
      </c>
      <c r="CT136" s="84">
        <f t="shared" si="332"/>
        <v>0.93251493352360737</v>
      </c>
      <c r="CU136" s="205"/>
      <c r="CV136" s="244"/>
      <c r="CW136" s="5"/>
      <c r="CX136" s="26">
        <f t="shared" si="368"/>
        <v>0.22222729311230022</v>
      </c>
      <c r="CY136" s="26">
        <f t="shared" si="369"/>
        <v>0.18438277962910021</v>
      </c>
      <c r="CZ136" s="26">
        <f t="shared" si="370"/>
        <v>0.30239939043397102</v>
      </c>
      <c r="DA136" s="26">
        <f t="shared" si="333"/>
        <v>0.2909905368246285</v>
      </c>
      <c r="DB136" s="26"/>
      <c r="DC136">
        <f t="shared" si="246"/>
        <v>0.99999999999999989</v>
      </c>
      <c r="DE136" s="26">
        <f t="shared" si="371"/>
        <v>0.22245067870361612</v>
      </c>
      <c r="DF136" s="26">
        <f t="shared" si="372"/>
        <v>0.18388936424008867</v>
      </c>
      <c r="DG136" s="26">
        <f t="shared" si="373"/>
        <v>0.30466044724988817</v>
      </c>
      <c r="DH136" s="26">
        <f t="shared" si="374"/>
        <v>0.28898877240542009</v>
      </c>
      <c r="DI136" s="26"/>
      <c r="DJ136" s="26">
        <f t="shared" si="276"/>
        <v>0.999989262599013</v>
      </c>
      <c r="DK136" s="26"/>
      <c r="DL136" s="26">
        <f t="shared" si="277"/>
        <v>0.22245306727140021</v>
      </c>
      <c r="DM136" s="26">
        <f t="shared" si="278"/>
        <v>0.18389133875513092</v>
      </c>
      <c r="DN136" s="26">
        <f t="shared" si="279"/>
        <v>0.3046637185464004</v>
      </c>
      <c r="DO136" s="26">
        <f t="shared" si="280"/>
        <v>0.28899187542706856</v>
      </c>
      <c r="DP136" s="26"/>
      <c r="DQ136" s="26">
        <f t="shared" si="281"/>
        <v>1</v>
      </c>
      <c r="DR136" s="26"/>
      <c r="DS136" s="26"/>
      <c r="DT136" s="26">
        <f t="shared" si="375"/>
        <v>-2.8827251720240012E-2</v>
      </c>
      <c r="DU136" s="26">
        <f t="shared" si="376"/>
        <v>-3.0947970074840851E-2</v>
      </c>
      <c r="DV136" s="26">
        <f t="shared" si="377"/>
        <v>-7.8950797677004355E-3</v>
      </c>
      <c r="DW136" s="26">
        <f t="shared" si="378"/>
        <v>-1.0910999528225801E-2</v>
      </c>
      <c r="DX136" s="26"/>
      <c r="DZ136" s="26">
        <f t="shared" si="284"/>
        <v>0.98249275551092419</v>
      </c>
      <c r="EA136" s="26">
        <f t="shared" si="379"/>
        <v>0.77531709765385814</v>
      </c>
      <c r="EB136" s="26">
        <f t="shared" si="334"/>
        <v>0.93251493352360737</v>
      </c>
      <c r="ED136" s="26">
        <f t="shared" si="380"/>
        <v>9.084787235274271E-4</v>
      </c>
      <c r="EE136" s="26">
        <f t="shared" si="381"/>
        <v>1.0399921665279574E-2</v>
      </c>
      <c r="EF136" s="26">
        <f t="shared" si="382"/>
        <v>-3.289464407486873E-2</v>
      </c>
      <c r="EG136" s="26">
        <f t="shared" si="383"/>
        <v>-1.1769559692304827E-3</v>
      </c>
      <c r="EH136" s="26"/>
      <c r="EJ136" s="26">
        <f t="shared" si="384"/>
        <v>0.99178653048217258</v>
      </c>
      <c r="EK136" s="26">
        <f t="shared" si="385"/>
        <v>0.70902226413714609</v>
      </c>
      <c r="EL136" s="26">
        <f t="shared" si="335"/>
        <v>0.83653629728475865</v>
      </c>
      <c r="EM136" s="26">
        <v>0.83328366884709393</v>
      </c>
      <c r="EN136" s="26"/>
      <c r="EO136" s="26">
        <f t="shared" si="386"/>
        <v>-1.3734722816725298E-2</v>
      </c>
      <c r="EP136" s="26">
        <f t="shared" si="387"/>
        <v>-2.6513416186081083E-2</v>
      </c>
      <c r="EQ136" s="26">
        <f t="shared" si="388"/>
        <v>3.118291784330107E-3</v>
      </c>
      <c r="ER136" s="26">
        <f t="shared" si="389"/>
        <v>-1.2906659793168096E-2</v>
      </c>
      <c r="EU136" s="26">
        <f t="shared" si="282"/>
        <v>0.98934634819613332</v>
      </c>
      <c r="EV136" s="26">
        <f t="shared" si="390"/>
        <v>0.78540691108674321</v>
      </c>
      <c r="EW136" s="26">
        <f t="shared" si="336"/>
        <v>0.95015664870815209</v>
      </c>
      <c r="EX136" s="26"/>
      <c r="EY136" s="26">
        <f t="shared" si="391"/>
        <v>-1.509252890351462E-2</v>
      </c>
      <c r="EZ136" s="26">
        <f t="shared" si="392"/>
        <v>-4.4345538887597914E-3</v>
      </c>
      <c r="FA136" s="26">
        <f t="shared" si="393"/>
        <v>-1.1013209567869151E-2</v>
      </c>
      <c r="FB136" s="26">
        <f t="shared" si="394"/>
        <v>1.9956602649419792E-3</v>
      </c>
      <c r="FC136" s="26"/>
      <c r="FD136" s="26"/>
      <c r="FE136" s="26">
        <f t="shared" si="283"/>
        <v>0.99307265427218516</v>
      </c>
      <c r="FF136" s="26">
        <f t="shared" si="395"/>
        <v>0.98715434690395421</v>
      </c>
      <c r="FG136" s="26">
        <f t="shared" si="337"/>
        <v>0.98143360526658574</v>
      </c>
      <c r="FW136">
        <f t="shared" si="338"/>
        <v>1.6679578926186314</v>
      </c>
      <c r="FY136" s="8">
        <f t="shared" si="396"/>
        <v>52</v>
      </c>
      <c r="FZ136" t="b">
        <f t="shared" si="273"/>
        <v>0</v>
      </c>
      <c r="GD136" s="11"/>
      <c r="GE136" s="11"/>
      <c r="GF136" s="11"/>
      <c r="GG136" s="11" t="str">
        <f t="shared" ca="1" si="409"/>
        <v/>
      </c>
      <c r="GH136" s="11" t="str">
        <f t="shared" ca="1" si="410"/>
        <v/>
      </c>
      <c r="GI136" s="11" t="str">
        <f t="shared" ca="1" si="411"/>
        <v/>
      </c>
      <c r="GJ136" s="11" t="str">
        <f t="shared" ca="1" si="412"/>
        <v/>
      </c>
      <c r="GN136" s="11" t="str">
        <f t="shared" ca="1" si="398"/>
        <v/>
      </c>
      <c r="GO136" s="11" t="str">
        <f t="shared" ca="1" si="399"/>
        <v/>
      </c>
      <c r="GP136" s="11" t="str">
        <f t="shared" ca="1" si="400"/>
        <v/>
      </c>
      <c r="GQ136" s="11" t="str">
        <f t="shared" ca="1" si="401"/>
        <v/>
      </c>
      <c r="GY136" s="14"/>
      <c r="HA136" s="26">
        <f t="shared" si="339"/>
        <v>1.2022136809471147</v>
      </c>
      <c r="HB136" s="26">
        <f t="shared" si="340"/>
        <v>0.92921477806721342</v>
      </c>
      <c r="HC136" s="26">
        <f t="shared" si="341"/>
        <v>0.96876441003681601</v>
      </c>
      <c r="HD136" s="26">
        <f t="shared" si="342"/>
        <v>0.97535538750978568</v>
      </c>
      <c r="HE136" s="26">
        <f t="shared" si="343"/>
        <v>1.0555500647182996</v>
      </c>
      <c r="HF136" s="26">
        <f t="shared" si="344"/>
        <v>1.0555495831896544</v>
      </c>
      <c r="HG136" s="26"/>
      <c r="HH136" s="26">
        <f t="shared" si="345"/>
        <v>0.90019020627177493</v>
      </c>
      <c r="HJ136" s="26">
        <f t="shared" si="346"/>
        <v>0.9721612120021722</v>
      </c>
      <c r="HK136" s="26">
        <f t="shared" si="347"/>
        <v>1.0039867692439006</v>
      </c>
      <c r="HL136" s="26">
        <f t="shared" si="348"/>
        <v>0.86042416711137315</v>
      </c>
      <c r="HM136" s="26">
        <f t="shared" si="349"/>
        <v>0.98661553360533549</v>
      </c>
      <c r="HP136" s="8">
        <f t="shared" si="397"/>
        <v>52</v>
      </c>
      <c r="HQ136" t="b">
        <f t="shared" si="275"/>
        <v>0</v>
      </c>
      <c r="HT136" s="11"/>
      <c r="HU136" s="11"/>
      <c r="HV136" s="11"/>
      <c r="HW136" s="19" t="str">
        <f t="shared" ca="1" si="350"/>
        <v/>
      </c>
      <c r="HX136" s="12" t="str">
        <f t="shared" ca="1" si="351"/>
        <v/>
      </c>
      <c r="HY136" s="12" t="str">
        <f t="shared" ca="1" si="352"/>
        <v/>
      </c>
      <c r="HZ136" s="12" t="str">
        <f t="shared" ca="1" si="353"/>
        <v/>
      </c>
      <c r="IC136" s="12" t="str">
        <f t="shared" ca="1" si="354"/>
        <v/>
      </c>
      <c r="ID136" s="12" t="str">
        <f t="shared" ca="1" si="355"/>
        <v/>
      </c>
      <c r="IE136" s="12" t="str">
        <f t="shared" ca="1" si="356"/>
        <v/>
      </c>
      <c r="IF136" s="12" t="str">
        <f t="shared" ca="1" si="357"/>
        <v/>
      </c>
      <c r="IH136" s="197"/>
      <c r="II136">
        <f t="shared" si="358"/>
        <v>1.2159041103330224</v>
      </c>
      <c r="IJ136">
        <f t="shared" si="359"/>
        <v>1.2959542332713276</v>
      </c>
      <c r="IK136" t="e">
        <f t="shared" si="360"/>
        <v>#DIV/0!</v>
      </c>
      <c r="IL136">
        <f t="shared" si="361"/>
        <v>1.2500010589053965</v>
      </c>
      <c r="IM136">
        <f t="shared" si="362"/>
        <v>1.4470447878869359</v>
      </c>
      <c r="IN136">
        <f t="shared" si="363"/>
        <v>1.2181138228605553</v>
      </c>
    </row>
    <row r="137" spans="1:249" x14ac:dyDescent="0.2">
      <c r="A137" t="s">
        <v>239</v>
      </c>
      <c r="B137" s="1">
        <f t="shared" si="364"/>
        <v>2002</v>
      </c>
      <c r="C137" s="42">
        <f>'Annual Data - MER Dec 2019'!C66</f>
        <v>20786.493999999999</v>
      </c>
      <c r="D137" s="42">
        <f>'Annual Data - MER Dec 2019 PNNL'!G66</f>
        <v>17345.876</v>
      </c>
      <c r="E137" s="42">
        <f>'Annual Data - MER Dec 2019 PNNL'!J66</f>
        <v>32590.121999999999</v>
      </c>
      <c r="F137" s="42">
        <f>'Annual Data - MER Dec 2019 PNNL'!M66</f>
        <v>26807.780999999999</v>
      </c>
      <c r="G137" s="42">
        <v>5.1180000000000003</v>
      </c>
      <c r="H137" s="42">
        <f t="shared" si="237"/>
        <v>97535.391000000003</v>
      </c>
      <c r="I137" s="1"/>
      <c r="J137" s="1"/>
      <c r="K137" s="525"/>
      <c r="L137" s="42">
        <f>[11]National!H68</f>
        <v>20774.073430244298</v>
      </c>
      <c r="M137" s="42">
        <f>[10]Commercial_Total!D68</f>
        <v>16907.807810030099</v>
      </c>
      <c r="N137" s="42">
        <f>[12]Total_Industrial!F63</f>
        <v>25967.191572958156</v>
      </c>
      <c r="O137" s="251">
        <f>'[13]Total_Transportation '!F63</f>
        <v>26777.908675227143</v>
      </c>
      <c r="P137" s="42"/>
      <c r="Q137" s="42">
        <f t="shared" si="402"/>
        <v>90426.981488459685</v>
      </c>
      <c r="R137" s="27"/>
      <c r="S137" s="27"/>
      <c r="T137" s="51">
        <f t="shared" si="408"/>
        <v>0.9994024692304676</v>
      </c>
      <c r="U137" s="51">
        <f t="shared" si="294"/>
        <v>0.97474511002096975</v>
      </c>
      <c r="V137" s="51">
        <f t="shared" si="295"/>
        <v>0.79678104834827423</v>
      </c>
      <c r="W137" s="51">
        <f t="shared" si="296"/>
        <v>0.99888568454163151</v>
      </c>
      <c r="X137" s="1"/>
      <c r="Y137" s="51">
        <f t="shared" si="297"/>
        <v>0.92711969021029184</v>
      </c>
      <c r="AA137" s="231">
        <f>Sector_Activity!B59</f>
        <v>106436.83928083624</v>
      </c>
      <c r="AB137" s="231">
        <f>Sector_Activity!C59</f>
        <v>76666.137428142072</v>
      </c>
      <c r="AC137" s="42">
        <f>Sector_Activity!D59</f>
        <v>2791.7091042514985</v>
      </c>
      <c r="AD137" s="265">
        <f>Sector_Activity!E59</f>
        <v>1.4780190637902733</v>
      </c>
      <c r="AE137" s="23"/>
      <c r="AF137" s="42">
        <f>Sector_Activity!G59</f>
        <v>13493.1</v>
      </c>
      <c r="AI137" s="267">
        <f t="shared" si="298"/>
        <v>195.17747398935239</v>
      </c>
      <c r="AJ137" s="267">
        <f t="shared" si="365"/>
        <v>220.53814600843185</v>
      </c>
      <c r="AK137" s="267">
        <f t="shared" si="299"/>
        <v>9.3015391658868314</v>
      </c>
      <c r="AL137" s="51">
        <f t="shared" si="300"/>
        <v>18.117431182894983</v>
      </c>
      <c r="AO137" s="34">
        <f t="shared" si="312"/>
        <v>6.7017202487537837</v>
      </c>
      <c r="AP137" s="34">
        <f t="shared" si="366"/>
        <v>7.2285383640527385</v>
      </c>
      <c r="AR137" s="26">
        <f t="shared" si="313"/>
        <v>1.0580816253233873</v>
      </c>
      <c r="AS137" s="26">
        <f t="shared" si="314"/>
        <v>1.1173576858574774</v>
      </c>
      <c r="AT137" s="26">
        <f t="shared" si="301"/>
        <v>0.75178136994837841</v>
      </c>
      <c r="AU137" s="26">
        <f t="shared" si="302"/>
        <v>0.93474343427703865</v>
      </c>
      <c r="AV137" s="26"/>
      <c r="AW137" s="26">
        <f t="shared" si="315"/>
        <v>0.76944049860004482</v>
      </c>
      <c r="AZ137" s="34">
        <f t="shared" si="316"/>
        <v>7.8882420852758992</v>
      </c>
      <c r="BA137" s="34">
        <f t="shared" si="367"/>
        <v>5.6818772134010764</v>
      </c>
      <c r="BB137" s="34">
        <f t="shared" si="317"/>
        <v>0.2068990153672246</v>
      </c>
      <c r="BC137" s="93">
        <f t="shared" si="318"/>
        <v>1.095388801528391E-4</v>
      </c>
      <c r="BE137" s="26"/>
      <c r="BF137" s="26"/>
      <c r="BG137" s="26"/>
      <c r="BI137" s="258">
        <f>[11]National!CQ68</f>
        <v>0.93915950637848755</v>
      </c>
      <c r="BJ137" s="258">
        <f>[10]Commercial_Total!Y68</f>
        <v>1.1198966565755295</v>
      </c>
      <c r="BK137" s="258">
        <f>[12]Total_Industrial!Z63</f>
        <v>0.88239880394590275</v>
      </c>
      <c r="BL137" s="258">
        <f>'[13]Total_Transportation '!Z63</f>
        <v>0.8743059551899488</v>
      </c>
      <c r="BM137" s="1"/>
      <c r="BO137" s="258">
        <f>[11]National!CU68</f>
        <v>1.1266261142406753</v>
      </c>
      <c r="BP137" s="258">
        <f>[10]Commercial_Total!X68</f>
        <v>0.99773285266712397</v>
      </c>
      <c r="BQ137" s="258">
        <f>[12]Total_Industrial!AD63</f>
        <v>0.8519769605401013</v>
      </c>
      <c r="BR137" s="262">
        <f>'[13]Total_Transportation '!AD63</f>
        <v>1.0691262351906989</v>
      </c>
      <c r="BS137" s="259"/>
      <c r="BT137" s="3"/>
      <c r="CA137" s="83">
        <f t="shared" si="319"/>
        <v>1.6970104765378375</v>
      </c>
      <c r="CB137" s="83">
        <f t="shared" si="320"/>
        <v>0.75293749171792179</v>
      </c>
      <c r="CC137" s="83">
        <f t="shared" si="321"/>
        <v>0.76944049860004482</v>
      </c>
      <c r="CD137" s="83">
        <f t="shared" si="322"/>
        <v>0.83027235024017765</v>
      </c>
      <c r="CE137" s="83">
        <f t="shared" si="323"/>
        <v>0.99490146292990278</v>
      </c>
      <c r="CF137" s="83">
        <f t="shared" si="324"/>
        <v>0.93148265594790947</v>
      </c>
      <c r="CG137" s="84">
        <f t="shared" si="309"/>
        <v>1.3057497188814597</v>
      </c>
      <c r="CH137" s="84">
        <f t="shared" si="325"/>
        <v>1.3057485871967736</v>
      </c>
      <c r="CI137" s="9"/>
      <c r="CJ137" s="84">
        <f t="shared" si="326"/>
        <v>0.82603917588420139</v>
      </c>
      <c r="CK137" s="26"/>
      <c r="CL137" s="87">
        <f t="shared" si="327"/>
        <v>0.83079787233763303</v>
      </c>
      <c r="CM137" s="87">
        <f t="shared" si="240"/>
        <v>1.0157779829126918E-3</v>
      </c>
      <c r="CN137" s="92">
        <f t="shared" si="241"/>
        <v>1</v>
      </c>
      <c r="CO137" s="92">
        <f t="shared" si="242"/>
        <v>1</v>
      </c>
      <c r="CP137" s="5">
        <f t="shared" si="328"/>
        <v>1</v>
      </c>
      <c r="CQ137" s="91">
        <f t="shared" si="329"/>
        <v>1</v>
      </c>
      <c r="CR137" s="37">
        <f t="shared" si="330"/>
        <v>1.3057497188814597</v>
      </c>
      <c r="CS137">
        <f t="shared" si="331"/>
        <v>0.82603917588420139</v>
      </c>
      <c r="CT137" s="84">
        <f t="shared" si="332"/>
        <v>0.92673265390261861</v>
      </c>
      <c r="CU137" s="205"/>
      <c r="CV137" s="244"/>
      <c r="CW137" s="5"/>
      <c r="CX137" s="26">
        <f t="shared" si="368"/>
        <v>0.2297331292972053</v>
      </c>
      <c r="CY137" s="26">
        <f t="shared" si="369"/>
        <v>0.18697746548343958</v>
      </c>
      <c r="CZ137" s="26">
        <f t="shared" si="370"/>
        <v>0.28716198578708607</v>
      </c>
      <c r="DA137" s="26">
        <f t="shared" si="333"/>
        <v>0.29612741943226917</v>
      </c>
      <c r="DB137" s="26"/>
      <c r="DC137">
        <f t="shared" si="246"/>
        <v>1</v>
      </c>
      <c r="DE137" s="26">
        <f t="shared" si="371"/>
        <v>0.22595943441468053</v>
      </c>
      <c r="DF137" s="26">
        <f t="shared" si="372"/>
        <v>0.18567710101478166</v>
      </c>
      <c r="DG137" s="26">
        <f t="shared" si="373"/>
        <v>0.29471504047208769</v>
      </c>
      <c r="DH137" s="26">
        <f t="shared" si="374"/>
        <v>0.29355148727096847</v>
      </c>
      <c r="DI137" s="26"/>
      <c r="DJ137" s="26">
        <f t="shared" si="276"/>
        <v>0.99990306317251842</v>
      </c>
      <c r="DK137" s="26"/>
      <c r="DL137" s="26">
        <f t="shared" si="277"/>
        <v>0.22598134032888204</v>
      </c>
      <c r="DM137" s="26">
        <f t="shared" si="278"/>
        <v>0.18569510170882017</v>
      </c>
      <c r="DN137" s="26">
        <f t="shared" si="279"/>
        <v>0.29474361198275373</v>
      </c>
      <c r="DO137" s="26">
        <f t="shared" si="280"/>
        <v>0.29357994597954395</v>
      </c>
      <c r="DP137" s="26"/>
      <c r="DQ137" s="26">
        <f t="shared" si="281"/>
        <v>0.99999999999999989</v>
      </c>
      <c r="DR137" s="26"/>
      <c r="DS137" s="26"/>
      <c r="DT137" s="26">
        <f t="shared" si="375"/>
        <v>2.8801006411798519E-2</v>
      </c>
      <c r="DU137" s="26">
        <f t="shared" si="376"/>
        <v>6.9057299806926425E-4</v>
      </c>
      <c r="DV137" s="26">
        <f t="shared" si="377"/>
        <v>-4.7409340241858007E-2</v>
      </c>
      <c r="DW137" s="26">
        <f t="shared" si="378"/>
        <v>3.8041868373628511E-3</v>
      </c>
      <c r="DX137" s="26"/>
      <c r="DZ137" s="26">
        <f t="shared" si="284"/>
        <v>0.99379926324703483</v>
      </c>
      <c r="EA137" s="26">
        <f t="shared" si="379"/>
        <v>0.77050956043123353</v>
      </c>
      <c r="EB137" s="26">
        <f t="shared" si="334"/>
        <v>0.92673265390261861</v>
      </c>
      <c r="ED137" s="26">
        <f t="shared" si="380"/>
        <v>-9.3195522360615245E-3</v>
      </c>
      <c r="EE137" s="26">
        <f t="shared" si="381"/>
        <v>-4.5256235876241755E-4</v>
      </c>
      <c r="EF137" s="26">
        <f t="shared" si="382"/>
        <v>-1.8028994068208435E-2</v>
      </c>
      <c r="EG137" s="26">
        <f t="shared" si="383"/>
        <v>-4.127393948715363E-5</v>
      </c>
      <c r="EH137" s="26"/>
      <c r="EJ137" s="26">
        <f t="shared" si="384"/>
        <v>0.99251204393053527</v>
      </c>
      <c r="EK137" s="26">
        <f t="shared" si="385"/>
        <v>0.70371313657101475</v>
      </c>
      <c r="EL137" s="26">
        <f t="shared" si="335"/>
        <v>0.83027235024017765</v>
      </c>
      <c r="EM137" s="26">
        <v>0.83328366884709393</v>
      </c>
      <c r="EN137" s="26"/>
      <c r="EO137" s="26">
        <f t="shared" si="386"/>
        <v>-3.8450931494044206E-3</v>
      </c>
      <c r="EP137" s="26">
        <f t="shared" si="387"/>
        <v>-7.4855568427559483E-3</v>
      </c>
      <c r="EQ137" s="26">
        <f t="shared" si="388"/>
        <v>-5.7907856300350891E-2</v>
      </c>
      <c r="ER137" s="26">
        <f t="shared" si="389"/>
        <v>-1.779320191905134E-3</v>
      </c>
      <c r="EU137" s="26">
        <f t="shared" si="282"/>
        <v>0.98034640626297564</v>
      </c>
      <c r="EV137" s="26">
        <f t="shared" si="390"/>
        <v>0.7699708427379931</v>
      </c>
      <c r="EW137" s="26">
        <f t="shared" si="336"/>
        <v>0.93148265594790947</v>
      </c>
      <c r="EX137" s="26"/>
      <c r="EY137" s="26">
        <f t="shared" si="391"/>
        <v>3.2646099561203158E-2</v>
      </c>
      <c r="EZ137" s="26">
        <f t="shared" si="392"/>
        <v>8.1761298408253805E-3</v>
      </c>
      <c r="FA137" s="26">
        <f t="shared" si="393"/>
        <v>1.0498794095085745E-2</v>
      </c>
      <c r="FB137" s="26">
        <f t="shared" si="394"/>
        <v>5.5835070292677147E-3</v>
      </c>
      <c r="FC137" s="26"/>
      <c r="FD137" s="26"/>
      <c r="FE137" s="26">
        <f t="shared" si="283"/>
        <v>1.0137226375692105</v>
      </c>
      <c r="FF137" s="26">
        <f t="shared" si="395"/>
        <v>1.0007007082313879</v>
      </c>
      <c r="FG137" s="26">
        <f t="shared" si="337"/>
        <v>0.99490146292990278</v>
      </c>
      <c r="FW137">
        <f t="shared" si="338"/>
        <v>1.6970104765378375</v>
      </c>
      <c r="FY137" s="8">
        <f t="shared" si="396"/>
        <v>53</v>
      </c>
      <c r="FZ137" t="b">
        <f t="shared" si="273"/>
        <v>0</v>
      </c>
      <c r="GD137" s="11"/>
      <c r="GE137" s="11"/>
      <c r="GF137" s="11"/>
      <c r="GG137" s="11" t="str">
        <f t="shared" ca="1" si="409"/>
        <v/>
      </c>
      <c r="GH137" s="11" t="str">
        <f t="shared" ca="1" si="410"/>
        <v/>
      </c>
      <c r="GI137" s="11" t="str">
        <f t="shared" ca="1" si="411"/>
        <v/>
      </c>
      <c r="GJ137" s="11" t="str">
        <f t="shared" ca="1" si="412"/>
        <v/>
      </c>
      <c r="GN137" s="11" t="str">
        <f t="shared" ca="1" si="398"/>
        <v/>
      </c>
      <c r="GO137" s="11" t="str">
        <f t="shared" ca="1" si="399"/>
        <v/>
      </c>
      <c r="GP137" s="11" t="str">
        <f t="shared" ca="1" si="400"/>
        <v/>
      </c>
      <c r="GQ137" s="11" t="str">
        <f t="shared" ca="1" si="401"/>
        <v/>
      </c>
      <c r="GY137" s="14"/>
      <c r="HA137" s="26">
        <f t="shared" si="339"/>
        <v>1.2231539061225229</v>
      </c>
      <c r="HB137" s="26">
        <f t="shared" si="340"/>
        <v>0.92225685862994866</v>
      </c>
      <c r="HC137" s="26">
        <f t="shared" si="341"/>
        <v>0.98205841292570129</v>
      </c>
      <c r="HD137" s="26">
        <f t="shared" si="342"/>
        <v>0.95618614897445042</v>
      </c>
      <c r="HE137" s="26">
        <f t="shared" si="343"/>
        <v>1.0592848695299608</v>
      </c>
      <c r="HF137" s="26">
        <f t="shared" si="344"/>
        <v>1.0592842994897125</v>
      </c>
      <c r="HG137" s="26"/>
      <c r="HH137" s="26">
        <f t="shared" si="345"/>
        <v>0.90571010689597031</v>
      </c>
      <c r="HJ137" s="26">
        <f t="shared" si="346"/>
        <v>1.0005675350939665</v>
      </c>
      <c r="HK137" s="26">
        <f t="shared" si="347"/>
        <v>1.0046803348484357</v>
      </c>
      <c r="HL137" s="26">
        <f t="shared" si="348"/>
        <v>0.82058388765844648</v>
      </c>
      <c r="HM137" s="26">
        <f t="shared" si="349"/>
        <v>0.99037595156305147</v>
      </c>
      <c r="HP137" s="8">
        <f t="shared" si="397"/>
        <v>53</v>
      </c>
      <c r="HQ137" t="b">
        <f t="shared" si="275"/>
        <v>0</v>
      </c>
      <c r="HT137" s="11"/>
      <c r="HU137" s="11"/>
      <c r="HV137" s="11"/>
      <c r="HW137" s="19" t="str">
        <f t="shared" ca="1" si="350"/>
        <v/>
      </c>
      <c r="HX137" s="12" t="str">
        <f t="shared" ca="1" si="351"/>
        <v/>
      </c>
      <c r="HY137" s="12" t="str">
        <f t="shared" ca="1" si="352"/>
        <v/>
      </c>
      <c r="HZ137" s="12" t="str">
        <f t="shared" ca="1" si="353"/>
        <v/>
      </c>
      <c r="IC137" s="12" t="str">
        <f t="shared" ca="1" si="354"/>
        <v/>
      </c>
      <c r="ID137" s="12" t="str">
        <f t="shared" ca="1" si="355"/>
        <v/>
      </c>
      <c r="IE137" s="12" t="str">
        <f t="shared" ca="1" si="356"/>
        <v/>
      </c>
      <c r="IF137" s="12" t="str">
        <f t="shared" ca="1" si="357"/>
        <v/>
      </c>
      <c r="IH137" s="197"/>
      <c r="II137">
        <f t="shared" si="358"/>
        <v>1.225607294759502</v>
      </c>
      <c r="IJ137">
        <f t="shared" si="359"/>
        <v>1.3179306558420985</v>
      </c>
      <c r="IK137" t="e">
        <f t="shared" si="360"/>
        <v>#DIV/0!</v>
      </c>
      <c r="IL137">
        <f t="shared" si="361"/>
        <v>1.2967925584473339</v>
      </c>
      <c r="IM137">
        <f t="shared" si="362"/>
        <v>1.4725999477323546</v>
      </c>
      <c r="IN137">
        <f t="shared" si="363"/>
        <v>1.1608278120104671</v>
      </c>
    </row>
    <row r="138" spans="1:249" ht="12.75" customHeight="1" x14ac:dyDescent="0.2">
      <c r="A138" t="s">
        <v>239</v>
      </c>
      <c r="B138" s="1">
        <f t="shared" si="364"/>
        <v>2003</v>
      </c>
      <c r="C138" s="42">
        <f>'Annual Data - MER Dec 2019'!C67</f>
        <v>21120.03</v>
      </c>
      <c r="D138" s="42">
        <f>'Annual Data - MER Dec 2019 PNNL'!G67</f>
        <v>17346.293000000001</v>
      </c>
      <c r="E138" s="42">
        <f>'Annual Data - MER Dec 2019 PNNL'!J67</f>
        <v>32488.614000000001</v>
      </c>
      <c r="F138" s="251">
        <f>'Annual Data - MER Dec 2019 PNNL'!M67</f>
        <v>26881.008000000002</v>
      </c>
      <c r="G138" s="42">
        <v>-1.1719999999999999</v>
      </c>
      <c r="H138" s="42">
        <f t="shared" si="237"/>
        <v>97834.773000000001</v>
      </c>
      <c r="I138" s="1"/>
      <c r="J138" s="1"/>
      <c r="K138" s="525"/>
      <c r="L138" s="42">
        <f>[11]National!H69</f>
        <v>21110.154809873904</v>
      </c>
      <c r="M138" s="42">
        <f>[10]Commercial_Total!D69</f>
        <v>16998.837422240256</v>
      </c>
      <c r="N138" s="42">
        <f>[12]Total_Industrial!F64</f>
        <v>25519.974992251078</v>
      </c>
      <c r="O138" s="251">
        <f>'[13]Total_Transportation '!F64</f>
        <v>27090.596974203916</v>
      </c>
      <c r="P138" s="42"/>
      <c r="Q138" s="42">
        <f t="shared" si="402"/>
        <v>90719.564198569162</v>
      </c>
      <c r="R138" s="27"/>
      <c r="S138" s="27"/>
      <c r="T138" s="51">
        <f t="shared" si="408"/>
        <v>0.99953242537410725</v>
      </c>
      <c r="U138" s="51">
        <f t="shared" si="294"/>
        <v>0.97996946219231129</v>
      </c>
      <c r="V138" s="51">
        <f t="shared" si="295"/>
        <v>0.78550519244222228</v>
      </c>
      <c r="W138" s="51">
        <f t="shared" si="296"/>
        <v>1.0077969164773848</v>
      </c>
      <c r="X138" s="1"/>
      <c r="Y138" s="51">
        <f t="shared" si="297"/>
        <v>0.92727321193425938</v>
      </c>
      <c r="AA138" s="231">
        <f>Sector_Activity!B60</f>
        <v>107300.18524588978</v>
      </c>
      <c r="AB138" s="231">
        <f>Sector_Activity!C60</f>
        <v>77765.478809122593</v>
      </c>
      <c r="AC138" s="42">
        <f>Sector_Activity!D60</f>
        <v>2882.7170256378517</v>
      </c>
      <c r="AD138" s="265">
        <f>Sector_Activity!E60</f>
        <v>1.501907961006246</v>
      </c>
      <c r="AE138" s="23"/>
      <c r="AF138" s="42">
        <f>Sector_Activity!G60</f>
        <v>13879.1</v>
      </c>
      <c r="AI138" s="267">
        <f t="shared" si="298"/>
        <v>196.73922054745515</v>
      </c>
      <c r="AJ138" s="267">
        <f t="shared" si="365"/>
        <v>218.59104685723531</v>
      </c>
      <c r="AK138" s="267">
        <f t="shared" si="299"/>
        <v>8.8527506395131983</v>
      </c>
      <c r="AL138" s="51">
        <f t="shared" si="300"/>
        <v>18.037454809184045</v>
      </c>
      <c r="AO138" s="34">
        <f t="shared" si="312"/>
        <v>6.5364154879328744</v>
      </c>
      <c r="AP138" s="34">
        <f t="shared" si="366"/>
        <v>7.0490718418341247</v>
      </c>
      <c r="AR138" s="26">
        <f t="shared" si="313"/>
        <v>1.0665480497665623</v>
      </c>
      <c r="AS138" s="26">
        <f t="shared" si="314"/>
        <v>1.1074926976860759</v>
      </c>
      <c r="AT138" s="26">
        <f t="shared" si="301"/>
        <v>0.71550878676003293</v>
      </c>
      <c r="AU138" s="26">
        <f t="shared" si="302"/>
        <v>0.93061716552133522</v>
      </c>
      <c r="AV138" s="26"/>
      <c r="AW138" s="26">
        <f t="shared" si="315"/>
        <v>0.75046146443181705</v>
      </c>
      <c r="AZ138" s="34">
        <f t="shared" si="316"/>
        <v>7.7310621903358125</v>
      </c>
      <c r="BA138" s="34">
        <f t="shared" si="367"/>
        <v>5.6030635134210858</v>
      </c>
      <c r="BB138" s="34">
        <f t="shared" si="317"/>
        <v>0.20770201422555148</v>
      </c>
      <c r="BC138" s="93">
        <f t="shared" si="318"/>
        <v>1.0821364216744933E-4</v>
      </c>
      <c r="BE138" s="26"/>
      <c r="BF138" s="26"/>
      <c r="BG138" s="26"/>
      <c r="BI138" s="258">
        <f>[11]National!CQ69</f>
        <v>0.93391110547260969</v>
      </c>
      <c r="BJ138" s="258">
        <f>[10]Commercial_Total!Y69</f>
        <v>1.1090353171684566</v>
      </c>
      <c r="BK138" s="258">
        <f>[12]Total_Industrial!Z64</f>
        <v>0.87786659845997717</v>
      </c>
      <c r="BL138" s="258">
        <f>'[13]Total_Transportation '!Z64</f>
        <v>0.87040310165455204</v>
      </c>
      <c r="BM138" s="1"/>
      <c r="BO138" s="258">
        <f>[11]National!CU69</f>
        <v>1.1420230935436089</v>
      </c>
      <c r="BP138" s="258">
        <f>[10]Commercial_Total!X69</f>
        <v>0.99860904386136273</v>
      </c>
      <c r="BQ138" s="258">
        <f>[12]Total_Industrial!AD64</f>
        <v>0.81505699273063892</v>
      </c>
      <c r="BR138" s="258">
        <f>'[13]Total_Transportation '!AD64</f>
        <v>1.0691795143564189</v>
      </c>
      <c r="BS138" s="1"/>
      <c r="CA138" s="83">
        <f t="shared" si="319"/>
        <v>1.7455572184980694</v>
      </c>
      <c r="CB138" s="83">
        <f t="shared" si="320"/>
        <v>0.73424393760211282</v>
      </c>
      <c r="CC138" s="83">
        <f t="shared" si="321"/>
        <v>0.75046146443181705</v>
      </c>
      <c r="CD138" s="83">
        <f t="shared" si="322"/>
        <v>0.82218614650298183</v>
      </c>
      <c r="CE138" s="83">
        <f t="shared" si="323"/>
        <v>0.98571729622301807</v>
      </c>
      <c r="CF138" s="83">
        <f t="shared" si="324"/>
        <v>0.92599008075323841</v>
      </c>
      <c r="CG138" s="84">
        <f t="shared" si="309"/>
        <v>1.3099748440316918</v>
      </c>
      <c r="CH138" s="84">
        <f t="shared" si="325"/>
        <v>1.3099734264435907</v>
      </c>
      <c r="CI138" s="9"/>
      <c r="CJ138" s="84">
        <f t="shared" si="326"/>
        <v>0.8104431053229415</v>
      </c>
      <c r="CK138" s="26"/>
      <c r="CL138" s="87">
        <f t="shared" si="327"/>
        <v>0.78651557594648014</v>
      </c>
      <c r="CM138" s="87">
        <f t="shared" si="240"/>
        <v>9.7361540052854473E-4</v>
      </c>
      <c r="CN138" s="92">
        <f t="shared" si="241"/>
        <v>1</v>
      </c>
      <c r="CO138" s="92">
        <f t="shared" si="242"/>
        <v>1</v>
      </c>
      <c r="CP138" s="5">
        <f t="shared" si="328"/>
        <v>1</v>
      </c>
      <c r="CQ138" s="91">
        <f t="shared" si="329"/>
        <v>1</v>
      </c>
      <c r="CR138" s="37">
        <f t="shared" si="330"/>
        <v>1.3099748440316918</v>
      </c>
      <c r="CS138">
        <f t="shared" si="331"/>
        <v>0.8104431053229415</v>
      </c>
      <c r="CT138" s="84">
        <f t="shared" si="332"/>
        <v>0.91276345098219769</v>
      </c>
      <c r="CU138" s="205"/>
      <c r="CV138" s="244"/>
      <c r="CW138" s="5"/>
      <c r="CX138" s="26">
        <f t="shared" si="368"/>
        <v>0.23269682781618625</v>
      </c>
      <c r="CY138" s="26">
        <f t="shared" si="369"/>
        <v>0.1873778558397039</v>
      </c>
      <c r="CZ138" s="26">
        <f t="shared" si="370"/>
        <v>0.28130619032067156</v>
      </c>
      <c r="DA138" s="26">
        <f t="shared" si="333"/>
        <v>0.29861912602343821</v>
      </c>
      <c r="DB138" s="26"/>
      <c r="DC138">
        <f t="shared" si="246"/>
        <v>0.99999999999999989</v>
      </c>
      <c r="DE138" s="26">
        <f t="shared" si="371"/>
        <v>0.23121181281415482</v>
      </c>
      <c r="DF138" s="26">
        <f t="shared" si="372"/>
        <v>0.18717758928887301</v>
      </c>
      <c r="DG138" s="26">
        <f t="shared" si="373"/>
        <v>0.28422403433632482</v>
      </c>
      <c r="DH138" s="26">
        <f t="shared" si="374"/>
        <v>0.29737153287445567</v>
      </c>
      <c r="DI138" s="26"/>
      <c r="DJ138" s="26">
        <f t="shared" si="276"/>
        <v>0.99998496931380831</v>
      </c>
      <c r="DK138" s="26"/>
      <c r="DL138" s="26">
        <f t="shared" si="277"/>
        <v>0.23121528813859354</v>
      </c>
      <c r="DM138" s="26">
        <f t="shared" si="278"/>
        <v>0.18718040273876782</v>
      </c>
      <c r="DN138" s="26">
        <f t="shared" si="279"/>
        <v>0.28422830648280634</v>
      </c>
      <c r="DO138" s="26">
        <f t="shared" si="280"/>
        <v>0.29737600263983227</v>
      </c>
      <c r="DP138" s="26"/>
      <c r="DQ138" s="26">
        <f t="shared" si="281"/>
        <v>1</v>
      </c>
      <c r="DR138" s="26"/>
      <c r="DS138" s="26"/>
      <c r="DT138" s="26">
        <f t="shared" si="375"/>
        <v>7.9698305608061053E-3</v>
      </c>
      <c r="DU138" s="26">
        <f t="shared" si="376"/>
        <v>-8.8680595287481609E-3</v>
      </c>
      <c r="DV138" s="26">
        <f t="shared" si="377"/>
        <v>-4.9451670719485794E-2</v>
      </c>
      <c r="DW138" s="26">
        <f t="shared" si="378"/>
        <v>-4.4241049010402649E-3</v>
      </c>
      <c r="DX138" s="26"/>
      <c r="DZ138" s="26">
        <f t="shared" si="284"/>
        <v>0.98492639396961523</v>
      </c>
      <c r="EA138" s="26">
        <f t="shared" si="379"/>
        <v>0.75889520287464818</v>
      </c>
      <c r="EB138" s="26">
        <f t="shared" si="334"/>
        <v>0.91276345098219769</v>
      </c>
      <c r="ED138" s="26">
        <f t="shared" si="380"/>
        <v>-2.0127042566514382E-2</v>
      </c>
      <c r="EE138" s="26">
        <f t="shared" si="381"/>
        <v>-1.3968169320014987E-2</v>
      </c>
      <c r="EF138" s="26">
        <f t="shared" si="382"/>
        <v>3.8736028378174832E-3</v>
      </c>
      <c r="EG138" s="26">
        <f t="shared" si="383"/>
        <v>-1.2172114780039156E-2</v>
      </c>
      <c r="EH138" s="26"/>
      <c r="EJ138" s="26">
        <f t="shared" si="384"/>
        <v>0.99026078161598818</v>
      </c>
      <c r="EK138" s="26">
        <f t="shared" si="385"/>
        <v>0.69685952065425172</v>
      </c>
      <c r="EL138" s="26">
        <f t="shared" si="335"/>
        <v>0.82218614650298183</v>
      </c>
      <c r="EM138" s="26">
        <v>0.83328366884709393</v>
      </c>
      <c r="EN138" s="26"/>
      <c r="EO138" s="26">
        <f t="shared" si="386"/>
        <v>-5.6040755841835314E-3</v>
      </c>
      <c r="EP138" s="26">
        <f t="shared" si="387"/>
        <v>-9.7458563149835347E-3</v>
      </c>
      <c r="EQ138" s="26">
        <f t="shared" si="388"/>
        <v>-5.1494683640057708E-3</v>
      </c>
      <c r="ER138" s="26">
        <f t="shared" si="389"/>
        <v>-4.4739379670011258E-3</v>
      </c>
      <c r="EU138" s="26">
        <f t="shared" si="282"/>
        <v>0.99410340583413059</v>
      </c>
      <c r="EV138" s="26">
        <f t="shared" si="390"/>
        <v>0.76543063715881465</v>
      </c>
      <c r="EW138" s="26">
        <f t="shared" si="336"/>
        <v>0.92599008075323841</v>
      </c>
      <c r="EX138" s="26"/>
      <c r="EY138" s="26">
        <f t="shared" si="391"/>
        <v>1.3573906144989803E-2</v>
      </c>
      <c r="EZ138" s="26">
        <f t="shared" si="392"/>
        <v>8.777967862350839E-4</v>
      </c>
      <c r="FA138" s="26">
        <f t="shared" si="393"/>
        <v>-4.4301444317346762E-2</v>
      </c>
      <c r="FB138" s="26">
        <f t="shared" si="394"/>
        <v>4.9833065961075545E-5</v>
      </c>
      <c r="FC138" s="26"/>
      <c r="FD138" s="26"/>
      <c r="FE138" s="26">
        <f t="shared" si="283"/>
        <v>0.99076876751207299</v>
      </c>
      <c r="FF138" s="26">
        <f t="shared" si="395"/>
        <v>0.99146300734287074</v>
      </c>
      <c r="FG138" s="26">
        <f t="shared" si="337"/>
        <v>0.98571729622301807</v>
      </c>
      <c r="FW138">
        <f t="shared" si="338"/>
        <v>1.7455572184980694</v>
      </c>
      <c r="FY138" s="8">
        <f t="shared" si="396"/>
        <v>54</v>
      </c>
      <c r="FZ138" t="b">
        <f t="shared" si="273"/>
        <v>0</v>
      </c>
      <c r="GD138" s="11"/>
      <c r="GE138" s="11"/>
      <c r="GF138" s="11"/>
      <c r="GG138" s="11" t="str">
        <f t="shared" ca="1" si="409"/>
        <v/>
      </c>
      <c r="GH138" s="11" t="str">
        <f t="shared" ca="1" si="410"/>
        <v/>
      </c>
      <c r="GI138" s="11" t="str">
        <f t="shared" ca="1" si="411"/>
        <v/>
      </c>
      <c r="GJ138" s="11" t="str">
        <f t="shared" ca="1" si="412"/>
        <v/>
      </c>
      <c r="GN138" s="11" t="str">
        <f t="shared" ca="1" si="398"/>
        <v/>
      </c>
      <c r="GO138" s="11" t="str">
        <f t="shared" ca="1" si="399"/>
        <v/>
      </c>
      <c r="GP138" s="11" t="str">
        <f t="shared" ca="1" si="400"/>
        <v/>
      </c>
      <c r="GQ138" s="11" t="str">
        <f t="shared" ca="1" si="401"/>
        <v/>
      </c>
      <c r="GY138" s="14"/>
      <c r="HA138" s="26">
        <f t="shared" si="339"/>
        <v>1.2581449317403051</v>
      </c>
      <c r="HB138" s="26">
        <f t="shared" si="340"/>
        <v>0.91327479767759889</v>
      </c>
      <c r="HC138" s="26">
        <f t="shared" si="341"/>
        <v>0.97299280339925953</v>
      </c>
      <c r="HD138" s="26">
        <f t="shared" si="342"/>
        <v>0.9505479073069224</v>
      </c>
      <c r="HE138" s="26">
        <f t="shared" si="343"/>
        <v>1.0627124874561169</v>
      </c>
      <c r="HF138" s="26">
        <f t="shared" si="344"/>
        <v>1.0627116866038193</v>
      </c>
      <c r="HG138" s="26"/>
      <c r="HH138" s="26">
        <f t="shared" si="345"/>
        <v>0.8886098056662185</v>
      </c>
      <c r="HJ138" s="26">
        <f t="shared" si="346"/>
        <v>1.0085737505251982</v>
      </c>
      <c r="HK138" s="26">
        <f t="shared" si="347"/>
        <v>0.99581015858816901</v>
      </c>
      <c r="HL138" s="26">
        <f t="shared" si="348"/>
        <v>0.78099166242127316</v>
      </c>
      <c r="HM138" s="26">
        <f t="shared" si="349"/>
        <v>0.98600410235236902</v>
      </c>
      <c r="HP138" s="8">
        <f t="shared" si="397"/>
        <v>54</v>
      </c>
      <c r="HQ138" t="b">
        <f t="shared" si="275"/>
        <v>0</v>
      </c>
      <c r="HT138" s="11"/>
      <c r="HU138" s="11"/>
      <c r="HV138" s="11"/>
      <c r="HW138" s="19" t="str">
        <f t="shared" ca="1" si="350"/>
        <v/>
      </c>
      <c r="HX138" s="12" t="str">
        <f t="shared" ca="1" si="351"/>
        <v/>
      </c>
      <c r="HY138" s="12" t="str">
        <f t="shared" ca="1" si="352"/>
        <v/>
      </c>
      <c r="HZ138" s="12" t="str">
        <f t="shared" ca="1" si="353"/>
        <v/>
      </c>
      <c r="IC138" s="12" t="str">
        <f t="shared" ca="1" si="354"/>
        <v/>
      </c>
      <c r="ID138" s="12" t="str">
        <f t="shared" ca="1" si="355"/>
        <v/>
      </c>
      <c r="IE138" s="12" t="str">
        <f t="shared" ca="1" si="356"/>
        <v/>
      </c>
      <c r="IF138" s="12" t="str">
        <f t="shared" ca="1" si="357"/>
        <v/>
      </c>
      <c r="IH138" s="197"/>
      <c r="II138">
        <f t="shared" si="358"/>
        <v>1.2355486188331992</v>
      </c>
      <c r="IJ138">
        <f t="shared" si="359"/>
        <v>1.3368289042191999</v>
      </c>
      <c r="IK138" t="e">
        <f t="shared" si="360"/>
        <v>#DIV/0!</v>
      </c>
      <c r="IL138">
        <f t="shared" si="361"/>
        <v>1.3177719698083181</v>
      </c>
      <c r="IM138">
        <f t="shared" si="362"/>
        <v>1.480528249478442</v>
      </c>
      <c r="IN138">
        <f t="shared" si="363"/>
        <v>1.1408356059446549</v>
      </c>
    </row>
    <row r="139" spans="1:249" x14ac:dyDescent="0.2">
      <c r="A139" t="s">
        <v>239</v>
      </c>
      <c r="B139" s="1">
        <f t="shared" si="364"/>
        <v>2004</v>
      </c>
      <c r="C139" s="42">
        <f>'Annual Data - MER Dec 2019'!C68</f>
        <v>21082.055</v>
      </c>
      <c r="D139" s="42">
        <f>'Annual Data - MER Dec 2019 PNNL'!G68</f>
        <v>17655.66</v>
      </c>
      <c r="E139" s="42">
        <f>'Annual Data - MER Dec 2019 PNNL'!J68</f>
        <v>33443.720999999998</v>
      </c>
      <c r="F139" s="251">
        <f>'Annual Data - MER Dec 2019 PNNL'!M68</f>
        <v>27826.451000000001</v>
      </c>
      <c r="G139" s="42">
        <v>-5.5190000000000001</v>
      </c>
      <c r="H139" s="42">
        <f t="shared" si="237"/>
        <v>100002.36799999999</v>
      </c>
      <c r="I139" s="1"/>
      <c r="J139" s="1"/>
      <c r="K139" s="525"/>
      <c r="L139" s="42">
        <f>[11]National!H70</f>
        <v>21073.689605245265</v>
      </c>
      <c r="M139" s="42">
        <f>[10]Commercial_Total!D70</f>
        <v>17252.867354076734</v>
      </c>
      <c r="N139" s="42">
        <f>[12]Total_Industrial!F65</f>
        <v>26155.118098965566</v>
      </c>
      <c r="O139" s="251">
        <f>'[13]Total_Transportation '!F65</f>
        <v>27603.886367106436</v>
      </c>
      <c r="P139" s="42"/>
      <c r="Q139" s="42">
        <f t="shared" si="402"/>
        <v>92085.561425394</v>
      </c>
      <c r="R139" s="27"/>
      <c r="S139" s="27"/>
      <c r="T139" s="51">
        <f t="shared" si="408"/>
        <v>0.99960319832413225</v>
      </c>
      <c r="U139" s="51">
        <f t="shared" si="294"/>
        <v>0.9771862028424162</v>
      </c>
      <c r="V139" s="51">
        <f t="shared" si="295"/>
        <v>0.78206363756489794</v>
      </c>
      <c r="W139" s="51">
        <f t="shared" si="296"/>
        <v>0.99200168814580181</v>
      </c>
      <c r="X139" s="1"/>
      <c r="Y139" s="51">
        <f t="shared" si="297"/>
        <v>0.92083380890934519</v>
      </c>
      <c r="AA139" s="231">
        <f>Sector_Activity!B61</f>
        <v>108568.02546161477</v>
      </c>
      <c r="AB139" s="231">
        <f>Sector_Activity!C61</f>
        <v>78845.410774692748</v>
      </c>
      <c r="AC139" s="42">
        <f>Sector_Activity!D61</f>
        <v>3046.626804005647</v>
      </c>
      <c r="AD139" s="265">
        <f>Sector_Activity!E61</f>
        <v>1.5633081776709477</v>
      </c>
      <c r="AE139" s="23"/>
      <c r="AF139" s="42">
        <f>Sector_Activity!G61</f>
        <v>14406.4</v>
      </c>
      <c r="AI139" s="267">
        <f t="shared" si="298"/>
        <v>194.1058568178166</v>
      </c>
      <c r="AJ139" s="267">
        <f t="shared" si="365"/>
        <v>218.81891646652997</v>
      </c>
      <c r="AK139" s="267">
        <f t="shared" si="299"/>
        <v>8.5849432114814039</v>
      </c>
      <c r="AL139" s="51">
        <f t="shared" si="300"/>
        <v>17.657354296087249</v>
      </c>
      <c r="AO139" s="34">
        <f t="shared" si="312"/>
        <v>6.3919897701989399</v>
      </c>
      <c r="AP139" s="34">
        <f t="shared" si="366"/>
        <v>6.9415237672145702</v>
      </c>
      <c r="AR139" s="26">
        <f t="shared" si="313"/>
        <v>1.0522722539066587</v>
      </c>
      <c r="AS139" s="26">
        <f t="shared" si="314"/>
        <v>1.1086472002695382</v>
      </c>
      <c r="AT139" s="26">
        <f t="shared" si="301"/>
        <v>0.69386369861521524</v>
      </c>
      <c r="AU139" s="26">
        <f t="shared" si="302"/>
        <v>0.91100641301476548</v>
      </c>
      <c r="AV139" s="26"/>
      <c r="AW139" s="26">
        <f t="shared" si="315"/>
        <v>0.7338796030381648</v>
      </c>
      <c r="AZ139" s="34">
        <f t="shared" si="316"/>
        <v>7.5360968362404748</v>
      </c>
      <c r="BA139" s="34">
        <f t="shared" si="367"/>
        <v>5.4729433289852256</v>
      </c>
      <c r="BB139" s="34">
        <f t="shared" si="317"/>
        <v>0.21147731591554081</v>
      </c>
      <c r="BC139" s="93">
        <f t="shared" si="318"/>
        <v>1.085148390764485E-4</v>
      </c>
      <c r="BE139" s="26"/>
      <c r="BF139" s="26"/>
      <c r="BG139" s="26"/>
      <c r="BI139" s="258">
        <f>[11]National!CQ70</f>
        <v>0.93159445424218168</v>
      </c>
      <c r="BJ139" s="258">
        <f>[10]Commercial_Total!Y70</f>
        <v>1.1189591345585246</v>
      </c>
      <c r="BK139" s="258">
        <f>[12]Total_Industrial!Z65</f>
        <v>0.86478319104840062</v>
      </c>
      <c r="BL139" s="258">
        <f>'[13]Total_Transportation '!Z65</f>
        <v>0.85470751554274027</v>
      </c>
      <c r="BM139" s="1"/>
      <c r="BO139" s="258">
        <f>[11]National!CU70</f>
        <v>1.1295389846031691</v>
      </c>
      <c r="BP139" s="258">
        <f>[10]Commercial_Total!X70</f>
        <v>0.99078435130425457</v>
      </c>
      <c r="BQ139" s="258">
        <f>[12]Total_Industrial!AD65</f>
        <v>0.8023585175840936</v>
      </c>
      <c r="BR139" s="258">
        <f>'[13]Total_Transportation '!AD65</f>
        <v>1.0658691967114322</v>
      </c>
      <c r="BS139" s="1"/>
      <c r="CA139" s="83">
        <f t="shared" si="319"/>
        <v>1.8118750864660234</v>
      </c>
      <c r="CB139" s="83">
        <f t="shared" si="320"/>
        <v>0.7230415376887589</v>
      </c>
      <c r="CC139" s="83">
        <f t="shared" si="321"/>
        <v>0.7338796030381648</v>
      </c>
      <c r="CD139" s="83">
        <f t="shared" si="322"/>
        <v>0.81859818244757077</v>
      </c>
      <c r="CE139" s="83">
        <f t="shared" si="323"/>
        <v>0.97651755267924367</v>
      </c>
      <c r="CF139" s="83">
        <f t="shared" si="324"/>
        <v>0.91806717506565561</v>
      </c>
      <c r="CG139" s="84">
        <f t="shared" si="309"/>
        <v>1.3296996156790053</v>
      </c>
      <c r="CH139" s="84">
        <f t="shared" si="325"/>
        <v>1.3296981692104259</v>
      </c>
      <c r="CI139" s="9"/>
      <c r="CJ139" s="84">
        <f t="shared" si="326"/>
        <v>0.79937549375137884</v>
      </c>
      <c r="CK139" s="26"/>
      <c r="CL139" s="87">
        <f t="shared" si="327"/>
        <v>0.73742368891268839</v>
      </c>
      <c r="CM139" s="87">
        <f t="shared" si="240"/>
        <v>9.4649939757690126E-4</v>
      </c>
      <c r="CN139" s="92">
        <f t="shared" si="241"/>
        <v>1</v>
      </c>
      <c r="CO139" s="92">
        <f t="shared" si="242"/>
        <v>1</v>
      </c>
      <c r="CP139" s="5">
        <f t="shared" si="328"/>
        <v>1</v>
      </c>
      <c r="CQ139" s="91">
        <f t="shared" si="329"/>
        <v>1</v>
      </c>
      <c r="CR139" s="37">
        <f t="shared" si="330"/>
        <v>1.3296996156790053</v>
      </c>
      <c r="CS139">
        <f t="shared" si="331"/>
        <v>0.79937549375137884</v>
      </c>
      <c r="CT139" s="84">
        <f t="shared" si="332"/>
        <v>0.89650773575369791</v>
      </c>
      <c r="CU139" s="205"/>
      <c r="CV139" s="244"/>
      <c r="CW139" s="5"/>
      <c r="CX139" s="26">
        <f t="shared" si="368"/>
        <v>0.22884901040994113</v>
      </c>
      <c r="CY139" s="26">
        <f t="shared" si="369"/>
        <v>0.18735692205183202</v>
      </c>
      <c r="CZ139" s="26">
        <f t="shared" si="370"/>
        <v>0.28403060907823158</v>
      </c>
      <c r="DA139" s="26">
        <f t="shared" si="333"/>
        <v>0.29976345845999525</v>
      </c>
      <c r="DB139" s="26"/>
      <c r="DC139">
        <f t="shared" si="246"/>
        <v>1</v>
      </c>
      <c r="DE139" s="26">
        <f t="shared" si="371"/>
        <v>0.23076757259707903</v>
      </c>
      <c r="DF139" s="26">
        <f t="shared" si="372"/>
        <v>0.18736738875077386</v>
      </c>
      <c r="DG139" s="26">
        <f t="shared" si="373"/>
        <v>0.28266621147479615</v>
      </c>
      <c r="DH139" s="26">
        <f t="shared" si="374"/>
        <v>0.29919092750906406</v>
      </c>
      <c r="DI139" s="26"/>
      <c r="DJ139" s="26">
        <f t="shared" si="276"/>
        <v>0.99999210033171315</v>
      </c>
      <c r="DK139" s="26"/>
      <c r="DL139" s="26">
        <f t="shared" si="277"/>
        <v>0.23076939559875501</v>
      </c>
      <c r="DM139" s="26">
        <f t="shared" si="278"/>
        <v>0.18736886890268548</v>
      </c>
      <c r="DN139" s="26">
        <f t="shared" si="279"/>
        <v>0.28266844446174255</v>
      </c>
      <c r="DO139" s="26">
        <f t="shared" si="280"/>
        <v>0.29919329103681691</v>
      </c>
      <c r="DP139" s="26"/>
      <c r="DQ139" s="26">
        <f t="shared" si="281"/>
        <v>1</v>
      </c>
      <c r="DR139" s="26"/>
      <c r="DS139" s="26"/>
      <c r="DT139" s="26">
        <f t="shared" si="375"/>
        <v>-1.3475434287470524E-2</v>
      </c>
      <c r="DU139" s="26">
        <f t="shared" si="376"/>
        <v>1.0419041586388824E-3</v>
      </c>
      <c r="DV139" s="26">
        <f t="shared" si="377"/>
        <v>-3.0718337980179686E-2</v>
      </c>
      <c r="DW139" s="26">
        <f t="shared" si="378"/>
        <v>-2.1298048121429863E-2</v>
      </c>
      <c r="DX139" s="26"/>
      <c r="DZ139" s="26">
        <f t="shared" si="284"/>
        <v>0.98219065935319005</v>
      </c>
      <c r="EA139" s="26">
        <f t="shared" si="379"/>
        <v>0.74537977969142366</v>
      </c>
      <c r="EB139" s="26">
        <f t="shared" si="334"/>
        <v>0.89650773575369791</v>
      </c>
      <c r="ED139" s="26">
        <f t="shared" si="380"/>
        <v>-2.5541877575805654E-2</v>
      </c>
      <c r="EE139" s="26">
        <f t="shared" si="381"/>
        <v>-2.3496946673217358E-2</v>
      </c>
      <c r="EF139" s="26">
        <f t="shared" si="382"/>
        <v>1.8013310780970595E-2</v>
      </c>
      <c r="EG139" s="26">
        <f t="shared" si="383"/>
        <v>2.7794879674313119E-3</v>
      </c>
      <c r="EH139" s="26"/>
      <c r="EJ139" s="26">
        <f t="shared" si="384"/>
        <v>0.9956360684612946</v>
      </c>
      <c r="EK139" s="26">
        <f t="shared" si="385"/>
        <v>0.69381847341402147</v>
      </c>
      <c r="EL139" s="26">
        <f t="shared" si="335"/>
        <v>0.81859818244757077</v>
      </c>
      <c r="EM139" s="26">
        <v>0.83328366884709393</v>
      </c>
      <c r="EO139" s="26">
        <f t="shared" si="386"/>
        <v>-2.4836724921498033E-3</v>
      </c>
      <c r="EP139" s="26">
        <f t="shared" si="387"/>
        <v>8.9083552347297267E-3</v>
      </c>
      <c r="EQ139" s="26">
        <f t="shared" si="388"/>
        <v>-1.5015814790628535E-2</v>
      </c>
      <c r="ER139" s="26">
        <f t="shared" si="389"/>
        <v>-1.8197116250009616E-2</v>
      </c>
      <c r="EU139" s="26">
        <f t="shared" si="282"/>
        <v>0.99144385468887752</v>
      </c>
      <c r="EV139" s="26">
        <f t="shared" si="390"/>
        <v>0.75888150140169874</v>
      </c>
      <c r="EW139" s="26">
        <f t="shared" si="336"/>
        <v>0.91806717506565561</v>
      </c>
      <c r="EX139" s="26"/>
      <c r="EY139" s="26">
        <f t="shared" si="391"/>
        <v>-1.0991761795320985E-2</v>
      </c>
      <c r="EZ139" s="26">
        <f t="shared" si="392"/>
        <v>-7.8664510760906928E-3</v>
      </c>
      <c r="FA139" s="26">
        <f t="shared" si="393"/>
        <v>-1.5702503141501078E-2</v>
      </c>
      <c r="FB139" s="26">
        <f t="shared" si="394"/>
        <v>-3.1009318714206894E-3</v>
      </c>
      <c r="FC139" s="26"/>
      <c r="FD139" s="26"/>
      <c r="FE139" s="26">
        <f t="shared" si="283"/>
        <v>0.99066695534406757</v>
      </c>
      <c r="FF139" s="26">
        <f t="shared" si="395"/>
        <v>0.98220963882063461</v>
      </c>
      <c r="FG139" s="26">
        <f t="shared" si="337"/>
        <v>0.97651755267924367</v>
      </c>
      <c r="FW139">
        <f t="shared" si="338"/>
        <v>1.8118750864660234</v>
      </c>
      <c r="FY139" s="8">
        <f t="shared" si="396"/>
        <v>55</v>
      </c>
      <c r="FZ139" t="b">
        <f t="shared" si="273"/>
        <v>0</v>
      </c>
      <c r="GD139" s="11"/>
      <c r="GE139" s="11"/>
      <c r="GF139" s="11"/>
      <c r="GG139" s="11" t="str">
        <f t="shared" ca="1" si="409"/>
        <v/>
      </c>
      <c r="GH139" s="11" t="str">
        <f t="shared" ca="1" si="410"/>
        <v/>
      </c>
      <c r="GI139" s="11" t="str">
        <f t="shared" ca="1" si="411"/>
        <v/>
      </c>
      <c r="GJ139" s="11" t="str">
        <f t="shared" ca="1" si="412"/>
        <v/>
      </c>
      <c r="GN139" s="11" t="str">
        <f t="shared" ca="1" si="398"/>
        <v/>
      </c>
      <c r="GO139" s="11" t="str">
        <f t="shared" ca="1" si="399"/>
        <v/>
      </c>
      <c r="GP139" s="11" t="str">
        <f t="shared" ca="1" si="400"/>
        <v/>
      </c>
      <c r="GQ139" s="11" t="str">
        <f t="shared" ca="1" si="401"/>
        <v/>
      </c>
      <c r="GY139" s="14"/>
      <c r="HA139" s="26">
        <f t="shared" si="339"/>
        <v>1.3059448483420055</v>
      </c>
      <c r="HB139" s="26">
        <f t="shared" si="340"/>
        <v>0.90928932898450876</v>
      </c>
      <c r="HC139" s="26">
        <f t="shared" si="341"/>
        <v>0.9639118181152333</v>
      </c>
      <c r="HD139" s="26">
        <f t="shared" si="342"/>
        <v>0.94241488128682094</v>
      </c>
      <c r="HE139" s="26">
        <f t="shared" si="343"/>
        <v>1.0787141391193709</v>
      </c>
      <c r="HF139" s="26">
        <f t="shared" si="344"/>
        <v>1.0787133200953309</v>
      </c>
      <c r="HG139" s="26"/>
      <c r="HH139" s="26">
        <f t="shared" si="345"/>
        <v>0.87647473029423839</v>
      </c>
      <c r="HJ139" s="26">
        <f t="shared" si="346"/>
        <v>0.99507394339010813</v>
      </c>
      <c r="HK139" s="26">
        <f t="shared" si="347"/>
        <v>0.99684823802935185</v>
      </c>
      <c r="HL139" s="26">
        <f t="shared" si="348"/>
        <v>0.75736563058730544</v>
      </c>
      <c r="HM139" s="26">
        <f t="shared" si="349"/>
        <v>0.96522618943813376</v>
      </c>
      <c r="HP139" s="8">
        <f t="shared" si="397"/>
        <v>55</v>
      </c>
      <c r="HQ139" t="b">
        <f t="shared" si="275"/>
        <v>0</v>
      </c>
      <c r="HT139" s="11"/>
      <c r="HU139" s="11"/>
      <c r="HV139" s="11"/>
      <c r="HW139" s="19" t="str">
        <f t="shared" ca="1" si="350"/>
        <v/>
      </c>
      <c r="HX139" s="12" t="str">
        <f t="shared" ca="1" si="351"/>
        <v/>
      </c>
      <c r="HY139" s="12" t="str">
        <f t="shared" ca="1" si="352"/>
        <v/>
      </c>
      <c r="HZ139" s="12" t="str">
        <f t="shared" ca="1" si="353"/>
        <v/>
      </c>
      <c r="IC139" s="12" t="str">
        <f t="shared" ca="1" si="354"/>
        <v/>
      </c>
      <c r="ID139" s="12" t="str">
        <f t="shared" ca="1" si="355"/>
        <v/>
      </c>
      <c r="IE139" s="12" t="str">
        <f t="shared" ca="1" si="356"/>
        <v/>
      </c>
      <c r="IF139" s="12" t="str">
        <f t="shared" ca="1" si="357"/>
        <v/>
      </c>
      <c r="IH139" s="197"/>
      <c r="II139">
        <f t="shared" si="358"/>
        <v>1.250147645142897</v>
      </c>
      <c r="IJ139">
        <f t="shared" si="359"/>
        <v>1.3553934946810935</v>
      </c>
      <c r="IK139" t="e">
        <f t="shared" si="360"/>
        <v>#DIV/0!</v>
      </c>
      <c r="IL139">
        <f t="shared" si="361"/>
        <v>1.3154956802706179</v>
      </c>
      <c r="IM139">
        <f t="shared" si="362"/>
        <v>1.5026532031417392</v>
      </c>
      <c r="IN139">
        <f t="shared" si="363"/>
        <v>1.1692288105316584</v>
      </c>
    </row>
    <row r="140" spans="1:249" x14ac:dyDescent="0.2">
      <c r="A140" t="s">
        <v>239</v>
      </c>
      <c r="B140" s="1">
        <f t="shared" si="364"/>
        <v>2005</v>
      </c>
      <c r="C140" s="42">
        <f>'Annual Data - MER Dec 2019'!C69</f>
        <v>21613.314999999999</v>
      </c>
      <c r="D140" s="42">
        <f>'Annual Data - MER Dec 2019 PNNL'!G69</f>
        <v>17853.616000000002</v>
      </c>
      <c r="E140" s="251">
        <f>'Annual Data - MER Dec 2019 PNNL'!J69</f>
        <v>32374.126</v>
      </c>
      <c r="F140" s="251">
        <f>'Annual Data - MER Dec 2019 PNNL'!M69</f>
        <v>28260.694</v>
      </c>
      <c r="G140" s="42">
        <v>-0.17499999999999999</v>
      </c>
      <c r="H140" s="42">
        <f t="shared" si="237"/>
        <v>100101.576</v>
      </c>
      <c r="I140" s="1"/>
      <c r="J140" s="1"/>
      <c r="K140" s="525"/>
      <c r="L140" s="42">
        <f>[11]National!H71</f>
        <v>21602.068172268999</v>
      </c>
      <c r="M140" s="42">
        <f>[10]Commercial_Total!D71</f>
        <v>17453.986441901063</v>
      </c>
      <c r="N140" s="42">
        <f>[12]Total_Industrial!F66</f>
        <v>26181.64424187184</v>
      </c>
      <c r="O140" s="251">
        <f>'[13]Total_Transportation '!F66</f>
        <v>27634.223816091784</v>
      </c>
      <c r="P140" s="42"/>
      <c r="Q140" s="42">
        <f t="shared" si="402"/>
        <v>92871.922672133689</v>
      </c>
      <c r="R140" s="27"/>
      <c r="S140" s="27"/>
      <c r="T140" s="51">
        <f t="shared" si="408"/>
        <v>0.99947963430269715</v>
      </c>
      <c r="U140" s="51">
        <f t="shared" si="294"/>
        <v>0.97761632388089115</v>
      </c>
      <c r="V140" s="51">
        <f t="shared" si="295"/>
        <v>0.80872126839414415</v>
      </c>
      <c r="W140" s="51">
        <f t="shared" si="296"/>
        <v>0.97783245578087308</v>
      </c>
      <c r="X140" s="1"/>
      <c r="Y140" s="51">
        <f t="shared" si="297"/>
        <v>0.92777682813039519</v>
      </c>
      <c r="AA140" s="231">
        <f>Sector_Activity!B62</f>
        <v>109930.77908752284</v>
      </c>
      <c r="AB140" s="231">
        <f>Sector_Activity!C62</f>
        <v>79981.502570981233</v>
      </c>
      <c r="AC140" s="42">
        <f>Sector_Activity!D62</f>
        <v>3117.4028603454476</v>
      </c>
      <c r="AD140" s="265">
        <f>Sector_Activity!E62</f>
        <v>1.5860423140251678</v>
      </c>
      <c r="AE140" s="23"/>
      <c r="AF140" s="42">
        <f>Sector_Activity!G62</f>
        <v>14912.5</v>
      </c>
      <c r="AI140" s="267">
        <f t="shared" si="298"/>
        <v>196.50609548641719</v>
      </c>
      <c r="AJ140" s="267">
        <f t="shared" si="365"/>
        <v>218.22528810847436</v>
      </c>
      <c r="AK140" s="267">
        <f t="shared" si="299"/>
        <v>8.3985437284710081</v>
      </c>
      <c r="AL140" s="51">
        <f t="shared" si="300"/>
        <v>17.423383709076298</v>
      </c>
      <c r="AO140" s="34">
        <f t="shared" si="312"/>
        <v>6.2277902881564922</v>
      </c>
      <c r="AP140" s="34">
        <f t="shared" si="366"/>
        <v>6.7125952053646269</v>
      </c>
      <c r="AR140" s="26">
        <f t="shared" si="313"/>
        <v>1.065284249500861</v>
      </c>
      <c r="AS140" s="26">
        <f t="shared" si="314"/>
        <v>1.1056395790465365</v>
      </c>
      <c r="AT140" s="26">
        <f t="shared" si="301"/>
        <v>0.67879827167929974</v>
      </c>
      <c r="AU140" s="26">
        <f t="shared" si="302"/>
        <v>0.8989350289529392</v>
      </c>
      <c r="AV140" s="26"/>
      <c r="AW140" s="26">
        <f t="shared" si="315"/>
        <v>0.7150274685647654</v>
      </c>
      <c r="AZ140" s="34">
        <f t="shared" si="316"/>
        <v>7.3717203076293609</v>
      </c>
      <c r="BA140" s="34">
        <f t="shared" si="367"/>
        <v>5.363386593192371</v>
      </c>
      <c r="BB140" s="34">
        <f t="shared" si="317"/>
        <v>0.20904629407178191</v>
      </c>
      <c r="BC140" s="93">
        <f t="shared" si="318"/>
        <v>1.0635656757922332E-4</v>
      </c>
      <c r="BE140" s="26"/>
      <c r="BF140" s="26"/>
      <c r="BG140" s="26"/>
      <c r="BI140" s="258">
        <f>[11]National!CQ71</f>
        <v>0.91651183436243033</v>
      </c>
      <c r="BJ140" s="258">
        <f>[10]Commercial_Total!Y71</f>
        <v>1.1086679436188831</v>
      </c>
      <c r="BK140" s="258">
        <f>[12]Total_Industrial!Z66</f>
        <v>0.84280878165313866</v>
      </c>
      <c r="BL140" s="258">
        <f>'[13]Total_Transportation '!Z66</f>
        <v>0.84164428001675029</v>
      </c>
      <c r="BM140" s="1"/>
      <c r="BO140" s="258">
        <f>[11]National!CU71</f>
        <v>1.1623245980690713</v>
      </c>
      <c r="BP140" s="258">
        <f>[10]Commercial_Total!X71</f>
        <v>0.99726846564854976</v>
      </c>
      <c r="BQ140" s="258">
        <f>[12]Total_Industrial!AD66</f>
        <v>0.80540317643407389</v>
      </c>
      <c r="BR140" s="258">
        <f>'[13]Total_Transportation '!AD66</f>
        <v>1.068070027084421</v>
      </c>
      <c r="CA140" s="83">
        <f t="shared" si="319"/>
        <v>1.8755266566890114</v>
      </c>
      <c r="CB140" s="83">
        <f t="shared" si="320"/>
        <v>0.69919592901092831</v>
      </c>
      <c r="CC140" s="83">
        <f t="shared" si="321"/>
        <v>0.7150274685647654</v>
      </c>
      <c r="CD140" s="83">
        <f t="shared" si="322"/>
        <v>0.80387122464635041</v>
      </c>
      <c r="CE140" s="83">
        <f t="shared" si="323"/>
        <v>0.98585181294833246</v>
      </c>
      <c r="CF140" s="83">
        <f t="shared" si="324"/>
        <v>0.90224630190241462</v>
      </c>
      <c r="CG140" s="84">
        <f t="shared" si="309"/>
        <v>1.3410546431731398</v>
      </c>
      <c r="CH140" s="84">
        <f t="shared" si="325"/>
        <v>1.3410530775580818</v>
      </c>
      <c r="CI140" s="9"/>
      <c r="CJ140" s="84">
        <f t="shared" si="326"/>
        <v>0.79249790419460076</v>
      </c>
      <c r="CK140" s="26"/>
      <c r="CL140" s="87">
        <f t="shared" si="327"/>
        <v>0.71870077752582473</v>
      </c>
      <c r="CM140" s="87">
        <f t="shared" si="240"/>
        <v>8.7905234561377497E-4</v>
      </c>
      <c r="CN140" s="92">
        <f t="shared" si="241"/>
        <v>1</v>
      </c>
      <c r="CO140" s="92">
        <f t="shared" si="242"/>
        <v>1</v>
      </c>
      <c r="CP140" s="5">
        <f t="shared" si="328"/>
        <v>1</v>
      </c>
      <c r="CQ140" s="91">
        <f t="shared" si="329"/>
        <v>1</v>
      </c>
      <c r="CR140" s="37">
        <f t="shared" si="330"/>
        <v>1.3410546431731398</v>
      </c>
      <c r="CS140">
        <f t="shared" si="331"/>
        <v>0.79249790419460076</v>
      </c>
      <c r="CT140" s="84">
        <f t="shared" si="332"/>
        <v>0.88948011403111127</v>
      </c>
      <c r="CU140" s="205"/>
      <c r="CV140" s="244"/>
      <c r="CW140" s="5"/>
      <c r="CX140" s="26">
        <f t="shared" si="368"/>
        <v>0.23260063483913121</v>
      </c>
      <c r="CY140" s="26">
        <f t="shared" si="369"/>
        <v>0.18793609456669672</v>
      </c>
      <c r="CZ140" s="26">
        <f t="shared" si="370"/>
        <v>0.28191129771589912</v>
      </c>
      <c r="DA140" s="26">
        <f t="shared" si="333"/>
        <v>0.29755197287827295</v>
      </c>
      <c r="DB140" s="26"/>
      <c r="DC140">
        <f t="shared" si="246"/>
        <v>1</v>
      </c>
      <c r="DE140" s="26">
        <f t="shared" si="371"/>
        <v>0.23071973903123544</v>
      </c>
      <c r="DF140" s="26">
        <f t="shared" si="372"/>
        <v>0.18764635934076818</v>
      </c>
      <c r="DG140" s="26">
        <f t="shared" si="373"/>
        <v>0.2829696306766602</v>
      </c>
      <c r="DH140" s="26">
        <f t="shared" si="374"/>
        <v>0.29865635103941041</v>
      </c>
      <c r="DI140" s="26"/>
      <c r="DJ140" s="26">
        <f t="shared" si="276"/>
        <v>0.99999208008807416</v>
      </c>
      <c r="DK140" s="26"/>
      <c r="DL140" s="26">
        <f t="shared" si="277"/>
        <v>0.23072156632572013</v>
      </c>
      <c r="DM140" s="26">
        <f t="shared" si="278"/>
        <v>0.18764784549517757</v>
      </c>
      <c r="DN140" s="26">
        <f t="shared" si="279"/>
        <v>0.28297187178896227</v>
      </c>
      <c r="DO140" s="26">
        <f t="shared" si="280"/>
        <v>0.29865871639014008</v>
      </c>
      <c r="DP140" s="26"/>
      <c r="DQ140" s="26">
        <f t="shared" si="281"/>
        <v>1</v>
      </c>
      <c r="DR140" s="26"/>
      <c r="DS140" s="26"/>
      <c r="DT140" s="26">
        <f t="shared" si="375"/>
        <v>1.2289787166741993E-2</v>
      </c>
      <c r="DU140" s="26">
        <f t="shared" si="376"/>
        <v>-2.7165614686493773E-3</v>
      </c>
      <c r="DV140" s="26">
        <f t="shared" si="377"/>
        <v>-2.1951554312417521E-2</v>
      </c>
      <c r="DW140" s="26">
        <f t="shared" si="378"/>
        <v>-1.3339175261092304E-2</v>
      </c>
      <c r="DX140" s="26"/>
      <c r="DZ140" s="26">
        <f t="shared" si="284"/>
        <v>0.99216111424105169</v>
      </c>
      <c r="EA140" s="26">
        <f t="shared" si="379"/>
        <v>0.73953683275139248</v>
      </c>
      <c r="EB140" s="26">
        <f t="shared" si="334"/>
        <v>0.88948011403111127</v>
      </c>
      <c r="ED140" s="26">
        <f t="shared" si="380"/>
        <v>-2.2053287745643281E-2</v>
      </c>
      <c r="EE140" s="26">
        <f t="shared" si="381"/>
        <v>-2.0220954803229961E-2</v>
      </c>
      <c r="EF140" s="26">
        <f t="shared" si="382"/>
        <v>-1.156200920736276E-2</v>
      </c>
      <c r="EG140" s="26">
        <f t="shared" si="383"/>
        <v>-2.0089635182411934E-2</v>
      </c>
      <c r="EH140" s="26"/>
      <c r="EJ140" s="26">
        <f t="shared" si="384"/>
        <v>0.98200954006862384</v>
      </c>
      <c r="EK140" s="26">
        <f t="shared" si="385"/>
        <v>0.6813363599684179</v>
      </c>
      <c r="EL140" s="26">
        <f t="shared" si="335"/>
        <v>0.80387122464635041</v>
      </c>
      <c r="EM140" s="26">
        <v>0.83328366884709393</v>
      </c>
      <c r="EO140" s="26">
        <f t="shared" si="386"/>
        <v>-1.6322605295940373E-2</v>
      </c>
      <c r="EP140" s="26">
        <f t="shared" si="387"/>
        <v>-9.2396651619229848E-3</v>
      </c>
      <c r="EQ140" s="26">
        <f t="shared" si="388"/>
        <v>-2.573872783538558E-2</v>
      </c>
      <c r="ER140" s="26">
        <f t="shared" si="389"/>
        <v>-1.5401868639394892E-2</v>
      </c>
      <c r="EU140" s="26">
        <f t="shared" si="282"/>
        <v>0.98276719439172888</v>
      </c>
      <c r="EV140" s="26">
        <f t="shared" si="390"/>
        <v>0.74580384400833033</v>
      </c>
      <c r="EW140" s="26">
        <f t="shared" si="336"/>
        <v>0.90224630190241462</v>
      </c>
      <c r="EX140" s="26"/>
      <c r="EY140" s="26">
        <f t="shared" si="391"/>
        <v>2.861239246268197E-2</v>
      </c>
      <c r="EZ140" s="26">
        <f t="shared" si="392"/>
        <v>6.5231036932737263E-3</v>
      </c>
      <c r="FA140" s="26">
        <f t="shared" si="393"/>
        <v>3.787454945463971E-3</v>
      </c>
      <c r="FB140" s="26">
        <f t="shared" si="394"/>
        <v>2.0626933783029567E-3</v>
      </c>
      <c r="FC140" s="26"/>
      <c r="FD140" s="26"/>
      <c r="FE140" s="26">
        <f t="shared" si="283"/>
        <v>1.0095587224658469</v>
      </c>
      <c r="FF140" s="26">
        <f t="shared" si="395"/>
        <v>0.99159830816140071</v>
      </c>
      <c r="FG140" s="26">
        <f t="shared" si="337"/>
        <v>0.98585181294833246</v>
      </c>
      <c r="FW140">
        <f t="shared" si="338"/>
        <v>1.8755266566890114</v>
      </c>
      <c r="FY140" s="8">
        <f t="shared" si="396"/>
        <v>56</v>
      </c>
      <c r="FZ140" t="b">
        <f t="shared" si="273"/>
        <v>0</v>
      </c>
      <c r="GD140" s="11"/>
      <c r="GE140" s="11"/>
      <c r="GF140" s="11"/>
      <c r="GG140" s="11" t="str">
        <f t="shared" ca="1" si="409"/>
        <v/>
      </c>
      <c r="GH140" s="11" t="str">
        <f t="shared" ca="1" si="410"/>
        <v/>
      </c>
      <c r="GI140" s="11" t="str">
        <f t="shared" ca="1" si="411"/>
        <v/>
      </c>
      <c r="GJ140" s="11" t="str">
        <f t="shared" ca="1" si="412"/>
        <v/>
      </c>
      <c r="GN140" s="11" t="str">
        <f t="shared" ca="1" si="398"/>
        <v/>
      </c>
      <c r="GO140" s="11" t="str">
        <f t="shared" ca="1" si="399"/>
        <v/>
      </c>
      <c r="GP140" s="11" t="str">
        <f t="shared" ca="1" si="400"/>
        <v/>
      </c>
      <c r="GQ140" s="11" t="str">
        <f t="shared" ca="1" si="401"/>
        <v/>
      </c>
      <c r="GY140" s="14"/>
      <c r="HA140" s="26">
        <f t="shared" si="339"/>
        <v>1.351822978044491</v>
      </c>
      <c r="HB140" s="26">
        <f t="shared" si="340"/>
        <v>0.89293079574538514</v>
      </c>
      <c r="HC140" s="26">
        <f t="shared" si="341"/>
        <v>0.97312558366614654</v>
      </c>
      <c r="HD140" s="26">
        <f t="shared" si="342"/>
        <v>0.92617442883526335</v>
      </c>
      <c r="HE140" s="26">
        <f t="shared" si="343"/>
        <v>1.087925865259306</v>
      </c>
      <c r="HF140" s="26">
        <f t="shared" si="344"/>
        <v>1.0879249526046479</v>
      </c>
      <c r="HG140" s="26"/>
      <c r="HH140" s="26">
        <f t="shared" si="345"/>
        <v>0.86893380178320456</v>
      </c>
      <c r="HJ140" s="26">
        <f t="shared" si="346"/>
        <v>1.0073786465876193</v>
      </c>
      <c r="HK140" s="26">
        <f t="shared" si="347"/>
        <v>0.9941439134109521</v>
      </c>
      <c r="HL140" s="26">
        <f t="shared" si="348"/>
        <v>0.74092142606391231</v>
      </c>
      <c r="HM140" s="26">
        <f t="shared" si="349"/>
        <v>0.95243636065890214</v>
      </c>
      <c r="HP140" s="8">
        <f t="shared" si="397"/>
        <v>56</v>
      </c>
      <c r="HQ140" t="b">
        <f t="shared" si="275"/>
        <v>0</v>
      </c>
      <c r="HT140" s="11"/>
      <c r="HU140" s="11"/>
      <c r="HV140" s="11"/>
      <c r="HW140" s="19" t="str">
        <f t="shared" ca="1" si="350"/>
        <v/>
      </c>
      <c r="HX140" s="12" t="str">
        <f t="shared" ca="1" si="351"/>
        <v/>
      </c>
      <c r="HY140" s="12" t="str">
        <f t="shared" ca="1" si="352"/>
        <v/>
      </c>
      <c r="HZ140" s="12" t="str">
        <f t="shared" ca="1" si="353"/>
        <v/>
      </c>
      <c r="IC140" s="12" t="str">
        <f t="shared" ca="1" si="354"/>
        <v/>
      </c>
      <c r="ID140" s="12" t="str">
        <f t="shared" ca="1" si="355"/>
        <v/>
      </c>
      <c r="IE140" s="12" t="str">
        <f t="shared" ca="1" si="356"/>
        <v/>
      </c>
      <c r="IF140" s="12" t="str">
        <f t="shared" ca="1" si="357"/>
        <v/>
      </c>
      <c r="IH140" s="197"/>
      <c r="II140">
        <f t="shared" si="358"/>
        <v>1.2658395878589526</v>
      </c>
      <c r="IJ140">
        <f t="shared" si="359"/>
        <v>1.3749235017534167</v>
      </c>
      <c r="IK140" t="e">
        <f t="shared" si="360"/>
        <v>#DIV/0!</v>
      </c>
      <c r="IL140">
        <f t="shared" si="361"/>
        <v>1.3484789753408033</v>
      </c>
      <c r="IM140">
        <f t="shared" si="362"/>
        <v>1.5201698416998375</v>
      </c>
      <c r="IN140">
        <f t="shared" si="363"/>
        <v>1.1704146254991512</v>
      </c>
    </row>
    <row r="141" spans="1:249" x14ac:dyDescent="0.2">
      <c r="A141" t="s">
        <v>239</v>
      </c>
      <c r="B141" s="1">
        <f t="shared" si="364"/>
        <v>2006</v>
      </c>
      <c r="C141" s="42">
        <f>'Annual Data - MER Dec 2019'!C70</f>
        <v>20670.901999999998</v>
      </c>
      <c r="D141" s="42">
        <f>'Annual Data - MER Dec 2019 PNNL'!G70</f>
        <v>17707.395</v>
      </c>
      <c r="E141" s="251">
        <f>'Annual Data - MER Dec 2019 PNNL'!J70</f>
        <v>32316.844000000001</v>
      </c>
      <c r="F141" s="251">
        <f>'Annual Data - MER Dec 2019 PNNL'!M70</f>
        <v>28696.784</v>
      </c>
      <c r="G141" s="42">
        <v>-0.38500000000000001</v>
      </c>
      <c r="H141" s="42">
        <f t="shared" si="237"/>
        <v>99391.540000000008</v>
      </c>
      <c r="I141" s="1"/>
      <c r="J141" s="1"/>
      <c r="K141" s="525"/>
      <c r="L141" s="42">
        <f>[11]National!H72</f>
        <v>20656.927</v>
      </c>
      <c r="M141" s="42">
        <f>[10]Commercial_Total!D72</f>
        <v>17191.305185454199</v>
      </c>
      <c r="N141" s="42">
        <f>[12]Total_Industrial!F67</f>
        <v>26071.704190684366</v>
      </c>
      <c r="O141" s="251">
        <f>'[13]Total_Transportation '!F67</f>
        <v>27849.279826178536</v>
      </c>
      <c r="P141" s="42"/>
      <c r="Q141" s="42">
        <f t="shared" si="402"/>
        <v>91769.216202317097</v>
      </c>
      <c r="R141" s="27"/>
      <c r="S141" s="27"/>
      <c r="T141" s="51">
        <f t="shared" si="408"/>
        <v>0.99932392887354415</v>
      </c>
      <c r="U141" s="51">
        <f t="shared" si="294"/>
        <v>0.97085456022493422</v>
      </c>
      <c r="V141" s="51">
        <f t="shared" si="295"/>
        <v>0.80675279401306532</v>
      </c>
      <c r="W141" s="51">
        <f t="shared" si="296"/>
        <v>0.97046692849549054</v>
      </c>
      <c r="X141" s="1"/>
      <c r="Y141" s="51">
        <f t="shared" si="297"/>
        <v>0.92331013486979963</v>
      </c>
      <c r="AA141" s="231">
        <f>Sector_Activity!B63</f>
        <v>110743.17134548329</v>
      </c>
      <c r="AB141" s="231">
        <f>Sector_Activity!C63</f>
        <v>81211.409424915444</v>
      </c>
      <c r="AC141" s="42">
        <f>Sector_Activity!D63</f>
        <v>3252.1161741440555</v>
      </c>
      <c r="AD141" s="265">
        <f>Sector_Activity!E63</f>
        <v>1.6071949045529643</v>
      </c>
      <c r="AE141" s="23"/>
      <c r="AF141" s="42">
        <f>Sector_Activity!G63</f>
        <v>15338.3</v>
      </c>
      <c r="AI141" s="267">
        <f t="shared" si="298"/>
        <v>186.53002933749289</v>
      </c>
      <c r="AJ141" s="267">
        <f t="shared" si="365"/>
        <v>211.68583709101287</v>
      </c>
      <c r="AK141" s="267">
        <f t="shared" si="299"/>
        <v>8.0168428169840329</v>
      </c>
      <c r="AL141" s="51">
        <f t="shared" si="300"/>
        <v>17.327879616395823</v>
      </c>
      <c r="AO141" s="34">
        <f t="shared" si="312"/>
        <v>5.9830109074876026</v>
      </c>
      <c r="AP141" s="34">
        <f t="shared" si="366"/>
        <v>6.4799580135999433</v>
      </c>
      <c r="AR141" s="26">
        <f t="shared" si="313"/>
        <v>1.0112027406595112</v>
      </c>
      <c r="AS141" s="26">
        <f t="shared" si="314"/>
        <v>1.0725074157999581</v>
      </c>
      <c r="AT141" s="26">
        <f t="shared" si="301"/>
        <v>0.64794793293099606</v>
      </c>
      <c r="AU141" s="26">
        <f t="shared" si="302"/>
        <v>0.89400762932997602</v>
      </c>
      <c r="AV141" s="26"/>
      <c r="AW141" s="26">
        <f t="shared" si="315"/>
        <v>0.68692376358783747</v>
      </c>
      <c r="AZ141" s="34">
        <f t="shared" si="316"/>
        <v>7.2200420741205544</v>
      </c>
      <c r="BA141" s="34">
        <f t="shared" si="367"/>
        <v>5.2946812505242073</v>
      </c>
      <c r="BB141" s="34">
        <f t="shared" si="317"/>
        <v>0.2120258551563117</v>
      </c>
      <c r="BC141" s="93">
        <f t="shared" si="318"/>
        <v>1.0478311837380703E-4</v>
      </c>
      <c r="BE141" s="26"/>
      <c r="BF141" s="26"/>
      <c r="BG141" s="26"/>
      <c r="BI141" s="258">
        <f>[11]National!CQ72</f>
        <v>0.88910340560060264</v>
      </c>
      <c r="BJ141" s="258">
        <f>[10]Commercial_Total!Y72</f>
        <v>1.0874743620089666</v>
      </c>
      <c r="BK141" s="258">
        <f>[12]Total_Industrial!Z67</f>
        <v>0.83456207677354843</v>
      </c>
      <c r="BL141" s="258">
        <f>'[13]Total_Transportation '!Z67</f>
        <v>0.83813139167191675</v>
      </c>
      <c r="BM141" s="1"/>
      <c r="BO141" s="258">
        <f>[11]National!CU72</f>
        <v>1.1373286102491384</v>
      </c>
      <c r="BP141" s="258">
        <f>[10]Commercial_Total!X72</f>
        <v>0.98623696637651381</v>
      </c>
      <c r="BQ141" s="258">
        <f>[12]Total_Industrial!AD67</f>
        <v>0.77639589821465638</v>
      </c>
      <c r="BR141" s="258">
        <f>'[13]Total_Transportation '!AD67</f>
        <v>1.0666676349475415</v>
      </c>
      <c r="CA141" s="83">
        <f t="shared" si="319"/>
        <v>1.9290789953591325</v>
      </c>
      <c r="CB141" s="83">
        <f t="shared" si="320"/>
        <v>0.67496402280445744</v>
      </c>
      <c r="CC141" s="83">
        <f t="shared" si="321"/>
        <v>0.68692376358783747</v>
      </c>
      <c r="CD141" s="83">
        <f t="shared" si="322"/>
        <v>0.79774473455563144</v>
      </c>
      <c r="CE141" s="83">
        <f t="shared" si="323"/>
        <v>0.96842219646222261</v>
      </c>
      <c r="CF141" s="83">
        <f t="shared" si="324"/>
        <v>0.88916098186422132</v>
      </c>
      <c r="CG141" s="84">
        <f t="shared" si="309"/>
        <v>1.325131843484423</v>
      </c>
      <c r="CH141" s="84">
        <f t="shared" si="325"/>
        <v>1.3251302037503399</v>
      </c>
      <c r="CI141" s="9"/>
      <c r="CJ141" s="84">
        <f t="shared" si="326"/>
        <v>0.77255370805453738</v>
      </c>
      <c r="CK141" s="26"/>
      <c r="CL141" s="87">
        <f t="shared" si="327"/>
        <v>0.62823174166934104</v>
      </c>
      <c r="CM141" s="87">
        <f t="shared" si="240"/>
        <v>8.4929719715543114E-4</v>
      </c>
      <c r="CN141" s="92">
        <f t="shared" si="241"/>
        <v>1</v>
      </c>
      <c r="CO141" s="92">
        <f t="shared" si="242"/>
        <v>1</v>
      </c>
      <c r="CP141" s="5">
        <f t="shared" si="328"/>
        <v>1</v>
      </c>
      <c r="CQ141" s="91">
        <f t="shared" si="329"/>
        <v>1</v>
      </c>
      <c r="CR141" s="37">
        <f t="shared" si="330"/>
        <v>1.325131843484423</v>
      </c>
      <c r="CS141">
        <f t="shared" si="331"/>
        <v>0.77255370805453738</v>
      </c>
      <c r="CT141" s="84">
        <f t="shared" si="332"/>
        <v>0.86108216555070693</v>
      </c>
      <c r="CU141" s="205"/>
      <c r="CV141" s="244"/>
      <c r="CW141" s="5"/>
      <c r="CX141" s="26">
        <f t="shared" si="368"/>
        <v>0.22509647412111633</v>
      </c>
      <c r="CY141" s="26">
        <f t="shared" si="369"/>
        <v>0.18733193871410805</v>
      </c>
      <c r="CZ141" s="26">
        <f t="shared" si="370"/>
        <v>0.28410076134033796</v>
      </c>
      <c r="DA141" s="26">
        <f t="shared" si="333"/>
        <v>0.30347082582443768</v>
      </c>
      <c r="DB141" s="26"/>
      <c r="DC141">
        <f t="shared" si="246"/>
        <v>1</v>
      </c>
      <c r="DE141" s="26">
        <f t="shared" si="371"/>
        <v>0.22882804729892001</v>
      </c>
      <c r="DF141" s="26">
        <f t="shared" si="372"/>
        <v>0.18763385453202819</v>
      </c>
      <c r="DG141" s="26">
        <f t="shared" si="373"/>
        <v>0.28300461796511317</v>
      </c>
      <c r="DH141" s="26">
        <f t="shared" si="374"/>
        <v>0.30050168432159363</v>
      </c>
      <c r="DI141" s="26"/>
      <c r="DJ141" s="26">
        <f t="shared" si="276"/>
        <v>0.99996820411765508</v>
      </c>
      <c r="DK141" s="26"/>
      <c r="DL141" s="26">
        <f t="shared" si="277"/>
        <v>0.22883532331993664</v>
      </c>
      <c r="DM141" s="26">
        <f t="shared" si="278"/>
        <v>0.18763982070569057</v>
      </c>
      <c r="DN141" s="26">
        <f t="shared" si="279"/>
        <v>0.28301361663276964</v>
      </c>
      <c r="DO141" s="26">
        <f t="shared" si="280"/>
        <v>0.30051123934160306</v>
      </c>
      <c r="DP141" s="26"/>
      <c r="DQ141" s="26">
        <f t="shared" si="281"/>
        <v>0.99999999999999989</v>
      </c>
      <c r="DR141" s="26"/>
      <c r="DS141" s="26"/>
      <c r="DT141" s="26">
        <f t="shared" si="375"/>
        <v>-5.2101209778556284E-2</v>
      </c>
      <c r="DU141" s="26">
        <f t="shared" si="376"/>
        <v>-3.0424685799036719E-2</v>
      </c>
      <c r="DV141" s="26">
        <f t="shared" si="377"/>
        <v>-4.6513644506673134E-2</v>
      </c>
      <c r="DW141" s="26">
        <f t="shared" si="378"/>
        <v>-5.4964524440628002E-3</v>
      </c>
      <c r="DX141" s="26"/>
      <c r="DZ141" s="26">
        <f t="shared" si="284"/>
        <v>0.96807354314903649</v>
      </c>
      <c r="EA141" s="26">
        <f t="shared" si="379"/>
        <v>0.71592604197085696</v>
      </c>
      <c r="EB141" s="26">
        <f t="shared" si="334"/>
        <v>0.86108216555070693</v>
      </c>
      <c r="ED141" s="26">
        <f t="shared" si="380"/>
        <v>-2.0790318937180845E-2</v>
      </c>
      <c r="EE141" s="26">
        <f t="shared" si="381"/>
        <v>-1.2892823612038843E-2</v>
      </c>
      <c r="EF141" s="26">
        <f t="shared" si="382"/>
        <v>1.4152495347693965E-2</v>
      </c>
      <c r="EG141" s="26">
        <f t="shared" si="383"/>
        <v>-1.490461943599521E-2</v>
      </c>
      <c r="EH141" s="26"/>
      <c r="EJ141" s="26">
        <f t="shared" si="384"/>
        <v>0.99237876676900061</v>
      </c>
      <c r="EK141" s="26">
        <f t="shared" si="385"/>
        <v>0.67614373666033845</v>
      </c>
      <c r="EL141" s="26">
        <f t="shared" si="335"/>
        <v>0.79774473455563144</v>
      </c>
      <c r="EM141" s="26">
        <v>0.83328366884709393</v>
      </c>
      <c r="EO141" s="26">
        <f t="shared" si="386"/>
        <v>-3.0361434246974548E-2</v>
      </c>
      <c r="EP141" s="26">
        <f t="shared" si="387"/>
        <v>-1.9301335354262796E-2</v>
      </c>
      <c r="EQ141" s="26">
        <f t="shared" si="388"/>
        <v>-9.8329731723485279E-3</v>
      </c>
      <c r="ER141" s="26">
        <f t="shared" si="389"/>
        <v>-4.1825745249491888E-3</v>
      </c>
      <c r="EU141" s="26">
        <f t="shared" si="282"/>
        <v>0.98549695353629885</v>
      </c>
      <c r="EV141" s="26">
        <f t="shared" si="390"/>
        <v>0.7349874162058706</v>
      </c>
      <c r="EW141" s="26">
        <f t="shared" si="336"/>
        <v>0.88916098186422132</v>
      </c>
      <c r="EX141" s="26"/>
      <c r="EY141" s="26">
        <f t="shared" si="391"/>
        <v>-2.1739775531581625E-2</v>
      </c>
      <c r="EZ141" s="26">
        <f t="shared" si="392"/>
        <v>-1.1123350444773878E-2</v>
      </c>
      <c r="FA141" s="26">
        <f t="shared" si="393"/>
        <v>-3.668042413241835E-2</v>
      </c>
      <c r="FB141" s="26">
        <f t="shared" si="394"/>
        <v>-1.3138779191140036E-3</v>
      </c>
      <c r="FC141" s="26"/>
      <c r="FD141" s="26"/>
      <c r="FE141" s="26">
        <f t="shared" si="283"/>
        <v>0.98232024706230026</v>
      </c>
      <c r="FF141" s="26">
        <f t="shared" si="395"/>
        <v>0.97406709505966604</v>
      </c>
      <c r="FG141" s="26">
        <f t="shared" si="337"/>
        <v>0.96842219646222261</v>
      </c>
      <c r="FW141">
        <f t="shared" si="338"/>
        <v>1.9290789953591325</v>
      </c>
      <c r="FY141" s="8">
        <f t="shared" si="396"/>
        <v>57</v>
      </c>
      <c r="FZ141" t="b">
        <f t="shared" si="273"/>
        <v>0</v>
      </c>
      <c r="GD141" s="11"/>
      <c r="GE141" s="11"/>
      <c r="GF141" s="11"/>
      <c r="GG141" s="11" t="str">
        <f t="shared" ca="1" si="409"/>
        <v/>
      </c>
      <c r="GH141" s="11" t="str">
        <f t="shared" ca="1" si="410"/>
        <v/>
      </c>
      <c r="GI141" s="11" t="str">
        <f t="shared" ca="1" si="411"/>
        <v/>
      </c>
      <c r="GJ141" s="11" t="str">
        <f t="shared" ca="1" si="412"/>
        <v/>
      </c>
      <c r="GN141" s="11" t="str">
        <f t="shared" ca="1" si="398"/>
        <v/>
      </c>
      <c r="GO141" s="11" t="str">
        <f t="shared" ca="1" si="399"/>
        <v/>
      </c>
      <c r="GP141" s="11" t="str">
        <f t="shared" ca="1" si="400"/>
        <v/>
      </c>
      <c r="GQ141" s="11" t="str">
        <f t="shared" ca="1" si="401"/>
        <v/>
      </c>
      <c r="GY141" s="14"/>
      <c r="HA141" s="26">
        <f t="shared" si="339"/>
        <v>1.3904218866145728</v>
      </c>
      <c r="HB141" s="26">
        <f t="shared" si="340"/>
        <v>0.88612556189186764</v>
      </c>
      <c r="HC141" s="26">
        <f t="shared" si="341"/>
        <v>0.95592096376957425</v>
      </c>
      <c r="HD141" s="26">
        <f t="shared" si="342"/>
        <v>0.91274207806037355</v>
      </c>
      <c r="HE141" s="26">
        <f t="shared" si="343"/>
        <v>1.0750085499829432</v>
      </c>
      <c r="HF141" s="26">
        <f t="shared" si="344"/>
        <v>1.0750075729553945</v>
      </c>
      <c r="HG141" s="26"/>
      <c r="HH141" s="26">
        <f t="shared" si="345"/>
        <v>0.84706600114452968</v>
      </c>
      <c r="HJ141" s="26">
        <f t="shared" si="346"/>
        <v>0.95623684362982464</v>
      </c>
      <c r="HK141" s="26">
        <f t="shared" si="347"/>
        <v>0.96435288652122308</v>
      </c>
      <c r="HL141" s="26">
        <f t="shared" si="348"/>
        <v>0.70724768537597626</v>
      </c>
      <c r="HM141" s="26">
        <f t="shared" si="349"/>
        <v>0.94721570019596146</v>
      </c>
      <c r="HP141" s="8">
        <f t="shared" si="397"/>
        <v>57</v>
      </c>
      <c r="HQ141" t="b">
        <f t="shared" si="275"/>
        <v>0</v>
      </c>
      <c r="HT141" s="11"/>
      <c r="HU141" s="11"/>
      <c r="HV141" s="11"/>
      <c r="HW141" s="19" t="str">
        <f t="shared" ca="1" si="350"/>
        <v/>
      </c>
      <c r="HX141" s="12" t="str">
        <f t="shared" ca="1" si="351"/>
        <v/>
      </c>
      <c r="HY141" s="12" t="str">
        <f t="shared" ca="1" si="352"/>
        <v/>
      </c>
      <c r="HZ141" s="12" t="str">
        <f t="shared" ca="1" si="353"/>
        <v/>
      </c>
      <c r="IC141" s="12" t="str">
        <f t="shared" ca="1" si="354"/>
        <v/>
      </c>
      <c r="ID141" s="12" t="str">
        <f t="shared" ca="1" si="355"/>
        <v/>
      </c>
      <c r="IE141" s="12" t="str">
        <f t="shared" ca="1" si="356"/>
        <v/>
      </c>
      <c r="IF141" s="12" t="str">
        <f t="shared" ca="1" si="357"/>
        <v/>
      </c>
      <c r="IH141" s="197"/>
      <c r="II141">
        <f t="shared" si="358"/>
        <v>1.2751941861755689</v>
      </c>
      <c r="IJ141">
        <f t="shared" si="359"/>
        <v>1.3960662383122981</v>
      </c>
      <c r="IK141" t="e">
        <f t="shared" si="360"/>
        <v>#DIV/0!</v>
      </c>
      <c r="IL141">
        <f t="shared" si="361"/>
        <v>1.2894798559338101</v>
      </c>
      <c r="IM141">
        <f t="shared" si="362"/>
        <v>1.4972913935378913</v>
      </c>
      <c r="IN141">
        <f t="shared" si="363"/>
        <v>1.1654999057569833</v>
      </c>
    </row>
    <row r="142" spans="1:249" x14ac:dyDescent="0.2">
      <c r="A142" t="s">
        <v>239</v>
      </c>
      <c r="B142" s="1">
        <f t="shared" si="364"/>
        <v>2007</v>
      </c>
      <c r="C142" s="42">
        <f>'Annual Data - MER Dec 2019'!C71</f>
        <v>21519.623</v>
      </c>
      <c r="D142" s="42">
        <f>'Annual Data - MER Dec 2019 PNNL'!G71</f>
        <v>18253.076000000001</v>
      </c>
      <c r="E142" s="251">
        <f>'Annual Data - MER Dec 2019 PNNL'!J71</f>
        <v>32306.284</v>
      </c>
      <c r="F142" s="251">
        <f>'Annual Data - MER Dec 2019 PNNL'!M71</f>
        <v>28815.064999999999</v>
      </c>
      <c r="G142" s="42">
        <v>-0.68400000000000005</v>
      </c>
      <c r="H142" s="42">
        <f t="shared" si="237"/>
        <v>100893.36400000002</v>
      </c>
      <c r="I142" s="1"/>
      <c r="J142" s="1"/>
      <c r="K142" s="525"/>
      <c r="L142" s="42">
        <f>[11]National!H73</f>
        <v>21514.258428943405</v>
      </c>
      <c r="M142" s="42">
        <f>[10]Commercial_Total!D73</f>
        <v>17737.782575455502</v>
      </c>
      <c r="N142" s="42">
        <f>[12]Total_Industrial!F68</f>
        <v>26163.643685000799</v>
      </c>
      <c r="O142" s="251">
        <f>'[13]Total_Transportation '!F68</f>
        <v>27433.876174277833</v>
      </c>
      <c r="P142" s="42"/>
      <c r="Q142" s="42">
        <f t="shared" si="402"/>
        <v>92849.560863677543</v>
      </c>
      <c r="R142" s="27"/>
      <c r="S142" s="27"/>
      <c r="T142" s="51">
        <f t="shared" si="408"/>
        <v>0.99975071259117343</v>
      </c>
      <c r="U142" s="51">
        <f t="shared" si="294"/>
        <v>0.9717695020529965</v>
      </c>
      <c r="V142" s="51">
        <f t="shared" si="295"/>
        <v>0.80986236872680251</v>
      </c>
      <c r="W142" s="51">
        <f t="shared" si="296"/>
        <v>0.9520671278818158</v>
      </c>
      <c r="X142" s="1"/>
      <c r="Y142" s="51">
        <f t="shared" si="297"/>
        <v>0.92027421014208155</v>
      </c>
      <c r="AA142" s="231">
        <f>Sector_Activity!B64</f>
        <v>111350.09847924336</v>
      </c>
      <c r="AB142" s="231">
        <f>Sector_Activity!C64</f>
        <v>82517.823695937244</v>
      </c>
      <c r="AC142" s="42">
        <f>Sector_Activity!D64</f>
        <v>3299.6299617693985</v>
      </c>
      <c r="AD142" s="265">
        <f>Sector_Activity!E64</f>
        <v>1.6006795659539554</v>
      </c>
      <c r="AE142" s="23"/>
      <c r="AF142" s="42">
        <f>Sector_Activity!G64</f>
        <v>15626</v>
      </c>
      <c r="AI142" s="267">
        <f t="shared" si="298"/>
        <v>193.21274720698926</v>
      </c>
      <c r="AJ142" s="267">
        <f t="shared" si="365"/>
        <v>214.9569848184062</v>
      </c>
      <c r="AK142" s="267">
        <f t="shared" si="299"/>
        <v>7.929266005019171</v>
      </c>
      <c r="AL142" s="51">
        <f t="shared" si="300"/>
        <v>17.138893228719446</v>
      </c>
      <c r="AO142" s="34">
        <f t="shared" si="312"/>
        <v>5.9419916078124624</v>
      </c>
      <c r="AP142" s="34">
        <f t="shared" si="366"/>
        <v>6.4567620632279548</v>
      </c>
      <c r="AR142" s="26">
        <f t="shared" si="313"/>
        <v>1.047430594419521</v>
      </c>
      <c r="AS142" s="26">
        <f t="shared" si="314"/>
        <v>1.0890807031016407</v>
      </c>
      <c r="AT142" s="26">
        <f t="shared" si="301"/>
        <v>0.64086968335310712</v>
      </c>
      <c r="AU142" s="26">
        <f t="shared" si="302"/>
        <v>0.88425714189801541</v>
      </c>
      <c r="AV142" s="26"/>
      <c r="AW142" s="26">
        <f t="shared" si="315"/>
        <v>0.68221423988008001</v>
      </c>
      <c r="AZ142" s="34">
        <f t="shared" si="316"/>
        <v>7.1259502418560965</v>
      </c>
      <c r="BA142" s="34">
        <f t="shared" si="367"/>
        <v>5.2808027451642934</v>
      </c>
      <c r="BB142" s="34">
        <f t="shared" si="317"/>
        <v>0.21116280313384095</v>
      </c>
      <c r="BC142" s="93">
        <f t="shared" si="318"/>
        <v>1.0243693625713269E-4</v>
      </c>
      <c r="BE142" s="26">
        <f t="shared" ref="BE142:BH143" si="413">BI142*BO142</f>
        <v>1.0474305944195192</v>
      </c>
      <c r="BF142" s="26">
        <f t="shared" si="413"/>
        <v>1.0890807031016405</v>
      </c>
      <c r="BG142" s="26">
        <f t="shared" si="413"/>
        <v>0.64087251047491312</v>
      </c>
      <c r="BH142" s="26">
        <f t="shared" si="413"/>
        <v>0.88425714189801452</v>
      </c>
      <c r="BI142" s="258">
        <f>[11]National!CQ73</f>
        <v>0.89308839788805705</v>
      </c>
      <c r="BJ142" s="258">
        <f>[10]Commercial_Total!Y73</f>
        <v>1.0918969820837578</v>
      </c>
      <c r="BK142" s="258">
        <f>[12]Total_Industrial!Z68</f>
        <v>0.82299229382587125</v>
      </c>
      <c r="BL142" s="258">
        <f>'[13]Total_Transportation '!Z68</f>
        <v>0.83227345465368552</v>
      </c>
      <c r="BM142" s="1"/>
      <c r="BO142" s="258">
        <f>[11]National!CU73</f>
        <v>1.1728184991501904</v>
      </c>
      <c r="BP142" s="258">
        <f>[10]Commercial_Total!X73</f>
        <v>0.99742074661957325</v>
      </c>
      <c r="BQ142" s="258">
        <f>[12]Total_Industrial!AD68</f>
        <v>0.77871022035415183</v>
      </c>
      <c r="BR142" s="258">
        <f>'[13]Total_Transportation '!AD68</f>
        <v>1.0624598645477161</v>
      </c>
      <c r="CA142" s="83">
        <f t="shared" si="319"/>
        <v>1.9652626680585075</v>
      </c>
      <c r="CB142" s="83">
        <f t="shared" si="320"/>
        <v>0.67254789110375968</v>
      </c>
      <c r="CC142" s="83">
        <f t="shared" si="321"/>
        <v>0.68221423988008001</v>
      </c>
      <c r="CD142" s="83">
        <f t="shared" si="322"/>
        <v>0.78867989032647157</v>
      </c>
      <c r="CE142" s="83">
        <f t="shared" si="323"/>
        <v>0.97699160903034266</v>
      </c>
      <c r="CF142" s="83">
        <f t="shared" si="324"/>
        <v>0.88538010280796753</v>
      </c>
      <c r="CG142" s="84">
        <f t="shared" ref="CG142:CG143" si="414">IF(ISERR(CR142),"NA ", CR142)</f>
        <v>1.3407319639654784</v>
      </c>
      <c r="CH142" s="84">
        <f t="shared" si="325"/>
        <v>1.3407301772542328</v>
      </c>
      <c r="CI142" s="9"/>
      <c r="CJ142" s="84">
        <f t="shared" si="326"/>
        <v>0.77053363505993366</v>
      </c>
      <c r="CK142" s="26"/>
      <c r="CL142" s="87">
        <f t="shared" si="327"/>
        <v>0.64644803825453856</v>
      </c>
      <c r="CM142" s="87">
        <f t="shared" si="240"/>
        <v>8.1398561575793025E-4</v>
      </c>
      <c r="CN142" s="92">
        <f t="shared" si="241"/>
        <v>1</v>
      </c>
      <c r="CO142" s="92">
        <f t="shared" si="242"/>
        <v>1</v>
      </c>
      <c r="CP142" s="5">
        <f t="shared" si="328"/>
        <v>1</v>
      </c>
      <c r="CQ142" s="91">
        <f t="shared" si="329"/>
        <v>1</v>
      </c>
      <c r="CR142" s="37">
        <f t="shared" si="330"/>
        <v>1.3407319639654784</v>
      </c>
      <c r="CS142">
        <f t="shared" si="331"/>
        <v>0.77053363505993366</v>
      </c>
      <c r="CT142" s="84">
        <f t="shared" si="332"/>
        <v>0.86500777850146393</v>
      </c>
      <c r="CU142" s="205"/>
      <c r="CV142" s="244"/>
      <c r="CW142" s="5"/>
      <c r="CX142" s="26">
        <f t="shared" si="368"/>
        <v>0.23171093356629666</v>
      </c>
      <c r="CY142" s="26">
        <f t="shared" si="369"/>
        <v>0.19103787255922786</v>
      </c>
      <c r="CZ142" s="26">
        <f t="shared" si="370"/>
        <v>0.28178532500993159</v>
      </c>
      <c r="DA142" s="26">
        <f t="shared" si="333"/>
        <v>0.29546586886454385</v>
      </c>
      <c r="DB142" s="26"/>
      <c r="DC142">
        <f t="shared" si="246"/>
        <v>0.99999999999999989</v>
      </c>
      <c r="DE142" s="26">
        <f t="shared" si="371"/>
        <v>0.2283877403255232</v>
      </c>
      <c r="DF142" s="26">
        <f t="shared" si="372"/>
        <v>0.18917885586886024</v>
      </c>
      <c r="DG142" s="26">
        <f t="shared" si="373"/>
        <v>0.28294146415612031</v>
      </c>
      <c r="DH142" s="26">
        <f t="shared" si="374"/>
        <v>0.29945051507907922</v>
      </c>
      <c r="DI142" s="26"/>
      <c r="DJ142" s="26">
        <f t="shared" si="276"/>
        <v>0.999958575429583</v>
      </c>
      <c r="DK142" s="26"/>
      <c r="DL142" s="26">
        <f t="shared" si="277"/>
        <v>0.22839720158148316</v>
      </c>
      <c r="DM142" s="26">
        <f t="shared" si="278"/>
        <v>0.18918669284634002</v>
      </c>
      <c r="DN142" s="26">
        <f t="shared" si="279"/>
        <v>0.28295318537027242</v>
      </c>
      <c r="DO142" s="26">
        <f t="shared" si="280"/>
        <v>0.2994629202019044</v>
      </c>
      <c r="DP142" s="26"/>
      <c r="DQ142" s="26">
        <f t="shared" si="281"/>
        <v>1</v>
      </c>
      <c r="DR142" s="26"/>
      <c r="DS142" s="26"/>
      <c r="DT142" s="26">
        <f t="shared" si="375"/>
        <v>3.5199657597368823E-2</v>
      </c>
      <c r="DU142" s="26">
        <f t="shared" si="376"/>
        <v>1.5334662441421135E-2</v>
      </c>
      <c r="DV142" s="26">
        <f t="shared" si="377"/>
        <v>-1.098420855811803E-2</v>
      </c>
      <c r="DW142" s="26">
        <f t="shared" si="378"/>
        <v>-1.0966404224280935E-2</v>
      </c>
      <c r="DX142" s="26"/>
      <c r="DZ142" s="26">
        <f t="shared" si="284"/>
        <v>1.0045589295746782</v>
      </c>
      <c r="EA142" s="26">
        <f t="shared" si="379"/>
        <v>0.71918989837688019</v>
      </c>
      <c r="EB142" s="26">
        <f t="shared" si="334"/>
        <v>0.86500777850146393</v>
      </c>
      <c r="ED142" s="26">
        <f t="shared" si="380"/>
        <v>-1.3117695788137283E-2</v>
      </c>
      <c r="EE142" s="26">
        <f t="shared" si="381"/>
        <v>-2.6246578090972964E-3</v>
      </c>
      <c r="EF142" s="26">
        <f t="shared" si="382"/>
        <v>-4.0788107246796821E-3</v>
      </c>
      <c r="EG142" s="26">
        <f t="shared" si="383"/>
        <v>-2.2645321489256673E-2</v>
      </c>
      <c r="EH142" s="26"/>
      <c r="EJ142" s="26">
        <f t="shared" si="384"/>
        <v>0.98863691123676378</v>
      </c>
      <c r="EK142" s="26">
        <f t="shared" si="385"/>
        <v>0.66846065536396082</v>
      </c>
      <c r="EL142" s="26">
        <f t="shared" si="335"/>
        <v>0.78867989032647157</v>
      </c>
      <c r="EM142" s="26">
        <v>0.83328366884709393</v>
      </c>
      <c r="EO142" s="26">
        <f t="shared" si="386"/>
        <v>4.4720202628714357E-3</v>
      </c>
      <c r="EP142" s="26">
        <f t="shared" si="387"/>
        <v>4.0586255827609061E-3</v>
      </c>
      <c r="EQ142" s="26">
        <f t="shared" si="388"/>
        <v>-1.3960291203647879E-2</v>
      </c>
      <c r="ER142" s="26">
        <f t="shared" si="389"/>
        <v>-7.0138218834343161E-3</v>
      </c>
      <c r="EU142" s="26">
        <f t="shared" si="282"/>
        <v>0.9957478126758027</v>
      </c>
      <c r="EV142" s="26">
        <f t="shared" si="390"/>
        <v>0.73186211203123552</v>
      </c>
      <c r="EW142" s="26">
        <f t="shared" si="336"/>
        <v>0.88538010280796753</v>
      </c>
      <c r="EX142" s="26"/>
      <c r="EY142" s="26">
        <f t="shared" si="391"/>
        <v>3.072763733449739E-2</v>
      </c>
      <c r="EZ142" s="26">
        <f t="shared" si="392"/>
        <v>1.1276036858659938E-2</v>
      </c>
      <c r="FA142" s="26">
        <f t="shared" si="393"/>
        <v>2.976419191491816E-3</v>
      </c>
      <c r="FB142" s="26">
        <f t="shared" si="394"/>
        <v>-3.9525823408464774E-3</v>
      </c>
      <c r="FC142" s="26"/>
      <c r="FD142" s="26"/>
      <c r="FE142" s="26">
        <f t="shared" si="283"/>
        <v>1.0088488394828468</v>
      </c>
      <c r="FF142" s="26">
        <f t="shared" si="395"/>
        <v>0.98268645842937186</v>
      </c>
      <c r="FG142" s="26">
        <f t="shared" si="337"/>
        <v>0.97699160903034266</v>
      </c>
      <c r="FW142">
        <f t="shared" si="338"/>
        <v>1.9652626680585075</v>
      </c>
      <c r="FY142" s="8">
        <f t="shared" si="396"/>
        <v>58</v>
      </c>
      <c r="FZ142" t="b">
        <f t="shared" si="273"/>
        <v>0</v>
      </c>
      <c r="GD142" s="11"/>
      <c r="GE142" s="11"/>
      <c r="GF142" s="11"/>
      <c r="GG142" s="11" t="str">
        <f t="shared" ca="1" si="409"/>
        <v/>
      </c>
      <c r="GH142" s="11" t="str">
        <f t="shared" ca="1" si="410"/>
        <v/>
      </c>
      <c r="GI142" s="11" t="str">
        <f t="shared" ca="1" si="411"/>
        <v/>
      </c>
      <c r="GJ142" s="11" t="str">
        <f t="shared" ca="1" si="412"/>
        <v/>
      </c>
      <c r="GN142" s="11" t="str">
        <f t="shared" ca="1" si="398"/>
        <v/>
      </c>
      <c r="GO142" s="11" t="str">
        <f t="shared" ca="1" si="399"/>
        <v/>
      </c>
      <c r="GP142" s="11" t="str">
        <f t="shared" ca="1" si="400"/>
        <v/>
      </c>
      <c r="GQ142" s="11" t="str">
        <f t="shared" ca="1" si="401"/>
        <v/>
      </c>
      <c r="GY142" s="14"/>
      <c r="HA142" s="26">
        <f t="shared" si="339"/>
        <v>1.416501985242127</v>
      </c>
      <c r="HB142" s="26">
        <f t="shared" si="340"/>
        <v>0.87605643847671788</v>
      </c>
      <c r="HC142" s="26">
        <f t="shared" si="341"/>
        <v>0.96437975493625938</v>
      </c>
      <c r="HD142" s="26">
        <f t="shared" si="342"/>
        <v>0.90886092776578387</v>
      </c>
      <c r="HE142" s="26">
        <f t="shared" si="343"/>
        <v>1.0876640928863581</v>
      </c>
      <c r="HF142" s="26">
        <f t="shared" si="344"/>
        <v>1.0876630007821291</v>
      </c>
      <c r="HG142" s="26"/>
      <c r="HH142" s="26">
        <f t="shared" si="345"/>
        <v>0.84485109344850939</v>
      </c>
      <c r="HJ142" s="26">
        <f t="shared" si="346"/>
        <v>0.99049546174666314</v>
      </c>
      <c r="HK142" s="26">
        <f t="shared" si="347"/>
        <v>0.97925487900451258</v>
      </c>
      <c r="HL142" s="26">
        <f t="shared" si="348"/>
        <v>0.69952163922928912</v>
      </c>
      <c r="HM142" s="26">
        <f t="shared" si="349"/>
        <v>0.93688489934246266</v>
      </c>
      <c r="HP142" s="8">
        <f t="shared" si="397"/>
        <v>58</v>
      </c>
      <c r="HQ142" t="b">
        <f t="shared" si="275"/>
        <v>0</v>
      </c>
      <c r="HT142" s="11"/>
      <c r="HU142" s="11"/>
      <c r="HV142" s="11"/>
      <c r="HW142" s="19" t="str">
        <f t="shared" ca="1" si="350"/>
        <v/>
      </c>
      <c r="HX142" s="12" t="str">
        <f t="shared" ca="1" si="351"/>
        <v/>
      </c>
      <c r="HY142" s="12" t="str">
        <f t="shared" ca="1" si="352"/>
        <v/>
      </c>
      <c r="HZ142" s="12" t="str">
        <f t="shared" ca="1" si="353"/>
        <v/>
      </c>
      <c r="IC142" s="12" t="str">
        <f t="shared" ca="1" si="354"/>
        <v/>
      </c>
      <c r="ID142" s="12" t="str">
        <f t="shared" ca="1" si="355"/>
        <v/>
      </c>
      <c r="IE142" s="12" t="str">
        <f t="shared" ca="1" si="356"/>
        <v/>
      </c>
      <c r="IF142" s="12" t="str">
        <f t="shared" ca="1" si="357"/>
        <v/>
      </c>
      <c r="IH142" s="197"/>
      <c r="II142">
        <f t="shared" si="358"/>
        <v>1.2821828785075644</v>
      </c>
      <c r="IJ142">
        <f t="shared" si="359"/>
        <v>1.4185241770420667</v>
      </c>
      <c r="IK142" t="e">
        <f t="shared" si="360"/>
        <v>#DIV/0!</v>
      </c>
      <c r="IL142">
        <f t="shared" si="361"/>
        <v>1.3429975745897105</v>
      </c>
      <c r="IM142">
        <f t="shared" si="362"/>
        <v>1.5448873080996501</v>
      </c>
      <c r="IN142">
        <f t="shared" si="363"/>
        <v>1.1696099352041351</v>
      </c>
    </row>
    <row r="143" spans="1:249" x14ac:dyDescent="0.2">
      <c r="A143" t="s">
        <v>239</v>
      </c>
      <c r="B143" s="1">
        <f t="shared" si="364"/>
        <v>2008</v>
      </c>
      <c r="C143" s="42">
        <f>'Annual Data - MER Dec 2019'!C72</f>
        <v>21668.347000000002</v>
      </c>
      <c r="D143" s="42">
        <f>'Annual Data - MER Dec 2019 PNNL'!G72</f>
        <v>18402.449000000001</v>
      </c>
      <c r="E143" s="251">
        <f>'Annual Data - MER Dec 2019 PNNL'!J72</f>
        <v>31260.97</v>
      </c>
      <c r="F143" s="251">
        <f>'Annual Data - MER Dec 2019 PNNL'!M72</f>
        <v>27421.412</v>
      </c>
      <c r="G143" s="42">
        <v>0.53400000000000003</v>
      </c>
      <c r="H143" s="42">
        <f t="shared" si="237"/>
        <v>98753.712</v>
      </c>
      <c r="I143" s="1"/>
      <c r="J143" s="1"/>
      <c r="K143" s="525"/>
      <c r="L143" s="42">
        <f>[11]National!H74</f>
        <v>21657.565137234127</v>
      </c>
      <c r="M143" s="42">
        <f>[10]Commercial_Total!D74</f>
        <v>17888.098751464284</v>
      </c>
      <c r="N143" s="42">
        <f>[12]Total_Industrial!F69</f>
        <v>25206.567587272166</v>
      </c>
      <c r="O143" s="251">
        <f>'[13]Total_Transportation '!F69</f>
        <v>26758.707025675747</v>
      </c>
      <c r="P143" s="42"/>
      <c r="Q143" s="42">
        <f t="shared" si="402"/>
        <v>91510.93850164632</v>
      </c>
      <c r="R143" s="58"/>
      <c r="S143" s="27"/>
      <c r="T143" s="51">
        <f t="shared" si="408"/>
        <v>0.99950241415434804</v>
      </c>
      <c r="U143" s="51">
        <f t="shared" si="294"/>
        <v>0.97204990224204846</v>
      </c>
      <c r="V143" s="51">
        <f t="shared" si="295"/>
        <v>0.8063271097241117</v>
      </c>
      <c r="W143" s="51">
        <f t="shared" si="296"/>
        <v>0.97583257294247816</v>
      </c>
      <c r="X143" s="1"/>
      <c r="Y143" s="51">
        <f t="shared" si="297"/>
        <v>0.92665821515292834</v>
      </c>
      <c r="AA143" s="231">
        <f>Sector_Activity!B65</f>
        <v>111917.70122331496</v>
      </c>
      <c r="AB143" s="231">
        <f>Sector_Activity!C65</f>
        <v>83695.975468329925</v>
      </c>
      <c r="AC143" s="42">
        <f>Sector_Activity!D65</f>
        <v>3178.2131946847826</v>
      </c>
      <c r="AD143" s="265">
        <f>Sector_Activity!E65</f>
        <v>1.5722922441177867</v>
      </c>
      <c r="AE143" s="23"/>
      <c r="AF143" s="42">
        <f>Sector_Activity!G65</f>
        <v>15604.7</v>
      </c>
      <c r="AI143" s="267">
        <f t="shared" si="298"/>
        <v>193.51331291213452</v>
      </c>
      <c r="AJ143" s="267">
        <f t="shared" si="365"/>
        <v>213.72710756245428</v>
      </c>
      <c r="AK143" s="267">
        <f t="shared" si="299"/>
        <v>7.9310499463747179</v>
      </c>
      <c r="AL143" s="51">
        <f t="shared" si="300"/>
        <v>17.018914343554535</v>
      </c>
      <c r="AO143" s="34">
        <f t="shared" si="312"/>
        <v>5.864318987333708</v>
      </c>
      <c r="AP143" s="34">
        <f t="shared" si="366"/>
        <v>6.3284595025857593</v>
      </c>
      <c r="AR143" s="26">
        <f t="shared" si="313"/>
        <v>1.049059998895951</v>
      </c>
      <c r="AS143" s="26">
        <f t="shared" si="314"/>
        <v>1.0828495234645967</v>
      </c>
      <c r="AT143" s="26">
        <f t="shared" si="301"/>
        <v>0.64101386743407074</v>
      </c>
      <c r="AU143" s="26">
        <f t="shared" si="302"/>
        <v>0.87806699970690494</v>
      </c>
      <c r="AV143" s="26"/>
      <c r="AW143" s="26">
        <f t="shared" si="315"/>
        <v>0.6732964609202885</v>
      </c>
      <c r="AZ143" s="34">
        <f t="shared" si="316"/>
        <v>7.1720508067002218</v>
      </c>
      <c r="BA143" s="34">
        <f t="shared" si="367"/>
        <v>5.3635107030785543</v>
      </c>
      <c r="BB143" s="34">
        <f t="shared" si="317"/>
        <v>0.20367025285233181</v>
      </c>
      <c r="BC143" s="93">
        <f t="shared" si="318"/>
        <v>1.0075760790773207E-4</v>
      </c>
      <c r="BE143" s="26">
        <f t="shared" si="413"/>
        <v>1.0490599988959495</v>
      </c>
      <c r="BF143" s="26">
        <f t="shared" si="413"/>
        <v>1.0828495234645965</v>
      </c>
      <c r="BG143" s="26">
        <f t="shared" si="413"/>
        <v>0.64101677106793165</v>
      </c>
      <c r="BH143" s="26">
        <f t="shared" si="413"/>
        <v>0.87806699970690361</v>
      </c>
      <c r="BI143" s="258">
        <f>[11]National!CQ74</f>
        <v>0.88276077517325835</v>
      </c>
      <c r="BJ143" s="258">
        <f>[10]Commercial_Total!Y74</f>
        <v>1.0857111943043407</v>
      </c>
      <c r="BK143" s="258">
        <f>[12]Total_Industrial!Z69</f>
        <v>0.83720398008667307</v>
      </c>
      <c r="BL143" s="258">
        <f>'[13]Total_Transportation '!Z69</f>
        <v>0.82243070151547848</v>
      </c>
      <c r="BM143" s="1"/>
      <c r="BO143" s="258">
        <f>[11]National!CU74</f>
        <v>1.1883853795951138</v>
      </c>
      <c r="BP143" s="258">
        <f>[10]Commercial_Total!X74</f>
        <v>0.997364243037415</v>
      </c>
      <c r="BQ143" s="258">
        <f>[12]Total_Industrial!AD69</f>
        <v>0.76566378841339144</v>
      </c>
      <c r="BR143" s="258">
        <f>'[13]Total_Transportation '!AD69</f>
        <v>1.0676486153652887</v>
      </c>
      <c r="CA143" s="83">
        <f t="shared" si="319"/>
        <v>1.962583793437386</v>
      </c>
      <c r="CB143" s="83">
        <f t="shared" si="320"/>
        <v>0.65918366678542051</v>
      </c>
      <c r="CC143" s="83">
        <f t="shared" si="321"/>
        <v>0.6732964609202885</v>
      </c>
      <c r="CD143" s="83">
        <f t="shared" si="322"/>
        <v>0.78051164585340138</v>
      </c>
      <c r="CE143" s="83">
        <f t="shared" si="323"/>
        <v>0.976797812126037</v>
      </c>
      <c r="CF143" s="83">
        <f t="shared" si="324"/>
        <v>0.88312638257372422</v>
      </c>
      <c r="CG143" s="84">
        <f t="shared" si="414"/>
        <v>1.3214025269115075</v>
      </c>
      <c r="CH143" s="84">
        <f t="shared" si="325"/>
        <v>1.3214007223809068</v>
      </c>
      <c r="CI143" s="9"/>
      <c r="CJ143" s="84">
        <f t="shared" si="326"/>
        <v>0.76240206800849464</v>
      </c>
      <c r="CK143" s="26"/>
      <c r="CL143" s="87">
        <f t="shared" si="327"/>
        <v>0.63938658142312543</v>
      </c>
      <c r="CM143" s="87">
        <f t="shared" si="240"/>
        <v>7.8940152299440886E-4</v>
      </c>
      <c r="CN143" s="92">
        <f t="shared" si="241"/>
        <v>1</v>
      </c>
      <c r="CO143" s="92">
        <f t="shared" si="242"/>
        <v>1</v>
      </c>
      <c r="CP143" s="5">
        <f t="shared" si="328"/>
        <v>1</v>
      </c>
      <c r="CQ143" s="91">
        <f t="shared" si="329"/>
        <v>1</v>
      </c>
      <c r="CR143" s="37">
        <f t="shared" si="330"/>
        <v>1.3214025269115075</v>
      </c>
      <c r="CS143">
        <f t="shared" si="331"/>
        <v>0.76240206800849464</v>
      </c>
      <c r="CT143" s="84">
        <f t="shared" si="332"/>
        <v>0.86263474029796727</v>
      </c>
      <c r="CU143" s="205"/>
      <c r="CV143" s="244"/>
      <c r="CW143" s="5"/>
      <c r="CX143" s="26">
        <f t="shared" si="368"/>
        <v>0.23666640832062386</v>
      </c>
      <c r="CY143" s="26">
        <f t="shared" si="369"/>
        <v>0.19547497866763183</v>
      </c>
      <c r="CZ143" s="26">
        <f t="shared" si="370"/>
        <v>0.27544868405888645</v>
      </c>
      <c r="DA143" s="26">
        <f t="shared" si="333"/>
        <v>0.29240992895285789</v>
      </c>
      <c r="DB143" s="26"/>
      <c r="DC143">
        <f t="shared" si="246"/>
        <v>1</v>
      </c>
      <c r="DE143" s="26">
        <f t="shared" si="371"/>
        <v>0.2341799324538871</v>
      </c>
      <c r="DF143" s="26">
        <f t="shared" si="372"/>
        <v>0.19324793576956187</v>
      </c>
      <c r="DG143" s="26">
        <f t="shared" si="373"/>
        <v>0.27860499449835041</v>
      </c>
      <c r="DH143" s="26">
        <f t="shared" si="374"/>
        <v>0.2939352512870787</v>
      </c>
      <c r="DI143" s="26"/>
      <c r="DJ143" s="26">
        <f t="shared" si="276"/>
        <v>0.99996811400887808</v>
      </c>
      <c r="DK143" s="26"/>
      <c r="DL143" s="26">
        <f t="shared" si="277"/>
        <v>0.23418739975123642</v>
      </c>
      <c r="DM143" s="26">
        <f t="shared" si="278"/>
        <v>0.19325409786801076</v>
      </c>
      <c r="DN143" s="26">
        <f t="shared" si="279"/>
        <v>0.27861387837800283</v>
      </c>
      <c r="DO143" s="26">
        <f t="shared" si="280"/>
        <v>0.29394462400275001</v>
      </c>
      <c r="DP143" s="26"/>
      <c r="DQ143" s="26">
        <f t="shared" si="281"/>
        <v>1</v>
      </c>
      <c r="DR143" s="26"/>
      <c r="DS143" s="26"/>
      <c r="DT143" s="26">
        <f t="shared" si="375"/>
        <v>1.5544117485719248E-3</v>
      </c>
      <c r="DU143" s="26">
        <f t="shared" si="376"/>
        <v>-5.7379345404756912E-3</v>
      </c>
      <c r="DV143" s="26">
        <f t="shared" si="377"/>
        <v>2.249565984102898E-4</v>
      </c>
      <c r="DW143" s="26">
        <f t="shared" si="378"/>
        <v>-7.0250046541019814E-3</v>
      </c>
      <c r="DX143" s="26"/>
      <c r="DZ143" s="26">
        <f t="shared" si="284"/>
        <v>0.99725662790269043</v>
      </c>
      <c r="EA143" s="26">
        <f t="shared" si="379"/>
        <v>0.71721689287700618</v>
      </c>
      <c r="EB143" s="26">
        <f t="shared" si="334"/>
        <v>0.86263474029796727</v>
      </c>
      <c r="ED143" s="26">
        <f t="shared" si="380"/>
        <v>6.448555212824318E-3</v>
      </c>
      <c r="EE143" s="26">
        <f t="shared" si="381"/>
        <v>1.5540621362306665E-2</v>
      </c>
      <c r="EF143" s="26">
        <f t="shared" si="382"/>
        <v>-3.6127136334128215E-2</v>
      </c>
      <c r="EG143" s="26">
        <f t="shared" si="383"/>
        <v>-1.6529642495148687E-2</v>
      </c>
      <c r="EH143" s="26"/>
      <c r="EJ143" s="26">
        <f t="shared" si="384"/>
        <v>0.98964314346890614</v>
      </c>
      <c r="EK143" s="26">
        <f t="shared" si="385"/>
        <v>0.66153750425967528</v>
      </c>
      <c r="EL143" s="26">
        <f t="shared" si="335"/>
        <v>0.78051164585340138</v>
      </c>
      <c r="EM143" s="26">
        <v>0.83328366884709393</v>
      </c>
      <c r="EO143" s="26">
        <f t="shared" si="386"/>
        <v>-1.1631324669430737E-2</v>
      </c>
      <c r="EP143" s="26">
        <f t="shared" si="387"/>
        <v>-5.6812832397427088E-3</v>
      </c>
      <c r="EQ143" s="26">
        <f t="shared" si="388"/>
        <v>1.7120907489110142E-2</v>
      </c>
      <c r="ER143" s="26">
        <f t="shared" si="389"/>
        <v>-1.1896832665951755E-2</v>
      </c>
      <c r="EU143" s="26">
        <f t="shared" si="282"/>
        <v>0.99745451673569829</v>
      </c>
      <c r="EV143" s="26">
        <f t="shared" si="390"/>
        <v>0.72999916927328357</v>
      </c>
      <c r="EW143" s="26">
        <f t="shared" si="336"/>
        <v>0.88312638257372422</v>
      </c>
      <c r="EX143" s="26"/>
      <c r="EY143" s="26">
        <f t="shared" si="391"/>
        <v>1.3185736418002997E-2</v>
      </c>
      <c r="EZ143" s="26">
        <f t="shared" si="392"/>
        <v>-5.665130073296112E-5</v>
      </c>
      <c r="FA143" s="26">
        <f t="shared" si="393"/>
        <v>-1.6895832522488947E-2</v>
      </c>
      <c r="FB143" s="26">
        <f t="shared" si="394"/>
        <v>4.8718280118494085E-3</v>
      </c>
      <c r="FC143" s="26"/>
      <c r="FD143" s="26"/>
      <c r="FE143" s="26">
        <f t="shared" si="283"/>
        <v>0.99980163913127351</v>
      </c>
      <c r="FF143" s="26">
        <f t="shared" si="395"/>
        <v>0.9824915318897921</v>
      </c>
      <c r="FG143" s="26">
        <f t="shared" si="337"/>
        <v>0.976797812126037</v>
      </c>
      <c r="FW143">
        <f t="shared" si="338"/>
        <v>1.962583793437386</v>
      </c>
      <c r="FY143" s="8">
        <f t="shared" si="396"/>
        <v>59</v>
      </c>
      <c r="FZ143" t="b">
        <f t="shared" si="273"/>
        <v>0</v>
      </c>
      <c r="GD143" s="11"/>
      <c r="GE143" s="11"/>
      <c r="GF143" s="11"/>
      <c r="GG143" s="11" t="str">
        <f t="shared" ca="1" si="409"/>
        <v/>
      </c>
      <c r="GH143" s="11" t="str">
        <f t="shared" ca="1" si="410"/>
        <v/>
      </c>
      <c r="GI143" s="11" t="str">
        <f t="shared" ca="1" si="411"/>
        <v/>
      </c>
      <c r="GJ143" s="11" t="str">
        <f t="shared" ca="1" si="412"/>
        <v/>
      </c>
      <c r="GN143" s="11" t="str">
        <f t="shared" ca="1" si="398"/>
        <v/>
      </c>
      <c r="GO143" s="11" t="str">
        <f t="shared" ca="1" si="399"/>
        <v/>
      </c>
      <c r="GP143" s="11" t="str">
        <f t="shared" ca="1" si="400"/>
        <v/>
      </c>
      <c r="GQ143" s="11" t="str">
        <f t="shared" ca="1" si="401"/>
        <v/>
      </c>
      <c r="GY143" s="14"/>
      <c r="HA143" s="26">
        <f t="shared" si="339"/>
        <v>1.4145711333103685</v>
      </c>
      <c r="HB143" s="26">
        <f t="shared" si="340"/>
        <v>0.86698324763027335</v>
      </c>
      <c r="HC143" s="26">
        <f t="shared" si="341"/>
        <v>0.96418845973028811</v>
      </c>
      <c r="HD143" s="26">
        <f t="shared" si="342"/>
        <v>0.90654743748457844</v>
      </c>
      <c r="HE143" s="26">
        <f t="shared" si="343"/>
        <v>1.0719831550222911</v>
      </c>
      <c r="HF143" s="26">
        <f t="shared" si="344"/>
        <v>1.0719820433100888</v>
      </c>
      <c r="HG143" s="26"/>
      <c r="HH143" s="26">
        <f t="shared" si="345"/>
        <v>0.83593524214459614</v>
      </c>
      <c r="HJ143" s="26">
        <f t="shared" si="346"/>
        <v>0.99203629676509031</v>
      </c>
      <c r="HK143" s="26">
        <f t="shared" si="347"/>
        <v>0.97365206826316808</v>
      </c>
      <c r="HL143" s="26">
        <f t="shared" si="348"/>
        <v>0.69967901893890294</v>
      </c>
      <c r="HM143" s="26">
        <f t="shared" si="349"/>
        <v>0.9303263424828756</v>
      </c>
      <c r="HP143" s="8">
        <f t="shared" si="397"/>
        <v>59</v>
      </c>
      <c r="HQ143" t="b">
        <f t="shared" si="275"/>
        <v>0</v>
      </c>
      <c r="HT143" s="11"/>
      <c r="HU143" s="11"/>
      <c r="HV143" s="11"/>
      <c r="HW143" s="19" t="str">
        <f t="shared" ca="1" si="350"/>
        <v/>
      </c>
      <c r="HX143" s="12" t="str">
        <f t="shared" ca="1" si="351"/>
        <v/>
      </c>
      <c r="HY143" s="12" t="str">
        <f t="shared" ca="1" si="352"/>
        <v/>
      </c>
      <c r="HZ143" s="12" t="str">
        <f t="shared" ca="1" si="353"/>
        <v/>
      </c>
      <c r="IC143" s="12" t="str">
        <f t="shared" ca="1" si="354"/>
        <v/>
      </c>
      <c r="ID143" s="12" t="str">
        <f t="shared" ca="1" si="355"/>
        <v/>
      </c>
      <c r="IE143" s="12" t="str">
        <f t="shared" ca="1" si="356"/>
        <v/>
      </c>
      <c r="IF143" s="12" t="str">
        <f t="shared" ca="1" si="357"/>
        <v/>
      </c>
      <c r="IH143" s="197"/>
      <c r="II143">
        <f t="shared" si="358"/>
        <v>1.2887187552618913</v>
      </c>
      <c r="IJ143">
        <f t="shared" si="359"/>
        <v>1.4387772169128488</v>
      </c>
      <c r="IK143" t="e">
        <f t="shared" si="360"/>
        <v>#DIV/0!</v>
      </c>
      <c r="IL143">
        <f t="shared" si="361"/>
        <v>1.3519432959722311</v>
      </c>
      <c r="IM143">
        <f t="shared" si="362"/>
        <v>1.5579792237057968</v>
      </c>
      <c r="IN143">
        <f t="shared" si="363"/>
        <v>1.1268251562136022</v>
      </c>
    </row>
    <row r="144" spans="1:249" x14ac:dyDescent="0.2">
      <c r="A144" t="s">
        <v>239</v>
      </c>
      <c r="B144" s="1">
        <f t="shared" si="364"/>
        <v>2009</v>
      </c>
      <c r="C144" s="42">
        <f>'Annual Data - MER Dec 2019'!C73</f>
        <v>21082.080999999998</v>
      </c>
      <c r="D144" s="42">
        <f>'Annual Data - MER Dec 2019 PNNL'!G73</f>
        <v>17887.752</v>
      </c>
      <c r="E144" s="251">
        <f>'Annual Data - MER Dec 2019 PNNL'!J73</f>
        <v>28380.21</v>
      </c>
      <c r="F144" s="251">
        <f>'Annual Data - MER Dec 2019 PNNL'!M73</f>
        <v>26592.151000000002</v>
      </c>
      <c r="G144" s="42">
        <v>2.1000000000000001E-2</v>
      </c>
      <c r="H144" s="42">
        <f t="shared" si="237"/>
        <v>93942.214999999997</v>
      </c>
      <c r="I144" s="42"/>
      <c r="J144" s="1"/>
      <c r="K144" s="525"/>
      <c r="L144" s="42">
        <f>[11]National!H75</f>
        <v>21078.403102012326</v>
      </c>
      <c r="M144" s="42">
        <f>[10]Commercial_Total!D75</f>
        <v>17459.714364428739</v>
      </c>
      <c r="N144" s="42">
        <f>[12]Total_Industrial!F70</f>
        <v>22636.263996304595</v>
      </c>
      <c r="O144" s="251">
        <f>'[13]Total_Transportation '!F70</f>
        <v>25218.534441808628</v>
      </c>
      <c r="P144" s="42"/>
      <c r="Q144" s="42">
        <f t="shared" ref="Q144:Q145" si="415">SUM(L144:O144)</f>
        <v>86392.915904554291</v>
      </c>
      <c r="R144" s="58"/>
      <c r="S144" s="27"/>
      <c r="T144" s="51">
        <f t="shared" si="408"/>
        <v>0.99982554388308853</v>
      </c>
      <c r="U144" s="51">
        <f t="shared" si="294"/>
        <v>0.97607090954910036</v>
      </c>
      <c r="V144" s="51">
        <f t="shared" si="295"/>
        <v>0.7976073466794148</v>
      </c>
      <c r="W144" s="51">
        <f t="shared" si="296"/>
        <v>0.94834503766952238</v>
      </c>
      <c r="X144" s="1"/>
      <c r="Y144" s="51">
        <f t="shared" si="297"/>
        <v>0.91963890679556892</v>
      </c>
      <c r="AA144" s="231">
        <f>Sector_Activity!B66</f>
        <v>112186.58875902649</v>
      </c>
      <c r="AB144" s="231">
        <f>Sector_Activity!C66</f>
        <v>84571.181076683075</v>
      </c>
      <c r="AC144" s="42">
        <f>Sector_Activity!D66</f>
        <v>2958.0170585682108</v>
      </c>
      <c r="AD144" s="265">
        <f>Sector_Activity!E66</f>
        <v>1.4889027925610878</v>
      </c>
      <c r="AE144" s="23"/>
      <c r="AF144" s="42">
        <f>Sector_Activity!G66</f>
        <v>15208.8</v>
      </c>
      <c r="AI144" s="267">
        <f t="shared" si="298"/>
        <v>187.88701336920155</v>
      </c>
      <c r="AJ144" s="267">
        <f t="shared" si="365"/>
        <v>206.44992942214589</v>
      </c>
      <c r="AK144" s="267">
        <f t="shared" si="299"/>
        <v>7.6525130004697743</v>
      </c>
      <c r="AL144" s="51">
        <f t="shared" si="300"/>
        <v>16.937663471253071</v>
      </c>
      <c r="AO144" s="34">
        <f t="shared" si="312"/>
        <v>5.6804557824781901</v>
      </c>
      <c r="AP144" s="34">
        <f t="shared" si="366"/>
        <v>6.1768328204723586</v>
      </c>
      <c r="AR144" s="26">
        <f t="shared" si="313"/>
        <v>1.0185591217031891</v>
      </c>
      <c r="AS144" s="26">
        <f t="shared" si="314"/>
        <v>1.0459796618393125</v>
      </c>
      <c r="AT144" s="26">
        <f t="shared" si="301"/>
        <v>0.61850158392494781</v>
      </c>
      <c r="AU144" s="26">
        <f t="shared" si="302"/>
        <v>0.87387497498516731</v>
      </c>
      <c r="AV144" s="26"/>
      <c r="AW144" s="26">
        <f t="shared" si="315"/>
        <v>0.65218668749390007</v>
      </c>
      <c r="AZ144" s="34">
        <f t="shared" ref="AZ144:AZ145" si="416">AA144/$AF144</f>
        <v>7.3764260664238135</v>
      </c>
      <c r="BA144" s="34">
        <f t="shared" ref="BA144:BA145" si="417">AB144/$AF144</f>
        <v>5.5606741542188125</v>
      </c>
      <c r="BB144" s="34">
        <f t="shared" ref="BB144:BB145" si="418">AC144/$AF144</f>
        <v>0.1944937837678325</v>
      </c>
      <c r="BC144" s="93">
        <f t="shared" ref="BC144:BC145" si="419">AD144/$AF144</f>
        <v>9.7897453616398921E-5</v>
      </c>
      <c r="BE144" s="26">
        <f t="shared" ref="BE144:BE145" si="420">BI144*BO144</f>
        <v>1.018559121703188</v>
      </c>
      <c r="BF144" s="26">
        <f t="shared" ref="BF144:BF145" si="421">BJ144*BP144</f>
        <v>1.0459796618393122</v>
      </c>
      <c r="BG144" s="26">
        <f t="shared" ref="BG144:BG145" si="422">BK144*BQ144</f>
        <v>0.61850454168218139</v>
      </c>
      <c r="BH144" s="26">
        <f t="shared" ref="BH144:BH145" si="423">BL144*BR144</f>
        <v>0.87387497498516631</v>
      </c>
      <c r="BI144" s="258">
        <f>[11]National!CQ75</f>
        <v>0.8574979284059131</v>
      </c>
      <c r="BJ144" s="258">
        <f>[10]Commercial_Total!Y75</f>
        <v>1.0522205639584927</v>
      </c>
      <c r="BK144" s="258">
        <f>[12]Total_Industrial!Z70</f>
        <v>0.8451919680517489</v>
      </c>
      <c r="BL144" s="258">
        <f>'[13]Total_Transportation '!Z70</f>
        <v>0.82061201446862342</v>
      </c>
      <c r="BM144" s="1"/>
      <c r="BO144" s="258">
        <f>[11]National!CU75</f>
        <v>1.1878269182488723</v>
      </c>
      <c r="BP144" s="258">
        <f>[10]Commercial_Total!X75</f>
        <v>0.99406882707585387</v>
      </c>
      <c r="BQ144" s="258">
        <f>[12]Total_Industrial!AD70</f>
        <v>0.73179178821102098</v>
      </c>
      <c r="BR144" s="258">
        <f>'[13]Total_Transportation '!AD70</f>
        <v>1.0649063864255419</v>
      </c>
      <c r="CA144" s="83">
        <f t="shared" ref="CA144:CA145" si="424">IF(FW144&gt;0,FW144,"NA")</f>
        <v>1.9127919407377594</v>
      </c>
      <c r="CB144" s="83">
        <f t="shared" si="320"/>
        <v>0.64338996023532247</v>
      </c>
      <c r="CC144" s="83">
        <f t="shared" si="321"/>
        <v>0.65218668749390007</v>
      </c>
      <c r="CD144" s="83">
        <f t="shared" ref="CD144:CD145" si="425">IF(CN144=1,EL144,"NA")</f>
        <v>0.77516572401549089</v>
      </c>
      <c r="CE144" s="83">
        <f t="shared" ref="CE144:CE145" si="426">IF(CQ144&gt;0, FG144,"NA")</f>
        <v>0.96352596446155847</v>
      </c>
      <c r="CF144" s="83">
        <f t="shared" ref="CF144:CF145" si="427">IF(CP144&gt;0,EW144, "NA")</f>
        <v>0.8732016928621954</v>
      </c>
      <c r="CG144" s="84">
        <f t="shared" ref="CG144:CG145" si="428">IF(ISERR(CR144),"NA ", CR144)</f>
        <v>1.2474992279006303</v>
      </c>
      <c r="CH144" s="84">
        <f t="shared" si="325"/>
        <v>1.2474974396947878</v>
      </c>
      <c r="CI144" s="9"/>
      <c r="CJ144" s="84">
        <f t="shared" ref="CJ144:CJ145" si="429">IF(ISERR(CS144),"NA ", CS144)</f>
        <v>0.74689230184956812</v>
      </c>
      <c r="CK144" s="26"/>
      <c r="CL144" s="87">
        <f t="shared" ref="CL144:CL145" si="430">AR144*AS144*AT144*AU144</f>
        <v>0.57583704604095931</v>
      </c>
      <c r="CM144" s="87">
        <f t="shared" ref="CM144:CM145" si="431">AZ144*BA144*BB144*BC144</f>
        <v>7.8099915102041958E-4</v>
      </c>
      <c r="CN144" s="92">
        <f t="shared" ref="CN144:CN145" si="432">IF(ISERR(CL144),0,IF(CL144&lt;0.0001,0,1))</f>
        <v>1</v>
      </c>
      <c r="CO144" s="92">
        <f t="shared" ref="CO144:CO145" si="433">IF(ISERR(CM144),0,IF(CM144&lt;0.0001,0,1))</f>
        <v>1</v>
      </c>
      <c r="CP144" s="5">
        <f t="shared" ref="CP144:CP145" si="434">IF(BI144*BJ144*BK144*BL144&gt;0,1,0)</f>
        <v>1</v>
      </c>
      <c r="CQ144" s="91">
        <f t="shared" ref="CQ144:CQ145" si="435">IF(BO144*BP144*BQ144*BR144&gt;0,1,0)</f>
        <v>1</v>
      </c>
      <c r="CR144" s="37">
        <f t="shared" ref="CR144:CR145" si="436">CA144*CD144*CE144*CF144</f>
        <v>1.2474992279006303</v>
      </c>
      <c r="CS144">
        <f t="shared" ref="CS144:CS145" si="437">CD144*CE144</f>
        <v>0.74689230184956812</v>
      </c>
      <c r="CT144" s="84">
        <f t="shared" ref="CT144:CT145" si="438">IF(CO144=1,EB144,"NA ")</f>
        <v>0.84135129726255309</v>
      </c>
      <c r="CU144" s="205"/>
      <c r="CV144" s="244"/>
      <c r="CX144" s="26">
        <f t="shared" si="368"/>
        <v>0.24398300348259405</v>
      </c>
      <c r="CY144" s="26">
        <f t="shared" si="369"/>
        <v>0.20209659763907023</v>
      </c>
      <c r="CZ144" s="26">
        <f t="shared" si="370"/>
        <v>0.2620152793698135</v>
      </c>
      <c r="DA144" s="26">
        <f t="shared" si="333"/>
        <v>0.29190511950852222</v>
      </c>
      <c r="DB144" s="26"/>
      <c r="DC144">
        <f t="shared" ref="DC144:DC145" si="439">SUM(CX144:DA144)</f>
        <v>1</v>
      </c>
      <c r="DE144" s="26">
        <f t="shared" ref="DE144:DE145" si="440">(CX144-CX143)/LN(CX144/CX143)</f>
        <v>0.2403061421724407</v>
      </c>
      <c r="DF144" s="26">
        <f t="shared" ref="DF144:DF145" si="441">(CY144-CY143)/LN(CY144/CY143)</f>
        <v>0.19876740610416138</v>
      </c>
      <c r="DG144" s="26">
        <f t="shared" ref="DG144:DG145" si="442">(CZ144-CZ143)/LN(CZ144/CZ143)</f>
        <v>0.26867601317648104</v>
      </c>
      <c r="DH144" s="26">
        <f t="shared" ref="DH144:DH145" si="443">(DA144-DA143)/LN(DA144/DA143)</f>
        <v>0.29215745154369249</v>
      </c>
      <c r="DI144" s="26"/>
      <c r="DJ144" s="26">
        <f t="shared" ref="DJ144:DJ145" si="444">SUM(DE144:DH144)</f>
        <v>0.99990701299677553</v>
      </c>
      <c r="DK144" s="26"/>
      <c r="DL144" s="26">
        <f t="shared" ref="DL144:DL145" si="445">DE144/$DJ144</f>
        <v>0.24032848959847791</v>
      </c>
      <c r="DM144" s="26">
        <f t="shared" ref="DM144:DM145" si="446">DF144/$DJ144</f>
        <v>0.19878589060841237</v>
      </c>
      <c r="DN144" s="26">
        <f t="shared" ref="DN144:DN145" si="447">DG144/$DJ144</f>
        <v>0.26870099887713006</v>
      </c>
      <c r="DO144" s="26">
        <f t="shared" ref="DO144:DO145" si="448">DH144/$DJ144</f>
        <v>0.29218462091597974</v>
      </c>
      <c r="DP144" s="26"/>
      <c r="DQ144" s="26">
        <f t="shared" ref="DQ144:DQ145" si="449">SUM(DL144:DO144)</f>
        <v>1</v>
      </c>
      <c r="DR144" s="26"/>
      <c r="DS144" s="26"/>
      <c r="DT144" s="26">
        <f t="shared" ref="DT144:DT145" si="450">LN(AR144/AR143)</f>
        <v>-2.9505521238269064E-2</v>
      </c>
      <c r="DU144" s="26">
        <f t="shared" ref="DU144:DU145" si="451">LN(AS144/AS143)</f>
        <v>-3.4642092490439057E-2</v>
      </c>
      <c r="DV144" s="26">
        <f t="shared" ref="DV144:DV145" si="452">LN(AT144/AT143)</f>
        <v>-3.5751338006490496E-2</v>
      </c>
      <c r="DW144" s="26">
        <f t="shared" ref="DW144:DW145" si="453">LN(AU144/AU143)</f>
        <v>-4.7855839779003548E-3</v>
      </c>
      <c r="DX144" s="26"/>
      <c r="DZ144" s="26">
        <f t="shared" ref="DZ144:DZ145" si="454">EXP(SUMPRODUCT($DL144:$DO144,DT144:DW144))</f>
        <v>0.97532739867621998</v>
      </c>
      <c r="EA144" s="26">
        <f t="shared" ref="EA144:EA145" si="455">IF(ISERR(DZ144),EA143,DZ144*EA143)</f>
        <v>0.69952128641637157</v>
      </c>
      <c r="EB144" s="26">
        <f t="shared" si="334"/>
        <v>0.84135129726255309</v>
      </c>
      <c r="ED144" s="26">
        <f t="shared" ref="ED144:ED145" si="456">LN(AZ144/AZ143)</f>
        <v>2.8097608719153112E-2</v>
      </c>
      <c r="EE144" s="26">
        <f t="shared" ref="EE144:EE145" si="457">LN(BA144/BA143)</f>
        <v>3.6100609077679244E-2</v>
      </c>
      <c r="EF144" s="26">
        <f t="shared" ref="EF144:EF145" si="458">LN(BB144/BB143)</f>
        <v>-4.610207597617734E-2</v>
      </c>
      <c r="EG144" s="26">
        <f t="shared" ref="EG144:EG145" si="459">LN(BC144/BC143)</f>
        <v>-2.8797171556481743E-2</v>
      </c>
      <c r="EH144" s="26"/>
      <c r="EJ144" s="26">
        <f t="shared" ref="EJ144:EJ145" si="460">EXP(SUMPRODUCT($DL144:$DO144,ED144:EG144))</f>
        <v>0.99315074686417348</v>
      </c>
      <c r="EK144" s="26">
        <f t="shared" ref="EK144:EK145" si="461">IF(ISERR(EJ144),EK143,EJ144*EK143)</f>
        <v>0.65700646643415783</v>
      </c>
      <c r="EL144" s="26">
        <f t="shared" si="335"/>
        <v>0.77516572401549089</v>
      </c>
      <c r="EM144" s="26">
        <v>0.83328366884709393</v>
      </c>
      <c r="EO144" s="26">
        <f t="shared" ref="EO144:EO145" si="462">LN(BI144/BI143)</f>
        <v>-2.9035477920143975E-2</v>
      </c>
      <c r="EP144" s="26">
        <f t="shared" ref="EP144:EP145" si="463">LN(BJ144/BJ143)</f>
        <v>-3.1332496984545218E-2</v>
      </c>
      <c r="EQ144" s="26">
        <f t="shared" ref="EQ144:EQ145" si="464">LN(BK144/BK143)</f>
        <v>9.4960380759975434E-3</v>
      </c>
      <c r="ER144" s="26">
        <f t="shared" ref="ER144:ER145" si="465">LN(BL144/BL143)</f>
        <v>-2.2138046344550534E-3</v>
      </c>
      <c r="EU144" s="26">
        <f t="shared" ref="EU144:EU145" si="466">EXP(SUMPRODUCT($DL144:$DO144,EO144:ER144))</f>
        <v>0.98876186930051291</v>
      </c>
      <c r="EV144" s="26">
        <f t="shared" ref="EV144:EV145" si="467">IF(ISERR(EU144),EV143,EU144*EV143)</f>
        <v>0.72179534319847338</v>
      </c>
      <c r="EW144" s="26">
        <f t="shared" si="336"/>
        <v>0.8732016928621954</v>
      </c>
      <c r="EX144" s="26"/>
      <c r="EY144" s="26">
        <f t="shared" ref="EY144:EY145" si="468">LN(BO144/BO143)</f>
        <v>-4.7004331812478239E-4</v>
      </c>
      <c r="EZ144" s="26">
        <f t="shared" ref="EZ144:EZ145" si="469">LN(BP144/BP143)</f>
        <v>-3.3095955058937308E-3</v>
      </c>
      <c r="FA144" s="26">
        <f t="shared" ref="FA144:FA145" si="470">LN(BQ144/BQ143)</f>
        <v>-4.5247123702038677E-2</v>
      </c>
      <c r="FB144" s="26">
        <f t="shared" ref="FB144:FB145" si="471">LN(BR144/BR143)</f>
        <v>-2.5717793434449519E-3</v>
      </c>
      <c r="FC144" s="26"/>
      <c r="FD144" s="26"/>
      <c r="FE144" s="26">
        <f t="shared" ref="FE144:FE145" si="472">EXP(SUMPRODUCT($DL144:$DO144,EY144:FB144))</f>
        <v>0.98641290193352105</v>
      </c>
      <c r="FF144" s="26">
        <f t="shared" ref="FF144:FF145" si="473">IF(ISERR(FE144),FF143,FE144*FF143)</f>
        <v>0.96914232309652038</v>
      </c>
      <c r="FG144" s="26">
        <f t="shared" si="337"/>
        <v>0.96352596446155847</v>
      </c>
      <c r="FW144">
        <f t="shared" si="338"/>
        <v>1.9127919407377594</v>
      </c>
      <c r="FX144">
        <f>AG144/AF$154</f>
        <v>0</v>
      </c>
      <c r="FZ144" s="8">
        <f>FY143+1</f>
        <v>60</v>
      </c>
      <c r="GA144" t="b">
        <f t="shared" si="273"/>
        <v>0</v>
      </c>
      <c r="GE144" s="11"/>
      <c r="GF144" s="11"/>
      <c r="GG144" s="11"/>
      <c r="GH144" s="11" t="str">
        <f ca="1">IF(GA144,OFFSET(B$10,$FZ$4+$FZ144,0),"")</f>
        <v/>
      </c>
      <c r="GI144" s="11" t="str">
        <f ca="1">IF($GA144,OFFSET(CA$10,$FZ$4+$FZ144,0),"")</f>
        <v/>
      </c>
      <c r="GJ144" s="11" t="str">
        <f ca="1">IF($GA144,OFFSET(CJ$10,$FZ$4+$FZ144,0),"")</f>
        <v/>
      </c>
      <c r="GK144" s="11" t="str">
        <f ca="1">IF($GA144,OFFSET(CF$10,$FZ$4+$FZ144,0),"")</f>
        <v/>
      </c>
      <c r="GO144" s="11" t="str">
        <f t="shared" ref="GO144:GR145" ca="1" si="474">IF($GA144,OFFSET(AR$10,$FZ$4+$FZ144,0),"")</f>
        <v/>
      </c>
      <c r="GP144" s="11" t="str">
        <f t="shared" ca="1" si="474"/>
        <v/>
      </c>
      <c r="GQ144" s="11" t="str">
        <f t="shared" ca="1" si="474"/>
        <v/>
      </c>
      <c r="GR144" s="11" t="str">
        <f t="shared" ca="1" si="474"/>
        <v/>
      </c>
      <c r="GY144" s="14"/>
      <c r="HA144" s="26">
        <f t="shared" si="339"/>
        <v>1.3786826694707832</v>
      </c>
      <c r="HB144" s="26">
        <f>CB144/CB$155</f>
        <v>0.46373605461021017</v>
      </c>
      <c r="HC144" s="26">
        <f t="shared" ref="HC144:HE145" si="475">CE144/CE$155</f>
        <v>1.0702734216497185</v>
      </c>
      <c r="HD144" s="26">
        <f t="shared" si="475"/>
        <v>0.86192964892313384</v>
      </c>
      <c r="HE144" s="26">
        <f t="shared" si="475"/>
        <v>1.2805836748093034</v>
      </c>
      <c r="HF144" s="26">
        <f>CS144/CH$155</f>
        <v>0.60591375443326989</v>
      </c>
      <c r="HG144" s="26"/>
      <c r="HH144" s="26">
        <f t="shared" si="345"/>
        <v>0.81892956931957983</v>
      </c>
      <c r="HJ144" s="26">
        <f t="shared" si="346"/>
        <v>0.96319335423536045</v>
      </c>
      <c r="HK144" s="26">
        <f t="shared" si="347"/>
        <v>0.94050026254119001</v>
      </c>
      <c r="HL144" s="26">
        <f t="shared" si="348"/>
        <v>0.6751064266129535</v>
      </c>
      <c r="HM144" s="26">
        <f t="shared" si="349"/>
        <v>0.92588482375107761</v>
      </c>
      <c r="HP144" s="8">
        <f t="shared" si="397"/>
        <v>60</v>
      </c>
      <c r="HQ144" t="b">
        <f t="shared" ref="HQ144:HQ145" si="476">(HP144+Begin_year_chart1&lt;=End_year_chart1)</f>
        <v>0</v>
      </c>
      <c r="HU144" s="11"/>
      <c r="HV144" s="11"/>
      <c r="HW144" s="11"/>
      <c r="HX144" s="19" t="str">
        <f ca="1">IF(HR144,OFFSET(B$84,$FZ$4+$FZ144,0),"")</f>
        <v/>
      </c>
      <c r="HY144" s="12" t="str">
        <f ca="1">IF($HR144,OFFSET(HA$84,$FZ$4+$FZ144,0),"")</f>
        <v/>
      </c>
      <c r="HZ144" s="12" t="str">
        <f ca="1">IF($HR144,OFFSET(HH$84,$FZ$4+$FZ144,0),"")</f>
        <v/>
      </c>
      <c r="IA144" s="12" t="str">
        <f ca="1">IF($HR144,OFFSET(HD$84,$FZ$4+$FZ144,0),"")</f>
        <v/>
      </c>
      <c r="ID144" s="12" t="str">
        <f t="shared" ref="ID144:IG145" ca="1" si="477">IF($HR144,OFFSET(HJ$84,$FZ$4+$FZ144,0),"")</f>
        <v/>
      </c>
      <c r="IE144" s="12" t="str">
        <f t="shared" ca="1" si="477"/>
        <v/>
      </c>
      <c r="IF144" s="12" t="str">
        <f t="shared" ca="1" si="477"/>
        <v/>
      </c>
      <c r="IG144" s="12" t="str">
        <f t="shared" ca="1" si="477"/>
        <v/>
      </c>
      <c r="II144" s="197"/>
      <c r="IJ144">
        <f>AB144/AA$154</f>
        <v>0.97382689259048416</v>
      </c>
      <c r="IK144">
        <f>AC144/AB$154</f>
        <v>5.0849847048116667E-2</v>
      </c>
      <c r="IL144" t="e">
        <f>AF144/AE$154</f>
        <v>#DIV/0!</v>
      </c>
      <c r="IM144">
        <f t="shared" ref="IM144:IO145" si="478">M144/L$154</f>
        <v>1.0898983165932206</v>
      </c>
      <c r="IN144">
        <f t="shared" si="478"/>
        <v>1.971524727057717</v>
      </c>
      <c r="IO144">
        <f t="shared" si="478"/>
        <v>1.1273601180915234</v>
      </c>
    </row>
    <row r="145" spans="1:249" x14ac:dyDescent="0.2">
      <c r="A145" t="s">
        <v>239</v>
      </c>
      <c r="B145" s="1">
        <f t="shared" si="364"/>
        <v>2010</v>
      </c>
      <c r="C145" s="42">
        <f>'Annual Data - MER Dec 2019'!C74</f>
        <v>21894.848999999998</v>
      </c>
      <c r="D145" s="42">
        <f>'Annual Data - MER Dec 2019 PNNL'!G74</f>
        <v>18058.814999999999</v>
      </c>
      <c r="E145" s="251">
        <f>'Annual Data - MER Dec 2019 PNNL'!J74</f>
        <v>30577.916000000001</v>
      </c>
      <c r="F145" s="251">
        <f>'Annual Data - MER Dec 2019 PNNL'!M74</f>
        <v>26978.409</v>
      </c>
      <c r="G145" s="42">
        <v>6.87</v>
      </c>
      <c r="H145" s="42">
        <f t="shared" si="237"/>
        <v>97516.858999999997</v>
      </c>
      <c r="I145" s="372"/>
      <c r="J145" s="1"/>
      <c r="K145" s="525"/>
      <c r="L145" s="42">
        <f>[11]National!H76</f>
        <v>21885.627184880384</v>
      </c>
      <c r="M145" s="42">
        <f>[10]Commercial_Total!D76</f>
        <v>17632.104974340094</v>
      </c>
      <c r="N145" s="42">
        <f>[12]Total_Industrial!F71</f>
        <v>23409.785720687953</v>
      </c>
      <c r="O145" s="251">
        <f>'[13]Total_Transportation '!F71</f>
        <v>25568.133429390113</v>
      </c>
      <c r="P145" s="42"/>
      <c r="Q145" s="42">
        <f t="shared" si="415"/>
        <v>88495.651309298555</v>
      </c>
      <c r="R145" s="58"/>
      <c r="S145" s="27"/>
      <c r="T145" s="51">
        <f t="shared" si="408"/>
        <v>0.99957881348623989</v>
      </c>
      <c r="U145" s="51">
        <f t="shared" si="294"/>
        <v>0.97637109491071783</v>
      </c>
      <c r="V145" s="51">
        <f t="shared" si="295"/>
        <v>0.76557819442920672</v>
      </c>
      <c r="W145" s="51">
        <f t="shared" si="296"/>
        <v>0.94772576949923593</v>
      </c>
      <c r="X145" s="1"/>
      <c r="Y145" s="51">
        <f t="shared" si="297"/>
        <v>0.90749078894448965</v>
      </c>
      <c r="AA145" s="231">
        <f>Sector_Activity!B67</f>
        <v>113221.31231047997</v>
      </c>
      <c r="AB145" s="231">
        <f>Sector_Activity!C67</f>
        <v>85045.216257885739</v>
      </c>
      <c r="AC145" s="42">
        <f>Sector_Activity!D67</f>
        <v>2979.83806546912</v>
      </c>
      <c r="AD145" s="265">
        <f>Sector_Activity!E67</f>
        <v>1.5249095632764154</v>
      </c>
      <c r="AE145" s="23"/>
      <c r="AF145" s="42">
        <f>Sector_Activity!G67</f>
        <v>15598.8</v>
      </c>
      <c r="AI145" s="267">
        <f t="shared" si="298"/>
        <v>193.29953644120243</v>
      </c>
      <c r="AJ145" s="267">
        <f t="shared" si="365"/>
        <v>207.32624067735466</v>
      </c>
      <c r="AK145" s="267">
        <f t="shared" si="299"/>
        <v>7.8560596939694838</v>
      </c>
      <c r="AL145" s="51">
        <f t="shared" si="300"/>
        <v>16.766983462582864</v>
      </c>
      <c r="AO145" s="34">
        <f t="shared" si="312"/>
        <v>5.6732345635112038</v>
      </c>
      <c r="AP145" s="34">
        <f t="shared" si="366"/>
        <v>6.2515615944816272</v>
      </c>
      <c r="AR145" s="26">
        <f t="shared" si="313"/>
        <v>1.0479010897698289</v>
      </c>
      <c r="AS145" s="26">
        <f t="shared" si="314"/>
        <v>1.0504194974592851</v>
      </c>
      <c r="AT145" s="26">
        <f t="shared" si="301"/>
        <v>0.63495290551362427</v>
      </c>
      <c r="AU145" s="26">
        <f t="shared" si="302"/>
        <v>0.86506897948523953</v>
      </c>
      <c r="AV145" s="26"/>
      <c r="AW145" s="26">
        <f t="shared" si="315"/>
        <v>0.6513576021074291</v>
      </c>
      <c r="AZ145" s="34">
        <f t="shared" si="416"/>
        <v>7.2583347636023268</v>
      </c>
      <c r="BA145" s="34">
        <f t="shared" si="417"/>
        <v>5.4520358141578678</v>
      </c>
      <c r="BB145" s="34">
        <f t="shared" si="418"/>
        <v>0.19102995521893479</v>
      </c>
      <c r="BC145" s="93">
        <f t="shared" si="419"/>
        <v>9.7758132886915361E-5</v>
      </c>
      <c r="BE145" s="26">
        <f t="shared" si="420"/>
        <v>1.0479010897698278</v>
      </c>
      <c r="BF145" s="26">
        <f t="shared" si="421"/>
        <v>1.0504194974592849</v>
      </c>
      <c r="BG145" s="26">
        <f t="shared" si="422"/>
        <v>0.63495608016881078</v>
      </c>
      <c r="BH145" s="26">
        <f t="shared" si="423"/>
        <v>0.86506897948523853</v>
      </c>
      <c r="BI145" s="258">
        <f>[11]National!CQ76</f>
        <v>0.85910904391953646</v>
      </c>
      <c r="BJ145" s="258">
        <f>[10]Commercial_Total!Y76</f>
        <v>1.0572091246745061</v>
      </c>
      <c r="BK145" s="258">
        <f>[12]Total_Industrial!Z71</f>
        <v>0.83793894442343442</v>
      </c>
      <c r="BL145" s="258">
        <f>'[13]Total_Transportation '!Z71</f>
        <v>0.82189126265380541</v>
      </c>
      <c r="BM145" s="1"/>
      <c r="BO145" s="258">
        <f>[11]National!CU76</f>
        <v>1.2197532981249508</v>
      </c>
      <c r="BP145" s="258">
        <f>[10]Commercial_Total!X76</f>
        <v>0.99357778224122728</v>
      </c>
      <c r="BQ145" s="258">
        <f>[12]Total_Industrial!AD71</f>
        <v>0.75775936229543406</v>
      </c>
      <c r="BR145" s="258">
        <f>'[13]Total_Transportation '!AD71</f>
        <v>1.0525345855265775</v>
      </c>
      <c r="CA145" s="83">
        <f t="shared" si="424"/>
        <v>1.9618417577442113</v>
      </c>
      <c r="CB145" s="83">
        <f t="shared" si="320"/>
        <v>0.65117384306584092</v>
      </c>
      <c r="CC145" s="83">
        <f t="shared" si="321"/>
        <v>0.6513576021074291</v>
      </c>
      <c r="CD145" s="83">
        <f t="shared" si="425"/>
        <v>0.76510155833535243</v>
      </c>
      <c r="CE145" s="83">
        <f t="shared" si="426"/>
        <v>0.9753556348709842</v>
      </c>
      <c r="CF145" s="83">
        <f t="shared" si="427"/>
        <v>0.87284685173209864</v>
      </c>
      <c r="CG145" s="84">
        <f t="shared" si="428"/>
        <v>1.2778624480058636</v>
      </c>
      <c r="CH145" s="84">
        <f t="shared" si="325"/>
        <v>1.2778605430384935</v>
      </c>
      <c r="CI145" s="9"/>
      <c r="CJ145" s="84">
        <f t="shared" si="429"/>
        <v>0.74624611617095704</v>
      </c>
      <c r="CK145" s="26"/>
      <c r="CL145" s="87">
        <f t="shared" si="430"/>
        <v>0.60460999189407272</v>
      </c>
      <c r="CM145" s="87">
        <f t="shared" si="431"/>
        <v>7.3900957724297575E-4</v>
      </c>
      <c r="CN145" s="92">
        <f t="shared" si="432"/>
        <v>1</v>
      </c>
      <c r="CO145" s="92">
        <f t="shared" si="433"/>
        <v>1</v>
      </c>
      <c r="CP145" s="5">
        <f t="shared" si="434"/>
        <v>1</v>
      </c>
      <c r="CQ145" s="91">
        <f t="shared" si="435"/>
        <v>1</v>
      </c>
      <c r="CR145" s="37">
        <f t="shared" si="436"/>
        <v>1.2778624480058636</v>
      </c>
      <c r="CS145">
        <f t="shared" si="437"/>
        <v>0.74624611617095704</v>
      </c>
      <c r="CT145" s="84">
        <f t="shared" si="438"/>
        <v>0.85133482609106259</v>
      </c>
      <c r="CU145" s="205"/>
      <c r="CV145" s="244"/>
      <c r="CX145" s="26">
        <f t="shared" si="368"/>
        <v>0.24730737455548601</v>
      </c>
      <c r="CY145" s="26">
        <f t="shared" si="369"/>
        <v>0.19924261490222431</v>
      </c>
      <c r="CZ145" s="26">
        <f t="shared" si="370"/>
        <v>0.26453035120188106</v>
      </c>
      <c r="DA145" s="26">
        <f t="shared" si="333"/>
        <v>0.28891965934040847</v>
      </c>
      <c r="DB145" s="26"/>
      <c r="DC145">
        <f t="shared" si="439"/>
        <v>0.99999999999999978</v>
      </c>
      <c r="DE145" s="26">
        <f t="shared" si="440"/>
        <v>0.24564143985206438</v>
      </c>
      <c r="DF145" s="26">
        <f t="shared" si="441"/>
        <v>0.2006662237091924</v>
      </c>
      <c r="DG145" s="26">
        <f t="shared" si="442"/>
        <v>0.26327081304570116</v>
      </c>
      <c r="DH145" s="26">
        <f t="shared" si="443"/>
        <v>0.29040983184441332</v>
      </c>
      <c r="DI145" s="26"/>
      <c r="DJ145" s="26">
        <f t="shared" si="444"/>
        <v>0.99998830845137121</v>
      </c>
      <c r="DK145" s="26"/>
      <c r="DL145" s="26">
        <f t="shared" si="445"/>
        <v>0.24564431181448135</v>
      </c>
      <c r="DM145" s="26">
        <f t="shared" si="446"/>
        <v>0.20066856983553491</v>
      </c>
      <c r="DN145" s="26">
        <f t="shared" si="447"/>
        <v>0.26327389112520194</v>
      </c>
      <c r="DO145" s="26">
        <f t="shared" si="448"/>
        <v>0.29041322722478186</v>
      </c>
      <c r="DP145" s="26"/>
      <c r="DQ145" s="26">
        <f t="shared" si="449"/>
        <v>1</v>
      </c>
      <c r="DR145" s="26"/>
      <c r="DS145" s="26"/>
      <c r="DT145" s="26">
        <f t="shared" si="450"/>
        <v>2.84001986355975E-2</v>
      </c>
      <c r="DU145" s="26">
        <f t="shared" si="451"/>
        <v>4.2356840663755517E-3</v>
      </c>
      <c r="DV145" s="26">
        <f t="shared" si="452"/>
        <v>2.6251078854212729E-2</v>
      </c>
      <c r="DW145" s="26">
        <f t="shared" si="453"/>
        <v>-1.0128067384913442E-2</v>
      </c>
      <c r="DX145" s="26"/>
      <c r="DZ145" s="26">
        <f t="shared" si="454"/>
        <v>1.0118660645808621</v>
      </c>
      <c r="EA145" s="26">
        <f t="shared" si="455"/>
        <v>0.70782185117667595</v>
      </c>
      <c r="EB145" s="26">
        <f t="shared" si="334"/>
        <v>0.85133482609106259</v>
      </c>
      <c r="ED145" s="26">
        <f t="shared" si="456"/>
        <v>-1.6138817349692854E-2</v>
      </c>
      <c r="EE145" s="26">
        <f t="shared" si="457"/>
        <v>-1.9730268863807514E-2</v>
      </c>
      <c r="EF145" s="26">
        <f t="shared" si="458"/>
        <v>-1.7969953128695593E-2</v>
      </c>
      <c r="EG145" s="26">
        <f t="shared" si="459"/>
        <v>-1.424142857567023E-3</v>
      </c>
      <c r="EH145" s="26"/>
      <c r="EJ145" s="26">
        <f t="shared" si="460"/>
        <v>0.98701675607119954</v>
      </c>
      <c r="EK145" s="26">
        <f t="shared" si="461"/>
        <v>0.64847639121764389</v>
      </c>
      <c r="EL145" s="26">
        <f t="shared" si="335"/>
        <v>0.76510155833535243</v>
      </c>
      <c r="EM145" s="26">
        <v>0.83328366884709393</v>
      </c>
      <c r="EO145" s="26">
        <f t="shared" si="462"/>
        <v>1.8770936069331529E-3</v>
      </c>
      <c r="EP145" s="26">
        <f t="shared" si="463"/>
        <v>4.7297807959600282E-3</v>
      </c>
      <c r="EQ145" s="26">
        <f t="shared" si="464"/>
        <v>-8.6185435372717074E-3</v>
      </c>
      <c r="ER145" s="26">
        <f t="shared" si="465"/>
        <v>1.5576814508207733E-3</v>
      </c>
      <c r="EU145" s="26">
        <f t="shared" si="466"/>
        <v>0.99959363210928553</v>
      </c>
      <c r="EV145" s="26">
        <f t="shared" si="467"/>
        <v>0.72150202874733027</v>
      </c>
      <c r="EW145" s="26">
        <f t="shared" si="336"/>
        <v>0.87284685173209864</v>
      </c>
      <c r="EX145" s="26"/>
      <c r="EY145" s="26">
        <f t="shared" si="468"/>
        <v>2.652310502866459E-2</v>
      </c>
      <c r="EZ145" s="26">
        <f t="shared" si="469"/>
        <v>-4.9409672958436544E-4</v>
      </c>
      <c r="FA145" s="26">
        <f t="shared" si="470"/>
        <v>3.4869840084572015E-2</v>
      </c>
      <c r="FB145" s="26">
        <f t="shared" si="471"/>
        <v>-1.1685748835734094E-2</v>
      </c>
      <c r="FC145" s="26"/>
      <c r="FD145" s="26"/>
      <c r="FE145" s="26">
        <f t="shared" si="472"/>
        <v>1.0122774796380671</v>
      </c>
      <c r="FF145" s="26">
        <f t="shared" si="473"/>
        <v>0.98104094823472698</v>
      </c>
      <c r="FG145" s="26">
        <f t="shared" si="337"/>
        <v>0.9753556348709842</v>
      </c>
      <c r="FW145">
        <f t="shared" si="338"/>
        <v>1.9618417577442113</v>
      </c>
      <c r="FX145">
        <f>AG145/AF$154</f>
        <v>0</v>
      </c>
      <c r="FZ145" s="8">
        <f>FZ144+1</f>
        <v>61</v>
      </c>
      <c r="GA145" t="b">
        <f t="shared" si="273"/>
        <v>0</v>
      </c>
      <c r="GE145" s="11"/>
      <c r="GF145" s="11"/>
      <c r="GG145" s="11"/>
      <c r="GH145" s="11" t="str">
        <f ca="1">IF(GA145,OFFSET(B$10,$FZ$4+$FZ145,0),"")</f>
        <v/>
      </c>
      <c r="GI145" s="11" t="str">
        <f ca="1">IF($GA145,OFFSET(CA$10,$FZ$4+$FZ145,0),"")</f>
        <v/>
      </c>
      <c r="GJ145" s="11" t="str">
        <f ca="1">IF($GA145,OFFSET(CJ$10,$FZ$4+$FZ145,0),"")</f>
        <v/>
      </c>
      <c r="GK145" s="11" t="str">
        <f ca="1">IF($GA145,OFFSET(CF$10,$FZ$4+$FZ145,0),"")</f>
        <v/>
      </c>
      <c r="GO145" s="11" t="str">
        <f t="shared" ca="1" si="474"/>
        <v/>
      </c>
      <c r="GP145" s="11" t="str">
        <f t="shared" ca="1" si="474"/>
        <v/>
      </c>
      <c r="GQ145" s="11" t="str">
        <f t="shared" ca="1" si="474"/>
        <v/>
      </c>
      <c r="GR145" s="11" t="str">
        <f t="shared" ca="1" si="474"/>
        <v/>
      </c>
      <c r="GY145" s="14"/>
      <c r="HA145" s="26">
        <f t="shared" si="339"/>
        <v>1.4140362963903039</v>
      </c>
      <c r="HB145" s="26">
        <f>CB145/CB$155</f>
        <v>0.46934644230114109</v>
      </c>
      <c r="HC145" s="26">
        <f t="shared" si="475"/>
        <v>1.0834136817911875</v>
      </c>
      <c r="HD145" s="26">
        <f t="shared" si="475"/>
        <v>0.86157938838975656</v>
      </c>
      <c r="HE145" s="26">
        <f t="shared" si="475"/>
        <v>1.3117521461893118</v>
      </c>
      <c r="HF145" s="26">
        <f>CS145/CH$155</f>
        <v>0.60538953857293942</v>
      </c>
      <c r="HG145" s="26"/>
      <c r="HH145" s="26">
        <f t="shared" si="345"/>
        <v>0.81822105946056123</v>
      </c>
      <c r="HJ145" s="26">
        <f t="shared" si="346"/>
        <v>0.99094038240463866</v>
      </c>
      <c r="HK145" s="26">
        <f t="shared" si="347"/>
        <v>0.94449237320888813</v>
      </c>
      <c r="HL145" s="26">
        <f t="shared" si="348"/>
        <v>0.69306336192152929</v>
      </c>
      <c r="HM145" s="26">
        <f t="shared" si="349"/>
        <v>0.91655472754190093</v>
      </c>
      <c r="HP145" s="8">
        <f t="shared" si="397"/>
        <v>61</v>
      </c>
      <c r="HQ145" t="b">
        <f t="shared" si="476"/>
        <v>0</v>
      </c>
      <c r="HU145" s="11"/>
      <c r="HV145" s="11"/>
      <c r="HW145" s="11"/>
      <c r="HX145" s="19" t="str">
        <f ca="1">IF(HR145,OFFSET(B$84,$FZ$4+$FZ145,0),"")</f>
        <v/>
      </c>
      <c r="HY145" s="12" t="str">
        <f ca="1">IF($HR145,OFFSET(HA$84,$FZ$4+$FZ145,0),"")</f>
        <v/>
      </c>
      <c r="HZ145" s="12" t="str">
        <f ca="1">IF($HR145,OFFSET(HH$84,$FZ$4+$FZ145,0),"")</f>
        <v/>
      </c>
      <c r="IA145" s="12" t="str">
        <f ca="1">IF($HR145,OFFSET(HD$84,$FZ$4+$FZ145,0),"")</f>
        <v/>
      </c>
      <c r="ID145" s="12" t="str">
        <f t="shared" ca="1" si="477"/>
        <v/>
      </c>
      <c r="IE145" s="12" t="str">
        <f t="shared" ca="1" si="477"/>
        <v/>
      </c>
      <c r="IF145" s="12" t="str">
        <f t="shared" ca="1" si="477"/>
        <v/>
      </c>
      <c r="IG145" s="12" t="str">
        <f t="shared" ca="1" si="477"/>
        <v/>
      </c>
      <c r="II145" s="197"/>
      <c r="IJ145">
        <f>AB145/AA$154</f>
        <v>0.97928535020704022</v>
      </c>
      <c r="IK145">
        <f>AC145/AB$154</f>
        <v>5.1224961471521724E-2</v>
      </c>
      <c r="IL145" t="e">
        <f>AF145/AE$154</f>
        <v>#DIV/0!</v>
      </c>
      <c r="IM145">
        <f t="shared" si="478"/>
        <v>1.100659559968522</v>
      </c>
      <c r="IN145">
        <f t="shared" si="478"/>
        <v>2.0388952616471294</v>
      </c>
      <c r="IO145">
        <f t="shared" si="478"/>
        <v>1.1429884630627181</v>
      </c>
    </row>
    <row r="146" spans="1:249" x14ac:dyDescent="0.2">
      <c r="A146" t="s">
        <v>239</v>
      </c>
      <c r="B146" s="312">
        <f t="shared" si="364"/>
        <v>2011</v>
      </c>
      <c r="C146" s="42">
        <f>'Annual Data - MER Dec 2019'!C75</f>
        <v>21381.888999999999</v>
      </c>
      <c r="D146" s="42">
        <f>'Annual Data - MER Dec 2019 PNNL'!G75</f>
        <v>17981.563999999998</v>
      </c>
      <c r="E146" s="251">
        <f>'Annual Data - MER Dec 2019 PNNL'!J75</f>
        <v>30880.617999999999</v>
      </c>
      <c r="F146" s="251">
        <f>'Annual Data - MER Dec 2019 PNNL'!M75</f>
        <v>26598.633000000002</v>
      </c>
      <c r="G146" s="42">
        <v>7.5270000000000001</v>
      </c>
      <c r="H146" s="42">
        <f t="shared" si="237"/>
        <v>96850.231</v>
      </c>
      <c r="I146" s="369">
        <f>H146/H111</f>
        <v>1.2753683257573432</v>
      </c>
      <c r="J146" s="26">
        <f>I146^(1/26)</f>
        <v>1.0093990896696829</v>
      </c>
      <c r="K146" s="26"/>
      <c r="L146" s="42">
        <f>[11]National!H77</f>
        <v>21377.411</v>
      </c>
      <c r="M146" s="42">
        <f>[10]Commercial_Total!D77</f>
        <v>17557.802433509689</v>
      </c>
      <c r="N146" s="42">
        <f>[12]Total_Industrial!F72</f>
        <v>23754.285240895984</v>
      </c>
      <c r="O146" s="251">
        <f>'[13]Total_Transportation '!F72</f>
        <v>25363.466209139027</v>
      </c>
      <c r="P146" s="42"/>
      <c r="Q146" s="42">
        <f t="shared" ref="Q146:Q152" si="479">SUM(L146:O146)</f>
        <v>88052.964883544715</v>
      </c>
      <c r="R146" s="93">
        <f>Q146/Q120</f>
        <v>1.2714682343991408</v>
      </c>
      <c r="S146" s="26">
        <f>R146^(1/26)</f>
        <v>1.0092801934567326</v>
      </c>
      <c r="T146" s="51">
        <f t="shared" si="408"/>
        <v>0.99979057042153763</v>
      </c>
      <c r="U146" s="51">
        <f t="shared" si="294"/>
        <v>0.97643355347230587</v>
      </c>
      <c r="V146" s="51">
        <f t="shared" si="295"/>
        <v>0.76922959381499378</v>
      </c>
      <c r="W146" s="51">
        <f t="shared" si="296"/>
        <v>0.95356277178376148</v>
      </c>
      <c r="X146" s="409"/>
      <c r="Y146" s="51">
        <f t="shared" si="297"/>
        <v>0.90916628669212685</v>
      </c>
      <c r="Z146" s="369"/>
      <c r="AA146" s="231">
        <f>Sector_Activity!B68</f>
        <v>114196.36643876518</v>
      </c>
      <c r="AB146" s="231">
        <f>Sector_Activity!C68</f>
        <v>85442.950396469867</v>
      </c>
      <c r="AC146" s="42">
        <f>Sector_Activity!D68</f>
        <v>2984.0845693855226</v>
      </c>
      <c r="AD146" s="265">
        <f>Sector_Activity!E68</f>
        <v>1.5206300488426157</v>
      </c>
      <c r="AE146" s="23"/>
      <c r="AF146" s="42">
        <f>Sector_Activity!G68</f>
        <v>15840.7</v>
      </c>
      <c r="AG146" s="369">
        <f>AF146/AF120</f>
        <v>1.9922652211643672</v>
      </c>
      <c r="AH146" s="26">
        <f>AG146^(1/26)</f>
        <v>1.0268650013830027</v>
      </c>
      <c r="AI146" s="267">
        <f t="shared" si="298"/>
        <v>187.19869700462911</v>
      </c>
      <c r="AJ146" s="267">
        <f t="shared" si="365"/>
        <v>205.49152799661636</v>
      </c>
      <c r="AK146" s="267">
        <f t="shared" si="299"/>
        <v>7.9603257510183179</v>
      </c>
      <c r="AL146" s="51">
        <f t="shared" si="300"/>
        <v>16.679577145304808</v>
      </c>
      <c r="AM146" s="369"/>
      <c r="AN146" s="369"/>
      <c r="AO146" s="371">
        <f t="shared" si="312"/>
        <v>5.5586536506306361</v>
      </c>
      <c r="AP146" s="371">
        <f t="shared" si="366"/>
        <v>6.1140120701736667</v>
      </c>
      <c r="AQ146" s="369"/>
      <c r="AR146" s="26">
        <f t="shared" si="313"/>
        <v>1.0148276721517759</v>
      </c>
      <c r="AS146" s="26">
        <f t="shared" si="314"/>
        <v>1.0411239159362375</v>
      </c>
      <c r="AT146" s="26">
        <f t="shared" si="301"/>
        <v>0.6433800354551682</v>
      </c>
      <c r="AU146" s="26">
        <f t="shared" si="302"/>
        <v>0.86055937321903031</v>
      </c>
      <c r="AV146" s="26"/>
      <c r="AW146" s="26">
        <f t="shared" si="315"/>
        <v>0.63820229399780359</v>
      </c>
      <c r="AX146" s="369"/>
      <c r="AY146" s="369"/>
      <c r="AZ146" s="371">
        <f t="shared" ref="AZ146" si="480">AA146/$AF146</f>
        <v>7.2090479864377945</v>
      </c>
      <c r="BA146" s="371">
        <f t="shared" ref="BA146" si="481">AB146/$AF146</f>
        <v>5.3938872901115396</v>
      </c>
      <c r="BB146" s="371">
        <f t="shared" ref="BB146" si="482">AC146/$AF146</f>
        <v>0.18838085244878841</v>
      </c>
      <c r="BC146" s="93">
        <f t="shared" ref="BC146" si="483">AD146/$AF146</f>
        <v>9.5995129561358758E-5</v>
      </c>
      <c r="BD146" s="369"/>
      <c r="BE146" s="93">
        <f t="shared" ref="BE146" si="484">BI146*BO146</f>
        <v>1.0148276721517746</v>
      </c>
      <c r="BF146" s="26">
        <f t="shared" ref="BF146" si="485">BJ146*BP146</f>
        <v>1.0411239159362375</v>
      </c>
      <c r="BG146" s="26">
        <f t="shared" ref="BG146" si="486">BK146*BQ146</f>
        <v>0.64338344703405426</v>
      </c>
      <c r="BH146" s="26">
        <f t="shared" ref="BH146" si="487">BL146*BR146</f>
        <v>0.8605593732190292</v>
      </c>
      <c r="BI146" s="258">
        <f>[11]National!CQ77</f>
        <v>0.84497298642915875</v>
      </c>
      <c r="BJ146" s="258">
        <f>[10]Commercial_Total!Y77</f>
        <v>1.0468059774830401</v>
      </c>
      <c r="BK146" s="258">
        <f>[12]Total_Industrial!Z72</f>
        <v>0.83481106031429153</v>
      </c>
      <c r="BL146" s="258">
        <f>'[13]Total_Transportation '!Z72</f>
        <v>0.82678823479088359</v>
      </c>
      <c r="BM146" s="409"/>
      <c r="BN146" s="369"/>
      <c r="BO146" s="258">
        <f>[11]National!CU77</f>
        <v>1.2010178886788072</v>
      </c>
      <c r="BP146" s="258">
        <f>[10]Commercial_Total!X77</f>
        <v>0.99457200124089407</v>
      </c>
      <c r="BQ146" s="258">
        <f>[12]Total_Industrial!AD72</f>
        <v>0.77069348696917339</v>
      </c>
      <c r="BR146" s="258">
        <f>'[13]Total_Transportation '!AD72</f>
        <v>1.0408461768165911</v>
      </c>
      <c r="BS146" s="369"/>
      <c r="BT146" s="369"/>
      <c r="BU146" s="369"/>
      <c r="BV146" s="369"/>
      <c r="BW146" s="369"/>
      <c r="BX146" s="369"/>
      <c r="BY146" s="369"/>
      <c r="BZ146" s="369"/>
      <c r="CA146" s="83">
        <f t="shared" ref="CA146" si="488">IF(FW146&gt;0,FW146,"NA")</f>
        <v>1.9922652211643672</v>
      </c>
      <c r="CB146" s="83">
        <f t="shared" si="320"/>
        <v>0.63684643846431588</v>
      </c>
      <c r="CC146" s="83">
        <f t="shared" si="321"/>
        <v>0.63820229399780359</v>
      </c>
      <c r="CD146" s="83">
        <f t="shared" ref="CD146" si="489">IF(CN146=1,EL146,"NA")</f>
        <v>0.7553799920975629</v>
      </c>
      <c r="CE146" s="83">
        <f t="shared" ref="CE146" si="490">IF(CQ146&gt;0, FG146,"NA")</f>
        <v>0.97312090784393679</v>
      </c>
      <c r="CF146" s="83">
        <f t="shared" ref="CF146" si="491">IF(CP146&gt;0,EW146, "NA")</f>
        <v>0.86821395573978899</v>
      </c>
      <c r="CG146" s="84">
        <f t="shared" ref="CG146" si="492">IF(ISERR(CR146),"NA ", CR146)</f>
        <v>1.271470232674921</v>
      </c>
      <c r="CH146" s="84">
        <f t="shared" si="325"/>
        <v>1.2714682343991408</v>
      </c>
      <c r="CI146" s="9"/>
      <c r="CJ146" s="84">
        <f t="shared" ref="CJ146" si="493">IF(ISERR(CS146),"NA ", CS146)</f>
        <v>0.73507606367712619</v>
      </c>
      <c r="CK146" s="26"/>
      <c r="CL146" s="87">
        <f t="shared" ref="CL146" si="494">AR146*AS146*AT146*AU146</f>
        <v>0.58498286274309685</v>
      </c>
      <c r="CM146" s="87">
        <f t="shared" ref="CM146" si="495">AZ146*BA146*BB146*BC146</f>
        <v>7.0317875424053575E-4</v>
      </c>
      <c r="CN146" s="92">
        <f t="shared" ref="CN146" si="496">IF(ISERR(CL146),0,IF(CL146&lt;0.0001,0,1))</f>
        <v>1</v>
      </c>
      <c r="CO146" s="92">
        <f t="shared" ref="CO146" si="497">IF(ISERR(CM146),0,IF(CM146&lt;0.0001,0,1))</f>
        <v>1</v>
      </c>
      <c r="CP146" s="5">
        <f t="shared" ref="CP146" si="498">IF(BI146*BJ146*BK146*BL146&gt;0,1,0)</f>
        <v>1</v>
      </c>
      <c r="CQ146" s="91">
        <f t="shared" ref="CQ146" si="499">IF(BO146*BP146*BQ146*BR146&gt;0,1,0)</f>
        <v>1</v>
      </c>
      <c r="CR146" s="37">
        <f t="shared" ref="CR146" si="500">CA146*CD146*CE146*CF146</f>
        <v>1.271470232674921</v>
      </c>
      <c r="CS146" s="369">
        <f t="shared" ref="CS146" si="501">CD146*CE146</f>
        <v>0.73507606367712619</v>
      </c>
      <c r="CT146" s="84">
        <f t="shared" ref="CT146" si="502">IF(CO146=1,EB146,"NA ")</f>
        <v>0.84487582498130853</v>
      </c>
      <c r="CU146" s="205"/>
      <c r="CV146" s="244"/>
      <c r="CW146" s="369"/>
      <c r="CX146" s="26">
        <f t="shared" si="368"/>
        <v>0.24277900270902744</v>
      </c>
      <c r="CY146" s="26">
        <f t="shared" si="369"/>
        <v>0.19940046830598979</v>
      </c>
      <c r="CZ146" s="26">
        <f t="shared" si="370"/>
        <v>0.26977269047456198</v>
      </c>
      <c r="DA146" s="26">
        <f t="shared" si="333"/>
        <v>0.28804783851042065</v>
      </c>
      <c r="DB146" s="26"/>
      <c r="DC146" s="369">
        <f t="shared" ref="DC146" si="503">SUM(CX146:DA146)</f>
        <v>0.99999999999999978</v>
      </c>
      <c r="DD146" s="369"/>
      <c r="DE146" s="26">
        <f t="shared" ref="DE146" si="504">(CX146-CX145)/LN(CX146/CX145)</f>
        <v>0.24503621482130641</v>
      </c>
      <c r="DF146" s="26">
        <f t="shared" ref="DF146" si="505">(CY146-CY145)/LN(CY146/CY145)</f>
        <v>0.19932153118637988</v>
      </c>
      <c r="DG146" s="26">
        <f t="shared" ref="DG146" si="506">(CZ146-CZ145)/LN(CZ146/CZ145)</f>
        <v>0.26714294804199951</v>
      </c>
      <c r="DH146" s="26">
        <f t="shared" ref="DH146" si="507">(DA146-DA145)/LN(DA146/DA145)</f>
        <v>0.28848352936595906</v>
      </c>
      <c r="DI146" s="26"/>
      <c r="DJ146" s="26">
        <f t="shared" ref="DJ146" si="508">SUM(DE146:DH146)</f>
        <v>0.99998422341564486</v>
      </c>
      <c r="DK146" s="26"/>
      <c r="DL146" s="26">
        <f t="shared" ref="DL146" si="509">DE146/$DJ146</f>
        <v>0.24504008071681024</v>
      </c>
      <c r="DM146" s="26">
        <f t="shared" ref="DM146" si="510">DF146/$DJ146</f>
        <v>0.19932467584894248</v>
      </c>
      <c r="DN146" s="26">
        <f t="shared" ref="DN146" si="511">DG146/$DJ146</f>
        <v>0.26714716271174727</v>
      </c>
      <c r="DO146" s="26">
        <f t="shared" ref="DO146" si="512">DH146/$DJ146</f>
        <v>0.28848808072250004</v>
      </c>
      <c r="DP146" s="26"/>
      <c r="DQ146" s="26">
        <f t="shared" ref="DQ146" si="513">SUM(DL146:DO146)</f>
        <v>1</v>
      </c>
      <c r="DR146" s="26"/>
      <c r="DS146" s="26"/>
      <c r="DT146" s="26">
        <f t="shared" ref="DT146" si="514">LN(AR146/AR145)</f>
        <v>-3.2070384506109995E-2</v>
      </c>
      <c r="DU146" s="26">
        <f t="shared" ref="DU146" si="515">LN(AS146/AS145)</f>
        <v>-8.8887877416400467E-3</v>
      </c>
      <c r="DV146" s="26">
        <f t="shared" ref="DV146" si="516">LN(AT146/AT145)</f>
        <v>1.3184752970878656E-2</v>
      </c>
      <c r="DW146" s="26">
        <f t="shared" ref="DW146" si="517">LN(AU146/AU145)</f>
        <v>-5.2266370393791867E-3</v>
      </c>
      <c r="DX146" s="26"/>
      <c r="DY146" s="369"/>
      <c r="DZ146" s="26">
        <f t="shared" ref="DZ146" si="518">EXP(SUMPRODUCT($DL146:$DO146,DT146:DW146))</f>
        <v>0.99241308952505702</v>
      </c>
      <c r="EA146" s="26">
        <f t="shared" ref="EA146" si="519">IF(ISERR(DZ146),EA145,DZ146*EA145)</f>
        <v>0.70245167015959009</v>
      </c>
      <c r="EB146" s="26">
        <f t="shared" si="334"/>
        <v>0.84487582498130853</v>
      </c>
      <c r="EC146" s="369"/>
      <c r="ED146" s="26">
        <f t="shared" ref="ED146" si="520">LN(AZ146/AZ145)</f>
        <v>-6.8135292596863215E-3</v>
      </c>
      <c r="EE146" s="26">
        <f t="shared" ref="EE146" si="521">LN(BA146/BA145)</f>
        <v>-1.0722753726656318E-2</v>
      </c>
      <c r="EF146" s="26">
        <f t="shared" ref="EF146" si="522">LN(BB146/BB145)</f>
        <v>-1.3964524816606099E-2</v>
      </c>
      <c r="EG146" s="26">
        <f t="shared" ref="EG146" si="523">LN(BC146/BC145)</f>
        <v>-1.8198939848642428E-2</v>
      </c>
      <c r="EH146" s="26"/>
      <c r="EI146" s="369"/>
      <c r="EJ146" s="26">
        <f t="shared" ref="EJ146" si="524">EXP(SUMPRODUCT($DL146:$DO146,ED146:EG146))</f>
        <v>0.98729375710730349</v>
      </c>
      <c r="EK146" s="26">
        <f t="shared" ref="EK146" si="525">IF(ISERR(EJ146),EK145,EJ146*EK145)</f>
        <v>0.6402366926806532</v>
      </c>
      <c r="EL146" s="26">
        <f t="shared" si="335"/>
        <v>0.7553799920975629</v>
      </c>
      <c r="EM146" s="26">
        <v>0.83328366884709393</v>
      </c>
      <c r="EN146" s="369"/>
      <c r="EO146" s="26">
        <f t="shared" ref="EO146" si="526">LN(BI146/BI145)</f>
        <v>-1.6591198667673123E-2</v>
      </c>
      <c r="EP146" s="26">
        <f t="shared" ref="EP146" si="527">LN(BJ146/BJ145)</f>
        <v>-9.8889327918797783E-3</v>
      </c>
      <c r="EQ146" s="26">
        <f t="shared" ref="EQ146" si="528">LN(BK146/BK145)</f>
        <v>-3.7398149704237563E-3</v>
      </c>
      <c r="ER146" s="26">
        <f t="shared" ref="ER146" si="529">LN(BL146/BL145)</f>
        <v>5.9404954639503517E-3</v>
      </c>
      <c r="ES146" s="369"/>
      <c r="ET146" s="369"/>
      <c r="EU146" s="26">
        <f t="shared" ref="EU146" si="530">EXP(SUMPRODUCT($DL146:$DO146,EO146:ER146))</f>
        <v>0.9946922006041311</v>
      </c>
      <c r="EV146" s="26">
        <f t="shared" ref="EV146" si="531">IF(ISERR(EU146),EV145,EU146*EV145)</f>
        <v>0.717672440715027</v>
      </c>
      <c r="EW146" s="26">
        <f t="shared" si="336"/>
        <v>0.86821395573978899</v>
      </c>
      <c r="EX146" s="26"/>
      <c r="EY146" s="26">
        <f t="shared" ref="EY146" si="532">LN(BO146/BO145)</f>
        <v>-1.5479185838437104E-2</v>
      </c>
      <c r="EZ146" s="26">
        <f t="shared" ref="EZ146" si="533">LN(BP146/BP145)</f>
        <v>1.0001450502397815E-3</v>
      </c>
      <c r="FA146" s="26">
        <f t="shared" ref="FA146" si="534">LN(BQ146/BQ145)</f>
        <v>1.6924870699372055E-2</v>
      </c>
      <c r="FB146" s="26">
        <f t="shared" ref="FB146" si="535">LN(BR146/BR145)</f>
        <v>-1.1167132503329567E-2</v>
      </c>
      <c r="FC146" s="26"/>
      <c r="FD146" s="26"/>
      <c r="FE146" s="26">
        <f t="shared" ref="FE146" si="536">EXP(SUMPRODUCT($DL146:$DO146,EY146:FB146))</f>
        <v>0.99770880800074224</v>
      </c>
      <c r="FF146" s="26">
        <f t="shared" ref="FF146" si="537">IF(ISERR(FE146),FF145,FE146*FF145)</f>
        <v>0.97879319506318729</v>
      </c>
      <c r="FG146" s="26">
        <f t="shared" si="337"/>
        <v>0.97312090784393679</v>
      </c>
      <c r="FH146" s="369"/>
      <c r="FI146" s="369"/>
      <c r="FJ146" s="369"/>
      <c r="FK146" s="369"/>
      <c r="FL146" s="369"/>
      <c r="FM146" s="369"/>
      <c r="FN146" s="369"/>
      <c r="FO146" s="369"/>
      <c r="FP146" s="369"/>
      <c r="FQ146" s="369"/>
      <c r="FR146" s="369"/>
      <c r="FS146" s="369"/>
      <c r="FT146" s="369"/>
      <c r="FU146" s="369"/>
      <c r="FV146" s="369"/>
      <c r="FW146" s="369">
        <f t="shared" si="338"/>
        <v>1.9922652211643672</v>
      </c>
      <c r="FZ146" s="8"/>
      <c r="GE146" s="11"/>
      <c r="GF146" s="11"/>
      <c r="GG146" s="11"/>
      <c r="GH146" s="11"/>
      <c r="GI146" s="11"/>
      <c r="GJ146" s="11"/>
      <c r="GK146" s="11"/>
      <c r="GO146" s="11"/>
      <c r="GP146" s="11"/>
      <c r="GQ146" s="11"/>
      <c r="GR146" s="11"/>
      <c r="GY146" s="14"/>
      <c r="HA146" s="26"/>
      <c r="HB146" s="26"/>
      <c r="HC146" s="26"/>
      <c r="HD146" s="26"/>
      <c r="HE146" s="26"/>
      <c r="HF146" s="26"/>
      <c r="HG146" s="26"/>
      <c r="HH146" s="26"/>
      <c r="HJ146" s="26"/>
      <c r="HK146" s="26"/>
      <c r="HL146" s="26"/>
      <c r="HM146" s="26"/>
      <c r="HP146" s="5"/>
      <c r="HU146" s="11"/>
      <c r="HV146" s="11"/>
      <c r="HW146" s="11"/>
      <c r="HX146" s="19"/>
      <c r="HY146" s="12"/>
      <c r="HZ146" s="12"/>
      <c r="IA146" s="12"/>
      <c r="ID146" s="12"/>
      <c r="IE146" s="12"/>
      <c r="IF146" s="12"/>
      <c r="IG146" s="12"/>
      <c r="II146" s="197"/>
    </row>
    <row r="147" spans="1:249" x14ac:dyDescent="0.2">
      <c r="A147" s="369" t="s">
        <v>239</v>
      </c>
      <c r="B147" s="395">
        <f t="shared" si="364"/>
        <v>2012</v>
      </c>
      <c r="C147" s="42">
        <f>'Annual Data - MER Dec 2019'!C76</f>
        <v>19870.103999999999</v>
      </c>
      <c r="D147" s="42">
        <f>'Annual Data - MER Dec 2019 PNNL'!G76</f>
        <v>17421.526999999998</v>
      </c>
      <c r="E147" s="251">
        <f>'Annual Data - MER Dec 2019 PNNL'!J76</f>
        <v>30960.575000000001</v>
      </c>
      <c r="F147" s="251">
        <f>'Annual Data - MER Dec 2019 PNNL'!M76</f>
        <v>26125.748</v>
      </c>
      <c r="G147" s="42">
        <v>2.169</v>
      </c>
      <c r="H147" s="42">
        <f t="shared" si="237"/>
        <v>94380.122999999992</v>
      </c>
      <c r="I147" s="42"/>
      <c r="J147" s="312"/>
      <c r="K147" s="525"/>
      <c r="L147" s="42">
        <f>[11]National!H78</f>
        <v>19864.966</v>
      </c>
      <c r="M147" s="42">
        <f>[10]Commercial_Total!D78</f>
        <v>17004.150004187541</v>
      </c>
      <c r="N147" s="42">
        <f>[12]Total_Industrial!F73</f>
        <v>22916.181105723084</v>
      </c>
      <c r="O147" s="251">
        <f>'[13]Total_Transportation '!F73</f>
        <v>25315.019759754709</v>
      </c>
      <c r="P147" s="42"/>
      <c r="Q147" s="42">
        <f t="shared" si="479"/>
        <v>85100.31686966533</v>
      </c>
      <c r="R147" s="58"/>
      <c r="S147" s="27"/>
      <c r="T147" s="51">
        <f t="shared" si="408"/>
        <v>0.99974142057837245</v>
      </c>
      <c r="U147" s="51">
        <f t="shared" si="294"/>
        <v>0.97604245622025798</v>
      </c>
      <c r="V147" s="51">
        <f t="shared" si="295"/>
        <v>0.74017298146830557</v>
      </c>
      <c r="W147" s="51">
        <f t="shared" si="296"/>
        <v>0.96896822857491804</v>
      </c>
      <c r="X147" s="500"/>
      <c r="Y147" s="51">
        <f t="shared" si="297"/>
        <v>0.9016762657711872</v>
      </c>
      <c r="AA147" s="231">
        <f>Sector_Activity!B69</f>
        <v>114884.49557637289</v>
      </c>
      <c r="AB147" s="231">
        <f>Sector_Activity!C69</f>
        <v>85847.015945900828</v>
      </c>
      <c r="AC147" s="42">
        <f>Sector_Activity!D69</f>
        <v>3018.8470000000002</v>
      </c>
      <c r="AD147" s="265">
        <f>Sector_Activity!E69</f>
        <v>1.5237690458754298</v>
      </c>
      <c r="AE147" s="23"/>
      <c r="AF147" s="42">
        <f>Sector_Activity!G69</f>
        <v>16197</v>
      </c>
      <c r="AI147" s="267">
        <f t="shared" si="298"/>
        <v>172.9125057331533</v>
      </c>
      <c r="AJ147" s="267">
        <f t="shared" si="365"/>
        <v>198.07502703300992</v>
      </c>
      <c r="AK147" s="267">
        <f t="shared" si="299"/>
        <v>7.5910376066501826</v>
      </c>
      <c r="AL147" s="51">
        <f t="shared" si="300"/>
        <v>16.613423030398167</v>
      </c>
      <c r="AO147" s="371">
        <f t="shared" si="312"/>
        <v>5.2540789571936362</v>
      </c>
      <c r="AP147" s="371">
        <f t="shared" si="366"/>
        <v>5.8270125949249856</v>
      </c>
      <c r="AR147" s="26">
        <f t="shared" si="313"/>
        <v>0.93738043312751984</v>
      </c>
      <c r="AS147" s="26">
        <f t="shared" si="314"/>
        <v>1.0035481744881427</v>
      </c>
      <c r="AT147" s="26">
        <f t="shared" si="301"/>
        <v>0.61353293788050545</v>
      </c>
      <c r="AU147" s="26">
        <f t="shared" si="302"/>
        <v>0.85714624450695476</v>
      </c>
      <c r="AV147" s="26"/>
      <c r="AW147" s="26">
        <f t="shared" si="315"/>
        <v>0.60323334643203497</v>
      </c>
      <c r="AZ147" s="371">
        <f t="shared" ref="AZ147:AZ149" si="538">AA147/$AF147</f>
        <v>7.0929490384869354</v>
      </c>
      <c r="BA147" s="371">
        <f t="shared" ref="BA147:BA149" si="539">AB147/$AF147</f>
        <v>5.3001800299994342</v>
      </c>
      <c r="BB147" s="371">
        <f t="shared" ref="BB147:BB149" si="540">AC147/$AF147</f>
        <v>0.18638309563499414</v>
      </c>
      <c r="BC147" s="93">
        <f t="shared" ref="BC147:BC149" si="541">AD147/$AF147</f>
        <v>9.407723935762362E-5</v>
      </c>
      <c r="BD147" s="485"/>
      <c r="BE147" s="93">
        <f t="shared" ref="BE147:BE152" si="542">BI147*BO147</f>
        <v>0.9373804331275184</v>
      </c>
      <c r="BF147" s="26">
        <f t="shared" ref="BF147:BF149" si="543">BJ147*BP147</f>
        <v>1.0035481744881425</v>
      </c>
      <c r="BG147" s="26">
        <f t="shared" ref="BG147:BG149" si="544">BK147*BQ147</f>
        <v>0.61353616764793251</v>
      </c>
      <c r="BH147" s="26">
        <f t="shared" ref="BH147:BH149" si="545">BL147*BR147</f>
        <v>0.85714624450695376</v>
      </c>
      <c r="BI147" s="258">
        <f>[11]National!CQ78</f>
        <v>0.81858452235671875</v>
      </c>
      <c r="BJ147" s="258">
        <f>[10]Commercial_Total!Y78</f>
        <v>1.0227780800684318</v>
      </c>
      <c r="BK147" s="258">
        <f>[12]Total_Industrial!Z73</f>
        <v>0.79233684213579714</v>
      </c>
      <c r="BL147" s="258">
        <f>'[13]Total_Transportation '!Z73</f>
        <v>0.82070997171998439</v>
      </c>
      <c r="BM147" s="259"/>
      <c r="BO147" s="258">
        <f>[11]National!CU78</f>
        <v>1.1451235731024869</v>
      </c>
      <c r="BP147" s="258">
        <f>[10]Commercial_Total!X78</f>
        <v>0.98119835968815183</v>
      </c>
      <c r="BQ147" s="258">
        <f>[12]Total_Industrial!AD73</f>
        <v>0.7743375481494772</v>
      </c>
      <c r="BR147" s="258">
        <f>'[13]Total_Transportation '!AD73</f>
        <v>1.0443960400659065</v>
      </c>
      <c r="CA147" s="83">
        <f t="shared" ref="CA147:CA149" si="546">IF(FW147&gt;0,FW147,"NA")</f>
        <v>2.0370766309064154</v>
      </c>
      <c r="CB147" s="83">
        <f t="shared" si="320"/>
        <v>0.60695205952697462</v>
      </c>
      <c r="CC147" s="83">
        <f t="shared" si="321"/>
        <v>0.60323334643203497</v>
      </c>
      <c r="CD147" s="83">
        <f t="shared" ref="CD147:CD149" si="547">IF(CN147=1,EL147,"NA")</f>
        <v>0.74328172710544316</v>
      </c>
      <c r="CE147" s="83">
        <f t="shared" ref="CE147:CE149" si="548">IF(CQ147&gt;0, FG147,"NA")</f>
        <v>0.96172415299528569</v>
      </c>
      <c r="CF147" s="83">
        <f t="shared" ref="CF147:CF149" si="549">IF(CP147&gt;0,EW147, "NA")</f>
        <v>0.84388261460690062</v>
      </c>
      <c r="CG147" s="84">
        <f t="shared" ref="CG147:CG149" si="550">IF(ISERR(CR147),"NA ", CR147)</f>
        <v>1.228834471557674</v>
      </c>
      <c r="CH147" s="84">
        <f t="shared" si="325"/>
        <v>1.2288325530001725</v>
      </c>
      <c r="CI147" s="9"/>
      <c r="CJ147" s="84">
        <f t="shared" ref="CJ147:CJ149" si="551">IF(ISERR(CS147),"NA ", CS147)</f>
        <v>0.71483198943735538</v>
      </c>
      <c r="CK147" s="26"/>
      <c r="CL147" s="87">
        <f t="shared" ref="CL147:CL149" si="552">AR147*AS147*AT147*AU147</f>
        <v>0.49470570508227302</v>
      </c>
      <c r="CM147" s="87">
        <f t="shared" ref="CM147:CM149" si="553">AZ147*BA147*BB147*BC147</f>
        <v>6.5918686715524092E-4</v>
      </c>
      <c r="CN147" s="92">
        <f t="shared" ref="CN147:CN149" si="554">IF(ISERR(CL147),0,IF(CL147&lt;0.0001,0,1))</f>
        <v>1</v>
      </c>
      <c r="CO147" s="92">
        <f t="shared" ref="CO147:CO149" si="555">IF(ISERR(CM147),0,IF(CM147&lt;0.0001,0,1))</f>
        <v>1</v>
      </c>
      <c r="CP147" s="5">
        <f t="shared" ref="CP147:CP149" si="556">IF(BI147*BJ147*BK147*BL147&gt;0,1,0)</f>
        <v>1</v>
      </c>
      <c r="CQ147" s="91">
        <f t="shared" ref="CQ147:CQ149" si="557">IF(BO147*BP147*BQ147*BR147&gt;0,1,0)</f>
        <v>1</v>
      </c>
      <c r="CR147" s="37">
        <f t="shared" ref="CR147:CR149" si="558">CA147*CD147*CE147*CF147</f>
        <v>1.228834471557674</v>
      </c>
      <c r="CS147" s="485">
        <f t="shared" ref="CS147:CS149" si="559">CD147*CE147</f>
        <v>0.71483198943735538</v>
      </c>
      <c r="CT147" s="84">
        <f t="shared" ref="CT147:CT149" si="560">IF(CO147=1,EB147,"NA ")</f>
        <v>0.81158102565120471</v>
      </c>
      <c r="CU147" s="205"/>
      <c r="CV147" s="244"/>
      <c r="CX147" s="26">
        <f t="shared" si="368"/>
        <v>0.23342998863827993</v>
      </c>
      <c r="CY147" s="26">
        <f t="shared" si="369"/>
        <v>0.1998130045770582</v>
      </c>
      <c r="CZ147" s="26">
        <f t="shared" si="370"/>
        <v>0.26928432171198807</v>
      </c>
      <c r="DA147" s="26">
        <f t="shared" si="333"/>
        <v>0.29747268507267383</v>
      </c>
      <c r="DB147" s="26"/>
      <c r="DC147" s="485">
        <f t="shared" ref="DC147:DC149" si="561">SUM(CX147:DA147)</f>
        <v>1</v>
      </c>
      <c r="DD147" s="485"/>
      <c r="DE147" s="26">
        <f t="shared" ref="DE147:DE149" si="562">(CX147-CX146)/LN(CX147/CX146)</f>
        <v>0.23807390229595024</v>
      </c>
      <c r="DF147" s="26">
        <f t="shared" ref="DF147:DF149" si="563">(CY147-CY146)/LN(CY147/CY146)</f>
        <v>0.19960666539088714</v>
      </c>
      <c r="DG147" s="26">
        <f t="shared" ref="DG147:DG149" si="564">(CZ147-CZ146)/LN(CZ147/CZ146)</f>
        <v>0.26952843235212381</v>
      </c>
      <c r="DH147" s="26">
        <f t="shared" ref="DH147:DH149" si="565">(DA147-DA146)/LN(DA147/DA146)</f>
        <v>0.29273497549575328</v>
      </c>
      <c r="DI147" s="26"/>
      <c r="DJ147" s="26">
        <f t="shared" ref="DJ147:DJ149" si="566">SUM(DE147:DH147)</f>
        <v>0.99994397553471459</v>
      </c>
      <c r="DK147" s="26"/>
      <c r="DL147" s="26">
        <f t="shared" ref="DL147:DL149" si="567">DE147/$DJ147</f>
        <v>0.23808724100631889</v>
      </c>
      <c r="DM147" s="26">
        <f t="shared" ref="DM147:DM149" si="568">DF147/$DJ147</f>
        <v>0.19961784887413175</v>
      </c>
      <c r="DN147" s="26">
        <f t="shared" ref="DN147:DN149" si="569">DG147/$DJ147</f>
        <v>0.2695435333844528</v>
      </c>
      <c r="DO147" s="26">
        <f t="shared" ref="DO147:DO149" si="570">DH147/$DJ147</f>
        <v>0.29275137673509644</v>
      </c>
      <c r="DP147" s="26"/>
      <c r="DQ147" s="26">
        <f t="shared" ref="DQ147:DQ149" si="571">SUM(DL147:DO147)</f>
        <v>0.99999999999999989</v>
      </c>
      <c r="DR147" s="26"/>
      <c r="DS147" s="26"/>
      <c r="DT147" s="26">
        <f t="shared" ref="DT147:DT149" si="572">LN(AR147/AR146)</f>
        <v>-7.9384884216592871E-2</v>
      </c>
      <c r="DU147" s="26">
        <f t="shared" ref="DU147:DU149" si="573">LN(AS147/AS146)</f>
        <v>-3.6758923462671587E-2</v>
      </c>
      <c r="DV147" s="26">
        <f t="shared" ref="DV147:DV149" si="574">LN(AT147/AT146)</f>
        <v>-4.750163338119779E-2</v>
      </c>
      <c r="DW147" s="26">
        <f t="shared" ref="DW147:DW149" si="575">LN(AU147/AU146)</f>
        <v>-3.9740607108217319E-3</v>
      </c>
      <c r="DX147" s="26"/>
      <c r="DY147" s="485"/>
      <c r="DZ147" s="26">
        <f t="shared" ref="DZ147:DZ149" si="576">EXP(SUMPRODUCT($DL147:$DO147,DT147:DW147))</f>
        <v>0.96059207951554249</v>
      </c>
      <c r="EA147" s="26">
        <f t="shared" ref="EA147:EA149" si="577">IF(ISERR(DZ147),EA146,DZ147*EA146)</f>
        <v>0.67476951059776658</v>
      </c>
      <c r="EB147" s="26">
        <f t="shared" si="334"/>
        <v>0.81158102565120471</v>
      </c>
      <c r="EC147" s="485"/>
      <c r="ED147" s="26">
        <f t="shared" ref="ED147:ED149" si="578">LN(AZ147/AZ146)</f>
        <v>-1.6235704430061289E-2</v>
      </c>
      <c r="EE147" s="26">
        <f t="shared" ref="EE147:EE149" si="579">LN(BA147/BA146)</f>
        <v>-1.7525541174926523E-2</v>
      </c>
      <c r="EF147" s="26">
        <f t="shared" ref="EF147:EF149" si="580">LN(BB147/BB146)</f>
        <v>-1.0661515054346421E-2</v>
      </c>
      <c r="EG147" s="26">
        <f t="shared" ref="EG147:EG149" si="581">LN(BC147/BC146)</f>
        <v>-2.0181316287878479E-2</v>
      </c>
      <c r="EH147" s="26"/>
      <c r="EJ147" s="26">
        <f t="shared" ref="EJ147:EJ149" si="582">EXP(SUMPRODUCT($DL147:$DO147,ED147:EG147))</f>
        <v>0.98398386888892186</v>
      </c>
      <c r="EK147" s="26">
        <f t="shared" ref="EK147:EK149" si="583">IF(ISERR(EJ147),EK146,EJ147*EK146)</f>
        <v>0.62998257786855683</v>
      </c>
      <c r="EL147" s="26">
        <f t="shared" si="335"/>
        <v>0.74328172710544316</v>
      </c>
      <c r="EM147" s="26">
        <v>0.83328366884709393</v>
      </c>
      <c r="EN147" s="485"/>
      <c r="EO147" s="26">
        <f t="shared" ref="EO147:EO149" si="584">LN(BI147/BI146)</f>
        <v>-3.1728001699475081E-2</v>
      </c>
      <c r="EP147" s="26">
        <f t="shared" ref="EP147:EP149" si="585">LN(BJ147/BJ146)</f>
        <v>-2.3221068993921529E-2</v>
      </c>
      <c r="EQ147" s="26">
        <f t="shared" ref="EQ147:EQ149" si="586">LN(BK147/BK146)</f>
        <v>-5.2218817049486665E-2</v>
      </c>
      <c r="ER147" s="26">
        <f t="shared" ref="ER147:ER149" si="587">LN(BL147/BL146)</f>
        <v>-7.3788130698927736E-3</v>
      </c>
      <c r="ES147" s="485"/>
      <c r="ET147" s="485"/>
      <c r="EU147" s="26">
        <f t="shared" ref="EU147:EU149" si="588">EXP(SUMPRODUCT($DL147:$DO147,EO147:ER147))</f>
        <v>0.97197540885857325</v>
      </c>
      <c r="EV147" s="26">
        <f t="shared" ref="EV147:EV149" si="589">IF(ISERR(EU147),EV146,EU147*EV146)</f>
        <v>0.69755996399051856</v>
      </c>
      <c r="EW147" s="26">
        <f t="shared" si="336"/>
        <v>0.84388261460690062</v>
      </c>
      <c r="EX147" s="26"/>
      <c r="EY147" s="26">
        <f t="shared" ref="EY147:EY149" si="590">LN(BO147/BO146)</f>
        <v>-4.7656882517118151E-2</v>
      </c>
      <c r="EZ147" s="26">
        <f t="shared" ref="EZ147:EZ149" si="591">LN(BP147/BP146)</f>
        <v>-1.3537854468750134E-2</v>
      </c>
      <c r="FA147" s="26">
        <f t="shared" ref="FA147:FA149" si="592">LN(BQ147/BQ146)</f>
        <v>4.7171452930219685E-3</v>
      </c>
      <c r="FB147" s="26">
        <f t="shared" ref="FB147:FB149" si="593">LN(BR147/BR146)</f>
        <v>3.4047523590711691E-3</v>
      </c>
      <c r="FC147" s="26"/>
      <c r="FD147" s="26"/>
      <c r="FE147" s="26">
        <f t="shared" ref="FE147:FE149" si="594">EXP(SUMPRODUCT($DL147:$DO147,EY147:FB147))</f>
        <v>0.98828844930081516</v>
      </c>
      <c r="FF147" s="26">
        <f t="shared" ref="FF147:FF149" si="595">IF(ISERR(FE147),FF146,FE147*FF146)</f>
        <v>0.96733000893518761</v>
      </c>
      <c r="FG147" s="26">
        <f t="shared" si="337"/>
        <v>0.96172415299528569</v>
      </c>
      <c r="FH147" s="485"/>
      <c r="FI147" s="485"/>
      <c r="FJ147" s="485"/>
      <c r="FK147" s="485"/>
      <c r="FL147" s="485"/>
      <c r="FM147" s="485"/>
      <c r="FN147" s="485"/>
      <c r="FO147" s="485"/>
      <c r="FP147" s="485"/>
      <c r="FQ147" s="485"/>
      <c r="FR147" s="485"/>
      <c r="FS147" s="485"/>
      <c r="FT147" s="485"/>
      <c r="FU147" s="485"/>
      <c r="FV147" s="485"/>
      <c r="FW147" s="485">
        <f t="shared" si="338"/>
        <v>2.0370766309064154</v>
      </c>
      <c r="FZ147" s="8"/>
      <c r="GE147" s="11"/>
      <c r="GF147" s="11"/>
      <c r="GG147" s="11"/>
      <c r="GH147" s="11"/>
      <c r="GI147" s="11"/>
      <c r="GJ147" s="11"/>
      <c r="GK147" s="11"/>
      <c r="GO147" s="11"/>
      <c r="GP147" s="11"/>
      <c r="GQ147" s="11"/>
      <c r="GR147" s="11"/>
      <c r="GY147" s="14"/>
      <c r="HA147" s="26"/>
      <c r="HB147" s="26"/>
      <c r="HC147" s="26"/>
      <c r="HD147" s="26"/>
      <c r="HE147" s="26"/>
      <c r="HF147" s="26"/>
      <c r="HG147" s="26"/>
      <c r="HH147" s="26"/>
      <c r="HJ147" s="26"/>
      <c r="HK147" s="26"/>
      <c r="HL147" s="26"/>
      <c r="HM147" s="26"/>
      <c r="HP147" s="5"/>
      <c r="HU147" s="11"/>
      <c r="HV147" s="11"/>
      <c r="HW147" s="11"/>
      <c r="HX147" s="19"/>
      <c r="HY147" s="12"/>
      <c r="HZ147" s="12"/>
      <c r="IA147" s="12"/>
      <c r="ID147" s="12"/>
      <c r="IE147" s="12"/>
      <c r="IF147" s="12"/>
      <c r="IG147" s="12"/>
      <c r="II147" s="197"/>
    </row>
    <row r="148" spans="1:249" s="485" customFormat="1" x14ac:dyDescent="0.2">
      <c r="A148" s="485" t="s">
        <v>239</v>
      </c>
      <c r="B148" s="484">
        <f t="shared" si="364"/>
        <v>2013</v>
      </c>
      <c r="C148" s="42">
        <f>'Annual Data - MER Dec 2019'!C77</f>
        <v>21051.789000000001</v>
      </c>
      <c r="D148" s="42">
        <f>'Annual Data - MER Dec 2019 PNNL'!G77</f>
        <v>17929.643</v>
      </c>
      <c r="E148" s="251">
        <f>'Annual Data - MER Dec 2019 PNNL'!J77</f>
        <v>31525.475999999999</v>
      </c>
      <c r="F148" s="251">
        <f>'Annual Data - MER Dec 2019 PNNL'!M77</f>
        <v>26611.718000000001</v>
      </c>
      <c r="G148" s="42">
        <v>-1.3340000000000001</v>
      </c>
      <c r="H148" s="42">
        <f t="shared" si="237"/>
        <v>97117.291999999987</v>
      </c>
      <c r="I148" s="42"/>
      <c r="J148" s="484"/>
      <c r="K148" s="525"/>
      <c r="L148" s="42">
        <f>[11]National!H79</f>
        <v>21049.438963988981</v>
      </c>
      <c r="M148" s="42">
        <f>[10]Commercial_Total!D79</f>
        <v>17513.203878068805</v>
      </c>
      <c r="N148" s="42">
        <f>[12]Total_Industrial!F74</f>
        <v>23986.169746901924</v>
      </c>
      <c r="O148" s="251">
        <f>'[13]Total_Transportation '!F74</f>
        <v>25537.123107415962</v>
      </c>
      <c r="P148" s="42"/>
      <c r="Q148" s="42">
        <f t="shared" si="479"/>
        <v>88085.935696375673</v>
      </c>
      <c r="R148" s="58"/>
      <c r="S148" s="27"/>
      <c r="T148" s="51">
        <f t="shared" si="408"/>
        <v>0.99988836882171772</v>
      </c>
      <c r="U148" s="51">
        <f t="shared" si="294"/>
        <v>0.9767737081027662</v>
      </c>
      <c r="V148" s="51">
        <f t="shared" si="295"/>
        <v>0.7608503594648951</v>
      </c>
      <c r="W148" s="51">
        <f t="shared" si="296"/>
        <v>0.95961948444726353</v>
      </c>
      <c r="X148" s="500"/>
      <c r="Y148" s="51">
        <f t="shared" si="297"/>
        <v>0.90700568232870094</v>
      </c>
      <c r="AA148" s="231">
        <f>Sector_Activity!B70</f>
        <v>115638.04642863266</v>
      </c>
      <c r="AB148" s="231">
        <f>Sector_Activity!C70</f>
        <v>86341.418441060479</v>
      </c>
      <c r="AC148" s="42">
        <f>Sector_Activity!D70</f>
        <v>3135.6028802615128</v>
      </c>
      <c r="AD148" s="265">
        <f>Sector_Activity!E70</f>
        <v>1.5353332038047498</v>
      </c>
      <c r="AE148" s="23"/>
      <c r="AF148" s="42">
        <f>Sector_Activity!G70</f>
        <v>16495.400000000001</v>
      </c>
      <c r="AI148" s="267">
        <f t="shared" si="298"/>
        <v>182.02866283269393</v>
      </c>
      <c r="AJ148" s="267">
        <f t="shared" si="365"/>
        <v>202.83664774425614</v>
      </c>
      <c r="AK148" s="267">
        <f t="shared" si="299"/>
        <v>7.649619758258881</v>
      </c>
      <c r="AL148" s="51">
        <f t="shared" si="300"/>
        <v>16.632951755444189</v>
      </c>
      <c r="AO148" s="371">
        <f t="shared" si="312"/>
        <v>5.3400302930741699</v>
      </c>
      <c r="AP148" s="371">
        <f t="shared" si="366"/>
        <v>5.8875378590394885</v>
      </c>
      <c r="AR148" s="26">
        <f t="shared" si="313"/>
        <v>0.98680026689948208</v>
      </c>
      <c r="AS148" s="26">
        <f t="shared" si="314"/>
        <v>1.0276729510637366</v>
      </c>
      <c r="AT148" s="26">
        <f t="shared" si="301"/>
        <v>0.61826774245483118</v>
      </c>
      <c r="AU148" s="26">
        <f t="shared" si="302"/>
        <v>0.85815380166736521</v>
      </c>
      <c r="AV148" s="26"/>
      <c r="AW148" s="26">
        <f t="shared" si="315"/>
        <v>0.61310162446819383</v>
      </c>
      <c r="AZ148" s="371">
        <f t="shared" si="538"/>
        <v>7.010320842697519</v>
      </c>
      <c r="BA148" s="371">
        <f t="shared" si="539"/>
        <v>5.2342724905767959</v>
      </c>
      <c r="BB148" s="371">
        <f t="shared" si="540"/>
        <v>0.19008953285531194</v>
      </c>
      <c r="BC148" s="93">
        <f t="shared" si="541"/>
        <v>9.3076445785173425E-5</v>
      </c>
      <c r="BE148" s="93">
        <f t="shared" si="542"/>
        <v>0.98680026689948108</v>
      </c>
      <c r="BF148" s="26">
        <f t="shared" si="543"/>
        <v>1.0276729510637364</v>
      </c>
      <c r="BG148" s="26">
        <f t="shared" si="544"/>
        <v>0.61827100537877133</v>
      </c>
      <c r="BH148" s="26">
        <f t="shared" si="545"/>
        <v>0.85815380166736444</v>
      </c>
      <c r="BI148" s="258">
        <f>[11]National!CQ79</f>
        <v>0.81625069774708947</v>
      </c>
      <c r="BJ148" s="258">
        <f>[10]Commercial_Total!Y79</f>
        <v>1.0313633412927812</v>
      </c>
      <c r="BK148" s="258">
        <f>[12]Total_Industrial!Z74</f>
        <v>0.80511324369489112</v>
      </c>
      <c r="BL148" s="258">
        <f>'[13]Total_Transportation '!Z74</f>
        <v>0.82064844152770955</v>
      </c>
      <c r="BM148" s="259"/>
      <c r="BO148" s="258">
        <f>[11]National!CU79</f>
        <v>1.2089426319917651</v>
      </c>
      <c r="BP148" s="258">
        <f>[10]Commercial_Total!X79</f>
        <v>0.99642183304244747</v>
      </c>
      <c r="BQ148" s="258">
        <f>[12]Total_Industrial!AD74</f>
        <v>0.76793048707204448</v>
      </c>
      <c r="BR148" s="258">
        <f>'[13]Total_Transportation '!AD74</f>
        <v>1.0457021036557814</v>
      </c>
      <c r="CA148" s="83">
        <f t="shared" si="546"/>
        <v>2.0746060293544288</v>
      </c>
      <c r="CB148" s="83">
        <f t="shared" si="320"/>
        <v>0.61325647934918448</v>
      </c>
      <c r="CC148" s="83">
        <f t="shared" si="321"/>
        <v>0.61310162446819383</v>
      </c>
      <c r="CD148" s="83">
        <f t="shared" si="547"/>
        <v>0.74100305616329476</v>
      </c>
      <c r="CE148" s="83">
        <f t="shared" si="548"/>
        <v>0.97527854421519822</v>
      </c>
      <c r="CF148" s="83">
        <f t="shared" si="549"/>
        <v>0.84836838775324119</v>
      </c>
      <c r="CG148" s="84">
        <f t="shared" si="550"/>
        <v>1.2719463171817842</v>
      </c>
      <c r="CH148" s="84">
        <f t="shared" si="325"/>
        <v>1.2719443267287098</v>
      </c>
      <c r="CI148" s="9"/>
      <c r="CJ148" s="84">
        <f t="shared" si="551"/>
        <v>0.7226843818739509</v>
      </c>
      <c r="CK148" s="26"/>
      <c r="CL148" s="87">
        <f t="shared" si="552"/>
        <v>0.53805404789531086</v>
      </c>
      <c r="CM148" s="87">
        <f t="shared" si="553"/>
        <v>6.4922048839871301E-4</v>
      </c>
      <c r="CN148" s="92">
        <f t="shared" si="554"/>
        <v>1</v>
      </c>
      <c r="CO148" s="92">
        <f t="shared" si="555"/>
        <v>1</v>
      </c>
      <c r="CP148" s="5">
        <f t="shared" si="556"/>
        <v>1</v>
      </c>
      <c r="CQ148" s="91">
        <f t="shared" si="557"/>
        <v>1</v>
      </c>
      <c r="CR148" s="37">
        <f t="shared" si="558"/>
        <v>1.2719463171817842</v>
      </c>
      <c r="CS148" s="485">
        <f t="shared" si="559"/>
        <v>0.7226843818739509</v>
      </c>
      <c r="CT148" s="84">
        <f t="shared" si="560"/>
        <v>0.82739419138520265</v>
      </c>
      <c r="CU148" s="205"/>
      <c r="CV148" s="244"/>
      <c r="CX148" s="26">
        <f t="shared" si="368"/>
        <v>0.23896481086997259</v>
      </c>
      <c r="CY148" s="26">
        <f t="shared" si="369"/>
        <v>0.19881952481534906</v>
      </c>
      <c r="CZ148" s="26">
        <f t="shared" si="370"/>
        <v>0.27230419427659941</v>
      </c>
      <c r="DA148" s="26">
        <f t="shared" si="333"/>
        <v>0.28991147003807893</v>
      </c>
      <c r="DB148" s="26"/>
      <c r="DC148" s="485">
        <f t="shared" si="561"/>
        <v>1</v>
      </c>
      <c r="DE148" s="26">
        <f t="shared" si="562"/>
        <v>0.23618659121760816</v>
      </c>
      <c r="DF148" s="26">
        <f t="shared" si="563"/>
        <v>0.19931585203391589</v>
      </c>
      <c r="DG148" s="26">
        <f t="shared" si="564"/>
        <v>0.27079145152601936</v>
      </c>
      <c r="DH148" s="26">
        <f t="shared" si="565"/>
        <v>0.29367585464036833</v>
      </c>
      <c r="DI148" s="26"/>
      <c r="DJ148" s="26">
        <f t="shared" si="566"/>
        <v>0.99996974941791184</v>
      </c>
      <c r="DK148" s="26"/>
      <c r="DL148" s="26">
        <f t="shared" si="567"/>
        <v>0.23619373621561426</v>
      </c>
      <c r="DM148" s="26">
        <f t="shared" si="568"/>
        <v>0.19932188163685832</v>
      </c>
      <c r="DN148" s="26">
        <f t="shared" si="569"/>
        <v>0.27079964337286067</v>
      </c>
      <c r="DO148" s="26">
        <f t="shared" si="570"/>
        <v>0.29368473877466666</v>
      </c>
      <c r="DP148" s="26"/>
      <c r="DQ148" s="26">
        <f t="shared" si="571"/>
        <v>1</v>
      </c>
      <c r="DR148" s="26"/>
      <c r="DS148" s="26"/>
      <c r="DT148" s="26">
        <f t="shared" si="572"/>
        <v>5.1378443411255116E-2</v>
      </c>
      <c r="DU148" s="26">
        <f t="shared" si="573"/>
        <v>2.3755080859314381E-2</v>
      </c>
      <c r="DV148" s="26">
        <f t="shared" si="574"/>
        <v>7.6876526678450767E-3</v>
      </c>
      <c r="DW148" s="26">
        <f t="shared" si="575"/>
        <v>1.1747883742409958E-3</v>
      </c>
      <c r="DX148" s="26"/>
      <c r="DZ148" s="26">
        <f t="shared" si="576"/>
        <v>1.0194843955615025</v>
      </c>
      <c r="EA148" s="26">
        <f t="shared" si="577"/>
        <v>0.68791698665509493</v>
      </c>
      <c r="EB148" s="26">
        <f t="shared" ref="EB148:EB149" si="596">EA148/EB$154</f>
        <v>0.82739419138520265</v>
      </c>
      <c r="ED148" s="26">
        <f t="shared" si="578"/>
        <v>-1.1717728147178854E-2</v>
      </c>
      <c r="EE148" s="26">
        <f t="shared" si="579"/>
        <v>-1.2512923521779209E-2</v>
      </c>
      <c r="EF148" s="26">
        <f t="shared" si="580"/>
        <v>1.9690977237303373E-2</v>
      </c>
      <c r="EG148" s="26">
        <f t="shared" si="581"/>
        <v>-1.0694986968898569E-2</v>
      </c>
      <c r="EH148" s="26"/>
      <c r="EJ148" s="26">
        <f t="shared" si="582"/>
        <v>0.99693431055944004</v>
      </c>
      <c r="EK148" s="26">
        <f t="shared" si="583"/>
        <v>0.62805124693184844</v>
      </c>
      <c r="EL148" s="26">
        <f t="shared" ref="EL148:EL149" si="597">EK148/EK$154</f>
        <v>0.74100305616329476</v>
      </c>
      <c r="EM148" s="26">
        <v>0.83328366884709393</v>
      </c>
      <c r="EO148" s="26">
        <f t="shared" si="584"/>
        <v>-2.8551210131997555E-3</v>
      </c>
      <c r="EP148" s="26">
        <f t="shared" si="585"/>
        <v>8.3590264283386756E-3</v>
      </c>
      <c r="EQ148" s="26">
        <f t="shared" si="586"/>
        <v>1.5996335797490536E-2</v>
      </c>
      <c r="ER148" s="26">
        <f t="shared" si="587"/>
        <v>-7.4974718266373479E-5</v>
      </c>
      <c r="EU148" s="26">
        <f t="shared" si="588"/>
        <v>1.0053156364033287</v>
      </c>
      <c r="EV148" s="26">
        <f t="shared" si="589"/>
        <v>0.70126793912861118</v>
      </c>
      <c r="EW148" s="26">
        <f t="shared" ref="EW148:EW149" si="598">EV148/EW$154</f>
        <v>0.84836838775324119</v>
      </c>
      <c r="EX148" s="26"/>
      <c r="EY148" s="26">
        <f t="shared" si="590"/>
        <v>5.4233564424455538E-2</v>
      </c>
      <c r="EZ148" s="26">
        <f t="shared" si="591"/>
        <v>1.5396054430975515E-2</v>
      </c>
      <c r="FA148" s="26">
        <f t="shared" si="592"/>
        <v>-8.3086698159071191E-3</v>
      </c>
      <c r="FB148" s="26">
        <f t="shared" si="593"/>
        <v>1.249763092507536E-3</v>
      </c>
      <c r="FC148" s="26"/>
      <c r="FD148" s="26"/>
      <c r="FE148" s="26">
        <f t="shared" si="594"/>
        <v>1.0140938450778192</v>
      </c>
      <c r="FF148" s="26">
        <f t="shared" si="595"/>
        <v>0.98096340822024564</v>
      </c>
      <c r="FG148" s="26">
        <f t="shared" ref="FG148:FG149" si="599">FF148/FG$154</f>
        <v>0.97527854421519822</v>
      </c>
      <c r="FW148" s="485">
        <f t="shared" si="338"/>
        <v>2.0746060293544288</v>
      </c>
      <c r="FZ148" s="8"/>
      <c r="GE148" s="11"/>
      <c r="GF148" s="11"/>
      <c r="GG148" s="11"/>
      <c r="GH148" s="11"/>
      <c r="GI148" s="11"/>
      <c r="GJ148" s="11"/>
      <c r="GK148" s="11"/>
      <c r="GO148" s="11"/>
      <c r="GP148" s="11"/>
      <c r="GQ148" s="11"/>
      <c r="GR148" s="11"/>
      <c r="GY148" s="14"/>
      <c r="HA148" s="26"/>
      <c r="HB148" s="26"/>
      <c r="HC148" s="26"/>
      <c r="HD148" s="26"/>
      <c r="HE148" s="26"/>
      <c r="HF148" s="26"/>
      <c r="HG148" s="26"/>
      <c r="HH148" s="26"/>
      <c r="HJ148" s="26"/>
      <c r="HK148" s="26"/>
      <c r="HL148" s="26"/>
      <c r="HM148" s="26"/>
      <c r="HP148" s="5"/>
      <c r="HU148" s="11"/>
      <c r="HV148" s="11"/>
      <c r="HW148" s="11"/>
      <c r="HX148" s="19"/>
      <c r="HY148" s="12"/>
      <c r="HZ148" s="12"/>
      <c r="IA148" s="12"/>
      <c r="ID148" s="12"/>
      <c r="IE148" s="12"/>
      <c r="IF148" s="12"/>
      <c r="IG148" s="12"/>
      <c r="II148" s="197"/>
    </row>
    <row r="149" spans="1:249" s="485" customFormat="1" x14ac:dyDescent="0.2">
      <c r="A149" s="485" t="s">
        <v>239</v>
      </c>
      <c r="B149" s="498">
        <f t="shared" si="364"/>
        <v>2014</v>
      </c>
      <c r="C149" s="42">
        <f>'Annual Data - MER Dec 2019'!C78</f>
        <v>21445.575000000001</v>
      </c>
      <c r="D149" s="42">
        <f>'Annual Data - MER Dec 2019 PNNL'!G78</f>
        <v>18264.673999999999</v>
      </c>
      <c r="E149" s="251">
        <f>'Annual Data - MER Dec 2019 PNNL'!J78</f>
        <v>31690.882000000001</v>
      </c>
      <c r="F149" s="251">
        <f>'Annual Data - MER Dec 2019 PNNL'!M78</f>
        <v>26868.866000000002</v>
      </c>
      <c r="G149" s="42">
        <v>5.5439999999999996</v>
      </c>
      <c r="H149" s="42">
        <f t="shared" ref="H149:H150" si="600">SUM(C149:G149)</f>
        <v>98275.540999999997</v>
      </c>
      <c r="I149" s="485">
        <f>H149/H111</f>
        <v>1.2941374624916191</v>
      </c>
      <c r="J149" s="528">
        <f>I149^(1/29)</f>
        <v>1.0089308309443832</v>
      </c>
      <c r="K149" s="529">
        <f>D149/H149</f>
        <v>0.1858516759526157</v>
      </c>
      <c r="L149" s="42">
        <f>[11]National!H80</f>
        <v>21442.390978061376</v>
      </c>
      <c r="M149" s="42">
        <f>[10]Commercial_Total!D80</f>
        <v>17849.710277401595</v>
      </c>
      <c r="N149" s="42">
        <f>[12]Total_Industrial!F75</f>
        <v>24925.258600187517</v>
      </c>
      <c r="O149" s="251">
        <f>'[13]Total_Transportation '!F75</f>
        <v>25763.833627047923</v>
      </c>
      <c r="P149" s="42"/>
      <c r="Q149" s="42">
        <f t="shared" si="479"/>
        <v>89981.193482698407</v>
      </c>
      <c r="R149" s="485">
        <f>Q149/Q111</f>
        <v>1.2989483576186895</v>
      </c>
      <c r="S149" s="528">
        <f>R149^(1/29)</f>
        <v>1.0090599322615856</v>
      </c>
      <c r="T149" s="51">
        <f t="shared" si="408"/>
        <v>0.99985153012038031</v>
      </c>
      <c r="U149" s="51">
        <f t="shared" si="294"/>
        <v>0.97728052947463484</v>
      </c>
      <c r="V149" s="51">
        <f t="shared" si="295"/>
        <v>0.78651198790199384</v>
      </c>
      <c r="W149" s="51">
        <f t="shared" si="296"/>
        <v>0.95887312948182934</v>
      </c>
      <c r="X149" s="500"/>
      <c r="Y149" s="51">
        <f t="shared" si="297"/>
        <v>0.91560110040705256</v>
      </c>
      <c r="AA149" s="231">
        <f>Sector_Activity!B71</f>
        <v>116524.32361477609</v>
      </c>
      <c r="AB149" s="231">
        <f>Sector_Activity!C71</f>
        <v>86954.645671941369</v>
      </c>
      <c r="AC149" s="42">
        <f>Sector_Activity!D71</f>
        <v>3222.9153205469802</v>
      </c>
      <c r="AD149" s="265">
        <f>Sector_Activity!E71</f>
        <v>1.5718593131563092</v>
      </c>
      <c r="AE149" s="23"/>
      <c r="AF149" s="251">
        <f>Sector_Activity!G71</f>
        <v>16912</v>
      </c>
      <c r="AI149" s="267">
        <f t="shared" si="298"/>
        <v>184.01643805244393</v>
      </c>
      <c r="AJ149" s="267">
        <f t="shared" si="365"/>
        <v>205.27609697524605</v>
      </c>
      <c r="AK149" s="267">
        <f t="shared" si="299"/>
        <v>7.733761554727197</v>
      </c>
      <c r="AL149" s="51">
        <f t="shared" si="300"/>
        <v>16.390674032597669</v>
      </c>
      <c r="AO149" s="371">
        <f t="shared" si="312"/>
        <v>5.3205530678038322</v>
      </c>
      <c r="AP149" s="371">
        <f t="shared" si="366"/>
        <v>5.8109946192052977</v>
      </c>
      <c r="AR149" s="26">
        <f t="shared" si="313"/>
        <v>0.99757624628020392</v>
      </c>
      <c r="AS149" s="26">
        <f t="shared" si="314"/>
        <v>1.0400324335244329</v>
      </c>
      <c r="AT149" s="26">
        <f t="shared" si="301"/>
        <v>0.62506836264152665</v>
      </c>
      <c r="AU149" s="26">
        <f t="shared" si="302"/>
        <v>0.84565382259107169</v>
      </c>
      <c r="AV149" s="26"/>
      <c r="AW149" s="26">
        <f t="shared" si="315"/>
        <v>0.61086539774325088</v>
      </c>
      <c r="AZ149" s="371">
        <f t="shared" si="538"/>
        <v>6.8900380566920587</v>
      </c>
      <c r="BA149" s="371">
        <f t="shared" si="539"/>
        <v>5.1415944697221718</v>
      </c>
      <c r="BB149" s="371">
        <f t="shared" si="540"/>
        <v>0.190569732766496</v>
      </c>
      <c r="BC149" s="93">
        <f t="shared" si="541"/>
        <v>9.2943431478022075E-5</v>
      </c>
      <c r="BE149" s="93">
        <f t="shared" si="542"/>
        <v>0.99757624628020292</v>
      </c>
      <c r="BF149" s="26">
        <f t="shared" si="543"/>
        <v>1.0400324335244326</v>
      </c>
      <c r="BG149" s="26">
        <f t="shared" si="544"/>
        <v>0.62507171526213989</v>
      </c>
      <c r="BH149" s="26">
        <f t="shared" si="545"/>
        <v>0.8456538225910708</v>
      </c>
      <c r="BI149" s="258">
        <f>[11]National!CQ80</f>
        <v>0.81182944030268833</v>
      </c>
      <c r="BJ149" s="258">
        <f>[10]Commercial_Total!Y80</f>
        <v>1.0412790242135168</v>
      </c>
      <c r="BK149" s="258">
        <f>[12]Total_Industrial!Z75</f>
        <v>0.83119278469854552</v>
      </c>
      <c r="BL149" s="258">
        <f>'[13]Total_Transportation '!Z75</f>
        <v>0.81328719482527367</v>
      </c>
      <c r="BM149" s="259"/>
      <c r="BO149" s="258">
        <f>[11]National!CU80</f>
        <v>1.2288002833554046</v>
      </c>
      <c r="BP149" s="258">
        <f>[10]Commercial_Total!X80</f>
        <v>0.99880282742656257</v>
      </c>
      <c r="BQ149" s="258">
        <f>[12]Total_Industrial!AD75</f>
        <v>0.75201773495764768</v>
      </c>
      <c r="BR149" s="258">
        <f>'[13]Total_Transportation '!AD75</f>
        <v>1.0397972917460612</v>
      </c>
      <c r="CA149" s="83">
        <f t="shared" si="546"/>
        <v>2.127001295418244</v>
      </c>
      <c r="CB149" s="83">
        <f t="shared" si="320"/>
        <v>0.6052835985112931</v>
      </c>
      <c r="CC149" s="83">
        <f t="shared" si="321"/>
        <v>0.61086539774325088</v>
      </c>
      <c r="CD149" s="83">
        <f t="shared" si="547"/>
        <v>0.73554209702993512</v>
      </c>
      <c r="CE149" s="83">
        <f t="shared" si="548"/>
        <v>0.97233699240070348</v>
      </c>
      <c r="CF149" s="83">
        <f t="shared" si="549"/>
        <v>0.85412586376949107</v>
      </c>
      <c r="CG149" s="84">
        <f t="shared" si="550"/>
        <v>1.2993135563240945</v>
      </c>
      <c r="CH149" s="84">
        <f t="shared" si="325"/>
        <v>1.2993114923260756</v>
      </c>
      <c r="CI149" s="9"/>
      <c r="CJ149" s="84">
        <f t="shared" si="551"/>
        <v>0.71519479041019351</v>
      </c>
      <c r="CK149" s="26"/>
      <c r="CL149" s="87">
        <f t="shared" si="552"/>
        <v>0.5484197882756271</v>
      </c>
      <c r="CM149" s="87">
        <f t="shared" si="553"/>
        <v>6.2746870185378196E-4</v>
      </c>
      <c r="CN149" s="92">
        <f t="shared" si="554"/>
        <v>1</v>
      </c>
      <c r="CO149" s="92">
        <f t="shared" si="555"/>
        <v>1</v>
      </c>
      <c r="CP149" s="5">
        <f t="shared" si="556"/>
        <v>1</v>
      </c>
      <c r="CQ149" s="91">
        <f t="shared" si="557"/>
        <v>1</v>
      </c>
      <c r="CR149" s="37">
        <f t="shared" si="558"/>
        <v>1.2993135563240945</v>
      </c>
      <c r="CS149" s="485">
        <f t="shared" si="559"/>
        <v>0.71519479041019351</v>
      </c>
      <c r="CT149" s="84">
        <f t="shared" si="560"/>
        <v>0.83049685423836361</v>
      </c>
      <c r="CU149" s="205"/>
      <c r="CV149" s="244"/>
      <c r="CX149" s="26">
        <f t="shared" si="368"/>
        <v>0.23829858382778976</v>
      </c>
      <c r="CY149" s="26">
        <f t="shared" si="369"/>
        <v>0.19837156617436663</v>
      </c>
      <c r="CZ149" s="26">
        <f t="shared" si="370"/>
        <v>0.27700520114772814</v>
      </c>
      <c r="DA149" s="26">
        <f t="shared" si="333"/>
        <v>0.28632464885011549</v>
      </c>
      <c r="DB149" s="26"/>
      <c r="DC149" s="485">
        <f t="shared" si="561"/>
        <v>1</v>
      </c>
      <c r="DE149" s="26">
        <f t="shared" si="562"/>
        <v>0.23863154234757666</v>
      </c>
      <c r="DF149" s="26">
        <f t="shared" si="563"/>
        <v>0.19859546129231376</v>
      </c>
      <c r="DG149" s="26">
        <f t="shared" si="564"/>
        <v>0.27464799235405896</v>
      </c>
      <c r="DH149" s="26">
        <f t="shared" si="565"/>
        <v>0.28811433833662509</v>
      </c>
      <c r="DI149" s="26"/>
      <c r="DJ149" s="26">
        <f t="shared" si="566"/>
        <v>0.99998933433057458</v>
      </c>
      <c r="DK149" s="26"/>
      <c r="DL149" s="26">
        <f t="shared" si="567"/>
        <v>0.23863408753986801</v>
      </c>
      <c r="DM149" s="26">
        <f t="shared" si="568"/>
        <v>0.19859757946844506</v>
      </c>
      <c r="DN149" s="26">
        <f t="shared" si="569"/>
        <v>0.27465092168999711</v>
      </c>
      <c r="DO149" s="26">
        <f t="shared" si="570"/>
        <v>0.28811741130168972</v>
      </c>
      <c r="DP149" s="26"/>
      <c r="DQ149" s="26">
        <f t="shared" si="571"/>
        <v>1</v>
      </c>
      <c r="DR149" s="26"/>
      <c r="DS149" s="26"/>
      <c r="DT149" s="26">
        <f t="shared" si="572"/>
        <v>1.0860928091622325E-2</v>
      </c>
      <c r="DU149" s="26">
        <f t="shared" si="573"/>
        <v>1.19549233213811E-2</v>
      </c>
      <c r="DV149" s="26">
        <f t="shared" si="574"/>
        <v>1.0939420126845224E-2</v>
      </c>
      <c r="DW149" s="26">
        <f t="shared" si="575"/>
        <v>-1.4673256736993915E-2</v>
      </c>
      <c r="DX149" s="26"/>
      <c r="DZ149" s="26">
        <f t="shared" si="576"/>
        <v>1.0037499209995258</v>
      </c>
      <c r="EA149" s="26">
        <f t="shared" si="577"/>
        <v>0.69049662100928333</v>
      </c>
      <c r="EB149" s="26">
        <f t="shared" si="596"/>
        <v>0.83049685423836361</v>
      </c>
      <c r="ED149" s="26">
        <f t="shared" si="578"/>
        <v>-1.7306860807540531E-2</v>
      </c>
      <c r="EE149" s="26">
        <f t="shared" si="579"/>
        <v>-1.7864624904183699E-2</v>
      </c>
      <c r="EF149" s="26">
        <f t="shared" si="580"/>
        <v>2.5229921311660263E-3</v>
      </c>
      <c r="EG149" s="26">
        <f t="shared" si="581"/>
        <v>-1.4301087795402171E-3</v>
      </c>
      <c r="EH149" s="26"/>
      <c r="EJ149" s="26">
        <f t="shared" si="582"/>
        <v>0.99263031496572363</v>
      </c>
      <c r="EK149" s="26">
        <f t="shared" si="583"/>
        <v>0.62342270705657621</v>
      </c>
      <c r="EL149" s="26">
        <f t="shared" si="597"/>
        <v>0.73554209702993512</v>
      </c>
      <c r="EM149" s="26">
        <v>0.83328366884709393</v>
      </c>
      <c r="EO149" s="26">
        <f t="shared" si="584"/>
        <v>-5.4312662005938008E-3</v>
      </c>
      <c r="EP149" s="26">
        <f t="shared" si="585"/>
        <v>9.568229169560398E-3</v>
      </c>
      <c r="EQ149" s="26">
        <f t="shared" si="586"/>
        <v>3.187881624121279E-2</v>
      </c>
      <c r="ER149" s="26">
        <f t="shared" si="587"/>
        <v>-9.010509769319568E-3</v>
      </c>
      <c r="EU149" s="26">
        <f t="shared" si="588"/>
        <v>1.0067865282339168</v>
      </c>
      <c r="EV149" s="26">
        <f t="shared" si="589"/>
        <v>0.70602711379704819</v>
      </c>
      <c r="EW149" s="26">
        <f t="shared" si="598"/>
        <v>0.85412586376949107</v>
      </c>
      <c r="EX149" s="26"/>
      <c r="EY149" s="26">
        <f t="shared" si="590"/>
        <v>1.629219429221616E-2</v>
      </c>
      <c r="EZ149" s="26">
        <f t="shared" si="591"/>
        <v>2.386694151820753E-3</v>
      </c>
      <c r="FA149" s="26">
        <f t="shared" si="592"/>
        <v>-2.0939310034281292E-2</v>
      </c>
      <c r="FB149" s="26">
        <f t="shared" si="593"/>
        <v>-5.6627469676745132E-3</v>
      </c>
      <c r="FC149" s="26"/>
      <c r="FD149" s="26"/>
      <c r="FE149" s="26">
        <f t="shared" si="594"/>
        <v>0.99698388544283856</v>
      </c>
      <c r="FF149" s="26">
        <f t="shared" si="595"/>
        <v>0.97800471020466984</v>
      </c>
      <c r="FG149" s="26">
        <f t="shared" si="599"/>
        <v>0.97233699240070348</v>
      </c>
      <c r="FW149" s="485">
        <f t="shared" si="338"/>
        <v>2.127001295418244</v>
      </c>
      <c r="FZ149" s="8"/>
      <c r="GE149" s="11"/>
      <c r="GF149" s="11"/>
      <c r="GG149" s="11"/>
      <c r="GH149" s="11"/>
      <c r="GI149" s="11"/>
      <c r="GJ149" s="11"/>
      <c r="GK149" s="11"/>
      <c r="GO149" s="11"/>
      <c r="GP149" s="11"/>
      <c r="GQ149" s="11"/>
      <c r="GR149" s="11"/>
      <c r="GY149" s="14"/>
      <c r="HA149" s="26"/>
      <c r="HB149" s="26"/>
      <c r="HC149" s="26"/>
      <c r="HD149" s="26"/>
      <c r="HE149" s="26"/>
      <c r="HF149" s="26"/>
      <c r="HG149" s="26"/>
      <c r="HH149" s="26"/>
      <c r="HJ149" s="26"/>
      <c r="HK149" s="26"/>
      <c r="HL149" s="26"/>
      <c r="HM149" s="26"/>
      <c r="HP149" s="5"/>
      <c r="HU149" s="11"/>
      <c r="HV149" s="11"/>
      <c r="HW149" s="11"/>
      <c r="HX149" s="19"/>
      <c r="HY149" s="12"/>
      <c r="HZ149" s="12"/>
      <c r="IA149" s="12"/>
      <c r="ID149" s="12"/>
      <c r="IE149" s="12"/>
      <c r="IF149" s="12"/>
      <c r="IG149" s="12"/>
      <c r="II149" s="197"/>
    </row>
    <row r="150" spans="1:249" s="485" customFormat="1" x14ac:dyDescent="0.2">
      <c r="A150" s="485" t="s">
        <v>239</v>
      </c>
      <c r="B150" s="498">
        <f t="shared" si="364"/>
        <v>2015</v>
      </c>
      <c r="C150" s="42">
        <f>'Annual Data - MER Dec 2019'!C79</f>
        <v>20617.41</v>
      </c>
      <c r="D150" s="42">
        <f>'Annual Data - MER Dec 2019 PNNL'!G79</f>
        <v>18156.920999999998</v>
      </c>
      <c r="E150" s="251">
        <f>'Annual Data - MER Dec 2019 PNNL'!J79</f>
        <v>31363.891</v>
      </c>
      <c r="F150" s="251">
        <f>'Annual Data - MER Dec 2019 PNNL'!M79</f>
        <v>27238.045999999998</v>
      </c>
      <c r="G150" s="42">
        <v>1.3380000000000001</v>
      </c>
      <c r="H150" s="42">
        <f t="shared" si="600"/>
        <v>97377.606</v>
      </c>
      <c r="I150" s="485">
        <f>H150/H111</f>
        <v>1.2823130419841562</v>
      </c>
      <c r="J150" s="26">
        <f>I150^(1/30)</f>
        <v>1.0083232980050907</v>
      </c>
      <c r="K150" s="525"/>
      <c r="L150" s="42">
        <f>[11]National!H81</f>
        <v>20618.506954196157</v>
      </c>
      <c r="M150" s="42">
        <f>[10]Commercial_Total!D81</f>
        <v>17749.286600870542</v>
      </c>
      <c r="N150" s="42">
        <f>[12]Total_Industrial!F76</f>
        <v>24778.269712703303</v>
      </c>
      <c r="O150" s="251">
        <f>'[13]Total_Transportation '!F76</f>
        <v>25661.583455369899</v>
      </c>
      <c r="P150" s="42"/>
      <c r="Q150" s="42">
        <f t="shared" si="479"/>
        <v>88807.6467231399</v>
      </c>
      <c r="S150" s="26"/>
      <c r="T150" s="51">
        <f t="shared" si="408"/>
        <v>1.0000532052375228</v>
      </c>
      <c r="U150" s="51">
        <f t="shared" si="294"/>
        <v>0.97754936538362114</v>
      </c>
      <c r="V150" s="51">
        <f t="shared" si="295"/>
        <v>0.79002537385120053</v>
      </c>
      <c r="W150" s="51">
        <f t="shared" si="296"/>
        <v>0.94212277398202138</v>
      </c>
      <c r="X150" s="498"/>
      <c r="Y150" s="51">
        <f t="shared" si="297"/>
        <v>0.91199250393504128</v>
      </c>
      <c r="AA150" s="231">
        <f>Sector_Activity!B72</f>
        <v>117476.02939638936</v>
      </c>
      <c r="AB150" s="231">
        <f>Sector_Activity!C72</f>
        <v>87660.198809335794</v>
      </c>
      <c r="AC150" s="42">
        <f>Sector_Activity!D72</f>
        <v>3312.6647564787072</v>
      </c>
      <c r="AD150" s="265">
        <f>Sector_Activity!E72</f>
        <v>1.5883320923482331</v>
      </c>
      <c r="AE150" s="23"/>
      <c r="AF150" s="29">
        <f>Sector_Activity!G72</f>
        <v>17403.8</v>
      </c>
      <c r="AI150" s="267">
        <f t="shared" si="298"/>
        <v>175.5124603728722</v>
      </c>
      <c r="AJ150" s="267">
        <f t="shared" si="365"/>
        <v>202.47828366755024</v>
      </c>
      <c r="AK150" s="267">
        <f t="shared" si="299"/>
        <v>7.4798603342651795</v>
      </c>
      <c r="AL150" s="51">
        <f t="shared" si="300"/>
        <v>16.156308607623185</v>
      </c>
      <c r="AO150" s="371">
        <f t="shared" si="312"/>
        <v>5.1027733439329284</v>
      </c>
      <c r="AP150" s="371">
        <f t="shared" si="366"/>
        <v>5.5951921994047282</v>
      </c>
      <c r="AR150" s="26">
        <f t="shared" si="313"/>
        <v>0.95147511411058727</v>
      </c>
      <c r="AS150" s="26">
        <f t="shared" si="314"/>
        <v>1.0258572975693645</v>
      </c>
      <c r="AT150" s="26">
        <f t="shared" si="301"/>
        <v>0.60454722050082133</v>
      </c>
      <c r="AU150" s="26">
        <f t="shared" si="302"/>
        <v>0.83356206741866745</v>
      </c>
      <c r="AV150" s="26"/>
      <c r="AW150" s="26">
        <f t="shared" si="315"/>
        <v>0.58586158781081332</v>
      </c>
      <c r="AZ150" s="371">
        <f t="shared" ref="AZ150:AZ152" si="601">AA150/$AF150</f>
        <v>6.750021799629355</v>
      </c>
      <c r="BA150" s="371">
        <f t="shared" ref="BA150:BA152" si="602">AB150/$AF150</f>
        <v>5.036842460229134</v>
      </c>
      <c r="BB150" s="371">
        <f t="shared" ref="BB150:BB152" si="603">AC150/$AF150</f>
        <v>0.19034146315624792</v>
      </c>
      <c r="BC150" s="93">
        <f t="shared" ref="BC150:BC152" si="604">AD150/$AF150</f>
        <v>9.1263522469129345E-5</v>
      </c>
      <c r="BE150" s="93">
        <f t="shared" si="542"/>
        <v>0.95147511411058583</v>
      </c>
      <c r="BF150" s="26">
        <f t="shared" ref="BF150:BF152" si="605">BJ150*BP150</f>
        <v>1.0258572975693645</v>
      </c>
      <c r="BG150" s="26">
        <f t="shared" ref="BG150:BG152" si="606">BK150*BQ150</f>
        <v>0.60455054632989347</v>
      </c>
      <c r="BH150" s="26">
        <f t="shared" ref="BH150:BH152" si="607">BL150*BR150</f>
        <v>0.83356206741866679</v>
      </c>
      <c r="BI150" s="258">
        <f>[11]National!CQ81</f>
        <v>0.79326001359667209</v>
      </c>
      <c r="BJ150" s="258">
        <f>[10]Commercial_Total!Y81</f>
        <v>1.036311944837629</v>
      </c>
      <c r="BK150" s="258">
        <f>[12]Total_Industrial!Z76</f>
        <v>0.8304312377127131</v>
      </c>
      <c r="BL150" s="258">
        <f>'[13]Total_Transportation '!Z76</f>
        <v>0.79698764815980605</v>
      </c>
      <c r="BM150" s="259"/>
      <c r="BO150" s="258">
        <f>[11]National!CU81</f>
        <v>1.1994492320324583</v>
      </c>
      <c r="BP150" s="258">
        <f>[10]Commercial_Total!X81</f>
        <v>0.9899116792773216</v>
      </c>
      <c r="BQ150" s="258">
        <f>[12]Total_Industrial!AD76</f>
        <v>0.7279959120938525</v>
      </c>
      <c r="BR150" s="258">
        <f>'[13]Total_Transportation '!AD76</f>
        <v>1.0458908232057407</v>
      </c>
      <c r="BT150" s="3"/>
      <c r="BU150" s="3"/>
      <c r="BV150" s="3"/>
      <c r="BW150" s="3"/>
      <c r="BX150" s="3"/>
      <c r="BY150" s="3"/>
      <c r="BZ150" s="3"/>
      <c r="CA150" s="83">
        <f t="shared" ref="CA150:CA152" si="608">IF(FW150&gt;0,FW150,"NA")</f>
        <v>2.1888543723509954</v>
      </c>
      <c r="CB150" s="83">
        <f t="shared" ref="CB150:CB152" si="609">IF(ISERR(AP150),"NA ", AP150/AP$154)</f>
        <v>0.58280523227900827</v>
      </c>
      <c r="CC150" s="83">
        <f t="shared" ref="CC150:CC152" si="610">IF(ISERR(AO150),"NA ",IF(AO150&gt;0, AO150/AO$154,"NA"))</f>
        <v>0.58586158781081332</v>
      </c>
      <c r="CD150" s="83">
        <f t="shared" ref="CD150:CD152" si="611">IF(CN150=1,EL150,"NA")</f>
        <v>0.7249480191483576</v>
      </c>
      <c r="CE150" s="83">
        <f t="shared" ref="CE150:CE152" si="612">IF(CQ150&gt;0, FG150,"NA")</f>
        <v>0.95804091022951221</v>
      </c>
      <c r="CF150" s="83">
        <f t="shared" ref="CF150:CF152" si="613">IF(CP150&gt;0,EW150, "NA")</f>
        <v>0.84353830488109194</v>
      </c>
      <c r="CG150" s="84">
        <f t="shared" ref="CG150:CG152" si="614">IF(ISERR(CR150),"NA ", CR150)</f>
        <v>1.2823677842603263</v>
      </c>
      <c r="CH150" s="84">
        <f t="shared" si="325"/>
        <v>1.2823656980721954</v>
      </c>
      <c r="CI150" s="9"/>
      <c r="CJ150" s="84">
        <f t="shared" ref="CJ150:CJ152" si="615">IF(ISERR(CS150),"NA ", CS150)</f>
        <v>0.69452986013397433</v>
      </c>
      <c r="CK150" s="26"/>
      <c r="CL150" s="87">
        <f t="shared" ref="CL150:CL152" si="616">AR150*AS150*AT150*AU150</f>
        <v>0.49187251759728701</v>
      </c>
      <c r="CM150" s="87">
        <f t="shared" ref="CM150:CM152" si="617">AZ150*BA150*BB150*BC150</f>
        <v>5.9060099370625264E-4</v>
      </c>
      <c r="CN150" s="92">
        <f t="shared" ref="CN150:CN152" si="618">IF(ISERR(CL150),0,IF(CL150&lt;0.0001,0,1))</f>
        <v>1</v>
      </c>
      <c r="CO150" s="92">
        <f t="shared" ref="CO150:CO152" si="619">IF(ISERR(CM150),0,IF(CM150&lt;0.0001,0,1))</f>
        <v>1</v>
      </c>
      <c r="CP150" s="5">
        <f t="shared" ref="CP150:CP152" si="620">IF(BI150*BJ150*BK150*BL150&gt;0,1,0)</f>
        <v>1</v>
      </c>
      <c r="CQ150" s="91">
        <f t="shared" ref="CQ150:CQ152" si="621">IF(BO150*BP150*BQ150*BR150&gt;0,1,0)</f>
        <v>1</v>
      </c>
      <c r="CR150" s="37">
        <f t="shared" ref="CR150:CR152" si="622">CA150*CD150*CE150*CF150</f>
        <v>1.2823677842603263</v>
      </c>
      <c r="CS150" s="485">
        <f t="shared" ref="CS150:CS152" si="623">CD150*CE150</f>
        <v>0.69452986013397433</v>
      </c>
      <c r="CT150" s="84">
        <f t="shared" ref="CT150:CT152" si="624">IF(CO150=1,EB150,"NA ")</f>
        <v>0.80814289071244227</v>
      </c>
      <c r="CU150" s="205"/>
      <c r="CV150" s="244"/>
      <c r="CX150" s="26">
        <f t="shared" si="368"/>
        <v>0.23217040102948427</v>
      </c>
      <c r="CY150" s="26">
        <f t="shared" si="369"/>
        <v>0.19986214313508829</v>
      </c>
      <c r="CZ150" s="26">
        <f t="shared" si="370"/>
        <v>0.27901054275146137</v>
      </c>
      <c r="DA150" s="26">
        <f t="shared" si="333"/>
        <v>0.28895691308396604</v>
      </c>
      <c r="DB150" s="26"/>
      <c r="DC150" s="485">
        <f t="shared" ref="DC150:DC152" si="625">SUM(CX150:DA150)</f>
        <v>1</v>
      </c>
      <c r="DE150" s="26">
        <f t="shared" ref="DE150:DE152" si="626">(CX150-CX149)/LN(CX150/CX149)</f>
        <v>0.23522118785918053</v>
      </c>
      <c r="DF150" s="26">
        <f t="shared" ref="DF150:DF152" si="627">(CY150-CY149)/LN(CY150/CY149)</f>
        <v>0.19911592478703177</v>
      </c>
      <c r="DG150" s="26">
        <f t="shared" ref="DG150:DG152" si="628">(CZ150-CZ149)/LN(CZ150/CZ149)</f>
        <v>0.27800666652542139</v>
      </c>
      <c r="DH150" s="26">
        <f t="shared" ref="DH150:DH152" si="629">(DA150-DA149)/LN(DA150/DA149)</f>
        <v>0.28763877358661205</v>
      </c>
      <c r="DI150" s="26"/>
      <c r="DJ150" s="26">
        <f t="shared" ref="DJ150:DJ152" si="630">SUM(DE150:DH150)</f>
        <v>0.99998255275824577</v>
      </c>
      <c r="DK150" s="26"/>
      <c r="DL150" s="26">
        <f t="shared" ref="DL150:DL152" si="631">DE150/$DJ150</f>
        <v>0.23522529189171487</v>
      </c>
      <c r="DM150" s="26">
        <f t="shared" ref="DM150:DM152" si="632">DF150/$DJ150</f>
        <v>0.19911939887132185</v>
      </c>
      <c r="DN150" s="26">
        <f t="shared" ref="DN150:DN152" si="633">DG150/$DJ150</f>
        <v>0.27801151705957</v>
      </c>
      <c r="DO150" s="26">
        <f t="shared" ref="DO150:DO152" si="634">DH150/$DJ150</f>
        <v>0.28764379217739328</v>
      </c>
      <c r="DP150" s="26"/>
      <c r="DQ150" s="26">
        <f t="shared" ref="DQ150:DQ152" si="635">SUM(DL150:DO150)</f>
        <v>1</v>
      </c>
      <c r="DR150" s="26"/>
      <c r="DS150" s="26"/>
      <c r="DT150" s="26">
        <f t="shared" ref="DT150:DT152" si="636">LN(AR150/AR149)</f>
        <v>-4.7315051198978685E-2</v>
      </c>
      <c r="DU150" s="26">
        <f t="shared" ref="DU150:DU152" si="637">LN(AS150/AS149)</f>
        <v>-1.3723247862697541E-2</v>
      </c>
      <c r="DV150" s="26">
        <f t="shared" ref="DV150:DV152" si="638">LN(AT150/AT149)</f>
        <v>-3.3381242004822481E-2</v>
      </c>
      <c r="DW150" s="26">
        <f t="shared" ref="DW150:DW152" si="639">LN(AU150/AU149)</f>
        <v>-1.4401917281505285E-2</v>
      </c>
      <c r="DX150" s="26"/>
      <c r="DZ150" s="26">
        <f t="shared" ref="DZ150:DZ152" si="640">EXP(SUMPRODUCT($DL150:$DO150,DT150:DW150))</f>
        <v>0.97308362649197289</v>
      </c>
      <c r="EA150" s="26">
        <f t="shared" ref="EA150:EA152" si="641">IF(ISERR(DZ150),EA149,DZ150*EA149)</f>
        <v>0.67191095605216677</v>
      </c>
      <c r="EB150" s="26">
        <f t="shared" ref="EB150:EB152" si="642">EA150/EB$154</f>
        <v>0.80814289071244227</v>
      </c>
      <c r="ED150" s="26">
        <f t="shared" ref="ED150:ED152" si="643">LN(AZ150/AZ149)</f>
        <v>-2.0530874024013046E-2</v>
      </c>
      <c r="EE150" s="26">
        <f t="shared" ref="EE150:EE152" si="644">LN(BA150/BA149)</f>
        <v>-2.0583849713258509E-2</v>
      </c>
      <c r="EF150" s="26">
        <f t="shared" ref="EF150:EF152" si="645">LN(BB150/BB149)</f>
        <v>-1.1985451728247782E-3</v>
      </c>
      <c r="EG150" s="26">
        <f t="shared" ref="EG150:EG152" si="646">LN(BC150/BC149)</f>
        <v>-1.8239871482826051E-2</v>
      </c>
      <c r="EH150" s="26"/>
      <c r="EJ150" s="26">
        <f t="shared" ref="EJ150:EJ152" si="647">EXP(SUMPRODUCT($DL150:$DO150,ED150:EG150))</f>
        <v>0.98559691155087437</v>
      </c>
      <c r="EK150" s="26">
        <f t="shared" ref="EK150:EK152" si="648">IF(ISERR(EJ150),EK149,EJ150*EK149)</f>
        <v>0.61444349466564696</v>
      </c>
      <c r="EL150" s="26">
        <f t="shared" ref="EL150:EL152" si="649">EK150/EK$154</f>
        <v>0.7249480191483576</v>
      </c>
      <c r="EM150" s="26">
        <v>0.83328366884709393</v>
      </c>
      <c r="EO150" s="26">
        <f t="shared" ref="EO150:EO152" si="650">LN(BI150/BI149)</f>
        <v>-2.3139215319698841E-2</v>
      </c>
      <c r="EP150" s="26">
        <f t="shared" ref="EP150:EP152" si="651">LN(BJ150/BJ149)</f>
        <v>-4.781584935277478E-3</v>
      </c>
      <c r="EQ150" s="26">
        <f t="shared" ref="EQ150:EQ152" si="652">LN(BK150/BK149)</f>
        <v>-9.1662978975097606E-4</v>
      </c>
      <c r="ER150" s="26">
        <f t="shared" ref="ER150:ER152" si="653">LN(BL150/BL149)</f>
        <v>-2.0245119583530421E-2</v>
      </c>
      <c r="EU150" s="26">
        <f t="shared" ref="EU150:EU152" si="654">EXP(SUMPRODUCT($DL150:$DO150,EO150:ER150))</f>
        <v>0.98760421696906187</v>
      </c>
      <c r="EV150" s="26">
        <f t="shared" ref="EV150:EV152" si="655">IF(ISERR(EU150),EV149,EU150*EV149)</f>
        <v>0.69727535488046055</v>
      </c>
      <c r="EW150" s="26">
        <f t="shared" ref="EW150:EW152" si="656">EV150/EW$154</f>
        <v>0.84353830488109194</v>
      </c>
      <c r="EX150" s="26"/>
      <c r="EY150" s="26">
        <f t="shared" ref="EY150:EY152" si="657">LN(BO150/BO149)</f>
        <v>-2.4175835879280384E-2</v>
      </c>
      <c r="EZ150" s="26">
        <f t="shared" ref="EZ150:EZ152" si="658">LN(BP150/BP149)</f>
        <v>-8.9416629274199841E-3</v>
      </c>
      <c r="FA150" s="26">
        <f t="shared" ref="FA150:FA152" si="659">LN(BQ150/BQ149)</f>
        <v>-3.2464474466801146E-2</v>
      </c>
      <c r="FB150" s="26">
        <f t="shared" ref="FB150:FB152" si="660">LN(BR150/BR149)</f>
        <v>5.8432023020254494E-3</v>
      </c>
      <c r="FC150" s="26"/>
      <c r="FD150" s="26"/>
      <c r="FE150" s="26">
        <f t="shared" ref="FE150:FE152" si="661">EXP(SUMPRODUCT($DL150:$DO150,EY150:FB150))</f>
        <v>0.98529719399454896</v>
      </c>
      <c r="FF150" s="26">
        <f t="shared" ref="FF150:FF152" si="662">IF(ISERR(FE150),FF149,FE150*FF149)</f>
        <v>0.96362529667811325</v>
      </c>
      <c r="FG150" s="26">
        <f t="shared" ref="FG150:FG152" si="663">FF150/FG$154</f>
        <v>0.95804091022951221</v>
      </c>
      <c r="FW150" s="485">
        <f t="shared" si="338"/>
        <v>2.1888543723509954</v>
      </c>
      <c r="FZ150" s="8"/>
      <c r="GE150" s="11"/>
      <c r="GF150" s="11"/>
      <c r="GG150" s="11"/>
      <c r="GH150" s="11"/>
      <c r="GI150" s="11"/>
      <c r="GJ150" s="11"/>
      <c r="GK150" s="11"/>
      <c r="GO150" s="11"/>
      <c r="GP150" s="11"/>
      <c r="GQ150" s="11"/>
      <c r="GR150" s="11"/>
      <c r="GY150" s="14"/>
      <c r="HA150" s="26"/>
      <c r="HB150" s="26"/>
      <c r="HC150" s="26"/>
      <c r="HD150" s="26"/>
      <c r="HE150" s="26"/>
      <c r="HF150" s="26"/>
      <c r="HG150" s="26"/>
      <c r="HH150" s="26"/>
      <c r="HJ150" s="26"/>
      <c r="HK150" s="26"/>
      <c r="HL150" s="26"/>
      <c r="HM150" s="26"/>
      <c r="HP150" s="5"/>
      <c r="HU150" s="11"/>
      <c r="HV150" s="11"/>
      <c r="HW150" s="11"/>
      <c r="HX150" s="19"/>
      <c r="HY150" s="12"/>
      <c r="HZ150" s="12"/>
      <c r="IA150" s="12"/>
      <c r="ID150" s="12"/>
      <c r="IE150" s="12"/>
      <c r="IF150" s="12"/>
      <c r="IG150" s="12"/>
      <c r="II150" s="197"/>
    </row>
    <row r="151" spans="1:249" s="485" customFormat="1" x14ac:dyDescent="0.2">
      <c r="A151" s="485" t="s">
        <v>239</v>
      </c>
      <c r="B151" s="530">
        <v>2016</v>
      </c>
      <c r="C151" s="42">
        <f>'Annual Data - MER Dec 2019'!C80</f>
        <v>20181.672999999999</v>
      </c>
      <c r="D151" s="42">
        <f>'Annual Data - MER Dec 2019 PNNL'!G80</f>
        <v>18030.418000000001</v>
      </c>
      <c r="E151" s="251">
        <f>'Annual Data - MER Dec 2019 PNNL'!J80</f>
        <v>31340.800999999999</v>
      </c>
      <c r="F151" s="251">
        <f>'Annual Data - MER Dec 2019 PNNL'!M80</f>
        <v>27785.546999999999</v>
      </c>
      <c r="G151" s="42">
        <v>-4.4939999999999998</v>
      </c>
      <c r="H151" s="42">
        <f t="shared" ref="H151:H152" si="664">SUM(C151:G151)</f>
        <v>97333.944999999978</v>
      </c>
      <c r="J151" s="26"/>
      <c r="K151" s="530"/>
      <c r="L151" s="42">
        <f>[11]National!H82</f>
        <v>20185.74681631977</v>
      </c>
      <c r="M151" s="42">
        <f>[10]Commercial_Total!D82</f>
        <v>17624.912725764989</v>
      </c>
      <c r="N151" s="42">
        <f>[12]Total_Industrial!F77</f>
        <v>24839.188766253996</v>
      </c>
      <c r="O151" s="251">
        <f>'[13]Total_Transportation '!F77</f>
        <v>26127.765659690813</v>
      </c>
      <c r="P151" s="42"/>
      <c r="Q151" s="42">
        <f t="shared" si="479"/>
        <v>88777.61396802956</v>
      </c>
      <c r="S151" s="26"/>
      <c r="T151" s="51">
        <f t="shared" si="408"/>
        <v>1.0002018572156912</v>
      </c>
      <c r="U151" s="51">
        <f t="shared" si="294"/>
        <v>0.97750993492025462</v>
      </c>
      <c r="V151" s="51">
        <f t="shared" si="295"/>
        <v>0.79255117845437317</v>
      </c>
      <c r="W151" s="51">
        <f t="shared" si="296"/>
        <v>0.94033655913597147</v>
      </c>
      <c r="X151" s="530"/>
      <c r="Y151" s="51">
        <f t="shared" si="297"/>
        <v>0.91209304182656503</v>
      </c>
      <c r="AA151" s="231">
        <f>Sector_Activity!B73</f>
        <v>118616.32745364003</v>
      </c>
      <c r="AB151" s="231">
        <f>Sector_Activity!C73</f>
        <v>88396.57117726907</v>
      </c>
      <c r="AC151" s="42">
        <f>Sector_Activity!D73</f>
        <v>3322.7589687369104</v>
      </c>
      <c r="AD151" s="265">
        <f>Sector_Activity!E73</f>
        <v>1.5945184419383405</v>
      </c>
      <c r="AE151" s="23"/>
      <c r="AF151" s="29">
        <f>Sector_Activity!G73</f>
        <v>17688.900000000001</v>
      </c>
      <c r="AI151" s="267">
        <f t="shared" si="298"/>
        <v>170.17679816641737</v>
      </c>
      <c r="AJ151" s="267">
        <f t="shared" si="365"/>
        <v>199.38457443581461</v>
      </c>
      <c r="AK151" s="267">
        <f t="shared" si="299"/>
        <v>7.4754711370762426</v>
      </c>
      <c r="AL151" s="51">
        <f t="shared" si="300"/>
        <v>16.385991514735434</v>
      </c>
      <c r="AO151" s="371">
        <f t="shared" si="312"/>
        <v>5.0188318079716403</v>
      </c>
      <c r="AP151" s="371">
        <f t="shared" si="366"/>
        <v>5.5025436855881358</v>
      </c>
      <c r="AR151" s="26">
        <f t="shared" si="313"/>
        <v>0.9225498184594596</v>
      </c>
      <c r="AS151" s="26">
        <f t="shared" si="314"/>
        <v>1.0101830033465597</v>
      </c>
      <c r="AT151" s="26">
        <f t="shared" si="301"/>
        <v>0.60419247096777917</v>
      </c>
      <c r="AU151" s="26">
        <f t="shared" si="302"/>
        <v>0.84541223465382909</v>
      </c>
      <c r="AV151" s="26"/>
      <c r="AW151" s="26">
        <f t="shared" si="315"/>
        <v>0.57622405970072577</v>
      </c>
      <c r="AZ151" s="371">
        <f t="shared" si="601"/>
        <v>6.7056926916676574</v>
      </c>
      <c r="BA151" s="371">
        <f t="shared" si="602"/>
        <v>4.9972904577033654</v>
      </c>
      <c r="BB151" s="371">
        <f t="shared" si="603"/>
        <v>0.18784429606911171</v>
      </c>
      <c r="BC151" s="93">
        <f t="shared" si="604"/>
        <v>9.0142317608123753E-5</v>
      </c>
      <c r="BE151" s="93">
        <f t="shared" si="542"/>
        <v>0.92254981845945783</v>
      </c>
      <c r="BF151" s="26">
        <f t="shared" si="605"/>
        <v>1.0101830033465597</v>
      </c>
      <c r="BG151" s="26">
        <f t="shared" si="606"/>
        <v>0.60419584373601243</v>
      </c>
      <c r="BH151" s="26">
        <f t="shared" si="607"/>
        <v>0.84541223465382864</v>
      </c>
      <c r="BI151" s="258">
        <f>[11]National!CQ82</f>
        <v>0.77596317117544356</v>
      </c>
      <c r="BJ151" s="258">
        <f>[10]Commercial_Total!Y82</f>
        <v>1.0282525169937946</v>
      </c>
      <c r="BK151" s="258">
        <f>[12]Total_Industrial!Z77</f>
        <v>0.83413663608647426</v>
      </c>
      <c r="BL151" s="258">
        <f>'[13]Total_Transportation '!Z77</f>
        <v>0.79616336829185108</v>
      </c>
      <c r="BM151" s="259"/>
      <c r="BO151" s="258">
        <f>[11]National!CU82</f>
        <v>1.1889092842666258</v>
      </c>
      <c r="BP151" s="258">
        <f>[10]Commercial_Total!X82</f>
        <v>0.98242696871770074</v>
      </c>
      <c r="BQ151" s="258">
        <f>[12]Total_Industrial!AD77</f>
        <v>0.72433677840925803</v>
      </c>
      <c r="BR151" s="258">
        <f>'[13]Total_Transportation '!AD77</f>
        <v>1.0618577396591855</v>
      </c>
      <c r="BT151" s="3"/>
      <c r="BU151" s="3"/>
      <c r="BV151" s="3"/>
      <c r="BW151" s="3"/>
      <c r="BX151" s="3"/>
      <c r="BY151" s="3"/>
      <c r="BZ151" s="3"/>
      <c r="CA151" s="83">
        <f t="shared" si="608"/>
        <v>2.2247110462703277</v>
      </c>
      <c r="CB151" s="83">
        <f t="shared" si="609"/>
        <v>0.57315479728216778</v>
      </c>
      <c r="CC151" s="83">
        <f t="shared" si="610"/>
        <v>0.57622405970072577</v>
      </c>
      <c r="CD151" s="83">
        <f t="shared" si="611"/>
        <v>0.71746259094089571</v>
      </c>
      <c r="CE151" s="83">
        <f t="shared" si="612"/>
        <v>0.9575339580044907</v>
      </c>
      <c r="CF151" s="83">
        <f t="shared" si="613"/>
        <v>0.83876182879854744</v>
      </c>
      <c r="CG151" s="84">
        <f t="shared" si="614"/>
        <v>1.281934145208999</v>
      </c>
      <c r="CH151" s="84">
        <f t="shared" si="325"/>
        <v>1.2819320307429374</v>
      </c>
      <c r="CI151" s="9"/>
      <c r="CJ151" s="84">
        <f t="shared" si="615"/>
        <v>0.68699479442379274</v>
      </c>
      <c r="CK151" s="26"/>
      <c r="CL151" s="87">
        <f t="shared" si="616"/>
        <v>0.47602934138089326</v>
      </c>
      <c r="CM151" s="87">
        <f t="shared" si="617"/>
        <v>5.6742043372517666E-4</v>
      </c>
      <c r="CN151" s="92">
        <f t="shared" si="618"/>
        <v>1</v>
      </c>
      <c r="CO151" s="92">
        <f t="shared" si="619"/>
        <v>1</v>
      </c>
      <c r="CP151" s="5">
        <f t="shared" si="620"/>
        <v>1</v>
      </c>
      <c r="CQ151" s="91">
        <f t="shared" si="621"/>
        <v>1</v>
      </c>
      <c r="CR151" s="37">
        <f t="shared" si="622"/>
        <v>1.281934145208999</v>
      </c>
      <c r="CS151" s="485">
        <f t="shared" si="623"/>
        <v>0.68699479442379274</v>
      </c>
      <c r="CT151" s="84">
        <f t="shared" si="624"/>
        <v>0.80314160902110965</v>
      </c>
      <c r="CU151" s="205"/>
      <c r="CV151" s="244"/>
      <c r="CX151" s="26">
        <f t="shared" si="368"/>
        <v>0.22737428856320724</v>
      </c>
      <c r="CY151" s="26">
        <f t="shared" si="369"/>
        <v>0.19852879501933945</v>
      </c>
      <c r="CZ151" s="26">
        <f t="shared" si="370"/>
        <v>0.27979112814632573</v>
      </c>
      <c r="DA151" s="26">
        <f t="shared" si="333"/>
        <v>0.29430578827112763</v>
      </c>
      <c r="DB151" s="26"/>
      <c r="DC151" s="485">
        <f t="shared" si="625"/>
        <v>1</v>
      </c>
      <c r="DE151" s="26">
        <f t="shared" si="626"/>
        <v>0.22976400198678765</v>
      </c>
      <c r="DF151" s="26">
        <f t="shared" si="627"/>
        <v>0.19919472532598229</v>
      </c>
      <c r="DG151" s="26">
        <f t="shared" si="628"/>
        <v>0.27940065371660217</v>
      </c>
      <c r="DH151" s="26">
        <f t="shared" si="629"/>
        <v>0.2916231750854954</v>
      </c>
      <c r="DI151" s="26"/>
      <c r="DJ151" s="26">
        <f t="shared" si="630"/>
        <v>0.99998255611486753</v>
      </c>
      <c r="DK151" s="26"/>
      <c r="DL151" s="26">
        <f t="shared" si="631"/>
        <v>0.22976801003356179</v>
      </c>
      <c r="DM151" s="26">
        <f t="shared" si="632"/>
        <v>0.19919820011650372</v>
      </c>
      <c r="DN151" s="26">
        <f t="shared" si="633"/>
        <v>0.27940552763453158</v>
      </c>
      <c r="DO151" s="26">
        <f t="shared" si="634"/>
        <v>0.29162826221540289</v>
      </c>
      <c r="DP151" s="26"/>
      <c r="DQ151" s="26">
        <f t="shared" si="635"/>
        <v>1</v>
      </c>
      <c r="DR151" s="26"/>
      <c r="DS151" s="26"/>
      <c r="DT151" s="26">
        <f t="shared" si="636"/>
        <v>-3.087215381086679E-2</v>
      </c>
      <c r="DU151" s="26">
        <f t="shared" si="637"/>
        <v>-1.5397145013273076E-2</v>
      </c>
      <c r="DV151" s="26">
        <f t="shared" si="638"/>
        <v>-5.8697426043240132E-4</v>
      </c>
      <c r="DW151" s="26">
        <f t="shared" si="639"/>
        <v>1.4116194629984714E-2</v>
      </c>
      <c r="DX151" s="26"/>
      <c r="DZ151" s="26">
        <f t="shared" si="640"/>
        <v>0.99381138936095381</v>
      </c>
      <c r="EA151" s="26">
        <f t="shared" si="641"/>
        <v>0.66775276076105061</v>
      </c>
      <c r="EB151" s="26">
        <f t="shared" si="642"/>
        <v>0.80314160902110965</v>
      </c>
      <c r="ED151" s="26">
        <f t="shared" si="643"/>
        <v>-6.5889133371194505E-3</v>
      </c>
      <c r="EE151" s="26">
        <f t="shared" si="644"/>
        <v>-7.8835326770630865E-3</v>
      </c>
      <c r="EF151" s="26">
        <f t="shared" si="645"/>
        <v>-1.320622640697184E-2</v>
      </c>
      <c r="EG151" s="26">
        <f t="shared" si="646"/>
        <v>-1.2361444787706859E-2</v>
      </c>
      <c r="EH151" s="26"/>
      <c r="EJ151" s="26">
        <f t="shared" si="647"/>
        <v>0.98967453112534121</v>
      </c>
      <c r="EK151" s="26">
        <f t="shared" si="648"/>
        <v>0.60809907748624026</v>
      </c>
      <c r="EL151" s="26">
        <f t="shared" si="649"/>
        <v>0.71746259094089571</v>
      </c>
      <c r="EM151" s="26">
        <v>0.83328366884709393</v>
      </c>
      <c r="EO151" s="26">
        <f t="shared" si="650"/>
        <v>-2.2045994658800618E-2</v>
      </c>
      <c r="EP151" s="26">
        <f t="shared" si="651"/>
        <v>-7.8074276022367557E-3</v>
      </c>
      <c r="EQ151" s="26">
        <f t="shared" si="652"/>
        <v>4.4520918041404669E-3</v>
      </c>
      <c r="ER151" s="26">
        <f t="shared" si="653"/>
        <v>-1.0347794188926677E-3</v>
      </c>
      <c r="EU151" s="26">
        <f t="shared" si="654"/>
        <v>0.99433757061783001</v>
      </c>
      <c r="EV151" s="26">
        <f t="shared" si="655"/>
        <v>0.69332708242352248</v>
      </c>
      <c r="EW151" s="26">
        <f t="shared" si="656"/>
        <v>0.83876182879854744</v>
      </c>
      <c r="EX151" s="26"/>
      <c r="EY151" s="26">
        <f t="shared" si="657"/>
        <v>-8.8261591520665799E-3</v>
      </c>
      <c r="EZ151" s="26">
        <f t="shared" si="658"/>
        <v>-7.5897174110361142E-3</v>
      </c>
      <c r="FA151" s="26">
        <f t="shared" si="659"/>
        <v>-5.0389851458328694E-3</v>
      </c>
      <c r="FB151" s="26">
        <f t="shared" si="660"/>
        <v>1.5150974048877667E-2</v>
      </c>
      <c r="FC151" s="26"/>
      <c r="FD151" s="26"/>
      <c r="FE151" s="26">
        <f t="shared" si="661"/>
        <v>0.99947084490901317</v>
      </c>
      <c r="FF151" s="26">
        <f t="shared" si="662"/>
        <v>0.96311538944657238</v>
      </c>
      <c r="FG151" s="26">
        <f t="shared" si="663"/>
        <v>0.9575339580044907</v>
      </c>
      <c r="FW151" s="485">
        <f t="shared" si="338"/>
        <v>2.2247110462703277</v>
      </c>
      <c r="FZ151" s="8"/>
      <c r="GE151" s="11"/>
      <c r="GF151" s="11"/>
      <c r="GG151" s="11"/>
      <c r="GH151" s="11"/>
      <c r="GI151" s="11"/>
      <c r="GJ151" s="11"/>
      <c r="GK151" s="11"/>
      <c r="GO151" s="11"/>
      <c r="GP151" s="11"/>
      <c r="GQ151" s="11"/>
      <c r="GR151" s="11"/>
      <c r="GY151" s="14"/>
      <c r="HA151" s="26"/>
      <c r="HB151" s="26"/>
      <c r="HC151" s="26"/>
      <c r="HD151" s="26"/>
      <c r="HE151" s="26"/>
      <c r="HF151" s="26"/>
      <c r="HG151" s="26"/>
      <c r="HH151" s="26"/>
      <c r="HJ151" s="26"/>
      <c r="HK151" s="26"/>
      <c r="HL151" s="26"/>
      <c r="HM151" s="26"/>
      <c r="HP151" s="5"/>
      <c r="HU151" s="11"/>
      <c r="HV151" s="11"/>
      <c r="HW151" s="11"/>
      <c r="HX151" s="19"/>
      <c r="HY151" s="12"/>
      <c r="HZ151" s="12"/>
      <c r="IA151" s="12"/>
      <c r="ID151" s="12"/>
      <c r="IE151" s="12"/>
      <c r="IF151" s="12"/>
      <c r="IG151" s="12"/>
      <c r="II151" s="197"/>
    </row>
    <row r="152" spans="1:249" s="485" customFormat="1" x14ac:dyDescent="0.2">
      <c r="A152" s="485" t="s">
        <v>239</v>
      </c>
      <c r="B152" s="530">
        <v>2017</v>
      </c>
      <c r="C152" s="42">
        <f>'Annual Data - MER Dec 2019'!C81</f>
        <v>19890.203000000001</v>
      </c>
      <c r="D152" s="42">
        <f>'Annual Data - MER Dec 2019 PNNL'!G81</f>
        <v>17899.852999999999</v>
      </c>
      <c r="E152" s="251">
        <f>'Annual Data - MER Dec 2019 PNNL'!J81</f>
        <v>31903.109</v>
      </c>
      <c r="F152" s="251">
        <f>'Annual Data - MER Dec 2019 PNNL'!M81</f>
        <v>28014.066999999999</v>
      </c>
      <c r="G152" s="42">
        <v>0.41399999999999998</v>
      </c>
      <c r="H152" s="42">
        <f t="shared" si="664"/>
        <v>97707.645999999993</v>
      </c>
      <c r="J152" s="26"/>
      <c r="K152" s="530"/>
      <c r="L152" s="42">
        <f>[11]National!H83</f>
        <v>19902.451068575618</v>
      </c>
      <c r="M152" s="42">
        <f>[10]Commercial_Total!D83</f>
        <v>17495.361768767805</v>
      </c>
      <c r="N152" s="42">
        <f>[12]Total_Industrial!F78</f>
        <v>24641.940139391889</v>
      </c>
      <c r="O152" s="251">
        <f>'[13]Total_Transportation '!F78</f>
        <v>26364.238600960787</v>
      </c>
      <c r="P152" s="42"/>
      <c r="Q152" s="42">
        <f t="shared" si="479"/>
        <v>88403.991577696099</v>
      </c>
      <c r="S152" s="26"/>
      <c r="T152" s="51">
        <f t="shared" si="408"/>
        <v>1.0006157839905212</v>
      </c>
      <c r="U152" s="51">
        <f t="shared" si="294"/>
        <v>0.97740253893525308</v>
      </c>
      <c r="V152" s="51">
        <f t="shared" si="295"/>
        <v>0.77239933385150294</v>
      </c>
      <c r="W152" s="51">
        <f t="shared" si="296"/>
        <v>0.94110714452709732</v>
      </c>
      <c r="X152" s="530"/>
      <c r="Y152" s="51">
        <f t="shared" si="297"/>
        <v>0.90478069216503387</v>
      </c>
      <c r="AA152" s="231">
        <f>Sector_Activity!B74</f>
        <v>119832.78688417681</v>
      </c>
      <c r="AB152" s="231">
        <f>Sector_Activity!C74</f>
        <v>89213.866754116825</v>
      </c>
      <c r="AC152" s="42">
        <f>Sector_Activity!D74</f>
        <v>3411.1451887400694</v>
      </c>
      <c r="AD152" s="265">
        <f>Sector_Activity!E74</f>
        <v>1.6277856047081845</v>
      </c>
      <c r="AE152" s="23"/>
      <c r="AF152" s="29">
        <f>Sector_Activity!G74</f>
        <v>18108.099999999999</v>
      </c>
      <c r="AI152" s="267">
        <f t="shared" si="298"/>
        <v>166.08518908779226</v>
      </c>
      <c r="AJ152" s="267">
        <f t="shared" si="365"/>
        <v>196.10585669363414</v>
      </c>
      <c r="AK152" s="267">
        <f t="shared" si="299"/>
        <v>7.2239493706492048</v>
      </c>
      <c r="AL152" s="51">
        <f t="shared" si="300"/>
        <v>16.196382696041315</v>
      </c>
      <c r="AO152" s="371">
        <f t="shared" si="312"/>
        <v>4.8820136611624694</v>
      </c>
      <c r="AP152" s="371">
        <f t="shared" si="366"/>
        <v>5.3957977921482652</v>
      </c>
      <c r="AR152" s="26">
        <f t="shared" si="313"/>
        <v>0.90036869122376351</v>
      </c>
      <c r="AS152" s="26">
        <f t="shared" si="314"/>
        <v>0.99357136252482825</v>
      </c>
      <c r="AT152" s="26">
        <f t="shared" si="301"/>
        <v>0.58386364422587433</v>
      </c>
      <c r="AU152" s="26">
        <f t="shared" si="302"/>
        <v>0.83562963376708288</v>
      </c>
      <c r="AV152" s="26"/>
      <c r="AW152" s="26">
        <f t="shared" si="315"/>
        <v>0.56051564168402945</v>
      </c>
      <c r="AZ152" s="371">
        <f t="shared" si="601"/>
        <v>6.617634477619232</v>
      </c>
      <c r="BA152" s="371">
        <f t="shared" si="602"/>
        <v>4.926738131229496</v>
      </c>
      <c r="BB152" s="371">
        <f t="shared" si="603"/>
        <v>0.18837675894986608</v>
      </c>
      <c r="BC152" s="93">
        <f t="shared" si="604"/>
        <v>8.9892678122397413E-5</v>
      </c>
      <c r="BE152" s="93">
        <f t="shared" si="542"/>
        <v>0.90036869122376184</v>
      </c>
      <c r="BF152" s="26">
        <f t="shared" si="605"/>
        <v>0.99357136252482825</v>
      </c>
      <c r="BG152" s="26">
        <f t="shared" si="606"/>
        <v>0.58386695701067293</v>
      </c>
      <c r="BH152" s="26">
        <f t="shared" si="607"/>
        <v>0.83562963376708199</v>
      </c>
      <c r="BI152" s="258">
        <f>[11]National!CQ83</f>
        <v>0.77063044308504869</v>
      </c>
      <c r="BJ152" s="258">
        <f>[10]Commercial_Total!Y83</f>
        <v>1.0122865025610641</v>
      </c>
      <c r="BK152" s="258">
        <f>[12]Total_Industrial!Z78</f>
        <v>0.82157606431685382</v>
      </c>
      <c r="BL152" s="258">
        <f>'[13]Total_Transportation '!Z78</f>
        <v>0.78878605088930354</v>
      </c>
      <c r="BM152" s="259"/>
      <c r="BO152" s="258">
        <f>[11]National!CU83</f>
        <v>1.1683533907891501</v>
      </c>
      <c r="BP152" s="258">
        <f>[10]Commercial_Total!X83</f>
        <v>0.98151201266747412</v>
      </c>
      <c r="BQ152" s="258">
        <f>[12]Total_Industrial!AD78</f>
        <v>0.71066695144796155</v>
      </c>
      <c r="BR152" s="258">
        <f>'[13]Total_Transportation '!AD78</f>
        <v>1.0593869311265907</v>
      </c>
      <c r="BT152" s="3"/>
      <c r="BU152" s="3"/>
      <c r="BV152" s="3"/>
      <c r="BW152" s="3"/>
      <c r="BX152" s="3"/>
      <c r="BY152" s="3"/>
      <c r="BZ152" s="3"/>
      <c r="CA152" s="83">
        <f t="shared" si="608"/>
        <v>2.2774333111141853</v>
      </c>
      <c r="CB152" s="83">
        <f t="shared" si="609"/>
        <v>0.56203595399602069</v>
      </c>
      <c r="CC152" s="83">
        <f t="shared" si="610"/>
        <v>0.56051564168402945</v>
      </c>
      <c r="CD152" s="83">
        <f t="shared" si="611"/>
        <v>0.71328461038302504</v>
      </c>
      <c r="CE152" s="83">
        <f t="shared" si="612"/>
        <v>0.94787203409122001</v>
      </c>
      <c r="CF152" s="83">
        <f t="shared" si="613"/>
        <v>0.8290407917962076</v>
      </c>
      <c r="CG152" s="84">
        <f t="shared" si="614"/>
        <v>1.2765391320035866</v>
      </c>
      <c r="CH152" s="84">
        <f t="shared" si="325"/>
        <v>1.2765369937717514</v>
      </c>
      <c r="CI152" s="9"/>
      <c r="CJ152" s="84">
        <f t="shared" si="615"/>
        <v>0.67610253452972124</v>
      </c>
      <c r="CK152" s="26"/>
      <c r="CL152" s="87">
        <f t="shared" si="616"/>
        <v>0.43646026970946394</v>
      </c>
      <c r="CM152" s="87">
        <f t="shared" si="617"/>
        <v>5.5209510202722603E-4</v>
      </c>
      <c r="CN152" s="92">
        <f t="shared" si="618"/>
        <v>1</v>
      </c>
      <c r="CO152" s="92">
        <f t="shared" si="619"/>
        <v>1</v>
      </c>
      <c r="CP152" s="5">
        <f t="shared" si="620"/>
        <v>1</v>
      </c>
      <c r="CQ152" s="91">
        <f t="shared" si="621"/>
        <v>1</v>
      </c>
      <c r="CR152" s="37">
        <f t="shared" si="622"/>
        <v>1.2765391320035866</v>
      </c>
      <c r="CS152" s="485">
        <f t="shared" si="623"/>
        <v>0.67610253452972124</v>
      </c>
      <c r="CT152" s="84">
        <f t="shared" si="624"/>
        <v>0.78582326539056935</v>
      </c>
      <c r="CU152" s="205"/>
      <c r="CV152" s="244"/>
      <c r="CX152" s="26">
        <f t="shared" si="368"/>
        <v>0.22513068373257605</v>
      </c>
      <c r="CY152" s="26">
        <f t="shared" si="369"/>
        <v>0.19790239622145978</v>
      </c>
      <c r="CZ152" s="26">
        <f t="shared" si="370"/>
        <v>0.2787423927316075</v>
      </c>
      <c r="DA152" s="26">
        <f t="shared" si="333"/>
        <v>0.29822452731435667</v>
      </c>
      <c r="DB152" s="26"/>
      <c r="DC152" s="485">
        <f t="shared" si="625"/>
        <v>1</v>
      </c>
      <c r="DE152" s="26">
        <f t="shared" si="626"/>
        <v>0.22625063209989127</v>
      </c>
      <c r="DF152" s="26">
        <f t="shared" si="627"/>
        <v>0.19821543065872513</v>
      </c>
      <c r="DG152" s="26">
        <f t="shared" si="628"/>
        <v>0.27926643224409908</v>
      </c>
      <c r="DH152" s="26">
        <f t="shared" si="629"/>
        <v>0.29626083826837901</v>
      </c>
      <c r="DI152" s="26"/>
      <c r="DJ152" s="26">
        <f t="shared" si="630"/>
        <v>0.99999333327109452</v>
      </c>
      <c r="DK152" s="26"/>
      <c r="DL152" s="26">
        <f t="shared" si="631"/>
        <v>0.22625214046157602</v>
      </c>
      <c r="DM152" s="26">
        <f t="shared" si="632"/>
        <v>0.19821675211607601</v>
      </c>
      <c r="DN152" s="26">
        <f t="shared" si="633"/>
        <v>0.27926829405010739</v>
      </c>
      <c r="DO152" s="26">
        <f t="shared" si="634"/>
        <v>0.29626281337224053</v>
      </c>
      <c r="DP152" s="26"/>
      <c r="DQ152" s="26">
        <f t="shared" si="635"/>
        <v>1</v>
      </c>
      <c r="DR152" s="26"/>
      <c r="DS152" s="26"/>
      <c r="DT152" s="26">
        <f t="shared" si="636"/>
        <v>-2.4337041853505516E-2</v>
      </c>
      <c r="DU152" s="26">
        <f t="shared" si="637"/>
        <v>-1.6580896026062521E-2</v>
      </c>
      <c r="DV152" s="26">
        <f t="shared" si="638"/>
        <v>-3.4225338064459966E-2</v>
      </c>
      <c r="DW152" s="26">
        <f t="shared" si="639"/>
        <v>-1.1638866945740074E-2</v>
      </c>
      <c r="DX152" s="26"/>
      <c r="DZ152" s="26">
        <f t="shared" si="640"/>
        <v>0.9784367495893429</v>
      </c>
      <c r="EA152" s="26">
        <f t="shared" si="641"/>
        <v>0.65335384076835246</v>
      </c>
      <c r="EB152" s="26">
        <f t="shared" si="642"/>
        <v>0.78582326539056935</v>
      </c>
      <c r="ED152" s="26">
        <f t="shared" si="643"/>
        <v>-1.3218844690132124E-2</v>
      </c>
      <c r="EE152" s="26">
        <f t="shared" si="644"/>
        <v>-1.4218724680297027E-2</v>
      </c>
      <c r="EF152" s="26">
        <f t="shared" si="645"/>
        <v>2.8305871198256102E-3</v>
      </c>
      <c r="EG152" s="26">
        <f t="shared" si="646"/>
        <v>-2.7732346670484181E-3</v>
      </c>
      <c r="EH152" s="26"/>
      <c r="EJ152" s="26">
        <f t="shared" si="647"/>
        <v>0.99417672696719761</v>
      </c>
      <c r="EK152" s="26">
        <f t="shared" si="648"/>
        <v>0.60455795052704264</v>
      </c>
      <c r="EL152" s="26">
        <f t="shared" si="649"/>
        <v>0.71328461038302504</v>
      </c>
      <c r="EM152" s="26">
        <v>0.83328366884709393</v>
      </c>
      <c r="EO152" s="26">
        <f t="shared" si="650"/>
        <v>-6.8961221293439767E-3</v>
      </c>
      <c r="EP152" s="26">
        <f t="shared" si="651"/>
        <v>-1.5649139871626326E-2</v>
      </c>
      <c r="EQ152" s="26">
        <f t="shared" si="652"/>
        <v>-1.517269600030868E-2</v>
      </c>
      <c r="ER152" s="26">
        <f t="shared" si="653"/>
        <v>-9.3092821655977719E-3</v>
      </c>
      <c r="EU152" s="26">
        <f t="shared" si="654"/>
        <v>0.98841025346102784</v>
      </c>
      <c r="EV152" s="26">
        <f t="shared" si="655"/>
        <v>0.68529159726962885</v>
      </c>
      <c r="EW152" s="26">
        <f t="shared" si="656"/>
        <v>0.8290407917962076</v>
      </c>
      <c r="EX152" s="26"/>
      <c r="EY152" s="26">
        <f t="shared" si="657"/>
        <v>-1.7440919724161511E-2</v>
      </c>
      <c r="EZ152" s="26">
        <f t="shared" si="658"/>
        <v>-9.3175615443614145E-4</v>
      </c>
      <c r="FA152" s="26">
        <f t="shared" si="659"/>
        <v>-1.9052550437696603E-2</v>
      </c>
      <c r="FB152" s="26">
        <f t="shared" si="660"/>
        <v>-2.329584780142808E-3</v>
      </c>
      <c r="FC152" s="26"/>
      <c r="FD152" s="26"/>
      <c r="FE152" s="26">
        <f t="shared" si="661"/>
        <v>0.98990957570485927</v>
      </c>
      <c r="FF152" s="26">
        <f t="shared" si="662"/>
        <v>0.95339714652187679</v>
      </c>
      <c r="FG152" s="26">
        <f t="shared" si="663"/>
        <v>0.94787203409122001</v>
      </c>
      <c r="FW152" s="485">
        <f t="shared" si="338"/>
        <v>2.2774333111141853</v>
      </c>
      <c r="FZ152" s="8"/>
      <c r="GE152" s="11"/>
      <c r="GF152" s="11"/>
      <c r="GG152" s="11"/>
      <c r="GH152" s="11"/>
      <c r="GI152" s="11"/>
      <c r="GJ152" s="11"/>
      <c r="GK152" s="11"/>
      <c r="GO152" s="11"/>
      <c r="GP152" s="11"/>
      <c r="GQ152" s="11"/>
      <c r="GR152" s="11"/>
      <c r="GY152" s="14"/>
      <c r="HA152" s="26"/>
      <c r="HB152" s="26"/>
      <c r="HC152" s="26"/>
      <c r="HD152" s="26"/>
      <c r="HE152" s="26"/>
      <c r="HF152" s="26"/>
      <c r="HG152" s="26"/>
      <c r="HH152" s="26"/>
      <c r="HJ152" s="26"/>
      <c r="HK152" s="26"/>
      <c r="HL152" s="26"/>
      <c r="HM152" s="26"/>
      <c r="HP152" s="5"/>
      <c r="HU152" s="11"/>
      <c r="HV152" s="11"/>
      <c r="HW152" s="11"/>
      <c r="HX152" s="19"/>
      <c r="HY152" s="12"/>
      <c r="HZ152" s="12"/>
      <c r="IA152" s="12"/>
      <c r="ID152" s="12"/>
      <c r="IE152" s="12"/>
      <c r="IF152" s="12"/>
      <c r="IG152" s="12"/>
      <c r="II152" s="197"/>
    </row>
    <row r="153" spans="1:249" x14ac:dyDescent="0.2">
      <c r="D153" s="42"/>
      <c r="G153">
        <v>-6.8689999999999998</v>
      </c>
      <c r="M153" s="42"/>
      <c r="N153" s="42"/>
      <c r="O153" s="42"/>
      <c r="P153" s="42"/>
      <c r="Q153" s="42"/>
      <c r="R153" s="42"/>
      <c r="S153" s="27"/>
      <c r="T153" s="27"/>
      <c r="U153" s="1"/>
      <c r="V153" s="1"/>
      <c r="W153" s="1"/>
      <c r="X153" s="1"/>
      <c r="Y153" s="1"/>
      <c r="Z153" s="1"/>
      <c r="AB153" s="231"/>
      <c r="AC153" s="231"/>
      <c r="AD153" s="231"/>
      <c r="AE153" s="51"/>
      <c r="AG153" s="42"/>
      <c r="AJ153" s="267"/>
      <c r="AK153" s="267"/>
      <c r="AL153" s="267"/>
      <c r="AM153" s="51"/>
      <c r="AP153" s="34"/>
      <c r="AQ153" s="34"/>
      <c r="AS153" s="26"/>
      <c r="AT153" s="26"/>
      <c r="AU153" s="26"/>
      <c r="AV153" s="26"/>
      <c r="AW153" s="26"/>
      <c r="AX153" s="26"/>
      <c r="BA153" s="34"/>
      <c r="BB153" s="34"/>
      <c r="BC153" s="34"/>
      <c r="BP153" s="259"/>
      <c r="BQ153" s="259"/>
      <c r="BR153" s="3"/>
      <c r="BW153" t="e">
        <f>BI135*BO135*#REF!</f>
        <v>#REF!</v>
      </c>
      <c r="CA153" s="278"/>
      <c r="CB153" s="278"/>
      <c r="CC153" s="278"/>
      <c r="CD153" s="278"/>
      <c r="CE153" s="278"/>
      <c r="CF153" s="278"/>
      <c r="CU153" s="3"/>
      <c r="CV153" s="226"/>
      <c r="CX153" s="5"/>
      <c r="CY153" s="26"/>
      <c r="CZ153" s="26"/>
      <c r="DA153" s="26"/>
      <c r="DB153" s="26"/>
      <c r="DC153" s="26"/>
      <c r="DF153" s="26"/>
      <c r="DG153" s="26"/>
      <c r="DH153" s="26"/>
      <c r="DI153" s="26"/>
      <c r="DJ153" s="26"/>
      <c r="DK153" s="26"/>
      <c r="DL153" s="26"/>
      <c r="DM153" s="26"/>
      <c r="DN153" s="26"/>
      <c r="DO153" s="26"/>
      <c r="DP153" s="26"/>
      <c r="DQ153" s="26"/>
      <c r="DR153" s="26"/>
      <c r="DS153" s="26"/>
      <c r="DT153" s="26"/>
      <c r="DU153" s="26"/>
      <c r="DV153" s="26"/>
      <c r="DW153" s="26"/>
      <c r="DX153" s="26"/>
      <c r="DY153" s="26"/>
      <c r="EA153" s="26"/>
      <c r="EB153" s="26"/>
      <c r="EC153" s="26"/>
      <c r="EE153" s="26"/>
      <c r="EF153" s="26"/>
      <c r="EG153" s="26"/>
      <c r="EH153" s="26"/>
      <c r="EI153" s="26"/>
      <c r="EK153" s="26"/>
      <c r="EL153" s="26"/>
      <c r="EM153" s="26"/>
      <c r="EV153" s="26"/>
      <c r="EW153" s="26"/>
      <c r="EX153" s="26"/>
      <c r="EY153" s="26"/>
      <c r="EZ153" s="26"/>
      <c r="FA153" s="26"/>
      <c r="FB153" s="26"/>
      <c r="FC153" s="26"/>
      <c r="FD153" s="26"/>
      <c r="FE153" s="26"/>
      <c r="FF153" s="26"/>
      <c r="FG153" s="26"/>
      <c r="FH153" s="26"/>
      <c r="FI153" s="26"/>
      <c r="FJ153" s="26"/>
      <c r="FK153" s="26"/>
      <c r="FX153" t="e">
        <f>#REF!/#REF!</f>
        <v>#REF!</v>
      </c>
      <c r="FZ153" s="8">
        <f>FZ145+1</f>
        <v>62</v>
      </c>
      <c r="GA153" t="b">
        <f t="shared" si="273"/>
        <v>0</v>
      </c>
      <c r="GE153" s="11"/>
      <c r="GF153" s="11"/>
      <c r="GG153" s="11"/>
      <c r="GH153" s="11" t="str">
        <f ca="1">IF(GA153,OFFSET(B$10,$FZ$4+$FZ153,0),"")</f>
        <v/>
      </c>
      <c r="GI153" s="11" t="str">
        <f ca="1">IF($GA153,OFFSET(CA$10,$FZ$4+$FZ153,0),"")</f>
        <v/>
      </c>
      <c r="GJ153" s="11" t="str">
        <f ca="1">IF($GA153,OFFSET(CJ$10,$FZ$4+$FZ153,0),"")</f>
        <v/>
      </c>
      <c r="GK153" s="11" t="str">
        <f ca="1">IF($GA153,OFFSET(CF$10,$FZ$4+$FZ153,0),"")</f>
        <v/>
      </c>
      <c r="GO153" s="11" t="str">
        <f t="shared" ref="GO153:GR155" ca="1" si="665">IF($GA153,OFFSET(AR$10,$FZ$4+$FZ153,0),"")</f>
        <v/>
      </c>
      <c r="GP153" s="11" t="str">
        <f t="shared" ca="1" si="665"/>
        <v/>
      </c>
      <c r="GQ153" s="11" t="str">
        <f t="shared" ca="1" si="665"/>
        <v/>
      </c>
      <c r="GR153" s="11" t="str">
        <f t="shared" ca="1" si="665"/>
        <v/>
      </c>
      <c r="GY153" s="14"/>
      <c r="HX153" s="3"/>
      <c r="II153" s="197"/>
    </row>
    <row r="154" spans="1:249" x14ac:dyDescent="0.2">
      <c r="B154" t="s">
        <v>123</v>
      </c>
      <c r="C154" s="1">
        <f>Base_year</f>
        <v>1985</v>
      </c>
      <c r="D154" s="42"/>
      <c r="E154" s="1"/>
      <c r="F154" s="1"/>
      <c r="G154" s="1"/>
      <c r="H154" s="1"/>
      <c r="I154" s="1"/>
      <c r="J154" s="42"/>
      <c r="K154" s="42"/>
      <c r="L154" s="42">
        <f t="shared" ref="L154:Q154" si="666">INDEX(L84:L145,Base_row,1)</f>
        <v>16019.580999999998</v>
      </c>
      <c r="M154" s="42">
        <f t="shared" si="666"/>
        <v>11481.60288615133</v>
      </c>
      <c r="N154" s="42">
        <f t="shared" si="666"/>
        <v>22369.546373966452</v>
      </c>
      <c r="O154" s="42">
        <f t="shared" si="666"/>
        <v>19382.250271602712</v>
      </c>
      <c r="P154" s="42">
        <f t="shared" si="666"/>
        <v>0</v>
      </c>
      <c r="Q154" s="42">
        <f t="shared" si="666"/>
        <v>69252.980531720488</v>
      </c>
      <c r="S154" s="27"/>
      <c r="T154" s="27"/>
      <c r="U154" s="1"/>
      <c r="V154" s="1"/>
      <c r="W154" s="1"/>
      <c r="X154" s="1"/>
      <c r="Y154" s="1"/>
      <c r="Z154" s="1"/>
      <c r="AA154" s="42">
        <f t="shared" ref="AA154:AF154" si="667">INDEX(AA84:AA145,Base_row,1)</f>
        <v>86844.16267424557</v>
      </c>
      <c r="AB154" s="42">
        <f t="shared" si="667"/>
        <v>58171.601888383011</v>
      </c>
      <c r="AC154" s="42">
        <f t="shared" si="667"/>
        <v>1807.9812295819006</v>
      </c>
      <c r="AD154" s="42">
        <f t="shared" si="667"/>
        <v>1</v>
      </c>
      <c r="AE154" s="42">
        <f t="shared" si="667"/>
        <v>0</v>
      </c>
      <c r="AF154" s="42">
        <f t="shared" si="667"/>
        <v>7951.1</v>
      </c>
      <c r="AI154" s="267">
        <f>INDEX(AI84:AI145,Base_row,1)</f>
        <v>184.46353222484061</v>
      </c>
      <c r="AJ154" s="267">
        <f>INDEX(AJ84:AJ145,Base_row,1)</f>
        <v>197.37470713255755</v>
      </c>
      <c r="AK154" s="267">
        <f>INDEX(AK84:AK145,Base_row,1)</f>
        <v>12.372665162646326</v>
      </c>
      <c r="AL154" s="51">
        <f>INDEX(AL84:AL145,Base_row,1)</f>
        <v>19.382250271602711</v>
      </c>
      <c r="AO154" s="34">
        <f>INDEX(AO84:AO145,Base_row,1)</f>
        <v>8.7098615954673555</v>
      </c>
      <c r="AP154" s="34">
        <f>INDEX(AP84:AP145,Base_row,1)</f>
        <v>9.6004494975537966</v>
      </c>
      <c r="AR154" s="26">
        <f>AI154/AI$154</f>
        <v>1</v>
      </c>
      <c r="AS154" s="26">
        <f>AJ154/AJ$154</f>
        <v>1</v>
      </c>
      <c r="AT154" s="26">
        <f>AK154/AK$154</f>
        <v>1</v>
      </c>
      <c r="AU154" s="26">
        <f>AL154/AL$154</f>
        <v>1</v>
      </c>
      <c r="AW154" s="26"/>
      <c r="AX154" s="26">
        <f>AO154/AO$154</f>
        <v>1</v>
      </c>
      <c r="BA154" s="34"/>
      <c r="BB154" s="34"/>
      <c r="BC154" s="34"/>
      <c r="BI154" s="26">
        <v>0.84924228349235165</v>
      </c>
      <c r="BJ154" s="26">
        <v>1.0251212366111144</v>
      </c>
      <c r="BK154" s="26">
        <v>0.84091922349052017</v>
      </c>
      <c r="BL154" s="26">
        <v>0.82879118856440204</v>
      </c>
      <c r="BM154" s="26"/>
      <c r="BN154" s="26"/>
      <c r="BO154" s="26">
        <v>1.2671286342019958</v>
      </c>
      <c r="BP154" s="205">
        <v>1.023589614450048</v>
      </c>
      <c r="BQ154" s="205">
        <v>0.89544279912114455</v>
      </c>
      <c r="BR154" s="37">
        <v>1.0680524405672371</v>
      </c>
      <c r="CA154" s="278"/>
      <c r="CB154" s="278"/>
      <c r="CC154" s="278"/>
      <c r="CD154" s="278"/>
      <c r="CE154" s="278"/>
      <c r="CF154" s="278"/>
      <c r="CU154" s="3"/>
      <c r="CV154" s="226"/>
      <c r="CX154" s="5"/>
      <c r="CY154" s="26"/>
      <c r="CZ154" s="26"/>
      <c r="DA154" s="26"/>
      <c r="DB154" s="26"/>
      <c r="DC154" s="26"/>
      <c r="DF154" s="26"/>
      <c r="DG154" s="26"/>
      <c r="DH154" s="26"/>
      <c r="DI154" s="26"/>
      <c r="DJ154" s="26"/>
      <c r="DK154" s="26"/>
      <c r="DL154" s="26"/>
      <c r="DM154" s="26">
        <v>0.19317996841272181</v>
      </c>
      <c r="DN154" s="26">
        <v>0.1585644816569923</v>
      </c>
      <c r="DO154" s="26">
        <v>0.37573945219058641</v>
      </c>
      <c r="DP154" s="26">
        <v>0.27251609773969954</v>
      </c>
      <c r="DQ154" s="26"/>
      <c r="DR154" s="26"/>
      <c r="DS154" s="26"/>
      <c r="DT154" s="26"/>
      <c r="DU154" s="26"/>
      <c r="DV154" s="26"/>
      <c r="DW154" s="26"/>
      <c r="DX154" s="26"/>
      <c r="DY154" s="26"/>
      <c r="EA154" s="26"/>
      <c r="EB154" s="26">
        <f>INDEX(EA84:EA145,Base_row,1)</f>
        <v>0.83142593194109993</v>
      </c>
      <c r="EC154" s="26"/>
      <c r="EE154" s="26"/>
      <c r="EF154" s="26"/>
      <c r="EG154" s="26"/>
      <c r="EH154" s="26"/>
      <c r="EI154" s="26"/>
      <c r="EJ154" s="26">
        <f>INDEX(EJ84:EJ145,Base_row,1)</f>
        <v>0.98782760613345</v>
      </c>
      <c r="EK154" s="26">
        <f>INDEX(EK84:EK145,Base_row,1)</f>
        <v>0.84756903727728328</v>
      </c>
      <c r="EM154" s="26"/>
      <c r="EV154" s="26">
        <f>INDEX(EU84:EU145,Base_row,1)</f>
        <v>0.96969614296038009</v>
      </c>
      <c r="EW154" s="26">
        <f>INDEX(EV84:EV145,Base_row,1)</f>
        <v>0.8266078147793785</v>
      </c>
      <c r="EX154" s="26"/>
      <c r="EY154" s="26"/>
      <c r="EZ154" s="26"/>
      <c r="FA154" s="26"/>
      <c r="FB154" s="26"/>
      <c r="FC154" s="26"/>
      <c r="FD154" s="26"/>
      <c r="FE154" s="26"/>
      <c r="FF154" s="26">
        <f>INDEX(FE84:FE145,Base_row,1)</f>
        <v>0.9894721166547592</v>
      </c>
      <c r="FG154" s="26">
        <f>INDEX(FF84:FF145,Base_row,1)</f>
        <v>1.0058289644930332</v>
      </c>
      <c r="FH154" s="26"/>
      <c r="FI154" s="26"/>
      <c r="FJ154" s="26"/>
      <c r="FK154" s="26"/>
      <c r="FZ154" s="8">
        <f>FZ153+1</f>
        <v>63</v>
      </c>
      <c r="GA154" t="b">
        <f t="shared" si="273"/>
        <v>0</v>
      </c>
      <c r="GE154" s="11"/>
      <c r="GF154" s="11"/>
      <c r="GG154" s="11"/>
      <c r="GH154" s="11" t="str">
        <f ca="1">IF(GA154,OFFSET(B$10,$FZ$4+$FZ154,0),"")</f>
        <v/>
      </c>
      <c r="GI154" s="11" t="str">
        <f ca="1">IF($GA154,OFFSET(CA$10,$FZ$4+$FZ154,0),"")</f>
        <v/>
      </c>
      <c r="GJ154" s="11" t="str">
        <f ca="1">IF($GA154,OFFSET(CJ$10,$FZ$4+$FZ154,0),"")</f>
        <v/>
      </c>
      <c r="GK154" s="11" t="str">
        <f ca="1">IF($GA154,OFFSET(CF$10,$FZ$4+$FZ154,0),"")</f>
        <v/>
      </c>
      <c r="GO154" s="11" t="str">
        <f t="shared" ca="1" si="665"/>
        <v/>
      </c>
      <c r="GP154" s="11" t="str">
        <f t="shared" ca="1" si="665"/>
        <v/>
      </c>
      <c r="GQ154" s="11" t="str">
        <f t="shared" ca="1" si="665"/>
        <v/>
      </c>
      <c r="GR154" s="11" t="str">
        <f t="shared" ca="1" si="665"/>
        <v/>
      </c>
      <c r="GY154" s="14"/>
      <c r="II154" s="197"/>
    </row>
    <row r="155" spans="1:249" x14ac:dyDescent="0.2">
      <c r="B155" t="s">
        <v>169</v>
      </c>
      <c r="C155" s="1">
        <f>Base_year2</f>
        <v>1996</v>
      </c>
      <c r="D155" s="42"/>
      <c r="E155" s="1"/>
      <c r="F155" s="1"/>
      <c r="G155" s="1"/>
      <c r="H155" s="1"/>
      <c r="I155" s="1"/>
      <c r="J155" s="42"/>
      <c r="K155" s="42"/>
      <c r="L155" s="42"/>
      <c r="N155" s="42"/>
      <c r="O155" s="42"/>
      <c r="P155" s="42"/>
      <c r="Q155" s="42"/>
      <c r="R155" s="42"/>
      <c r="S155" s="27"/>
      <c r="T155" s="27"/>
      <c r="U155" s="1"/>
      <c r="V155" s="1"/>
      <c r="W155" s="1"/>
      <c r="X155" s="1"/>
      <c r="Y155" s="1"/>
      <c r="Z155" s="1"/>
      <c r="AB155" s="23"/>
      <c r="AC155" s="23"/>
      <c r="AD155" s="23"/>
      <c r="AE155" s="26"/>
      <c r="AG155" s="27"/>
      <c r="AJ155" s="34"/>
      <c r="AK155" s="34"/>
      <c r="AL155" s="34"/>
      <c r="AM155" s="26"/>
      <c r="AO155" s="34"/>
      <c r="AR155" s="26">
        <f>INDEX(AR84:AR145,base_row2,1)</f>
        <v>1.0574814674793735</v>
      </c>
      <c r="AS155" s="26">
        <f>INDEX(AS84:AS145,base_row2,1)</f>
        <v>1.112152440035606</v>
      </c>
      <c r="AT155" s="26">
        <f>INDEX(AT84:AT145,base_row2,1)</f>
        <v>0.91615419368469742</v>
      </c>
      <c r="AU155" s="26">
        <f>INDEX(AU84:AU145,base_row2,1)</f>
        <v>0.94382686978797159</v>
      </c>
      <c r="AW155" s="26"/>
      <c r="AX155" s="26">
        <f>INDEX(AW84:AW145,base_row2,1)</f>
        <v>0.88847172741527713</v>
      </c>
      <c r="BA155" s="34"/>
      <c r="BB155" s="34"/>
      <c r="BC155" s="34"/>
      <c r="BO155" s="259"/>
      <c r="BP155" s="259"/>
      <c r="BQ155" s="3"/>
      <c r="CB155" s="26">
        <f>INDEX(CA84:CA145,base_row2,1)</f>
        <v>1.3874055162178818</v>
      </c>
      <c r="CC155" s="26"/>
      <c r="CD155" s="26"/>
      <c r="CE155" s="26">
        <f>INDEX(CD84:CD145,base_row2,1)</f>
        <v>0.90026150792045301</v>
      </c>
      <c r="CF155" s="26">
        <f>INDEX(CE84:CE145,base_row2,1)</f>
        <v>1.0130776844179157</v>
      </c>
      <c r="CG155" s="26">
        <f>INDEX(CF84:CF145,base_row2,1)</f>
        <v>0.97416455670997071</v>
      </c>
      <c r="CH155" s="26">
        <f>INDEX(CR84:CR145,base_row2,1)</f>
        <v>1.2326709806219203</v>
      </c>
      <c r="CI155" s="26">
        <f>INDEX(CH84:CH145,base_row2,1)</f>
        <v>1.2326705756195857</v>
      </c>
      <c r="CJ155" s="26"/>
      <c r="CK155" s="26">
        <f>INDEX(CJ84:CJ145,base_row2,1)</f>
        <v>0.91203484381463362</v>
      </c>
      <c r="CV155" s="226"/>
      <c r="CX155" s="5"/>
      <c r="CY155" s="26"/>
      <c r="CZ155" s="26"/>
      <c r="DA155" s="26"/>
      <c r="DB155" s="26"/>
      <c r="DC155" s="26"/>
      <c r="DF155" s="26"/>
      <c r="DG155" s="26"/>
      <c r="DH155" s="26"/>
      <c r="DI155" s="26"/>
      <c r="DJ155" s="26"/>
      <c r="DK155" s="26"/>
      <c r="DL155" s="26"/>
      <c r="DM155" s="26"/>
      <c r="DN155" s="26"/>
      <c r="DO155" s="26"/>
      <c r="DP155" s="26"/>
      <c r="DQ155" s="26"/>
      <c r="DR155" s="26"/>
      <c r="DS155" s="26"/>
      <c r="DT155" s="26"/>
      <c r="DU155" s="26">
        <v>-1.3764419303596612E-3</v>
      </c>
      <c r="DV155" s="26">
        <v>-2.4059571119773942E-3</v>
      </c>
      <c r="DW155" s="26">
        <v>-1.3742014352989265E-2</v>
      </c>
      <c r="DX155" s="26">
        <v>2.6065307443558501E-3</v>
      </c>
      <c r="DY155" s="26"/>
      <c r="EA155" s="26"/>
      <c r="EB155" s="26"/>
      <c r="EC155" s="26"/>
      <c r="EE155" s="26">
        <v>-2.6996284006505063E-2</v>
      </c>
      <c r="EF155" s="26">
        <v>-2.290210832879978E-2</v>
      </c>
      <c r="EG155" s="26">
        <v>1.154962278973674E-2</v>
      </c>
      <c r="EH155" s="26">
        <v>-1.3582256648764706E-2</v>
      </c>
      <c r="EI155" s="26"/>
      <c r="EK155" s="26"/>
      <c r="EL155" s="26"/>
      <c r="EM155" s="26"/>
      <c r="EV155" s="26"/>
      <c r="EW155" s="26"/>
      <c r="EX155" s="26"/>
      <c r="EY155" s="26"/>
      <c r="EZ155" s="26"/>
      <c r="FA155" s="26"/>
      <c r="FB155" s="26"/>
      <c r="FC155" s="26"/>
      <c r="FD155" s="26"/>
      <c r="FE155" s="26"/>
      <c r="FF155" s="26"/>
      <c r="FG155" s="26"/>
      <c r="FH155" s="26"/>
      <c r="FI155" s="26"/>
      <c r="FJ155" s="26"/>
      <c r="FK155" s="26"/>
      <c r="GO155" s="11" t="str">
        <f t="shared" ca="1" si="665"/>
        <v/>
      </c>
      <c r="GP155" s="11" t="str">
        <f t="shared" ca="1" si="665"/>
        <v/>
      </c>
      <c r="GQ155" s="11" t="str">
        <f t="shared" ca="1" si="665"/>
        <v/>
      </c>
      <c r="GR155" s="11" t="str">
        <f t="shared" ca="1" si="665"/>
        <v/>
      </c>
      <c r="GY155" s="14"/>
      <c r="HB155">
        <f>CB155</f>
        <v>1.3874055162178818</v>
      </c>
      <c r="HC155">
        <f>CE155</f>
        <v>0.90026150792045301</v>
      </c>
      <c r="HD155">
        <f>CF155</f>
        <v>1.0130776844179157</v>
      </c>
      <c r="HE155">
        <f>CG155</f>
        <v>0.97416455670997071</v>
      </c>
      <c r="HF155">
        <f>CH155</f>
        <v>1.2326709806219203</v>
      </c>
      <c r="HG155">
        <f>CI155</f>
        <v>1.2326705756195857</v>
      </c>
      <c r="HI155">
        <f>CK155</f>
        <v>0.91203484381463362</v>
      </c>
      <c r="II155" s="197"/>
    </row>
    <row r="156" spans="1:249" s="485" customFormat="1" x14ac:dyDescent="0.2">
      <c r="C156" s="498"/>
      <c r="D156" s="42"/>
      <c r="E156" s="498"/>
      <c r="F156" s="498"/>
      <c r="G156" s="498"/>
      <c r="H156" s="498"/>
      <c r="I156" s="498"/>
      <c r="J156" s="42"/>
      <c r="K156" s="42"/>
      <c r="L156" s="42"/>
      <c r="N156" s="42"/>
      <c r="O156" s="42"/>
      <c r="P156" s="42"/>
      <c r="Q156" s="42"/>
      <c r="R156" s="42"/>
      <c r="S156" s="27"/>
      <c r="T156" s="27"/>
      <c r="U156" s="498"/>
      <c r="V156" s="498"/>
      <c r="W156" s="498"/>
      <c r="X156" s="498"/>
      <c r="Y156" s="498"/>
      <c r="Z156" s="498"/>
      <c r="AB156" s="23"/>
      <c r="AC156" s="23"/>
      <c r="AD156" s="23"/>
      <c r="AE156" s="26"/>
      <c r="AG156" s="27"/>
      <c r="AJ156" s="371"/>
      <c r="AK156" s="371"/>
      <c r="AL156" s="371"/>
      <c r="AM156" s="26"/>
      <c r="AO156" s="371"/>
      <c r="AR156" s="26"/>
      <c r="AS156" s="26"/>
      <c r="AT156" s="26"/>
      <c r="AU156" s="26"/>
      <c r="AW156" s="26"/>
      <c r="AX156" s="26"/>
      <c r="BA156" s="371"/>
      <c r="BB156" s="371"/>
      <c r="BC156" s="371"/>
      <c r="BO156" s="259"/>
      <c r="BP156" s="259"/>
      <c r="BQ156" s="3"/>
      <c r="CB156" s="26"/>
      <c r="CC156" s="26"/>
      <c r="CD156" s="26"/>
      <c r="CE156" s="26"/>
      <c r="CF156" s="26"/>
      <c r="CG156" s="26"/>
      <c r="CH156" s="26"/>
      <c r="CI156" s="26"/>
      <c r="CJ156" s="26"/>
      <c r="CK156" s="26"/>
      <c r="CV156" s="226"/>
      <c r="CX156" s="5"/>
      <c r="CY156" s="26"/>
      <c r="CZ156" s="26"/>
      <c r="DA156" s="26"/>
      <c r="DB156" s="26"/>
      <c r="DC156" s="26"/>
      <c r="DF156" s="26"/>
      <c r="DG156" s="26"/>
      <c r="DH156" s="26"/>
      <c r="DI156" s="26"/>
      <c r="DJ156" s="26"/>
      <c r="DK156" s="26"/>
      <c r="DL156" s="26"/>
      <c r="DM156" s="26"/>
      <c r="DN156" s="26"/>
      <c r="DO156" s="26"/>
      <c r="DP156" s="26"/>
      <c r="DQ156" s="26"/>
      <c r="DR156" s="26"/>
      <c r="DS156" s="26"/>
      <c r="DT156" s="26"/>
      <c r="DU156" s="26"/>
      <c r="DV156" s="26"/>
      <c r="DW156" s="26"/>
      <c r="DX156" s="26"/>
      <c r="DY156" s="26"/>
      <c r="EA156" s="26"/>
      <c r="EB156" s="26"/>
      <c r="EC156" s="26"/>
      <c r="EE156" s="26"/>
      <c r="EF156" s="26"/>
      <c r="EG156" s="26"/>
      <c r="EH156" s="26"/>
      <c r="EI156" s="26"/>
      <c r="EK156" s="26"/>
      <c r="EL156" s="26"/>
      <c r="EM156" s="26"/>
      <c r="EV156" s="26"/>
      <c r="EW156" s="26"/>
      <c r="EX156" s="26"/>
      <c r="EY156" s="26"/>
      <c r="EZ156" s="26"/>
      <c r="FA156" s="26"/>
      <c r="FB156" s="26"/>
      <c r="FC156" s="26"/>
      <c r="FD156" s="26"/>
      <c r="FE156" s="26"/>
      <c r="FF156" s="26"/>
      <c r="FG156" s="26"/>
      <c r="FH156" s="26"/>
      <c r="FI156" s="26"/>
      <c r="FJ156" s="26"/>
      <c r="FK156" s="26"/>
      <c r="GO156" s="11"/>
      <c r="GP156" s="11"/>
      <c r="GQ156" s="11"/>
      <c r="GR156" s="11"/>
      <c r="GY156" s="14"/>
      <c r="II156" s="197"/>
    </row>
    <row r="157" spans="1:249" s="485" customFormat="1" x14ac:dyDescent="0.2">
      <c r="C157" s="498"/>
      <c r="D157" s="42"/>
      <c r="E157" s="498"/>
      <c r="F157" s="498"/>
      <c r="G157" s="498"/>
      <c r="H157" s="498"/>
      <c r="I157" s="498"/>
      <c r="J157" s="42"/>
      <c r="K157" s="42"/>
      <c r="L157" s="42"/>
      <c r="N157" s="42"/>
      <c r="O157" s="42"/>
      <c r="P157" s="42"/>
      <c r="Q157" s="42"/>
      <c r="R157" s="42"/>
      <c r="S157" s="27"/>
      <c r="T157" s="27"/>
      <c r="U157" s="498"/>
      <c r="V157" s="498"/>
      <c r="W157" s="498"/>
      <c r="X157" s="498"/>
      <c r="Y157" s="498"/>
      <c r="Z157" s="498"/>
      <c r="AB157" s="23"/>
      <c r="AC157" s="23"/>
      <c r="AD157" s="23"/>
      <c r="AE157" s="26"/>
      <c r="AG157" s="27"/>
      <c r="AJ157" s="371"/>
      <c r="AK157" s="371"/>
      <c r="AL157" s="371"/>
      <c r="AM157" s="26"/>
      <c r="AO157" s="371"/>
      <c r="AR157" s="26"/>
      <c r="AS157" s="26"/>
      <c r="AT157" s="26"/>
      <c r="AU157" s="26"/>
      <c r="AW157" s="26"/>
      <c r="AX157" s="26"/>
      <c r="BA157" s="371"/>
      <c r="BB157" s="371"/>
      <c r="BC157" s="371"/>
      <c r="BO157" s="259"/>
      <c r="BP157" s="259"/>
      <c r="BQ157" s="3"/>
      <c r="CB157" s="26">
        <f>CB149/CB105</f>
        <v>0.42426015682024154</v>
      </c>
      <c r="CC157" s="26"/>
      <c r="CD157" s="26"/>
      <c r="CE157" s="26"/>
      <c r="CF157" s="26">
        <f>CF149/CF105</f>
        <v>0.70602711379704808</v>
      </c>
      <c r="CG157" s="26"/>
      <c r="CH157" s="26"/>
      <c r="CI157" s="26"/>
      <c r="CJ157" s="26"/>
      <c r="CK157" s="26"/>
      <c r="CV157" s="226"/>
      <c r="CX157" s="5"/>
      <c r="CY157" s="26"/>
      <c r="CZ157" s="26"/>
      <c r="DA157" s="26"/>
      <c r="DB157" s="26"/>
      <c r="DC157" s="26"/>
      <c r="DF157" s="26"/>
      <c r="DG157" s="26"/>
      <c r="DH157" s="26"/>
      <c r="DI157" s="26"/>
      <c r="DJ157" s="26"/>
      <c r="DK157" s="26"/>
      <c r="DL157" s="26"/>
      <c r="DM157" s="26"/>
      <c r="DN157" s="26"/>
      <c r="DO157" s="26"/>
      <c r="DP157" s="26"/>
      <c r="DQ157" s="26"/>
      <c r="DR157" s="26"/>
      <c r="DS157" s="26"/>
      <c r="DT157" s="26"/>
      <c r="DU157" s="26"/>
      <c r="DV157" s="26"/>
      <c r="DW157" s="26"/>
      <c r="DX157" s="26"/>
      <c r="DY157" s="26"/>
      <c r="EA157" s="26"/>
      <c r="EB157" s="26"/>
      <c r="EC157" s="26"/>
      <c r="EE157" s="26"/>
      <c r="EF157" s="26"/>
      <c r="EG157" s="26"/>
      <c r="EH157" s="26"/>
      <c r="EI157" s="26"/>
      <c r="EK157" s="26"/>
      <c r="EL157" s="26"/>
      <c r="EM157" s="26"/>
      <c r="EV157" s="26"/>
      <c r="EW157" s="26"/>
      <c r="EX157" s="26"/>
      <c r="EY157" s="26"/>
      <c r="EZ157" s="26"/>
      <c r="FA157" s="26"/>
      <c r="FB157" s="26"/>
      <c r="FC157" s="26"/>
      <c r="FD157" s="26"/>
      <c r="FE157" s="26"/>
      <c r="FF157" s="26"/>
      <c r="FG157" s="26"/>
      <c r="FH157" s="26"/>
      <c r="FI157" s="26"/>
      <c r="FJ157" s="26"/>
      <c r="FK157" s="26"/>
      <c r="GO157" s="11"/>
      <c r="GP157" s="11"/>
      <c r="GQ157" s="11"/>
      <c r="GR157" s="11"/>
      <c r="GY157" s="14"/>
      <c r="II157" s="197"/>
    </row>
    <row r="158" spans="1:249" x14ac:dyDescent="0.2">
      <c r="C158" s="1"/>
      <c r="D158" s="42"/>
      <c r="E158" s="1"/>
      <c r="F158" s="1"/>
      <c r="G158" s="1"/>
      <c r="H158" s="1"/>
      <c r="I158" s="1"/>
      <c r="J158" s="1"/>
      <c r="K158" s="525"/>
      <c r="L158" s="1"/>
      <c r="M158" s="42"/>
      <c r="N158" s="42"/>
      <c r="O158" s="42"/>
      <c r="P158" s="42"/>
      <c r="Q158" s="42"/>
      <c r="R158" s="42"/>
      <c r="S158" s="27"/>
      <c r="T158" s="27"/>
      <c r="U158" s="1"/>
      <c r="V158" s="1"/>
      <c r="W158" s="1"/>
      <c r="X158" s="1"/>
      <c r="Y158" s="1"/>
      <c r="Z158" s="1"/>
      <c r="AB158" s="23"/>
      <c r="AC158" s="23"/>
      <c r="AD158" s="23"/>
      <c r="AE158" s="26"/>
      <c r="AG158" s="27"/>
      <c r="AJ158" s="34"/>
      <c r="AK158" s="34"/>
      <c r="AL158" s="34"/>
      <c r="AM158" s="26"/>
      <c r="AO158" s="3"/>
      <c r="AP158" s="34"/>
      <c r="AS158" s="26"/>
      <c r="AT158" s="26"/>
      <c r="AU158" s="26"/>
      <c r="AV158" s="26"/>
      <c r="AW158" s="26"/>
      <c r="AX158" s="26"/>
      <c r="BA158" s="34"/>
      <c r="BB158" s="34"/>
      <c r="BC158" s="34"/>
      <c r="BH158" s="325"/>
      <c r="BI158" s="205"/>
      <c r="BJ158" s="205"/>
      <c r="BK158" s="205"/>
      <c r="BL158" s="205"/>
      <c r="BM158" s="259"/>
      <c r="BN158" s="3"/>
      <c r="BO158" s="205"/>
      <c r="BP158" s="205"/>
      <c r="BQ158" s="205"/>
      <c r="BR158" s="205"/>
      <c r="BS158" s="3"/>
      <c r="CB158" s="242">
        <f>1-(CB157^(1/44))</f>
        <v>1.9297919683809783E-2</v>
      </c>
      <c r="CC158" s="242"/>
      <c r="CD158" s="242"/>
      <c r="CE158" s="242"/>
      <c r="CF158" s="242">
        <f>1-(CF157^(1/44))</f>
        <v>7.8801880850967176E-3</v>
      </c>
      <c r="CG158" s="242"/>
      <c r="CH158" s="242"/>
      <c r="CI158" s="242"/>
      <c r="CV158" s="226"/>
      <c r="CX158" s="5"/>
      <c r="CY158" s="26"/>
      <c r="CZ158" s="26"/>
      <c r="DA158" s="26"/>
      <c r="DB158" s="26"/>
      <c r="DC158" s="26"/>
      <c r="DF158" s="26"/>
      <c r="DG158" s="26"/>
      <c r="DH158" s="26"/>
      <c r="DI158" s="26"/>
      <c r="DJ158" s="26"/>
      <c r="DK158" s="26"/>
      <c r="DL158" s="26"/>
      <c r="DM158" s="26"/>
      <c r="DN158" s="26"/>
      <c r="DO158" s="26"/>
      <c r="DP158" s="26"/>
      <c r="DQ158" s="26"/>
      <c r="DR158" s="26"/>
      <c r="DS158" s="26"/>
      <c r="DT158" s="26"/>
      <c r="DU158" s="26"/>
      <c r="DV158" s="26"/>
      <c r="DW158" s="26"/>
      <c r="DX158" s="26"/>
      <c r="DY158" s="26"/>
      <c r="EA158" s="26"/>
      <c r="EB158" s="26"/>
      <c r="EC158" s="26"/>
      <c r="EE158" s="26"/>
      <c r="EF158" s="26"/>
      <c r="EG158" s="26"/>
      <c r="EH158" s="26"/>
      <c r="EI158" s="26"/>
      <c r="EK158" s="26"/>
      <c r="EL158" s="26"/>
      <c r="EM158" s="26"/>
      <c r="EV158" s="26"/>
      <c r="EW158" s="26"/>
      <c r="EX158" s="26"/>
      <c r="EY158" s="26"/>
      <c r="EZ158" s="26"/>
      <c r="FA158" s="26"/>
      <c r="FB158" s="26"/>
      <c r="FC158" s="26"/>
      <c r="FD158" s="26"/>
      <c r="FE158" s="26"/>
      <c r="FF158" s="26"/>
      <c r="FG158" s="26"/>
      <c r="FH158" s="26"/>
      <c r="FI158" s="26"/>
      <c r="FJ158" s="26"/>
      <c r="FK158" s="26"/>
      <c r="GO158" s="11"/>
      <c r="GP158" s="11"/>
      <c r="GQ158" s="11"/>
      <c r="GR158" s="11"/>
      <c r="GY158" s="14"/>
      <c r="II158" s="197"/>
    </row>
    <row r="159" spans="1:249" x14ac:dyDescent="0.2">
      <c r="J159">
        <f>504/894</f>
        <v>0.56375838926174493</v>
      </c>
      <c r="L159" s="27"/>
      <c r="M159" s="27"/>
      <c r="N159" s="27"/>
      <c r="O159" s="27"/>
      <c r="P159" s="27"/>
      <c r="Q159" s="27"/>
      <c r="R159" s="27"/>
      <c r="S159" s="27"/>
      <c r="T159" s="1"/>
      <c r="U159" s="1"/>
      <c r="V159" s="1"/>
      <c r="W159" s="1"/>
      <c r="X159" s="1"/>
      <c r="Y159" s="1"/>
      <c r="AA159" s="23"/>
      <c r="AB159" s="23"/>
      <c r="AC159" s="23"/>
      <c r="AD159" s="26"/>
      <c r="AF159" s="27"/>
      <c r="AI159" s="34"/>
      <c r="AJ159" s="34"/>
      <c r="AK159" s="34"/>
      <c r="AL159" s="26"/>
      <c r="AN159" s="3"/>
      <c r="AO159" s="34"/>
      <c r="AR159" s="26"/>
      <c r="AS159" s="26"/>
      <c r="AT159" s="26"/>
      <c r="AU159" s="26"/>
      <c r="AV159" s="26"/>
      <c r="AW159" s="26"/>
      <c r="AZ159" s="34"/>
      <c r="BA159" s="34"/>
      <c r="BB159" s="34"/>
      <c r="BI159" s="560" t="str">
        <f>BI77</f>
        <v>From Next Lower Level (Level 1)</v>
      </c>
      <c r="BJ159" s="561"/>
      <c r="BK159" s="561"/>
      <c r="BL159" s="561"/>
      <c r="BM159" s="561"/>
      <c r="BN159" s="561"/>
      <c r="BO159" s="561"/>
      <c r="BP159" s="561"/>
      <c r="BQ159" s="561"/>
      <c r="BR159" s="561"/>
      <c r="BS159" s="223"/>
      <c r="CD159" s="6" t="s">
        <v>260</v>
      </c>
      <c r="CU159" s="3"/>
      <c r="CV159" s="226"/>
      <c r="CW159" s="5"/>
      <c r="CX159" s="26"/>
      <c r="CY159" s="26"/>
      <c r="CZ159" s="26"/>
      <c r="DA159" s="26"/>
      <c r="DB159" s="26"/>
      <c r="DE159" s="26"/>
      <c r="DF159" s="26"/>
      <c r="DG159" s="26"/>
      <c r="DH159" s="26"/>
      <c r="DI159" s="26"/>
      <c r="DJ159" s="26"/>
      <c r="DK159" s="26"/>
      <c r="DL159" s="26"/>
      <c r="DM159" s="26"/>
      <c r="DN159" s="26"/>
      <c r="DO159" s="26"/>
      <c r="DP159" s="26"/>
      <c r="DQ159" s="26"/>
      <c r="DR159" s="26">
        <v>2</v>
      </c>
      <c r="DS159" s="26"/>
      <c r="DT159" s="26"/>
      <c r="DU159" s="26"/>
      <c r="DV159" s="26"/>
      <c r="DW159" s="26"/>
      <c r="DX159" s="26"/>
      <c r="DZ159" s="26"/>
      <c r="EA159" s="26"/>
      <c r="EB159" s="26"/>
      <c r="ED159" s="26"/>
      <c r="EE159" s="26"/>
      <c r="EF159" s="26"/>
      <c r="EG159" s="26"/>
      <c r="EH159" s="26"/>
      <c r="EJ159" s="26"/>
      <c r="EK159" s="26"/>
      <c r="EL159" s="26"/>
      <c r="EU159" s="26"/>
      <c r="EV159" s="26"/>
      <c r="EW159" s="26"/>
      <c r="EX159" s="26"/>
      <c r="EY159" s="26"/>
      <c r="EZ159" s="26"/>
      <c r="FA159" s="26"/>
      <c r="FB159" s="26"/>
      <c r="FC159" s="26"/>
      <c r="FD159" s="26"/>
      <c r="FE159" s="26"/>
      <c r="FF159" s="26"/>
      <c r="FG159" s="26"/>
      <c r="GN159" s="11"/>
      <c r="GO159" s="11"/>
      <c r="GP159" s="11"/>
      <c r="GQ159" s="11"/>
      <c r="GY159" s="14"/>
      <c r="IH159" s="197"/>
    </row>
    <row r="160" spans="1:249" x14ac:dyDescent="0.2">
      <c r="A160" s="2" t="s">
        <v>178</v>
      </c>
      <c r="C160" s="28" t="s">
        <v>260</v>
      </c>
      <c r="F160" s="71" t="s">
        <v>252</v>
      </c>
      <c r="G160" s="71"/>
      <c r="L160" s="28" t="s">
        <v>261</v>
      </c>
      <c r="M160" s="27"/>
      <c r="N160" s="27"/>
      <c r="O160" s="72" t="s">
        <v>259</v>
      </c>
      <c r="P160" s="27"/>
      <c r="Q160" s="27"/>
      <c r="R160" s="27"/>
      <c r="S160" s="27"/>
      <c r="T160" s="266" t="s">
        <v>254</v>
      </c>
      <c r="U160" s="1"/>
      <c r="V160" s="1"/>
      <c r="W160" s="1"/>
      <c r="X160" s="1"/>
      <c r="Y160" s="1"/>
      <c r="AA160" s="36" t="s">
        <v>110</v>
      </c>
      <c r="AB160" s="23"/>
      <c r="AC160" s="23"/>
      <c r="AD160" s="26"/>
      <c r="AF160" s="27"/>
      <c r="AI160" s="35" t="s">
        <v>121</v>
      </c>
      <c r="AJ160" s="34"/>
      <c r="AK160" s="34"/>
      <c r="AL160" s="26"/>
      <c r="AN160" s="3"/>
      <c r="AO160" s="34"/>
      <c r="AR160" s="39" t="s">
        <v>122</v>
      </c>
      <c r="AS160" s="26"/>
      <c r="AT160" s="26"/>
      <c r="AU160" s="26"/>
      <c r="AV160" s="26"/>
      <c r="AW160" s="26"/>
      <c r="AZ160" s="35" t="str">
        <f>AZ78</f>
        <v>Structure (0')    (Ratio of Activity to Total GDP)</v>
      </c>
      <c r="BA160" s="34"/>
      <c r="BB160" s="34"/>
      <c r="BI160" s="2" t="s">
        <v>454</v>
      </c>
      <c r="BO160" s="2" t="s">
        <v>455</v>
      </c>
      <c r="CA160" s="6" t="s">
        <v>345</v>
      </c>
      <c r="CB160" s="6"/>
      <c r="CC160" s="6"/>
      <c r="CL160" s="6" t="s">
        <v>272</v>
      </c>
      <c r="CU160" s="3"/>
      <c r="CV160" s="226"/>
      <c r="CW160" s="5"/>
      <c r="CX160" s="39" t="s">
        <v>131</v>
      </c>
      <c r="CY160" s="39"/>
      <c r="CZ160" s="39"/>
      <c r="DA160" s="26"/>
      <c r="DB160" s="26"/>
      <c r="DE160" s="39" t="s">
        <v>132</v>
      </c>
      <c r="DF160" s="26"/>
      <c r="DG160" s="26"/>
      <c r="DH160" s="26"/>
      <c r="DI160" s="26"/>
      <c r="DJ160" s="26"/>
      <c r="DK160" s="26"/>
      <c r="DL160" s="39" t="s">
        <v>134</v>
      </c>
      <c r="DM160" s="26"/>
      <c r="DN160" s="26"/>
      <c r="DO160" s="26"/>
      <c r="DP160" s="26"/>
      <c r="DQ160" s="26"/>
      <c r="DR160" s="26"/>
      <c r="DS160" s="26"/>
      <c r="DT160" s="39" t="s">
        <v>135</v>
      </c>
      <c r="DU160" s="26"/>
      <c r="DV160" s="26"/>
      <c r="DW160" s="26"/>
      <c r="DX160" s="26"/>
      <c r="DZ160" s="26"/>
      <c r="EA160" s="26"/>
      <c r="EB160" s="26"/>
      <c r="ED160" s="39" t="str">
        <f>ED4</f>
        <v>Structure [Level 0', Activity/GDP] (log changes)</v>
      </c>
      <c r="EE160" s="26"/>
      <c r="EF160" s="26"/>
      <c r="EG160" s="26"/>
      <c r="EH160" s="26"/>
      <c r="EJ160" s="26"/>
      <c r="EK160" s="26"/>
      <c r="EL160" s="26"/>
      <c r="EO160" s="2" t="s">
        <v>249</v>
      </c>
      <c r="EU160" s="26"/>
      <c r="EV160" s="26"/>
      <c r="EW160" s="26"/>
      <c r="EX160" s="26"/>
      <c r="EY160" s="39" t="s">
        <v>139</v>
      </c>
      <c r="EZ160" s="26"/>
      <c r="FA160" s="26"/>
      <c r="FB160" s="26"/>
      <c r="FC160" s="26"/>
      <c r="FD160" s="26"/>
      <c r="FE160" s="26"/>
      <c r="FF160" s="26"/>
      <c r="FG160" s="26"/>
      <c r="FW160" s="2" t="s">
        <v>110</v>
      </c>
      <c r="FY160" t="s">
        <v>153</v>
      </c>
      <c r="FZ160">
        <f>Begin_year_chart1-1949</f>
        <v>36</v>
      </c>
      <c r="GY160" s="14"/>
      <c r="HA160" t="str">
        <f>CA160</f>
        <v>Final Indicators</v>
      </c>
      <c r="IH160" s="197"/>
    </row>
    <row r="161" spans="1:262" x14ac:dyDescent="0.2">
      <c r="A161" s="2"/>
      <c r="F161" s="71" t="s">
        <v>253</v>
      </c>
      <c r="G161" s="71"/>
      <c r="L161" s="28"/>
      <c r="M161" s="27"/>
      <c r="N161" s="27"/>
      <c r="O161" s="27"/>
      <c r="P161" s="27"/>
      <c r="Q161" s="27"/>
      <c r="R161" s="27"/>
      <c r="S161" s="27"/>
      <c r="T161" s="1"/>
      <c r="U161" s="1"/>
      <c r="V161" s="1"/>
      <c r="W161" s="1"/>
      <c r="X161" s="1"/>
      <c r="Y161" s="1"/>
      <c r="AA161" s="36"/>
      <c r="AB161" s="23"/>
      <c r="AC161" s="23"/>
      <c r="AD161" s="26"/>
      <c r="AF161" s="27"/>
      <c r="AI161" s="35"/>
      <c r="AJ161" s="34"/>
      <c r="AK161" s="34"/>
      <c r="AL161" s="26"/>
      <c r="AN161" s="3"/>
      <c r="AO161" s="73" t="s">
        <v>255</v>
      </c>
      <c r="AP161" s="74" t="s">
        <v>257</v>
      </c>
      <c r="AR161" s="39"/>
      <c r="AS161" s="26"/>
      <c r="AT161" s="26"/>
      <c r="AU161" s="26"/>
      <c r="AV161" s="26"/>
      <c r="AW161" s="26"/>
      <c r="AZ161" s="35"/>
      <c r="BA161" s="34"/>
      <c r="BB161" s="34"/>
      <c r="BU161" t="s">
        <v>277</v>
      </c>
      <c r="CA161" s="54" t="s">
        <v>238</v>
      </c>
      <c r="CB161" s="56" t="s">
        <v>241</v>
      </c>
      <c r="CC161" s="56" t="s">
        <v>242</v>
      </c>
      <c r="CD161" s="56" t="s">
        <v>243</v>
      </c>
      <c r="CE161" s="56" t="s">
        <v>244</v>
      </c>
      <c r="CF161" s="56" t="s">
        <v>245</v>
      </c>
      <c r="CG161" s="56" t="s">
        <v>246</v>
      </c>
      <c r="CH161" s="56" t="s">
        <v>247</v>
      </c>
      <c r="CI161" s="56"/>
      <c r="CJ161" s="52" t="s">
        <v>248</v>
      </c>
      <c r="CT161" s="212"/>
      <c r="CU161" s="206"/>
      <c r="CV161" s="229"/>
      <c r="CW161" s="5"/>
      <c r="CX161" s="39"/>
      <c r="CY161" s="39"/>
      <c r="CZ161" s="39"/>
      <c r="DA161" s="26"/>
      <c r="DB161" s="26"/>
      <c r="DE161" s="39"/>
      <c r="DF161" s="26"/>
      <c r="DG161" s="26"/>
      <c r="DH161" s="26"/>
      <c r="DI161" s="26"/>
      <c r="DJ161" s="26"/>
      <c r="DK161" s="26"/>
      <c r="DL161" s="39"/>
      <c r="DM161" s="26"/>
      <c r="DN161" s="26"/>
      <c r="DO161" s="26"/>
      <c r="DP161" s="26"/>
      <c r="DQ161" s="26"/>
      <c r="DR161" s="26"/>
      <c r="DS161" s="26"/>
      <c r="DT161" s="39"/>
      <c r="DU161" s="26"/>
      <c r="DV161" s="26"/>
      <c r="DW161" s="26"/>
      <c r="DX161" s="26"/>
      <c r="DZ161" s="26"/>
      <c r="EA161" s="26"/>
      <c r="EB161" s="26"/>
      <c r="ED161" s="39"/>
      <c r="EE161" s="26"/>
      <c r="EF161" s="26"/>
      <c r="EG161" s="26"/>
      <c r="EH161" s="26"/>
      <c r="EJ161" s="26"/>
      <c r="EK161" s="26"/>
      <c r="EL161" s="26"/>
      <c r="EO161" s="2"/>
      <c r="EU161" s="26"/>
      <c r="EV161" s="26"/>
      <c r="EW161" s="26"/>
      <c r="EX161" s="26"/>
      <c r="EY161" s="39"/>
      <c r="EZ161" s="26"/>
      <c r="FA161" s="26"/>
      <c r="FB161" s="26"/>
      <c r="FC161" s="26"/>
      <c r="FD161" s="26"/>
      <c r="FE161" s="26"/>
      <c r="FF161" s="26"/>
      <c r="FG161" s="26"/>
      <c r="FW161" s="2"/>
      <c r="GY161" s="14"/>
      <c r="IH161" s="197"/>
      <c r="IO161" s="6" t="s">
        <v>178</v>
      </c>
    </row>
    <row r="162" spans="1:262" ht="25.5" x14ac:dyDescent="0.2">
      <c r="L162" s="27"/>
      <c r="M162" s="27"/>
      <c r="N162" s="27"/>
      <c r="O162" s="27"/>
      <c r="P162" s="27"/>
      <c r="Q162" s="27"/>
      <c r="R162" s="27"/>
      <c r="S162" s="27"/>
      <c r="T162" s="1"/>
      <c r="U162" s="1"/>
      <c r="V162" s="1"/>
      <c r="W162" s="1"/>
      <c r="X162" s="1"/>
      <c r="Y162" s="1"/>
      <c r="AA162" s="23"/>
      <c r="AB162" s="23"/>
      <c r="AC162" s="23"/>
      <c r="AD162" s="26"/>
      <c r="AF162" s="27"/>
      <c r="AI162" s="34"/>
      <c r="AJ162" s="34"/>
      <c r="AK162" s="34"/>
      <c r="AL162" s="26"/>
      <c r="AN162" s="80"/>
      <c r="AO162" s="73" t="s">
        <v>256</v>
      </c>
      <c r="AP162" s="74" t="s">
        <v>258</v>
      </c>
      <c r="AR162" s="26"/>
      <c r="AS162" s="26"/>
      <c r="AT162" s="26"/>
      <c r="AU162" s="26"/>
      <c r="AV162" s="26"/>
      <c r="AW162" s="26"/>
      <c r="AZ162" s="34"/>
      <c r="BA162" s="34"/>
      <c r="BB162" s="34"/>
      <c r="CA162" s="55"/>
      <c r="CB162" s="55"/>
      <c r="CC162" s="57"/>
      <c r="CD162" s="57"/>
      <c r="CE162" s="57"/>
      <c r="CF162" s="57"/>
      <c r="CG162" s="180" t="s">
        <v>448</v>
      </c>
      <c r="CH162" s="57"/>
      <c r="CI162" s="57"/>
      <c r="CJ162" s="53" t="s">
        <v>443</v>
      </c>
      <c r="CR162" s="3"/>
      <c r="CS162" s="3"/>
      <c r="CU162" s="206"/>
      <c r="CV162" s="229"/>
      <c r="CX162" s="26"/>
      <c r="CY162" s="26"/>
      <c r="CZ162" s="26"/>
      <c r="DA162" s="26"/>
      <c r="DB162" s="26"/>
      <c r="DE162" s="26"/>
      <c r="DF162" s="26"/>
      <c r="DG162" s="26"/>
      <c r="DH162" s="26"/>
      <c r="DI162" s="26"/>
      <c r="DJ162" s="26"/>
      <c r="DK162" s="26"/>
      <c r="DL162" s="26"/>
      <c r="DM162" s="26"/>
      <c r="DN162" s="26"/>
      <c r="DO162" s="26"/>
      <c r="DP162" s="26"/>
      <c r="DQ162" s="26"/>
      <c r="DR162" s="26"/>
      <c r="DS162" s="26"/>
      <c r="DT162" s="26"/>
      <c r="DU162" s="26"/>
      <c r="DV162" s="26"/>
      <c r="DW162" s="26"/>
      <c r="DX162" s="26"/>
      <c r="DZ162" s="26"/>
      <c r="EA162" s="26"/>
      <c r="EB162" s="26"/>
      <c r="ED162" s="26"/>
      <c r="EE162" s="26"/>
      <c r="EF162" s="26"/>
      <c r="EG162" s="26"/>
      <c r="EH162" s="26"/>
      <c r="EJ162" s="26"/>
      <c r="EK162" s="26"/>
      <c r="EL162" s="26"/>
      <c r="EU162" s="26"/>
      <c r="EV162" s="26"/>
      <c r="EW162" s="26"/>
      <c r="EX162" s="26"/>
      <c r="EY162" s="26"/>
      <c r="EZ162" s="26"/>
      <c r="FA162" s="26"/>
      <c r="FB162" s="26"/>
      <c r="FC162" s="26"/>
      <c r="FD162" s="26"/>
      <c r="FE162" s="26"/>
      <c r="FF162" s="26"/>
      <c r="FG162" s="26"/>
      <c r="GG162" s="16"/>
      <c r="GH162" s="16"/>
      <c r="GI162" s="16"/>
      <c r="GJ162" s="16"/>
      <c r="GK162" s="16"/>
      <c r="GN162" s="16"/>
      <c r="GO162" s="16"/>
      <c r="GP162" s="16"/>
      <c r="GQ162" s="16"/>
      <c r="GR162" s="16"/>
      <c r="GY162" s="14"/>
      <c r="HW162" s="16"/>
      <c r="HX162" s="16" t="s">
        <v>197</v>
      </c>
      <c r="HY162" s="16">
        <f>Base_year2</f>
        <v>1996</v>
      </c>
      <c r="HZ162" s="16"/>
      <c r="IC162" s="16"/>
      <c r="ID162" s="16" t="s">
        <v>198</v>
      </c>
      <c r="IE162" s="16">
        <f>Base_year2</f>
        <v>1996</v>
      </c>
      <c r="IF162" s="16"/>
      <c r="IG162" s="16"/>
      <c r="IH162" s="197"/>
    </row>
    <row r="163" spans="1:262" ht="31.5" customHeight="1" x14ac:dyDescent="0.2">
      <c r="B163" t="s">
        <v>101</v>
      </c>
      <c r="C163" s="219" t="s">
        <v>97</v>
      </c>
      <c r="D163" s="219" t="s">
        <v>104</v>
      </c>
      <c r="E163" s="219" t="s">
        <v>105</v>
      </c>
      <c r="F163" s="219" t="s">
        <v>106</v>
      </c>
      <c r="G163" s="219" t="s">
        <v>518</v>
      </c>
      <c r="H163" s="219" t="s">
        <v>107</v>
      </c>
      <c r="L163" s="41" t="s">
        <v>97</v>
      </c>
      <c r="M163" s="41" t="s">
        <v>104</v>
      </c>
      <c r="N163" s="41" t="s">
        <v>105</v>
      </c>
      <c r="O163" s="41" t="s">
        <v>106</v>
      </c>
      <c r="P163" s="219" t="s">
        <v>179</v>
      </c>
      <c r="Q163" s="41" t="s">
        <v>107</v>
      </c>
      <c r="R163" s="27"/>
      <c r="S163" s="27"/>
      <c r="T163" s="219" t="s">
        <v>97</v>
      </c>
      <c r="U163" s="219" t="s">
        <v>104</v>
      </c>
      <c r="V163" s="219" t="s">
        <v>105</v>
      </c>
      <c r="W163" s="219" t="s">
        <v>106</v>
      </c>
      <c r="X163" s="219"/>
      <c r="Y163" s="219" t="s">
        <v>107</v>
      </c>
      <c r="AA163" s="45" t="s">
        <v>97</v>
      </c>
      <c r="AB163" s="45" t="s">
        <v>104</v>
      </c>
      <c r="AC163" s="45" t="s">
        <v>105</v>
      </c>
      <c r="AD163" s="46" t="s">
        <v>106</v>
      </c>
      <c r="AE163" s="30" t="s">
        <v>180</v>
      </c>
      <c r="AF163" s="41" t="s">
        <v>111</v>
      </c>
      <c r="AI163" s="62" t="s">
        <v>97</v>
      </c>
      <c r="AJ163" s="62" t="s">
        <v>104</v>
      </c>
      <c r="AK163" s="62" t="s">
        <v>105</v>
      </c>
      <c r="AL163" s="46" t="s">
        <v>106</v>
      </c>
      <c r="AM163" s="30" t="s">
        <v>180</v>
      </c>
      <c r="AN163" s="80"/>
      <c r="AO163" s="73" t="s">
        <v>111</v>
      </c>
      <c r="AP163" s="75" t="s">
        <v>111</v>
      </c>
      <c r="AR163" s="46" t="s">
        <v>97</v>
      </c>
      <c r="AS163" s="46" t="s">
        <v>104</v>
      </c>
      <c r="AT163" s="46" t="s">
        <v>105</v>
      </c>
      <c r="AU163" s="46" t="s">
        <v>106</v>
      </c>
      <c r="AV163" s="46" t="s">
        <v>525</v>
      </c>
      <c r="AW163" s="46" t="s">
        <v>111</v>
      </c>
      <c r="AZ163" s="62" t="s">
        <v>97</v>
      </c>
      <c r="BA163" s="62" t="s">
        <v>104</v>
      </c>
      <c r="BB163" s="62" t="s">
        <v>105</v>
      </c>
      <c r="BC163" s="30" t="s">
        <v>106</v>
      </c>
      <c r="BD163" s="30" t="s">
        <v>530</v>
      </c>
      <c r="BE163" s="3"/>
      <c r="BI163" s="30" t="s">
        <v>97</v>
      </c>
      <c r="BJ163" s="30" t="s">
        <v>104</v>
      </c>
      <c r="BK163" s="30" t="s">
        <v>105</v>
      </c>
      <c r="BL163" s="30" t="s">
        <v>106</v>
      </c>
      <c r="BM163" s="30" t="s">
        <v>530</v>
      </c>
      <c r="BO163" s="30" t="s">
        <v>97</v>
      </c>
      <c r="BP163" s="30" t="s">
        <v>104</v>
      </c>
      <c r="BQ163" s="30" t="s">
        <v>105</v>
      </c>
      <c r="BR163" s="30" t="s">
        <v>106</v>
      </c>
      <c r="BS163" s="30" t="s">
        <v>530</v>
      </c>
      <c r="BT163" s="3"/>
      <c r="BU163" s="3"/>
      <c r="BV163" s="3"/>
      <c r="BW163" s="3"/>
      <c r="BX163" s="3"/>
      <c r="BY163" s="3"/>
      <c r="CA163" s="30"/>
      <c r="CB163" s="171" t="s">
        <v>359</v>
      </c>
      <c r="CC163" s="172" t="s">
        <v>360</v>
      </c>
      <c r="CD163" s="549" t="s">
        <v>461</v>
      </c>
      <c r="CE163" s="550"/>
      <c r="CF163" s="175"/>
      <c r="CG163" s="30"/>
      <c r="CH163" s="30"/>
      <c r="CI163" s="59"/>
      <c r="CJ163" s="562" t="s">
        <v>534</v>
      </c>
      <c r="CL163" s="89" t="s">
        <v>269</v>
      </c>
      <c r="CM163" s="89"/>
      <c r="CN163" s="89" t="s">
        <v>266</v>
      </c>
      <c r="CO163" s="90"/>
      <c r="CP163" s="89" t="s">
        <v>266</v>
      </c>
      <c r="CQ163" s="90"/>
      <c r="CR163" s="85" t="s">
        <v>144</v>
      </c>
      <c r="CS163" s="85" t="s">
        <v>251</v>
      </c>
      <c r="CT163" s="57" t="s">
        <v>457</v>
      </c>
      <c r="CU163" s="80"/>
      <c r="CV163" s="226"/>
      <c r="CW163" s="5" t="s">
        <v>101</v>
      </c>
      <c r="CX163" s="46" t="s">
        <v>97</v>
      </c>
      <c r="CY163" s="46" t="s">
        <v>104</v>
      </c>
      <c r="CZ163" s="46" t="s">
        <v>105</v>
      </c>
      <c r="DA163" s="46" t="s">
        <v>195</v>
      </c>
      <c r="DB163" s="46" t="s">
        <v>187</v>
      </c>
      <c r="DC163" s="30" t="s">
        <v>111</v>
      </c>
      <c r="DE163" s="46" t="s">
        <v>97</v>
      </c>
      <c r="DF163" s="46" t="s">
        <v>104</v>
      </c>
      <c r="DG163" s="46" t="s">
        <v>105</v>
      </c>
      <c r="DH163" s="46" t="s">
        <v>106</v>
      </c>
      <c r="DI163" s="46" t="s">
        <v>187</v>
      </c>
      <c r="DJ163" s="46" t="s">
        <v>111</v>
      </c>
      <c r="DK163" s="26"/>
      <c r="DL163" s="26" t="s">
        <v>97</v>
      </c>
      <c r="DM163" s="26" t="s">
        <v>104</v>
      </c>
      <c r="DN163" s="26" t="s">
        <v>105</v>
      </c>
      <c r="DO163" s="26" t="s">
        <v>106</v>
      </c>
      <c r="DP163" s="26" t="s">
        <v>187</v>
      </c>
      <c r="DQ163" s="26" t="s">
        <v>111</v>
      </c>
      <c r="DR163" s="26"/>
      <c r="DS163" s="26"/>
      <c r="DT163" s="26" t="s">
        <v>97</v>
      </c>
      <c r="DU163" s="26" t="s">
        <v>104</v>
      </c>
      <c r="DV163" s="26" t="s">
        <v>105</v>
      </c>
      <c r="DW163" s="26" t="s">
        <v>195</v>
      </c>
      <c r="DX163" s="26" t="s">
        <v>187</v>
      </c>
      <c r="DZ163" s="26" t="s">
        <v>140</v>
      </c>
      <c r="EA163" s="26" t="s">
        <v>137</v>
      </c>
      <c r="EB163" s="26" t="s">
        <v>137</v>
      </c>
      <c r="ED163" s="26" t="s">
        <v>97</v>
      </c>
      <c r="EE163" s="26" t="s">
        <v>104</v>
      </c>
      <c r="EF163" s="26" t="s">
        <v>105</v>
      </c>
      <c r="EG163" s="26" t="s">
        <v>106</v>
      </c>
      <c r="EH163" s="26" t="s">
        <v>187</v>
      </c>
      <c r="EJ163" s="26" t="s">
        <v>136</v>
      </c>
      <c r="EK163" s="26" t="s">
        <v>137</v>
      </c>
      <c r="EL163" s="26" t="s">
        <v>137</v>
      </c>
      <c r="EO163" t="s">
        <v>97</v>
      </c>
      <c r="EP163" t="s">
        <v>104</v>
      </c>
      <c r="EQ163" t="s">
        <v>105</v>
      </c>
      <c r="ER163" t="s">
        <v>106</v>
      </c>
      <c r="ES163" t="s">
        <v>187</v>
      </c>
      <c r="EU163" s="26" t="s">
        <v>136</v>
      </c>
      <c r="EV163" s="26" t="s">
        <v>137</v>
      </c>
      <c r="EW163" s="26" t="s">
        <v>137</v>
      </c>
      <c r="EX163" s="26"/>
      <c r="EY163" s="26" t="s">
        <v>97</v>
      </c>
      <c r="EZ163" s="26" t="s">
        <v>104</v>
      </c>
      <c r="FA163" s="26" t="s">
        <v>105</v>
      </c>
      <c r="FB163" s="26" t="s">
        <v>106</v>
      </c>
      <c r="FC163" s="26" t="s">
        <v>187</v>
      </c>
      <c r="FD163" s="26"/>
      <c r="FE163" s="26" t="s">
        <v>136</v>
      </c>
      <c r="FF163" s="26" t="s">
        <v>137</v>
      </c>
      <c r="FG163" s="26" t="s">
        <v>137</v>
      </c>
      <c r="FW163" t="s">
        <v>137</v>
      </c>
      <c r="FY163" s="8"/>
      <c r="GG163" s="16"/>
      <c r="GH163" s="16" t="s">
        <v>217</v>
      </c>
      <c r="GI163" s="16"/>
      <c r="GJ163" s="16"/>
      <c r="GK163" s="16"/>
      <c r="GN163" s="16"/>
      <c r="GO163" s="16" t="s">
        <v>218</v>
      </c>
      <c r="GP163" s="16"/>
      <c r="GQ163" s="16"/>
      <c r="GR163" s="16"/>
      <c r="GY163" s="14"/>
      <c r="HA163">
        <f>CA163</f>
        <v>0</v>
      </c>
      <c r="HB163" t="str">
        <f>CD163</f>
        <v>Total Structural Effect</v>
      </c>
      <c r="HC163">
        <f>CE163</f>
        <v>0</v>
      </c>
      <c r="HD163">
        <f>CF163</f>
        <v>0</v>
      </c>
      <c r="HE163">
        <f>CG163</f>
        <v>0</v>
      </c>
      <c r="HF163">
        <f>CH163</f>
        <v>0</v>
      </c>
      <c r="HH163" t="str">
        <f>CJ163</f>
        <v>Structure'(0)x Structure"(0)</v>
      </c>
      <c r="HJ163" t="s">
        <v>172</v>
      </c>
      <c r="HP163" s="8"/>
      <c r="HW163" s="16"/>
      <c r="HX163" s="16"/>
      <c r="HY163" s="16"/>
      <c r="HZ163" s="16"/>
      <c r="IC163" s="16"/>
      <c r="ID163" s="16"/>
      <c r="IE163" s="16"/>
      <c r="IF163" s="16"/>
      <c r="IG163" s="16"/>
      <c r="IH163" s="197"/>
      <c r="II163" t="s">
        <v>425</v>
      </c>
      <c r="IL163" t="s">
        <v>424</v>
      </c>
      <c r="IO163" s="16"/>
      <c r="IP163" s="16" t="s">
        <v>97</v>
      </c>
      <c r="IQ163" s="16"/>
      <c r="IR163" s="16"/>
      <c r="IT163" s="16"/>
      <c r="IU163" s="16" t="s">
        <v>104</v>
      </c>
      <c r="IV163" s="16"/>
      <c r="IW163" s="16"/>
      <c r="IY163" s="16"/>
      <c r="IZ163" s="16" t="s">
        <v>326</v>
      </c>
      <c r="JA163" s="16"/>
      <c r="JB163" s="16"/>
    </row>
    <row r="164" spans="1:262" ht="42" customHeight="1" x14ac:dyDescent="0.2">
      <c r="A164" t="s">
        <v>202</v>
      </c>
      <c r="B164" t="s">
        <v>229</v>
      </c>
      <c r="C164" s="44" t="s">
        <v>178</v>
      </c>
      <c r="D164" s="44" t="str">
        <f>$L164</f>
        <v>Delivered</v>
      </c>
      <c r="E164" s="44" t="str">
        <f>$L164</f>
        <v>Delivered</v>
      </c>
      <c r="F164" s="44" t="str">
        <f>$L164</f>
        <v>Delivered</v>
      </c>
      <c r="G164" s="44" t="s">
        <v>178</v>
      </c>
      <c r="H164" s="44" t="str">
        <f>$L164</f>
        <v>Delivered</v>
      </c>
      <c r="L164" s="44" t="s">
        <v>178</v>
      </c>
      <c r="M164" s="44" t="s">
        <v>178</v>
      </c>
      <c r="N164" s="44" t="s">
        <v>178</v>
      </c>
      <c r="O164" s="44" t="s">
        <v>178</v>
      </c>
      <c r="P164" s="181" t="s">
        <v>562</v>
      </c>
      <c r="Q164" s="541" t="s">
        <v>2213</v>
      </c>
      <c r="R164" s="27"/>
      <c r="S164" s="27"/>
      <c r="T164" s="44" t="s">
        <v>239</v>
      </c>
      <c r="U164" s="44" t="str">
        <f>$L164</f>
        <v>Delivered</v>
      </c>
      <c r="V164" s="44" t="str">
        <f>$L164</f>
        <v>Delivered</v>
      </c>
      <c r="W164" s="44" t="str">
        <f>$L164</f>
        <v>Delivered</v>
      </c>
      <c r="X164" s="44"/>
      <c r="Y164" s="44" t="str">
        <f>$L164</f>
        <v>Delivered</v>
      </c>
      <c r="AA164" s="47" t="s">
        <v>99</v>
      </c>
      <c r="AB164" s="47" t="s">
        <v>112</v>
      </c>
      <c r="AC164" s="47" t="s">
        <v>113</v>
      </c>
      <c r="AD164" s="48" t="s">
        <v>114</v>
      </c>
      <c r="AE164" s="31" t="s">
        <v>181</v>
      </c>
      <c r="AF164" s="49" t="s">
        <v>115</v>
      </c>
      <c r="AI164" s="66" t="s">
        <v>99</v>
      </c>
      <c r="AJ164" s="66" t="s">
        <v>112</v>
      </c>
      <c r="AK164" s="66" t="s">
        <v>113</v>
      </c>
      <c r="AL164" s="48" t="s">
        <v>114</v>
      </c>
      <c r="AM164" s="31" t="s">
        <v>184</v>
      </c>
      <c r="AN164" s="80"/>
      <c r="AO164" s="73" t="s">
        <v>115</v>
      </c>
      <c r="AP164" s="75" t="s">
        <v>115</v>
      </c>
      <c r="AR164" s="48" t="s">
        <v>99</v>
      </c>
      <c r="AS164" s="48" t="s">
        <v>129</v>
      </c>
      <c r="AT164" s="48" t="s">
        <v>113</v>
      </c>
      <c r="AU164" s="48" t="s">
        <v>114</v>
      </c>
      <c r="AV164" s="48" t="s">
        <v>188</v>
      </c>
      <c r="AW164" s="48" t="s">
        <v>115</v>
      </c>
      <c r="AZ164" s="66" t="s">
        <v>99</v>
      </c>
      <c r="BA164" s="66" t="s">
        <v>129</v>
      </c>
      <c r="BB164" s="66" t="s">
        <v>113</v>
      </c>
      <c r="BC164" s="31" t="s">
        <v>114</v>
      </c>
      <c r="BD164" s="31" t="s">
        <v>519</v>
      </c>
      <c r="BE164" s="3"/>
      <c r="BI164" s="31" t="s">
        <v>99</v>
      </c>
      <c r="BJ164" s="31" t="s">
        <v>129</v>
      </c>
      <c r="BK164" s="31" t="s">
        <v>113</v>
      </c>
      <c r="BL164" s="31" t="s">
        <v>114</v>
      </c>
      <c r="BM164" s="31" t="s">
        <v>188</v>
      </c>
      <c r="BO164" s="31" t="s">
        <v>99</v>
      </c>
      <c r="BP164" s="31" t="s">
        <v>129</v>
      </c>
      <c r="BQ164" s="31" t="s">
        <v>113</v>
      </c>
      <c r="BR164" s="31" t="s">
        <v>114</v>
      </c>
      <c r="BS164" s="31" t="s">
        <v>188</v>
      </c>
      <c r="BT164" s="3"/>
      <c r="BU164" s="3"/>
      <c r="BV164" s="3"/>
      <c r="BW164" s="3"/>
      <c r="BX164" s="3"/>
      <c r="BY164" s="3"/>
      <c r="CA164" s="175" t="s">
        <v>358</v>
      </c>
      <c r="CB164" s="168"/>
      <c r="CC164" s="204" t="s">
        <v>442</v>
      </c>
      <c r="CD164" s="203" t="s">
        <v>532</v>
      </c>
      <c r="CE164" s="170" t="s">
        <v>533</v>
      </c>
      <c r="CF164" s="168" t="s">
        <v>441</v>
      </c>
      <c r="CG164" s="173" t="s">
        <v>144</v>
      </c>
      <c r="CH164" s="172" t="s">
        <v>145</v>
      </c>
      <c r="CI164" s="69"/>
      <c r="CJ164" s="563"/>
      <c r="CL164" s="557" t="s">
        <v>267</v>
      </c>
      <c r="CM164" s="557"/>
      <c r="CN164" s="557" t="s">
        <v>267</v>
      </c>
      <c r="CO164" s="558"/>
      <c r="CP164" s="557" t="s">
        <v>268</v>
      </c>
      <c r="CQ164" s="559"/>
      <c r="CR164" s="31" t="s">
        <v>270</v>
      </c>
      <c r="CS164" s="31"/>
      <c r="CT164" s="213" t="s">
        <v>445</v>
      </c>
      <c r="CU164" s="80"/>
      <c r="CV164" s="226"/>
      <c r="CW164" s="5" t="s">
        <v>517</v>
      </c>
      <c r="CX164" s="48" t="s">
        <v>194</v>
      </c>
      <c r="CY164" s="48" t="s">
        <v>194</v>
      </c>
      <c r="CZ164" s="48" t="s">
        <v>194</v>
      </c>
      <c r="DA164" s="48" t="s">
        <v>194</v>
      </c>
      <c r="DB164" s="48" t="s">
        <v>194</v>
      </c>
      <c r="DC164" s="31" t="s">
        <v>194</v>
      </c>
      <c r="DE164" s="48" t="s">
        <v>194</v>
      </c>
      <c r="DF164" s="48" t="s">
        <v>194</v>
      </c>
      <c r="DG164" s="48" t="s">
        <v>194</v>
      </c>
      <c r="DH164" s="48" t="s">
        <v>194</v>
      </c>
      <c r="DI164" s="48" t="s">
        <v>194</v>
      </c>
      <c r="DJ164" s="48" t="s">
        <v>194</v>
      </c>
      <c r="DK164" s="26"/>
      <c r="DL164" s="26" t="s">
        <v>194</v>
      </c>
      <c r="DM164" s="26" t="s">
        <v>194</v>
      </c>
      <c r="DN164" s="26" t="s">
        <v>194</v>
      </c>
      <c r="DO164" s="26" t="s">
        <v>194</v>
      </c>
      <c r="DP164" s="26" t="s">
        <v>194</v>
      </c>
      <c r="DQ164" s="26" t="s">
        <v>194</v>
      </c>
      <c r="DR164" s="26"/>
      <c r="DS164" s="26"/>
      <c r="DT164" s="26" t="s">
        <v>194</v>
      </c>
      <c r="DU164" s="26" t="s">
        <v>194</v>
      </c>
      <c r="DV164" s="26" t="s">
        <v>194</v>
      </c>
      <c r="DW164" s="26" t="s">
        <v>194</v>
      </c>
      <c r="DX164" s="26" t="s">
        <v>194</v>
      </c>
      <c r="DZ164" s="26" t="s">
        <v>138</v>
      </c>
      <c r="EA164" s="26" t="s">
        <v>138</v>
      </c>
      <c r="EB164" s="26" t="str">
        <f>base_label</f>
        <v xml:space="preserve"> 1985 = 1</v>
      </c>
      <c r="ED164" s="26" t="s">
        <v>194</v>
      </c>
      <c r="EE164" s="26" t="s">
        <v>194</v>
      </c>
      <c r="EF164" s="26" t="s">
        <v>194</v>
      </c>
      <c r="EG164" s="26" t="s">
        <v>194</v>
      </c>
      <c r="EH164" s="26" t="s">
        <v>194</v>
      </c>
      <c r="EJ164" s="26" t="s">
        <v>138</v>
      </c>
      <c r="EK164" s="26" t="s">
        <v>138</v>
      </c>
      <c r="EL164" s="26" t="str">
        <f>base_label</f>
        <v xml:space="preserve"> 1985 = 1</v>
      </c>
      <c r="EO164" t="s">
        <v>194</v>
      </c>
      <c r="EP164" t="s">
        <v>194</v>
      </c>
      <c r="EQ164" t="s">
        <v>194</v>
      </c>
      <c r="ER164" t="s">
        <v>194</v>
      </c>
      <c r="ES164" t="s">
        <v>194</v>
      </c>
      <c r="EU164" s="26" t="s">
        <v>138</v>
      </c>
      <c r="EV164" s="26" t="s">
        <v>138</v>
      </c>
      <c r="EW164" s="26" t="str">
        <f>base_label</f>
        <v xml:space="preserve"> 1985 = 1</v>
      </c>
      <c r="EX164" s="26"/>
      <c r="EY164" s="26" t="s">
        <v>194</v>
      </c>
      <c r="EZ164" s="26" t="s">
        <v>194</v>
      </c>
      <c r="FA164" s="26" t="s">
        <v>194</v>
      </c>
      <c r="FB164" s="26" t="s">
        <v>194</v>
      </c>
      <c r="FC164" s="26" t="s">
        <v>194</v>
      </c>
      <c r="FD164" s="26"/>
      <c r="FE164" s="26" t="s">
        <v>138</v>
      </c>
      <c r="FF164" s="26" t="s">
        <v>138</v>
      </c>
      <c r="FG164" s="26" t="str">
        <f>base_label</f>
        <v xml:space="preserve"> 1985 = 1</v>
      </c>
      <c r="FW164" t="str">
        <f>base_label</f>
        <v xml:space="preserve"> 1985 = 1</v>
      </c>
      <c r="FY164" s="8"/>
      <c r="GG164" s="22" t="s">
        <v>216</v>
      </c>
      <c r="GH164" s="16"/>
      <c r="GI164" s="16"/>
      <c r="GJ164" s="16"/>
      <c r="GK164" s="16"/>
      <c r="GN164" s="22" t="s">
        <v>219</v>
      </c>
      <c r="GO164" s="16"/>
      <c r="GP164" s="16"/>
      <c r="GQ164" s="16"/>
      <c r="GR164" s="16"/>
      <c r="GY164" s="14"/>
      <c r="HA164" t="str">
        <f>CA164</f>
        <v xml:space="preserve">  Total GDP</v>
      </c>
      <c r="HP164" s="8"/>
      <c r="HW164" s="16"/>
      <c r="HX164" s="16"/>
      <c r="HY164" s="16"/>
      <c r="HZ164" s="16"/>
      <c r="IC164" s="16"/>
      <c r="ID164" s="16"/>
      <c r="IE164" s="16"/>
      <c r="IF164" s="16"/>
      <c r="IG164" s="16"/>
      <c r="IH164" s="197"/>
      <c r="II164" t="s">
        <v>97</v>
      </c>
      <c r="IJ164" t="s">
        <v>104</v>
      </c>
      <c r="IK164" t="s">
        <v>423</v>
      </c>
      <c r="IL164" t="s">
        <v>97</v>
      </c>
      <c r="IM164" t="s">
        <v>104</v>
      </c>
      <c r="IN164" t="s">
        <v>423</v>
      </c>
      <c r="IO164" s="22"/>
      <c r="IP164" s="16"/>
      <c r="IQ164" s="16"/>
      <c r="IR164" s="16"/>
      <c r="IT164" s="22"/>
      <c r="IU164" s="16"/>
      <c r="IV164" s="16"/>
      <c r="IW164" s="16"/>
      <c r="IY164" s="22"/>
      <c r="IZ164" s="16"/>
      <c r="JA164" s="16"/>
      <c r="JB164" s="16"/>
    </row>
    <row r="165" spans="1:262" ht="26.25" thickBot="1" x14ac:dyDescent="0.25">
      <c r="B165" t="s">
        <v>103</v>
      </c>
      <c r="C165" s="43" t="s">
        <v>230</v>
      </c>
      <c r="D165" s="43" t="s">
        <v>230</v>
      </c>
      <c r="E165" s="43" t="s">
        <v>230</v>
      </c>
      <c r="F165" s="43" t="s">
        <v>230</v>
      </c>
      <c r="G165" s="43" t="s">
        <v>230</v>
      </c>
      <c r="H165" s="43" t="s">
        <v>230</v>
      </c>
      <c r="L165" s="43" t="s">
        <v>230</v>
      </c>
      <c r="M165" s="43" t="s">
        <v>230</v>
      </c>
      <c r="N165" s="43" t="s">
        <v>230</v>
      </c>
      <c r="O165" s="43" t="s">
        <v>230</v>
      </c>
      <c r="P165" s="43" t="s">
        <v>230</v>
      </c>
      <c r="Q165" s="43" t="s">
        <v>230</v>
      </c>
      <c r="R165" s="27"/>
      <c r="S165" s="27"/>
      <c r="T165" s="43" t="s">
        <v>230</v>
      </c>
      <c r="U165" s="43" t="s">
        <v>230</v>
      </c>
      <c r="V165" s="43" t="s">
        <v>230</v>
      </c>
      <c r="W165" s="43" t="s">
        <v>230</v>
      </c>
      <c r="X165" s="43" t="s">
        <v>230</v>
      </c>
      <c r="Y165" s="43" t="s">
        <v>230</v>
      </c>
      <c r="AA165" s="274" t="s">
        <v>117</v>
      </c>
      <c r="AB165" s="274" t="s">
        <v>98</v>
      </c>
      <c r="AC165" s="274" t="s">
        <v>92</v>
      </c>
      <c r="AD165" s="61" t="str">
        <f>base_label_paren</f>
        <v xml:space="preserve"> (1985  = 1)</v>
      </c>
      <c r="AE165" s="43" t="s">
        <v>230</v>
      </c>
      <c r="AF165" s="44" t="s">
        <v>119</v>
      </c>
      <c r="AI165" s="67" t="s">
        <v>120</v>
      </c>
      <c r="AJ165" s="67" t="s">
        <v>124</v>
      </c>
      <c r="AK165" s="67" t="s">
        <v>125</v>
      </c>
      <c r="AL165" s="68" t="s">
        <v>126</v>
      </c>
      <c r="AM165" s="33" t="s">
        <v>185</v>
      </c>
      <c r="AN165" s="80"/>
      <c r="AO165" s="76" t="s">
        <v>127</v>
      </c>
      <c r="AP165" s="77" t="s">
        <v>127</v>
      </c>
      <c r="AR165" s="70" t="str">
        <f t="shared" ref="AR165:AW165" si="668">base_label</f>
        <v xml:space="preserve"> 1985 = 1</v>
      </c>
      <c r="AS165" s="70" t="str">
        <f t="shared" si="668"/>
        <v xml:space="preserve"> 1985 = 1</v>
      </c>
      <c r="AT165" s="70" t="str">
        <f t="shared" si="668"/>
        <v xml:space="preserve"> 1985 = 1</v>
      </c>
      <c r="AU165" s="70" t="str">
        <f t="shared" si="668"/>
        <v xml:space="preserve"> 1985 = 1</v>
      </c>
      <c r="AV165" s="70" t="str">
        <f t="shared" si="668"/>
        <v xml:space="preserve"> 1985 = 1</v>
      </c>
      <c r="AW165" s="70" t="str">
        <f t="shared" si="668"/>
        <v xml:space="preserve"> 1985 = 1</v>
      </c>
      <c r="AZ165" s="67"/>
      <c r="BA165" s="67"/>
      <c r="BB165" s="67"/>
      <c r="BC165" s="33"/>
      <c r="BD165" s="33"/>
      <c r="BE165" s="80"/>
      <c r="BI165" s="33" t="s">
        <v>128</v>
      </c>
      <c r="BJ165" s="33" t="s">
        <v>128</v>
      </c>
      <c r="BK165" s="33" t="s">
        <v>128</v>
      </c>
      <c r="BL165" s="33" t="s">
        <v>128</v>
      </c>
      <c r="BM165" s="33" t="str">
        <f>base_label</f>
        <v xml:space="preserve"> 1985 = 1</v>
      </c>
      <c r="BO165" s="33" t="s">
        <v>128</v>
      </c>
      <c r="BP165" s="33" t="s">
        <v>128</v>
      </c>
      <c r="BQ165" s="33" t="s">
        <v>128</v>
      </c>
      <c r="BR165" s="33" t="s">
        <v>128</v>
      </c>
      <c r="BS165" s="33" t="str">
        <f>base_label</f>
        <v xml:space="preserve"> 1985 = 1</v>
      </c>
      <c r="BT165" s="80"/>
      <c r="BU165" s="80"/>
      <c r="BV165" s="80"/>
      <c r="BW165" s="80"/>
      <c r="BX165" s="80"/>
      <c r="BY165" s="80"/>
      <c r="CA165" s="78" t="str">
        <f t="shared" ref="CA165:CH165" si="669">base_label</f>
        <v xml:space="preserve"> 1985 = 1</v>
      </c>
      <c r="CB165" s="63" t="str">
        <f t="shared" si="669"/>
        <v xml:space="preserve"> 1985 = 1</v>
      </c>
      <c r="CC165" s="63" t="str">
        <f t="shared" si="669"/>
        <v xml:space="preserve"> 1985 = 1</v>
      </c>
      <c r="CD165" s="64" t="str">
        <f t="shared" si="669"/>
        <v xml:space="preserve"> 1985 = 1</v>
      </c>
      <c r="CE165" s="64" t="str">
        <f t="shared" si="669"/>
        <v xml:space="preserve"> 1985 = 1</v>
      </c>
      <c r="CF165" s="63" t="str">
        <f t="shared" si="669"/>
        <v xml:space="preserve"> 1985 = 1</v>
      </c>
      <c r="CG165" s="64" t="str">
        <f t="shared" si="669"/>
        <v xml:space="preserve"> 1985 = 1</v>
      </c>
      <c r="CH165" s="63" t="str">
        <f t="shared" si="669"/>
        <v xml:space="preserve"> 1985 = 1</v>
      </c>
      <c r="CI165" s="65"/>
      <c r="CJ165" s="63" t="str">
        <f>base_label</f>
        <v xml:space="preserve"> 1985 = 1</v>
      </c>
      <c r="CL165" s="86" t="s">
        <v>143</v>
      </c>
      <c r="CM165" s="86" t="s">
        <v>155</v>
      </c>
      <c r="CN165" s="86" t="s">
        <v>143</v>
      </c>
      <c r="CO165" s="88" t="s">
        <v>155</v>
      </c>
      <c r="CP165" s="86" t="s">
        <v>143</v>
      </c>
      <c r="CQ165" s="88" t="s">
        <v>155</v>
      </c>
      <c r="CR165" s="86" t="s">
        <v>271</v>
      </c>
      <c r="CS165" s="31"/>
      <c r="CT165" s="214" t="str">
        <f>base_label</f>
        <v xml:space="preserve"> 1985 = 1</v>
      </c>
      <c r="CU165" s="201"/>
      <c r="CV165" s="228"/>
      <c r="CW165" s="5" t="s">
        <v>103</v>
      </c>
      <c r="CX165" s="48" t="s">
        <v>133</v>
      </c>
      <c r="CY165" s="48" t="s">
        <v>133</v>
      </c>
      <c r="CZ165" s="48" t="s">
        <v>133</v>
      </c>
      <c r="DA165" s="48" t="s">
        <v>133</v>
      </c>
      <c r="DB165" s="48" t="s">
        <v>133</v>
      </c>
      <c r="DC165" s="31"/>
      <c r="DE165" s="38"/>
      <c r="DF165" s="38"/>
      <c r="DG165" s="38"/>
      <c r="DH165" s="38"/>
      <c r="DI165" s="38"/>
      <c r="DJ165" s="38"/>
      <c r="DK165" s="26"/>
      <c r="DL165" s="38"/>
      <c r="DM165" s="38"/>
      <c r="DN165" s="38"/>
      <c r="DO165" s="38"/>
      <c r="DP165" s="38"/>
      <c r="DQ165" s="38"/>
      <c r="DR165" s="26"/>
      <c r="DS165" s="26"/>
      <c r="DT165" s="38"/>
      <c r="DU165" s="38"/>
      <c r="DV165" s="38"/>
      <c r="DW165" s="38"/>
      <c r="DX165" s="38"/>
      <c r="DY165" s="4"/>
      <c r="DZ165" s="38"/>
      <c r="EA165" s="38"/>
      <c r="EB165" s="38"/>
      <c r="ED165" s="38"/>
      <c r="EE165" s="38"/>
      <c r="EF165" s="38"/>
      <c r="EG165" s="38"/>
      <c r="EH165" s="38"/>
      <c r="EI165" s="5"/>
      <c r="EJ165" s="38"/>
      <c r="EK165" s="38"/>
      <c r="EL165" s="38"/>
      <c r="EO165" s="4"/>
      <c r="EP165" s="4"/>
      <c r="EQ165" s="4"/>
      <c r="ER165" s="4"/>
      <c r="ES165" s="4"/>
      <c r="ET165" s="5"/>
      <c r="EU165" s="38"/>
      <c r="EV165" s="38"/>
      <c r="EW165" s="38"/>
      <c r="EX165" s="38"/>
      <c r="EY165" s="38"/>
      <c r="EZ165" s="38"/>
      <c r="FA165" s="38"/>
      <c r="FB165" s="38"/>
      <c r="FC165" s="38"/>
      <c r="FD165" s="87"/>
      <c r="FE165" s="38"/>
      <c r="FF165" s="38"/>
      <c r="FG165" s="38"/>
      <c r="FW165" s="4"/>
      <c r="FY165" s="8" t="s">
        <v>152</v>
      </c>
      <c r="FZ165" t="s">
        <v>164</v>
      </c>
      <c r="GC165" s="198" t="s">
        <v>428</v>
      </c>
      <c r="GD165" s="3" t="s">
        <v>176</v>
      </c>
      <c r="GE165" t="s">
        <v>177</v>
      </c>
      <c r="GG165" s="16"/>
      <c r="GH165" s="16" t="s">
        <v>115</v>
      </c>
      <c r="GI165" s="16" t="s">
        <v>155</v>
      </c>
      <c r="GJ165" s="16" t="s">
        <v>156</v>
      </c>
      <c r="GK165" s="16" t="s">
        <v>145</v>
      </c>
      <c r="GN165" s="16" t="s">
        <v>97</v>
      </c>
      <c r="GO165" s="16" t="s">
        <v>104</v>
      </c>
      <c r="GP165" s="16" t="s">
        <v>105</v>
      </c>
      <c r="GQ165" s="16" t="s">
        <v>106</v>
      </c>
      <c r="GR165" s="16" t="s">
        <v>279</v>
      </c>
      <c r="GY165" s="14"/>
      <c r="HJ165" t="s">
        <v>173</v>
      </c>
      <c r="HK165" t="s">
        <v>104</v>
      </c>
      <c r="HL165" t="s">
        <v>105</v>
      </c>
      <c r="HM165" t="s">
        <v>106</v>
      </c>
      <c r="HN165" t="s">
        <v>187</v>
      </c>
      <c r="HP165" s="8" t="s">
        <v>152</v>
      </c>
      <c r="HQ165" t="s">
        <v>164</v>
      </c>
      <c r="HU165" t="s">
        <v>177</v>
      </c>
      <c r="HW165" s="16" t="s">
        <v>103</v>
      </c>
      <c r="HX165" s="16" t="s">
        <v>115</v>
      </c>
      <c r="HY165" s="16" t="s">
        <v>155</v>
      </c>
      <c r="HZ165" s="16" t="s">
        <v>156</v>
      </c>
      <c r="IC165" s="16" t="s">
        <v>97</v>
      </c>
      <c r="ID165" s="16" t="s">
        <v>104</v>
      </c>
      <c r="IE165" s="16" t="s">
        <v>105</v>
      </c>
      <c r="IF165" s="16" t="s">
        <v>106</v>
      </c>
      <c r="IG165" s="16" t="s">
        <v>187</v>
      </c>
      <c r="IH165" s="197"/>
      <c r="IO165" s="16"/>
      <c r="IP165" s="16" t="s">
        <v>314</v>
      </c>
      <c r="IQ165" s="16" t="s">
        <v>172</v>
      </c>
      <c r="IR165" s="16" t="s">
        <v>145</v>
      </c>
      <c r="IT165" s="16"/>
      <c r="IU165" s="16" t="s">
        <v>403</v>
      </c>
      <c r="IV165" s="16" t="s">
        <v>172</v>
      </c>
      <c r="IW165" s="16" t="s">
        <v>145</v>
      </c>
      <c r="IY165" s="16"/>
      <c r="IZ165" s="16" t="s">
        <v>426</v>
      </c>
      <c r="JA165" s="16" t="s">
        <v>172</v>
      </c>
      <c r="JB165" s="16" t="s">
        <v>145</v>
      </c>
    </row>
    <row r="166" spans="1:262" x14ac:dyDescent="0.2">
      <c r="A166" t="s">
        <v>202</v>
      </c>
      <c r="B166" s="1">
        <v>1949</v>
      </c>
      <c r="C166" s="42">
        <f t="shared" ref="C166:F185" si="670">C246+C326</f>
        <v>4688.482</v>
      </c>
      <c r="D166" s="42">
        <f t="shared" si="670"/>
        <v>2869.0129999999999</v>
      </c>
      <c r="E166" s="42">
        <f t="shared" si="670"/>
        <v>13037.743</v>
      </c>
      <c r="F166" s="42">
        <f t="shared" si="670"/>
        <v>7901.625</v>
      </c>
      <c r="G166" s="42">
        <f t="shared" ref="G166:G197" si="671">G326-H246</f>
        <v>3471.0780000000004</v>
      </c>
      <c r="H166" s="42">
        <f>SUM(C166:G166)</f>
        <v>31967.941000000003</v>
      </c>
      <c r="I166" s="42"/>
      <c r="J166" s="42"/>
      <c r="K166" s="42"/>
      <c r="L166" s="42"/>
      <c r="M166" s="42">
        <f t="shared" ref="M166:M197" si="672">M246+M326</f>
        <v>2868.973</v>
      </c>
      <c r="N166" s="42"/>
      <c r="O166" s="42"/>
      <c r="P166" s="42"/>
      <c r="Q166" s="42"/>
      <c r="R166" s="27"/>
      <c r="S166" s="27"/>
      <c r="T166" s="1"/>
      <c r="U166" s="1"/>
      <c r="V166" s="1"/>
      <c r="W166" s="1"/>
      <c r="X166" s="1"/>
      <c r="Y166" s="1"/>
      <c r="AA166" s="23"/>
      <c r="AB166" s="23">
        <f t="shared" ref="AB166:AB197" si="673">AB84</f>
        <v>27235.148729606164</v>
      </c>
      <c r="AC166" s="23"/>
      <c r="AD166" s="58"/>
      <c r="AE166" s="27">
        <f t="shared" ref="AE166:AE197" si="674">Q246</f>
        <v>200.10500000000002</v>
      </c>
      <c r="AF166" s="27"/>
      <c r="AI166" s="267" t="e">
        <f t="shared" ref="AI166:AI186" si="675">L166/AA166*1000</f>
        <v>#DIV/0!</v>
      </c>
      <c r="AJ166" s="267">
        <f t="shared" ref="AJ166:AJ186" si="676">M166/AB166*1000</f>
        <v>105.34082367177463</v>
      </c>
      <c r="AK166" s="267" t="e">
        <f t="shared" ref="AK166:AK186" si="677">N166/AC166*1000</f>
        <v>#DIV/0!</v>
      </c>
      <c r="AL166" s="51" t="e">
        <f t="shared" ref="AL166:AL171" si="678">O166/AD166*0.001</f>
        <v>#DIV/0!</v>
      </c>
      <c r="AM166" s="15">
        <f t="shared" ref="AM166:AM171" si="679">P166/AE166</f>
        <v>0</v>
      </c>
      <c r="AN166" s="81"/>
      <c r="AO166" s="34" t="e">
        <f t="shared" ref="AO166:AO197" si="680">Q166/AF166</f>
        <v>#DIV/0!</v>
      </c>
      <c r="AP166" s="34" t="e">
        <f t="shared" ref="AP166:AP197" si="681">H166/AF166</f>
        <v>#DIV/0!</v>
      </c>
      <c r="AR166" s="26" t="e">
        <f t="shared" ref="AR166:AR197" si="682">AI166/AI$236</f>
        <v>#DIV/0!</v>
      </c>
      <c r="AS166" s="26">
        <f t="shared" ref="AS166:AS197" si="683">AJ166/AJ$236</f>
        <v>1.0057558422525836</v>
      </c>
      <c r="AT166" s="26" t="e">
        <f t="shared" ref="AT166:AT197" si="684">AK166/AK$236</f>
        <v>#DIV/0!</v>
      </c>
      <c r="AU166" s="26" t="e">
        <f t="shared" ref="AU166:AU197" si="685">AL166/AL$236</f>
        <v>#DIV/0!</v>
      </c>
      <c r="AV166" s="26">
        <f t="shared" ref="AV166:AV197" si="686">AM166/AM$236</f>
        <v>0</v>
      </c>
      <c r="AW166" s="26" t="e">
        <f t="shared" ref="AW166:AW197" si="687">AO166/AO$236</f>
        <v>#DIV/0!</v>
      </c>
      <c r="AZ166" s="34" t="e">
        <f t="shared" ref="AZ166:AZ197" si="688">AA166/$AF166</f>
        <v>#DIV/0!</v>
      </c>
      <c r="BA166" s="34" t="e">
        <f t="shared" ref="BA166:BA197" si="689">AB166/$AF166</f>
        <v>#DIV/0!</v>
      </c>
      <c r="BB166" s="34" t="e">
        <f t="shared" ref="BB166:BB197" si="690">AC166/$AF166</f>
        <v>#DIV/0!</v>
      </c>
      <c r="BC166" s="95" t="e">
        <f t="shared" ref="BC166:BC197" si="691">AD166/$AF166</f>
        <v>#DIV/0!</v>
      </c>
      <c r="BD166" s="34" t="e">
        <f t="shared" ref="BD166:BD197" si="692">AE166/$AF166</f>
        <v>#DIV/0!</v>
      </c>
      <c r="BE166" s="235"/>
      <c r="BI166" s="51"/>
      <c r="BJ166" s="258">
        <f>[10]Commercial_Total!Y95</f>
        <v>1.0339472308728175</v>
      </c>
      <c r="BK166" s="1"/>
      <c r="BL166" s="1"/>
      <c r="BM166" s="205"/>
      <c r="BO166" s="1"/>
      <c r="BP166" s="258">
        <f>[10]Commercial_Total!X95</f>
        <v>0.97273420946595512</v>
      </c>
      <c r="BQ166" s="1"/>
      <c r="BR166" s="51"/>
      <c r="BS166" s="51"/>
      <c r="CA166" s="83">
        <f>IF(FW166&gt;0,FW166,"NA")</f>
        <v>0.26494447309177344</v>
      </c>
      <c r="CB166" s="83" t="str">
        <f t="shared" ref="CB166:CB197" si="693">IF(ISERR(AP166),"NA ", AP166/AP$236)</f>
        <v xml:space="preserve">NA </v>
      </c>
      <c r="CC166" s="83" t="str">
        <f>IF(ISERR(AO166),"NA ",IF(AO166&gt;0, AO166/AO$236,"NA"))</f>
        <v xml:space="preserve">NA </v>
      </c>
      <c r="CD166" s="83" t="str">
        <f t="shared" ref="CD166:CD197" si="694">IF(CN166=1,EL166,"NA")</f>
        <v>NA</v>
      </c>
      <c r="CE166" s="83" t="str">
        <f t="shared" ref="CE166:CE197" si="695">IF(CQ166&gt;0, FG166,"NA")</f>
        <v>NA</v>
      </c>
      <c r="CF166" s="83" t="str">
        <f t="shared" ref="CF166:CF197" si="696">IF(CP166&gt;0,EW166, "NA")</f>
        <v>NA</v>
      </c>
      <c r="CG166" s="84" t="str">
        <f>IF(ISERR(CR166),"NA ", CR166)</f>
        <v xml:space="preserve">NA </v>
      </c>
      <c r="CH166" s="84" t="str">
        <f t="shared" ref="CH166:CH197" si="697">IF(Q166&gt;0,Q166/Q$236,"NA")</f>
        <v>NA</v>
      </c>
      <c r="CI166" s="9"/>
      <c r="CJ166" s="84" t="str">
        <f>IF(ISERR(CS166),"NA ", CS166)</f>
        <v xml:space="preserve">NA </v>
      </c>
      <c r="CL166" s="87" t="e">
        <f t="shared" ref="CL166:CL197" si="698">AR166*AS166*AT166*AU166</f>
        <v>#DIV/0!</v>
      </c>
      <c r="CM166" s="87" t="e">
        <f>AZ166*BA166*BB166*BC166*BD166</f>
        <v>#DIV/0!</v>
      </c>
      <c r="CN166" s="92">
        <f>IF(ISERR(CL166),0,IF(CL166&lt;0.0001,0,1))</f>
        <v>0</v>
      </c>
      <c r="CO166" s="92">
        <f>IF(ISERR(CM166),0,IF(CM166&lt;0.0001,0,1))</f>
        <v>0</v>
      </c>
      <c r="CP166" s="5">
        <f>IF(BI166*BJ166*BK166*BL166*BM166&gt;0,1,0)</f>
        <v>0</v>
      </c>
      <c r="CQ166" s="91">
        <f t="shared" ref="CQ166:CQ197" si="699">IF(BO166*BP166*BQ166*BR166*BS166&gt;0,1,0)</f>
        <v>0</v>
      </c>
      <c r="CR166" s="37" t="e">
        <f t="shared" ref="CR166:CR197" si="700">CA166*CD166*CE166*CF166</f>
        <v>#VALUE!</v>
      </c>
      <c r="CS166" t="e">
        <f t="shared" ref="CS166:CS197" si="701">CD166*CE166</f>
        <v>#VALUE!</v>
      </c>
      <c r="CT166" s="84" t="str">
        <f t="shared" ref="CT166:CT197" si="702">IF(CO166=1,EB166,"NA ")</f>
        <v xml:space="preserve">NA </v>
      </c>
      <c r="CU166" s="205"/>
      <c r="CV166" s="244"/>
      <c r="CW166" s="5"/>
      <c r="CX166" s="26"/>
      <c r="CY166" s="26"/>
      <c r="CZ166" s="26"/>
      <c r="DA166" s="26"/>
      <c r="DB166" s="26"/>
      <c r="DE166" s="26"/>
      <c r="DF166" s="26"/>
      <c r="DG166" s="26"/>
      <c r="DH166" s="26"/>
      <c r="DI166" s="26"/>
      <c r="DJ166" s="26"/>
      <c r="DK166" s="26"/>
      <c r="DL166" s="26"/>
      <c r="DM166" s="26"/>
      <c r="DN166" s="26"/>
      <c r="DO166" s="26"/>
      <c r="DP166" s="26"/>
      <c r="DQ166" s="26"/>
      <c r="DR166" s="26"/>
      <c r="DS166" s="26"/>
      <c r="DT166" s="26"/>
      <c r="DU166" s="26"/>
      <c r="DV166" s="26"/>
      <c r="DW166" s="26"/>
      <c r="DX166" s="26"/>
      <c r="DZ166" s="26"/>
      <c r="EA166" s="26">
        <v>1</v>
      </c>
      <c r="EB166" s="26">
        <f t="shared" ref="EB166:EB197" si="703">EA166/EA$236</f>
        <v>1.2486689072205088</v>
      </c>
      <c r="ED166" s="26"/>
      <c r="EE166" s="26"/>
      <c r="EF166" s="26"/>
      <c r="EG166" s="26"/>
      <c r="EH166" s="26"/>
      <c r="EJ166" s="26"/>
      <c r="EK166" s="26">
        <v>1</v>
      </c>
      <c r="EL166" s="26">
        <f t="shared" ref="EL166:EL197" si="704">EK166/EK$236</f>
        <v>1.1364597357338799</v>
      </c>
      <c r="EU166" s="26"/>
      <c r="EV166" s="26">
        <v>1</v>
      </c>
      <c r="EW166" s="26">
        <f t="shared" ref="EW166:EW197" si="705">EV166/EV$236</f>
        <v>1.2566010365551699</v>
      </c>
      <c r="EX166" s="26"/>
      <c r="EY166" s="26"/>
      <c r="EZ166" s="26"/>
      <c r="FA166" s="26"/>
      <c r="FB166" s="26"/>
      <c r="FC166" s="26"/>
      <c r="FD166" s="26"/>
      <c r="FE166" s="26"/>
      <c r="FF166" s="26">
        <v>1</v>
      </c>
      <c r="FG166" s="26">
        <f t="shared" ref="FG166:FG197" si="706">FF166/FF$236</f>
        <v>0.99368754697394535</v>
      </c>
      <c r="FW166" s="26">
        <f t="shared" ref="FW166:FW197" si="707">FW84</f>
        <v>0.26494447309177344</v>
      </c>
      <c r="FY166" s="8">
        <v>0</v>
      </c>
      <c r="FZ166" t="b">
        <f>(FY166+Begin_year_chart1&lt;=End_year_chart1)</f>
        <v>1</v>
      </c>
      <c r="GB166" t="s">
        <v>97</v>
      </c>
      <c r="GC166" s="13">
        <f ca="1">OFFSET(L166,$FZ$5,0)</f>
        <v>11804.495000000001</v>
      </c>
      <c r="GD166" s="20">
        <f ca="1">OFFSET(CX166,$FZ$7,0)</f>
        <v>0.14202086212729903</v>
      </c>
      <c r="GE166" s="13">
        <f ca="1">OFFSET(AR166,$FZ$5,0)</f>
        <v>0.89450101962891493</v>
      </c>
      <c r="GG166" s="17">
        <f t="shared" ref="GG166:GG197" ca="1" si="708">IF(FZ166,OFFSET(B$10,$FZ$4+$FY166,0),"")</f>
        <v>1985</v>
      </c>
      <c r="GH166" s="18">
        <f t="shared" ref="GH166:GH182" ca="1" si="709">IF($FZ166,OFFSET(CA$166,$FZ$4+$FY166,0),"")</f>
        <v>1</v>
      </c>
      <c r="GI166" s="18">
        <f t="shared" ref="GI166:GI182" ca="1" si="710">IF($FZ166,OFFSET(CJ$166,$FZ$4+$FY166,0),"")</f>
        <v>1</v>
      </c>
      <c r="GJ166" s="18">
        <f t="shared" ref="GJ166:GJ182" ca="1" si="711">IF($FZ166,OFFSET(CF$166,$FZ$4+$FY166,0),"")</f>
        <v>1</v>
      </c>
      <c r="GK166" s="94">
        <f ca="1">GH166*GI166*GJ166</f>
        <v>1</v>
      </c>
      <c r="GM166">
        <f ca="1">GG166</f>
        <v>1985</v>
      </c>
      <c r="GN166" s="18">
        <f t="shared" ref="GN166:GN191" ca="1" si="712">IF($FZ166,OFFSET(BI$166,$FZ$4+$FY166,0),"")</f>
        <v>1</v>
      </c>
      <c r="GO166" s="18">
        <f t="shared" ref="GO166:GO191" ca="1" si="713">IF($FZ166,OFFSET(BJ$166,$FZ$4+$FY166,0),"")</f>
        <v>1</v>
      </c>
      <c r="GP166" s="18">
        <f t="shared" ref="GP166:GP191" ca="1" si="714">IF($FZ166,OFFSET(BK$166,$FZ$4+$FY166,0),"")</f>
        <v>1</v>
      </c>
      <c r="GQ166" s="18">
        <f t="shared" ref="GQ166:GQ191" ca="1" si="715">IF($FZ166,OFFSET(BL$166,$FZ$4+$FY166,0),"")</f>
        <v>1</v>
      </c>
      <c r="GR166" s="18">
        <f t="shared" ref="GR166:GR191" ca="1" si="716">IF($FZ166,OFFSET(BM$166,$FZ$4+$FY166,0),"")</f>
        <v>1</v>
      </c>
      <c r="GY166" s="14"/>
      <c r="HA166">
        <f t="shared" ref="HA166:HA197" si="717">CA166/CA$237</f>
        <v>0.19096397556067224</v>
      </c>
      <c r="HB166" t="e">
        <f t="shared" ref="HB166:HB197" si="718">CD166/CD$237</f>
        <v>#VALUE!</v>
      </c>
      <c r="HC166" t="e">
        <f t="shared" ref="HC166:HC197" si="719">CE166/CE$237</f>
        <v>#VALUE!</v>
      </c>
      <c r="HD166" t="e">
        <f t="shared" ref="HD166:HD197" si="720">CF166/CF$237</f>
        <v>#VALUE!</v>
      </c>
      <c r="HE166" t="e">
        <f t="shared" ref="HE166:HE197" si="721">CG166/CG$237</f>
        <v>#VALUE!</v>
      </c>
      <c r="HF166" t="e">
        <f t="shared" ref="HF166:HF197" si="722">CH166/CH$237</f>
        <v>#VALUE!</v>
      </c>
      <c r="HH166" t="e">
        <f t="shared" ref="HH166:HH197" si="723">CJ166/CJ$237</f>
        <v>#VALUE!</v>
      </c>
      <c r="HJ166" t="e">
        <f>AR166/AR$237</f>
        <v>#DIV/0!</v>
      </c>
      <c r="HK166">
        <f>AS166/AS$237</f>
        <v>0.95255507704497899</v>
      </c>
      <c r="HL166" t="e">
        <f>AT166/AT$237</f>
        <v>#DIV/0!</v>
      </c>
      <c r="HM166" t="e">
        <f>AU166/AU$237</f>
        <v>#DIV/0!</v>
      </c>
      <c r="HN166">
        <f>AV166/AV$237</f>
        <v>0</v>
      </c>
      <c r="HP166" s="8">
        <v>0</v>
      </c>
      <c r="HQ166" t="b">
        <f>(HP166+Begin_year_chart1&lt;=End_year_chart1)</f>
        <v>1</v>
      </c>
      <c r="HS166" t="s">
        <v>97</v>
      </c>
      <c r="HT166" s="13">
        <f ca="1">OFFSET(CX166,$HQ$7,0)</f>
        <v>0.13065796040480254</v>
      </c>
      <c r="HU166" s="12">
        <f ca="1">OFFSET(HJ166,$HQ$5,0)</f>
        <v>0</v>
      </c>
      <c r="HW166" s="17">
        <f t="shared" ref="HW166:HW186" ca="1" si="724">IF(HQ166,OFFSET(B$10,$FZ$4+$FY166,0),"")</f>
        <v>1985</v>
      </c>
      <c r="HX166" s="18">
        <f t="shared" ref="HX166:HX197" ca="1" si="725">IF($HQ166,OFFSET(HA$166,$FZ$4+$FY166,0),"")</f>
        <v>0.72076980256359124</v>
      </c>
      <c r="HY166" s="18">
        <f t="shared" ref="HY166:HY197" ca="1" si="726">IF($HQ166,OFFSET(HH$166,$FZ$4+$FY166,0),"")</f>
        <v>1.0751407297620825</v>
      </c>
      <c r="HZ166" s="18">
        <f t="shared" ref="HZ166:HZ197" ca="1" si="727">IF($HQ166,OFFSET(HD$166,$FZ$4+$FY166,0),"")</f>
        <v>1.0468657845875451</v>
      </c>
      <c r="IC166" s="18">
        <f t="shared" ref="IC166:IC197" ca="1" si="728">IF($HQ166,OFFSET(HJ$166,$FZ$4+$FY166,0),"")</f>
        <v>0.97552965419724613</v>
      </c>
      <c r="ID166" s="18">
        <f t="shared" ref="ID166:ID197" ca="1" si="729">IF($HQ166,OFFSET(HK$166,$FZ$4+$FY166,0),"")</f>
        <v>0.94222385782886087</v>
      </c>
      <c r="IE166" s="18">
        <f t="shared" ref="IE166:IE197" ca="1" si="730">IF($HQ166,OFFSET(HL$166,$FZ$4+$FY166,0),"")</f>
        <v>1.047046515804974</v>
      </c>
      <c r="IF166" s="18">
        <f t="shared" ref="IF166:IF197" ca="1" si="731">IF($HQ166,OFFSET(HM$166,$FZ$4+$FY166,0),"")</f>
        <v>1.1567195146531186</v>
      </c>
      <c r="IG166" s="18">
        <f t="shared" ref="IG166:IG197" ca="1" si="732">IF($HQ166,OFFSET(HN$166,$FZ$4+$FY166,0),"")</f>
        <v>1.0105147778734169</v>
      </c>
      <c r="IH166" s="197"/>
      <c r="II166">
        <f>AA166/AA$236</f>
        <v>0</v>
      </c>
      <c r="IJ166">
        <f>AB166/AB$236</f>
        <v>0.46818632881837624</v>
      </c>
      <c r="IK166">
        <f>AE166/AE$236</f>
        <v>2.6117553664107146E-2</v>
      </c>
      <c r="IL166">
        <f t="shared" ref="IL166:IL194" si="733">L166/L$236</f>
        <v>0</v>
      </c>
      <c r="IM166">
        <f t="shared" ref="IM166:IM194" si="734">M166/M$236</f>
        <v>0.4708811354718711</v>
      </c>
      <c r="IN166">
        <f t="shared" ref="IN166:IN194" si="735">N166/N$236</f>
        <v>0</v>
      </c>
      <c r="IO166" s="17">
        <f t="shared" ref="IO166:IO186" ca="1" si="736">IF(FZ166,OFFSET(B$84,$FZ$4+$FY166,0),"")</f>
        <v>1985</v>
      </c>
      <c r="IP166" s="18">
        <f t="shared" ref="IP166:IP186" ca="1" si="737">IF($FZ166,OFFSET(II$166,$FZ$4+$FY166,0),"")</f>
        <v>1</v>
      </c>
      <c r="IQ166" s="18">
        <f t="shared" ref="IQ166:IQ186" ca="1" si="738">IF($FZ166,OFFSET(AR$166,$FZ$4+$FY166,0),"")</f>
        <v>1</v>
      </c>
      <c r="IR166" s="18">
        <f t="shared" ref="IR166:IR186" ca="1" si="739">IF($FZ166,OFFSET(IL$166,$FZ$4+$FY166,0),"")</f>
        <v>1.0012993921528917</v>
      </c>
      <c r="IT166" s="17">
        <f t="shared" ref="IT166:IT186" ca="1" si="740">IF(FZ166,OFFSET(B$84,$FZ$4+$FY166,0),"")</f>
        <v>1985</v>
      </c>
      <c r="IU166" s="18">
        <f t="shared" ref="IU166:IU186" ca="1" si="741">IF($FZ166,OFFSET(IJ$84,$FZ$4+$FY166,0),"")</f>
        <v>1</v>
      </c>
      <c r="IV166" s="18">
        <f t="shared" ref="IV166:IV186" ca="1" si="742">IF($FZ166,OFFSET(AS$166,$FZ$4+$FY166,0),"")</f>
        <v>1</v>
      </c>
      <c r="IW166" s="18">
        <f t="shared" ref="IW166:IW186" ca="1" si="743">IF($FZ166,OFFSET(IM$166,$FZ$4+$FY166,0),"")</f>
        <v>1</v>
      </c>
      <c r="IY166" s="17">
        <f ca="1">IT166</f>
        <v>1985</v>
      </c>
      <c r="IZ166" s="18" t="e">
        <f t="shared" ref="IZ166:IZ186" ca="1" si="744">IF($FZ166,OFFSET(IK$84,$FZ$4+$FY166,0),"")</f>
        <v>#DIV/0!</v>
      </c>
      <c r="JA166" s="18">
        <f t="shared" ref="JA166:JA186" ca="1" si="745">IF($FZ166,OFFSET(AV$166,$FZ$4+$FY166,0),"")</f>
        <v>1</v>
      </c>
      <c r="JB166" s="18">
        <f t="shared" ref="JB166:JB186" ca="1" si="746">IF($FZ166,OFFSET(IN$84,$FZ$4+$FY166,0),"")</f>
        <v>1</v>
      </c>
    </row>
    <row r="167" spans="1:262" x14ac:dyDescent="0.2">
      <c r="A167" t="s">
        <v>202</v>
      </c>
      <c r="B167" s="1">
        <f>B166+1</f>
        <v>1950</v>
      </c>
      <c r="C167" s="42">
        <f t="shared" si="670"/>
        <v>5075.8760000000002</v>
      </c>
      <c r="D167" s="42">
        <f t="shared" si="670"/>
        <v>3059.2379999999998</v>
      </c>
      <c r="E167" s="42">
        <f t="shared" si="670"/>
        <v>14371.966</v>
      </c>
      <c r="F167" s="42">
        <f t="shared" si="670"/>
        <v>8406.5879999999997</v>
      </c>
      <c r="G167" s="42">
        <f t="shared" si="671"/>
        <v>3684.8780000000002</v>
      </c>
      <c r="H167" s="42">
        <f t="shared" ref="H167:H218" si="747">SUM(C167:G167)</f>
        <v>34598.546000000002</v>
      </c>
      <c r="I167" s="42"/>
      <c r="J167" s="42"/>
      <c r="K167" s="42"/>
      <c r="L167" s="42"/>
      <c r="M167" s="42">
        <f t="shared" si="672"/>
        <v>3059.1880000000001</v>
      </c>
      <c r="N167" s="42"/>
      <c r="O167" s="42"/>
      <c r="P167" s="42"/>
      <c r="Q167" s="42"/>
      <c r="R167" s="27"/>
      <c r="S167" s="27"/>
      <c r="T167" s="1"/>
      <c r="U167" s="1"/>
      <c r="V167" s="1"/>
      <c r="W167" s="1"/>
      <c r="X167" s="1"/>
      <c r="Y167" s="1"/>
      <c r="AA167" s="23"/>
      <c r="AB167" s="23">
        <f t="shared" si="673"/>
        <v>27788.637079656914</v>
      </c>
      <c r="AC167" s="23"/>
      <c r="AD167" s="58"/>
      <c r="AE167" s="27">
        <f t="shared" si="674"/>
        <v>225.095</v>
      </c>
      <c r="AF167" s="27"/>
      <c r="AI167" s="267" t="e">
        <f t="shared" si="675"/>
        <v>#DIV/0!</v>
      </c>
      <c r="AJ167" s="267">
        <f t="shared" si="676"/>
        <v>110.08773086750355</v>
      </c>
      <c r="AK167" s="267" t="e">
        <f t="shared" si="677"/>
        <v>#DIV/0!</v>
      </c>
      <c r="AL167" s="51" t="e">
        <f t="shared" si="678"/>
        <v>#DIV/0!</v>
      </c>
      <c r="AM167" s="15">
        <f t="shared" si="679"/>
        <v>0</v>
      </c>
      <c r="AN167" s="82"/>
      <c r="AO167" s="34" t="e">
        <f t="shared" si="680"/>
        <v>#DIV/0!</v>
      </c>
      <c r="AP167" s="34" t="e">
        <f t="shared" si="681"/>
        <v>#DIV/0!</v>
      </c>
      <c r="AR167" s="26" t="e">
        <f t="shared" si="682"/>
        <v>#DIV/0!</v>
      </c>
      <c r="AS167" s="26">
        <f t="shared" si="683"/>
        <v>1.0510775843685456</v>
      </c>
      <c r="AT167" s="26" t="e">
        <f t="shared" si="684"/>
        <v>#DIV/0!</v>
      </c>
      <c r="AU167" s="26" t="e">
        <f t="shared" si="685"/>
        <v>#DIV/0!</v>
      </c>
      <c r="AV167" s="26">
        <f t="shared" si="686"/>
        <v>0</v>
      </c>
      <c r="AW167" s="26" t="e">
        <f t="shared" si="687"/>
        <v>#DIV/0!</v>
      </c>
      <c r="AZ167" s="34" t="e">
        <f t="shared" si="688"/>
        <v>#DIV/0!</v>
      </c>
      <c r="BA167" s="34" t="e">
        <f t="shared" si="689"/>
        <v>#DIV/0!</v>
      </c>
      <c r="BB167" s="34" t="e">
        <f t="shared" si="690"/>
        <v>#DIV/0!</v>
      </c>
      <c r="BC167" s="95" t="e">
        <f t="shared" si="691"/>
        <v>#DIV/0!</v>
      </c>
      <c r="BD167" s="34" t="e">
        <f t="shared" si="692"/>
        <v>#DIV/0!</v>
      </c>
      <c r="BE167" s="235"/>
      <c r="BI167" s="51"/>
      <c r="BJ167" s="258">
        <f>[10]Commercial_Total!Y96</f>
        <v>1.0379706021811601</v>
      </c>
      <c r="BK167" s="1"/>
      <c r="BL167" s="1"/>
      <c r="BM167" s="205"/>
      <c r="BO167" s="1"/>
      <c r="BP167" s="258">
        <f>[10]Commercial_Total!X96</f>
        <v>1.0126275081007523</v>
      </c>
      <c r="BQ167" s="1"/>
      <c r="BR167" s="51"/>
      <c r="BS167" s="51"/>
      <c r="CA167" s="83">
        <f>IF(FW167&gt;0,FW167,"NA")</f>
        <v>0.28794757958018385</v>
      </c>
      <c r="CB167" s="83" t="str">
        <f t="shared" si="693"/>
        <v xml:space="preserve">NA </v>
      </c>
      <c r="CC167" s="83" t="str">
        <f t="shared" ref="CC167:CC198" si="748">IF(ISERR(AO167),"NA ", AO167/AO$236)</f>
        <v xml:space="preserve">NA </v>
      </c>
      <c r="CD167" s="83" t="str">
        <f t="shared" si="694"/>
        <v>NA</v>
      </c>
      <c r="CE167" s="83" t="str">
        <f t="shared" si="695"/>
        <v>NA</v>
      </c>
      <c r="CF167" s="83" t="str">
        <f t="shared" si="696"/>
        <v>NA</v>
      </c>
      <c r="CG167" s="84" t="str">
        <f t="shared" ref="CG167:CG225" si="749">IF(ISERR(CR167),"NA ", CR167)</f>
        <v xml:space="preserve">NA </v>
      </c>
      <c r="CH167" s="84" t="str">
        <f t="shared" si="697"/>
        <v>NA</v>
      </c>
      <c r="CI167" s="9"/>
      <c r="CJ167" s="84" t="str">
        <f t="shared" ref="CJ167:CJ225" si="750">IF(ISERR(CS167),"NA ", CS167)</f>
        <v xml:space="preserve">NA </v>
      </c>
      <c r="CL167" s="87" t="e">
        <f t="shared" si="698"/>
        <v>#DIV/0!</v>
      </c>
      <c r="CM167" s="87" t="e">
        <f t="shared" ref="CM167:CM225" si="751">AZ167*BA167*BB167*BC167*BD167</f>
        <v>#DIV/0!</v>
      </c>
      <c r="CN167" s="92">
        <f t="shared" ref="CN167:CN225" si="752">IF(ISERR(CL167),0,IF(CL167&lt;0.0001,0,1))</f>
        <v>0</v>
      </c>
      <c r="CO167" s="92">
        <f t="shared" ref="CO167:CO225" si="753">IF(ISERR(CM167),0,IF(CM167&lt;0.0001,0,1))</f>
        <v>0</v>
      </c>
      <c r="CP167" s="5">
        <f t="shared" ref="CP167:CP225" si="754">IF(BI167*BJ167*BK167*BL167*BM167&gt;0,1,0)</f>
        <v>0</v>
      </c>
      <c r="CQ167" s="91">
        <f t="shared" si="699"/>
        <v>0</v>
      </c>
      <c r="CR167" s="37" t="e">
        <f t="shared" si="700"/>
        <v>#VALUE!</v>
      </c>
      <c r="CS167" t="e">
        <f t="shared" si="701"/>
        <v>#VALUE!</v>
      </c>
      <c r="CT167" s="84" t="str">
        <f t="shared" si="702"/>
        <v xml:space="preserve">NA </v>
      </c>
      <c r="CU167" s="205"/>
      <c r="CV167" s="244"/>
      <c r="CW167" s="5"/>
      <c r="CX167" s="26"/>
      <c r="CY167" s="26"/>
      <c r="CZ167" s="26"/>
      <c r="DA167" s="26"/>
      <c r="DB167" s="26"/>
      <c r="DE167" s="26"/>
      <c r="DF167" s="26"/>
      <c r="DG167" s="26"/>
      <c r="DH167" s="26"/>
      <c r="DI167" s="26"/>
      <c r="DJ167" s="26"/>
      <c r="DK167" s="26"/>
      <c r="DL167" s="26"/>
      <c r="DM167" s="26"/>
      <c r="DN167" s="26"/>
      <c r="DO167" s="26"/>
      <c r="DP167" s="26"/>
      <c r="DQ167" s="26"/>
      <c r="DR167" s="26"/>
      <c r="DS167" s="26"/>
      <c r="DT167" s="26" t="e">
        <f>LN(AR167/AR166)</f>
        <v>#DIV/0!</v>
      </c>
      <c r="DU167" s="26">
        <f>LN(AS167/AS166)</f>
        <v>4.4076568058160563E-2</v>
      </c>
      <c r="DV167" s="26" t="e">
        <f>LN(AT167/AT166)</f>
        <v>#DIV/0!</v>
      </c>
      <c r="DW167" s="26" t="e">
        <f>LN(AU167/AU166)</f>
        <v>#DIV/0!</v>
      </c>
      <c r="DX167" s="26" t="e">
        <f>LN(AV167/AV166)</f>
        <v>#DIV/0!</v>
      </c>
      <c r="DZ167" s="26" t="e">
        <f>EXP(SUMPRODUCT($DL167:$DP167,DT167:DX167))</f>
        <v>#DIV/0!</v>
      </c>
      <c r="EA167" s="26">
        <f>IF(ISERR(DZ167),EA166,DZ167*EA166)</f>
        <v>1</v>
      </c>
      <c r="EB167" s="26">
        <f t="shared" si="703"/>
        <v>1.2486689072205088</v>
      </c>
      <c r="ED167" s="26" t="e">
        <f t="shared" ref="ED167:ED198" si="755">LN(AZ167/AZ166)</f>
        <v>#DIV/0!</v>
      </c>
      <c r="EE167" s="26" t="e">
        <f t="shared" ref="EE167:EE198" si="756">LN(BA167/BA166)</f>
        <v>#DIV/0!</v>
      </c>
      <c r="EF167" s="26" t="e">
        <f t="shared" ref="EF167:EF198" si="757">LN(BB167/BB166)</f>
        <v>#DIV/0!</v>
      </c>
      <c r="EG167" s="26" t="e">
        <f t="shared" ref="EG167:EG198" si="758">LN(BC167/BC166)</f>
        <v>#DIV/0!</v>
      </c>
      <c r="EH167" s="26" t="e">
        <f t="shared" ref="EH167:EH198" si="759">LN(BD167/BD166)</f>
        <v>#DIV/0!</v>
      </c>
      <c r="EJ167" s="26" t="e">
        <f t="shared" ref="EJ167:EJ198" si="760">EXP(SUMPRODUCT($DL167:$DP167,ED167:EH167))</f>
        <v>#DIV/0!</v>
      </c>
      <c r="EK167" s="26">
        <f>IF(ISERR(EJ167),EK166,EJ167*EK166)</f>
        <v>1</v>
      </c>
      <c r="EL167" s="26">
        <f t="shared" si="704"/>
        <v>1.1364597357338799</v>
      </c>
      <c r="EO167" s="26" t="e">
        <f>LN(BI167/BI166)</f>
        <v>#DIV/0!</v>
      </c>
      <c r="EP167" s="26">
        <f>LN(BJ167/BJ166)</f>
        <v>3.8837219326913587E-3</v>
      </c>
      <c r="EQ167" s="26" t="e">
        <f>LN(BK167/BK166)</f>
        <v>#DIV/0!</v>
      </c>
      <c r="ER167" s="26" t="e">
        <f>LN(BL167/BL166)</f>
        <v>#DIV/0!</v>
      </c>
      <c r="ES167" s="26" t="e">
        <f>LN(BM167/BM166)</f>
        <v>#DIV/0!</v>
      </c>
      <c r="EU167" s="26" t="e">
        <f t="shared" ref="EU167:EU198" si="761">EXP(SUMPRODUCT($DL167:$DP167,EO167:ES167))</f>
        <v>#DIV/0!</v>
      </c>
      <c r="EV167" s="26">
        <f>IF(ISERR(EU167),EV166,EU167*EV166)</f>
        <v>1</v>
      </c>
      <c r="EW167" s="26">
        <f t="shared" si="705"/>
        <v>1.2566010365551699</v>
      </c>
      <c r="EX167" s="26"/>
      <c r="EY167" s="26" t="e">
        <f t="shared" ref="EY167:EY198" si="762">LN(BO167/BO166)</f>
        <v>#DIV/0!</v>
      </c>
      <c r="EZ167" s="26">
        <f t="shared" ref="EZ167:EZ198" si="763">LN(BP167/BP166)</f>
        <v>4.019284612546923E-2</v>
      </c>
      <c r="FA167" s="26" t="e">
        <f t="shared" ref="FA167:FA198" si="764">LN(BQ167/BQ166)</f>
        <v>#DIV/0!</v>
      </c>
      <c r="FB167" s="26" t="e">
        <f t="shared" ref="FB167:FB198" si="765">LN(BR167/BR166)</f>
        <v>#DIV/0!</v>
      </c>
      <c r="FC167" s="26" t="e">
        <f t="shared" ref="FC167:FC198" si="766">LN(BS167/BS166)</f>
        <v>#DIV/0!</v>
      </c>
      <c r="FD167" s="26"/>
      <c r="FE167" s="26" t="e">
        <f t="shared" ref="FE167:FE198" si="767">EXP(SUMPRODUCT($DL167:$DP167,EY167:FC167))</f>
        <v>#DIV/0!</v>
      </c>
      <c r="FF167" s="26">
        <f>IF(ISERR(FE167),FF166,FE167*FF166)</f>
        <v>1</v>
      </c>
      <c r="FG167" s="26">
        <f t="shared" si="706"/>
        <v>0.99368754697394535</v>
      </c>
      <c r="FW167" s="26">
        <f t="shared" si="707"/>
        <v>0.28794757958018385</v>
      </c>
      <c r="FY167" s="8">
        <f>FY166+1</f>
        <v>1</v>
      </c>
      <c r="FZ167" t="b">
        <f t="shared" ref="FZ167:FZ227" si="768">(FY167+Begin_year_chart1&lt;=End_year_chart1)</f>
        <v>1</v>
      </c>
      <c r="GB167" t="s">
        <v>104</v>
      </c>
      <c r="GC167" s="13">
        <f ca="1">OFFSET(M166,$FZ$5,0)</f>
        <v>8865.8221203399989</v>
      </c>
      <c r="GD167" s="20">
        <f ca="1">OFFSET(CY166,$FZ$7,0)</f>
        <v>8.7978529679849343E-2</v>
      </c>
      <c r="GE167" s="13">
        <f ca="1">OFFSET(AS166,$FZ$5,0)</f>
        <v>0.97346889232967981</v>
      </c>
      <c r="GF167" s="11"/>
      <c r="GG167" s="17">
        <f t="shared" ca="1" si="708"/>
        <v>1986</v>
      </c>
      <c r="GH167" s="18">
        <f t="shared" ca="1" si="709"/>
        <v>1.0346241400560927</v>
      </c>
      <c r="GI167" s="18">
        <f t="shared" ca="1" si="710"/>
        <v>0.97727617503155306</v>
      </c>
      <c r="GJ167" s="18">
        <f t="shared" ca="1" si="711"/>
        <v>1.0008082349984626</v>
      </c>
      <c r="GK167" s="94">
        <f t="shared" ref="GK167:GK189" ca="1" si="769">GH167*GI167*GJ167</f>
        <v>1.0119307395253803</v>
      </c>
      <c r="GM167">
        <f t="shared" ref="GM167:GM189" ca="1" si="770">GG167</f>
        <v>1986</v>
      </c>
      <c r="GN167" s="18">
        <f t="shared" ca="1" si="712"/>
        <v>0.99986827196759676</v>
      </c>
      <c r="GO167" s="18">
        <f t="shared" ca="1" si="713"/>
        <v>0.99628424627277967</v>
      </c>
      <c r="GP167" s="18">
        <f t="shared" ca="1" si="714"/>
        <v>1.01362128912062</v>
      </c>
      <c r="GQ167" s="18">
        <f t="shared" ca="1" si="715"/>
        <v>1.0076372215361573</v>
      </c>
      <c r="GR167" s="18">
        <f t="shared" ca="1" si="716"/>
        <v>0.98339225438359512</v>
      </c>
      <c r="GY167" s="14"/>
      <c r="HA167">
        <f t="shared" si="717"/>
        <v>0.20754392008267308</v>
      </c>
      <c r="HB167" t="e">
        <f t="shared" si="718"/>
        <v>#VALUE!</v>
      </c>
      <c r="HC167" t="e">
        <f t="shared" si="719"/>
        <v>#VALUE!</v>
      </c>
      <c r="HD167" t="e">
        <f t="shared" si="720"/>
        <v>#VALUE!</v>
      </c>
      <c r="HE167" t="e">
        <f t="shared" si="721"/>
        <v>#VALUE!</v>
      </c>
      <c r="HF167" t="e">
        <f t="shared" si="722"/>
        <v>#VALUE!</v>
      </c>
      <c r="HH167" t="e">
        <f t="shared" si="723"/>
        <v>#VALUE!</v>
      </c>
      <c r="HJ167" t="e">
        <f t="shared" ref="HJ167:HJ227" si="771">AR167/AR$76</f>
        <v>#DIV/0!</v>
      </c>
      <c r="HK167">
        <f t="shared" ref="HK167:HK227" si="772">AS167/AS$76</f>
        <v>0.99035037642117096</v>
      </c>
      <c r="HL167" t="e">
        <f t="shared" ref="HL167:HL227" si="773">AT167/AT$76</f>
        <v>#DIV/0!</v>
      </c>
      <c r="HM167" t="e">
        <f t="shared" ref="HM167:HM227" si="774">AU167/AU$76</f>
        <v>#DIV/0!</v>
      </c>
      <c r="HN167">
        <f t="shared" ref="HN167:HN198" si="775">AV167/AV$237</f>
        <v>0</v>
      </c>
      <c r="HP167" s="8">
        <f>HP166+1</f>
        <v>1</v>
      </c>
      <c r="HQ167" t="b">
        <f t="shared" ref="HQ167:HQ227" si="776">(HP167+Begin_year_chart1&lt;=End_year_chart1)</f>
        <v>1</v>
      </c>
      <c r="HS167" t="s">
        <v>104</v>
      </c>
      <c r="HT167" s="13">
        <f ca="1">OFFSET(CY166,$HQ$7,0)</f>
        <v>8.8756758638940655E-2</v>
      </c>
      <c r="HU167" s="12">
        <f ca="1">OFFSET(HK166,$HQ$5,0)</f>
        <v>0</v>
      </c>
      <c r="HV167" s="11"/>
      <c r="HW167" s="17">
        <f t="shared" ca="1" si="724"/>
        <v>1986</v>
      </c>
      <c r="HX167" s="18">
        <f t="shared" ca="1" si="725"/>
        <v>0.74572583715575524</v>
      </c>
      <c r="HY167" s="18">
        <f t="shared" ca="1" si="726"/>
        <v>1.0507094200025207</v>
      </c>
      <c r="HZ167" s="18">
        <f t="shared" ca="1" si="727"/>
        <v>1.0477118981533418</v>
      </c>
      <c r="IC167" s="18">
        <f t="shared" ca="1" si="728"/>
        <v>0.94562344931653386</v>
      </c>
      <c r="ID167" s="18">
        <f t="shared" ca="1" si="729"/>
        <v>0.92855188917326847</v>
      </c>
      <c r="IE167" s="18">
        <f t="shared" ca="1" si="730"/>
        <v>1.029129932401899</v>
      </c>
      <c r="IF167" s="18">
        <f t="shared" ca="1" si="731"/>
        <v>1.1732603630429088</v>
      </c>
      <c r="IG167" s="18">
        <f t="shared" ca="1" si="732"/>
        <v>0.99373240550087738</v>
      </c>
      <c r="IH167" s="197"/>
      <c r="II167">
        <f t="shared" ref="II167:II198" si="777">AA167/AA$154</f>
        <v>0</v>
      </c>
      <c r="IJ167">
        <f t="shared" ref="IJ167:IJ198" si="778">AB167/AB$154</f>
        <v>0.4777010805543308</v>
      </c>
      <c r="IK167" t="e">
        <f t="shared" ref="IK167:IK198" si="779">AE167/AE$154</f>
        <v>#DIV/0!</v>
      </c>
      <c r="IL167">
        <f t="shared" si="733"/>
        <v>0</v>
      </c>
      <c r="IM167">
        <f t="shared" si="734"/>
        <v>0.50210089779929001</v>
      </c>
      <c r="IN167">
        <f t="shared" si="735"/>
        <v>0</v>
      </c>
      <c r="IO167" s="17">
        <f t="shared" ca="1" si="736"/>
        <v>1986</v>
      </c>
      <c r="IP167" s="18">
        <f t="shared" ca="1" si="737"/>
        <v>1.0153322876322035</v>
      </c>
      <c r="IQ167" s="18">
        <f t="shared" ca="1" si="738"/>
        <v>0.96934362297236187</v>
      </c>
      <c r="IR167" s="18">
        <f t="shared" ca="1" si="739"/>
        <v>1</v>
      </c>
      <c r="IT167" s="17">
        <f t="shared" ca="1" si="740"/>
        <v>1986</v>
      </c>
      <c r="IU167" s="18">
        <f t="shared" ca="1" si="741"/>
        <v>1.0227054921100727</v>
      </c>
      <c r="IV167" s="18">
        <f t="shared" ca="1" si="742"/>
        <v>0.98548968109648993</v>
      </c>
      <c r="IW167" s="18">
        <f t="shared" ca="1" si="743"/>
        <v>1.0078657092751844</v>
      </c>
      <c r="IY167" s="17">
        <f t="shared" ref="IY167:IY186" ca="1" si="780">IT167</f>
        <v>1986</v>
      </c>
      <c r="IZ167" s="18" t="e">
        <f t="shared" ca="1" si="744"/>
        <v>#DIV/0!</v>
      </c>
      <c r="JA167" s="18">
        <f t="shared" ca="1" si="745"/>
        <v>0.98339225438359512</v>
      </c>
      <c r="JB167" s="18">
        <f t="shared" ca="1" si="746"/>
        <v>1.0060719409915111</v>
      </c>
    </row>
    <row r="168" spans="1:262" x14ac:dyDescent="0.2">
      <c r="A168" t="s">
        <v>202</v>
      </c>
      <c r="B168" s="1">
        <f t="shared" ref="B168:B231" si="781">B167+1</f>
        <v>1951</v>
      </c>
      <c r="C168" s="42">
        <f t="shared" si="670"/>
        <v>5388.1930000000002</v>
      </c>
      <c r="D168" s="42">
        <f t="shared" si="670"/>
        <v>2990.098</v>
      </c>
      <c r="E168" s="42">
        <f t="shared" si="670"/>
        <v>15673.699000000001</v>
      </c>
      <c r="F168" s="42">
        <f t="shared" si="670"/>
        <v>8957.5850000000009</v>
      </c>
      <c r="G168" s="42">
        <f t="shared" si="671"/>
        <v>3943.8989999999994</v>
      </c>
      <c r="H168" s="42">
        <f t="shared" si="747"/>
        <v>36953.474000000002</v>
      </c>
      <c r="I168" s="42"/>
      <c r="J168" s="42"/>
      <c r="K168" s="42"/>
      <c r="L168" s="42"/>
      <c r="M168" s="42">
        <f t="shared" si="672"/>
        <v>2990.0440000000003</v>
      </c>
      <c r="N168" s="42"/>
      <c r="O168" s="42"/>
      <c r="P168" s="42"/>
      <c r="Q168" s="42"/>
      <c r="R168" s="27"/>
      <c r="S168" s="27"/>
      <c r="T168" s="1"/>
      <c r="U168" s="1"/>
      <c r="V168" s="1"/>
      <c r="W168" s="1"/>
      <c r="X168" s="1"/>
      <c r="Y168" s="1"/>
      <c r="AA168" s="23"/>
      <c r="AB168" s="23">
        <f t="shared" si="673"/>
        <v>28246.642791733044</v>
      </c>
      <c r="AC168" s="23"/>
      <c r="AD168" s="58"/>
      <c r="AE168" s="27">
        <f t="shared" si="674"/>
        <v>252.36100000000002</v>
      </c>
      <c r="AF168" s="27"/>
      <c r="AI168" s="267" t="e">
        <f t="shared" si="675"/>
        <v>#DIV/0!</v>
      </c>
      <c r="AJ168" s="267">
        <f t="shared" si="676"/>
        <v>105.85484519509333</v>
      </c>
      <c r="AK168" s="267" t="e">
        <f t="shared" si="677"/>
        <v>#DIV/0!</v>
      </c>
      <c r="AL168" s="51" t="e">
        <f t="shared" si="678"/>
        <v>#DIV/0!</v>
      </c>
      <c r="AM168" s="15">
        <f t="shared" si="679"/>
        <v>0</v>
      </c>
      <c r="AN168" s="15"/>
      <c r="AO168" s="34" t="e">
        <f t="shared" si="680"/>
        <v>#DIV/0!</v>
      </c>
      <c r="AP168" s="34" t="e">
        <f t="shared" si="681"/>
        <v>#DIV/0!</v>
      </c>
      <c r="AR168" s="26" t="e">
        <f t="shared" si="682"/>
        <v>#DIV/0!</v>
      </c>
      <c r="AS168" s="26">
        <f t="shared" si="683"/>
        <v>1.0106635326626394</v>
      </c>
      <c r="AT168" s="26" t="e">
        <f t="shared" si="684"/>
        <v>#DIV/0!</v>
      </c>
      <c r="AU168" s="26" t="e">
        <f t="shared" si="685"/>
        <v>#DIV/0!</v>
      </c>
      <c r="AV168" s="26">
        <f t="shared" si="686"/>
        <v>0</v>
      </c>
      <c r="AW168" s="26" t="e">
        <f t="shared" si="687"/>
        <v>#DIV/0!</v>
      </c>
      <c r="AZ168" s="34" t="e">
        <f t="shared" si="688"/>
        <v>#DIV/0!</v>
      </c>
      <c r="BA168" s="34" t="e">
        <f t="shared" si="689"/>
        <v>#DIV/0!</v>
      </c>
      <c r="BB168" s="34" t="e">
        <f t="shared" si="690"/>
        <v>#DIV/0!</v>
      </c>
      <c r="BC168" s="95" t="e">
        <f t="shared" si="691"/>
        <v>#DIV/0!</v>
      </c>
      <c r="BD168" s="34" t="e">
        <f t="shared" si="692"/>
        <v>#DIV/0!</v>
      </c>
      <c r="BE168" s="34"/>
      <c r="BI168" s="51"/>
      <c r="BJ168" s="258">
        <f>[10]Commercial_Total!Y97</f>
        <v>0.99713898805750811</v>
      </c>
      <c r="BK168" s="1"/>
      <c r="BL168" s="1"/>
      <c r="BM168" s="205"/>
      <c r="BO168" s="1"/>
      <c r="BP168" s="258">
        <f>[10]Commercial_Total!X97</f>
        <v>1.0135633495100598</v>
      </c>
      <c r="BQ168" s="1"/>
      <c r="BR168" s="51"/>
      <c r="BS168" s="51"/>
      <c r="CA168" s="83">
        <f t="shared" ref="CA168:CA225" si="782">IF(FW168&gt;0,FW168,"NA")</f>
        <v>0.31112676233477132</v>
      </c>
      <c r="CB168" s="83" t="str">
        <f t="shared" si="693"/>
        <v xml:space="preserve">NA </v>
      </c>
      <c r="CC168" s="83" t="str">
        <f t="shared" si="748"/>
        <v xml:space="preserve">NA </v>
      </c>
      <c r="CD168" s="83" t="str">
        <f t="shared" si="694"/>
        <v>NA</v>
      </c>
      <c r="CE168" s="83" t="str">
        <f t="shared" si="695"/>
        <v>NA</v>
      </c>
      <c r="CF168" s="83" t="str">
        <f t="shared" si="696"/>
        <v>NA</v>
      </c>
      <c r="CG168" s="84" t="str">
        <f t="shared" si="749"/>
        <v xml:space="preserve">NA </v>
      </c>
      <c r="CH168" s="84" t="str">
        <f t="shared" si="697"/>
        <v>NA</v>
      </c>
      <c r="CI168" s="9"/>
      <c r="CJ168" s="84" t="str">
        <f t="shared" si="750"/>
        <v xml:space="preserve">NA </v>
      </c>
      <c r="CL168" s="87" t="e">
        <f t="shared" si="698"/>
        <v>#DIV/0!</v>
      </c>
      <c r="CM168" s="87" t="e">
        <f t="shared" si="751"/>
        <v>#DIV/0!</v>
      </c>
      <c r="CN168" s="92">
        <f t="shared" si="752"/>
        <v>0</v>
      </c>
      <c r="CO168" s="92">
        <f t="shared" si="753"/>
        <v>0</v>
      </c>
      <c r="CP168" s="5">
        <f t="shared" si="754"/>
        <v>0</v>
      </c>
      <c r="CQ168" s="91">
        <f t="shared" si="699"/>
        <v>0</v>
      </c>
      <c r="CR168" s="37" t="e">
        <f t="shared" si="700"/>
        <v>#VALUE!</v>
      </c>
      <c r="CS168" t="e">
        <f t="shared" si="701"/>
        <v>#VALUE!</v>
      </c>
      <c r="CT168" s="84" t="str">
        <f t="shared" si="702"/>
        <v xml:space="preserve">NA </v>
      </c>
      <c r="CU168" s="205"/>
      <c r="CV168" s="244"/>
      <c r="CW168" s="5"/>
      <c r="CX168" s="26"/>
      <c r="CY168" s="26"/>
      <c r="CZ168" s="26"/>
      <c r="DA168" s="26"/>
      <c r="DB168" s="26"/>
      <c r="DE168" s="26"/>
      <c r="DF168" s="26"/>
      <c r="DG168" s="26"/>
      <c r="DH168" s="26"/>
      <c r="DI168" s="26"/>
      <c r="DJ168" s="26"/>
      <c r="DK168" s="26"/>
      <c r="DL168" s="26"/>
      <c r="DM168" s="26"/>
      <c r="DN168" s="26"/>
      <c r="DO168" s="26"/>
      <c r="DP168" s="26"/>
      <c r="DQ168" s="26"/>
      <c r="DR168" s="26"/>
      <c r="DS168" s="26"/>
      <c r="DT168" s="26" t="e">
        <f t="shared" ref="DT168:DT227" si="783">LN(AR168/AR167)</f>
        <v>#DIV/0!</v>
      </c>
      <c r="DU168" s="26">
        <f t="shared" ref="DU168:DU227" si="784">LN(AS168/AS167)</f>
        <v>-3.9208830560996159E-2</v>
      </c>
      <c r="DV168" s="26" t="e">
        <f t="shared" ref="DV168:DV227" si="785">LN(AT168/AT167)</f>
        <v>#DIV/0!</v>
      </c>
      <c r="DW168" s="26" t="e">
        <f t="shared" ref="DW168:DW227" si="786">LN(AU168/AU167)</f>
        <v>#DIV/0!</v>
      </c>
      <c r="DX168" s="26" t="e">
        <f t="shared" ref="DX168:DX227" si="787">LN(AV168/AV167)</f>
        <v>#DIV/0!</v>
      </c>
      <c r="DZ168" s="26" t="e">
        <f t="shared" ref="DZ168:DZ227" si="788">EXP(SUMPRODUCT($DL168:$DP168,DT168:DX168))</f>
        <v>#DIV/0!</v>
      </c>
      <c r="EA168" s="26">
        <f t="shared" ref="EA168:EA227" si="789">IF(ISERR(DZ168),EA167,DZ168*EA167)</f>
        <v>1</v>
      </c>
      <c r="EB168" s="26">
        <f t="shared" si="703"/>
        <v>1.2486689072205088</v>
      </c>
      <c r="ED168" s="26" t="e">
        <f t="shared" si="755"/>
        <v>#DIV/0!</v>
      </c>
      <c r="EE168" s="26" t="e">
        <f t="shared" si="756"/>
        <v>#DIV/0!</v>
      </c>
      <c r="EF168" s="26" t="e">
        <f t="shared" si="757"/>
        <v>#DIV/0!</v>
      </c>
      <c r="EG168" s="26" t="e">
        <f t="shared" si="758"/>
        <v>#DIV/0!</v>
      </c>
      <c r="EH168" s="26" t="e">
        <f t="shared" si="759"/>
        <v>#DIV/0!</v>
      </c>
      <c r="EJ168" s="26" t="e">
        <f t="shared" si="760"/>
        <v>#DIV/0!</v>
      </c>
      <c r="EK168" s="26">
        <f t="shared" ref="EK168:EK227" si="790">IF(ISERR(EJ168),EK167,EJ168*EK167)</f>
        <v>1</v>
      </c>
      <c r="EL168" s="26">
        <f t="shared" si="704"/>
        <v>1.1364597357338799</v>
      </c>
      <c r="EO168" s="26" t="e">
        <f t="shared" ref="EO168:EO227" si="791">LN(BI168/BI167)</f>
        <v>#DIV/0!</v>
      </c>
      <c r="EP168" s="26">
        <f t="shared" ref="EP168:EP227" si="792">LN(BJ168/BJ167)</f>
        <v>-4.0132575204634785E-2</v>
      </c>
      <c r="EQ168" s="26" t="e">
        <f t="shared" ref="EQ168:EQ227" si="793">LN(BK168/BK167)</f>
        <v>#DIV/0!</v>
      </c>
      <c r="ER168" s="26" t="e">
        <f t="shared" ref="ER168:ER227" si="794">LN(BL168/BL167)</f>
        <v>#DIV/0!</v>
      </c>
      <c r="ES168" s="26" t="e">
        <f t="shared" ref="ES168:ES187" si="795">LN(BM168/BM167)</f>
        <v>#DIV/0!</v>
      </c>
      <c r="EU168" s="26" t="e">
        <f t="shared" si="761"/>
        <v>#DIV/0!</v>
      </c>
      <c r="EV168" s="26">
        <f t="shared" ref="EV168:EV227" si="796">IF(ISERR(EU168),EV167,EU168*EV167)</f>
        <v>1</v>
      </c>
      <c r="EW168" s="26">
        <f t="shared" si="705"/>
        <v>1.2566010365551699</v>
      </c>
      <c r="EX168" s="26"/>
      <c r="EY168" s="26" t="e">
        <f t="shared" si="762"/>
        <v>#DIV/0!</v>
      </c>
      <c r="EZ168" s="26">
        <f t="shared" si="763"/>
        <v>9.2374464363866927E-4</v>
      </c>
      <c r="FA168" s="26" t="e">
        <f t="shared" si="764"/>
        <v>#DIV/0!</v>
      </c>
      <c r="FB168" s="26" t="e">
        <f t="shared" si="765"/>
        <v>#DIV/0!</v>
      </c>
      <c r="FC168" s="26" t="e">
        <f t="shared" si="766"/>
        <v>#DIV/0!</v>
      </c>
      <c r="FD168" s="26"/>
      <c r="FE168" s="26" t="e">
        <f t="shared" si="767"/>
        <v>#DIV/0!</v>
      </c>
      <c r="FF168" s="26">
        <f t="shared" ref="FF168:FF225" si="797">IF(ISERR(FE168),FF167,FE168*FF167)</f>
        <v>1</v>
      </c>
      <c r="FG168" s="26">
        <f t="shared" si="706"/>
        <v>0.99368754697394535</v>
      </c>
      <c r="FW168" s="26">
        <f t="shared" si="707"/>
        <v>0.31112676233477132</v>
      </c>
      <c r="FY168" s="8">
        <f t="shared" ref="FY168:FY227" si="798">FY167+1</f>
        <v>2</v>
      </c>
      <c r="FZ168" t="b">
        <f t="shared" si="768"/>
        <v>1</v>
      </c>
      <c r="GB168" t="s">
        <v>105</v>
      </c>
      <c r="GC168" s="13">
        <f ca="1">OFFSET(N166,$FZ$5,0)</f>
        <v>18161.46099368903</v>
      </c>
      <c r="GD168" s="20">
        <f ca="1">OFFSET(CZ166,$FZ$7,0)</f>
        <v>0.23755673370320535</v>
      </c>
      <c r="GE168" s="13">
        <f ca="1">OFFSET(AT166,$FZ$5,0)</f>
        <v>0.61928418587544243</v>
      </c>
      <c r="GF168" s="11"/>
      <c r="GG168" s="17">
        <f t="shared" ca="1" si="708"/>
        <v>1987</v>
      </c>
      <c r="GH168" s="18">
        <f t="shared" ca="1" si="709"/>
        <v>1.0704179295946472</v>
      </c>
      <c r="GI168" s="18">
        <f t="shared" ca="1" si="710"/>
        <v>0.98591235784091247</v>
      </c>
      <c r="GJ168" s="18">
        <f t="shared" ca="1" si="711"/>
        <v>0.98204364419116774</v>
      </c>
      <c r="GK168" s="94">
        <f t="shared" ca="1" si="769"/>
        <v>1.0363882354596707</v>
      </c>
      <c r="GM168">
        <f t="shared" ca="1" si="770"/>
        <v>1987</v>
      </c>
      <c r="GN168" s="18">
        <f t="shared" ca="1" si="712"/>
        <v>0.98683679653541556</v>
      </c>
      <c r="GO168" s="18">
        <f t="shared" ca="1" si="713"/>
        <v>1.0045024961950417</v>
      </c>
      <c r="GP168" s="18">
        <f t="shared" ca="1" si="714"/>
        <v>0.97377104265982117</v>
      </c>
      <c r="GQ168" s="18">
        <f t="shared" ca="1" si="715"/>
        <v>0.98888140040798556</v>
      </c>
      <c r="GR168" s="18">
        <f t="shared" ca="1" si="716"/>
        <v>0.97193782726717304</v>
      </c>
      <c r="GY168" s="14"/>
      <c r="HA168">
        <f t="shared" si="717"/>
        <v>0.22425077506028249</v>
      </c>
      <c r="HB168" t="e">
        <f t="shared" si="718"/>
        <v>#VALUE!</v>
      </c>
      <c r="HC168" t="e">
        <f t="shared" si="719"/>
        <v>#VALUE!</v>
      </c>
      <c r="HD168" t="e">
        <f t="shared" si="720"/>
        <v>#VALUE!</v>
      </c>
      <c r="HE168" t="e">
        <f t="shared" si="721"/>
        <v>#VALUE!</v>
      </c>
      <c r="HF168" t="e">
        <f t="shared" si="722"/>
        <v>#VALUE!</v>
      </c>
      <c r="HH168" t="e">
        <f t="shared" si="723"/>
        <v>#VALUE!</v>
      </c>
      <c r="HJ168" t="e">
        <f t="shared" si="771"/>
        <v>#DIV/0!</v>
      </c>
      <c r="HK168">
        <f t="shared" si="772"/>
        <v>0.95227129271233701</v>
      </c>
      <c r="HL168" t="e">
        <f t="shared" si="773"/>
        <v>#DIV/0!</v>
      </c>
      <c r="HM168" t="e">
        <f t="shared" si="774"/>
        <v>#DIV/0!</v>
      </c>
      <c r="HN168">
        <f t="shared" si="775"/>
        <v>0</v>
      </c>
      <c r="HP168" s="8">
        <f t="shared" ref="HP168:HP227" si="799">HP167+1</f>
        <v>2</v>
      </c>
      <c r="HQ168" t="b">
        <f t="shared" si="776"/>
        <v>1</v>
      </c>
      <c r="HS168" t="s">
        <v>105</v>
      </c>
      <c r="HT168" s="13">
        <f ca="1">OFFSET(CZ166,$HQ$7,0)</f>
        <v>0.22842408434288058</v>
      </c>
      <c r="HU168" s="12">
        <f ca="1">OFFSET(HL166,$HQ$5,0)</f>
        <v>0</v>
      </c>
      <c r="HV168" s="11"/>
      <c r="HW168" s="17">
        <f t="shared" ca="1" si="724"/>
        <v>1987</v>
      </c>
      <c r="HX168" s="18">
        <f t="shared" ca="1" si="725"/>
        <v>0.77152491977446191</v>
      </c>
      <c r="HY168" s="18">
        <f t="shared" ca="1" si="726"/>
        <v>1.0599945318905339</v>
      </c>
      <c r="HZ168" s="18">
        <f t="shared" ca="1" si="727"/>
        <v>1.0280678900753988</v>
      </c>
      <c r="IC168" s="18">
        <f t="shared" ca="1" si="728"/>
        <v>0.94387542378717093</v>
      </c>
      <c r="ID168" s="18">
        <f t="shared" ca="1" si="729"/>
        <v>0.93600167084545038</v>
      </c>
      <c r="IE168" s="18">
        <f t="shared" ca="1" si="730"/>
        <v>1.0036642056813276</v>
      </c>
      <c r="IF168" s="18">
        <f t="shared" ca="1" si="731"/>
        <v>1.1532941698723513</v>
      </c>
      <c r="IG168" s="18">
        <f t="shared" ca="1" si="732"/>
        <v>0.98215753762765878</v>
      </c>
      <c r="IH168" s="197"/>
      <c r="II168">
        <f t="shared" si="777"/>
        <v>0</v>
      </c>
      <c r="IJ168">
        <f t="shared" si="778"/>
        <v>0.48557443623318813</v>
      </c>
      <c r="IK168" t="e">
        <f t="shared" si="779"/>
        <v>#DIV/0!</v>
      </c>
      <c r="IL168">
        <f t="shared" si="733"/>
        <v>0</v>
      </c>
      <c r="IM168">
        <f t="shared" si="734"/>
        <v>0.49075237509410358</v>
      </c>
      <c r="IN168">
        <f t="shared" si="735"/>
        <v>0</v>
      </c>
      <c r="IO168" s="17">
        <f t="shared" ca="1" si="736"/>
        <v>1987</v>
      </c>
      <c r="IP168" s="18">
        <f t="shared" ca="1" si="737"/>
        <v>1.0304201935369028</v>
      </c>
      <c r="IQ168" s="18">
        <f t="shared" ca="1" si="738"/>
        <v>0.96755174968399793</v>
      </c>
      <c r="IR168" s="18">
        <f t="shared" ca="1" si="739"/>
        <v>0.98420587821421646</v>
      </c>
      <c r="IT168" s="17">
        <f t="shared" ca="1" si="740"/>
        <v>1987</v>
      </c>
      <c r="IU168" s="18">
        <f t="shared" ca="1" si="741"/>
        <v>1.0445556731731047</v>
      </c>
      <c r="IV168" s="18">
        <f t="shared" ca="1" si="742"/>
        <v>0.99339627527820407</v>
      </c>
      <c r="IW168" s="18">
        <f t="shared" ca="1" si="743"/>
        <v>1.0376577150508792</v>
      </c>
      <c r="IY168" s="17">
        <f t="shared" ca="1" si="780"/>
        <v>1987</v>
      </c>
      <c r="IZ168" s="18" t="e">
        <f t="shared" ca="1" si="744"/>
        <v>#DIV/0!</v>
      </c>
      <c r="JA168" s="18">
        <f t="shared" ca="1" si="745"/>
        <v>0.97193782726717304</v>
      </c>
      <c r="JB168" s="18">
        <f t="shared" ca="1" si="746"/>
        <v>1.0326313963924834</v>
      </c>
    </row>
    <row r="169" spans="1:262" x14ac:dyDescent="0.2">
      <c r="A169" t="s">
        <v>202</v>
      </c>
      <c r="B169" s="1">
        <f t="shared" si="781"/>
        <v>1952</v>
      </c>
      <c r="C169" s="42">
        <f t="shared" si="670"/>
        <v>5477.5810000000001</v>
      </c>
      <c r="D169" s="42">
        <f t="shared" si="670"/>
        <v>2946.2549999999997</v>
      </c>
      <c r="E169" s="42">
        <f t="shared" si="670"/>
        <v>15250.444</v>
      </c>
      <c r="F169" s="42">
        <f t="shared" si="670"/>
        <v>8928.7240000000002</v>
      </c>
      <c r="G169" s="42">
        <f t="shared" si="671"/>
        <v>4122.951</v>
      </c>
      <c r="H169" s="42">
        <f t="shared" si="747"/>
        <v>36725.955000000002</v>
      </c>
      <c r="I169" s="42"/>
      <c r="J169" s="42"/>
      <c r="K169" s="42"/>
      <c r="L169" s="42"/>
      <c r="M169" s="42">
        <f t="shared" si="672"/>
        <v>2946.1979999999999</v>
      </c>
      <c r="N169" s="42"/>
      <c r="O169" s="42"/>
      <c r="P169" s="42"/>
      <c r="Q169" s="42"/>
      <c r="R169" s="27"/>
      <c r="S169" s="27"/>
      <c r="T169" s="1"/>
      <c r="U169" s="1"/>
      <c r="V169" s="1"/>
      <c r="W169" s="1"/>
      <c r="X169" s="1"/>
      <c r="Y169" s="1"/>
      <c r="AA169" s="23"/>
      <c r="AB169" s="23">
        <f t="shared" si="673"/>
        <v>28701.498970601177</v>
      </c>
      <c r="AC169" s="23"/>
      <c r="AD169" s="58"/>
      <c r="AE169" s="27">
        <f t="shared" si="674"/>
        <v>273.28799999999995</v>
      </c>
      <c r="AF169" s="27"/>
      <c r="AI169" s="267" t="e">
        <f t="shared" si="675"/>
        <v>#DIV/0!</v>
      </c>
      <c r="AJ169" s="267">
        <f t="shared" si="676"/>
        <v>102.64962129740255</v>
      </c>
      <c r="AK169" s="267" t="e">
        <f t="shared" si="677"/>
        <v>#DIV/0!</v>
      </c>
      <c r="AL169" s="51" t="e">
        <f t="shared" si="678"/>
        <v>#DIV/0!</v>
      </c>
      <c r="AM169" s="15">
        <f t="shared" si="679"/>
        <v>0</v>
      </c>
      <c r="AN169" s="15"/>
      <c r="AO169" s="34" t="e">
        <f t="shared" si="680"/>
        <v>#DIV/0!</v>
      </c>
      <c r="AP169" s="34" t="e">
        <f t="shared" si="681"/>
        <v>#DIV/0!</v>
      </c>
      <c r="AR169" s="26" t="e">
        <f t="shared" si="682"/>
        <v>#DIV/0!</v>
      </c>
      <c r="AS169" s="26">
        <f t="shared" si="683"/>
        <v>0.98006122153134856</v>
      </c>
      <c r="AT169" s="26" t="e">
        <f t="shared" si="684"/>
        <v>#DIV/0!</v>
      </c>
      <c r="AU169" s="26" t="e">
        <f t="shared" si="685"/>
        <v>#DIV/0!</v>
      </c>
      <c r="AV169" s="26">
        <f t="shared" si="686"/>
        <v>0</v>
      </c>
      <c r="AW169" s="26" t="e">
        <f t="shared" si="687"/>
        <v>#DIV/0!</v>
      </c>
      <c r="AZ169" s="34" t="e">
        <f t="shared" si="688"/>
        <v>#DIV/0!</v>
      </c>
      <c r="BA169" s="34" t="e">
        <f t="shared" si="689"/>
        <v>#DIV/0!</v>
      </c>
      <c r="BB169" s="34" t="e">
        <f t="shared" si="690"/>
        <v>#DIV/0!</v>
      </c>
      <c r="BC169" s="95" t="e">
        <f t="shared" si="691"/>
        <v>#DIV/0!</v>
      </c>
      <c r="BD169" s="34" t="e">
        <f t="shared" si="692"/>
        <v>#DIV/0!</v>
      </c>
      <c r="BE169" s="34"/>
      <c r="BI169" s="51"/>
      <c r="BJ169" s="258">
        <f>[10]Commercial_Total!Y98</f>
        <v>0.99021549701475842</v>
      </c>
      <c r="BK169" s="1"/>
      <c r="BL169" s="1"/>
      <c r="BM169" s="205"/>
      <c r="BO169" s="1"/>
      <c r="BP169" s="258">
        <f>[10]Commercial_Total!X98</f>
        <v>0.98974538823718439</v>
      </c>
      <c r="BQ169" s="1"/>
      <c r="BR169" s="51"/>
      <c r="BS169" s="51"/>
      <c r="CA169" s="83">
        <f t="shared" si="782"/>
        <v>0.32384198412798226</v>
      </c>
      <c r="CB169" s="83" t="str">
        <f t="shared" si="693"/>
        <v xml:space="preserve">NA </v>
      </c>
      <c r="CC169" s="83" t="str">
        <f t="shared" si="748"/>
        <v xml:space="preserve">NA </v>
      </c>
      <c r="CD169" s="83" t="str">
        <f t="shared" si="694"/>
        <v>NA</v>
      </c>
      <c r="CE169" s="83" t="str">
        <f t="shared" si="695"/>
        <v>NA</v>
      </c>
      <c r="CF169" s="83" t="str">
        <f t="shared" si="696"/>
        <v>NA</v>
      </c>
      <c r="CG169" s="84" t="str">
        <f t="shared" si="749"/>
        <v xml:space="preserve">NA </v>
      </c>
      <c r="CH169" s="84" t="str">
        <f t="shared" si="697"/>
        <v>NA</v>
      </c>
      <c r="CI169" s="9"/>
      <c r="CJ169" s="84" t="str">
        <f t="shared" si="750"/>
        <v xml:space="preserve">NA </v>
      </c>
      <c r="CL169" s="87" t="e">
        <f t="shared" si="698"/>
        <v>#DIV/0!</v>
      </c>
      <c r="CM169" s="87" t="e">
        <f t="shared" si="751"/>
        <v>#DIV/0!</v>
      </c>
      <c r="CN169" s="92">
        <f t="shared" si="752"/>
        <v>0</v>
      </c>
      <c r="CO169" s="92">
        <f t="shared" si="753"/>
        <v>0</v>
      </c>
      <c r="CP169" s="5">
        <f t="shared" si="754"/>
        <v>0</v>
      </c>
      <c r="CQ169" s="91">
        <f t="shared" si="699"/>
        <v>0</v>
      </c>
      <c r="CR169" s="37" t="e">
        <f t="shared" si="700"/>
        <v>#VALUE!</v>
      </c>
      <c r="CS169" t="e">
        <f t="shared" si="701"/>
        <v>#VALUE!</v>
      </c>
      <c r="CT169" s="84" t="str">
        <f t="shared" si="702"/>
        <v xml:space="preserve">NA </v>
      </c>
      <c r="CU169" s="205"/>
      <c r="CV169" s="244"/>
      <c r="CW169" s="5"/>
      <c r="CX169" s="26"/>
      <c r="CY169" s="26"/>
      <c r="CZ169" s="26"/>
      <c r="DA169" s="26"/>
      <c r="DB169" s="26"/>
      <c r="DE169" s="26"/>
      <c r="DF169" s="26"/>
      <c r="DG169" s="26"/>
      <c r="DH169" s="26"/>
      <c r="DI169" s="26"/>
      <c r="DJ169" s="26"/>
      <c r="DK169" s="26"/>
      <c r="DL169" s="26"/>
      <c r="DM169" s="26"/>
      <c r="DN169" s="26"/>
      <c r="DO169" s="26"/>
      <c r="DP169" s="26"/>
      <c r="DQ169" s="26"/>
      <c r="DR169" s="26"/>
      <c r="DS169" s="26"/>
      <c r="DT169" s="26" t="e">
        <f t="shared" si="783"/>
        <v>#DIV/0!</v>
      </c>
      <c r="DU169" s="26">
        <f t="shared" si="784"/>
        <v>-3.0747316498132341E-2</v>
      </c>
      <c r="DV169" s="26" t="e">
        <f t="shared" si="785"/>
        <v>#DIV/0!</v>
      </c>
      <c r="DW169" s="26" t="e">
        <f t="shared" si="786"/>
        <v>#DIV/0!</v>
      </c>
      <c r="DX169" s="26" t="e">
        <f t="shared" si="787"/>
        <v>#DIV/0!</v>
      </c>
      <c r="DZ169" s="26" t="e">
        <f t="shared" si="788"/>
        <v>#DIV/0!</v>
      </c>
      <c r="EA169" s="26">
        <f t="shared" si="789"/>
        <v>1</v>
      </c>
      <c r="EB169" s="26">
        <f t="shared" si="703"/>
        <v>1.2486689072205088</v>
      </c>
      <c r="ED169" s="26" t="e">
        <f t="shared" si="755"/>
        <v>#DIV/0!</v>
      </c>
      <c r="EE169" s="26" t="e">
        <f t="shared" si="756"/>
        <v>#DIV/0!</v>
      </c>
      <c r="EF169" s="26" t="e">
        <f t="shared" si="757"/>
        <v>#DIV/0!</v>
      </c>
      <c r="EG169" s="26" t="e">
        <f t="shared" si="758"/>
        <v>#DIV/0!</v>
      </c>
      <c r="EH169" s="26" t="e">
        <f t="shared" si="759"/>
        <v>#DIV/0!</v>
      </c>
      <c r="EJ169" s="26" t="e">
        <f t="shared" si="760"/>
        <v>#DIV/0!</v>
      </c>
      <c r="EK169" s="26">
        <f t="shared" si="790"/>
        <v>1</v>
      </c>
      <c r="EL169" s="26">
        <f t="shared" si="704"/>
        <v>1.1364597357338799</v>
      </c>
      <c r="EO169" s="26" t="e">
        <f t="shared" si="791"/>
        <v>#DIV/0!</v>
      </c>
      <c r="EP169" s="26">
        <f t="shared" si="792"/>
        <v>-6.9675733286004553E-3</v>
      </c>
      <c r="EQ169" s="26" t="e">
        <f t="shared" si="793"/>
        <v>#DIV/0!</v>
      </c>
      <c r="ER169" s="26" t="e">
        <f t="shared" si="794"/>
        <v>#DIV/0!</v>
      </c>
      <c r="ES169" s="26" t="e">
        <f t="shared" si="795"/>
        <v>#DIV/0!</v>
      </c>
      <c r="EU169" s="26" t="e">
        <f t="shared" si="761"/>
        <v>#DIV/0!</v>
      </c>
      <c r="EV169" s="26">
        <f t="shared" si="796"/>
        <v>1</v>
      </c>
      <c r="EW169" s="26">
        <f t="shared" si="705"/>
        <v>1.2566010365551699</v>
      </c>
      <c r="EX169" s="26"/>
      <c r="EY169" s="26" t="e">
        <f t="shared" si="762"/>
        <v>#DIV/0!</v>
      </c>
      <c r="EZ169" s="26">
        <f t="shared" si="763"/>
        <v>-2.3779743169531874E-2</v>
      </c>
      <c r="FA169" s="26" t="e">
        <f t="shared" si="764"/>
        <v>#DIV/0!</v>
      </c>
      <c r="FB169" s="26" t="e">
        <f t="shared" si="765"/>
        <v>#DIV/0!</v>
      </c>
      <c r="FC169" s="26" t="e">
        <f t="shared" si="766"/>
        <v>#DIV/0!</v>
      </c>
      <c r="FD169" s="26"/>
      <c r="FE169" s="26" t="e">
        <f t="shared" si="767"/>
        <v>#DIV/0!</v>
      </c>
      <c r="FF169" s="26">
        <f t="shared" si="797"/>
        <v>1</v>
      </c>
      <c r="FG169" s="26">
        <f t="shared" si="706"/>
        <v>0.99368754697394535</v>
      </c>
      <c r="FW169" s="26">
        <f t="shared" si="707"/>
        <v>0.32384198412798226</v>
      </c>
      <c r="FY169" s="8">
        <f t="shared" si="798"/>
        <v>3</v>
      </c>
      <c r="FZ169" t="b">
        <f t="shared" si="768"/>
        <v>1</v>
      </c>
      <c r="GB169" t="s">
        <v>106</v>
      </c>
      <c r="GC169" s="13">
        <f ca="1">OFFSET(O166,$FZ$5,0)</f>
        <v>25763.833627047923</v>
      </c>
      <c r="GD169" s="20">
        <f ca="1">OFFSET(DA166,$FZ$7,0)</f>
        <v>0.27987604465232957</v>
      </c>
      <c r="GE169" s="13">
        <f ca="1">OFFSET(AU166,$FZ$5,0)</f>
        <v>0.84565382259107169</v>
      </c>
      <c r="GF169" s="11"/>
      <c r="GG169" s="17">
        <f t="shared" ca="1" si="708"/>
        <v>1988</v>
      </c>
      <c r="GH169" s="18">
        <f t="shared" ca="1" si="709"/>
        <v>1.1151287243274515</v>
      </c>
      <c r="GI169" s="18">
        <f t="shared" ca="1" si="710"/>
        <v>0.98977243466423637</v>
      </c>
      <c r="GJ169" s="18">
        <f t="shared" ca="1" si="711"/>
        <v>0.98449805070436114</v>
      </c>
      <c r="GK169" s="94">
        <f t="shared" ca="1" si="769"/>
        <v>1.0866138040350197</v>
      </c>
      <c r="GM169">
        <f t="shared" ca="1" si="770"/>
        <v>1988</v>
      </c>
      <c r="GN169" s="18">
        <f t="shared" ca="1" si="712"/>
        <v>0.98777238699280279</v>
      </c>
      <c r="GO169" s="18">
        <f t="shared" ca="1" si="713"/>
        <v>1.0266880763387249</v>
      </c>
      <c r="GP169" s="18">
        <f t="shared" ca="1" si="714"/>
        <v>0.99780226335028643</v>
      </c>
      <c r="GQ169" s="18">
        <f t="shared" ca="1" si="715"/>
        <v>0.9740290738609132</v>
      </c>
      <c r="GR169" s="18">
        <f t="shared" ca="1" si="716"/>
        <v>0.96758209982357424</v>
      </c>
      <c r="GY169" s="14"/>
      <c r="HA169">
        <f t="shared" si="717"/>
        <v>0.23341552296172741</v>
      </c>
      <c r="HB169" t="e">
        <f t="shared" si="718"/>
        <v>#VALUE!</v>
      </c>
      <c r="HC169" t="e">
        <f t="shared" si="719"/>
        <v>#VALUE!</v>
      </c>
      <c r="HD169" t="e">
        <f t="shared" si="720"/>
        <v>#VALUE!</v>
      </c>
      <c r="HE169" t="e">
        <f t="shared" si="721"/>
        <v>#VALUE!</v>
      </c>
      <c r="HF169" t="e">
        <f t="shared" si="722"/>
        <v>#VALUE!</v>
      </c>
      <c r="HH169" t="e">
        <f t="shared" si="723"/>
        <v>#VALUE!</v>
      </c>
      <c r="HJ169" t="e">
        <f t="shared" si="771"/>
        <v>#DIV/0!</v>
      </c>
      <c r="HK169">
        <f t="shared" si="772"/>
        <v>0.923437065059733</v>
      </c>
      <c r="HL169" t="e">
        <f t="shared" si="773"/>
        <v>#DIV/0!</v>
      </c>
      <c r="HM169" t="e">
        <f t="shared" si="774"/>
        <v>#DIV/0!</v>
      </c>
      <c r="HN169">
        <f t="shared" si="775"/>
        <v>0</v>
      </c>
      <c r="HP169" s="8">
        <f t="shared" si="799"/>
        <v>3</v>
      </c>
      <c r="HQ169" t="b">
        <f t="shared" si="776"/>
        <v>1</v>
      </c>
      <c r="HS169" t="s">
        <v>106</v>
      </c>
      <c r="HT169" s="13">
        <f ca="1">OFFSET(DA166,$HQ$7,0)</f>
        <v>0.28029369281442851</v>
      </c>
      <c r="HU169" s="12">
        <f ca="1">OFFSET(HM166,$HQ$5,0)</f>
        <v>0</v>
      </c>
      <c r="HV169" s="11"/>
      <c r="HW169" s="17">
        <f t="shared" ca="1" si="724"/>
        <v>1988</v>
      </c>
      <c r="HX169" s="18">
        <f t="shared" ca="1" si="725"/>
        <v>0.80375111046648651</v>
      </c>
      <c r="HY169" s="18">
        <f t="shared" ca="1" si="726"/>
        <v>1.0641446577033002</v>
      </c>
      <c r="HZ169" s="18">
        <f t="shared" ca="1" si="727"/>
        <v>1.0306373242755298</v>
      </c>
      <c r="IC169" s="18">
        <f t="shared" ca="1" si="728"/>
        <v>0.98410379956503191</v>
      </c>
      <c r="ID169" s="18">
        <f t="shared" ca="1" si="729"/>
        <v>0.96899857797123434</v>
      </c>
      <c r="IE169" s="18">
        <f t="shared" ca="1" si="730"/>
        <v>1.0267801527119012</v>
      </c>
      <c r="IF169" s="18">
        <f t="shared" ca="1" si="731"/>
        <v>1.1406113235178139</v>
      </c>
      <c r="IG169" s="18">
        <f t="shared" ca="1" si="732"/>
        <v>0.97775601067751339</v>
      </c>
      <c r="IH169" s="197"/>
      <c r="II169">
        <f t="shared" si="777"/>
        <v>0</v>
      </c>
      <c r="IJ169">
        <f t="shared" si="778"/>
        <v>0.49339364980308242</v>
      </c>
      <c r="IK169" t="e">
        <f t="shared" si="779"/>
        <v>#DIV/0!</v>
      </c>
      <c r="IL169">
        <f t="shared" si="733"/>
        <v>0</v>
      </c>
      <c r="IM169">
        <f t="shared" si="734"/>
        <v>0.48355598312181947</v>
      </c>
      <c r="IN169">
        <f t="shared" si="735"/>
        <v>0</v>
      </c>
      <c r="IO169" s="17">
        <f t="shared" ca="1" si="736"/>
        <v>1988</v>
      </c>
      <c r="IP169" s="18">
        <f t="shared" ca="1" si="737"/>
        <v>1.046831941938078</v>
      </c>
      <c r="IQ169" s="18">
        <f t="shared" ca="1" si="738"/>
        <v>1.0087892206360876</v>
      </c>
      <c r="IR169" s="18">
        <f t="shared" ca="1" si="739"/>
        <v>0.99698486116635421</v>
      </c>
      <c r="IT169" s="17">
        <f t="shared" ca="1" si="740"/>
        <v>1988</v>
      </c>
      <c r="IU169" s="18">
        <f t="shared" ca="1" si="741"/>
        <v>1.0658224405629118</v>
      </c>
      <c r="IV169" s="18">
        <f t="shared" ca="1" si="742"/>
        <v>1.0284165168605153</v>
      </c>
      <c r="IW169" s="18">
        <f t="shared" ca="1" si="743"/>
        <v>1.0961094019154833</v>
      </c>
      <c r="IY169" s="17">
        <f t="shared" ca="1" si="780"/>
        <v>1988</v>
      </c>
      <c r="IZ169" s="18" t="e">
        <f t="shared" ca="1" si="744"/>
        <v>#DIV/0!</v>
      </c>
      <c r="JA169" s="18">
        <f t="shared" ca="1" si="745"/>
        <v>0.96758209982357424</v>
      </c>
      <c r="JB169" s="18">
        <f t="shared" ca="1" si="746"/>
        <v>1.0961546258848338</v>
      </c>
    </row>
    <row r="170" spans="1:262" x14ac:dyDescent="0.2">
      <c r="A170" t="s">
        <v>202</v>
      </c>
      <c r="B170" s="1">
        <f t="shared" si="781"/>
        <v>1953</v>
      </c>
      <c r="C170" s="42">
        <f t="shared" si="670"/>
        <v>5408.0959999999995</v>
      </c>
      <c r="D170" s="42">
        <f t="shared" si="670"/>
        <v>2809.366</v>
      </c>
      <c r="E170" s="42">
        <f t="shared" si="670"/>
        <v>15992.712</v>
      </c>
      <c r="F170" s="42">
        <f t="shared" si="670"/>
        <v>9052</v>
      </c>
      <c r="G170" s="42">
        <f t="shared" si="671"/>
        <v>4378.4629999999997</v>
      </c>
      <c r="H170" s="42">
        <f t="shared" si="747"/>
        <v>37640.637000000002</v>
      </c>
      <c r="I170" s="42"/>
      <c r="J170" s="42"/>
      <c r="K170" s="42"/>
      <c r="L170" s="42"/>
      <c r="M170" s="42">
        <f t="shared" si="672"/>
        <v>2809.3040000000001</v>
      </c>
      <c r="N170" s="42"/>
      <c r="O170" s="42"/>
      <c r="P170" s="42"/>
      <c r="Q170" s="42"/>
      <c r="R170" s="27"/>
      <c r="S170" s="27"/>
      <c r="T170" s="1"/>
      <c r="U170" s="1"/>
      <c r="V170" s="1"/>
      <c r="W170" s="1"/>
      <c r="X170" s="1"/>
      <c r="Y170" s="1"/>
      <c r="AA170" s="23"/>
      <c r="AB170" s="23">
        <f t="shared" si="673"/>
        <v>29253.228242721685</v>
      </c>
      <c r="AC170" s="23"/>
      <c r="AD170" s="58"/>
      <c r="AE170" s="27">
        <f t="shared" si="674"/>
        <v>296.92899999999997</v>
      </c>
      <c r="AF170" s="27"/>
      <c r="AI170" s="267" t="e">
        <f t="shared" si="675"/>
        <v>#DIV/0!</v>
      </c>
      <c r="AJ170" s="267">
        <f t="shared" si="676"/>
        <v>96.033982187896328</v>
      </c>
      <c r="AK170" s="267" t="e">
        <f t="shared" si="677"/>
        <v>#DIV/0!</v>
      </c>
      <c r="AL170" s="51" t="e">
        <f t="shared" si="678"/>
        <v>#DIV/0!</v>
      </c>
      <c r="AM170" s="15">
        <f t="shared" si="679"/>
        <v>0</v>
      </c>
      <c r="AN170" s="15"/>
      <c r="AO170" s="34" t="e">
        <f t="shared" si="680"/>
        <v>#DIV/0!</v>
      </c>
      <c r="AP170" s="34" t="e">
        <f t="shared" si="681"/>
        <v>#DIV/0!</v>
      </c>
      <c r="AR170" s="26" t="e">
        <f t="shared" si="682"/>
        <v>#DIV/0!</v>
      </c>
      <c r="AS170" s="26">
        <f t="shared" si="683"/>
        <v>0.91689750728745301</v>
      </c>
      <c r="AT170" s="26" t="e">
        <f t="shared" si="684"/>
        <v>#DIV/0!</v>
      </c>
      <c r="AU170" s="26" t="e">
        <f t="shared" si="685"/>
        <v>#DIV/0!</v>
      </c>
      <c r="AV170" s="26">
        <f t="shared" si="686"/>
        <v>0</v>
      </c>
      <c r="AW170" s="26" t="e">
        <f t="shared" si="687"/>
        <v>#DIV/0!</v>
      </c>
      <c r="AZ170" s="34" t="e">
        <f t="shared" si="688"/>
        <v>#DIV/0!</v>
      </c>
      <c r="BA170" s="34" t="e">
        <f t="shared" si="689"/>
        <v>#DIV/0!</v>
      </c>
      <c r="BB170" s="34" t="e">
        <f t="shared" si="690"/>
        <v>#DIV/0!</v>
      </c>
      <c r="BC170" s="95" t="e">
        <f t="shared" si="691"/>
        <v>#DIV/0!</v>
      </c>
      <c r="BD170" s="34" t="e">
        <f t="shared" si="692"/>
        <v>#DIV/0!</v>
      </c>
      <c r="BE170" s="34"/>
      <c r="BI170" s="51"/>
      <c r="BJ170" s="258">
        <f>[10]Commercial_Total!Y99</f>
        <v>0.961653474480199</v>
      </c>
      <c r="BK170" s="1"/>
      <c r="BL170" s="1"/>
      <c r="BM170" s="205"/>
      <c r="BO170" s="1"/>
      <c r="BP170" s="258">
        <f>[10]Commercial_Total!X99</f>
        <v>0.95345936100637718</v>
      </c>
      <c r="BQ170" s="1"/>
      <c r="BR170" s="51"/>
      <c r="BS170" s="51"/>
      <c r="CA170" s="83">
        <f t="shared" si="782"/>
        <v>0.33902227364767135</v>
      </c>
      <c r="CB170" s="83" t="str">
        <f t="shared" si="693"/>
        <v xml:space="preserve">NA </v>
      </c>
      <c r="CC170" s="83" t="str">
        <f t="shared" si="748"/>
        <v xml:space="preserve">NA </v>
      </c>
      <c r="CD170" s="83" t="str">
        <f t="shared" si="694"/>
        <v>NA</v>
      </c>
      <c r="CE170" s="83" t="str">
        <f t="shared" si="695"/>
        <v>NA</v>
      </c>
      <c r="CF170" s="83" t="str">
        <f t="shared" si="696"/>
        <v>NA</v>
      </c>
      <c r="CG170" s="84" t="str">
        <f t="shared" si="749"/>
        <v xml:space="preserve">NA </v>
      </c>
      <c r="CH170" s="84" t="str">
        <f t="shared" si="697"/>
        <v>NA</v>
      </c>
      <c r="CI170" s="9"/>
      <c r="CJ170" s="84" t="str">
        <f t="shared" si="750"/>
        <v xml:space="preserve">NA </v>
      </c>
      <c r="CL170" s="87" t="e">
        <f t="shared" si="698"/>
        <v>#DIV/0!</v>
      </c>
      <c r="CM170" s="87" t="e">
        <f t="shared" si="751"/>
        <v>#DIV/0!</v>
      </c>
      <c r="CN170" s="92">
        <f t="shared" si="752"/>
        <v>0</v>
      </c>
      <c r="CO170" s="92">
        <f t="shared" si="753"/>
        <v>0</v>
      </c>
      <c r="CP170" s="5">
        <f t="shared" si="754"/>
        <v>0</v>
      </c>
      <c r="CQ170" s="91">
        <f t="shared" si="699"/>
        <v>0</v>
      </c>
      <c r="CR170" s="37" t="e">
        <f t="shared" si="700"/>
        <v>#VALUE!</v>
      </c>
      <c r="CS170" t="e">
        <f t="shared" si="701"/>
        <v>#VALUE!</v>
      </c>
      <c r="CT170" s="84" t="str">
        <f t="shared" si="702"/>
        <v xml:space="preserve">NA </v>
      </c>
      <c r="CU170" s="205"/>
      <c r="CV170" s="244"/>
      <c r="CW170" s="5"/>
      <c r="CX170" s="26"/>
      <c r="CY170" s="26"/>
      <c r="CZ170" s="26"/>
      <c r="DA170" s="26"/>
      <c r="DB170" s="26"/>
      <c r="DE170" s="26"/>
      <c r="DF170" s="26"/>
      <c r="DG170" s="26"/>
      <c r="DH170" s="26"/>
      <c r="DI170" s="26"/>
      <c r="DJ170" s="26"/>
      <c r="DK170" s="26"/>
      <c r="DL170" s="26"/>
      <c r="DM170" s="26"/>
      <c r="DN170" s="26"/>
      <c r="DO170" s="26"/>
      <c r="DP170" s="26"/>
      <c r="DQ170" s="26"/>
      <c r="DR170" s="26"/>
      <c r="DS170" s="26"/>
      <c r="DT170" s="26" t="e">
        <f t="shared" si="783"/>
        <v>#DIV/0!</v>
      </c>
      <c r="DU170" s="26">
        <f t="shared" si="784"/>
        <v>-6.6619344242348583E-2</v>
      </c>
      <c r="DV170" s="26" t="e">
        <f t="shared" si="785"/>
        <v>#DIV/0!</v>
      </c>
      <c r="DW170" s="26" t="e">
        <f t="shared" si="786"/>
        <v>#DIV/0!</v>
      </c>
      <c r="DX170" s="26" t="e">
        <f t="shared" si="787"/>
        <v>#DIV/0!</v>
      </c>
      <c r="DZ170" s="26" t="e">
        <f t="shared" si="788"/>
        <v>#DIV/0!</v>
      </c>
      <c r="EA170" s="26">
        <f t="shared" si="789"/>
        <v>1</v>
      </c>
      <c r="EB170" s="26">
        <f t="shared" si="703"/>
        <v>1.2486689072205088</v>
      </c>
      <c r="ED170" s="26" t="e">
        <f t="shared" si="755"/>
        <v>#DIV/0!</v>
      </c>
      <c r="EE170" s="26" t="e">
        <f t="shared" si="756"/>
        <v>#DIV/0!</v>
      </c>
      <c r="EF170" s="26" t="e">
        <f t="shared" si="757"/>
        <v>#DIV/0!</v>
      </c>
      <c r="EG170" s="26" t="e">
        <f t="shared" si="758"/>
        <v>#DIV/0!</v>
      </c>
      <c r="EH170" s="26" t="e">
        <f t="shared" si="759"/>
        <v>#DIV/0!</v>
      </c>
      <c r="EJ170" s="26" t="e">
        <f t="shared" si="760"/>
        <v>#DIV/0!</v>
      </c>
      <c r="EK170" s="26">
        <f t="shared" si="790"/>
        <v>1</v>
      </c>
      <c r="EL170" s="26">
        <f t="shared" si="704"/>
        <v>1.1364597357338799</v>
      </c>
      <c r="EO170" s="26" t="e">
        <f t="shared" si="791"/>
        <v>#DIV/0!</v>
      </c>
      <c r="EP170" s="26">
        <f t="shared" si="792"/>
        <v>-2.9268421058279693E-2</v>
      </c>
      <c r="EQ170" s="26" t="e">
        <f t="shared" si="793"/>
        <v>#DIV/0!</v>
      </c>
      <c r="ER170" s="26" t="e">
        <f t="shared" si="794"/>
        <v>#DIV/0!</v>
      </c>
      <c r="ES170" s="26" t="e">
        <f t="shared" si="795"/>
        <v>#DIV/0!</v>
      </c>
      <c r="EU170" s="26" t="e">
        <f t="shared" si="761"/>
        <v>#DIV/0!</v>
      </c>
      <c r="EV170" s="26">
        <f t="shared" si="796"/>
        <v>1</v>
      </c>
      <c r="EW170" s="26">
        <f t="shared" si="705"/>
        <v>1.2566010365551699</v>
      </c>
      <c r="EX170" s="26"/>
      <c r="EY170" s="26" t="e">
        <f t="shared" si="762"/>
        <v>#DIV/0!</v>
      </c>
      <c r="EZ170" s="26">
        <f t="shared" si="763"/>
        <v>-3.7350923184068865E-2</v>
      </c>
      <c r="FA170" s="26" t="e">
        <f t="shared" si="764"/>
        <v>#DIV/0!</v>
      </c>
      <c r="FB170" s="26" t="e">
        <f t="shared" si="765"/>
        <v>#DIV/0!</v>
      </c>
      <c r="FC170" s="26" t="e">
        <f t="shared" si="766"/>
        <v>#DIV/0!</v>
      </c>
      <c r="FD170" s="26"/>
      <c r="FE170" s="26" t="e">
        <f t="shared" si="767"/>
        <v>#DIV/0!</v>
      </c>
      <c r="FF170" s="26">
        <f t="shared" si="797"/>
        <v>1</v>
      </c>
      <c r="FG170" s="26">
        <f t="shared" si="706"/>
        <v>0.99368754697394535</v>
      </c>
      <c r="FW170" s="26">
        <f t="shared" si="707"/>
        <v>0.33902227364767135</v>
      </c>
      <c r="FY170" s="8">
        <f t="shared" si="798"/>
        <v>4</v>
      </c>
      <c r="FZ170" t="b">
        <f t="shared" si="768"/>
        <v>1</v>
      </c>
      <c r="GB170" t="s">
        <v>180</v>
      </c>
      <c r="GC170" s="13">
        <f ca="1">OFFSET(P166,$FZ$5,0)</f>
        <v>25385.58174162146</v>
      </c>
      <c r="GD170" s="20">
        <f ca="1">OFFSET(DB166,$FZ$7,0)</f>
        <v>0.25256782983731674</v>
      </c>
      <c r="GE170" s="13">
        <f ca="1">OFFSET(AV166,$FZ$5,0)</f>
        <v>0.8792735058734964</v>
      </c>
      <c r="GG170" s="17">
        <f t="shared" ca="1" si="708"/>
        <v>1989</v>
      </c>
      <c r="GH170" s="18">
        <f t="shared" ca="1" si="709"/>
        <v>1.1560790330897612</v>
      </c>
      <c r="GI170" s="18">
        <f t="shared" ca="1" si="710"/>
        <v>0.97238355754990824</v>
      </c>
      <c r="GJ170" s="18">
        <f t="shared" ca="1" si="711"/>
        <v>0.99183500871517061</v>
      </c>
      <c r="GK170" s="94">
        <f t="shared" ca="1" si="769"/>
        <v>1.1149735497377256</v>
      </c>
      <c r="GM170">
        <f t="shared" ca="1" si="770"/>
        <v>1989</v>
      </c>
      <c r="GN170" s="18">
        <f t="shared" ca="1" si="712"/>
        <v>0.98838794562429233</v>
      </c>
      <c r="GO170" s="18">
        <f t="shared" ca="1" si="713"/>
        <v>1.0296015230534834</v>
      </c>
      <c r="GP170" s="18">
        <f t="shared" ca="1" si="714"/>
        <v>0.99115414383435407</v>
      </c>
      <c r="GQ170" s="18">
        <f t="shared" ca="1" si="715"/>
        <v>0.96511721846923759</v>
      </c>
      <c r="GR170" s="18">
        <f t="shared" ca="1" si="716"/>
        <v>1.0107340787157102</v>
      </c>
      <c r="GY170" s="14"/>
      <c r="HA170">
        <f t="shared" si="717"/>
        <v>0.24435701724169187</v>
      </c>
      <c r="HB170" t="e">
        <f t="shared" si="718"/>
        <v>#VALUE!</v>
      </c>
      <c r="HC170" t="e">
        <f t="shared" si="719"/>
        <v>#VALUE!</v>
      </c>
      <c r="HD170" t="e">
        <f t="shared" si="720"/>
        <v>#VALUE!</v>
      </c>
      <c r="HE170" t="e">
        <f t="shared" si="721"/>
        <v>#VALUE!</v>
      </c>
      <c r="HF170" t="e">
        <f t="shared" si="722"/>
        <v>#VALUE!</v>
      </c>
      <c r="HH170" t="e">
        <f t="shared" si="723"/>
        <v>#VALUE!</v>
      </c>
      <c r="HJ170" t="e">
        <f t="shared" si="771"/>
        <v>#DIV/0!</v>
      </c>
      <c r="HK170">
        <f t="shared" si="772"/>
        <v>0.86392270655004999</v>
      </c>
      <c r="HL170" t="e">
        <f t="shared" si="773"/>
        <v>#DIV/0!</v>
      </c>
      <c r="HM170" t="e">
        <f t="shared" si="774"/>
        <v>#DIV/0!</v>
      </c>
      <c r="HN170">
        <f t="shared" si="775"/>
        <v>0</v>
      </c>
      <c r="HP170" s="8">
        <f t="shared" si="799"/>
        <v>4</v>
      </c>
      <c r="HQ170" t="b">
        <f t="shared" si="776"/>
        <v>1</v>
      </c>
      <c r="HS170" t="s">
        <v>180</v>
      </c>
      <c r="HT170" s="13">
        <f ca="1">OFFSET(DB166,$HQ$7,0)</f>
        <v>0.27186750379894786</v>
      </c>
      <c r="HU170" s="12">
        <f ca="1">OFFSET(HN166,$HQ$5,0)</f>
        <v>0</v>
      </c>
      <c r="HV170" s="11"/>
      <c r="HW170" s="17">
        <f t="shared" ca="1" si="724"/>
        <v>1989</v>
      </c>
      <c r="HX170" s="18">
        <f t="shared" ca="1" si="725"/>
        <v>0.83326685642801468</v>
      </c>
      <c r="HY170" s="18">
        <f t="shared" ca="1" si="726"/>
        <v>1.0454491676728583</v>
      </c>
      <c r="HZ170" s="18">
        <f t="shared" ca="1" si="727"/>
        <v>1.0383181345800017</v>
      </c>
      <c r="IC170" s="18">
        <f t="shared" ca="1" si="728"/>
        <v>0.99373270253121038</v>
      </c>
      <c r="ID170" s="18">
        <f t="shared" ca="1" si="729"/>
        <v>0.97129396413855629</v>
      </c>
      <c r="IE170" s="18">
        <f t="shared" ca="1" si="730"/>
        <v>1.0186653707875835</v>
      </c>
      <c r="IF170" s="18">
        <f t="shared" ca="1" si="731"/>
        <v>1.1411032878256164</v>
      </c>
      <c r="IG170" s="18">
        <f t="shared" ca="1" si="732"/>
        <v>1.0213617230424985</v>
      </c>
      <c r="IH170" s="197"/>
      <c r="II170">
        <f t="shared" si="777"/>
        <v>0</v>
      </c>
      <c r="IJ170">
        <f t="shared" si="778"/>
        <v>0.50287816207728697</v>
      </c>
      <c r="IK170" t="e">
        <f t="shared" si="779"/>
        <v>#DIV/0!</v>
      </c>
      <c r="IL170">
        <f t="shared" si="733"/>
        <v>0</v>
      </c>
      <c r="IM170">
        <f t="shared" si="734"/>
        <v>0.46108773327796027</v>
      </c>
      <c r="IN170">
        <f t="shared" si="735"/>
        <v>0</v>
      </c>
      <c r="IO170" s="17">
        <f t="shared" ca="1" si="736"/>
        <v>1989</v>
      </c>
      <c r="IP170" s="18">
        <f t="shared" ca="1" si="737"/>
        <v>1.062159006617134</v>
      </c>
      <c r="IQ170" s="18">
        <f t="shared" ca="1" si="738"/>
        <v>1.0186596565831136</v>
      </c>
      <c r="IR170" s="18">
        <f t="shared" ca="1" si="739"/>
        <v>1.0560327788446759</v>
      </c>
      <c r="IT170" s="17">
        <f t="shared" ca="1" si="740"/>
        <v>1989</v>
      </c>
      <c r="IU170" s="18">
        <f t="shared" ca="1" si="741"/>
        <v>1.0861485320832773</v>
      </c>
      <c r="IV170" s="18">
        <f t="shared" ca="1" si="742"/>
        <v>1.0308526536110865</v>
      </c>
      <c r="IW170" s="18">
        <f t="shared" ca="1" si="743"/>
        <v>1.1196590965138329</v>
      </c>
      <c r="IY170" s="17">
        <f t="shared" ca="1" si="780"/>
        <v>1989</v>
      </c>
      <c r="IZ170" s="18" t="e">
        <f t="shared" ca="1" si="744"/>
        <v>#DIV/0!</v>
      </c>
      <c r="JA170" s="18">
        <f t="shared" ca="1" si="745"/>
        <v>1.0107340787157102</v>
      </c>
      <c r="JB170" s="18">
        <f t="shared" ca="1" si="746"/>
        <v>1.1148227736219838</v>
      </c>
    </row>
    <row r="171" spans="1:262" x14ac:dyDescent="0.2">
      <c r="A171" t="s">
        <v>202</v>
      </c>
      <c r="B171" s="1">
        <f t="shared" si="781"/>
        <v>1954</v>
      </c>
      <c r="C171" s="42">
        <f t="shared" si="670"/>
        <v>5659.1260000000002</v>
      </c>
      <c r="D171" s="42">
        <f t="shared" si="670"/>
        <v>2776.9879999999998</v>
      </c>
      <c r="E171" s="42">
        <f t="shared" si="670"/>
        <v>15002.223</v>
      </c>
      <c r="F171" s="42">
        <f t="shared" si="670"/>
        <v>8842.6130000000012</v>
      </c>
      <c r="G171" s="42">
        <f t="shared" si="671"/>
        <v>4332.4979999999996</v>
      </c>
      <c r="H171" s="42">
        <f t="shared" si="747"/>
        <v>36613.448000000004</v>
      </c>
      <c r="I171" s="42"/>
      <c r="J171" s="42"/>
      <c r="K171" s="42"/>
      <c r="L171" s="42"/>
      <c r="M171" s="42">
        <f t="shared" si="672"/>
        <v>2776.924</v>
      </c>
      <c r="N171" s="42"/>
      <c r="O171" s="42"/>
      <c r="P171" s="42"/>
      <c r="Q171" s="42"/>
      <c r="R171" s="27"/>
      <c r="S171" s="27"/>
      <c r="T171" s="1"/>
      <c r="U171" s="1"/>
      <c r="V171" s="1"/>
      <c r="W171" s="1"/>
      <c r="X171" s="1"/>
      <c r="Y171" s="1"/>
      <c r="AA171" s="23"/>
      <c r="AB171" s="23">
        <f t="shared" si="673"/>
        <v>29913.833099802614</v>
      </c>
      <c r="AC171" s="23"/>
      <c r="AD171" s="58"/>
      <c r="AE171" s="27">
        <f t="shared" si="674"/>
        <v>319.34699999999998</v>
      </c>
      <c r="AF171" s="27"/>
      <c r="AI171" s="267" t="e">
        <f t="shared" si="675"/>
        <v>#DIV/0!</v>
      </c>
      <c r="AJ171" s="267">
        <f t="shared" si="676"/>
        <v>92.830764641069138</v>
      </c>
      <c r="AK171" s="267" t="e">
        <f t="shared" si="677"/>
        <v>#DIV/0!</v>
      </c>
      <c r="AL171" s="51" t="e">
        <f t="shared" si="678"/>
        <v>#DIV/0!</v>
      </c>
      <c r="AM171" s="15">
        <f t="shared" si="679"/>
        <v>0</v>
      </c>
      <c r="AN171" s="15"/>
      <c r="AO171" s="34" t="e">
        <f t="shared" si="680"/>
        <v>#DIV/0!</v>
      </c>
      <c r="AP171" s="34" t="e">
        <f t="shared" si="681"/>
        <v>#DIV/0!</v>
      </c>
      <c r="AR171" s="26" t="e">
        <f t="shared" si="682"/>
        <v>#DIV/0!</v>
      </c>
      <c r="AS171" s="26">
        <f t="shared" si="683"/>
        <v>0.88631435206393205</v>
      </c>
      <c r="AT171" s="26" t="e">
        <f t="shared" si="684"/>
        <v>#DIV/0!</v>
      </c>
      <c r="AU171" s="26" t="e">
        <f t="shared" si="685"/>
        <v>#DIV/0!</v>
      </c>
      <c r="AV171" s="26">
        <f t="shared" si="686"/>
        <v>0</v>
      </c>
      <c r="AW171" s="26" t="e">
        <f t="shared" si="687"/>
        <v>#DIV/0!</v>
      </c>
      <c r="AZ171" s="34" t="e">
        <f t="shared" si="688"/>
        <v>#DIV/0!</v>
      </c>
      <c r="BA171" s="34" t="e">
        <f t="shared" si="689"/>
        <v>#DIV/0!</v>
      </c>
      <c r="BB171" s="34" t="e">
        <f t="shared" si="690"/>
        <v>#DIV/0!</v>
      </c>
      <c r="BC171" s="95" t="e">
        <f t="shared" si="691"/>
        <v>#DIV/0!</v>
      </c>
      <c r="BD171" s="34" t="e">
        <f t="shared" si="692"/>
        <v>#DIV/0!</v>
      </c>
      <c r="BE171" s="34"/>
      <c r="BI171" s="51"/>
      <c r="BJ171" s="258">
        <f>[10]Commercial_Total!Y100</f>
        <v>0.91209766577398277</v>
      </c>
      <c r="BK171" s="1"/>
      <c r="BL171" s="1"/>
      <c r="BM171" s="205"/>
      <c r="BO171" s="1"/>
      <c r="BP171" s="258">
        <f>[10]Commercial_Total!X100</f>
        <v>0.97173184991305528</v>
      </c>
      <c r="BQ171" s="1"/>
      <c r="BR171" s="51"/>
      <c r="BS171" s="51"/>
      <c r="CA171" s="83">
        <f t="shared" si="782"/>
        <v>0.33706028096741331</v>
      </c>
      <c r="CB171" s="83" t="str">
        <f t="shared" si="693"/>
        <v xml:space="preserve">NA </v>
      </c>
      <c r="CC171" s="83" t="str">
        <f t="shared" si="748"/>
        <v xml:space="preserve">NA </v>
      </c>
      <c r="CD171" s="83" t="str">
        <f t="shared" si="694"/>
        <v>NA</v>
      </c>
      <c r="CE171" s="83" t="str">
        <f t="shared" si="695"/>
        <v>NA</v>
      </c>
      <c r="CF171" s="83" t="str">
        <f t="shared" si="696"/>
        <v>NA</v>
      </c>
      <c r="CG171" s="84" t="str">
        <f t="shared" si="749"/>
        <v xml:space="preserve">NA </v>
      </c>
      <c r="CH171" s="84" t="str">
        <f t="shared" si="697"/>
        <v>NA</v>
      </c>
      <c r="CI171" s="9"/>
      <c r="CJ171" s="84" t="str">
        <f t="shared" si="750"/>
        <v xml:space="preserve">NA </v>
      </c>
      <c r="CL171" s="87" t="e">
        <f t="shared" si="698"/>
        <v>#DIV/0!</v>
      </c>
      <c r="CM171" s="87" t="e">
        <f t="shared" si="751"/>
        <v>#DIV/0!</v>
      </c>
      <c r="CN171" s="92">
        <f t="shared" si="752"/>
        <v>0</v>
      </c>
      <c r="CO171" s="92">
        <f t="shared" si="753"/>
        <v>0</v>
      </c>
      <c r="CP171" s="5">
        <f t="shared" si="754"/>
        <v>0</v>
      </c>
      <c r="CQ171" s="91">
        <f t="shared" si="699"/>
        <v>0</v>
      </c>
      <c r="CR171" s="37" t="e">
        <f t="shared" si="700"/>
        <v>#VALUE!</v>
      </c>
      <c r="CS171" t="e">
        <f t="shared" si="701"/>
        <v>#VALUE!</v>
      </c>
      <c r="CT171" s="84" t="str">
        <f t="shared" si="702"/>
        <v xml:space="preserve">NA </v>
      </c>
      <c r="CU171" s="205"/>
      <c r="CV171" s="244"/>
      <c r="CW171" s="5"/>
      <c r="CX171" s="26"/>
      <c r="CY171" s="26"/>
      <c r="CZ171" s="26"/>
      <c r="DA171" s="26"/>
      <c r="DB171" s="26"/>
      <c r="DE171" s="26"/>
      <c r="DF171" s="26"/>
      <c r="DG171" s="26"/>
      <c r="DH171" s="26"/>
      <c r="DI171" s="26"/>
      <c r="DJ171" s="26"/>
      <c r="DK171" s="26"/>
      <c r="DL171" s="26"/>
      <c r="DM171" s="26"/>
      <c r="DN171" s="26"/>
      <c r="DO171" s="26"/>
      <c r="DP171" s="26"/>
      <c r="DQ171" s="26"/>
      <c r="DR171" s="26"/>
      <c r="DS171" s="26"/>
      <c r="DT171" s="26" t="e">
        <f t="shared" si="783"/>
        <v>#DIV/0!</v>
      </c>
      <c r="DU171" s="26">
        <f t="shared" si="784"/>
        <v>-3.3924009573433285E-2</v>
      </c>
      <c r="DV171" s="26" t="e">
        <f t="shared" si="785"/>
        <v>#DIV/0!</v>
      </c>
      <c r="DW171" s="26" t="e">
        <f t="shared" si="786"/>
        <v>#DIV/0!</v>
      </c>
      <c r="DX171" s="26" t="e">
        <f t="shared" si="787"/>
        <v>#DIV/0!</v>
      </c>
      <c r="DZ171" s="26" t="e">
        <f t="shared" si="788"/>
        <v>#DIV/0!</v>
      </c>
      <c r="EA171" s="26">
        <f t="shared" si="789"/>
        <v>1</v>
      </c>
      <c r="EB171" s="26">
        <f t="shared" si="703"/>
        <v>1.2486689072205088</v>
      </c>
      <c r="ED171" s="26" t="e">
        <f t="shared" si="755"/>
        <v>#DIV/0!</v>
      </c>
      <c r="EE171" s="26" t="e">
        <f t="shared" si="756"/>
        <v>#DIV/0!</v>
      </c>
      <c r="EF171" s="26" t="e">
        <f t="shared" si="757"/>
        <v>#DIV/0!</v>
      </c>
      <c r="EG171" s="26" t="e">
        <f t="shared" si="758"/>
        <v>#DIV/0!</v>
      </c>
      <c r="EH171" s="26" t="e">
        <f t="shared" si="759"/>
        <v>#DIV/0!</v>
      </c>
      <c r="EJ171" s="26" t="e">
        <f t="shared" si="760"/>
        <v>#DIV/0!</v>
      </c>
      <c r="EK171" s="26">
        <f t="shared" si="790"/>
        <v>1</v>
      </c>
      <c r="EL171" s="26">
        <f t="shared" si="704"/>
        <v>1.1364597357338799</v>
      </c>
      <c r="EO171" s="26" t="e">
        <f t="shared" si="791"/>
        <v>#DIV/0!</v>
      </c>
      <c r="EP171" s="26">
        <f t="shared" si="792"/>
        <v>-5.2907098130045821E-2</v>
      </c>
      <c r="EQ171" s="26" t="e">
        <f t="shared" si="793"/>
        <v>#DIV/0!</v>
      </c>
      <c r="ER171" s="26" t="e">
        <f t="shared" si="794"/>
        <v>#DIV/0!</v>
      </c>
      <c r="ES171" s="26" t="e">
        <f t="shared" si="795"/>
        <v>#DIV/0!</v>
      </c>
      <c r="EU171" s="26" t="e">
        <f t="shared" si="761"/>
        <v>#DIV/0!</v>
      </c>
      <c r="EV171" s="26">
        <f t="shared" si="796"/>
        <v>1</v>
      </c>
      <c r="EW171" s="26">
        <f t="shared" si="705"/>
        <v>1.2566010365551699</v>
      </c>
      <c r="EX171" s="26"/>
      <c r="EY171" s="26" t="e">
        <f t="shared" si="762"/>
        <v>#DIV/0!</v>
      </c>
      <c r="EZ171" s="26">
        <f t="shared" si="763"/>
        <v>1.8983088556612578E-2</v>
      </c>
      <c r="FA171" s="26" t="e">
        <f t="shared" si="764"/>
        <v>#DIV/0!</v>
      </c>
      <c r="FB171" s="26" t="e">
        <f t="shared" si="765"/>
        <v>#DIV/0!</v>
      </c>
      <c r="FC171" s="26" t="e">
        <f t="shared" si="766"/>
        <v>#DIV/0!</v>
      </c>
      <c r="FD171" s="26"/>
      <c r="FE171" s="26" t="e">
        <f t="shared" si="767"/>
        <v>#DIV/0!</v>
      </c>
      <c r="FF171" s="26">
        <f t="shared" si="797"/>
        <v>1</v>
      </c>
      <c r="FG171" s="26">
        <f t="shared" si="706"/>
        <v>0.99368754697394535</v>
      </c>
      <c r="FW171" s="26">
        <f t="shared" si="707"/>
        <v>0.33706028096741331</v>
      </c>
      <c r="FY171" s="8">
        <f t="shared" si="798"/>
        <v>5</v>
      </c>
      <c r="FZ171" t="b">
        <f t="shared" si="768"/>
        <v>1</v>
      </c>
      <c r="GB171" t="s">
        <v>189</v>
      </c>
      <c r="GD171" s="12">
        <f ca="1">SUM(GD166:GD170)</f>
        <v>1</v>
      </c>
      <c r="GE171" s="11"/>
      <c r="GF171" s="11"/>
      <c r="GG171" s="17">
        <f t="shared" ca="1" si="708"/>
        <v>1990</v>
      </c>
      <c r="GH171" s="18">
        <f t="shared" ca="1" si="709"/>
        <v>1.177887336343399</v>
      </c>
      <c r="GI171" s="18">
        <f t="shared" ca="1" si="710"/>
        <v>0.95648727407076484</v>
      </c>
      <c r="GJ171" s="18">
        <f t="shared" ca="1" si="711"/>
        <v>0.98348700144042533</v>
      </c>
      <c r="GK171" s="94">
        <f t="shared" ca="1" si="769"/>
        <v>1.1080301377954109</v>
      </c>
      <c r="GM171">
        <f t="shared" ca="1" si="770"/>
        <v>1990</v>
      </c>
      <c r="GN171" s="18">
        <f t="shared" ca="1" si="712"/>
        <v>0.95489789164294236</v>
      </c>
      <c r="GO171" s="18">
        <f t="shared" ca="1" si="713"/>
        <v>1.0323939296728659</v>
      </c>
      <c r="GP171" s="18">
        <f t="shared" ca="1" si="714"/>
        <v>0.99191217446749702</v>
      </c>
      <c r="GQ171" s="18">
        <f t="shared" ca="1" si="715"/>
        <v>0.95515668919639807</v>
      </c>
      <c r="GR171" s="18">
        <f t="shared" ca="1" si="716"/>
        <v>1.0052454388185843</v>
      </c>
      <c r="GY171" s="14"/>
      <c r="HA171">
        <f t="shared" si="717"/>
        <v>0.24294287216491106</v>
      </c>
      <c r="HB171" t="e">
        <f t="shared" si="718"/>
        <v>#VALUE!</v>
      </c>
      <c r="HC171" t="e">
        <f t="shared" si="719"/>
        <v>#VALUE!</v>
      </c>
      <c r="HD171" t="e">
        <f t="shared" si="720"/>
        <v>#VALUE!</v>
      </c>
      <c r="HE171" t="e">
        <f t="shared" si="721"/>
        <v>#VALUE!</v>
      </c>
      <c r="HF171" t="e">
        <f t="shared" si="722"/>
        <v>#VALUE!</v>
      </c>
      <c r="HH171" t="e">
        <f t="shared" si="723"/>
        <v>#VALUE!</v>
      </c>
      <c r="HJ171" t="e">
        <f t="shared" si="771"/>
        <v>#DIV/0!</v>
      </c>
      <c r="HK171">
        <f t="shared" si="772"/>
        <v>0.83510652805076524</v>
      </c>
      <c r="HL171" t="e">
        <f t="shared" si="773"/>
        <v>#DIV/0!</v>
      </c>
      <c r="HM171" t="e">
        <f t="shared" si="774"/>
        <v>#DIV/0!</v>
      </c>
      <c r="HN171">
        <f t="shared" si="775"/>
        <v>0</v>
      </c>
      <c r="HP171" s="8">
        <f t="shared" si="799"/>
        <v>5</v>
      </c>
      <c r="HQ171" t="b">
        <f t="shared" si="776"/>
        <v>1</v>
      </c>
      <c r="HS171" t="s">
        <v>189</v>
      </c>
      <c r="HT171" s="12">
        <f ca="1">SUM(HT166:HT170)</f>
        <v>1</v>
      </c>
      <c r="HU171" s="11"/>
      <c r="HV171" s="11"/>
      <c r="HW171" s="17">
        <f t="shared" ca="1" si="724"/>
        <v>1990</v>
      </c>
      <c r="HX171" s="18">
        <f t="shared" ca="1" si="725"/>
        <v>0.84898562285838608</v>
      </c>
      <c r="HY171" s="18">
        <f t="shared" ca="1" si="726"/>
        <v>1.0283584258525871</v>
      </c>
      <c r="HZ171" s="18">
        <f t="shared" ca="1" si="727"/>
        <v>1.0295788913945829</v>
      </c>
      <c r="IC171" s="18">
        <f t="shared" ca="1" si="728"/>
        <v>0.8997730236257554</v>
      </c>
      <c r="ID171" s="18">
        <f t="shared" ca="1" si="729"/>
        <v>0.94795671591460939</v>
      </c>
      <c r="IE171" s="18">
        <f t="shared" ca="1" si="730"/>
        <v>1.0215275912241089</v>
      </c>
      <c r="IF171" s="18">
        <f t="shared" ca="1" si="731"/>
        <v>1.1302483775938654</v>
      </c>
      <c r="IG171" s="18">
        <f t="shared" ca="1" si="732"/>
        <v>1.0158153713160272</v>
      </c>
      <c r="IH171" s="197"/>
      <c r="II171">
        <f t="shared" si="777"/>
        <v>0</v>
      </c>
      <c r="IJ171">
        <f t="shared" si="778"/>
        <v>0.51423430211187748</v>
      </c>
      <c r="IK171" t="e">
        <f t="shared" si="779"/>
        <v>#DIV/0!</v>
      </c>
      <c r="IL171">
        <f t="shared" si="733"/>
        <v>0</v>
      </c>
      <c r="IM171">
        <f t="shared" si="734"/>
        <v>0.45577324228533705</v>
      </c>
      <c r="IN171">
        <f t="shared" si="735"/>
        <v>0</v>
      </c>
      <c r="IO171" s="17">
        <f t="shared" ca="1" si="736"/>
        <v>1990</v>
      </c>
      <c r="IP171" s="18">
        <f t="shared" ca="1" si="737"/>
        <v>1.0686544308877428</v>
      </c>
      <c r="IQ171" s="18">
        <f t="shared" ca="1" si="738"/>
        <v>0.92234307768549573</v>
      </c>
      <c r="IR171" s="18">
        <f t="shared" ca="1" si="739"/>
        <v>1.081978528917271</v>
      </c>
      <c r="IT171" s="17">
        <f t="shared" ca="1" si="740"/>
        <v>1990</v>
      </c>
      <c r="IU171" s="18">
        <f t="shared" ca="1" si="741"/>
        <v>1.1032794543745068</v>
      </c>
      <c r="IV171" s="18">
        <f t="shared" ca="1" si="742"/>
        <v>1.0060843907083383</v>
      </c>
      <c r="IW171" s="18">
        <f t="shared" ca="1" si="743"/>
        <v>1.1099922376354041</v>
      </c>
      <c r="IY171" s="17">
        <f t="shared" ca="1" si="780"/>
        <v>1990</v>
      </c>
      <c r="IZ171" s="18" t="e">
        <f t="shared" ca="1" si="744"/>
        <v>#DIV/0!</v>
      </c>
      <c r="JA171" s="18">
        <f t="shared" ca="1" si="745"/>
        <v>1.0052454388185843</v>
      </c>
      <c r="JB171" s="18">
        <f t="shared" ca="1" si="746"/>
        <v>1.1216430699755289</v>
      </c>
    </row>
    <row r="172" spans="1:262" x14ac:dyDescent="0.2">
      <c r="A172" t="s">
        <v>202</v>
      </c>
      <c r="B172" s="1">
        <f t="shared" si="781"/>
        <v>1955</v>
      </c>
      <c r="C172" s="42">
        <f t="shared" si="670"/>
        <v>6046.1760000000004</v>
      </c>
      <c r="D172" s="42">
        <f t="shared" si="670"/>
        <v>2911.2150000000001</v>
      </c>
      <c r="E172" s="42">
        <f t="shared" si="670"/>
        <v>16959.974999999999</v>
      </c>
      <c r="F172" s="42">
        <f t="shared" si="670"/>
        <v>9494.3209999999999</v>
      </c>
      <c r="G172" s="42">
        <f t="shared" si="671"/>
        <v>4766.5669999999991</v>
      </c>
      <c r="H172" s="42">
        <f t="shared" si="747"/>
        <v>40178.254000000001</v>
      </c>
      <c r="I172" s="42"/>
      <c r="J172" s="42"/>
      <c r="K172" s="42"/>
      <c r="L172" s="42"/>
      <c r="M172" s="42">
        <f t="shared" si="672"/>
        <v>2911.143</v>
      </c>
      <c r="N172" s="548"/>
      <c r="P172" s="545" t="s">
        <v>2224</v>
      </c>
      <c r="Q172" s="42"/>
      <c r="R172" s="27"/>
      <c r="S172" s="27"/>
      <c r="T172" s="1"/>
      <c r="U172" s="1"/>
      <c r="V172" s="1"/>
      <c r="W172" s="1"/>
      <c r="X172" s="1"/>
      <c r="Y172" s="1"/>
      <c r="AA172" s="23"/>
      <c r="AB172" s="23">
        <f t="shared" si="673"/>
        <v>30679.715723217607</v>
      </c>
      <c r="AC172" s="23"/>
      <c r="AD172" s="58"/>
      <c r="AE172" s="27">
        <f t="shared" si="674"/>
        <v>349.892</v>
      </c>
      <c r="AF172" s="27"/>
      <c r="AI172" s="267" t="e">
        <f t="shared" si="675"/>
        <v>#DIV/0!</v>
      </c>
      <c r="AJ172" s="267">
        <f t="shared" si="676"/>
        <v>94.888199951504873</v>
      </c>
      <c r="AK172" s="267" t="e">
        <f t="shared" si="677"/>
        <v>#DIV/0!</v>
      </c>
      <c r="AL172" s="51" t="e">
        <f>P172/AD172*0.001</f>
        <v>#VALUE!</v>
      </c>
      <c r="AM172" s="15" t="e">
        <f>#REF!/AE172</f>
        <v>#REF!</v>
      </c>
      <c r="AN172" s="15"/>
      <c r="AO172" s="34" t="e">
        <f t="shared" si="680"/>
        <v>#DIV/0!</v>
      </c>
      <c r="AP172" s="34" t="e">
        <f t="shared" si="681"/>
        <v>#DIV/0!</v>
      </c>
      <c r="AR172" s="26" t="e">
        <f t="shared" si="682"/>
        <v>#DIV/0!</v>
      </c>
      <c r="AS172" s="26">
        <f t="shared" si="683"/>
        <v>0.90595799553851741</v>
      </c>
      <c r="AT172" s="26" t="e">
        <f t="shared" si="684"/>
        <v>#DIV/0!</v>
      </c>
      <c r="AU172" s="26" t="e">
        <f t="shared" si="685"/>
        <v>#VALUE!</v>
      </c>
      <c r="AV172" s="26" t="e">
        <f t="shared" si="686"/>
        <v>#REF!</v>
      </c>
      <c r="AW172" s="26" t="e">
        <f t="shared" si="687"/>
        <v>#DIV/0!</v>
      </c>
      <c r="AZ172" s="34" t="e">
        <f t="shared" si="688"/>
        <v>#DIV/0!</v>
      </c>
      <c r="BA172" s="34" t="e">
        <f t="shared" si="689"/>
        <v>#DIV/0!</v>
      </c>
      <c r="BB172" s="34" t="e">
        <f t="shared" si="690"/>
        <v>#DIV/0!</v>
      </c>
      <c r="BC172" s="95" t="e">
        <f t="shared" si="691"/>
        <v>#DIV/0!</v>
      </c>
      <c r="BD172" s="34" t="e">
        <f t="shared" si="692"/>
        <v>#DIV/0!</v>
      </c>
      <c r="BE172" s="34"/>
      <c r="BI172" s="51"/>
      <c r="BJ172" s="258">
        <f>[10]Commercial_Total!Y101</f>
        <v>0.90321181288106422</v>
      </c>
      <c r="BK172" s="1"/>
      <c r="BL172" s="1"/>
      <c r="BM172" s="205"/>
      <c r="BO172" s="1"/>
      <c r="BP172" s="258">
        <f>[10]Commercial_Total!X101</f>
        <v>1.0030404636191517</v>
      </c>
      <c r="BQ172" s="1"/>
      <c r="BR172" s="51"/>
      <c r="BS172" s="51"/>
      <c r="CA172" s="83">
        <f t="shared" si="782"/>
        <v>0.36110726817673022</v>
      </c>
      <c r="CB172" s="83" t="str">
        <f t="shared" si="693"/>
        <v xml:space="preserve">NA </v>
      </c>
      <c r="CC172" s="83" t="str">
        <f t="shared" si="748"/>
        <v xml:space="preserve">NA </v>
      </c>
      <c r="CD172" s="83" t="str">
        <f t="shared" si="694"/>
        <v>NA</v>
      </c>
      <c r="CE172" s="83" t="str">
        <f t="shared" si="695"/>
        <v>NA</v>
      </c>
      <c r="CF172" s="83" t="str">
        <f t="shared" si="696"/>
        <v>NA</v>
      </c>
      <c r="CG172" s="84" t="str">
        <f t="shared" si="749"/>
        <v xml:space="preserve">NA </v>
      </c>
      <c r="CH172" s="84" t="str">
        <f t="shared" si="697"/>
        <v>NA</v>
      </c>
      <c r="CI172" s="9"/>
      <c r="CJ172" s="84" t="str">
        <f t="shared" si="750"/>
        <v xml:space="preserve">NA </v>
      </c>
      <c r="CL172" s="87" t="e">
        <f t="shared" si="698"/>
        <v>#DIV/0!</v>
      </c>
      <c r="CM172" s="87" t="e">
        <f t="shared" si="751"/>
        <v>#DIV/0!</v>
      </c>
      <c r="CN172" s="92">
        <f t="shared" si="752"/>
        <v>0</v>
      </c>
      <c r="CO172" s="92">
        <f t="shared" si="753"/>
        <v>0</v>
      </c>
      <c r="CP172" s="5">
        <f t="shared" si="754"/>
        <v>0</v>
      </c>
      <c r="CQ172" s="91">
        <f t="shared" si="699"/>
        <v>0</v>
      </c>
      <c r="CR172" s="37" t="e">
        <f t="shared" si="700"/>
        <v>#VALUE!</v>
      </c>
      <c r="CS172" t="e">
        <f t="shared" si="701"/>
        <v>#VALUE!</v>
      </c>
      <c r="CT172" s="84" t="str">
        <f t="shared" si="702"/>
        <v xml:space="preserve">NA </v>
      </c>
      <c r="CU172" s="205"/>
      <c r="CV172" s="244"/>
      <c r="CW172" s="5"/>
      <c r="CX172" s="26"/>
      <c r="CY172" s="26"/>
      <c r="CZ172" s="26"/>
      <c r="DA172" s="26"/>
      <c r="DB172" s="26"/>
      <c r="DE172" s="26"/>
      <c r="DF172" s="26"/>
      <c r="DG172" s="26"/>
      <c r="DH172" s="26"/>
      <c r="DI172" s="26"/>
      <c r="DJ172" s="26"/>
      <c r="DK172" s="26"/>
      <c r="DL172" s="26"/>
      <c r="DM172" s="26"/>
      <c r="DN172" s="26"/>
      <c r="DO172" s="26"/>
      <c r="DP172" s="26"/>
      <c r="DQ172" s="26"/>
      <c r="DR172" s="26"/>
      <c r="DS172" s="26"/>
      <c r="DT172" s="26" t="e">
        <f t="shared" si="783"/>
        <v>#DIV/0!</v>
      </c>
      <c r="DU172" s="26">
        <f t="shared" si="784"/>
        <v>2.1921255579972831E-2</v>
      </c>
      <c r="DV172" s="26" t="e">
        <f t="shared" si="785"/>
        <v>#DIV/0!</v>
      </c>
      <c r="DW172" s="26" t="e">
        <f t="shared" si="786"/>
        <v>#VALUE!</v>
      </c>
      <c r="DX172" s="26" t="e">
        <f t="shared" si="787"/>
        <v>#REF!</v>
      </c>
      <c r="DZ172" s="26" t="e">
        <f t="shared" si="788"/>
        <v>#DIV/0!</v>
      </c>
      <c r="EA172" s="26">
        <f t="shared" si="789"/>
        <v>1</v>
      </c>
      <c r="EB172" s="26">
        <f t="shared" si="703"/>
        <v>1.2486689072205088</v>
      </c>
      <c r="ED172" s="26" t="e">
        <f t="shared" si="755"/>
        <v>#DIV/0!</v>
      </c>
      <c r="EE172" s="26" t="e">
        <f t="shared" si="756"/>
        <v>#DIV/0!</v>
      </c>
      <c r="EF172" s="26" t="e">
        <f t="shared" si="757"/>
        <v>#DIV/0!</v>
      </c>
      <c r="EG172" s="26" t="e">
        <f t="shared" si="758"/>
        <v>#DIV/0!</v>
      </c>
      <c r="EH172" s="26" t="e">
        <f t="shared" si="759"/>
        <v>#DIV/0!</v>
      </c>
      <c r="EJ172" s="26" t="e">
        <f t="shared" si="760"/>
        <v>#DIV/0!</v>
      </c>
      <c r="EK172" s="26">
        <f t="shared" si="790"/>
        <v>1</v>
      </c>
      <c r="EL172" s="26">
        <f t="shared" si="704"/>
        <v>1.1364597357338799</v>
      </c>
      <c r="EO172" s="26" t="e">
        <f t="shared" si="791"/>
        <v>#DIV/0!</v>
      </c>
      <c r="EP172" s="26">
        <f t="shared" si="792"/>
        <v>-9.7899823345974721E-3</v>
      </c>
      <c r="EQ172" s="26" t="e">
        <f t="shared" si="793"/>
        <v>#DIV/0!</v>
      </c>
      <c r="ER172" s="26" t="e">
        <f t="shared" si="794"/>
        <v>#DIV/0!</v>
      </c>
      <c r="ES172" s="26" t="e">
        <f t="shared" si="795"/>
        <v>#DIV/0!</v>
      </c>
      <c r="EU172" s="26" t="e">
        <f t="shared" si="761"/>
        <v>#DIV/0!</v>
      </c>
      <c r="EV172" s="26">
        <f t="shared" si="796"/>
        <v>1</v>
      </c>
      <c r="EW172" s="26">
        <f t="shared" si="705"/>
        <v>1.2566010365551699</v>
      </c>
      <c r="EX172" s="26"/>
      <c r="EY172" s="26" t="e">
        <f t="shared" si="762"/>
        <v>#DIV/0!</v>
      </c>
      <c r="EZ172" s="26">
        <f t="shared" si="763"/>
        <v>3.1711237914570131E-2</v>
      </c>
      <c r="FA172" s="26" t="e">
        <f t="shared" si="764"/>
        <v>#DIV/0!</v>
      </c>
      <c r="FB172" s="26" t="e">
        <f t="shared" si="765"/>
        <v>#DIV/0!</v>
      </c>
      <c r="FC172" s="26" t="e">
        <f t="shared" si="766"/>
        <v>#DIV/0!</v>
      </c>
      <c r="FD172" s="26"/>
      <c r="FE172" s="26" t="e">
        <f t="shared" si="767"/>
        <v>#DIV/0!</v>
      </c>
      <c r="FF172" s="26">
        <f t="shared" si="797"/>
        <v>1</v>
      </c>
      <c r="FG172" s="26">
        <f t="shared" si="706"/>
        <v>0.99368754697394535</v>
      </c>
      <c r="FW172" s="26">
        <f t="shared" si="707"/>
        <v>0.36110726817673022</v>
      </c>
      <c r="FY172" s="8">
        <f t="shared" si="798"/>
        <v>6</v>
      </c>
      <c r="FZ172" t="b">
        <f t="shared" si="768"/>
        <v>1</v>
      </c>
      <c r="GD172" s="11"/>
      <c r="GE172" s="11"/>
      <c r="GF172" s="11"/>
      <c r="GG172" s="17">
        <f t="shared" ca="1" si="708"/>
        <v>1991</v>
      </c>
      <c r="GH172" s="18">
        <f t="shared" ca="1" si="709"/>
        <v>1.1766170718516933</v>
      </c>
      <c r="GI172" s="18">
        <f t="shared" ca="1" si="710"/>
        <v>0.96859008601695951</v>
      </c>
      <c r="GJ172" s="18">
        <f t="shared" ca="1" si="711"/>
        <v>0.96419538499440494</v>
      </c>
      <c r="GK172" s="94">
        <f t="shared" ca="1" si="769"/>
        <v>1.0988545565144299</v>
      </c>
      <c r="GM172">
        <f t="shared" ca="1" si="770"/>
        <v>1991</v>
      </c>
      <c r="GN172" s="18">
        <f t="shared" ca="1" si="712"/>
        <v>0.94930348103121798</v>
      </c>
      <c r="GO172" s="18">
        <f t="shared" ca="1" si="713"/>
        <v>1.0253456567752655</v>
      </c>
      <c r="GP172" s="18">
        <f t="shared" ca="1" si="714"/>
        <v>0.97191601246102954</v>
      </c>
      <c r="GQ172" s="18">
        <f t="shared" ca="1" si="715"/>
        <v>0.91712551484926064</v>
      </c>
      <c r="GR172" s="18">
        <f t="shared" ca="1" si="716"/>
        <v>0.99618443813849056</v>
      </c>
      <c r="GY172" s="14"/>
      <c r="HA172">
        <f t="shared" si="717"/>
        <v>0.26027521438801965</v>
      </c>
      <c r="HB172" t="e">
        <f t="shared" si="718"/>
        <v>#VALUE!</v>
      </c>
      <c r="HC172" t="e">
        <f t="shared" si="719"/>
        <v>#VALUE!</v>
      </c>
      <c r="HD172" t="e">
        <f t="shared" si="720"/>
        <v>#VALUE!</v>
      </c>
      <c r="HE172" t="e">
        <f t="shared" si="721"/>
        <v>#VALUE!</v>
      </c>
      <c r="HF172" t="e">
        <f t="shared" si="722"/>
        <v>#VALUE!</v>
      </c>
      <c r="HH172" t="e">
        <f t="shared" si="723"/>
        <v>#VALUE!</v>
      </c>
      <c r="HJ172" t="e">
        <f t="shared" si="771"/>
        <v>#DIV/0!</v>
      </c>
      <c r="HK172">
        <f t="shared" si="772"/>
        <v>0.8536152375872037</v>
      </c>
      <c r="HL172" t="e">
        <f t="shared" si="773"/>
        <v>#DIV/0!</v>
      </c>
      <c r="HM172" t="e">
        <f t="shared" si="774"/>
        <v>#VALUE!</v>
      </c>
      <c r="HN172" t="e">
        <f t="shared" si="775"/>
        <v>#REF!</v>
      </c>
      <c r="HP172" s="8">
        <f t="shared" si="799"/>
        <v>6</v>
      </c>
      <c r="HQ172" t="b">
        <f t="shared" si="776"/>
        <v>1</v>
      </c>
      <c r="HT172" s="11"/>
      <c r="HU172" s="11"/>
      <c r="HV172" s="11"/>
      <c r="HW172" s="17">
        <f t="shared" ca="1" si="724"/>
        <v>1991</v>
      </c>
      <c r="HX172" s="18">
        <f t="shared" ca="1" si="725"/>
        <v>0.84807005457149576</v>
      </c>
      <c r="HY172" s="18">
        <f t="shared" ca="1" si="726"/>
        <v>1.0413706519205921</v>
      </c>
      <c r="HZ172" s="18">
        <f t="shared" ca="1" si="727"/>
        <v>1.0093831582078578</v>
      </c>
      <c r="IC172" s="18">
        <f t="shared" ca="1" si="728"/>
        <v>0.92222965702056103</v>
      </c>
      <c r="ID172" s="18">
        <f t="shared" ca="1" si="729"/>
        <v>0.95185347882013815</v>
      </c>
      <c r="IE172" s="18">
        <f t="shared" ca="1" si="730"/>
        <v>1.0094908491470198</v>
      </c>
      <c r="IF172" s="18">
        <f t="shared" ca="1" si="731"/>
        <v>1.089487616812544</v>
      </c>
      <c r="IG172" s="18">
        <f t="shared" ca="1" si="732"/>
        <v>1.0066590962264714</v>
      </c>
      <c r="IH172" s="197"/>
      <c r="II172">
        <f t="shared" si="777"/>
        <v>0</v>
      </c>
      <c r="IJ172">
        <f t="shared" si="778"/>
        <v>0.52740022153910138</v>
      </c>
      <c r="IK172" t="e">
        <f t="shared" si="779"/>
        <v>#DIV/0!</v>
      </c>
      <c r="IL172">
        <f t="shared" si="733"/>
        <v>0</v>
      </c>
      <c r="IM172">
        <f t="shared" si="734"/>
        <v>0.47780244755213425</v>
      </c>
      <c r="IN172">
        <f t="shared" si="735"/>
        <v>0</v>
      </c>
      <c r="IO172" s="17">
        <f t="shared" ca="1" si="736"/>
        <v>1991</v>
      </c>
      <c r="IP172" s="18">
        <f t="shared" ca="1" si="737"/>
        <v>1.0735396146784146</v>
      </c>
      <c r="IQ172" s="18">
        <f t="shared" ca="1" si="738"/>
        <v>0.94536301695457414</v>
      </c>
      <c r="IR172" s="18">
        <f t="shared" ca="1" si="739"/>
        <v>0.98566601676724275</v>
      </c>
      <c r="IT172" s="17">
        <f t="shared" ca="1" si="740"/>
        <v>1991</v>
      </c>
      <c r="IU172" s="18">
        <f t="shared" ca="1" si="741"/>
        <v>1.1166411184885632</v>
      </c>
      <c r="IV172" s="18">
        <f t="shared" ca="1" si="742"/>
        <v>1.0102200988769978</v>
      </c>
      <c r="IW172" s="18">
        <f t="shared" ca="1" si="743"/>
        <v>1.1280533011296379</v>
      </c>
      <c r="IY172" s="17">
        <f t="shared" ca="1" si="780"/>
        <v>1991</v>
      </c>
      <c r="IZ172" s="18" t="e">
        <f t="shared" ca="1" si="744"/>
        <v>#DIV/0!</v>
      </c>
      <c r="JA172" s="18">
        <f t="shared" ca="1" si="745"/>
        <v>0.99618443813849056</v>
      </c>
      <c r="JB172" s="18">
        <f t="shared" ca="1" si="746"/>
        <v>1.090085829939534</v>
      </c>
    </row>
    <row r="173" spans="1:262" x14ac:dyDescent="0.2">
      <c r="A173" t="s">
        <v>202</v>
      </c>
      <c r="B173" s="1">
        <f t="shared" si="781"/>
        <v>1956</v>
      </c>
      <c r="C173" s="42">
        <f t="shared" si="670"/>
        <v>6329.2060000000001</v>
      </c>
      <c r="D173" s="42">
        <f t="shared" si="670"/>
        <v>2987.107</v>
      </c>
      <c r="E173" s="42">
        <f t="shared" si="670"/>
        <v>17518.352999999999</v>
      </c>
      <c r="F173" s="42">
        <f t="shared" si="670"/>
        <v>9808.8780000000006</v>
      </c>
      <c r="G173" s="42">
        <f t="shared" si="671"/>
        <v>5078.3870000000006</v>
      </c>
      <c r="H173" s="42">
        <f t="shared" si="747"/>
        <v>41721.930999999997</v>
      </c>
      <c r="I173" s="42"/>
      <c r="J173" s="42"/>
      <c r="K173" s="42"/>
      <c r="L173" s="42"/>
      <c r="M173" s="42">
        <f t="shared" si="672"/>
        <v>2987.0310000000004</v>
      </c>
      <c r="N173" s="42"/>
      <c r="O173" s="42"/>
      <c r="P173" s="545" t="s">
        <v>2217</v>
      </c>
      <c r="Q173" s="545" t="s">
        <v>2220</v>
      </c>
      <c r="R173" s="546" t="s">
        <v>2221</v>
      </c>
      <c r="S173" s="27"/>
      <c r="T173" s="1"/>
      <c r="U173" s="1"/>
      <c r="V173" s="1"/>
      <c r="W173" s="1"/>
      <c r="X173" s="1"/>
      <c r="Y173" s="1"/>
      <c r="AA173" s="23"/>
      <c r="AB173" s="23">
        <f t="shared" si="673"/>
        <v>31512.619132312589</v>
      </c>
      <c r="AC173" s="23"/>
      <c r="AD173" s="58"/>
      <c r="AE173" s="27">
        <f t="shared" si="674"/>
        <v>380.178</v>
      </c>
      <c r="AF173" s="27"/>
      <c r="AI173" s="267" t="e">
        <f t="shared" si="675"/>
        <v>#DIV/0!</v>
      </c>
      <c r="AJ173" s="267">
        <f t="shared" si="676"/>
        <v>94.788408017064555</v>
      </c>
      <c r="AK173" s="267" t="e">
        <f t="shared" si="677"/>
        <v>#DIV/0!</v>
      </c>
      <c r="AL173" s="51" t="e">
        <f t="shared" ref="AL173:AL204" si="800">O173/AD173*0.001</f>
        <v>#DIV/0!</v>
      </c>
      <c r="AM173" s="15" t="e">
        <f t="shared" ref="AM173:AM204" si="801">P173/AE173</f>
        <v>#VALUE!</v>
      </c>
      <c r="AN173" s="15"/>
      <c r="AO173" s="34" t="e">
        <f t="shared" si="680"/>
        <v>#VALUE!</v>
      </c>
      <c r="AP173" s="34" t="e">
        <f t="shared" si="681"/>
        <v>#DIV/0!</v>
      </c>
      <c r="AR173" s="26" t="e">
        <f t="shared" si="682"/>
        <v>#DIV/0!</v>
      </c>
      <c r="AS173" s="26">
        <f t="shared" si="683"/>
        <v>0.90500521847095083</v>
      </c>
      <c r="AT173" s="26" t="e">
        <f t="shared" si="684"/>
        <v>#DIV/0!</v>
      </c>
      <c r="AU173" s="26" t="e">
        <f t="shared" si="685"/>
        <v>#DIV/0!</v>
      </c>
      <c r="AV173" s="26" t="e">
        <f t="shared" si="686"/>
        <v>#VALUE!</v>
      </c>
      <c r="AW173" s="26" t="e">
        <f t="shared" si="687"/>
        <v>#VALUE!</v>
      </c>
      <c r="AZ173" s="34" t="e">
        <f t="shared" si="688"/>
        <v>#DIV/0!</v>
      </c>
      <c r="BA173" s="34" t="e">
        <f t="shared" si="689"/>
        <v>#DIV/0!</v>
      </c>
      <c r="BB173" s="34" t="e">
        <f t="shared" si="690"/>
        <v>#DIV/0!</v>
      </c>
      <c r="BC173" s="95" t="e">
        <f t="shared" si="691"/>
        <v>#DIV/0!</v>
      </c>
      <c r="BD173" s="34" t="e">
        <f t="shared" si="692"/>
        <v>#DIV/0!</v>
      </c>
      <c r="BE173" s="34"/>
      <c r="BI173" s="51"/>
      <c r="BJ173" s="258">
        <f>[10]Commercial_Total!Y102</f>
        <v>0.91661403492548299</v>
      </c>
      <c r="BK173" s="1"/>
      <c r="BL173" s="1"/>
      <c r="BM173" s="205"/>
      <c r="BO173" s="1"/>
      <c r="BP173" s="258">
        <f>[10]Commercial_Total!X102</f>
        <v>0.98733510942206348</v>
      </c>
      <c r="BQ173" s="1"/>
      <c r="BR173" s="51"/>
      <c r="BS173" s="51"/>
      <c r="CA173" s="83">
        <f t="shared" si="782"/>
        <v>0.36880431638389655</v>
      </c>
      <c r="CB173" s="83" t="str">
        <f t="shared" si="693"/>
        <v xml:space="preserve">NA </v>
      </c>
      <c r="CC173" s="83" t="str">
        <f t="shared" si="748"/>
        <v xml:space="preserve">NA </v>
      </c>
      <c r="CD173" s="83" t="str">
        <f t="shared" si="694"/>
        <v>NA</v>
      </c>
      <c r="CE173" s="83" t="str">
        <f t="shared" si="695"/>
        <v>NA</v>
      </c>
      <c r="CF173" s="83" t="str">
        <f t="shared" si="696"/>
        <v>NA</v>
      </c>
      <c r="CG173" s="84" t="str">
        <f t="shared" si="749"/>
        <v xml:space="preserve">NA </v>
      </c>
      <c r="CH173" s="84" t="e">
        <f t="shared" si="697"/>
        <v>#VALUE!</v>
      </c>
      <c r="CI173" s="9"/>
      <c r="CJ173" s="84" t="str">
        <f t="shared" si="750"/>
        <v xml:space="preserve">NA </v>
      </c>
      <c r="CL173" s="87" t="e">
        <f t="shared" si="698"/>
        <v>#DIV/0!</v>
      </c>
      <c r="CM173" s="87" t="e">
        <f t="shared" si="751"/>
        <v>#DIV/0!</v>
      </c>
      <c r="CN173" s="92">
        <f t="shared" si="752"/>
        <v>0</v>
      </c>
      <c r="CO173" s="92">
        <f t="shared" si="753"/>
        <v>0</v>
      </c>
      <c r="CP173" s="5">
        <f t="shared" si="754"/>
        <v>0</v>
      </c>
      <c r="CQ173" s="91">
        <f t="shared" si="699"/>
        <v>0</v>
      </c>
      <c r="CR173" s="37" t="e">
        <f t="shared" si="700"/>
        <v>#VALUE!</v>
      </c>
      <c r="CS173" t="e">
        <f t="shared" si="701"/>
        <v>#VALUE!</v>
      </c>
      <c r="CT173" s="84" t="str">
        <f t="shared" si="702"/>
        <v xml:space="preserve">NA </v>
      </c>
      <c r="CU173" s="205"/>
      <c r="CV173" s="244"/>
      <c r="CW173" s="5"/>
      <c r="CX173" s="26"/>
      <c r="CY173" s="26"/>
      <c r="CZ173" s="26"/>
      <c r="DA173" s="26"/>
      <c r="DB173" s="26"/>
      <c r="DE173" s="26"/>
      <c r="DF173" s="26"/>
      <c r="DG173" s="26"/>
      <c r="DH173" s="26"/>
      <c r="DI173" s="26"/>
      <c r="DJ173" s="26"/>
      <c r="DK173" s="26"/>
      <c r="DL173" s="26"/>
      <c r="DM173" s="26"/>
      <c r="DN173" s="26"/>
      <c r="DO173" s="26"/>
      <c r="DP173" s="26"/>
      <c r="DQ173" s="26"/>
      <c r="DR173" s="26"/>
      <c r="DS173" s="26"/>
      <c r="DT173" s="26" t="e">
        <f t="shared" si="783"/>
        <v>#DIV/0!</v>
      </c>
      <c r="DU173" s="26">
        <f t="shared" si="784"/>
        <v>-1.0522324783904418E-3</v>
      </c>
      <c r="DV173" s="26" t="e">
        <f t="shared" si="785"/>
        <v>#DIV/0!</v>
      </c>
      <c r="DW173" s="26" t="e">
        <f t="shared" si="786"/>
        <v>#DIV/0!</v>
      </c>
      <c r="DX173" s="26" t="e">
        <f t="shared" si="787"/>
        <v>#VALUE!</v>
      </c>
      <c r="DZ173" s="26" t="e">
        <f t="shared" si="788"/>
        <v>#DIV/0!</v>
      </c>
      <c r="EA173" s="26">
        <f t="shared" si="789"/>
        <v>1</v>
      </c>
      <c r="EB173" s="26">
        <f t="shared" si="703"/>
        <v>1.2486689072205088</v>
      </c>
      <c r="ED173" s="26" t="e">
        <f t="shared" si="755"/>
        <v>#DIV/0!</v>
      </c>
      <c r="EE173" s="26" t="e">
        <f t="shared" si="756"/>
        <v>#DIV/0!</v>
      </c>
      <c r="EF173" s="26" t="e">
        <f t="shared" si="757"/>
        <v>#DIV/0!</v>
      </c>
      <c r="EG173" s="26" t="e">
        <f t="shared" si="758"/>
        <v>#DIV/0!</v>
      </c>
      <c r="EH173" s="26" t="e">
        <f t="shared" si="759"/>
        <v>#DIV/0!</v>
      </c>
      <c r="EJ173" s="26" t="e">
        <f t="shared" si="760"/>
        <v>#DIV/0!</v>
      </c>
      <c r="EK173" s="26">
        <f t="shared" si="790"/>
        <v>1</v>
      </c>
      <c r="EL173" s="26">
        <f t="shared" si="704"/>
        <v>1.1364597357338799</v>
      </c>
      <c r="EO173" s="26" t="e">
        <f t="shared" si="791"/>
        <v>#DIV/0!</v>
      </c>
      <c r="EP173" s="26">
        <f t="shared" si="792"/>
        <v>1.4729392228692562E-2</v>
      </c>
      <c r="EQ173" s="26" t="e">
        <f t="shared" si="793"/>
        <v>#DIV/0!</v>
      </c>
      <c r="ER173" s="26" t="e">
        <f t="shared" si="794"/>
        <v>#DIV/0!</v>
      </c>
      <c r="ES173" s="26" t="e">
        <f t="shared" si="795"/>
        <v>#DIV/0!</v>
      </c>
      <c r="EU173" s="26" t="e">
        <f t="shared" si="761"/>
        <v>#DIV/0!</v>
      </c>
      <c r="EV173" s="26">
        <f t="shared" si="796"/>
        <v>1</v>
      </c>
      <c r="EW173" s="26">
        <f t="shared" si="705"/>
        <v>1.2566010365551699</v>
      </c>
      <c r="EX173" s="26"/>
      <c r="EY173" s="26" t="e">
        <f t="shared" si="762"/>
        <v>#DIV/0!</v>
      </c>
      <c r="EZ173" s="26">
        <f t="shared" si="763"/>
        <v>-1.5781624707082758E-2</v>
      </c>
      <c r="FA173" s="26" t="e">
        <f t="shared" si="764"/>
        <v>#DIV/0!</v>
      </c>
      <c r="FB173" s="26" t="e">
        <f t="shared" si="765"/>
        <v>#DIV/0!</v>
      </c>
      <c r="FC173" s="26" t="e">
        <f t="shared" si="766"/>
        <v>#DIV/0!</v>
      </c>
      <c r="FD173" s="26"/>
      <c r="FE173" s="26" t="e">
        <f t="shared" si="767"/>
        <v>#DIV/0!</v>
      </c>
      <c r="FF173" s="26">
        <f t="shared" si="797"/>
        <v>1</v>
      </c>
      <c r="FG173" s="26">
        <f t="shared" si="706"/>
        <v>0.99368754697394535</v>
      </c>
      <c r="FW173" s="26">
        <f t="shared" si="707"/>
        <v>0.36880431638389655</v>
      </c>
      <c r="FY173" s="8">
        <f t="shared" si="798"/>
        <v>7</v>
      </c>
      <c r="FZ173" t="b">
        <f t="shared" si="768"/>
        <v>1</v>
      </c>
      <c r="GD173" s="11"/>
      <c r="GE173" s="11"/>
      <c r="GF173" s="11"/>
      <c r="GG173" s="17">
        <f t="shared" ca="1" si="708"/>
        <v>1992</v>
      </c>
      <c r="GH173" s="18">
        <f t="shared" ca="1" si="709"/>
        <v>1.2180578787840675</v>
      </c>
      <c r="GI173" s="18">
        <f t="shared" ca="1" si="710"/>
        <v>0.95109473772608566</v>
      </c>
      <c r="GJ173" s="18">
        <f t="shared" ca="1" si="711"/>
        <v>0.96099899523710408</v>
      </c>
      <c r="GK173" s="94">
        <f t="shared" ca="1" si="769"/>
        <v>1.1133062256395907</v>
      </c>
      <c r="GM173">
        <f t="shared" ca="1" si="770"/>
        <v>1992</v>
      </c>
      <c r="GN173" s="18">
        <f t="shared" ca="1" si="712"/>
        <v>0.92933403881763876</v>
      </c>
      <c r="GO173" s="18">
        <f t="shared" ca="1" si="713"/>
        <v>1.0233916108010384</v>
      </c>
      <c r="GP173" s="18">
        <f t="shared" ca="1" si="714"/>
        <v>0.97863718622016138</v>
      </c>
      <c r="GQ173" s="18">
        <f t="shared" ca="1" si="715"/>
        <v>0.91685612668643213</v>
      </c>
      <c r="GR173" s="18">
        <f t="shared" ca="1" si="716"/>
        <v>0.9892861594208795</v>
      </c>
      <c r="GY173" s="14"/>
      <c r="HA173">
        <f t="shared" si="717"/>
        <v>0.26582301430462135</v>
      </c>
      <c r="HB173" t="e">
        <f t="shared" si="718"/>
        <v>#VALUE!</v>
      </c>
      <c r="HC173" t="e">
        <f t="shared" si="719"/>
        <v>#VALUE!</v>
      </c>
      <c r="HD173" t="e">
        <f t="shared" si="720"/>
        <v>#VALUE!</v>
      </c>
      <c r="HE173" t="e">
        <f t="shared" si="721"/>
        <v>#VALUE!</v>
      </c>
      <c r="HF173" t="e">
        <f t="shared" si="722"/>
        <v>#VALUE!</v>
      </c>
      <c r="HH173" t="e">
        <f t="shared" si="723"/>
        <v>#VALUE!</v>
      </c>
      <c r="HJ173" t="e">
        <f t="shared" si="771"/>
        <v>#DIV/0!</v>
      </c>
      <c r="HK173">
        <f t="shared" si="772"/>
        <v>0.85271750830295034</v>
      </c>
      <c r="HL173" t="e">
        <f t="shared" si="773"/>
        <v>#DIV/0!</v>
      </c>
      <c r="HM173" t="e">
        <f t="shared" si="774"/>
        <v>#DIV/0!</v>
      </c>
      <c r="HN173" t="e">
        <f t="shared" si="775"/>
        <v>#VALUE!</v>
      </c>
      <c r="HP173" s="8">
        <f t="shared" si="799"/>
        <v>7</v>
      </c>
      <c r="HQ173" t="b">
        <f t="shared" si="776"/>
        <v>1</v>
      </c>
      <c r="HT173" s="11"/>
      <c r="HU173" s="11"/>
      <c r="HV173" s="11"/>
      <c r="HW173" s="17">
        <f t="shared" ca="1" si="724"/>
        <v>1992</v>
      </c>
      <c r="HX173" s="18">
        <f t="shared" ca="1" si="725"/>
        <v>0.87793933680221903</v>
      </c>
      <c r="HY173" s="18">
        <f t="shared" ca="1" si="726"/>
        <v>1.0225606903917002</v>
      </c>
      <c r="HZ173" s="18">
        <f t="shared" ca="1" si="727"/>
        <v>1.0060369671367335</v>
      </c>
      <c r="IC173" s="18">
        <f t="shared" ca="1" si="728"/>
        <v>0.91939002589334307</v>
      </c>
      <c r="ID173" s="18">
        <f t="shared" ca="1" si="729"/>
        <v>0.94955739175711185</v>
      </c>
      <c r="IE173" s="18">
        <f t="shared" ca="1" si="730"/>
        <v>0.99948770580996582</v>
      </c>
      <c r="IF173" s="18">
        <f t="shared" ca="1" si="731"/>
        <v>1.0913487735685421</v>
      </c>
      <c r="IG173" s="18">
        <f t="shared" ca="1" si="732"/>
        <v>0.99968828364043572</v>
      </c>
      <c r="IH173" s="197"/>
      <c r="II173">
        <f t="shared" si="777"/>
        <v>0</v>
      </c>
      <c r="IJ173">
        <f t="shared" si="778"/>
        <v>0.54171826302424253</v>
      </c>
      <c r="IK173" t="e">
        <f t="shared" si="779"/>
        <v>#DIV/0!</v>
      </c>
      <c r="IL173">
        <f t="shared" si="733"/>
        <v>0</v>
      </c>
      <c r="IM173">
        <f t="shared" si="734"/>
        <v>0.4902578549779586</v>
      </c>
      <c r="IN173">
        <f t="shared" si="735"/>
        <v>0</v>
      </c>
      <c r="IO173" s="17">
        <f t="shared" ca="1" si="736"/>
        <v>1992</v>
      </c>
      <c r="IP173" s="18">
        <f t="shared" ca="1" si="737"/>
        <v>1.0913569952766278</v>
      </c>
      <c r="IQ173" s="18">
        <f t="shared" ca="1" si="738"/>
        <v>0.9424521560545488</v>
      </c>
      <c r="IR173" s="18">
        <f t="shared" ca="1" si="739"/>
        <v>1.0148846489526371</v>
      </c>
      <c r="IT173" s="17">
        <f t="shared" ca="1" si="740"/>
        <v>1992</v>
      </c>
      <c r="IU173" s="18">
        <f t="shared" ca="1" si="741"/>
        <v>1.1271570613201707</v>
      </c>
      <c r="IV173" s="18">
        <f t="shared" ca="1" si="742"/>
        <v>1.0077832182525599</v>
      </c>
      <c r="IW173" s="18">
        <f t="shared" ca="1" si="743"/>
        <v>1.1359299707333395</v>
      </c>
      <c r="IY173" s="17">
        <f t="shared" ca="1" si="780"/>
        <v>1992</v>
      </c>
      <c r="IZ173" s="18" t="e">
        <f t="shared" ca="1" si="744"/>
        <v>#DIV/0!</v>
      </c>
      <c r="JA173" s="18">
        <f t="shared" ca="1" si="745"/>
        <v>0.9892861594208795</v>
      </c>
      <c r="JB173" s="18">
        <f t="shared" ca="1" si="746"/>
        <v>1.106762703704594</v>
      </c>
    </row>
    <row r="174" spans="1:262" x14ac:dyDescent="0.2">
      <c r="A174" t="s">
        <v>202</v>
      </c>
      <c r="B174" s="1">
        <f t="shared" si="781"/>
        <v>1957</v>
      </c>
      <c r="C174" s="42">
        <f t="shared" si="670"/>
        <v>6278.9290000000001</v>
      </c>
      <c r="D174" s="42">
        <f t="shared" si="670"/>
        <v>2860.0460000000003</v>
      </c>
      <c r="E174" s="42">
        <f t="shared" si="670"/>
        <v>17495.823</v>
      </c>
      <c r="F174" s="42">
        <f t="shared" si="670"/>
        <v>9852.902</v>
      </c>
      <c r="G174" s="42">
        <f t="shared" si="671"/>
        <v>5266.3360000000002</v>
      </c>
      <c r="H174" s="42">
        <f t="shared" si="747"/>
        <v>41754.036000000007</v>
      </c>
      <c r="I174" s="42"/>
      <c r="J174" s="42"/>
      <c r="K174" s="42"/>
      <c r="L174" s="42"/>
      <c r="M174" s="42">
        <f t="shared" si="672"/>
        <v>2859.9700000000003</v>
      </c>
      <c r="N174" s="42"/>
      <c r="O174" s="545" t="s">
        <v>2215</v>
      </c>
      <c r="P174" s="42">
        <f>L105-L187</f>
        <v>3852.3714213765979</v>
      </c>
      <c r="Q174" s="42">
        <f>L267</f>
        <v>1590.9839999999999</v>
      </c>
      <c r="R174" s="440">
        <f>P174/Q174</f>
        <v>2.4213765954758806</v>
      </c>
      <c r="S174" s="27"/>
      <c r="T174" s="1"/>
      <c r="U174" s="1"/>
      <c r="V174" s="1"/>
      <c r="W174" s="1"/>
      <c r="X174" s="1"/>
      <c r="Y174" s="1"/>
      <c r="AA174" s="23"/>
      <c r="AB174" s="23">
        <f t="shared" si="673"/>
        <v>32345.382764320952</v>
      </c>
      <c r="AC174" s="23"/>
      <c r="AD174" s="58"/>
      <c r="AE174" s="27">
        <f t="shared" si="674"/>
        <v>410.68</v>
      </c>
      <c r="AF174" s="27"/>
      <c r="AI174" s="267" t="e">
        <f t="shared" si="675"/>
        <v>#DIV/0!</v>
      </c>
      <c r="AJ174" s="267">
        <f t="shared" si="676"/>
        <v>88.419729667095851</v>
      </c>
      <c r="AK174" s="267" t="e">
        <f t="shared" si="677"/>
        <v>#DIV/0!</v>
      </c>
      <c r="AL174" s="51" t="e">
        <f t="shared" si="800"/>
        <v>#VALUE!</v>
      </c>
      <c r="AM174" s="15">
        <f t="shared" si="801"/>
        <v>9.380470004325991</v>
      </c>
      <c r="AN174" s="15"/>
      <c r="AO174" s="34" t="e">
        <f t="shared" si="680"/>
        <v>#DIV/0!</v>
      </c>
      <c r="AP174" s="34" t="e">
        <f t="shared" si="681"/>
        <v>#DIV/0!</v>
      </c>
      <c r="AR174" s="26" t="e">
        <f t="shared" si="682"/>
        <v>#DIV/0!</v>
      </c>
      <c r="AS174" s="26">
        <f t="shared" si="683"/>
        <v>0.84419939566984403</v>
      </c>
      <c r="AT174" s="26" t="e">
        <f t="shared" si="684"/>
        <v>#DIV/0!</v>
      </c>
      <c r="AU174" s="26" t="e">
        <f t="shared" si="685"/>
        <v>#VALUE!</v>
      </c>
      <c r="AV174" s="26">
        <f t="shared" si="686"/>
        <v>4.1089754047626501</v>
      </c>
      <c r="AW174" s="26" t="e">
        <f t="shared" si="687"/>
        <v>#DIV/0!</v>
      </c>
      <c r="AZ174" s="34" t="e">
        <f t="shared" si="688"/>
        <v>#DIV/0!</v>
      </c>
      <c r="BA174" s="34" t="e">
        <f t="shared" si="689"/>
        <v>#DIV/0!</v>
      </c>
      <c r="BB174" s="34" t="e">
        <f t="shared" si="690"/>
        <v>#DIV/0!</v>
      </c>
      <c r="BC174" s="95" t="e">
        <f t="shared" si="691"/>
        <v>#DIV/0!</v>
      </c>
      <c r="BD174" s="34" t="e">
        <f t="shared" si="692"/>
        <v>#DIV/0!</v>
      </c>
      <c r="BE174" s="34"/>
      <c r="BI174" s="51"/>
      <c r="BJ174" s="258">
        <f>[10]Commercial_Total!Y103</f>
        <v>0.85767751067884335</v>
      </c>
      <c r="BK174" s="1"/>
      <c r="BL174" s="1"/>
      <c r="BM174" s="205"/>
      <c r="BO174" s="1"/>
      <c r="BP174" s="258">
        <f>[10]Commercial_Total!X103</f>
        <v>0.98428533470776036</v>
      </c>
      <c r="BQ174" s="1"/>
      <c r="BR174" s="51"/>
      <c r="BS174" s="51"/>
      <c r="CA174" s="83">
        <f t="shared" si="782"/>
        <v>0.37656424897184032</v>
      </c>
      <c r="CB174" s="83" t="str">
        <f t="shared" si="693"/>
        <v xml:space="preserve">NA </v>
      </c>
      <c r="CC174" s="83" t="str">
        <f t="shared" si="748"/>
        <v xml:space="preserve">NA </v>
      </c>
      <c r="CD174" s="83" t="str">
        <f t="shared" si="694"/>
        <v>NA</v>
      </c>
      <c r="CE174" s="83" t="str">
        <f t="shared" si="695"/>
        <v>NA</v>
      </c>
      <c r="CF174" s="83" t="str">
        <f t="shared" si="696"/>
        <v>NA</v>
      </c>
      <c r="CG174" s="84" t="str">
        <f t="shared" si="749"/>
        <v xml:space="preserve">NA </v>
      </c>
      <c r="CH174" s="84">
        <f t="shared" si="697"/>
        <v>2.2973509411212546E-2</v>
      </c>
      <c r="CI174" s="9"/>
      <c r="CJ174" s="84" t="str">
        <f t="shared" si="750"/>
        <v xml:space="preserve">NA </v>
      </c>
      <c r="CL174" s="87" t="e">
        <f t="shared" si="698"/>
        <v>#DIV/0!</v>
      </c>
      <c r="CM174" s="87" t="e">
        <f t="shared" si="751"/>
        <v>#DIV/0!</v>
      </c>
      <c r="CN174" s="92">
        <f t="shared" si="752"/>
        <v>0</v>
      </c>
      <c r="CO174" s="92">
        <f t="shared" si="753"/>
        <v>0</v>
      </c>
      <c r="CP174" s="5">
        <f t="shared" si="754"/>
        <v>0</v>
      </c>
      <c r="CQ174" s="91">
        <f t="shared" si="699"/>
        <v>0</v>
      </c>
      <c r="CR174" s="37" t="e">
        <f t="shared" si="700"/>
        <v>#VALUE!</v>
      </c>
      <c r="CS174" t="e">
        <f t="shared" si="701"/>
        <v>#VALUE!</v>
      </c>
      <c r="CT174" s="84" t="str">
        <f t="shared" si="702"/>
        <v xml:space="preserve">NA </v>
      </c>
      <c r="CU174" s="205"/>
      <c r="CV174" s="244"/>
      <c r="CW174" s="5"/>
      <c r="CX174" s="26"/>
      <c r="CY174" s="26"/>
      <c r="CZ174" s="26"/>
      <c r="DA174" s="26"/>
      <c r="DB174" s="26"/>
      <c r="DE174" s="26"/>
      <c r="DF174" s="26"/>
      <c r="DG174" s="26"/>
      <c r="DH174" s="26"/>
      <c r="DI174" s="26"/>
      <c r="DJ174" s="26"/>
      <c r="DK174" s="26"/>
      <c r="DL174" s="26"/>
      <c r="DM174" s="26"/>
      <c r="DN174" s="26"/>
      <c r="DO174" s="26"/>
      <c r="DP174" s="26"/>
      <c r="DQ174" s="26"/>
      <c r="DR174" s="26"/>
      <c r="DS174" s="26"/>
      <c r="DT174" s="26" t="e">
        <f t="shared" si="783"/>
        <v>#DIV/0!</v>
      </c>
      <c r="DU174" s="26">
        <f t="shared" si="784"/>
        <v>-6.9551992462758172E-2</v>
      </c>
      <c r="DV174" s="26" t="e">
        <f t="shared" si="785"/>
        <v>#DIV/0!</v>
      </c>
      <c r="DW174" s="26" t="e">
        <f t="shared" si="786"/>
        <v>#VALUE!</v>
      </c>
      <c r="DX174" s="26" t="e">
        <f t="shared" si="787"/>
        <v>#VALUE!</v>
      </c>
      <c r="DZ174" s="26" t="e">
        <f t="shared" si="788"/>
        <v>#DIV/0!</v>
      </c>
      <c r="EA174" s="26">
        <f t="shared" si="789"/>
        <v>1</v>
      </c>
      <c r="EB174" s="26">
        <f t="shared" si="703"/>
        <v>1.2486689072205088</v>
      </c>
      <c r="ED174" s="26" t="e">
        <f t="shared" si="755"/>
        <v>#DIV/0!</v>
      </c>
      <c r="EE174" s="26" t="e">
        <f t="shared" si="756"/>
        <v>#DIV/0!</v>
      </c>
      <c r="EF174" s="26" t="e">
        <f t="shared" si="757"/>
        <v>#DIV/0!</v>
      </c>
      <c r="EG174" s="26" t="e">
        <f t="shared" si="758"/>
        <v>#DIV/0!</v>
      </c>
      <c r="EH174" s="26" t="e">
        <f t="shared" si="759"/>
        <v>#DIV/0!</v>
      </c>
      <c r="EJ174" s="26" t="e">
        <f t="shared" si="760"/>
        <v>#DIV/0!</v>
      </c>
      <c r="EK174" s="26">
        <f t="shared" si="790"/>
        <v>1</v>
      </c>
      <c r="EL174" s="26">
        <f t="shared" si="704"/>
        <v>1.1364597357338799</v>
      </c>
      <c r="EO174" s="26" t="e">
        <f t="shared" si="791"/>
        <v>#DIV/0!</v>
      </c>
      <c r="EP174" s="26">
        <f t="shared" si="792"/>
        <v>-6.6458316744605658E-2</v>
      </c>
      <c r="EQ174" s="26" t="e">
        <f t="shared" si="793"/>
        <v>#DIV/0!</v>
      </c>
      <c r="ER174" s="26" t="e">
        <f t="shared" si="794"/>
        <v>#DIV/0!</v>
      </c>
      <c r="ES174" s="26" t="e">
        <f t="shared" si="795"/>
        <v>#DIV/0!</v>
      </c>
      <c r="EU174" s="26" t="e">
        <f t="shared" si="761"/>
        <v>#DIV/0!</v>
      </c>
      <c r="EV174" s="26">
        <f t="shared" si="796"/>
        <v>1</v>
      </c>
      <c r="EW174" s="26">
        <f t="shared" si="705"/>
        <v>1.2566010365551699</v>
      </c>
      <c r="EX174" s="26"/>
      <c r="EY174" s="26" t="e">
        <f t="shared" si="762"/>
        <v>#DIV/0!</v>
      </c>
      <c r="EZ174" s="26">
        <f t="shared" si="763"/>
        <v>-3.0936757181526517E-3</v>
      </c>
      <c r="FA174" s="26" t="e">
        <f t="shared" si="764"/>
        <v>#DIV/0!</v>
      </c>
      <c r="FB174" s="26" t="e">
        <f t="shared" si="765"/>
        <v>#DIV/0!</v>
      </c>
      <c r="FC174" s="26" t="e">
        <f t="shared" si="766"/>
        <v>#DIV/0!</v>
      </c>
      <c r="FD174" s="26"/>
      <c r="FE174" s="26" t="e">
        <f t="shared" si="767"/>
        <v>#DIV/0!</v>
      </c>
      <c r="FF174" s="26">
        <f t="shared" si="797"/>
        <v>1</v>
      </c>
      <c r="FG174" s="26">
        <f t="shared" si="706"/>
        <v>0.99368754697394535</v>
      </c>
      <c r="FW174" s="26">
        <f t="shared" si="707"/>
        <v>0.37656424897184032</v>
      </c>
      <c r="FY174" s="8">
        <f t="shared" si="798"/>
        <v>8</v>
      </c>
      <c r="FZ174" t="b">
        <f t="shared" si="768"/>
        <v>1</v>
      </c>
      <c r="GD174" s="11"/>
      <c r="GE174" s="11"/>
      <c r="GF174" s="11"/>
      <c r="GG174" s="17">
        <f t="shared" ca="1" si="708"/>
        <v>1993</v>
      </c>
      <c r="GH174" s="18">
        <f t="shared" ca="1" si="709"/>
        <v>1.251587830614632</v>
      </c>
      <c r="GI174" s="18">
        <f t="shared" ca="1" si="710"/>
        <v>0.95588915737923197</v>
      </c>
      <c r="GJ174" s="18">
        <f t="shared" ca="1" si="711"/>
        <v>0.95982177741470109</v>
      </c>
      <c r="GK174" s="94">
        <f t="shared" ca="1" si="769"/>
        <v>1.1483108455200495</v>
      </c>
      <c r="GM174">
        <f t="shared" ca="1" si="770"/>
        <v>1993</v>
      </c>
      <c r="GN174" s="18">
        <f t="shared" ca="1" si="712"/>
        <v>0.90802197928167538</v>
      </c>
      <c r="GO174" s="18">
        <f t="shared" ca="1" si="713"/>
        <v>1.006988932851258</v>
      </c>
      <c r="GP174" s="18">
        <f t="shared" ca="1" si="714"/>
        <v>0.98590877466170934</v>
      </c>
      <c r="GQ174" s="18">
        <f t="shared" ca="1" si="715"/>
        <v>0.92060839513039872</v>
      </c>
      <c r="GR174" s="18">
        <f t="shared" ca="1" si="716"/>
        <v>0.99079719964651047</v>
      </c>
      <c r="GY174" s="14"/>
      <c r="HA174">
        <f t="shared" si="717"/>
        <v>0.27141613938394038</v>
      </c>
      <c r="HB174" t="e">
        <f t="shared" si="718"/>
        <v>#VALUE!</v>
      </c>
      <c r="HC174" t="e">
        <f t="shared" si="719"/>
        <v>#VALUE!</v>
      </c>
      <c r="HD174" t="e">
        <f t="shared" si="720"/>
        <v>#VALUE!</v>
      </c>
      <c r="HE174" t="e">
        <f t="shared" si="721"/>
        <v>#VALUE!</v>
      </c>
      <c r="HF174">
        <f t="shared" si="722"/>
        <v>1.8637184877772568E-2</v>
      </c>
      <c r="HH174" t="e">
        <f t="shared" si="723"/>
        <v>#VALUE!</v>
      </c>
      <c r="HJ174" t="e">
        <f t="shared" si="771"/>
        <v>#DIV/0!</v>
      </c>
      <c r="HK174">
        <f t="shared" si="772"/>
        <v>0.79542481136483334</v>
      </c>
      <c r="HL174" t="e">
        <f t="shared" si="773"/>
        <v>#DIV/0!</v>
      </c>
      <c r="HM174" t="e">
        <f t="shared" si="774"/>
        <v>#VALUE!</v>
      </c>
      <c r="HN174">
        <f t="shared" si="775"/>
        <v>4.152180368431063</v>
      </c>
      <c r="HP174" s="8">
        <f t="shared" si="799"/>
        <v>8</v>
      </c>
      <c r="HQ174" t="b">
        <f t="shared" si="776"/>
        <v>1</v>
      </c>
      <c r="HT174" s="11"/>
      <c r="HU174" s="11"/>
      <c r="HV174" s="11"/>
      <c r="HW174" s="17">
        <f t="shared" ca="1" si="724"/>
        <v>1993</v>
      </c>
      <c r="HX174" s="18">
        <f t="shared" ca="1" si="725"/>
        <v>0.90210671356310168</v>
      </c>
      <c r="HY174" s="18">
        <f t="shared" ca="1" si="726"/>
        <v>1.0277153662363696</v>
      </c>
      <c r="HZ174" s="18">
        <f t="shared" ca="1" si="727"/>
        <v>1.0048045780774533</v>
      </c>
      <c r="IC174" s="18">
        <f t="shared" ca="1" si="728"/>
        <v>0.94056904753332027</v>
      </c>
      <c r="ID174" s="18">
        <f t="shared" ca="1" si="729"/>
        <v>0.95179429485262335</v>
      </c>
      <c r="IE174" s="18">
        <f t="shared" ca="1" si="730"/>
        <v>1.0065435331697374</v>
      </c>
      <c r="IF174" s="18">
        <f t="shared" ca="1" si="731"/>
        <v>1.1055933734431866</v>
      </c>
      <c r="IG174" s="18">
        <f t="shared" ca="1" si="732"/>
        <v>1.001215212118397</v>
      </c>
      <c r="IH174" s="197"/>
      <c r="II174">
        <f t="shared" si="777"/>
        <v>0</v>
      </c>
      <c r="IJ174">
        <f t="shared" si="778"/>
        <v>0.55603390166878641</v>
      </c>
      <c r="IK174" t="e">
        <f t="shared" si="779"/>
        <v>#DIV/0!</v>
      </c>
      <c r="IL174">
        <f t="shared" si="733"/>
        <v>0</v>
      </c>
      <c r="IM174">
        <f t="shared" si="734"/>
        <v>0.46940348376073504</v>
      </c>
      <c r="IN174">
        <f t="shared" si="735"/>
        <v>0</v>
      </c>
      <c r="IO174" s="17">
        <f t="shared" ca="1" si="736"/>
        <v>1993</v>
      </c>
      <c r="IP174" s="18">
        <f t="shared" ca="1" si="737"/>
        <v>1.1102236102838481</v>
      </c>
      <c r="IQ174" s="18">
        <f t="shared" ca="1" si="738"/>
        <v>0.96416243574605165</v>
      </c>
      <c r="IR174" s="18">
        <f t="shared" ca="1" si="739"/>
        <v>1.0285517532236719</v>
      </c>
      <c r="IT174" s="17">
        <f t="shared" ca="1" si="740"/>
        <v>1993</v>
      </c>
      <c r="IU174" s="18">
        <f t="shared" ca="1" si="741"/>
        <v>1.137198393024756</v>
      </c>
      <c r="IV174" s="18">
        <f t="shared" ca="1" si="742"/>
        <v>1.0101572858129653</v>
      </c>
      <c r="IW174" s="18">
        <f t="shared" ca="1" si="743"/>
        <v>1.1487492421287533</v>
      </c>
      <c r="IY174" s="17">
        <f t="shared" ca="1" si="780"/>
        <v>1993</v>
      </c>
      <c r="IZ174" s="18" t="e">
        <f t="shared" ca="1" si="744"/>
        <v>#DIV/0!</v>
      </c>
      <c r="JA174" s="18">
        <f t="shared" ca="1" si="745"/>
        <v>0.99079719964651047</v>
      </c>
      <c r="JB174" s="18">
        <f t="shared" ca="1" si="746"/>
        <v>1.1340966752828248</v>
      </c>
    </row>
    <row r="175" spans="1:262" x14ac:dyDescent="0.2">
      <c r="A175" t="s">
        <v>202</v>
      </c>
      <c r="B175" s="1">
        <f t="shared" si="781"/>
        <v>1958</v>
      </c>
      <c r="C175" s="42">
        <f t="shared" si="670"/>
        <v>6703.9889999999996</v>
      </c>
      <c r="D175" s="42">
        <f t="shared" si="670"/>
        <v>2992.5419999999999</v>
      </c>
      <c r="E175" s="42">
        <f t="shared" si="670"/>
        <v>16754.047999999999</v>
      </c>
      <c r="F175" s="42">
        <f t="shared" si="670"/>
        <v>9966.5439999999999</v>
      </c>
      <c r="G175" s="42">
        <f t="shared" si="671"/>
        <v>5192.1469999999999</v>
      </c>
      <c r="H175" s="42">
        <f t="shared" si="747"/>
        <v>41609.269999999997</v>
      </c>
      <c r="I175" s="42"/>
      <c r="J175" s="42"/>
      <c r="K175" s="42"/>
      <c r="L175" s="42"/>
      <c r="M175" s="42">
        <f t="shared" si="672"/>
        <v>2992.4609999999998</v>
      </c>
      <c r="N175" s="42"/>
      <c r="O175" s="545" t="s">
        <v>2216</v>
      </c>
      <c r="P175" s="42">
        <f>M105-M187</f>
        <v>2908.4659999999985</v>
      </c>
      <c r="Q175" s="42">
        <f>M267</f>
        <v>1201.163</v>
      </c>
      <c r="R175" s="440">
        <f t="shared" ref="R175:R178" si="802">P175/Q175</f>
        <v>2.4213749507768707</v>
      </c>
      <c r="S175" s="27"/>
      <c r="T175" s="1"/>
      <c r="U175" s="1"/>
      <c r="V175" s="1"/>
      <c r="W175" s="1"/>
      <c r="X175" s="1"/>
      <c r="Y175" s="1"/>
      <c r="AA175" s="23"/>
      <c r="AB175" s="23">
        <f t="shared" si="673"/>
        <v>33206.848339272772</v>
      </c>
      <c r="AC175" s="23"/>
      <c r="AD175" s="58"/>
      <c r="AE175" s="27">
        <f t="shared" si="674"/>
        <v>435.25700000000001</v>
      </c>
      <c r="AF175" s="27"/>
      <c r="AI175" s="267" t="e">
        <f t="shared" si="675"/>
        <v>#DIV/0!</v>
      </c>
      <c r="AJ175" s="267">
        <f t="shared" si="676"/>
        <v>90.115778812435607</v>
      </c>
      <c r="AK175" s="267" t="e">
        <f t="shared" si="677"/>
        <v>#DIV/0!</v>
      </c>
      <c r="AL175" s="51" t="e">
        <f t="shared" si="800"/>
        <v>#VALUE!</v>
      </c>
      <c r="AM175" s="15">
        <f t="shared" si="801"/>
        <v>6.6821808724500666</v>
      </c>
      <c r="AN175" s="15"/>
      <c r="AO175" s="34" t="e">
        <f t="shared" si="680"/>
        <v>#DIV/0!</v>
      </c>
      <c r="AP175" s="34" t="e">
        <f t="shared" si="681"/>
        <v>#DIV/0!</v>
      </c>
      <c r="AR175" s="26" t="e">
        <f t="shared" si="682"/>
        <v>#DIV/0!</v>
      </c>
      <c r="AS175" s="26">
        <f t="shared" si="683"/>
        <v>0.86039265557815836</v>
      </c>
      <c r="AT175" s="26" t="e">
        <f t="shared" si="684"/>
        <v>#DIV/0!</v>
      </c>
      <c r="AU175" s="26" t="e">
        <f t="shared" si="685"/>
        <v>#VALUE!</v>
      </c>
      <c r="AV175" s="26">
        <f t="shared" si="686"/>
        <v>2.9270299721027246</v>
      </c>
      <c r="AW175" s="26" t="e">
        <f t="shared" si="687"/>
        <v>#DIV/0!</v>
      </c>
      <c r="AZ175" s="34" t="e">
        <f t="shared" si="688"/>
        <v>#DIV/0!</v>
      </c>
      <c r="BA175" s="34" t="e">
        <f t="shared" si="689"/>
        <v>#DIV/0!</v>
      </c>
      <c r="BB175" s="34" t="e">
        <f t="shared" si="690"/>
        <v>#DIV/0!</v>
      </c>
      <c r="BC175" s="95" t="e">
        <f t="shared" si="691"/>
        <v>#DIV/0!</v>
      </c>
      <c r="BD175" s="34" t="e">
        <f t="shared" si="692"/>
        <v>#DIV/0!</v>
      </c>
      <c r="BE175" s="34"/>
      <c r="BI175" s="51"/>
      <c r="BJ175" s="258">
        <f>[10]Commercial_Total!Y104</f>
        <v>0.84301943248328037</v>
      </c>
      <c r="BK175" s="1"/>
      <c r="BL175" s="1"/>
      <c r="BM175" s="205"/>
      <c r="BO175" s="1"/>
      <c r="BP175" s="258">
        <f>[10]Commercial_Total!X104</f>
        <v>1.0206083305146381</v>
      </c>
      <c r="BQ175" s="1"/>
      <c r="BR175" s="51"/>
      <c r="BS175" s="51"/>
      <c r="CA175" s="83">
        <f t="shared" si="782"/>
        <v>0.37378475934147476</v>
      </c>
      <c r="CB175" s="83" t="str">
        <f t="shared" si="693"/>
        <v xml:space="preserve">NA </v>
      </c>
      <c r="CC175" s="83" t="str">
        <f t="shared" si="748"/>
        <v xml:space="preserve">NA </v>
      </c>
      <c r="CD175" s="83" t="str">
        <f t="shared" si="694"/>
        <v>NA</v>
      </c>
      <c r="CE175" s="83" t="str">
        <f t="shared" si="695"/>
        <v>NA</v>
      </c>
      <c r="CF175" s="83" t="str">
        <f t="shared" si="696"/>
        <v>NA</v>
      </c>
      <c r="CG175" s="84" t="str">
        <f t="shared" si="749"/>
        <v xml:space="preserve">NA </v>
      </c>
      <c r="CH175" s="84">
        <f t="shared" si="697"/>
        <v>1.734456756629878E-2</v>
      </c>
      <c r="CI175" s="9"/>
      <c r="CJ175" s="84" t="str">
        <f t="shared" si="750"/>
        <v xml:space="preserve">NA </v>
      </c>
      <c r="CL175" s="87" t="e">
        <f t="shared" si="698"/>
        <v>#DIV/0!</v>
      </c>
      <c r="CM175" s="87" t="e">
        <f t="shared" si="751"/>
        <v>#DIV/0!</v>
      </c>
      <c r="CN175" s="92">
        <f t="shared" si="752"/>
        <v>0</v>
      </c>
      <c r="CO175" s="92">
        <f t="shared" si="753"/>
        <v>0</v>
      </c>
      <c r="CP175" s="5">
        <f t="shared" si="754"/>
        <v>0</v>
      </c>
      <c r="CQ175" s="91">
        <f t="shared" si="699"/>
        <v>0</v>
      </c>
      <c r="CR175" s="37" t="e">
        <f t="shared" si="700"/>
        <v>#VALUE!</v>
      </c>
      <c r="CS175" t="e">
        <f t="shared" si="701"/>
        <v>#VALUE!</v>
      </c>
      <c r="CT175" s="84" t="str">
        <f t="shared" si="702"/>
        <v xml:space="preserve">NA </v>
      </c>
      <c r="CU175" s="205"/>
      <c r="CV175" s="244"/>
      <c r="CW175" s="5"/>
      <c r="CX175" s="26"/>
      <c r="CY175" s="26"/>
      <c r="CZ175" s="26"/>
      <c r="DA175" s="26"/>
      <c r="DB175" s="26"/>
      <c r="DE175" s="26"/>
      <c r="DF175" s="26"/>
      <c r="DG175" s="26"/>
      <c r="DH175" s="26"/>
      <c r="DI175" s="26"/>
      <c r="DJ175" s="26"/>
      <c r="DK175" s="26"/>
      <c r="DL175" s="26"/>
      <c r="DM175" s="26"/>
      <c r="DN175" s="26"/>
      <c r="DO175" s="26"/>
      <c r="DP175" s="26"/>
      <c r="DQ175" s="26"/>
      <c r="DR175" s="26"/>
      <c r="DS175" s="26"/>
      <c r="DT175" s="26" t="e">
        <f t="shared" si="783"/>
        <v>#DIV/0!</v>
      </c>
      <c r="DU175" s="26">
        <f t="shared" si="784"/>
        <v>1.9000143815216572E-2</v>
      </c>
      <c r="DV175" s="26" t="e">
        <f t="shared" si="785"/>
        <v>#DIV/0!</v>
      </c>
      <c r="DW175" s="26" t="e">
        <f t="shared" si="786"/>
        <v>#VALUE!</v>
      </c>
      <c r="DX175" s="26">
        <f t="shared" si="787"/>
        <v>-0.33918545665589284</v>
      </c>
      <c r="DZ175" s="26" t="e">
        <f t="shared" si="788"/>
        <v>#DIV/0!</v>
      </c>
      <c r="EA175" s="26">
        <f t="shared" si="789"/>
        <v>1</v>
      </c>
      <c r="EB175" s="26">
        <f t="shared" si="703"/>
        <v>1.2486689072205088</v>
      </c>
      <c r="ED175" s="26" t="e">
        <f t="shared" si="755"/>
        <v>#DIV/0!</v>
      </c>
      <c r="EE175" s="26" t="e">
        <f t="shared" si="756"/>
        <v>#DIV/0!</v>
      </c>
      <c r="EF175" s="26" t="e">
        <f t="shared" si="757"/>
        <v>#DIV/0!</v>
      </c>
      <c r="EG175" s="26" t="e">
        <f t="shared" si="758"/>
        <v>#DIV/0!</v>
      </c>
      <c r="EH175" s="26" t="e">
        <f t="shared" si="759"/>
        <v>#DIV/0!</v>
      </c>
      <c r="EJ175" s="26" t="e">
        <f t="shared" si="760"/>
        <v>#DIV/0!</v>
      </c>
      <c r="EK175" s="26">
        <f t="shared" si="790"/>
        <v>1</v>
      </c>
      <c r="EL175" s="26">
        <f t="shared" si="704"/>
        <v>1.1364597357338799</v>
      </c>
      <c r="EO175" s="26" t="e">
        <f t="shared" si="791"/>
        <v>#DIV/0!</v>
      </c>
      <c r="EP175" s="26">
        <f t="shared" si="792"/>
        <v>-1.7238157836824954E-2</v>
      </c>
      <c r="EQ175" s="26" t="e">
        <f t="shared" si="793"/>
        <v>#DIV/0!</v>
      </c>
      <c r="ER175" s="26" t="e">
        <f t="shared" si="794"/>
        <v>#DIV/0!</v>
      </c>
      <c r="ES175" s="26" t="e">
        <f t="shared" si="795"/>
        <v>#DIV/0!</v>
      </c>
      <c r="EU175" s="26" t="e">
        <f t="shared" si="761"/>
        <v>#DIV/0!</v>
      </c>
      <c r="EV175" s="26">
        <f t="shared" si="796"/>
        <v>1</v>
      </c>
      <c r="EW175" s="26">
        <f t="shared" si="705"/>
        <v>1.2566010365551699</v>
      </c>
      <c r="EX175" s="26"/>
      <c r="EY175" s="26" t="e">
        <f t="shared" si="762"/>
        <v>#DIV/0!</v>
      </c>
      <c r="EZ175" s="26">
        <f t="shared" si="763"/>
        <v>3.6238301652041532E-2</v>
      </c>
      <c r="FA175" s="26" t="e">
        <f t="shared" si="764"/>
        <v>#DIV/0!</v>
      </c>
      <c r="FB175" s="26" t="e">
        <f t="shared" si="765"/>
        <v>#DIV/0!</v>
      </c>
      <c r="FC175" s="26" t="e">
        <f t="shared" si="766"/>
        <v>#DIV/0!</v>
      </c>
      <c r="FD175" s="26"/>
      <c r="FE175" s="26" t="e">
        <f t="shared" si="767"/>
        <v>#DIV/0!</v>
      </c>
      <c r="FF175" s="26">
        <f t="shared" si="797"/>
        <v>1</v>
      </c>
      <c r="FG175" s="26">
        <f t="shared" si="706"/>
        <v>0.99368754697394535</v>
      </c>
      <c r="FW175" s="26">
        <f t="shared" si="707"/>
        <v>0.37378475934147476</v>
      </c>
      <c r="FY175" s="8">
        <f t="shared" si="798"/>
        <v>9</v>
      </c>
      <c r="FZ175" t="b">
        <f t="shared" si="768"/>
        <v>1</v>
      </c>
      <c r="GD175" s="11"/>
      <c r="GE175" s="11"/>
      <c r="GF175" s="11"/>
      <c r="GG175" s="17">
        <f t="shared" ca="1" si="708"/>
        <v>1994</v>
      </c>
      <c r="GH175" s="18">
        <f t="shared" ca="1" si="709"/>
        <v>1.3020085271220334</v>
      </c>
      <c r="GI175" s="18">
        <f t="shared" ca="1" si="710"/>
        <v>0.94265906077618999</v>
      </c>
      <c r="GJ175" s="18">
        <f t="shared" ca="1" si="711"/>
        <v>0.9525346829086756</v>
      </c>
      <c r="GK175" s="94">
        <f t="shared" ca="1" si="769"/>
        <v>1.1690935719453783</v>
      </c>
      <c r="GM175">
        <f t="shared" ca="1" si="770"/>
        <v>1994</v>
      </c>
      <c r="GN175" s="18">
        <f t="shared" ca="1" si="712"/>
        <v>0.90046080012328278</v>
      </c>
      <c r="GO175" s="18">
        <f t="shared" ca="1" si="713"/>
        <v>1.0272052867266803</v>
      </c>
      <c r="GP175" s="18">
        <f t="shared" ca="1" si="714"/>
        <v>0.96803307864012256</v>
      </c>
      <c r="GQ175" s="18">
        <f t="shared" ca="1" si="715"/>
        <v>0.91767019977469066</v>
      </c>
      <c r="GR175" s="18">
        <f t="shared" ca="1" si="716"/>
        <v>0.97933819302379721</v>
      </c>
      <c r="GY175" s="14"/>
      <c r="HA175">
        <f t="shared" si="717"/>
        <v>0.26941276719183421</v>
      </c>
      <c r="HB175" t="e">
        <f t="shared" si="718"/>
        <v>#VALUE!</v>
      </c>
      <c r="HC175" t="e">
        <f t="shared" si="719"/>
        <v>#VALUE!</v>
      </c>
      <c r="HD175" t="e">
        <f t="shared" si="720"/>
        <v>#VALUE!</v>
      </c>
      <c r="HE175" t="e">
        <f t="shared" si="721"/>
        <v>#VALUE!</v>
      </c>
      <c r="HF175">
        <f t="shared" si="722"/>
        <v>1.4070724092347839E-2</v>
      </c>
      <c r="HH175" t="e">
        <f t="shared" si="723"/>
        <v>#VALUE!</v>
      </c>
      <c r="HJ175" t="e">
        <f t="shared" si="771"/>
        <v>#DIV/0!</v>
      </c>
      <c r="HK175">
        <f t="shared" si="772"/>
        <v>0.81068248718647073</v>
      </c>
      <c r="HL175" t="e">
        <f t="shared" si="773"/>
        <v>#DIV/0!</v>
      </c>
      <c r="HM175" t="e">
        <f t="shared" si="774"/>
        <v>#VALUE!</v>
      </c>
      <c r="HN175">
        <f t="shared" si="775"/>
        <v>2.9578070420882185</v>
      </c>
      <c r="HP175" s="8">
        <f t="shared" si="799"/>
        <v>9</v>
      </c>
      <c r="HQ175" t="b">
        <f t="shared" si="776"/>
        <v>1</v>
      </c>
      <c r="HT175" s="11"/>
      <c r="HU175" s="11"/>
      <c r="HV175" s="11"/>
      <c r="HW175" s="17">
        <f t="shared" ca="1" si="724"/>
        <v>1994</v>
      </c>
      <c r="HX175" s="18">
        <f t="shared" ca="1" si="725"/>
        <v>0.93844842902986025</v>
      </c>
      <c r="HY175" s="18">
        <f t="shared" ca="1" si="726"/>
        <v>1.0134911505197521</v>
      </c>
      <c r="HZ175" s="18">
        <f t="shared" ca="1" si="727"/>
        <v>0.99717596817003917</v>
      </c>
      <c r="IC175" s="18">
        <f t="shared" ca="1" si="728"/>
        <v>0.91629592859049125</v>
      </c>
      <c r="ID175" s="18">
        <f t="shared" ca="1" si="729"/>
        <v>0.96052298745341202</v>
      </c>
      <c r="IE175" s="18">
        <f t="shared" ca="1" si="730"/>
        <v>0.96383417869315047</v>
      </c>
      <c r="IF175" s="18">
        <f t="shared" ca="1" si="731"/>
        <v>1.1028603356463647</v>
      </c>
      <c r="IG175" s="18">
        <f t="shared" ca="1" si="732"/>
        <v>0.98963571658639593</v>
      </c>
      <c r="IH175" s="197"/>
      <c r="II175">
        <f t="shared" si="777"/>
        <v>0</v>
      </c>
      <c r="IJ175">
        <f t="shared" si="778"/>
        <v>0.57084294159525717</v>
      </c>
      <c r="IK175" t="e">
        <f t="shared" si="779"/>
        <v>#DIV/0!</v>
      </c>
      <c r="IL175">
        <f t="shared" si="733"/>
        <v>0</v>
      </c>
      <c r="IM175">
        <f t="shared" si="734"/>
        <v>0.49114907443719086</v>
      </c>
      <c r="IN175">
        <f t="shared" si="735"/>
        <v>0</v>
      </c>
      <c r="IO175" s="17">
        <f t="shared" ca="1" si="736"/>
        <v>1994</v>
      </c>
      <c r="IP175" s="18">
        <f t="shared" ca="1" si="737"/>
        <v>1.1256423409561618</v>
      </c>
      <c r="IQ175" s="18">
        <f t="shared" ca="1" si="738"/>
        <v>0.9392804459076155</v>
      </c>
      <c r="IR175" s="18">
        <f t="shared" ca="1" si="739"/>
        <v>1.0704359003140504</v>
      </c>
      <c r="IT175" s="17">
        <f t="shared" ca="1" si="740"/>
        <v>1994</v>
      </c>
      <c r="IU175" s="18">
        <f t="shared" ca="1" si="741"/>
        <v>1.1485207898365286</v>
      </c>
      <c r="IV175" s="18">
        <f t="shared" ca="1" si="742"/>
        <v>1.0194212123504465</v>
      </c>
      <c r="IW175" s="18">
        <f t="shared" ca="1" si="743"/>
        <v>1.1708264559848462</v>
      </c>
      <c r="IY175" s="17">
        <f t="shared" ca="1" si="780"/>
        <v>1994</v>
      </c>
      <c r="IZ175" s="18" t="e">
        <f t="shared" ca="1" si="744"/>
        <v>#DIV/0!</v>
      </c>
      <c r="JA175" s="18">
        <f t="shared" ca="1" si="745"/>
        <v>0.97933819302379721</v>
      </c>
      <c r="JB175" s="18">
        <f t="shared" ca="1" si="746"/>
        <v>1.1597111306377019</v>
      </c>
    </row>
    <row r="176" spans="1:262" x14ac:dyDescent="0.2">
      <c r="A176" t="s">
        <v>202</v>
      </c>
      <c r="B176" s="1">
        <f t="shared" si="781"/>
        <v>1959</v>
      </c>
      <c r="C176" s="42">
        <f t="shared" si="670"/>
        <v>6818.3440000000001</v>
      </c>
      <c r="D176" s="42">
        <f t="shared" si="670"/>
        <v>3137.35</v>
      </c>
      <c r="E176" s="42">
        <f t="shared" si="670"/>
        <v>17568.164000000001</v>
      </c>
      <c r="F176" s="42">
        <f t="shared" si="670"/>
        <v>10312.056</v>
      </c>
      <c r="G176" s="42">
        <f t="shared" si="671"/>
        <v>5587.1139999999996</v>
      </c>
      <c r="H176" s="42">
        <f t="shared" si="747"/>
        <v>43423.028000000006</v>
      </c>
      <c r="I176" s="42"/>
      <c r="J176" s="42"/>
      <c r="K176" s="42"/>
      <c r="L176" s="42"/>
      <c r="M176" s="42">
        <f t="shared" si="672"/>
        <v>3137.25</v>
      </c>
      <c r="N176" s="42"/>
      <c r="O176" s="545" t="s">
        <v>2218</v>
      </c>
      <c r="P176" s="42">
        <f>N105-N187</f>
        <v>4810.2836580224975</v>
      </c>
      <c r="Q176" s="42">
        <f>N267</f>
        <v>1986.5914641288041</v>
      </c>
      <c r="R176" s="440">
        <f t="shared" si="802"/>
        <v>2.421375378320167</v>
      </c>
      <c r="S176" s="27"/>
      <c r="T176" s="1"/>
      <c r="U176" s="1"/>
      <c r="V176" s="1"/>
      <c r="W176" s="1"/>
      <c r="X176" s="1"/>
      <c r="Y176" s="1"/>
      <c r="AA176" s="23"/>
      <c r="AB176" s="23">
        <f t="shared" si="673"/>
        <v>34088.664024781632</v>
      </c>
      <c r="AC176" s="23"/>
      <c r="AD176" s="58"/>
      <c r="AE176" s="27">
        <f t="shared" si="674"/>
        <v>487.86099999999999</v>
      </c>
      <c r="AF176" s="27"/>
      <c r="AI176" s="267" t="e">
        <f t="shared" si="675"/>
        <v>#DIV/0!</v>
      </c>
      <c r="AJ176" s="267">
        <f t="shared" si="676"/>
        <v>92.032060796495145</v>
      </c>
      <c r="AK176" s="267" t="e">
        <f t="shared" si="677"/>
        <v>#DIV/0!</v>
      </c>
      <c r="AL176" s="51" t="e">
        <f t="shared" si="800"/>
        <v>#VALUE!</v>
      </c>
      <c r="AM176" s="15">
        <f t="shared" si="801"/>
        <v>9.8599471120308806</v>
      </c>
      <c r="AN176" s="15"/>
      <c r="AO176" s="34" t="e">
        <f t="shared" si="680"/>
        <v>#DIV/0!</v>
      </c>
      <c r="AP176" s="34" t="e">
        <f t="shared" si="681"/>
        <v>#DIV/0!</v>
      </c>
      <c r="AR176" s="26" t="e">
        <f t="shared" si="682"/>
        <v>#DIV/0!</v>
      </c>
      <c r="AS176" s="26">
        <f t="shared" si="683"/>
        <v>0.87868861846977631</v>
      </c>
      <c r="AT176" s="26" t="e">
        <f t="shared" si="684"/>
        <v>#DIV/0!</v>
      </c>
      <c r="AU176" s="26" t="e">
        <f t="shared" si="685"/>
        <v>#VALUE!</v>
      </c>
      <c r="AV176" s="26">
        <f t="shared" si="686"/>
        <v>4.3190032223237687</v>
      </c>
      <c r="AW176" s="26" t="e">
        <f t="shared" si="687"/>
        <v>#DIV/0!</v>
      </c>
      <c r="AZ176" s="34" t="e">
        <f t="shared" si="688"/>
        <v>#DIV/0!</v>
      </c>
      <c r="BA176" s="34" t="e">
        <f t="shared" si="689"/>
        <v>#DIV/0!</v>
      </c>
      <c r="BB176" s="34" t="e">
        <f t="shared" si="690"/>
        <v>#DIV/0!</v>
      </c>
      <c r="BC176" s="95" t="e">
        <f t="shared" si="691"/>
        <v>#DIV/0!</v>
      </c>
      <c r="BD176" s="34" t="e">
        <f t="shared" si="692"/>
        <v>#DIV/0!</v>
      </c>
      <c r="BE176" s="34"/>
      <c r="BI176" s="51"/>
      <c r="BJ176" s="258">
        <f>[10]Commercial_Total!Y105</f>
        <v>0.88452877502720662</v>
      </c>
      <c r="BK176" s="1"/>
      <c r="BL176" s="1"/>
      <c r="BM176" s="205"/>
      <c r="BO176" s="1"/>
      <c r="BP176" s="258">
        <f>[10]Commercial_Total!X105</f>
        <v>0.99339743745787035</v>
      </c>
      <c r="BQ176" s="1"/>
      <c r="BR176" s="51"/>
      <c r="BS176" s="51"/>
      <c r="CA176" s="83">
        <f t="shared" si="782"/>
        <v>0.39971827797411674</v>
      </c>
      <c r="CB176" s="83" t="str">
        <f t="shared" si="693"/>
        <v xml:space="preserve">NA </v>
      </c>
      <c r="CC176" s="83" t="str">
        <f t="shared" si="748"/>
        <v xml:space="preserve">NA </v>
      </c>
      <c r="CD176" s="83" t="str">
        <f t="shared" si="694"/>
        <v>NA</v>
      </c>
      <c r="CE176" s="83" t="str">
        <f t="shared" si="695"/>
        <v>NA</v>
      </c>
      <c r="CF176" s="83" t="str">
        <f t="shared" si="696"/>
        <v>NA</v>
      </c>
      <c r="CG176" s="84" t="str">
        <f t="shared" si="749"/>
        <v xml:space="preserve">NA </v>
      </c>
      <c r="CH176" s="84">
        <f t="shared" si="697"/>
        <v>2.8686006708676891E-2</v>
      </c>
      <c r="CI176" s="9"/>
      <c r="CJ176" s="84" t="str">
        <f t="shared" si="750"/>
        <v xml:space="preserve">NA </v>
      </c>
      <c r="CL176" s="87" t="e">
        <f t="shared" si="698"/>
        <v>#DIV/0!</v>
      </c>
      <c r="CM176" s="87" t="e">
        <f t="shared" si="751"/>
        <v>#DIV/0!</v>
      </c>
      <c r="CN176" s="92">
        <f t="shared" si="752"/>
        <v>0</v>
      </c>
      <c r="CO176" s="92">
        <f t="shared" si="753"/>
        <v>0</v>
      </c>
      <c r="CP176" s="5">
        <f t="shared" si="754"/>
        <v>0</v>
      </c>
      <c r="CQ176" s="91">
        <f t="shared" si="699"/>
        <v>0</v>
      </c>
      <c r="CR176" s="37" t="e">
        <f t="shared" si="700"/>
        <v>#VALUE!</v>
      </c>
      <c r="CS176" t="e">
        <f t="shared" si="701"/>
        <v>#VALUE!</v>
      </c>
      <c r="CT176" s="84" t="str">
        <f t="shared" si="702"/>
        <v xml:space="preserve">NA </v>
      </c>
      <c r="CU176" s="205"/>
      <c r="CV176" s="244"/>
      <c r="CW176" s="5"/>
      <c r="CX176" s="26"/>
      <c r="CY176" s="26"/>
      <c r="CZ176" s="26"/>
      <c r="DA176" s="26"/>
      <c r="DB176" s="26"/>
      <c r="DE176" s="26"/>
      <c r="DF176" s="26"/>
      <c r="DG176" s="26"/>
      <c r="DH176" s="26"/>
      <c r="DI176" s="26"/>
      <c r="DJ176" s="26"/>
      <c r="DK176" s="26"/>
      <c r="DL176" s="26"/>
      <c r="DM176" s="26"/>
      <c r="DN176" s="26"/>
      <c r="DO176" s="26"/>
      <c r="DP176" s="26"/>
      <c r="DQ176" s="26"/>
      <c r="DR176" s="26"/>
      <c r="DS176" s="26"/>
      <c r="DT176" s="26" t="e">
        <f t="shared" si="783"/>
        <v>#DIV/0!</v>
      </c>
      <c r="DU176" s="26">
        <f t="shared" si="784"/>
        <v>2.1041728424176467E-2</v>
      </c>
      <c r="DV176" s="26" t="e">
        <f t="shared" si="785"/>
        <v>#DIV/0!</v>
      </c>
      <c r="DW176" s="26" t="e">
        <f t="shared" si="786"/>
        <v>#VALUE!</v>
      </c>
      <c r="DX176" s="26">
        <f t="shared" si="787"/>
        <v>0.38903639253084266</v>
      </c>
      <c r="DZ176" s="26" t="e">
        <f t="shared" si="788"/>
        <v>#DIV/0!</v>
      </c>
      <c r="EA176" s="26">
        <f t="shared" si="789"/>
        <v>1</v>
      </c>
      <c r="EB176" s="26">
        <f t="shared" si="703"/>
        <v>1.2486689072205088</v>
      </c>
      <c r="ED176" s="26" t="e">
        <f t="shared" si="755"/>
        <v>#DIV/0!</v>
      </c>
      <c r="EE176" s="26" t="e">
        <f t="shared" si="756"/>
        <v>#DIV/0!</v>
      </c>
      <c r="EF176" s="26" t="e">
        <f t="shared" si="757"/>
        <v>#DIV/0!</v>
      </c>
      <c r="EG176" s="26" t="e">
        <f t="shared" si="758"/>
        <v>#DIV/0!</v>
      </c>
      <c r="EH176" s="26" t="e">
        <f t="shared" si="759"/>
        <v>#DIV/0!</v>
      </c>
      <c r="EJ176" s="26" t="e">
        <f t="shared" si="760"/>
        <v>#DIV/0!</v>
      </c>
      <c r="EK176" s="26">
        <f t="shared" si="790"/>
        <v>1</v>
      </c>
      <c r="EL176" s="26">
        <f t="shared" si="704"/>
        <v>1.1364597357338799</v>
      </c>
      <c r="EO176" s="26" t="e">
        <f t="shared" si="791"/>
        <v>#DIV/0!</v>
      </c>
      <c r="EP176" s="26">
        <f t="shared" si="792"/>
        <v>4.8065036287905767E-2</v>
      </c>
      <c r="EQ176" s="26" t="e">
        <f t="shared" si="793"/>
        <v>#DIV/0!</v>
      </c>
      <c r="ER176" s="26" t="e">
        <f t="shared" si="794"/>
        <v>#DIV/0!</v>
      </c>
      <c r="ES176" s="26" t="e">
        <f t="shared" si="795"/>
        <v>#DIV/0!</v>
      </c>
      <c r="EU176" s="26" t="e">
        <f t="shared" si="761"/>
        <v>#DIV/0!</v>
      </c>
      <c r="EV176" s="26">
        <f t="shared" si="796"/>
        <v>1</v>
      </c>
      <c r="EW176" s="26">
        <f t="shared" si="705"/>
        <v>1.2566010365551699</v>
      </c>
      <c r="EX176" s="26"/>
      <c r="EY176" s="26" t="e">
        <f t="shared" si="762"/>
        <v>#DIV/0!</v>
      </c>
      <c r="EZ176" s="26">
        <f t="shared" si="763"/>
        <v>-2.7023307863729463E-2</v>
      </c>
      <c r="FA176" s="26" t="e">
        <f t="shared" si="764"/>
        <v>#DIV/0!</v>
      </c>
      <c r="FB176" s="26" t="e">
        <f t="shared" si="765"/>
        <v>#DIV/0!</v>
      </c>
      <c r="FC176" s="26" t="e">
        <f t="shared" si="766"/>
        <v>#DIV/0!</v>
      </c>
      <c r="FD176" s="26"/>
      <c r="FE176" s="26" t="e">
        <f t="shared" si="767"/>
        <v>#DIV/0!</v>
      </c>
      <c r="FF176" s="26">
        <f t="shared" si="797"/>
        <v>1</v>
      </c>
      <c r="FG176" s="26">
        <f t="shared" si="706"/>
        <v>0.99368754697394535</v>
      </c>
      <c r="FW176" s="26">
        <f t="shared" si="707"/>
        <v>0.39971827797411674</v>
      </c>
      <c r="FY176" s="8">
        <f t="shared" si="798"/>
        <v>10</v>
      </c>
      <c r="FZ176" t="b">
        <f t="shared" si="768"/>
        <v>1</v>
      </c>
      <c r="GD176" s="11"/>
      <c r="GE176" s="11"/>
      <c r="GF176" s="11"/>
      <c r="GG176" s="17">
        <f t="shared" ca="1" si="708"/>
        <v>1995</v>
      </c>
      <c r="GH176" s="18">
        <f t="shared" ca="1" si="709"/>
        <v>1.3369596659581691</v>
      </c>
      <c r="GI176" s="18">
        <f t="shared" ca="1" si="710"/>
        <v>0.94005755699136073</v>
      </c>
      <c r="GJ176" s="18">
        <f t="shared" ca="1" si="711"/>
        <v>0.9532326814802643</v>
      </c>
      <c r="GK176" s="94">
        <f t="shared" ca="1" si="769"/>
        <v>1.1980409811339621</v>
      </c>
      <c r="GM176">
        <f t="shared" ca="1" si="770"/>
        <v>1995</v>
      </c>
      <c r="GN176" s="18">
        <f t="shared" ca="1" si="712"/>
        <v>0.88090742273094791</v>
      </c>
      <c r="GO176" s="18">
        <f t="shared" ca="1" si="713"/>
        <v>1.0348212438190743</v>
      </c>
      <c r="GP176" s="18">
        <f t="shared" ca="1" si="714"/>
        <v>0.97639364652597205</v>
      </c>
      <c r="GQ176" s="18">
        <f t="shared" ca="1" si="715"/>
        <v>0.91250666836907246</v>
      </c>
      <c r="GR176" s="18">
        <f t="shared" ca="1" si="716"/>
        <v>0.98832620364311163</v>
      </c>
      <c r="GY176" s="14"/>
      <c r="HA176">
        <f t="shared" si="717"/>
        <v>0.28810486429646281</v>
      </c>
      <c r="HB176" t="e">
        <f t="shared" si="718"/>
        <v>#VALUE!</v>
      </c>
      <c r="HC176" t="e">
        <f t="shared" si="719"/>
        <v>#VALUE!</v>
      </c>
      <c r="HD176" t="e">
        <f t="shared" si="720"/>
        <v>#VALUE!</v>
      </c>
      <c r="HE176" t="e">
        <f t="shared" si="721"/>
        <v>#VALUE!</v>
      </c>
      <c r="HF176">
        <f t="shared" si="722"/>
        <v>2.3271429752639509E-2</v>
      </c>
      <c r="HH176" t="e">
        <f t="shared" si="723"/>
        <v>#VALUE!</v>
      </c>
      <c r="HJ176" t="e">
        <f t="shared" si="771"/>
        <v>#DIV/0!</v>
      </c>
      <c r="HK176">
        <f t="shared" si="772"/>
        <v>0.82792137992490467</v>
      </c>
      <c r="HL176" t="e">
        <f t="shared" si="773"/>
        <v>#DIV/0!</v>
      </c>
      <c r="HM176" t="e">
        <f t="shared" si="774"/>
        <v>#VALUE!</v>
      </c>
      <c r="HN176">
        <f t="shared" si="775"/>
        <v>4.3644165818410752</v>
      </c>
      <c r="HP176" s="8">
        <f t="shared" si="799"/>
        <v>10</v>
      </c>
      <c r="HQ176" t="b">
        <f t="shared" si="776"/>
        <v>1</v>
      </c>
      <c r="HT176" s="11"/>
      <c r="HU176" s="11"/>
      <c r="HV176" s="11"/>
      <c r="HW176" s="17">
        <f t="shared" ca="1" si="724"/>
        <v>1995</v>
      </c>
      <c r="HX176" s="18">
        <f t="shared" ca="1" si="725"/>
        <v>0.96364015446815443</v>
      </c>
      <c r="HY176" s="18">
        <f t="shared" ca="1" si="726"/>
        <v>1.010694167842052</v>
      </c>
      <c r="HZ176" s="18">
        <f t="shared" ca="1" si="727"/>
        <v>0.99790667899232643</v>
      </c>
      <c r="IC176" s="18">
        <f t="shared" ca="1" si="728"/>
        <v>0.91050895069910776</v>
      </c>
      <c r="ID176" s="18">
        <f t="shared" ca="1" si="729"/>
        <v>0.97277761096361293</v>
      </c>
      <c r="IE176" s="18">
        <f t="shared" ca="1" si="730"/>
        <v>0.9759237838723489</v>
      </c>
      <c r="IF176" s="18">
        <f t="shared" ca="1" si="731"/>
        <v>1.0952072998865283</v>
      </c>
      <c r="IG176" s="18">
        <f t="shared" ca="1" si="732"/>
        <v>0.99871823414089633</v>
      </c>
      <c r="IH176" s="197"/>
      <c r="II176">
        <f t="shared" si="777"/>
        <v>0</v>
      </c>
      <c r="IJ176">
        <f t="shared" si="778"/>
        <v>0.58600181047428246</v>
      </c>
      <c r="IK176" t="e">
        <f t="shared" si="779"/>
        <v>#DIV/0!</v>
      </c>
      <c r="IL176">
        <f t="shared" si="733"/>
        <v>0</v>
      </c>
      <c r="IM176">
        <f t="shared" si="734"/>
        <v>0.51491312126643496</v>
      </c>
      <c r="IN176">
        <f t="shared" si="735"/>
        <v>0</v>
      </c>
      <c r="IO176" s="17">
        <f t="shared" ca="1" si="736"/>
        <v>1995</v>
      </c>
      <c r="IP176" s="18">
        <f t="shared" ca="1" si="737"/>
        <v>1.1417651279367933</v>
      </c>
      <c r="IQ176" s="18">
        <f t="shared" ca="1" si="738"/>
        <v>0.93334830651391809</v>
      </c>
      <c r="IR176" s="18">
        <f t="shared" ca="1" si="739"/>
        <v>1.0572938399457958</v>
      </c>
      <c r="IT176" s="17">
        <f t="shared" ca="1" si="740"/>
        <v>1995</v>
      </c>
      <c r="IU176" s="18">
        <f t="shared" ca="1" si="741"/>
        <v>1.1624022877522788</v>
      </c>
      <c r="IV176" s="18">
        <f t="shared" ca="1" si="742"/>
        <v>1.0324272760457969</v>
      </c>
      <c r="IW176" s="18">
        <f t="shared" ca="1" si="743"/>
        <v>1.2000958276134879</v>
      </c>
      <c r="IY176" s="17">
        <f t="shared" ca="1" si="780"/>
        <v>1995</v>
      </c>
      <c r="IZ176" s="18" t="e">
        <f t="shared" ca="1" si="744"/>
        <v>#DIV/0!</v>
      </c>
      <c r="JA176" s="18">
        <f t="shared" ca="1" si="745"/>
        <v>0.98832620364311163</v>
      </c>
      <c r="JB176" s="18">
        <f t="shared" ca="1" si="746"/>
        <v>1.1865639676661808</v>
      </c>
    </row>
    <row r="177" spans="1:262" x14ac:dyDescent="0.2">
      <c r="A177" t="s">
        <v>202</v>
      </c>
      <c r="B177" s="1">
        <f t="shared" si="781"/>
        <v>1960</v>
      </c>
      <c r="C177" s="42">
        <f t="shared" si="670"/>
        <v>7338.6260000000002</v>
      </c>
      <c r="D177" s="42">
        <f t="shared" si="670"/>
        <v>3265.6679999999997</v>
      </c>
      <c r="E177" s="42">
        <f t="shared" si="670"/>
        <v>18056.133000000002</v>
      </c>
      <c r="F177" s="42">
        <f t="shared" si="670"/>
        <v>10570.080999999998</v>
      </c>
      <c r="G177" s="42">
        <f t="shared" si="671"/>
        <v>5810.2179999999998</v>
      </c>
      <c r="H177" s="42">
        <f t="shared" si="747"/>
        <v>45040.726000000002</v>
      </c>
      <c r="I177" s="42"/>
      <c r="J177" s="42"/>
      <c r="K177" s="42"/>
      <c r="L177" s="42"/>
      <c r="M177" s="42">
        <f t="shared" si="672"/>
        <v>3265.5640000000003</v>
      </c>
      <c r="N177" s="42"/>
      <c r="O177" s="545" t="s">
        <v>2219</v>
      </c>
      <c r="P177" s="42">
        <f>O105-O187</f>
        <v>0</v>
      </c>
      <c r="Q177" s="42">
        <f>O267</f>
        <v>1E-3</v>
      </c>
      <c r="R177" s="440">
        <f t="shared" si="802"/>
        <v>0</v>
      </c>
      <c r="S177" s="27"/>
      <c r="T177" s="1"/>
      <c r="U177" s="1"/>
      <c r="V177" s="1"/>
      <c r="W177" s="1"/>
      <c r="X177" s="1"/>
      <c r="Y177" s="1"/>
      <c r="AA177" s="23"/>
      <c r="AB177" s="23">
        <f t="shared" si="673"/>
        <v>34692.396596239487</v>
      </c>
      <c r="AC177" s="23"/>
      <c r="AD177" s="58"/>
      <c r="AE177" s="27">
        <f t="shared" si="674"/>
        <v>543</v>
      </c>
      <c r="AF177" s="27"/>
      <c r="AI177" s="267" t="e">
        <f t="shared" si="675"/>
        <v>#DIV/0!</v>
      </c>
      <c r="AJ177" s="267">
        <f t="shared" si="676"/>
        <v>94.129098027029173</v>
      </c>
      <c r="AK177" s="267" t="e">
        <f t="shared" si="677"/>
        <v>#DIV/0!</v>
      </c>
      <c r="AL177" s="51" t="e">
        <f t="shared" si="800"/>
        <v>#VALUE!</v>
      </c>
      <c r="AM177" s="15">
        <f t="shared" si="801"/>
        <v>0</v>
      </c>
      <c r="AN177" s="15"/>
      <c r="AO177" s="34" t="e">
        <f t="shared" si="680"/>
        <v>#DIV/0!</v>
      </c>
      <c r="AP177" s="34" t="e">
        <f t="shared" si="681"/>
        <v>#DIV/0!</v>
      </c>
      <c r="AR177" s="26" t="e">
        <f t="shared" si="682"/>
        <v>#DIV/0!</v>
      </c>
      <c r="AS177" s="26">
        <f t="shared" si="683"/>
        <v>0.89871036666307336</v>
      </c>
      <c r="AT177" s="26" t="e">
        <f t="shared" si="684"/>
        <v>#DIV/0!</v>
      </c>
      <c r="AU177" s="26" t="e">
        <f t="shared" si="685"/>
        <v>#VALUE!</v>
      </c>
      <c r="AV177" s="26">
        <f t="shared" si="686"/>
        <v>0</v>
      </c>
      <c r="AW177" s="26" t="e">
        <f t="shared" si="687"/>
        <v>#DIV/0!</v>
      </c>
      <c r="AZ177" s="34" t="e">
        <f t="shared" si="688"/>
        <v>#DIV/0!</v>
      </c>
      <c r="BA177" s="34" t="e">
        <f t="shared" si="689"/>
        <v>#DIV/0!</v>
      </c>
      <c r="BB177" s="34" t="e">
        <f t="shared" si="690"/>
        <v>#DIV/0!</v>
      </c>
      <c r="BC177" s="95" t="e">
        <f t="shared" si="691"/>
        <v>#DIV/0!</v>
      </c>
      <c r="BD177" s="34" t="e">
        <f t="shared" si="692"/>
        <v>#DIV/0!</v>
      </c>
      <c r="BE177" s="34"/>
      <c r="BI177" s="51"/>
      <c r="BJ177" s="258">
        <f>[10]Commercial_Total!Y106</f>
        <v>0.88161958029746201</v>
      </c>
      <c r="BK177" s="1"/>
      <c r="BL177" s="1"/>
      <c r="BM177" s="205"/>
      <c r="BO177" s="1"/>
      <c r="BP177" s="258">
        <f>[10]Commercial_Total!X106</f>
        <v>1.0193856701320594</v>
      </c>
      <c r="BQ177" s="1"/>
      <c r="BR177" s="51"/>
      <c r="BS177" s="51"/>
      <c r="CA177" s="83">
        <f t="shared" si="782"/>
        <v>0.41000616266931617</v>
      </c>
      <c r="CB177" s="83" t="str">
        <f t="shared" si="693"/>
        <v xml:space="preserve">NA </v>
      </c>
      <c r="CC177" s="83" t="str">
        <f t="shared" si="748"/>
        <v xml:space="preserve">NA </v>
      </c>
      <c r="CD177" s="83" t="str">
        <f t="shared" si="694"/>
        <v>NA</v>
      </c>
      <c r="CE177" s="83" t="str">
        <f t="shared" si="695"/>
        <v>NA</v>
      </c>
      <c r="CF177" s="83" t="str">
        <f t="shared" si="696"/>
        <v>NA</v>
      </c>
      <c r="CG177" s="84" t="str">
        <f t="shared" si="749"/>
        <v xml:space="preserve">NA </v>
      </c>
      <c r="CH177" s="84">
        <f t="shared" si="697"/>
        <v>1.4439811721055993E-8</v>
      </c>
      <c r="CI177" s="9"/>
      <c r="CJ177" s="84" t="str">
        <f t="shared" si="750"/>
        <v xml:space="preserve">NA </v>
      </c>
      <c r="CL177" s="87" t="e">
        <f t="shared" si="698"/>
        <v>#DIV/0!</v>
      </c>
      <c r="CM177" s="87" t="e">
        <f t="shared" si="751"/>
        <v>#DIV/0!</v>
      </c>
      <c r="CN177" s="92">
        <f t="shared" si="752"/>
        <v>0</v>
      </c>
      <c r="CO177" s="92">
        <f t="shared" si="753"/>
        <v>0</v>
      </c>
      <c r="CP177" s="5">
        <f t="shared" si="754"/>
        <v>0</v>
      </c>
      <c r="CQ177" s="91">
        <f t="shared" si="699"/>
        <v>0</v>
      </c>
      <c r="CR177" s="37" t="e">
        <f t="shared" si="700"/>
        <v>#VALUE!</v>
      </c>
      <c r="CS177" t="e">
        <f t="shared" si="701"/>
        <v>#VALUE!</v>
      </c>
      <c r="CT177" s="84" t="str">
        <f t="shared" si="702"/>
        <v xml:space="preserve">NA </v>
      </c>
      <c r="CU177" s="205"/>
      <c r="CV177" s="244"/>
      <c r="CW177" s="5"/>
      <c r="CX177" s="26"/>
      <c r="CY177" s="26"/>
      <c r="CZ177" s="26"/>
      <c r="DA177" s="26"/>
      <c r="DB177" s="26"/>
      <c r="DE177" s="26"/>
      <c r="DF177" s="26"/>
      <c r="DG177" s="26"/>
      <c r="DH177" s="26"/>
      <c r="DI177" s="26"/>
      <c r="DJ177" s="26"/>
      <c r="DK177" s="26"/>
      <c r="DL177" s="26"/>
      <c r="DM177" s="26"/>
      <c r="DN177" s="26"/>
      <c r="DO177" s="26"/>
      <c r="DP177" s="26"/>
      <c r="DQ177" s="26"/>
      <c r="DR177" s="26"/>
      <c r="DS177" s="26"/>
      <c r="DT177" s="26" t="e">
        <f t="shared" si="783"/>
        <v>#DIV/0!</v>
      </c>
      <c r="DU177" s="26">
        <f t="shared" si="784"/>
        <v>2.2530220048065555E-2</v>
      </c>
      <c r="DV177" s="26" t="e">
        <f t="shared" si="785"/>
        <v>#DIV/0!</v>
      </c>
      <c r="DW177" s="26" t="e">
        <f t="shared" si="786"/>
        <v>#VALUE!</v>
      </c>
      <c r="DX177" s="26" t="e">
        <f t="shared" si="787"/>
        <v>#NUM!</v>
      </c>
      <c r="DZ177" s="26" t="e">
        <f t="shared" si="788"/>
        <v>#DIV/0!</v>
      </c>
      <c r="EA177" s="26">
        <f t="shared" si="789"/>
        <v>1</v>
      </c>
      <c r="EB177" s="26">
        <f t="shared" si="703"/>
        <v>1.2486689072205088</v>
      </c>
      <c r="ED177" s="26" t="e">
        <f t="shared" si="755"/>
        <v>#DIV/0!</v>
      </c>
      <c r="EE177" s="26" t="e">
        <f t="shared" si="756"/>
        <v>#DIV/0!</v>
      </c>
      <c r="EF177" s="26" t="e">
        <f t="shared" si="757"/>
        <v>#DIV/0!</v>
      </c>
      <c r="EG177" s="26" t="e">
        <f t="shared" si="758"/>
        <v>#DIV/0!</v>
      </c>
      <c r="EH177" s="26" t="e">
        <f t="shared" si="759"/>
        <v>#DIV/0!</v>
      </c>
      <c r="EJ177" s="26" t="e">
        <f t="shared" si="760"/>
        <v>#DIV/0!</v>
      </c>
      <c r="EK177" s="26">
        <f t="shared" si="790"/>
        <v>1</v>
      </c>
      <c r="EL177" s="26">
        <f t="shared" si="704"/>
        <v>1.1364597357338799</v>
      </c>
      <c r="EO177" s="26" t="e">
        <f t="shared" si="791"/>
        <v>#DIV/0!</v>
      </c>
      <c r="EP177" s="26">
        <f t="shared" si="792"/>
        <v>-3.2943974973686507E-3</v>
      </c>
      <c r="EQ177" s="26" t="e">
        <f t="shared" si="793"/>
        <v>#DIV/0!</v>
      </c>
      <c r="ER177" s="26" t="e">
        <f t="shared" si="794"/>
        <v>#DIV/0!</v>
      </c>
      <c r="ES177" s="26" t="e">
        <f t="shared" si="795"/>
        <v>#DIV/0!</v>
      </c>
      <c r="EU177" s="26" t="e">
        <f t="shared" si="761"/>
        <v>#DIV/0!</v>
      </c>
      <c r="EV177" s="26">
        <f t="shared" si="796"/>
        <v>1</v>
      </c>
      <c r="EW177" s="26">
        <f t="shared" si="705"/>
        <v>1.2566010365551699</v>
      </c>
      <c r="EX177" s="26"/>
      <c r="EY177" s="26" t="e">
        <f t="shared" si="762"/>
        <v>#DIV/0!</v>
      </c>
      <c r="EZ177" s="26">
        <f t="shared" si="763"/>
        <v>2.5824617545434289E-2</v>
      </c>
      <c r="FA177" s="26" t="e">
        <f t="shared" si="764"/>
        <v>#DIV/0!</v>
      </c>
      <c r="FB177" s="26" t="e">
        <f t="shared" si="765"/>
        <v>#DIV/0!</v>
      </c>
      <c r="FC177" s="26" t="e">
        <f t="shared" si="766"/>
        <v>#DIV/0!</v>
      </c>
      <c r="FD177" s="26"/>
      <c r="FE177" s="26" t="e">
        <f t="shared" si="767"/>
        <v>#DIV/0!</v>
      </c>
      <c r="FF177" s="26">
        <f t="shared" si="797"/>
        <v>1</v>
      </c>
      <c r="FG177" s="26">
        <f t="shared" si="706"/>
        <v>0.99368754697394535</v>
      </c>
      <c r="FW177" s="26">
        <f t="shared" si="707"/>
        <v>0.41000616266931617</v>
      </c>
      <c r="FY177" s="8">
        <f t="shared" si="798"/>
        <v>11</v>
      </c>
      <c r="FZ177" t="b">
        <f t="shared" si="768"/>
        <v>1</v>
      </c>
      <c r="GD177" s="11"/>
      <c r="GE177" s="11"/>
      <c r="GF177" s="11"/>
      <c r="GG177" s="17">
        <f t="shared" ca="1" si="708"/>
        <v>1996</v>
      </c>
      <c r="GH177" s="18">
        <f t="shared" ca="1" si="709"/>
        <v>1.3874055162178818</v>
      </c>
      <c r="GI177" s="18">
        <f t="shared" ca="1" si="710"/>
        <v>0.93011079602694402</v>
      </c>
      <c r="GJ177" s="18">
        <f t="shared" ca="1" si="711"/>
        <v>0.95523228929866133</v>
      </c>
      <c r="GK177" s="94">
        <f t="shared" ca="1" si="769"/>
        <v>1.2326707664918175</v>
      </c>
      <c r="GM177">
        <f t="shared" ca="1" si="770"/>
        <v>1996</v>
      </c>
      <c r="GN177" s="18">
        <f t="shared" ca="1" si="712"/>
        <v>0.91123037968076082</v>
      </c>
      <c r="GO177" s="18">
        <f t="shared" ca="1" si="713"/>
        <v>1.0540262715680626</v>
      </c>
      <c r="GP177" s="18">
        <f t="shared" ca="1" si="714"/>
        <v>0.96728986360049174</v>
      </c>
      <c r="GQ177" s="18">
        <f t="shared" ca="1" si="715"/>
        <v>0.90581959756709673</v>
      </c>
      <c r="GR177" s="18">
        <f t="shared" ca="1" si="716"/>
        <v>0.98959463225709099</v>
      </c>
      <c r="GY177" s="14"/>
      <c r="HA177">
        <f t="shared" si="717"/>
        <v>0.29552006091701866</v>
      </c>
      <c r="HB177" t="e">
        <f t="shared" si="718"/>
        <v>#VALUE!</v>
      </c>
      <c r="HC177" t="e">
        <f t="shared" si="719"/>
        <v>#VALUE!</v>
      </c>
      <c r="HD177" t="e">
        <f t="shared" si="720"/>
        <v>#VALUE!</v>
      </c>
      <c r="HE177" t="e">
        <f t="shared" si="721"/>
        <v>#VALUE!</v>
      </c>
      <c r="HF177">
        <f t="shared" si="722"/>
        <v>1.171425034932631E-8</v>
      </c>
      <c r="HH177" t="e">
        <f t="shared" si="723"/>
        <v>#VALUE!</v>
      </c>
      <c r="HJ177" t="e">
        <f t="shared" si="771"/>
        <v>#DIV/0!</v>
      </c>
      <c r="HK177">
        <f t="shared" si="772"/>
        <v>0.84678634874807102</v>
      </c>
      <c r="HL177" t="e">
        <f t="shared" si="773"/>
        <v>#DIV/0!</v>
      </c>
      <c r="HM177" t="e">
        <f t="shared" si="774"/>
        <v>#VALUE!</v>
      </c>
      <c r="HN177">
        <f t="shared" si="775"/>
        <v>0</v>
      </c>
      <c r="HP177" s="8">
        <f t="shared" si="799"/>
        <v>11</v>
      </c>
      <c r="HQ177" t="b">
        <f t="shared" si="776"/>
        <v>1</v>
      </c>
      <c r="HT177" s="11"/>
      <c r="HU177" s="11"/>
      <c r="HV177" s="11"/>
      <c r="HW177" s="17">
        <f t="shared" ca="1" si="724"/>
        <v>1996</v>
      </c>
      <c r="HX177" s="18">
        <f t="shared" ca="1" si="725"/>
        <v>1</v>
      </c>
      <c r="HY177" s="18">
        <f t="shared" ca="1" si="726"/>
        <v>1</v>
      </c>
      <c r="HZ177" s="18">
        <f t="shared" ca="1" si="727"/>
        <v>1</v>
      </c>
      <c r="IC177" s="18">
        <f t="shared" ca="1" si="728"/>
        <v>0.96117792864284846</v>
      </c>
      <c r="ID177" s="18">
        <f t="shared" ca="1" si="729"/>
        <v>0.99484761832453839</v>
      </c>
      <c r="IE177" s="18">
        <f t="shared" ca="1" si="730"/>
        <v>0.9454681113162744</v>
      </c>
      <c r="IF177" s="18">
        <f t="shared" ca="1" si="731"/>
        <v>1.0917429587377148</v>
      </c>
      <c r="IG177" s="18">
        <f t="shared" ca="1" si="732"/>
        <v>1</v>
      </c>
      <c r="IH177" s="197"/>
      <c r="II177">
        <f t="shared" si="777"/>
        <v>0</v>
      </c>
      <c r="IJ177">
        <f t="shared" si="778"/>
        <v>0.59638028642920404</v>
      </c>
      <c r="IK177" t="e">
        <f t="shared" si="779"/>
        <v>#DIV/0!</v>
      </c>
      <c r="IL177">
        <f t="shared" si="733"/>
        <v>0</v>
      </c>
      <c r="IM177">
        <f t="shared" si="734"/>
        <v>0.53597314588741873</v>
      </c>
      <c r="IN177">
        <f t="shared" si="735"/>
        <v>0</v>
      </c>
      <c r="IO177" s="17">
        <f t="shared" ca="1" si="736"/>
        <v>1996</v>
      </c>
      <c r="IP177" s="18">
        <f t="shared" ca="1" si="737"/>
        <v>1.1509791200181272</v>
      </c>
      <c r="IQ177" s="18">
        <f t="shared" ca="1" si="738"/>
        <v>0.98528827340855407</v>
      </c>
      <c r="IR177" s="18">
        <f t="shared" ca="1" si="739"/>
        <v>1.0656645485964533</v>
      </c>
      <c r="IT177" s="17">
        <f t="shared" ca="1" si="740"/>
        <v>1996</v>
      </c>
      <c r="IU177" s="18">
        <f t="shared" ca="1" si="741"/>
        <v>1.1777938855467078</v>
      </c>
      <c r="IV177" s="18">
        <f t="shared" ca="1" si="742"/>
        <v>1.0558505922540924</v>
      </c>
      <c r="IW177" s="18">
        <f t="shared" ca="1" si="743"/>
        <v>1.2435743716077403</v>
      </c>
      <c r="IY177" s="17">
        <f t="shared" ca="1" si="780"/>
        <v>1996</v>
      </c>
      <c r="IZ177" s="18" t="e">
        <f t="shared" ca="1" si="744"/>
        <v>#DIV/0!</v>
      </c>
      <c r="JA177" s="18">
        <f t="shared" ca="1" si="745"/>
        <v>0.98959463225709099</v>
      </c>
      <c r="JB177" s="18">
        <f t="shared" ca="1" si="746"/>
        <v>1.202566886272999</v>
      </c>
    </row>
    <row r="178" spans="1:262" x14ac:dyDescent="0.2">
      <c r="A178" t="s">
        <v>202</v>
      </c>
      <c r="B178" s="1">
        <f t="shared" si="781"/>
        <v>1961</v>
      </c>
      <c r="C178" s="42">
        <f t="shared" si="670"/>
        <v>7507.7029999999995</v>
      </c>
      <c r="D178" s="42">
        <f t="shared" si="670"/>
        <v>3337.136</v>
      </c>
      <c r="E178" s="42">
        <f t="shared" si="670"/>
        <v>18113.704000000002</v>
      </c>
      <c r="F178" s="42">
        <f t="shared" si="670"/>
        <v>10744.075000000001</v>
      </c>
      <c r="G178" s="42">
        <f t="shared" si="671"/>
        <v>5988.2669999999998</v>
      </c>
      <c r="H178" s="42">
        <f t="shared" si="747"/>
        <v>45690.885000000002</v>
      </c>
      <c r="I178" s="42"/>
      <c r="J178" s="42"/>
      <c r="K178" s="42"/>
      <c r="L178" s="42"/>
      <c r="M178" s="42">
        <f t="shared" si="672"/>
        <v>3337.0279999999998</v>
      </c>
      <c r="N178" s="42"/>
      <c r="O178" s="545" t="s">
        <v>2225</v>
      </c>
      <c r="P178" s="42">
        <f>SUM(P174:P177)</f>
        <v>11571.121079399094</v>
      </c>
      <c r="Q178" s="42">
        <f>SUM(Q174:Q177)</f>
        <v>4778.7394641288047</v>
      </c>
      <c r="R178" s="440">
        <f t="shared" si="802"/>
        <v>2.4213751693844614</v>
      </c>
      <c r="S178" s="27"/>
      <c r="T178" s="1"/>
      <c r="U178" s="1"/>
      <c r="V178" s="1"/>
      <c r="W178" s="1"/>
      <c r="X178" s="1"/>
      <c r="Y178" s="1"/>
      <c r="AA178" s="23"/>
      <c r="AB178" s="23">
        <f t="shared" si="673"/>
        <v>35344.195837661653</v>
      </c>
      <c r="AC178" s="23"/>
      <c r="AD178" s="58"/>
      <c r="AE178" s="27">
        <f t="shared" si="674"/>
        <v>572.04300000000001</v>
      </c>
      <c r="AF178" s="27"/>
      <c r="AI178" s="267" t="e">
        <f t="shared" si="675"/>
        <v>#DIV/0!</v>
      </c>
      <c r="AJ178" s="267">
        <f t="shared" si="676"/>
        <v>94.415162685471785</v>
      </c>
      <c r="AK178" s="267" t="e">
        <f t="shared" si="677"/>
        <v>#DIV/0!</v>
      </c>
      <c r="AL178" s="51" t="e">
        <f t="shared" si="800"/>
        <v>#VALUE!</v>
      </c>
      <c r="AM178" s="15">
        <f t="shared" si="801"/>
        <v>20.22771204157571</v>
      </c>
      <c r="AN178" s="15"/>
      <c r="AO178" s="34" t="e">
        <f t="shared" si="680"/>
        <v>#DIV/0!</v>
      </c>
      <c r="AP178" s="34" t="e">
        <f t="shared" si="681"/>
        <v>#DIV/0!</v>
      </c>
      <c r="AR178" s="26" t="e">
        <f t="shared" si="682"/>
        <v>#DIV/0!</v>
      </c>
      <c r="AS178" s="26">
        <f t="shared" si="683"/>
        <v>0.9014416078994919</v>
      </c>
      <c r="AT178" s="26" t="e">
        <f t="shared" si="684"/>
        <v>#DIV/0!</v>
      </c>
      <c r="AU178" s="26" t="e">
        <f t="shared" si="685"/>
        <v>#VALUE!</v>
      </c>
      <c r="AV178" s="26">
        <f t="shared" si="686"/>
        <v>8.8604484887351767</v>
      </c>
      <c r="AW178" s="26" t="e">
        <f t="shared" si="687"/>
        <v>#DIV/0!</v>
      </c>
      <c r="AZ178" s="34" t="e">
        <f t="shared" si="688"/>
        <v>#DIV/0!</v>
      </c>
      <c r="BA178" s="34" t="e">
        <f t="shared" si="689"/>
        <v>#DIV/0!</v>
      </c>
      <c r="BB178" s="34" t="e">
        <f t="shared" si="690"/>
        <v>#DIV/0!</v>
      </c>
      <c r="BC178" s="95" t="e">
        <f t="shared" si="691"/>
        <v>#DIV/0!</v>
      </c>
      <c r="BD178" s="34" t="e">
        <f t="shared" si="692"/>
        <v>#DIV/0!</v>
      </c>
      <c r="BE178" s="34"/>
      <c r="BI178" s="51"/>
      <c r="BJ178" s="258">
        <f>[10]Commercial_Total!Y107</f>
        <v>0.90251345758691914</v>
      </c>
      <c r="BK178" s="1"/>
      <c r="BL178" s="1"/>
      <c r="BM178" s="205"/>
      <c r="BO178" s="1"/>
      <c r="BP178" s="258">
        <f>[10]Commercial_Total!X107</f>
        <v>0.99881237262622868</v>
      </c>
      <c r="BQ178" s="1"/>
      <c r="BR178" s="51"/>
      <c r="BS178" s="51"/>
      <c r="CA178" s="83">
        <f t="shared" si="782"/>
        <v>0.4205078542591591</v>
      </c>
      <c r="CB178" s="83" t="str">
        <f t="shared" si="693"/>
        <v xml:space="preserve">NA </v>
      </c>
      <c r="CC178" s="83" t="str">
        <f t="shared" si="748"/>
        <v xml:space="preserve">NA </v>
      </c>
      <c r="CD178" s="83" t="str">
        <f t="shared" si="694"/>
        <v>NA</v>
      </c>
      <c r="CE178" s="83" t="str">
        <f t="shared" si="695"/>
        <v>NA</v>
      </c>
      <c r="CF178" s="83" t="str">
        <f t="shared" si="696"/>
        <v>NA</v>
      </c>
      <c r="CG178" s="84" t="str">
        <f t="shared" si="749"/>
        <v xml:space="preserve">NA </v>
      </c>
      <c r="CH178" s="84">
        <f t="shared" si="697"/>
        <v>6.9004098125999946E-2</v>
      </c>
      <c r="CI178" s="9"/>
      <c r="CJ178" s="84" t="str">
        <f t="shared" si="750"/>
        <v xml:space="preserve">NA </v>
      </c>
      <c r="CL178" s="87" t="e">
        <f t="shared" si="698"/>
        <v>#DIV/0!</v>
      </c>
      <c r="CM178" s="87" t="e">
        <f t="shared" si="751"/>
        <v>#DIV/0!</v>
      </c>
      <c r="CN178" s="92">
        <f t="shared" si="752"/>
        <v>0</v>
      </c>
      <c r="CO178" s="92">
        <f t="shared" si="753"/>
        <v>0</v>
      </c>
      <c r="CP178" s="5">
        <f t="shared" si="754"/>
        <v>0</v>
      </c>
      <c r="CQ178" s="91">
        <f t="shared" si="699"/>
        <v>0</v>
      </c>
      <c r="CR178" s="37" t="e">
        <f t="shared" si="700"/>
        <v>#VALUE!</v>
      </c>
      <c r="CS178" t="e">
        <f t="shared" si="701"/>
        <v>#VALUE!</v>
      </c>
      <c r="CT178" s="84" t="str">
        <f t="shared" si="702"/>
        <v xml:space="preserve">NA </v>
      </c>
      <c r="CU178" s="205"/>
      <c r="CV178" s="244"/>
      <c r="CW178" s="5"/>
      <c r="CX178" s="26"/>
      <c r="CY178" s="26"/>
      <c r="CZ178" s="26"/>
      <c r="DA178" s="26"/>
      <c r="DB178" s="26"/>
      <c r="DE178" s="26"/>
      <c r="DF178" s="26"/>
      <c r="DG178" s="26"/>
      <c r="DH178" s="26"/>
      <c r="DI178" s="26"/>
      <c r="DJ178" s="26"/>
      <c r="DK178" s="26"/>
      <c r="DL178" s="26"/>
      <c r="DM178" s="26"/>
      <c r="DN178" s="26"/>
      <c r="DO178" s="26"/>
      <c r="DP178" s="26"/>
      <c r="DQ178" s="26"/>
      <c r="DR178" s="26"/>
      <c r="DS178" s="26"/>
      <c r="DT178" s="26" t="e">
        <f t="shared" si="783"/>
        <v>#DIV/0!</v>
      </c>
      <c r="DU178" s="26">
        <f t="shared" si="784"/>
        <v>3.0344586132407406E-3</v>
      </c>
      <c r="DV178" s="26" t="e">
        <f t="shared" si="785"/>
        <v>#DIV/0!</v>
      </c>
      <c r="DW178" s="26" t="e">
        <f t="shared" si="786"/>
        <v>#VALUE!</v>
      </c>
      <c r="DX178" s="26" t="e">
        <f t="shared" si="787"/>
        <v>#DIV/0!</v>
      </c>
      <c r="DZ178" s="26" t="e">
        <f t="shared" si="788"/>
        <v>#DIV/0!</v>
      </c>
      <c r="EA178" s="26">
        <f t="shared" si="789"/>
        <v>1</v>
      </c>
      <c r="EB178" s="26">
        <f t="shared" si="703"/>
        <v>1.2486689072205088</v>
      </c>
      <c r="ED178" s="26" t="e">
        <f t="shared" si="755"/>
        <v>#DIV/0!</v>
      </c>
      <c r="EE178" s="26" t="e">
        <f t="shared" si="756"/>
        <v>#DIV/0!</v>
      </c>
      <c r="EF178" s="26" t="e">
        <f t="shared" si="757"/>
        <v>#DIV/0!</v>
      </c>
      <c r="EG178" s="26" t="e">
        <f t="shared" si="758"/>
        <v>#DIV/0!</v>
      </c>
      <c r="EH178" s="26" t="e">
        <f t="shared" si="759"/>
        <v>#DIV/0!</v>
      </c>
      <c r="EJ178" s="26" t="e">
        <f t="shared" si="760"/>
        <v>#DIV/0!</v>
      </c>
      <c r="EK178" s="26">
        <f t="shared" si="790"/>
        <v>1</v>
      </c>
      <c r="EL178" s="26">
        <f t="shared" si="704"/>
        <v>1.1364597357338799</v>
      </c>
      <c r="EO178" s="26" t="e">
        <f t="shared" si="791"/>
        <v>#DIV/0!</v>
      </c>
      <c r="EP178" s="26">
        <f t="shared" si="792"/>
        <v>2.3422953441212407E-2</v>
      </c>
      <c r="EQ178" s="26" t="e">
        <f t="shared" si="793"/>
        <v>#DIV/0!</v>
      </c>
      <c r="ER178" s="26" t="e">
        <f t="shared" si="794"/>
        <v>#DIV/0!</v>
      </c>
      <c r="ES178" s="26" t="e">
        <f t="shared" si="795"/>
        <v>#DIV/0!</v>
      </c>
      <c r="EU178" s="26" t="e">
        <f t="shared" si="761"/>
        <v>#DIV/0!</v>
      </c>
      <c r="EV178" s="26">
        <f t="shared" si="796"/>
        <v>1</v>
      </c>
      <c r="EW178" s="26">
        <f t="shared" si="705"/>
        <v>1.2566010365551699</v>
      </c>
      <c r="EX178" s="26"/>
      <c r="EY178" s="26" t="e">
        <f t="shared" si="762"/>
        <v>#DIV/0!</v>
      </c>
      <c r="EZ178" s="26">
        <f t="shared" si="763"/>
        <v>-2.0388494827971625E-2</v>
      </c>
      <c r="FA178" s="26" t="e">
        <f t="shared" si="764"/>
        <v>#DIV/0!</v>
      </c>
      <c r="FB178" s="26" t="e">
        <f t="shared" si="765"/>
        <v>#DIV/0!</v>
      </c>
      <c r="FC178" s="26" t="e">
        <f t="shared" si="766"/>
        <v>#DIV/0!</v>
      </c>
      <c r="FD178" s="26"/>
      <c r="FE178" s="26" t="e">
        <f t="shared" si="767"/>
        <v>#DIV/0!</v>
      </c>
      <c r="FF178" s="26">
        <f t="shared" si="797"/>
        <v>1</v>
      </c>
      <c r="FG178" s="26">
        <f t="shared" si="706"/>
        <v>0.99368754697394535</v>
      </c>
      <c r="FW178" s="26">
        <f t="shared" si="707"/>
        <v>0.4205078542591591</v>
      </c>
      <c r="FY178" s="8">
        <f t="shared" si="798"/>
        <v>12</v>
      </c>
      <c r="FZ178" t="b">
        <f t="shared" si="768"/>
        <v>1</v>
      </c>
      <c r="GD178" s="11"/>
      <c r="GE178" s="11"/>
      <c r="GF178" s="11"/>
      <c r="GG178" s="17">
        <f t="shared" ca="1" si="708"/>
        <v>1997</v>
      </c>
      <c r="GH178" s="18">
        <f t="shared" ca="1" si="709"/>
        <v>1.4490950937606115</v>
      </c>
      <c r="GI178" s="18">
        <f t="shared" ca="1" si="710"/>
        <v>0.90908495791532018</v>
      </c>
      <c r="GJ178" s="18">
        <f t="shared" ca="1" si="711"/>
        <v>0.9383467378533713</v>
      </c>
      <c r="GK178" s="94">
        <f t="shared" ca="1" si="769"/>
        <v>1.2361315933850605</v>
      </c>
      <c r="GM178">
        <f t="shared" ca="1" si="770"/>
        <v>1997</v>
      </c>
      <c r="GN178" s="18">
        <f t="shared" ca="1" si="712"/>
        <v>0.87848814390103203</v>
      </c>
      <c r="GO178" s="18">
        <f t="shared" ca="1" si="713"/>
        <v>1.0619201324613476</v>
      </c>
      <c r="GP178" s="18">
        <f t="shared" ca="1" si="714"/>
        <v>0.92886619709635909</v>
      </c>
      <c r="GQ178" s="18">
        <f t="shared" ca="1" si="715"/>
        <v>0.89465147841208559</v>
      </c>
      <c r="GR178" s="18">
        <f t="shared" ca="1" si="716"/>
        <v>0.98576736001533738</v>
      </c>
      <c r="GY178" s="14"/>
      <c r="HA178">
        <f t="shared" si="717"/>
        <v>0.30308936309081347</v>
      </c>
      <c r="HB178" t="e">
        <f t="shared" si="718"/>
        <v>#VALUE!</v>
      </c>
      <c r="HC178" t="e">
        <f t="shared" si="719"/>
        <v>#VALUE!</v>
      </c>
      <c r="HD178" t="e">
        <f t="shared" si="720"/>
        <v>#VALUE!</v>
      </c>
      <c r="HE178" t="e">
        <f t="shared" si="721"/>
        <v>#VALUE!</v>
      </c>
      <c r="HF178">
        <f t="shared" si="722"/>
        <v>5.5979350437010272E-2</v>
      </c>
      <c r="HH178" t="e">
        <f t="shared" si="723"/>
        <v>#VALUE!</v>
      </c>
      <c r="HJ178" t="e">
        <f t="shared" si="771"/>
        <v>#DIV/0!</v>
      </c>
      <c r="HK178">
        <f t="shared" si="772"/>
        <v>0.84935978940251056</v>
      </c>
      <c r="HL178" t="e">
        <f t="shared" si="773"/>
        <v>#DIV/0!</v>
      </c>
      <c r="HM178" t="e">
        <f t="shared" si="774"/>
        <v>#VALUE!</v>
      </c>
      <c r="HN178">
        <f t="shared" si="775"/>
        <v>8.9536141364530799</v>
      </c>
      <c r="HP178" s="8">
        <f t="shared" si="799"/>
        <v>12</v>
      </c>
      <c r="HQ178" t="b">
        <f t="shared" si="776"/>
        <v>1</v>
      </c>
      <c r="HT178" s="11"/>
      <c r="HU178" s="11"/>
      <c r="HV178" s="11"/>
      <c r="HW178" s="17">
        <f t="shared" ca="1" si="724"/>
        <v>1997</v>
      </c>
      <c r="HX178" s="18">
        <f t="shared" ca="1" si="725"/>
        <v>1.0444639846257047</v>
      </c>
      <c r="HY178" s="18">
        <f t="shared" ca="1" si="726"/>
        <v>0.97739426506880933</v>
      </c>
      <c r="HZ178" s="18">
        <f t="shared" ca="1" si="727"/>
        <v>0.98232309393803308</v>
      </c>
      <c r="IC178" s="18">
        <f t="shared" ca="1" si="728"/>
        <v>0.91408353662519493</v>
      </c>
      <c r="ID178" s="18">
        <f t="shared" ca="1" si="729"/>
        <v>0.99391801887290843</v>
      </c>
      <c r="IE178" s="18">
        <f t="shared" ca="1" si="730"/>
        <v>0.89904568458267897</v>
      </c>
      <c r="IF178" s="18">
        <f t="shared" ca="1" si="731"/>
        <v>1.0913510922076004</v>
      </c>
      <c r="IG178" s="18">
        <f t="shared" ca="1" si="732"/>
        <v>0.99613248484076322</v>
      </c>
      <c r="IH178" s="197"/>
      <c r="II178">
        <f t="shared" si="777"/>
        <v>0</v>
      </c>
      <c r="IJ178">
        <f t="shared" si="778"/>
        <v>0.60758505336467217</v>
      </c>
      <c r="IK178" t="e">
        <f t="shared" si="779"/>
        <v>#DIV/0!</v>
      </c>
      <c r="IL178">
        <f t="shared" si="733"/>
        <v>0</v>
      </c>
      <c r="IM178">
        <f t="shared" si="734"/>
        <v>0.5477024474407487</v>
      </c>
      <c r="IN178">
        <f t="shared" si="735"/>
        <v>0</v>
      </c>
      <c r="IO178" s="17">
        <f t="shared" ca="1" si="736"/>
        <v>1997</v>
      </c>
      <c r="IP178" s="18">
        <f t="shared" ca="1" si="737"/>
        <v>1.1604197696334086</v>
      </c>
      <c r="IQ178" s="18">
        <f t="shared" ca="1" si="738"/>
        <v>0.93701255793949734</v>
      </c>
      <c r="IR178" s="18">
        <f t="shared" ca="1" si="739"/>
        <v>1.1340462298919576</v>
      </c>
      <c r="IT178" s="17">
        <f t="shared" ca="1" si="740"/>
        <v>1997</v>
      </c>
      <c r="IU178" s="18">
        <f t="shared" ca="1" si="741"/>
        <v>1.195053563648683</v>
      </c>
      <c r="IV178" s="18">
        <f t="shared" ca="1" si="742"/>
        <v>1.0548639907751487</v>
      </c>
      <c r="IW178" s="18">
        <f t="shared" ca="1" si="743"/>
        <v>1.2606189713405132</v>
      </c>
      <c r="IY178" s="17">
        <f t="shared" ca="1" si="780"/>
        <v>1997</v>
      </c>
      <c r="IZ178" s="18" t="e">
        <f t="shared" ca="1" si="744"/>
        <v>#DIV/0!</v>
      </c>
      <c r="JA178" s="18">
        <f t="shared" ca="1" si="745"/>
        <v>0.98576736001533738</v>
      </c>
      <c r="JB178" s="18">
        <f t="shared" ca="1" si="746"/>
        <v>1.2022618700614423</v>
      </c>
    </row>
    <row r="179" spans="1:262" x14ac:dyDescent="0.2">
      <c r="A179" t="s">
        <v>202</v>
      </c>
      <c r="B179" s="1">
        <f t="shared" si="781"/>
        <v>1962</v>
      </c>
      <c r="C179" s="42">
        <f t="shared" si="670"/>
        <v>7874.4759999999997</v>
      </c>
      <c r="D179" s="42">
        <f t="shared" si="670"/>
        <v>3544.8530000000001</v>
      </c>
      <c r="E179" s="42">
        <f t="shared" si="670"/>
        <v>18786.315999999999</v>
      </c>
      <c r="F179" s="42">
        <f t="shared" si="670"/>
        <v>11195.085999999999</v>
      </c>
      <c r="G179" s="42">
        <f t="shared" si="671"/>
        <v>6374.357</v>
      </c>
      <c r="H179" s="42">
        <f t="shared" si="747"/>
        <v>47775.088000000003</v>
      </c>
      <c r="I179" s="42"/>
      <c r="J179" s="42"/>
      <c r="K179" s="42"/>
      <c r="L179" s="42"/>
      <c r="M179" s="42">
        <f t="shared" si="672"/>
        <v>3544.7359999999999</v>
      </c>
      <c r="N179" s="42"/>
      <c r="O179" s="42"/>
      <c r="P179" s="42"/>
      <c r="Q179" s="42"/>
      <c r="R179" s="27"/>
      <c r="S179" s="27"/>
      <c r="T179" s="1"/>
      <c r="U179" s="1"/>
      <c r="V179" s="1"/>
      <c r="W179" s="1"/>
      <c r="X179" s="1"/>
      <c r="Y179" s="1"/>
      <c r="AA179" s="23"/>
      <c r="AB179" s="23">
        <f t="shared" si="673"/>
        <v>36019.174273443197</v>
      </c>
      <c r="AC179" s="23"/>
      <c r="AD179" s="58"/>
      <c r="AE179" s="27">
        <f t="shared" si="674"/>
        <v>620.86400000000003</v>
      </c>
      <c r="AF179" s="27"/>
      <c r="AI179" s="267" t="e">
        <f t="shared" si="675"/>
        <v>#DIV/0!</v>
      </c>
      <c r="AJ179" s="267">
        <f t="shared" si="676"/>
        <v>98.412472565022696</v>
      </c>
      <c r="AK179" s="267" t="e">
        <f t="shared" si="677"/>
        <v>#DIV/0!</v>
      </c>
      <c r="AL179" s="51" t="e">
        <f t="shared" si="800"/>
        <v>#DIV/0!</v>
      </c>
      <c r="AM179" s="15">
        <f t="shared" si="801"/>
        <v>0</v>
      </c>
      <c r="AN179" s="15"/>
      <c r="AO179" s="34" t="e">
        <f t="shared" si="680"/>
        <v>#DIV/0!</v>
      </c>
      <c r="AP179" s="34" t="e">
        <f t="shared" si="681"/>
        <v>#DIV/0!</v>
      </c>
      <c r="AR179" s="26" t="e">
        <f t="shared" si="682"/>
        <v>#DIV/0!</v>
      </c>
      <c r="AS179" s="26">
        <f t="shared" si="683"/>
        <v>0.93960646768052958</v>
      </c>
      <c r="AT179" s="26" t="e">
        <f t="shared" si="684"/>
        <v>#DIV/0!</v>
      </c>
      <c r="AU179" s="26" t="e">
        <f t="shared" si="685"/>
        <v>#DIV/0!</v>
      </c>
      <c r="AV179" s="26">
        <f t="shared" si="686"/>
        <v>0</v>
      </c>
      <c r="AW179" s="26" t="e">
        <f t="shared" si="687"/>
        <v>#DIV/0!</v>
      </c>
      <c r="AZ179" s="34" t="e">
        <f t="shared" si="688"/>
        <v>#DIV/0!</v>
      </c>
      <c r="BA179" s="34" t="e">
        <f t="shared" si="689"/>
        <v>#DIV/0!</v>
      </c>
      <c r="BB179" s="34" t="e">
        <f t="shared" si="690"/>
        <v>#DIV/0!</v>
      </c>
      <c r="BC179" s="95" t="e">
        <f t="shared" si="691"/>
        <v>#DIV/0!</v>
      </c>
      <c r="BD179" s="34" t="e">
        <f t="shared" si="692"/>
        <v>#DIV/0!</v>
      </c>
      <c r="BE179" s="34"/>
      <c r="BI179" s="51"/>
      <c r="BJ179" s="258">
        <f>[10]Commercial_Total!Y108</f>
        <v>0.92919463466579566</v>
      </c>
      <c r="BK179" s="1"/>
      <c r="BL179" s="1"/>
      <c r="BM179" s="205"/>
      <c r="BO179" s="1"/>
      <c r="BP179" s="258">
        <f>[10]Commercial_Total!X108</f>
        <v>1.0112052229170252</v>
      </c>
      <c r="BQ179" s="1"/>
      <c r="BR179" s="51"/>
      <c r="BS179" s="51"/>
      <c r="CA179" s="83">
        <f t="shared" si="782"/>
        <v>0.44627787350177961</v>
      </c>
      <c r="CB179" s="83" t="str">
        <f t="shared" si="693"/>
        <v xml:space="preserve">NA </v>
      </c>
      <c r="CC179" s="83" t="str">
        <f t="shared" si="748"/>
        <v xml:space="preserve">NA </v>
      </c>
      <c r="CD179" s="83" t="str">
        <f t="shared" si="694"/>
        <v>NA</v>
      </c>
      <c r="CE179" s="83" t="str">
        <f t="shared" si="695"/>
        <v>NA</v>
      </c>
      <c r="CF179" s="83" t="str">
        <f t="shared" si="696"/>
        <v>NA</v>
      </c>
      <c r="CG179" s="84" t="str">
        <f t="shared" si="749"/>
        <v xml:space="preserve">NA </v>
      </c>
      <c r="CH179" s="84" t="str">
        <f t="shared" si="697"/>
        <v>NA</v>
      </c>
      <c r="CI179" s="9"/>
      <c r="CJ179" s="84" t="str">
        <f t="shared" si="750"/>
        <v xml:space="preserve">NA </v>
      </c>
      <c r="CL179" s="87" t="e">
        <f t="shared" si="698"/>
        <v>#DIV/0!</v>
      </c>
      <c r="CM179" s="87" t="e">
        <f t="shared" si="751"/>
        <v>#DIV/0!</v>
      </c>
      <c r="CN179" s="92">
        <f t="shared" si="752"/>
        <v>0</v>
      </c>
      <c r="CO179" s="92">
        <f t="shared" si="753"/>
        <v>0</v>
      </c>
      <c r="CP179" s="5">
        <f t="shared" si="754"/>
        <v>0</v>
      </c>
      <c r="CQ179" s="91">
        <f t="shared" si="699"/>
        <v>0</v>
      </c>
      <c r="CR179" s="37" t="e">
        <f t="shared" si="700"/>
        <v>#VALUE!</v>
      </c>
      <c r="CS179" t="e">
        <f t="shared" si="701"/>
        <v>#VALUE!</v>
      </c>
      <c r="CT179" s="84" t="str">
        <f t="shared" si="702"/>
        <v xml:space="preserve">NA </v>
      </c>
      <c r="CU179" s="205"/>
      <c r="CV179" s="244"/>
      <c r="CW179" s="5"/>
      <c r="CX179" s="26"/>
      <c r="CY179" s="26"/>
      <c r="CZ179" s="26"/>
      <c r="DA179" s="26"/>
      <c r="DB179" s="26"/>
      <c r="DE179" s="26"/>
      <c r="DF179" s="26"/>
      <c r="DG179" s="26"/>
      <c r="DH179" s="26"/>
      <c r="DI179" s="26"/>
      <c r="DJ179" s="26"/>
      <c r="DK179" s="26"/>
      <c r="DL179" s="26"/>
      <c r="DM179" s="26"/>
      <c r="DN179" s="26"/>
      <c r="DO179" s="26"/>
      <c r="DP179" s="26"/>
      <c r="DQ179" s="26"/>
      <c r="DR179" s="26"/>
      <c r="DS179" s="26"/>
      <c r="DT179" s="26" t="e">
        <f t="shared" si="783"/>
        <v>#DIV/0!</v>
      </c>
      <c r="DU179" s="26">
        <f t="shared" si="784"/>
        <v>4.14658678139058E-2</v>
      </c>
      <c r="DV179" s="26" t="e">
        <f t="shared" si="785"/>
        <v>#DIV/0!</v>
      </c>
      <c r="DW179" s="26" t="e">
        <f t="shared" si="786"/>
        <v>#DIV/0!</v>
      </c>
      <c r="DX179" s="26" t="e">
        <f t="shared" si="787"/>
        <v>#NUM!</v>
      </c>
      <c r="DZ179" s="26" t="e">
        <f t="shared" si="788"/>
        <v>#DIV/0!</v>
      </c>
      <c r="EA179" s="26">
        <f t="shared" si="789"/>
        <v>1</v>
      </c>
      <c r="EB179" s="26">
        <f t="shared" si="703"/>
        <v>1.2486689072205088</v>
      </c>
      <c r="ED179" s="26" t="e">
        <f t="shared" si="755"/>
        <v>#DIV/0!</v>
      </c>
      <c r="EE179" s="26" t="e">
        <f t="shared" si="756"/>
        <v>#DIV/0!</v>
      </c>
      <c r="EF179" s="26" t="e">
        <f t="shared" si="757"/>
        <v>#DIV/0!</v>
      </c>
      <c r="EG179" s="26" t="e">
        <f t="shared" si="758"/>
        <v>#DIV/0!</v>
      </c>
      <c r="EH179" s="26" t="e">
        <f t="shared" si="759"/>
        <v>#DIV/0!</v>
      </c>
      <c r="EJ179" s="26" t="e">
        <f t="shared" si="760"/>
        <v>#DIV/0!</v>
      </c>
      <c r="EK179" s="26">
        <f t="shared" si="790"/>
        <v>1</v>
      </c>
      <c r="EL179" s="26">
        <f t="shared" si="704"/>
        <v>1.1364597357338799</v>
      </c>
      <c r="EO179" s="26" t="e">
        <f t="shared" si="791"/>
        <v>#DIV/0!</v>
      </c>
      <c r="EP179" s="26">
        <f t="shared" si="792"/>
        <v>2.9134625186503223E-2</v>
      </c>
      <c r="EQ179" s="26" t="e">
        <f t="shared" si="793"/>
        <v>#DIV/0!</v>
      </c>
      <c r="ER179" s="26" t="e">
        <f t="shared" si="794"/>
        <v>#DIV/0!</v>
      </c>
      <c r="ES179" s="26" t="e">
        <f t="shared" si="795"/>
        <v>#DIV/0!</v>
      </c>
      <c r="EU179" s="26" t="e">
        <f t="shared" si="761"/>
        <v>#DIV/0!</v>
      </c>
      <c r="EV179" s="26">
        <f t="shared" si="796"/>
        <v>1</v>
      </c>
      <c r="EW179" s="26">
        <f t="shared" si="705"/>
        <v>1.2566010365551699</v>
      </c>
      <c r="EX179" s="26"/>
      <c r="EY179" s="26" t="e">
        <f t="shared" si="762"/>
        <v>#DIV/0!</v>
      </c>
      <c r="EZ179" s="26">
        <f t="shared" si="763"/>
        <v>1.2331242627402679E-2</v>
      </c>
      <c r="FA179" s="26" t="e">
        <f t="shared" si="764"/>
        <v>#DIV/0!</v>
      </c>
      <c r="FB179" s="26" t="e">
        <f t="shared" si="765"/>
        <v>#DIV/0!</v>
      </c>
      <c r="FC179" s="26" t="e">
        <f t="shared" si="766"/>
        <v>#DIV/0!</v>
      </c>
      <c r="FD179" s="26"/>
      <c r="FE179" s="26" t="e">
        <f t="shared" si="767"/>
        <v>#DIV/0!</v>
      </c>
      <c r="FF179" s="26">
        <f t="shared" si="797"/>
        <v>1</v>
      </c>
      <c r="FG179" s="26">
        <f t="shared" si="706"/>
        <v>0.99368754697394535</v>
      </c>
      <c r="FW179" s="26">
        <f t="shared" si="707"/>
        <v>0.44627787350177961</v>
      </c>
      <c r="FY179" s="8">
        <f t="shared" si="798"/>
        <v>13</v>
      </c>
      <c r="FZ179" t="b">
        <f t="shared" si="768"/>
        <v>1</v>
      </c>
      <c r="GD179" s="11"/>
      <c r="GE179" s="11"/>
      <c r="GF179" s="11"/>
      <c r="GG179" s="17">
        <f t="shared" ca="1" si="708"/>
        <v>1998</v>
      </c>
      <c r="GH179" s="18">
        <f t="shared" ca="1" si="709"/>
        <v>1.5140420822276162</v>
      </c>
      <c r="GI179" s="18">
        <f t="shared" ca="1" si="710"/>
        <v>0.8839543131058859</v>
      </c>
      <c r="GJ179" s="18">
        <f t="shared" ca="1" si="711"/>
        <v>0.93899557850170701</v>
      </c>
      <c r="GK179" s="94">
        <f t="shared" ca="1" si="769"/>
        <v>1.2566991255657349</v>
      </c>
      <c r="GM179">
        <f t="shared" ca="1" si="770"/>
        <v>1998</v>
      </c>
      <c r="GN179" s="18">
        <f t="shared" ca="1" si="712"/>
        <v>0.87345219840995758</v>
      </c>
      <c r="GO179" s="18">
        <f t="shared" ca="1" si="713"/>
        <v>1.0527671307861233</v>
      </c>
      <c r="GP179" s="18">
        <f t="shared" ca="1" si="714"/>
        <v>0.93599986253454037</v>
      </c>
      <c r="GQ179" s="18">
        <f t="shared" ca="1" si="715"/>
        <v>0.89510094500725579</v>
      </c>
      <c r="GR179" s="18">
        <f t="shared" ca="1" si="716"/>
        <v>0.98668266284177431</v>
      </c>
      <c r="GY179" s="14"/>
      <c r="HA179">
        <f t="shared" si="717"/>
        <v>0.32166361477237704</v>
      </c>
      <c r="HB179" t="e">
        <f t="shared" si="718"/>
        <v>#VALUE!</v>
      </c>
      <c r="HC179" t="e">
        <f t="shared" si="719"/>
        <v>#VALUE!</v>
      </c>
      <c r="HD179" t="e">
        <f t="shared" si="720"/>
        <v>#VALUE!</v>
      </c>
      <c r="HE179" t="e">
        <f t="shared" si="721"/>
        <v>#VALUE!</v>
      </c>
      <c r="HF179" t="e">
        <f t="shared" si="722"/>
        <v>#VALUE!</v>
      </c>
      <c r="HH179" t="e">
        <f t="shared" si="723"/>
        <v>#VALUE!</v>
      </c>
      <c r="HJ179" t="e">
        <f t="shared" si="771"/>
        <v>#DIV/0!</v>
      </c>
      <c r="HK179">
        <f t="shared" si="772"/>
        <v>0.88531963081889742</v>
      </c>
      <c r="HL179" t="e">
        <f t="shared" si="773"/>
        <v>#DIV/0!</v>
      </c>
      <c r="HM179" t="e">
        <f t="shared" si="774"/>
        <v>#DIV/0!</v>
      </c>
      <c r="HN179">
        <f t="shared" si="775"/>
        <v>0</v>
      </c>
      <c r="HP179" s="8">
        <f t="shared" si="799"/>
        <v>13</v>
      </c>
      <c r="HQ179" t="b">
        <f t="shared" si="776"/>
        <v>1</v>
      </c>
      <c r="HT179" s="11"/>
      <c r="HU179" s="11"/>
      <c r="HV179" s="11"/>
      <c r="HW179" s="17">
        <f t="shared" ca="1" si="724"/>
        <v>1998</v>
      </c>
      <c r="HX179" s="18">
        <f t="shared" ca="1" si="725"/>
        <v>1.0912758126801674</v>
      </c>
      <c r="HY179" s="18">
        <f t="shared" ca="1" si="726"/>
        <v>0.9503752852690025</v>
      </c>
      <c r="HZ179" s="18">
        <f t="shared" ca="1" si="727"/>
        <v>0.98300234301242539</v>
      </c>
      <c r="IC179" s="18">
        <f t="shared" ca="1" si="728"/>
        <v>0.86656072236854975</v>
      </c>
      <c r="ID179" s="18">
        <f t="shared" ca="1" si="729"/>
        <v>0.96128877057043616</v>
      </c>
      <c r="IE179" s="18">
        <f t="shared" ca="1" si="730"/>
        <v>0.88787880420121679</v>
      </c>
      <c r="IF179" s="18">
        <f t="shared" ca="1" si="731"/>
        <v>1.0953251994603945</v>
      </c>
      <c r="IG179" s="18">
        <f t="shared" ca="1" si="732"/>
        <v>0.99705741187310704</v>
      </c>
      <c r="IH179" s="197"/>
      <c r="II179">
        <f t="shared" si="777"/>
        <v>0</v>
      </c>
      <c r="IJ179">
        <f t="shared" si="778"/>
        <v>0.61918828267021297</v>
      </c>
      <c r="IK179" t="e">
        <f t="shared" si="779"/>
        <v>#DIV/0!</v>
      </c>
      <c r="IL179">
        <f t="shared" si="733"/>
        <v>0</v>
      </c>
      <c r="IM179">
        <f t="shared" si="734"/>
        <v>0.58179331510893217</v>
      </c>
      <c r="IN179">
        <f t="shared" si="735"/>
        <v>0</v>
      </c>
      <c r="IO179" s="17">
        <f t="shared" ca="1" si="736"/>
        <v>1998</v>
      </c>
      <c r="IP179" s="18">
        <f t="shared" ca="1" si="737"/>
        <v>1.1742351772347317</v>
      </c>
      <c r="IQ179" s="18">
        <f t="shared" ca="1" si="738"/>
        <v>0.88829767361775813</v>
      </c>
      <c r="IR179" s="18">
        <f t="shared" ca="1" si="739"/>
        <v>1.0873278966277624</v>
      </c>
      <c r="IT179" s="17">
        <f t="shared" ca="1" si="740"/>
        <v>1998</v>
      </c>
      <c r="IU179" s="18">
        <f t="shared" ca="1" si="741"/>
        <v>1.2170318063299683</v>
      </c>
      <c r="IV179" s="18">
        <f t="shared" ca="1" si="742"/>
        <v>1.0202339524553179</v>
      </c>
      <c r="IW179" s="18">
        <f t="shared" ca="1" si="743"/>
        <v>1.2416571700358585</v>
      </c>
      <c r="IY179" s="17">
        <f t="shared" ca="1" si="780"/>
        <v>1998</v>
      </c>
      <c r="IZ179" s="18" t="e">
        <f t="shared" ca="1" si="744"/>
        <v>#DIV/0!</v>
      </c>
      <c r="JA179" s="18">
        <f t="shared" ca="1" si="745"/>
        <v>0.98668266284177431</v>
      </c>
      <c r="JB179" s="18">
        <f t="shared" ca="1" si="746"/>
        <v>1.2249323786866961</v>
      </c>
    </row>
    <row r="180" spans="1:262" x14ac:dyDescent="0.2">
      <c r="A180" t="s">
        <v>202</v>
      </c>
      <c r="B180" s="1">
        <f t="shared" si="781"/>
        <v>1963</v>
      </c>
      <c r="C180" s="42">
        <f t="shared" si="670"/>
        <v>7945.857</v>
      </c>
      <c r="D180" s="42">
        <f t="shared" si="670"/>
        <v>3608.8670000000002</v>
      </c>
      <c r="E180" s="42">
        <f t="shared" si="670"/>
        <v>19619.749</v>
      </c>
      <c r="F180" s="42">
        <f t="shared" si="670"/>
        <v>11630.016</v>
      </c>
      <c r="G180" s="42">
        <f t="shared" si="671"/>
        <v>6784.0190000000002</v>
      </c>
      <c r="H180" s="42">
        <f t="shared" si="747"/>
        <v>49588.508000000002</v>
      </c>
      <c r="I180" s="42"/>
      <c r="J180" s="42"/>
      <c r="K180" s="42"/>
      <c r="L180" s="42"/>
      <c r="M180" s="42">
        <f t="shared" si="672"/>
        <v>3608.7429999999999</v>
      </c>
      <c r="N180" s="42"/>
      <c r="O180" s="42"/>
      <c r="P180" s="42"/>
      <c r="Q180" s="42"/>
      <c r="R180" s="27"/>
      <c r="S180" s="27"/>
      <c r="T180" s="1"/>
      <c r="U180" s="1"/>
      <c r="V180" s="1"/>
      <c r="W180" s="1"/>
      <c r="X180" s="1"/>
      <c r="Y180" s="1"/>
      <c r="AA180" s="23"/>
      <c r="AB180" s="23">
        <f t="shared" si="673"/>
        <v>36743.103932126673</v>
      </c>
      <c r="AC180" s="23"/>
      <c r="AD180" s="58"/>
      <c r="AE180" s="27">
        <f t="shared" si="674"/>
        <v>687.56399999999996</v>
      </c>
      <c r="AF180" s="27"/>
      <c r="AI180" s="267" t="e">
        <f t="shared" si="675"/>
        <v>#DIV/0!</v>
      </c>
      <c r="AJ180" s="267">
        <f t="shared" si="676"/>
        <v>98.215518391320828</v>
      </c>
      <c r="AK180" s="267" t="e">
        <f t="shared" si="677"/>
        <v>#DIV/0!</v>
      </c>
      <c r="AL180" s="51" t="e">
        <f t="shared" si="800"/>
        <v>#DIV/0!</v>
      </c>
      <c r="AM180" s="15">
        <f t="shared" si="801"/>
        <v>0</v>
      </c>
      <c r="AN180" s="15"/>
      <c r="AO180" s="34" t="e">
        <f t="shared" si="680"/>
        <v>#DIV/0!</v>
      </c>
      <c r="AP180" s="34" t="e">
        <f t="shared" si="681"/>
        <v>#DIV/0!</v>
      </c>
      <c r="AR180" s="26" t="e">
        <f t="shared" si="682"/>
        <v>#DIV/0!</v>
      </c>
      <c r="AS180" s="26">
        <f t="shared" si="683"/>
        <v>0.93772602091780166</v>
      </c>
      <c r="AT180" s="26" t="e">
        <f t="shared" si="684"/>
        <v>#DIV/0!</v>
      </c>
      <c r="AU180" s="26" t="e">
        <f t="shared" si="685"/>
        <v>#DIV/0!</v>
      </c>
      <c r="AV180" s="26">
        <f t="shared" si="686"/>
        <v>0</v>
      </c>
      <c r="AW180" s="26" t="e">
        <f t="shared" si="687"/>
        <v>#DIV/0!</v>
      </c>
      <c r="AZ180" s="34" t="e">
        <f t="shared" si="688"/>
        <v>#DIV/0!</v>
      </c>
      <c r="BA180" s="34" t="e">
        <f t="shared" si="689"/>
        <v>#DIV/0!</v>
      </c>
      <c r="BB180" s="34" t="e">
        <f t="shared" si="690"/>
        <v>#DIV/0!</v>
      </c>
      <c r="BC180" s="95" t="e">
        <f t="shared" si="691"/>
        <v>#DIV/0!</v>
      </c>
      <c r="BD180" s="34" t="e">
        <f t="shared" si="692"/>
        <v>#DIV/0!</v>
      </c>
      <c r="BE180" s="34"/>
      <c r="BI180" s="51"/>
      <c r="BJ180" s="258">
        <f>[10]Commercial_Total!Y109</f>
        <v>0.92598458158858432</v>
      </c>
      <c r="BK180" s="1"/>
      <c r="BL180" s="1"/>
      <c r="BM180" s="205"/>
      <c r="BO180" s="1"/>
      <c r="BP180" s="258">
        <f>[10]Commercial_Total!X109</f>
        <v>1.0126799512245377</v>
      </c>
      <c r="BQ180" s="1"/>
      <c r="BR180" s="51"/>
      <c r="BS180" s="51"/>
      <c r="CA180" s="83">
        <f t="shared" si="782"/>
        <v>0.46570914716202788</v>
      </c>
      <c r="CB180" s="83" t="str">
        <f t="shared" si="693"/>
        <v xml:space="preserve">NA </v>
      </c>
      <c r="CC180" s="83" t="str">
        <f t="shared" si="748"/>
        <v xml:space="preserve">NA </v>
      </c>
      <c r="CD180" s="83" t="str">
        <f t="shared" si="694"/>
        <v>NA</v>
      </c>
      <c r="CE180" s="83" t="str">
        <f t="shared" si="695"/>
        <v>NA</v>
      </c>
      <c r="CF180" s="83" t="str">
        <f t="shared" si="696"/>
        <v>NA</v>
      </c>
      <c r="CG180" s="84" t="str">
        <f t="shared" si="749"/>
        <v xml:space="preserve">NA </v>
      </c>
      <c r="CH180" s="84" t="str">
        <f t="shared" si="697"/>
        <v>NA</v>
      </c>
      <c r="CI180" s="9"/>
      <c r="CJ180" s="84" t="str">
        <f t="shared" si="750"/>
        <v xml:space="preserve">NA </v>
      </c>
      <c r="CL180" s="87" t="e">
        <f t="shared" si="698"/>
        <v>#DIV/0!</v>
      </c>
      <c r="CM180" s="87" t="e">
        <f t="shared" si="751"/>
        <v>#DIV/0!</v>
      </c>
      <c r="CN180" s="92">
        <f t="shared" si="752"/>
        <v>0</v>
      </c>
      <c r="CO180" s="92">
        <f t="shared" si="753"/>
        <v>0</v>
      </c>
      <c r="CP180" s="5">
        <f t="shared" si="754"/>
        <v>0</v>
      </c>
      <c r="CQ180" s="91">
        <f t="shared" si="699"/>
        <v>0</v>
      </c>
      <c r="CR180" s="37" t="e">
        <f t="shared" si="700"/>
        <v>#VALUE!</v>
      </c>
      <c r="CS180" t="e">
        <f t="shared" si="701"/>
        <v>#VALUE!</v>
      </c>
      <c r="CT180" s="84" t="str">
        <f t="shared" si="702"/>
        <v xml:space="preserve">NA </v>
      </c>
      <c r="CU180" s="205"/>
      <c r="CV180" s="244"/>
      <c r="CW180" s="5"/>
      <c r="CX180" s="26"/>
      <c r="CY180" s="26"/>
      <c r="CZ180" s="26"/>
      <c r="DA180" s="26"/>
      <c r="DB180" s="26"/>
      <c r="DE180" s="26"/>
      <c r="DF180" s="26"/>
      <c r="DG180" s="26"/>
      <c r="DH180" s="26"/>
      <c r="DI180" s="26"/>
      <c r="DJ180" s="26"/>
      <c r="DK180" s="26"/>
      <c r="DL180" s="26"/>
      <c r="DM180" s="26"/>
      <c r="DN180" s="26"/>
      <c r="DO180" s="26"/>
      <c r="DP180" s="26"/>
      <c r="DQ180" s="26"/>
      <c r="DR180" s="26"/>
      <c r="DS180" s="26"/>
      <c r="DT180" s="26" t="e">
        <f t="shared" si="783"/>
        <v>#DIV/0!</v>
      </c>
      <c r="DU180" s="26">
        <f t="shared" si="784"/>
        <v>-2.0033184351156133E-3</v>
      </c>
      <c r="DV180" s="26" t="e">
        <f t="shared" si="785"/>
        <v>#DIV/0!</v>
      </c>
      <c r="DW180" s="26" t="e">
        <f t="shared" si="786"/>
        <v>#DIV/0!</v>
      </c>
      <c r="DX180" s="26" t="e">
        <f t="shared" si="787"/>
        <v>#DIV/0!</v>
      </c>
      <c r="DZ180" s="26" t="e">
        <f t="shared" si="788"/>
        <v>#DIV/0!</v>
      </c>
      <c r="EA180" s="26">
        <f t="shared" si="789"/>
        <v>1</v>
      </c>
      <c r="EB180" s="26">
        <f t="shared" si="703"/>
        <v>1.2486689072205088</v>
      </c>
      <c r="ED180" s="26" t="e">
        <f t="shared" si="755"/>
        <v>#DIV/0!</v>
      </c>
      <c r="EE180" s="26" t="e">
        <f t="shared" si="756"/>
        <v>#DIV/0!</v>
      </c>
      <c r="EF180" s="26" t="e">
        <f t="shared" si="757"/>
        <v>#DIV/0!</v>
      </c>
      <c r="EG180" s="26" t="e">
        <f t="shared" si="758"/>
        <v>#DIV/0!</v>
      </c>
      <c r="EH180" s="26" t="e">
        <f t="shared" si="759"/>
        <v>#DIV/0!</v>
      </c>
      <c r="EJ180" s="26" t="e">
        <f t="shared" si="760"/>
        <v>#DIV/0!</v>
      </c>
      <c r="EK180" s="26">
        <f t="shared" si="790"/>
        <v>1</v>
      </c>
      <c r="EL180" s="26">
        <f t="shared" si="704"/>
        <v>1.1364597357338799</v>
      </c>
      <c r="EO180" s="26" t="e">
        <f t="shared" si="791"/>
        <v>#DIV/0!</v>
      </c>
      <c r="EP180" s="26">
        <f t="shared" si="792"/>
        <v>-3.4606427807419536E-3</v>
      </c>
      <c r="EQ180" s="26" t="e">
        <f t="shared" si="793"/>
        <v>#DIV/0!</v>
      </c>
      <c r="ER180" s="26" t="e">
        <f t="shared" si="794"/>
        <v>#DIV/0!</v>
      </c>
      <c r="ES180" s="26" t="e">
        <f t="shared" si="795"/>
        <v>#DIV/0!</v>
      </c>
      <c r="EU180" s="26" t="e">
        <f t="shared" si="761"/>
        <v>#DIV/0!</v>
      </c>
      <c r="EV180" s="26">
        <f t="shared" si="796"/>
        <v>1</v>
      </c>
      <c r="EW180" s="26">
        <f t="shared" si="705"/>
        <v>1.2566010365551699</v>
      </c>
      <c r="EX180" s="26"/>
      <c r="EY180" s="26" t="e">
        <f t="shared" si="762"/>
        <v>#DIV/0!</v>
      </c>
      <c r="EZ180" s="26">
        <f t="shared" si="763"/>
        <v>1.457324345626169E-3</v>
      </c>
      <c r="FA180" s="26" t="e">
        <f t="shared" si="764"/>
        <v>#DIV/0!</v>
      </c>
      <c r="FB180" s="26" t="e">
        <f t="shared" si="765"/>
        <v>#DIV/0!</v>
      </c>
      <c r="FC180" s="26" t="e">
        <f t="shared" si="766"/>
        <v>#DIV/0!</v>
      </c>
      <c r="FD180" s="26"/>
      <c r="FE180" s="26" t="e">
        <f t="shared" si="767"/>
        <v>#DIV/0!</v>
      </c>
      <c r="FF180" s="26">
        <f t="shared" si="797"/>
        <v>1</v>
      </c>
      <c r="FG180" s="26">
        <f t="shared" si="706"/>
        <v>0.99368754697394535</v>
      </c>
      <c r="FW180" s="26">
        <f t="shared" si="707"/>
        <v>0.46570914716202788</v>
      </c>
      <c r="FY180" s="8">
        <f t="shared" si="798"/>
        <v>14</v>
      </c>
      <c r="FZ180" t="b">
        <f t="shared" si="768"/>
        <v>1</v>
      </c>
      <c r="GD180" s="11"/>
      <c r="GE180" s="11"/>
      <c r="GF180" s="11"/>
      <c r="GG180" s="17">
        <f t="shared" ca="1" si="708"/>
        <v>1999</v>
      </c>
      <c r="GH180" s="18">
        <f t="shared" ca="1" si="709"/>
        <v>1.58600696758939</v>
      </c>
      <c r="GI180" s="18">
        <f t="shared" ca="1" si="710"/>
        <v>0.86263341635209168</v>
      </c>
      <c r="GJ180" s="18">
        <f t="shared" ca="1" si="711"/>
        <v>0.94312787435076162</v>
      </c>
      <c r="GK180" s="94">
        <f t="shared" ca="1" si="769"/>
        <v>1.2903334304555456</v>
      </c>
      <c r="GM180">
        <f t="shared" ca="1" si="770"/>
        <v>1999</v>
      </c>
      <c r="GN180" s="18">
        <f t="shared" ca="1" si="712"/>
        <v>0.87424552774012831</v>
      </c>
      <c r="GO180" s="18">
        <f t="shared" ca="1" si="713"/>
        <v>1.0413606078682878</v>
      </c>
      <c r="GP180" s="18">
        <f t="shared" ca="1" si="714"/>
        <v>0.93818505061683066</v>
      </c>
      <c r="GQ180" s="18">
        <f t="shared" ca="1" si="715"/>
        <v>0.90230703294353143</v>
      </c>
      <c r="GR180" s="18">
        <f t="shared" ca="1" si="716"/>
        <v>0.99518522944434396</v>
      </c>
      <c r="GY180" s="14"/>
      <c r="HA180">
        <f t="shared" si="717"/>
        <v>0.33566909005203327</v>
      </c>
      <c r="HB180" t="e">
        <f t="shared" si="718"/>
        <v>#VALUE!</v>
      </c>
      <c r="HC180" t="e">
        <f t="shared" si="719"/>
        <v>#VALUE!</v>
      </c>
      <c r="HD180" t="e">
        <f t="shared" si="720"/>
        <v>#VALUE!</v>
      </c>
      <c r="HE180" t="e">
        <f t="shared" si="721"/>
        <v>#VALUE!</v>
      </c>
      <c r="HF180" t="e">
        <f t="shared" si="722"/>
        <v>#VALUE!</v>
      </c>
      <c r="HH180" t="e">
        <f t="shared" si="723"/>
        <v>#VALUE!</v>
      </c>
      <c r="HJ180" t="e">
        <f t="shared" si="771"/>
        <v>#DIV/0!</v>
      </c>
      <c r="HK180">
        <f t="shared" si="772"/>
        <v>0.88354782901567808</v>
      </c>
      <c r="HL180" t="e">
        <f t="shared" si="773"/>
        <v>#DIV/0!</v>
      </c>
      <c r="HM180" t="e">
        <f t="shared" si="774"/>
        <v>#DIV/0!</v>
      </c>
      <c r="HN180">
        <f t="shared" si="775"/>
        <v>0</v>
      </c>
      <c r="HP180" s="8">
        <f t="shared" si="799"/>
        <v>14</v>
      </c>
      <c r="HQ180" t="b">
        <f t="shared" si="776"/>
        <v>1</v>
      </c>
      <c r="HT180" s="11"/>
      <c r="HU180" s="11"/>
      <c r="HV180" s="11"/>
      <c r="HW180" s="17">
        <f t="shared" ca="1" si="724"/>
        <v>1999</v>
      </c>
      <c r="HX180" s="18">
        <f t="shared" ca="1" si="725"/>
        <v>1.1431459288938846</v>
      </c>
      <c r="HY180" s="18">
        <f t="shared" ca="1" si="726"/>
        <v>0.92745232077394613</v>
      </c>
      <c r="HZ180" s="18">
        <f t="shared" ca="1" si="727"/>
        <v>0.98732830214859379</v>
      </c>
      <c r="IC180" s="18">
        <f t="shared" ca="1" si="728"/>
        <v>0.88978174668238519</v>
      </c>
      <c r="ID180" s="18">
        <f t="shared" ca="1" si="729"/>
        <v>0.9583425591235476</v>
      </c>
      <c r="IE180" s="18">
        <f t="shared" ca="1" si="730"/>
        <v>0.86342793066738921</v>
      </c>
      <c r="IF180" s="18">
        <f t="shared" ca="1" si="731"/>
        <v>1.1047318278085845</v>
      </c>
      <c r="IG180" s="18">
        <f t="shared" ca="1" si="732"/>
        <v>1.0056493810748566</v>
      </c>
      <c r="IH180" s="197"/>
      <c r="II180">
        <f t="shared" si="777"/>
        <v>0</v>
      </c>
      <c r="IJ180">
        <f t="shared" si="778"/>
        <v>0.63163300887996254</v>
      </c>
      <c r="IK180" t="e">
        <f t="shared" si="779"/>
        <v>#DIV/0!</v>
      </c>
      <c r="IL180">
        <f t="shared" si="733"/>
        <v>0</v>
      </c>
      <c r="IM180">
        <f t="shared" si="734"/>
        <v>0.59229870809734586</v>
      </c>
      <c r="IN180">
        <f t="shared" si="735"/>
        <v>0</v>
      </c>
      <c r="IO180" s="17">
        <f t="shared" ca="1" si="736"/>
        <v>1999</v>
      </c>
      <c r="IP180" s="18">
        <f t="shared" ca="1" si="737"/>
        <v>1.1889631553905928</v>
      </c>
      <c r="IQ180" s="18">
        <f t="shared" ca="1" si="738"/>
        <v>0.91210117791301581</v>
      </c>
      <c r="IR180" s="18">
        <f t="shared" ca="1" si="739"/>
        <v>1.0430703762177482</v>
      </c>
      <c r="IT180" s="17">
        <f t="shared" ca="1" si="740"/>
        <v>1999</v>
      </c>
      <c r="IU180" s="18">
        <f t="shared" ca="1" si="741"/>
        <v>1.2428697814138228</v>
      </c>
      <c r="IV180" s="18">
        <f t="shared" ca="1" si="742"/>
        <v>1.017107082526894</v>
      </c>
      <c r="IW180" s="18">
        <f t="shared" ca="1" si="743"/>
        <v>1.2641316573346517</v>
      </c>
      <c r="IY180" s="17">
        <f t="shared" ca="1" si="780"/>
        <v>1999</v>
      </c>
      <c r="IZ180" s="18" t="e">
        <f t="shared" ca="1" si="744"/>
        <v>#DIV/0!</v>
      </c>
      <c r="JA180" s="18">
        <f t="shared" ca="1" si="745"/>
        <v>0.99518522944434396</v>
      </c>
      <c r="JB180" s="18">
        <f t="shared" ca="1" si="746"/>
        <v>1.2441929723513694</v>
      </c>
    </row>
    <row r="181" spans="1:262" x14ac:dyDescent="0.2">
      <c r="A181" t="s">
        <v>202</v>
      </c>
      <c r="B181" s="1">
        <f t="shared" si="781"/>
        <v>1964</v>
      </c>
      <c r="C181" s="42">
        <f t="shared" si="670"/>
        <v>8039.7599999999993</v>
      </c>
      <c r="D181" s="42">
        <f t="shared" si="670"/>
        <v>3715.1280000000002</v>
      </c>
      <c r="E181" s="42">
        <f t="shared" si="670"/>
        <v>20771.366000000002</v>
      </c>
      <c r="F181" s="42">
        <f t="shared" si="670"/>
        <v>11973.286</v>
      </c>
      <c r="G181" s="42">
        <f t="shared" si="671"/>
        <v>7256.0240000000003</v>
      </c>
      <c r="H181" s="42">
        <f t="shared" si="747"/>
        <v>51755.563999999998</v>
      </c>
      <c r="I181" s="42"/>
      <c r="J181" s="42"/>
      <c r="K181" s="42"/>
      <c r="L181" s="42"/>
      <c r="M181" s="42">
        <f t="shared" si="672"/>
        <v>3714.9940000000001</v>
      </c>
      <c r="N181" s="42"/>
      <c r="O181" s="42"/>
      <c r="P181" s="42"/>
      <c r="Q181" s="42"/>
      <c r="R181" s="27"/>
      <c r="S181" s="27"/>
      <c r="T181" s="1"/>
      <c r="U181" s="1"/>
      <c r="V181" s="1"/>
      <c r="W181" s="1"/>
      <c r="X181" s="1"/>
      <c r="Y181" s="1"/>
      <c r="AA181" s="23"/>
      <c r="AB181" s="23">
        <f t="shared" si="673"/>
        <v>37509.906313800413</v>
      </c>
      <c r="AC181" s="23"/>
      <c r="AD181" s="58"/>
      <c r="AE181" s="27">
        <f t="shared" si="674"/>
        <v>737.79099999999994</v>
      </c>
      <c r="AF181" s="27"/>
      <c r="AI181" s="267" t="e">
        <f t="shared" si="675"/>
        <v>#DIV/0!</v>
      </c>
      <c r="AJ181" s="267">
        <f t="shared" si="676"/>
        <v>99.040343340799083</v>
      </c>
      <c r="AK181" s="267" t="e">
        <f t="shared" si="677"/>
        <v>#DIV/0!</v>
      </c>
      <c r="AL181" s="51" t="e">
        <f t="shared" si="800"/>
        <v>#DIV/0!</v>
      </c>
      <c r="AM181" s="15">
        <f t="shared" si="801"/>
        <v>0</v>
      </c>
      <c r="AN181" s="15"/>
      <c r="AO181" s="34" t="e">
        <f t="shared" si="680"/>
        <v>#DIV/0!</v>
      </c>
      <c r="AP181" s="34" t="e">
        <f t="shared" si="681"/>
        <v>#DIV/0!</v>
      </c>
      <c r="AR181" s="26" t="e">
        <f t="shared" si="682"/>
        <v>#DIV/0!</v>
      </c>
      <c r="AS181" s="26">
        <f t="shared" si="683"/>
        <v>0.94560114931397088</v>
      </c>
      <c r="AT181" s="26" t="e">
        <f t="shared" si="684"/>
        <v>#DIV/0!</v>
      </c>
      <c r="AU181" s="26" t="e">
        <f t="shared" si="685"/>
        <v>#DIV/0!</v>
      </c>
      <c r="AV181" s="26">
        <f t="shared" si="686"/>
        <v>0</v>
      </c>
      <c r="AW181" s="26" t="e">
        <f t="shared" si="687"/>
        <v>#DIV/0!</v>
      </c>
      <c r="AZ181" s="34" t="e">
        <f t="shared" si="688"/>
        <v>#DIV/0!</v>
      </c>
      <c r="BA181" s="34" t="e">
        <f t="shared" si="689"/>
        <v>#DIV/0!</v>
      </c>
      <c r="BB181" s="34" t="e">
        <f t="shared" si="690"/>
        <v>#DIV/0!</v>
      </c>
      <c r="BC181" s="95" t="e">
        <f t="shared" si="691"/>
        <v>#DIV/0!</v>
      </c>
      <c r="BD181" s="34" t="e">
        <f t="shared" si="692"/>
        <v>#DIV/0!</v>
      </c>
      <c r="BE181" s="34"/>
      <c r="BI181" s="51"/>
      <c r="BJ181" s="258">
        <f>[10]Commercial_Total!Y110</f>
        <v>0.95526478913307922</v>
      </c>
      <c r="BK181" s="1"/>
      <c r="BL181" s="1"/>
      <c r="BM181" s="205"/>
      <c r="BO181" s="1"/>
      <c r="BP181" s="258">
        <f>[10]Commercial_Total!X110</f>
        <v>0.98988381030156225</v>
      </c>
      <c r="BQ181" s="1"/>
      <c r="BR181" s="51"/>
      <c r="BS181" s="51"/>
      <c r="CA181" s="83">
        <f t="shared" si="782"/>
        <v>0.49254820087786594</v>
      </c>
      <c r="CB181" s="83" t="str">
        <f t="shared" si="693"/>
        <v xml:space="preserve">NA </v>
      </c>
      <c r="CC181" s="83" t="str">
        <f t="shared" si="748"/>
        <v xml:space="preserve">NA </v>
      </c>
      <c r="CD181" s="83" t="str">
        <f t="shared" si="694"/>
        <v>NA</v>
      </c>
      <c r="CE181" s="83" t="str">
        <f t="shared" si="695"/>
        <v>NA</v>
      </c>
      <c r="CF181" s="83" t="str">
        <f t="shared" si="696"/>
        <v>NA</v>
      </c>
      <c r="CG181" s="84" t="str">
        <f t="shared" si="749"/>
        <v xml:space="preserve">NA </v>
      </c>
      <c r="CH181" s="84" t="str">
        <f t="shared" si="697"/>
        <v>NA</v>
      </c>
      <c r="CI181" s="9"/>
      <c r="CJ181" s="84" t="str">
        <f t="shared" si="750"/>
        <v xml:space="preserve">NA </v>
      </c>
      <c r="CL181" s="87" t="e">
        <f t="shared" si="698"/>
        <v>#DIV/0!</v>
      </c>
      <c r="CM181" s="87" t="e">
        <f t="shared" si="751"/>
        <v>#DIV/0!</v>
      </c>
      <c r="CN181" s="92">
        <f t="shared" si="752"/>
        <v>0</v>
      </c>
      <c r="CO181" s="92">
        <f t="shared" si="753"/>
        <v>0</v>
      </c>
      <c r="CP181" s="5">
        <f t="shared" si="754"/>
        <v>0</v>
      </c>
      <c r="CQ181" s="91">
        <f t="shared" si="699"/>
        <v>0</v>
      </c>
      <c r="CR181" s="37" t="e">
        <f t="shared" si="700"/>
        <v>#VALUE!</v>
      </c>
      <c r="CS181" t="e">
        <f t="shared" si="701"/>
        <v>#VALUE!</v>
      </c>
      <c r="CT181" s="84" t="str">
        <f t="shared" si="702"/>
        <v xml:space="preserve">NA </v>
      </c>
      <c r="CU181" s="205"/>
      <c r="CV181" s="244"/>
      <c r="CW181" s="5"/>
      <c r="CX181" s="26"/>
      <c r="CY181" s="26"/>
      <c r="CZ181" s="26"/>
      <c r="DA181" s="26"/>
      <c r="DB181" s="26"/>
      <c r="DE181" s="26"/>
      <c r="DF181" s="26"/>
      <c r="DG181" s="26"/>
      <c r="DH181" s="26"/>
      <c r="DI181" s="26"/>
      <c r="DJ181" s="26"/>
      <c r="DK181" s="26"/>
      <c r="DL181" s="26"/>
      <c r="DM181" s="26"/>
      <c r="DN181" s="26"/>
      <c r="DO181" s="26"/>
      <c r="DP181" s="26"/>
      <c r="DQ181" s="26"/>
      <c r="DR181" s="26"/>
      <c r="DS181" s="26"/>
      <c r="DT181" s="26" t="e">
        <f t="shared" si="783"/>
        <v>#DIV/0!</v>
      </c>
      <c r="DU181" s="26">
        <f t="shared" si="784"/>
        <v>8.3630443183748612E-3</v>
      </c>
      <c r="DV181" s="26" t="e">
        <f t="shared" si="785"/>
        <v>#DIV/0!</v>
      </c>
      <c r="DW181" s="26" t="e">
        <f t="shared" si="786"/>
        <v>#DIV/0!</v>
      </c>
      <c r="DX181" s="26" t="e">
        <f t="shared" si="787"/>
        <v>#DIV/0!</v>
      </c>
      <c r="DZ181" s="26" t="e">
        <f t="shared" si="788"/>
        <v>#DIV/0!</v>
      </c>
      <c r="EA181" s="26">
        <f t="shared" si="789"/>
        <v>1</v>
      </c>
      <c r="EB181" s="26">
        <f t="shared" si="703"/>
        <v>1.2486689072205088</v>
      </c>
      <c r="ED181" s="26" t="e">
        <f t="shared" si="755"/>
        <v>#DIV/0!</v>
      </c>
      <c r="EE181" s="26" t="e">
        <f t="shared" si="756"/>
        <v>#DIV/0!</v>
      </c>
      <c r="EF181" s="26" t="e">
        <f t="shared" si="757"/>
        <v>#DIV/0!</v>
      </c>
      <c r="EG181" s="26" t="e">
        <f t="shared" si="758"/>
        <v>#DIV/0!</v>
      </c>
      <c r="EH181" s="26" t="e">
        <f t="shared" si="759"/>
        <v>#DIV/0!</v>
      </c>
      <c r="EJ181" s="26" t="e">
        <f t="shared" si="760"/>
        <v>#DIV/0!</v>
      </c>
      <c r="EK181" s="26">
        <f t="shared" si="790"/>
        <v>1</v>
      </c>
      <c r="EL181" s="26">
        <f t="shared" si="704"/>
        <v>1.1364597357338799</v>
      </c>
      <c r="EO181" s="26" t="e">
        <f t="shared" si="791"/>
        <v>#DIV/0!</v>
      </c>
      <c r="EP181" s="26">
        <f t="shared" si="792"/>
        <v>3.1130984202250335E-2</v>
      </c>
      <c r="EQ181" s="26" t="e">
        <f t="shared" si="793"/>
        <v>#DIV/0!</v>
      </c>
      <c r="ER181" s="26" t="e">
        <f t="shared" si="794"/>
        <v>#DIV/0!</v>
      </c>
      <c r="ES181" s="26" t="e">
        <f t="shared" si="795"/>
        <v>#DIV/0!</v>
      </c>
      <c r="EU181" s="26" t="e">
        <f t="shared" si="761"/>
        <v>#DIV/0!</v>
      </c>
      <c r="EV181" s="26">
        <f t="shared" si="796"/>
        <v>1</v>
      </c>
      <c r="EW181" s="26">
        <f t="shared" si="705"/>
        <v>1.2566010365551699</v>
      </c>
      <c r="EX181" s="26"/>
      <c r="EY181" s="26" t="e">
        <f t="shared" si="762"/>
        <v>#DIV/0!</v>
      </c>
      <c r="EZ181" s="26">
        <f t="shared" si="763"/>
        <v>-2.2767939883875238E-2</v>
      </c>
      <c r="FA181" s="26" t="e">
        <f t="shared" si="764"/>
        <v>#DIV/0!</v>
      </c>
      <c r="FB181" s="26" t="e">
        <f t="shared" si="765"/>
        <v>#DIV/0!</v>
      </c>
      <c r="FC181" s="26" t="e">
        <f t="shared" si="766"/>
        <v>#DIV/0!</v>
      </c>
      <c r="FD181" s="26"/>
      <c r="FE181" s="26" t="e">
        <f t="shared" si="767"/>
        <v>#DIV/0!</v>
      </c>
      <c r="FF181" s="26">
        <f t="shared" si="797"/>
        <v>1</v>
      </c>
      <c r="FG181" s="26">
        <f t="shared" si="706"/>
        <v>0.99368754697394535</v>
      </c>
      <c r="FW181" s="26">
        <f t="shared" si="707"/>
        <v>0.49254820087786594</v>
      </c>
      <c r="FY181" s="8">
        <f t="shared" si="798"/>
        <v>15</v>
      </c>
      <c r="FZ181" t="b">
        <f t="shared" si="768"/>
        <v>1</v>
      </c>
      <c r="GD181" s="11"/>
      <c r="GE181" s="11"/>
      <c r="GF181" s="11"/>
      <c r="GG181" s="17">
        <f t="shared" ca="1" si="708"/>
        <v>2000</v>
      </c>
      <c r="GH181" s="18">
        <f t="shared" ca="1" si="709"/>
        <v>1.6514696079787701</v>
      </c>
      <c r="GI181" s="18">
        <f t="shared" ca="1" si="710"/>
        <v>0.85215658151683715</v>
      </c>
      <c r="GJ181" s="18">
        <f t="shared" ca="1" si="711"/>
        <v>0.93945021530881845</v>
      </c>
      <c r="GK181" s="94">
        <f t="shared" ca="1" si="769"/>
        <v>1.3220983360011067</v>
      </c>
      <c r="GM181">
        <f t="shared" ca="1" si="770"/>
        <v>2000</v>
      </c>
      <c r="GN181" s="18">
        <f t="shared" ca="1" si="712"/>
        <v>0.87202628129502069</v>
      </c>
      <c r="GO181" s="18">
        <f t="shared" ca="1" si="713"/>
        <v>1.0614696005179673</v>
      </c>
      <c r="GP181" s="18">
        <f t="shared" ca="1" si="714"/>
        <v>0.94237682970957537</v>
      </c>
      <c r="GQ181" s="18">
        <f t="shared" ca="1" si="715"/>
        <v>0.88724074248409435</v>
      </c>
      <c r="GR181" s="18">
        <f t="shared" ca="1" si="716"/>
        <v>0.99014534784636032</v>
      </c>
      <c r="GY181" s="14"/>
      <c r="HA181">
        <f t="shared" si="717"/>
        <v>0.35501386949979152</v>
      </c>
      <c r="HB181" t="e">
        <f t="shared" si="718"/>
        <v>#VALUE!</v>
      </c>
      <c r="HC181" t="e">
        <f t="shared" si="719"/>
        <v>#VALUE!</v>
      </c>
      <c r="HD181" t="e">
        <f t="shared" si="720"/>
        <v>#VALUE!</v>
      </c>
      <c r="HE181" t="e">
        <f t="shared" si="721"/>
        <v>#VALUE!</v>
      </c>
      <c r="HF181" t="e">
        <f t="shared" si="722"/>
        <v>#VALUE!</v>
      </c>
      <c r="HH181" t="e">
        <f t="shared" si="723"/>
        <v>#VALUE!</v>
      </c>
      <c r="HJ181" t="e">
        <f t="shared" si="771"/>
        <v>#DIV/0!</v>
      </c>
      <c r="HK181">
        <f t="shared" si="772"/>
        <v>0.89096796287401425</v>
      </c>
      <c r="HL181" t="e">
        <f t="shared" si="773"/>
        <v>#DIV/0!</v>
      </c>
      <c r="HM181" t="e">
        <f t="shared" si="774"/>
        <v>#DIV/0!</v>
      </c>
      <c r="HN181">
        <f t="shared" si="775"/>
        <v>0</v>
      </c>
      <c r="HP181" s="8">
        <f t="shared" si="799"/>
        <v>15</v>
      </c>
      <c r="HQ181" t="b">
        <f t="shared" si="776"/>
        <v>1</v>
      </c>
      <c r="HT181" s="11"/>
      <c r="HU181" s="11"/>
      <c r="HV181" s="11"/>
      <c r="HW181" s="17">
        <f t="shared" ca="1" si="724"/>
        <v>2000</v>
      </c>
      <c r="HX181" s="18">
        <f t="shared" ca="1" si="725"/>
        <v>1.1903294232826296</v>
      </c>
      <c r="HY181" s="18">
        <f t="shared" ca="1" si="726"/>
        <v>0.91618824892357376</v>
      </c>
      <c r="HZ181" s="18">
        <f t="shared" ca="1" si="727"/>
        <v>0.98347828673020443</v>
      </c>
      <c r="IC181" s="18">
        <f t="shared" ca="1" si="728"/>
        <v>0.92284785016970983</v>
      </c>
      <c r="ID181" s="18">
        <f t="shared" ca="1" si="729"/>
        <v>0.98840433549332229</v>
      </c>
      <c r="IE181" s="18">
        <f t="shared" ca="1" si="730"/>
        <v>0.82022070096749777</v>
      </c>
      <c r="IF181" s="18">
        <f t="shared" ca="1" si="731"/>
        <v>1.0889474828229575</v>
      </c>
      <c r="IG181" s="18">
        <f t="shared" ca="1" si="732"/>
        <v>1.0005565062413619</v>
      </c>
      <c r="IH181" s="197"/>
      <c r="II181">
        <f t="shared" si="777"/>
        <v>0</v>
      </c>
      <c r="IJ181">
        <f t="shared" si="778"/>
        <v>0.64481473942857359</v>
      </c>
      <c r="IK181" t="e">
        <f t="shared" si="779"/>
        <v>#DIV/0!</v>
      </c>
      <c r="IL181">
        <f t="shared" si="733"/>
        <v>0</v>
      </c>
      <c r="IM181">
        <f t="shared" si="734"/>
        <v>0.60973755869824797</v>
      </c>
      <c r="IN181">
        <f t="shared" si="735"/>
        <v>0</v>
      </c>
      <c r="IO181" s="17">
        <f t="shared" ca="1" si="736"/>
        <v>2000</v>
      </c>
      <c r="IP181" s="18">
        <f t="shared" ca="1" si="737"/>
        <v>1.2027913116809139</v>
      </c>
      <c r="IQ181" s="18">
        <f t="shared" ca="1" si="738"/>
        <v>0.9459967169620408</v>
      </c>
      <c r="IR181" s="18">
        <f t="shared" ca="1" si="739"/>
        <v>1.0844546945269358</v>
      </c>
      <c r="IT181" s="17">
        <f t="shared" ca="1" si="740"/>
        <v>2000</v>
      </c>
      <c r="IU181" s="18">
        <f t="shared" ca="1" si="741"/>
        <v>1.2698678823650202</v>
      </c>
      <c r="IV181" s="18">
        <f t="shared" ca="1" si="742"/>
        <v>1.0490122143275737</v>
      </c>
      <c r="IW181" s="18">
        <f t="shared" ca="1" si="743"/>
        <v>1.3321069191831967</v>
      </c>
      <c r="IY181" s="17">
        <f t="shared" ca="1" si="780"/>
        <v>2000</v>
      </c>
      <c r="IZ181" s="18" t="e">
        <f t="shared" ca="1" si="744"/>
        <v>#DIV/0!</v>
      </c>
      <c r="JA181" s="18">
        <f t="shared" ca="1" si="745"/>
        <v>0.99014534784636032</v>
      </c>
      <c r="JB181" s="18">
        <f t="shared" ca="1" si="746"/>
        <v>1.2562848616486058</v>
      </c>
    </row>
    <row r="182" spans="1:262" x14ac:dyDescent="0.2">
      <c r="A182" t="s">
        <v>202</v>
      </c>
      <c r="B182" s="1">
        <f t="shared" si="781"/>
        <v>1965</v>
      </c>
      <c r="C182" s="42">
        <f t="shared" si="670"/>
        <v>8272.86</v>
      </c>
      <c r="D182" s="42">
        <f t="shared" si="670"/>
        <v>3965.6289999999999</v>
      </c>
      <c r="E182" s="42">
        <f t="shared" si="670"/>
        <v>21547.987999999998</v>
      </c>
      <c r="F182" s="42">
        <f t="shared" si="670"/>
        <v>12408.722</v>
      </c>
      <c r="G182" s="42">
        <f t="shared" si="671"/>
        <v>7757.9</v>
      </c>
      <c r="H182" s="42">
        <f t="shared" si="747"/>
        <v>53953.099000000002</v>
      </c>
      <c r="I182" s="42"/>
      <c r="J182" s="42"/>
      <c r="K182" s="42"/>
      <c r="L182" s="42"/>
      <c r="M182" s="42">
        <f t="shared" si="672"/>
        <v>3965.4960000000001</v>
      </c>
      <c r="N182" s="42"/>
      <c r="O182" s="42"/>
      <c r="P182" s="42"/>
      <c r="Q182" s="42"/>
      <c r="R182" s="27"/>
      <c r="S182" s="27"/>
      <c r="T182" s="1"/>
      <c r="U182" s="1"/>
      <c r="V182" s="1"/>
      <c r="W182" s="1"/>
      <c r="X182" s="1"/>
      <c r="Y182" s="1"/>
      <c r="AA182" s="23"/>
      <c r="AB182" s="23">
        <f t="shared" si="673"/>
        <v>38329.005933125394</v>
      </c>
      <c r="AC182" s="23"/>
      <c r="AD182" s="58"/>
      <c r="AE182" s="27">
        <f t="shared" si="674"/>
        <v>788.60400000000004</v>
      </c>
      <c r="AF182" s="27"/>
      <c r="AI182" s="267" t="e">
        <f t="shared" si="675"/>
        <v>#DIV/0!</v>
      </c>
      <c r="AJ182" s="267">
        <f t="shared" si="676"/>
        <v>103.45940113653892</v>
      </c>
      <c r="AK182" s="267" t="e">
        <f t="shared" si="677"/>
        <v>#DIV/0!</v>
      </c>
      <c r="AL182" s="51" t="e">
        <f t="shared" si="800"/>
        <v>#DIV/0!</v>
      </c>
      <c r="AM182" s="15">
        <f t="shared" si="801"/>
        <v>0</v>
      </c>
      <c r="AN182" s="15"/>
      <c r="AO182" s="34" t="e">
        <f t="shared" si="680"/>
        <v>#DIV/0!</v>
      </c>
      <c r="AP182" s="34" t="e">
        <f t="shared" si="681"/>
        <v>#DIV/0!</v>
      </c>
      <c r="AR182" s="26" t="e">
        <f t="shared" si="682"/>
        <v>#DIV/0!</v>
      </c>
      <c r="AS182" s="26">
        <f t="shared" si="683"/>
        <v>0.98779270469012304</v>
      </c>
      <c r="AT182" s="26" t="e">
        <f t="shared" si="684"/>
        <v>#DIV/0!</v>
      </c>
      <c r="AU182" s="26" t="e">
        <f t="shared" si="685"/>
        <v>#DIV/0!</v>
      </c>
      <c r="AV182" s="26">
        <f t="shared" si="686"/>
        <v>0</v>
      </c>
      <c r="AW182" s="26" t="e">
        <f t="shared" si="687"/>
        <v>#DIV/0!</v>
      </c>
      <c r="AZ182" s="34" t="e">
        <f t="shared" si="688"/>
        <v>#DIV/0!</v>
      </c>
      <c r="BA182" s="34" t="e">
        <f t="shared" si="689"/>
        <v>#DIV/0!</v>
      </c>
      <c r="BB182" s="34" t="e">
        <f t="shared" si="690"/>
        <v>#DIV/0!</v>
      </c>
      <c r="BC182" s="95" t="e">
        <f t="shared" si="691"/>
        <v>#DIV/0!</v>
      </c>
      <c r="BD182" s="34" t="e">
        <f t="shared" si="692"/>
        <v>#DIV/0!</v>
      </c>
      <c r="BE182" s="34"/>
      <c r="BI182" s="51"/>
      <c r="BJ182" s="258">
        <f>[10]Commercial_Total!Y111</f>
        <v>0.99441890061840543</v>
      </c>
      <c r="BK182" s="1"/>
      <c r="BL182" s="1"/>
      <c r="BM182" s="205"/>
      <c r="BO182" s="1"/>
      <c r="BP182" s="258">
        <f>[10]Commercial_Total!X111</f>
        <v>0.99333661505813919</v>
      </c>
      <c r="BQ182" s="1"/>
      <c r="BR182" s="51"/>
      <c r="BS182" s="51"/>
      <c r="CA182" s="83">
        <f t="shared" si="782"/>
        <v>0.52455635069361473</v>
      </c>
      <c r="CB182" s="83" t="str">
        <f t="shared" si="693"/>
        <v xml:space="preserve">NA </v>
      </c>
      <c r="CC182" s="83" t="str">
        <f t="shared" si="748"/>
        <v xml:space="preserve">NA </v>
      </c>
      <c r="CD182" s="83" t="str">
        <f t="shared" si="694"/>
        <v>NA</v>
      </c>
      <c r="CE182" s="83" t="str">
        <f t="shared" si="695"/>
        <v>NA</v>
      </c>
      <c r="CF182" s="83" t="str">
        <f t="shared" si="696"/>
        <v>NA</v>
      </c>
      <c r="CG182" s="84" t="str">
        <f t="shared" si="749"/>
        <v xml:space="preserve">NA </v>
      </c>
      <c r="CH182" s="84" t="str">
        <f t="shared" si="697"/>
        <v>NA</v>
      </c>
      <c r="CI182" s="9"/>
      <c r="CJ182" s="84" t="str">
        <f t="shared" si="750"/>
        <v xml:space="preserve">NA </v>
      </c>
      <c r="CL182" s="87" t="e">
        <f t="shared" si="698"/>
        <v>#DIV/0!</v>
      </c>
      <c r="CM182" s="87" t="e">
        <f t="shared" si="751"/>
        <v>#DIV/0!</v>
      </c>
      <c r="CN182" s="92">
        <f t="shared" si="752"/>
        <v>0</v>
      </c>
      <c r="CO182" s="92">
        <f t="shared" si="753"/>
        <v>0</v>
      </c>
      <c r="CP182" s="5">
        <f t="shared" si="754"/>
        <v>0</v>
      </c>
      <c r="CQ182" s="91">
        <f t="shared" si="699"/>
        <v>0</v>
      </c>
      <c r="CR182" s="37" t="e">
        <f t="shared" si="700"/>
        <v>#VALUE!</v>
      </c>
      <c r="CS182" t="e">
        <f t="shared" si="701"/>
        <v>#VALUE!</v>
      </c>
      <c r="CT182" s="84" t="str">
        <f t="shared" si="702"/>
        <v xml:space="preserve">NA </v>
      </c>
      <c r="CU182" s="205"/>
      <c r="CV182" s="244"/>
      <c r="CW182" s="5"/>
      <c r="CX182" s="26"/>
      <c r="CY182" s="26"/>
      <c r="CZ182" s="26"/>
      <c r="DA182" s="26"/>
      <c r="DB182" s="26"/>
      <c r="DE182" s="26"/>
      <c r="DF182" s="26"/>
      <c r="DG182" s="26"/>
      <c r="DH182" s="26"/>
      <c r="DI182" s="26"/>
      <c r="DJ182" s="26"/>
      <c r="DK182" s="26"/>
      <c r="DL182" s="26"/>
      <c r="DM182" s="26"/>
      <c r="DN182" s="26"/>
      <c r="DO182" s="26"/>
      <c r="DP182" s="26"/>
      <c r="DQ182" s="26"/>
      <c r="DR182" s="26"/>
      <c r="DS182" s="26"/>
      <c r="DT182" s="26" t="e">
        <f t="shared" si="783"/>
        <v>#DIV/0!</v>
      </c>
      <c r="DU182" s="26">
        <f t="shared" si="784"/>
        <v>4.3652000582698441E-2</v>
      </c>
      <c r="DV182" s="26" t="e">
        <f t="shared" si="785"/>
        <v>#DIV/0!</v>
      </c>
      <c r="DW182" s="26" t="e">
        <f t="shared" si="786"/>
        <v>#DIV/0!</v>
      </c>
      <c r="DX182" s="26" t="e">
        <f t="shared" si="787"/>
        <v>#DIV/0!</v>
      </c>
      <c r="DZ182" s="26" t="e">
        <f t="shared" si="788"/>
        <v>#DIV/0!</v>
      </c>
      <c r="EA182" s="26">
        <f t="shared" si="789"/>
        <v>1</v>
      </c>
      <c r="EB182" s="26">
        <f t="shared" si="703"/>
        <v>1.2486689072205088</v>
      </c>
      <c r="ED182" s="26" t="e">
        <f t="shared" si="755"/>
        <v>#DIV/0!</v>
      </c>
      <c r="EE182" s="26" t="e">
        <f t="shared" si="756"/>
        <v>#DIV/0!</v>
      </c>
      <c r="EF182" s="26" t="e">
        <f t="shared" si="757"/>
        <v>#DIV/0!</v>
      </c>
      <c r="EG182" s="26" t="e">
        <f t="shared" si="758"/>
        <v>#DIV/0!</v>
      </c>
      <c r="EH182" s="26" t="e">
        <f t="shared" si="759"/>
        <v>#DIV/0!</v>
      </c>
      <c r="EJ182" s="26" t="e">
        <f t="shared" si="760"/>
        <v>#DIV/0!</v>
      </c>
      <c r="EK182" s="26">
        <f t="shared" si="790"/>
        <v>1</v>
      </c>
      <c r="EL182" s="26">
        <f t="shared" si="704"/>
        <v>1.1364597357338799</v>
      </c>
      <c r="EO182" s="26" t="e">
        <f t="shared" si="791"/>
        <v>#DIV/0!</v>
      </c>
      <c r="EP182" s="26">
        <f t="shared" si="792"/>
        <v>4.0169978916276376E-2</v>
      </c>
      <c r="EQ182" s="26" t="e">
        <f t="shared" si="793"/>
        <v>#DIV/0!</v>
      </c>
      <c r="ER182" s="26" t="e">
        <f t="shared" si="794"/>
        <v>#DIV/0!</v>
      </c>
      <c r="ES182" s="26" t="e">
        <f t="shared" si="795"/>
        <v>#DIV/0!</v>
      </c>
      <c r="EU182" s="26" t="e">
        <f t="shared" si="761"/>
        <v>#DIV/0!</v>
      </c>
      <c r="EV182" s="26">
        <f t="shared" si="796"/>
        <v>1</v>
      </c>
      <c r="EW182" s="26">
        <f t="shared" si="705"/>
        <v>1.2566010365551699</v>
      </c>
      <c r="EX182" s="26"/>
      <c r="EY182" s="26" t="e">
        <f t="shared" si="762"/>
        <v>#DIV/0!</v>
      </c>
      <c r="EZ182" s="26">
        <f t="shared" si="763"/>
        <v>3.4820216664220786E-3</v>
      </c>
      <c r="FA182" s="26" t="e">
        <f t="shared" si="764"/>
        <v>#DIV/0!</v>
      </c>
      <c r="FB182" s="26" t="e">
        <f t="shared" si="765"/>
        <v>#DIV/0!</v>
      </c>
      <c r="FC182" s="26" t="e">
        <f t="shared" si="766"/>
        <v>#DIV/0!</v>
      </c>
      <c r="FD182" s="26"/>
      <c r="FE182" s="26" t="e">
        <f t="shared" si="767"/>
        <v>#DIV/0!</v>
      </c>
      <c r="FF182" s="26">
        <f t="shared" si="797"/>
        <v>1</v>
      </c>
      <c r="FG182" s="26">
        <f t="shared" si="706"/>
        <v>0.99368754697394535</v>
      </c>
      <c r="FW182" s="26">
        <f t="shared" si="707"/>
        <v>0.52455635069361473</v>
      </c>
      <c r="FY182" s="8">
        <f t="shared" si="798"/>
        <v>16</v>
      </c>
      <c r="FZ182" t="b">
        <f t="shared" si="768"/>
        <v>1</v>
      </c>
      <c r="GD182" s="11"/>
      <c r="GE182" s="11"/>
      <c r="GF182" s="11"/>
      <c r="GG182" s="17">
        <f t="shared" ca="1" si="708"/>
        <v>2001</v>
      </c>
      <c r="GH182" s="18">
        <f t="shared" ca="1" si="709"/>
        <v>1.6679578926186314</v>
      </c>
      <c r="GI182" s="18">
        <f t="shared" ca="1" si="710"/>
        <v>0.84028415552987779</v>
      </c>
      <c r="GJ182" s="18">
        <f t="shared" ca="1" si="711"/>
        <v>0.92835604786441872</v>
      </c>
      <c r="GK182" s="94">
        <f t="shared" ca="1" si="769"/>
        <v>1.3011453927743966</v>
      </c>
      <c r="GM182">
        <f t="shared" ca="1" si="770"/>
        <v>2001</v>
      </c>
      <c r="GN182" s="18">
        <f t="shared" ca="1" si="712"/>
        <v>0.86766592231012363</v>
      </c>
      <c r="GO182" s="18">
        <f t="shared" ca="1" si="713"/>
        <v>1.0358095721404819</v>
      </c>
      <c r="GP182" s="18">
        <f t="shared" ca="1" si="714"/>
        <v>0.94461448564617534</v>
      </c>
      <c r="GQ182" s="18">
        <f t="shared" ca="1" si="715"/>
        <v>0.87586301026889168</v>
      </c>
      <c r="GR182" s="18">
        <f t="shared" ca="1" si="716"/>
        <v>0.96946839037640842</v>
      </c>
      <c r="GY182" s="14"/>
      <c r="HA182">
        <f t="shared" si="717"/>
        <v>0.37808437732291461</v>
      </c>
      <c r="HB182" t="e">
        <f t="shared" si="718"/>
        <v>#VALUE!</v>
      </c>
      <c r="HC182" t="e">
        <f t="shared" si="719"/>
        <v>#VALUE!</v>
      </c>
      <c r="HD182" t="e">
        <f t="shared" si="720"/>
        <v>#VALUE!</v>
      </c>
      <c r="HE182" t="e">
        <f t="shared" si="721"/>
        <v>#VALUE!</v>
      </c>
      <c r="HF182" t="e">
        <f t="shared" si="722"/>
        <v>#VALUE!</v>
      </c>
      <c r="HH182" t="e">
        <f t="shared" si="723"/>
        <v>#VALUE!</v>
      </c>
      <c r="HJ182" t="e">
        <f t="shared" si="771"/>
        <v>#DIV/0!</v>
      </c>
      <c r="HK182">
        <f t="shared" si="772"/>
        <v>0.93072185294833243</v>
      </c>
      <c r="HL182" t="e">
        <f t="shared" si="773"/>
        <v>#DIV/0!</v>
      </c>
      <c r="HM182" t="e">
        <f t="shared" si="774"/>
        <v>#DIV/0!</v>
      </c>
      <c r="HN182">
        <f t="shared" si="775"/>
        <v>0</v>
      </c>
      <c r="HP182" s="8">
        <f t="shared" si="799"/>
        <v>16</v>
      </c>
      <c r="HQ182" t="b">
        <f t="shared" si="776"/>
        <v>1</v>
      </c>
      <c r="HT182" s="11"/>
      <c r="HU182" s="11"/>
      <c r="HV182" s="11"/>
      <c r="HW182" s="17">
        <f t="shared" ca="1" si="724"/>
        <v>2001</v>
      </c>
      <c r="HX182" s="18">
        <f t="shared" ca="1" si="725"/>
        <v>1.2022136809471147</v>
      </c>
      <c r="HY182" s="18">
        <f t="shared" ca="1" si="726"/>
        <v>0.90342372018390793</v>
      </c>
      <c r="HZ182" s="18">
        <f t="shared" ca="1" si="727"/>
        <v>0.97186418242417727</v>
      </c>
      <c r="IC182" s="18">
        <f t="shared" ca="1" si="728"/>
        <v>0.8932774041636945</v>
      </c>
      <c r="ID182" s="18">
        <f t="shared" ca="1" si="729"/>
        <v>0.95274044884286468</v>
      </c>
      <c r="IE182" s="18">
        <f t="shared" ca="1" si="730"/>
        <v>0.81586785918532911</v>
      </c>
      <c r="IF182" s="18">
        <f t="shared" ca="1" si="731"/>
        <v>1.0771305617948781</v>
      </c>
      <c r="IG182" s="18">
        <f t="shared" ca="1" si="732"/>
        <v>0.97966213515651535</v>
      </c>
      <c r="IH182" s="197"/>
      <c r="II182">
        <f t="shared" si="777"/>
        <v>0</v>
      </c>
      <c r="IJ182">
        <f t="shared" si="778"/>
        <v>0.65889548660993258</v>
      </c>
      <c r="IK182" t="e">
        <f t="shared" si="779"/>
        <v>#DIV/0!</v>
      </c>
      <c r="IL182">
        <f t="shared" si="733"/>
        <v>0</v>
      </c>
      <c r="IM182">
        <f t="shared" si="734"/>
        <v>0.65085215482654002</v>
      </c>
      <c r="IN182">
        <f t="shared" si="735"/>
        <v>0</v>
      </c>
      <c r="IO182" s="17">
        <f t="shared" ca="1" si="736"/>
        <v>2001</v>
      </c>
      <c r="IP182" s="18">
        <f t="shared" ca="1" si="737"/>
        <v>1.2159041103330224</v>
      </c>
      <c r="IQ182" s="18">
        <f t="shared" ca="1" si="738"/>
        <v>0.91568452103976661</v>
      </c>
      <c r="IR182" s="18">
        <f t="shared" ca="1" si="739"/>
        <v>1.1378366320406113</v>
      </c>
      <c r="IT182" s="17">
        <f t="shared" ca="1" si="740"/>
        <v>2001</v>
      </c>
      <c r="IU182" s="18">
        <f t="shared" ca="1" si="741"/>
        <v>1.2959542332713276</v>
      </c>
      <c r="IV182" s="18">
        <f t="shared" ca="1" si="742"/>
        <v>1.0111614569368228</v>
      </c>
      <c r="IW182" s="18">
        <f t="shared" ca="1" si="743"/>
        <v>1.3104189706380789</v>
      </c>
      <c r="IY182" s="17">
        <f t="shared" ca="1" si="780"/>
        <v>2001</v>
      </c>
      <c r="IZ182" s="18" t="e">
        <f t="shared" ca="1" si="744"/>
        <v>#DIV/0!</v>
      </c>
      <c r="JA182" s="18">
        <f t="shared" ca="1" si="745"/>
        <v>0.96946839037640842</v>
      </c>
      <c r="JB182" s="18">
        <f t="shared" ca="1" si="746"/>
        <v>1.2181138228605553</v>
      </c>
    </row>
    <row r="183" spans="1:262" x14ac:dyDescent="0.2">
      <c r="A183" t="s">
        <v>202</v>
      </c>
      <c r="B183" s="1">
        <f t="shared" si="781"/>
        <v>1966</v>
      </c>
      <c r="C183" s="42">
        <f t="shared" si="670"/>
        <v>8582.1450000000004</v>
      </c>
      <c r="D183" s="42">
        <f t="shared" si="670"/>
        <v>4268.317</v>
      </c>
      <c r="E183" s="42">
        <f t="shared" si="670"/>
        <v>22570.958999999999</v>
      </c>
      <c r="F183" s="42">
        <f t="shared" si="670"/>
        <v>13077.210999999999</v>
      </c>
      <c r="G183" s="42">
        <f t="shared" si="671"/>
        <v>8450.7380000000012</v>
      </c>
      <c r="H183" s="42">
        <f t="shared" si="747"/>
        <v>56949.369999999995</v>
      </c>
      <c r="I183" s="42"/>
      <c r="J183" s="42"/>
      <c r="K183" s="42"/>
      <c r="L183" s="42"/>
      <c r="M183" s="42">
        <f t="shared" si="672"/>
        <v>4268.1769999999997</v>
      </c>
      <c r="N183" s="42"/>
      <c r="O183" s="42"/>
      <c r="P183" s="42"/>
      <c r="Q183" s="42"/>
      <c r="R183" s="27"/>
      <c r="S183" s="27"/>
      <c r="T183" s="1"/>
      <c r="U183" s="1"/>
      <c r="V183" s="1"/>
      <c r="W183" s="1"/>
      <c r="X183" s="1"/>
      <c r="Y183" s="1"/>
      <c r="AA183" s="23"/>
      <c r="AB183" s="23">
        <f t="shared" si="673"/>
        <v>39236.168078555282</v>
      </c>
      <c r="AC183" s="23"/>
      <c r="AD183" s="58"/>
      <c r="AE183" s="27">
        <f t="shared" si="674"/>
        <v>859.23400000000004</v>
      </c>
      <c r="AF183" s="27"/>
      <c r="AI183" s="267" t="e">
        <f t="shared" si="675"/>
        <v>#DIV/0!</v>
      </c>
      <c r="AJ183" s="267">
        <f t="shared" si="676"/>
        <v>108.78169834155625</v>
      </c>
      <c r="AK183" s="267" t="e">
        <f t="shared" si="677"/>
        <v>#DIV/0!</v>
      </c>
      <c r="AL183" s="51" t="e">
        <f t="shared" si="800"/>
        <v>#DIV/0!</v>
      </c>
      <c r="AM183" s="15">
        <f t="shared" si="801"/>
        <v>0</v>
      </c>
      <c r="AN183" s="15"/>
      <c r="AO183" s="34" t="e">
        <f t="shared" si="680"/>
        <v>#DIV/0!</v>
      </c>
      <c r="AP183" s="34" t="e">
        <f t="shared" si="681"/>
        <v>#DIV/0!</v>
      </c>
      <c r="AR183" s="26" t="e">
        <f t="shared" si="682"/>
        <v>#DIV/0!</v>
      </c>
      <c r="AS183" s="26">
        <f t="shared" si="683"/>
        <v>1.0386080611831543</v>
      </c>
      <c r="AT183" s="26" t="e">
        <f t="shared" si="684"/>
        <v>#DIV/0!</v>
      </c>
      <c r="AU183" s="26" t="e">
        <f t="shared" si="685"/>
        <v>#DIV/0!</v>
      </c>
      <c r="AV183" s="26">
        <f t="shared" si="686"/>
        <v>0</v>
      </c>
      <c r="AW183" s="26" t="e">
        <f t="shared" si="687"/>
        <v>#DIV/0!</v>
      </c>
      <c r="AZ183" s="34" t="e">
        <f t="shared" si="688"/>
        <v>#DIV/0!</v>
      </c>
      <c r="BA183" s="34" t="e">
        <f t="shared" si="689"/>
        <v>#DIV/0!</v>
      </c>
      <c r="BB183" s="34" t="e">
        <f t="shared" si="690"/>
        <v>#DIV/0!</v>
      </c>
      <c r="BC183" s="95" t="e">
        <f t="shared" si="691"/>
        <v>#DIV/0!</v>
      </c>
      <c r="BD183" s="34" t="e">
        <f t="shared" si="692"/>
        <v>#DIV/0!</v>
      </c>
      <c r="BE183" s="34"/>
      <c r="BI183" s="51"/>
      <c r="BJ183" s="258">
        <f>[10]Commercial_Total!Y112</f>
        <v>1.027358544500423</v>
      </c>
      <c r="BK183" s="1"/>
      <c r="BL183" s="1"/>
      <c r="BM183" s="543" t="s">
        <v>2214</v>
      </c>
      <c r="BO183" s="1"/>
      <c r="BP183" s="258">
        <f>[10]Commercial_Total!X112</f>
        <v>1.0109499422017285</v>
      </c>
      <c r="BQ183" s="1"/>
      <c r="BR183" s="51"/>
      <c r="BS183" s="51"/>
      <c r="CA183" s="83">
        <f t="shared" si="782"/>
        <v>0.5591553369973965</v>
      </c>
      <c r="CB183" s="83" t="str">
        <f t="shared" si="693"/>
        <v xml:space="preserve">NA </v>
      </c>
      <c r="CC183" s="83" t="str">
        <f t="shared" si="748"/>
        <v xml:space="preserve">NA </v>
      </c>
      <c r="CD183" s="83" t="str">
        <f t="shared" si="694"/>
        <v>NA</v>
      </c>
      <c r="CE183" s="83" t="str">
        <f t="shared" si="695"/>
        <v>NA</v>
      </c>
      <c r="CF183" s="83" t="e">
        <f t="shared" si="696"/>
        <v>#VALUE!</v>
      </c>
      <c r="CG183" s="84" t="str">
        <f t="shared" si="749"/>
        <v xml:space="preserve">NA </v>
      </c>
      <c r="CH183" s="84" t="str">
        <f t="shared" si="697"/>
        <v>NA</v>
      </c>
      <c r="CI183" s="9"/>
      <c r="CJ183" s="84" t="str">
        <f t="shared" si="750"/>
        <v xml:space="preserve">NA </v>
      </c>
      <c r="CL183" s="87" t="e">
        <f t="shared" si="698"/>
        <v>#DIV/0!</v>
      </c>
      <c r="CM183" s="87" t="e">
        <f t="shared" si="751"/>
        <v>#DIV/0!</v>
      </c>
      <c r="CN183" s="92">
        <f t="shared" si="752"/>
        <v>0</v>
      </c>
      <c r="CO183" s="92">
        <f t="shared" si="753"/>
        <v>0</v>
      </c>
      <c r="CP183" s="5" t="e">
        <f t="shared" si="754"/>
        <v>#VALUE!</v>
      </c>
      <c r="CQ183" s="91">
        <f t="shared" si="699"/>
        <v>0</v>
      </c>
      <c r="CR183" s="37" t="e">
        <f t="shared" si="700"/>
        <v>#VALUE!</v>
      </c>
      <c r="CS183" t="e">
        <f t="shared" si="701"/>
        <v>#VALUE!</v>
      </c>
      <c r="CT183" s="84" t="str">
        <f t="shared" si="702"/>
        <v xml:space="preserve">NA </v>
      </c>
      <c r="CU183" s="205"/>
      <c r="CV183" s="244"/>
      <c r="CW183" s="5"/>
      <c r="CX183" s="26"/>
      <c r="CY183" s="26"/>
      <c r="CZ183" s="26"/>
      <c r="DA183" s="26"/>
      <c r="DB183" s="26"/>
      <c r="DE183" s="26"/>
      <c r="DF183" s="26"/>
      <c r="DG183" s="26"/>
      <c r="DH183" s="26"/>
      <c r="DI183" s="26"/>
      <c r="DJ183" s="26"/>
      <c r="DK183" s="26"/>
      <c r="DL183" s="26"/>
      <c r="DM183" s="26"/>
      <c r="DN183" s="26"/>
      <c r="DO183" s="26"/>
      <c r="DP183" s="26"/>
      <c r="DQ183" s="26"/>
      <c r="DR183" s="26"/>
      <c r="DS183" s="26"/>
      <c r="DT183" s="26" t="e">
        <f t="shared" si="783"/>
        <v>#DIV/0!</v>
      </c>
      <c r="DU183" s="26">
        <f t="shared" si="784"/>
        <v>5.016383029868484E-2</v>
      </c>
      <c r="DV183" s="26" t="e">
        <f t="shared" si="785"/>
        <v>#DIV/0!</v>
      </c>
      <c r="DW183" s="26" t="e">
        <f t="shared" si="786"/>
        <v>#DIV/0!</v>
      </c>
      <c r="DX183" s="26" t="e">
        <f t="shared" si="787"/>
        <v>#DIV/0!</v>
      </c>
      <c r="DZ183" s="26" t="e">
        <f t="shared" si="788"/>
        <v>#DIV/0!</v>
      </c>
      <c r="EA183" s="26">
        <f t="shared" si="789"/>
        <v>1</v>
      </c>
      <c r="EB183" s="26">
        <f t="shared" si="703"/>
        <v>1.2486689072205088</v>
      </c>
      <c r="ED183" s="26" t="e">
        <f t="shared" si="755"/>
        <v>#DIV/0!</v>
      </c>
      <c r="EE183" s="26" t="e">
        <f t="shared" si="756"/>
        <v>#DIV/0!</v>
      </c>
      <c r="EF183" s="26" t="e">
        <f t="shared" si="757"/>
        <v>#DIV/0!</v>
      </c>
      <c r="EG183" s="26" t="e">
        <f t="shared" si="758"/>
        <v>#DIV/0!</v>
      </c>
      <c r="EH183" s="26" t="e">
        <f t="shared" si="759"/>
        <v>#DIV/0!</v>
      </c>
      <c r="EJ183" s="26" t="e">
        <f t="shared" si="760"/>
        <v>#DIV/0!</v>
      </c>
      <c r="EK183" s="26">
        <f t="shared" si="790"/>
        <v>1</v>
      </c>
      <c r="EL183" s="26">
        <f t="shared" si="704"/>
        <v>1.1364597357338799</v>
      </c>
      <c r="EO183" s="26" t="e">
        <f t="shared" si="791"/>
        <v>#DIV/0!</v>
      </c>
      <c r="EP183" s="26">
        <f t="shared" si="792"/>
        <v>3.2587720233299936E-2</v>
      </c>
      <c r="EQ183" s="26" t="e">
        <f t="shared" si="793"/>
        <v>#DIV/0!</v>
      </c>
      <c r="ER183" s="26" t="e">
        <f t="shared" si="794"/>
        <v>#DIV/0!</v>
      </c>
      <c r="ES183" s="26" t="e">
        <f t="shared" si="795"/>
        <v>#VALUE!</v>
      </c>
      <c r="EU183" s="26" t="e">
        <f t="shared" si="761"/>
        <v>#DIV/0!</v>
      </c>
      <c r="EV183" s="26">
        <f t="shared" si="796"/>
        <v>1</v>
      </c>
      <c r="EW183" s="26">
        <f t="shared" si="705"/>
        <v>1.2566010365551699</v>
      </c>
      <c r="EX183" s="26"/>
      <c r="EY183" s="26" t="e">
        <f t="shared" si="762"/>
        <v>#DIV/0!</v>
      </c>
      <c r="EZ183" s="26">
        <f t="shared" si="763"/>
        <v>1.7576110065385141E-2</v>
      </c>
      <c r="FA183" s="26" t="e">
        <f t="shared" si="764"/>
        <v>#DIV/0!</v>
      </c>
      <c r="FB183" s="26" t="e">
        <f t="shared" si="765"/>
        <v>#DIV/0!</v>
      </c>
      <c r="FC183" s="26" t="e">
        <f t="shared" si="766"/>
        <v>#DIV/0!</v>
      </c>
      <c r="FD183" s="26"/>
      <c r="FE183" s="26" t="e">
        <f t="shared" si="767"/>
        <v>#DIV/0!</v>
      </c>
      <c r="FF183" s="26">
        <f t="shared" si="797"/>
        <v>1</v>
      </c>
      <c r="FG183" s="26">
        <f t="shared" si="706"/>
        <v>0.99368754697394535</v>
      </c>
      <c r="FW183" s="26">
        <f t="shared" si="707"/>
        <v>0.5591553369973965</v>
      </c>
      <c r="FY183" s="8">
        <f t="shared" si="798"/>
        <v>17</v>
      </c>
      <c r="FZ183" t="b">
        <f t="shared" si="768"/>
        <v>1</v>
      </c>
      <c r="GD183" s="11"/>
      <c r="GE183" s="11"/>
      <c r="GF183" s="11"/>
      <c r="GG183" s="17">
        <f t="shared" ca="1" si="708"/>
        <v>2002</v>
      </c>
      <c r="GH183" s="18">
        <v>1.6077032061709606</v>
      </c>
      <c r="GI183" s="18">
        <v>0.84423321243871441</v>
      </c>
      <c r="GJ183" s="18">
        <v>0.93456266318697634</v>
      </c>
      <c r="GK183" s="94">
        <f t="shared" si="769"/>
        <v>1.2684598866844299</v>
      </c>
      <c r="GM183">
        <f t="shared" ca="1" si="770"/>
        <v>2002</v>
      </c>
      <c r="GN183" s="18">
        <f t="shared" ca="1" si="712"/>
        <v>0.85341441719278777</v>
      </c>
      <c r="GO183" s="18">
        <f t="shared" ca="1" si="713"/>
        <v>1.0245150863723509</v>
      </c>
      <c r="GP183" s="18">
        <f t="shared" ca="1" si="714"/>
        <v>0.88368805336852241</v>
      </c>
      <c r="GQ183" s="18">
        <f t="shared" ca="1" si="715"/>
        <v>0.8743059551899488</v>
      </c>
      <c r="GR183" s="18">
        <f t="shared" ca="1" si="716"/>
        <v>0.97030129457426173</v>
      </c>
      <c r="GY183" s="14"/>
      <c r="HA183">
        <f t="shared" si="717"/>
        <v>0.40302228184999178</v>
      </c>
      <c r="HB183" t="e">
        <f t="shared" si="718"/>
        <v>#VALUE!</v>
      </c>
      <c r="HC183" t="e">
        <f t="shared" si="719"/>
        <v>#VALUE!</v>
      </c>
      <c r="HD183" t="e">
        <f t="shared" si="720"/>
        <v>#VALUE!</v>
      </c>
      <c r="HE183" t="e">
        <f t="shared" si="721"/>
        <v>#VALUE!</v>
      </c>
      <c r="HF183" t="e">
        <f t="shared" si="722"/>
        <v>#VALUE!</v>
      </c>
      <c r="HH183" t="e">
        <f t="shared" si="723"/>
        <v>#VALUE!</v>
      </c>
      <c r="HJ183" t="e">
        <f t="shared" si="771"/>
        <v>#DIV/0!</v>
      </c>
      <c r="HK183">
        <f t="shared" si="772"/>
        <v>0.97860129418014519</v>
      </c>
      <c r="HL183" t="e">
        <f t="shared" si="773"/>
        <v>#DIV/0!</v>
      </c>
      <c r="HM183" t="e">
        <f t="shared" si="774"/>
        <v>#DIV/0!</v>
      </c>
      <c r="HN183">
        <f t="shared" si="775"/>
        <v>0</v>
      </c>
      <c r="HP183" s="8">
        <f t="shared" si="799"/>
        <v>17</v>
      </c>
      <c r="HQ183" t="b">
        <f t="shared" si="776"/>
        <v>1</v>
      </c>
      <c r="HT183" s="11"/>
      <c r="HU183" s="11"/>
      <c r="HV183" s="11"/>
      <c r="HW183" s="17">
        <f t="shared" ca="1" si="724"/>
        <v>2002</v>
      </c>
      <c r="HX183" s="18">
        <f t="shared" ca="1" si="725"/>
        <v>1.2231539061225229</v>
      </c>
      <c r="HY183" s="18">
        <f t="shared" ca="1" si="726"/>
        <v>0.90686518699809648</v>
      </c>
      <c r="HZ183" s="18">
        <f t="shared" ca="1" si="727"/>
        <v>0.95496797644760589</v>
      </c>
      <c r="IC183" s="18">
        <f t="shared" ca="1" si="728"/>
        <v>0.90735143833031517</v>
      </c>
      <c r="ID183" s="18">
        <f t="shared" ca="1" si="729"/>
        <v>0.95113268030405851</v>
      </c>
      <c r="IE183" s="18">
        <f t="shared" ca="1" si="730"/>
        <v>0.7738056729451579</v>
      </c>
      <c r="IF183" s="18">
        <f t="shared" ca="1" si="731"/>
        <v>1.0812359716221254</v>
      </c>
      <c r="IG183" s="18">
        <f t="shared" ca="1" si="732"/>
        <v>0.98050379715699898</v>
      </c>
      <c r="IH183" s="197"/>
      <c r="II183">
        <f t="shared" si="777"/>
        <v>0</v>
      </c>
      <c r="IJ183">
        <f t="shared" si="778"/>
        <v>0.67449007427782082</v>
      </c>
      <c r="IK183" t="e">
        <f t="shared" si="779"/>
        <v>#DIV/0!</v>
      </c>
      <c r="IL183">
        <f t="shared" si="733"/>
        <v>0</v>
      </c>
      <c r="IM183">
        <f t="shared" si="734"/>
        <v>0.70053082833296942</v>
      </c>
      <c r="IN183">
        <f t="shared" si="735"/>
        <v>0</v>
      </c>
      <c r="IO183" s="17">
        <f t="shared" ca="1" si="736"/>
        <v>2002</v>
      </c>
      <c r="IP183" s="18">
        <f t="shared" ca="1" si="737"/>
        <v>1.225607294759502</v>
      </c>
      <c r="IQ183" s="18">
        <f t="shared" ca="1" si="738"/>
        <v>0.93011159058713166</v>
      </c>
      <c r="IR183" s="18">
        <f t="shared" ca="1" si="739"/>
        <v>1.1133845729005769</v>
      </c>
      <c r="IT183" s="17">
        <f t="shared" ca="1" si="740"/>
        <v>2002</v>
      </c>
      <c r="IU183" s="18">
        <f t="shared" ca="1" si="741"/>
        <v>1.3179306558420985</v>
      </c>
      <c r="IV183" s="18">
        <f t="shared" ca="1" si="742"/>
        <v>1.0094551017798743</v>
      </c>
      <c r="IW183" s="18">
        <f t="shared" ca="1" si="743"/>
        <v>1.330391824331902</v>
      </c>
      <c r="IY183" s="17">
        <f t="shared" ca="1" si="780"/>
        <v>2002</v>
      </c>
      <c r="IZ183" s="18" t="e">
        <f t="shared" ca="1" si="744"/>
        <v>#DIV/0!</v>
      </c>
      <c r="JA183" s="18">
        <f t="shared" ca="1" si="745"/>
        <v>0.97030129457426173</v>
      </c>
      <c r="JB183" s="18">
        <f t="shared" ca="1" si="746"/>
        <v>1.1608278120104671</v>
      </c>
    </row>
    <row r="184" spans="1:262" x14ac:dyDescent="0.2">
      <c r="A184" t="s">
        <v>202</v>
      </c>
      <c r="B184" s="1">
        <f t="shared" si="781"/>
        <v>1967</v>
      </c>
      <c r="C184" s="42">
        <f t="shared" si="670"/>
        <v>8872.4220000000005</v>
      </c>
      <c r="D184" s="42">
        <f t="shared" si="670"/>
        <v>4693.0219999999999</v>
      </c>
      <c r="E184" s="42">
        <f t="shared" si="670"/>
        <v>22657.32</v>
      </c>
      <c r="F184" s="42">
        <f t="shared" si="670"/>
        <v>13728.255000000001</v>
      </c>
      <c r="G184" s="42">
        <f t="shared" si="671"/>
        <v>8944.134</v>
      </c>
      <c r="H184" s="42">
        <f t="shared" si="747"/>
        <v>58895.152999999998</v>
      </c>
      <c r="I184" s="42"/>
      <c r="J184" s="42"/>
      <c r="K184" s="42"/>
      <c r="L184" s="42"/>
      <c r="M184" s="42">
        <f t="shared" si="672"/>
        <v>4692.8710000000001</v>
      </c>
      <c r="N184" s="42"/>
      <c r="O184" s="42"/>
      <c r="P184" s="42">
        <f>16253.3-4750.5</f>
        <v>11502.8</v>
      </c>
      <c r="Q184" s="42"/>
      <c r="R184" s="27"/>
      <c r="S184" s="27"/>
      <c r="T184" s="1"/>
      <c r="U184" s="1"/>
      <c r="V184" s="1"/>
      <c r="W184" s="1"/>
      <c r="X184" s="1"/>
      <c r="Y184" s="1"/>
      <c r="AA184" s="23"/>
      <c r="AB184" s="23">
        <f t="shared" si="673"/>
        <v>40166.88589064408</v>
      </c>
      <c r="AC184" s="23"/>
      <c r="AD184" s="58"/>
      <c r="AE184" s="27">
        <f t="shared" si="674"/>
        <v>925.17899999999997</v>
      </c>
      <c r="AF184" s="27"/>
      <c r="AI184" s="267" t="e">
        <f t="shared" si="675"/>
        <v>#DIV/0!</v>
      </c>
      <c r="AJ184" s="267">
        <f t="shared" si="676"/>
        <v>116.83432499040441</v>
      </c>
      <c r="AK184" s="267" t="e">
        <f t="shared" si="677"/>
        <v>#DIV/0!</v>
      </c>
      <c r="AL184" s="51" t="e">
        <f t="shared" si="800"/>
        <v>#DIV/0!</v>
      </c>
      <c r="AM184" s="15">
        <f t="shared" si="801"/>
        <v>12.433053495593825</v>
      </c>
      <c r="AN184" s="15"/>
      <c r="AO184" s="34" t="e">
        <f t="shared" si="680"/>
        <v>#DIV/0!</v>
      </c>
      <c r="AP184" s="34" t="e">
        <f t="shared" si="681"/>
        <v>#DIV/0!</v>
      </c>
      <c r="AR184" s="26" t="e">
        <f t="shared" si="682"/>
        <v>#DIV/0!</v>
      </c>
      <c r="AS184" s="26">
        <f t="shared" si="683"/>
        <v>1.1154916094150631</v>
      </c>
      <c r="AT184" s="26" t="e">
        <f t="shared" si="684"/>
        <v>#DIV/0!</v>
      </c>
      <c r="AU184" s="26" t="e">
        <f t="shared" si="685"/>
        <v>#DIV/0!</v>
      </c>
      <c r="AV184" s="26">
        <f t="shared" si="686"/>
        <v>5.4461142134598237</v>
      </c>
      <c r="AW184" s="26" t="e">
        <f t="shared" si="687"/>
        <v>#DIV/0!</v>
      </c>
      <c r="AZ184" s="34" t="e">
        <f t="shared" si="688"/>
        <v>#DIV/0!</v>
      </c>
      <c r="BA184" s="34" t="e">
        <f t="shared" si="689"/>
        <v>#DIV/0!</v>
      </c>
      <c r="BB184" s="34" t="e">
        <f t="shared" si="690"/>
        <v>#DIV/0!</v>
      </c>
      <c r="BC184" s="95" t="e">
        <f t="shared" si="691"/>
        <v>#DIV/0!</v>
      </c>
      <c r="BD184" s="34" t="e">
        <f t="shared" si="692"/>
        <v>#DIV/0!</v>
      </c>
      <c r="BE184" s="34"/>
      <c r="BI184" s="51"/>
      <c r="BJ184" s="258">
        <f>[10]Commercial_Total!Y113</f>
        <v>1.1192347948898449</v>
      </c>
      <c r="BK184" s="1"/>
      <c r="BL184" s="1"/>
      <c r="BM184" s="542">
        <v>0</v>
      </c>
      <c r="BO184" s="1"/>
      <c r="BP184" s="258">
        <f>[10]Commercial_Total!X113</f>
        <v>0.996655585144536</v>
      </c>
      <c r="BQ184" s="1"/>
      <c r="BR184" s="51"/>
      <c r="BS184" s="51"/>
      <c r="CA184" s="83">
        <f t="shared" si="782"/>
        <v>0.57448654903095164</v>
      </c>
      <c r="CB184" s="83" t="str">
        <f t="shared" si="693"/>
        <v xml:space="preserve">NA </v>
      </c>
      <c r="CC184" s="83" t="str">
        <f t="shared" si="748"/>
        <v xml:space="preserve">NA </v>
      </c>
      <c r="CD184" s="83" t="str">
        <f t="shared" si="694"/>
        <v>NA</v>
      </c>
      <c r="CE184" s="83" t="str">
        <f t="shared" si="695"/>
        <v>NA</v>
      </c>
      <c r="CF184" s="83" t="str">
        <f t="shared" si="696"/>
        <v>NA</v>
      </c>
      <c r="CG184" s="84" t="str">
        <f t="shared" si="749"/>
        <v xml:space="preserve">NA </v>
      </c>
      <c r="CH184" s="84" t="str">
        <f t="shared" si="697"/>
        <v>NA</v>
      </c>
      <c r="CI184" s="9"/>
      <c r="CJ184" s="84" t="str">
        <f t="shared" si="750"/>
        <v xml:space="preserve">NA </v>
      </c>
      <c r="CL184" s="87" t="e">
        <f t="shared" si="698"/>
        <v>#DIV/0!</v>
      </c>
      <c r="CM184" s="87" t="e">
        <f t="shared" si="751"/>
        <v>#DIV/0!</v>
      </c>
      <c r="CN184" s="92">
        <f t="shared" si="752"/>
        <v>0</v>
      </c>
      <c r="CO184" s="92">
        <f t="shared" si="753"/>
        <v>0</v>
      </c>
      <c r="CP184" s="5">
        <f t="shared" si="754"/>
        <v>0</v>
      </c>
      <c r="CQ184" s="91">
        <f t="shared" si="699"/>
        <v>0</v>
      </c>
      <c r="CR184" s="37" t="e">
        <f t="shared" si="700"/>
        <v>#VALUE!</v>
      </c>
      <c r="CS184" t="e">
        <f t="shared" si="701"/>
        <v>#VALUE!</v>
      </c>
      <c r="CT184" s="84" t="str">
        <f t="shared" si="702"/>
        <v xml:space="preserve">NA </v>
      </c>
      <c r="CU184" s="205"/>
      <c r="CV184" s="244"/>
      <c r="CW184" s="5"/>
      <c r="CX184" s="26"/>
      <c r="CY184" s="26"/>
      <c r="CZ184" s="26"/>
      <c r="DA184" s="26"/>
      <c r="DB184" s="26"/>
      <c r="DE184" s="26"/>
      <c r="DF184" s="26"/>
      <c r="DG184" s="26"/>
      <c r="DH184" s="26"/>
      <c r="DI184" s="26"/>
      <c r="DJ184" s="26"/>
      <c r="DK184" s="26"/>
      <c r="DL184" s="26"/>
      <c r="DM184" s="26"/>
      <c r="DN184" s="26"/>
      <c r="DO184" s="26"/>
      <c r="DP184" s="26"/>
      <c r="DQ184" s="26"/>
      <c r="DR184" s="26"/>
      <c r="DS184" s="26"/>
      <c r="DT184" s="26" t="e">
        <f t="shared" si="783"/>
        <v>#DIV/0!</v>
      </c>
      <c r="DU184" s="26">
        <f t="shared" si="784"/>
        <v>7.1413799062990557E-2</v>
      </c>
      <c r="DV184" s="26" t="e">
        <f t="shared" si="785"/>
        <v>#DIV/0!</v>
      </c>
      <c r="DW184" s="26" t="e">
        <f t="shared" si="786"/>
        <v>#DIV/0!</v>
      </c>
      <c r="DX184" s="26" t="e">
        <f t="shared" si="787"/>
        <v>#DIV/0!</v>
      </c>
      <c r="DZ184" s="26" t="e">
        <f t="shared" si="788"/>
        <v>#DIV/0!</v>
      </c>
      <c r="EA184" s="26">
        <f t="shared" si="789"/>
        <v>1</v>
      </c>
      <c r="EB184" s="26">
        <f t="shared" si="703"/>
        <v>1.2486689072205088</v>
      </c>
      <c r="ED184" s="26" t="e">
        <f t="shared" si="755"/>
        <v>#DIV/0!</v>
      </c>
      <c r="EE184" s="26" t="e">
        <f t="shared" si="756"/>
        <v>#DIV/0!</v>
      </c>
      <c r="EF184" s="26" t="e">
        <f t="shared" si="757"/>
        <v>#DIV/0!</v>
      </c>
      <c r="EG184" s="26" t="e">
        <f t="shared" si="758"/>
        <v>#DIV/0!</v>
      </c>
      <c r="EH184" s="26" t="e">
        <f t="shared" si="759"/>
        <v>#DIV/0!</v>
      </c>
      <c r="EJ184" s="26" t="e">
        <f t="shared" si="760"/>
        <v>#DIV/0!</v>
      </c>
      <c r="EK184" s="26">
        <f t="shared" si="790"/>
        <v>1</v>
      </c>
      <c r="EL184" s="26">
        <f t="shared" si="704"/>
        <v>1.1364597357338799</v>
      </c>
      <c r="EO184" s="26" t="e">
        <f t="shared" si="791"/>
        <v>#DIV/0!</v>
      </c>
      <c r="EP184" s="26">
        <f t="shared" si="792"/>
        <v>8.5654244633330046E-2</v>
      </c>
      <c r="EQ184" s="26" t="e">
        <f t="shared" si="793"/>
        <v>#DIV/0!</v>
      </c>
      <c r="ER184" s="26" t="e">
        <f t="shared" si="794"/>
        <v>#DIV/0!</v>
      </c>
      <c r="ES184" s="26" t="e">
        <f t="shared" si="795"/>
        <v>#VALUE!</v>
      </c>
      <c r="EU184" s="26" t="e">
        <f t="shared" si="761"/>
        <v>#DIV/0!</v>
      </c>
      <c r="EV184" s="26">
        <f t="shared" si="796"/>
        <v>1</v>
      </c>
      <c r="EW184" s="26">
        <f t="shared" si="705"/>
        <v>1.2566010365551699</v>
      </c>
      <c r="EX184" s="26"/>
      <c r="EY184" s="26" t="e">
        <f t="shared" si="762"/>
        <v>#DIV/0!</v>
      </c>
      <c r="EZ184" s="26">
        <f t="shared" si="763"/>
        <v>-1.4240445570339818E-2</v>
      </c>
      <c r="FA184" s="26" t="e">
        <f t="shared" si="764"/>
        <v>#DIV/0!</v>
      </c>
      <c r="FB184" s="26" t="e">
        <f t="shared" si="765"/>
        <v>#DIV/0!</v>
      </c>
      <c r="FC184" s="26" t="e">
        <f t="shared" si="766"/>
        <v>#DIV/0!</v>
      </c>
      <c r="FD184" s="26"/>
      <c r="FE184" s="26" t="e">
        <f t="shared" si="767"/>
        <v>#DIV/0!</v>
      </c>
      <c r="FF184" s="26">
        <f t="shared" si="797"/>
        <v>1</v>
      </c>
      <c r="FG184" s="26">
        <f t="shared" si="706"/>
        <v>0.99368754697394535</v>
      </c>
      <c r="FW184" s="26">
        <f t="shared" si="707"/>
        <v>0.57448654903095164</v>
      </c>
      <c r="FY184" s="8">
        <f t="shared" si="798"/>
        <v>18</v>
      </c>
      <c r="FZ184" t="b">
        <f t="shared" si="768"/>
        <v>1</v>
      </c>
      <c r="GD184" s="11"/>
      <c r="GE184" s="11"/>
      <c r="GF184" s="11"/>
      <c r="GG184" s="17">
        <f t="shared" ca="1" si="708"/>
        <v>2003</v>
      </c>
      <c r="GH184" s="18">
        <f t="shared" ref="GH184:GH227" ca="1" si="803">IF($FZ184,OFFSET(CA$166,$FZ$4+$FY184,0),"")</f>
        <v>1.7455572184980694</v>
      </c>
      <c r="GI184" s="18">
        <f t="shared" ref="GI184:GI227" ca="1" si="804">IF($FZ184,OFFSET(CJ$166,$FZ$4+$FY184,0),"")</f>
        <v>0.82893212139279282</v>
      </c>
      <c r="GJ184" s="18">
        <f t="shared" ref="GJ184:GJ227" ca="1" si="805">IF($FZ184,OFFSET(CF$166,$FZ$4+$FY184,0),"")</f>
        <v>0.9053357064226405</v>
      </c>
      <c r="GK184" s="94">
        <f t="shared" ca="1" si="769"/>
        <v>1.3099740954558783</v>
      </c>
      <c r="GM184">
        <f t="shared" ca="1" si="770"/>
        <v>2003</v>
      </c>
      <c r="GN184" s="18">
        <f t="shared" ca="1" si="712"/>
        <v>0.85034883153682284</v>
      </c>
      <c r="GO184" s="18">
        <f t="shared" ca="1" si="713"/>
        <v>1.0216098282320094</v>
      </c>
      <c r="GP184" s="18">
        <f t="shared" ca="1" si="714"/>
        <v>0.87366668200803332</v>
      </c>
      <c r="GQ184" s="18">
        <f t="shared" ca="1" si="715"/>
        <v>0.87040310165455204</v>
      </c>
      <c r="GR184" s="18">
        <f t="shared" ca="1" si="716"/>
        <v>0.95935201816499449</v>
      </c>
      <c r="GY184" s="14"/>
      <c r="HA184">
        <f t="shared" si="717"/>
        <v>0.41407255652047786</v>
      </c>
      <c r="HB184" t="e">
        <f t="shared" si="718"/>
        <v>#VALUE!</v>
      </c>
      <c r="HC184" t="e">
        <f t="shared" si="719"/>
        <v>#VALUE!</v>
      </c>
      <c r="HD184" t="e">
        <f t="shared" si="720"/>
        <v>#VALUE!</v>
      </c>
      <c r="HE184" t="e">
        <f t="shared" si="721"/>
        <v>#VALUE!</v>
      </c>
      <c r="HF184" t="e">
        <f t="shared" si="722"/>
        <v>#VALUE!</v>
      </c>
      <c r="HH184" t="e">
        <f t="shared" si="723"/>
        <v>#VALUE!</v>
      </c>
      <c r="HJ184" t="e">
        <f t="shared" si="771"/>
        <v>#DIV/0!</v>
      </c>
      <c r="HK184">
        <f t="shared" si="772"/>
        <v>1.0510428075987854</v>
      </c>
      <c r="HL184" t="e">
        <f t="shared" si="773"/>
        <v>#DIV/0!</v>
      </c>
      <c r="HM184" t="e">
        <f t="shared" si="774"/>
        <v>#DIV/0!</v>
      </c>
      <c r="HN184">
        <f t="shared" si="775"/>
        <v>5.5033788946876125</v>
      </c>
      <c r="HP184" s="8">
        <f t="shared" si="799"/>
        <v>18</v>
      </c>
      <c r="HQ184" t="b">
        <f t="shared" si="776"/>
        <v>1</v>
      </c>
      <c r="HT184" s="11"/>
      <c r="HU184" s="11"/>
      <c r="HV184" s="11"/>
      <c r="HW184" s="17">
        <f t="shared" ca="1" si="724"/>
        <v>2003</v>
      </c>
      <c r="HX184" s="18">
        <f t="shared" ca="1" si="725"/>
        <v>1.2581449317403051</v>
      </c>
      <c r="HY184" s="18">
        <f t="shared" ca="1" si="726"/>
        <v>0.89121868591747833</v>
      </c>
      <c r="HZ184" s="18">
        <f t="shared" ca="1" si="727"/>
        <v>0.94776497461925702</v>
      </c>
      <c r="IC184" s="18">
        <f t="shared" ca="1" si="728"/>
        <v>0.92930785357464896</v>
      </c>
      <c r="ID184" s="18">
        <f t="shared" ca="1" si="729"/>
        <v>0.95779858294847298</v>
      </c>
      <c r="IE184" s="18">
        <f t="shared" ca="1" si="730"/>
        <v>0.73028309600961372</v>
      </c>
      <c r="IF184" s="18">
        <f t="shared" ca="1" si="731"/>
        <v>1.0764630360296998</v>
      </c>
      <c r="IG184" s="18">
        <f t="shared" ca="1" si="732"/>
        <v>0.96943939153841363</v>
      </c>
      <c r="IH184" s="197"/>
      <c r="II184">
        <f t="shared" si="777"/>
        <v>0</v>
      </c>
      <c r="IJ184">
        <f t="shared" si="778"/>
        <v>0.69048959606982196</v>
      </c>
      <c r="IK184" t="e">
        <f t="shared" si="779"/>
        <v>#DIV/0!</v>
      </c>
      <c r="IL184">
        <f t="shared" si="733"/>
        <v>0</v>
      </c>
      <c r="IM184">
        <f t="shared" si="734"/>
        <v>0.77023535080428274</v>
      </c>
      <c r="IN184">
        <f t="shared" si="735"/>
        <v>0</v>
      </c>
      <c r="IO184" s="17">
        <f t="shared" ca="1" si="736"/>
        <v>2003</v>
      </c>
      <c r="IP184" s="18">
        <f t="shared" ca="1" si="737"/>
        <v>1.2355486188331992</v>
      </c>
      <c r="IQ184" s="18">
        <f t="shared" ca="1" si="738"/>
        <v>0.95261876415163138</v>
      </c>
      <c r="IR184" s="18">
        <f t="shared" ca="1" si="739"/>
        <v>1.1770067983221373</v>
      </c>
      <c r="IT184" s="17">
        <f t="shared" ca="1" si="740"/>
        <v>2003</v>
      </c>
      <c r="IU184" s="18">
        <f t="shared" ca="1" si="741"/>
        <v>1.3368289042191999</v>
      </c>
      <c r="IV184" s="18">
        <f t="shared" ca="1" si="742"/>
        <v>1.0165297503244086</v>
      </c>
      <c r="IW184" s="18">
        <f t="shared" ca="1" si="743"/>
        <v>1.358926352232396</v>
      </c>
      <c r="IY184" s="17">
        <f t="shared" ca="1" si="780"/>
        <v>2003</v>
      </c>
      <c r="IZ184" s="18" t="e">
        <f t="shared" ca="1" si="744"/>
        <v>#DIV/0!</v>
      </c>
      <c r="JA184" s="18">
        <f t="shared" ca="1" si="745"/>
        <v>0.95935201816499449</v>
      </c>
      <c r="JB184" s="18">
        <f t="shared" ca="1" si="746"/>
        <v>1.1408356059446549</v>
      </c>
    </row>
    <row r="185" spans="1:262" x14ac:dyDescent="0.2">
      <c r="A185" t="s">
        <v>202</v>
      </c>
      <c r="B185" s="1">
        <f t="shared" si="781"/>
        <v>1968</v>
      </c>
      <c r="C185" s="42">
        <f t="shared" si="670"/>
        <v>9235.2989999999991</v>
      </c>
      <c r="D185" s="42">
        <f t="shared" si="670"/>
        <v>4913.5810000000001</v>
      </c>
      <c r="E185" s="42">
        <f t="shared" si="670"/>
        <v>23633.204999999998</v>
      </c>
      <c r="F185" s="42">
        <f t="shared" si="670"/>
        <v>14841.496999999999</v>
      </c>
      <c r="G185" s="42">
        <f t="shared" si="671"/>
        <v>9777.6579999999994</v>
      </c>
      <c r="H185" s="42">
        <f t="shared" si="747"/>
        <v>62401.239999999991</v>
      </c>
      <c r="I185" s="42"/>
      <c r="J185" s="42"/>
      <c r="K185" s="42"/>
      <c r="L185" s="42"/>
      <c r="M185" s="42">
        <f t="shared" si="672"/>
        <v>4913.4189999999999</v>
      </c>
      <c r="N185" s="42"/>
      <c r="O185" s="42"/>
      <c r="P185" s="42"/>
      <c r="Q185" s="42"/>
      <c r="R185" s="27"/>
      <c r="S185" s="27"/>
      <c r="T185" s="1"/>
      <c r="U185" s="1"/>
      <c r="V185" s="1"/>
      <c r="W185" s="1"/>
      <c r="X185" s="1"/>
      <c r="Y185" s="1"/>
      <c r="AA185" s="23"/>
      <c r="AB185" s="23">
        <f t="shared" si="673"/>
        <v>41119.338763690568</v>
      </c>
      <c r="AC185" s="23"/>
      <c r="AD185" s="58"/>
      <c r="AE185" s="27">
        <f t="shared" si="674"/>
        <v>1013.96</v>
      </c>
      <c r="AF185" s="27"/>
      <c r="AI185" s="267" t="e">
        <f t="shared" si="675"/>
        <v>#DIV/0!</v>
      </c>
      <c r="AJ185" s="267">
        <f t="shared" si="676"/>
        <v>119.49168317703288</v>
      </c>
      <c r="AK185" s="267" t="e">
        <f t="shared" si="677"/>
        <v>#DIV/0!</v>
      </c>
      <c r="AL185" s="51" t="e">
        <f t="shared" si="800"/>
        <v>#DIV/0!</v>
      </c>
      <c r="AM185" s="15">
        <f t="shared" si="801"/>
        <v>0</v>
      </c>
      <c r="AN185" s="15"/>
      <c r="AO185" s="34" t="e">
        <f t="shared" si="680"/>
        <v>#DIV/0!</v>
      </c>
      <c r="AP185" s="34" t="e">
        <f t="shared" si="681"/>
        <v>#DIV/0!</v>
      </c>
      <c r="AR185" s="26" t="e">
        <f t="shared" si="682"/>
        <v>#DIV/0!</v>
      </c>
      <c r="AS185" s="26">
        <f t="shared" si="683"/>
        <v>1.140863098150398</v>
      </c>
      <c r="AT185" s="26" t="e">
        <f t="shared" si="684"/>
        <v>#DIV/0!</v>
      </c>
      <c r="AU185" s="26" t="e">
        <f t="shared" si="685"/>
        <v>#DIV/0!</v>
      </c>
      <c r="AV185" s="26">
        <f t="shared" si="686"/>
        <v>0</v>
      </c>
      <c r="AW185" s="26" t="e">
        <f t="shared" si="687"/>
        <v>#DIV/0!</v>
      </c>
      <c r="AZ185" s="34" t="e">
        <f t="shared" si="688"/>
        <v>#DIV/0!</v>
      </c>
      <c r="BA185" s="34" t="e">
        <f t="shared" si="689"/>
        <v>#DIV/0!</v>
      </c>
      <c r="BB185" s="34" t="e">
        <f t="shared" si="690"/>
        <v>#DIV/0!</v>
      </c>
      <c r="BC185" s="95" t="e">
        <f t="shared" si="691"/>
        <v>#DIV/0!</v>
      </c>
      <c r="BD185" s="34" t="e">
        <f t="shared" si="692"/>
        <v>#DIV/0!</v>
      </c>
      <c r="BE185" s="34"/>
      <c r="BI185" s="51"/>
      <c r="BJ185" s="258">
        <f>[10]Commercial_Total!Y114</f>
        <v>1.1342954802085621</v>
      </c>
      <c r="BK185" s="1"/>
      <c r="BL185" s="1"/>
      <c r="BM185" s="205"/>
      <c r="BO185" s="1"/>
      <c r="BP185" s="258">
        <f>[10]Commercial_Total!X114</f>
        <v>1.0057900415336472</v>
      </c>
      <c r="BQ185" s="1"/>
      <c r="BR185" s="51"/>
      <c r="BS185" s="51"/>
      <c r="CA185" s="83">
        <f t="shared" si="782"/>
        <v>0.60272163600005035</v>
      </c>
      <c r="CB185" s="83" t="str">
        <f t="shared" si="693"/>
        <v xml:space="preserve">NA </v>
      </c>
      <c r="CC185" s="83" t="str">
        <f t="shared" si="748"/>
        <v xml:space="preserve">NA </v>
      </c>
      <c r="CD185" s="83" t="str">
        <f t="shared" si="694"/>
        <v>NA</v>
      </c>
      <c r="CE185" s="83" t="str">
        <f t="shared" si="695"/>
        <v>NA</v>
      </c>
      <c r="CF185" s="83" t="str">
        <f t="shared" si="696"/>
        <v>NA</v>
      </c>
      <c r="CG185" s="84" t="str">
        <f t="shared" si="749"/>
        <v xml:space="preserve">NA </v>
      </c>
      <c r="CH185" s="84" t="str">
        <f t="shared" si="697"/>
        <v>NA</v>
      </c>
      <c r="CI185" s="9"/>
      <c r="CJ185" s="84" t="str">
        <f t="shared" si="750"/>
        <v xml:space="preserve">NA </v>
      </c>
      <c r="CL185" s="87" t="e">
        <f t="shared" si="698"/>
        <v>#DIV/0!</v>
      </c>
      <c r="CM185" s="87" t="e">
        <f t="shared" si="751"/>
        <v>#DIV/0!</v>
      </c>
      <c r="CN185" s="92">
        <f t="shared" si="752"/>
        <v>0</v>
      </c>
      <c r="CO185" s="92">
        <f t="shared" si="753"/>
        <v>0</v>
      </c>
      <c r="CP185" s="5">
        <f t="shared" si="754"/>
        <v>0</v>
      </c>
      <c r="CQ185" s="91">
        <f t="shared" si="699"/>
        <v>0</v>
      </c>
      <c r="CR185" s="37" t="e">
        <f t="shared" si="700"/>
        <v>#VALUE!</v>
      </c>
      <c r="CS185" t="e">
        <f t="shared" si="701"/>
        <v>#VALUE!</v>
      </c>
      <c r="CT185" s="84" t="str">
        <f t="shared" si="702"/>
        <v xml:space="preserve">NA </v>
      </c>
      <c r="CU185" s="205"/>
      <c r="CV185" s="244"/>
      <c r="CW185" s="5"/>
      <c r="CX185" s="26"/>
      <c r="CY185" s="26"/>
      <c r="CZ185" s="26"/>
      <c r="DA185" s="26"/>
      <c r="DB185" s="26"/>
      <c r="DE185" s="26"/>
      <c r="DF185" s="26"/>
      <c r="DG185" s="26"/>
      <c r="DH185" s="26"/>
      <c r="DI185" s="26"/>
      <c r="DJ185" s="26"/>
      <c r="DK185" s="26"/>
      <c r="DL185" s="26"/>
      <c r="DM185" s="26"/>
      <c r="DN185" s="26"/>
      <c r="DO185" s="26"/>
      <c r="DP185" s="26"/>
      <c r="DQ185" s="26"/>
      <c r="DR185" s="26"/>
      <c r="DS185" s="26"/>
      <c r="DT185" s="26" t="e">
        <f t="shared" si="783"/>
        <v>#DIV/0!</v>
      </c>
      <c r="DU185" s="26">
        <f t="shared" si="784"/>
        <v>2.248986654183115E-2</v>
      </c>
      <c r="DV185" s="26" t="e">
        <f t="shared" si="785"/>
        <v>#DIV/0!</v>
      </c>
      <c r="DW185" s="26" t="e">
        <f t="shared" si="786"/>
        <v>#DIV/0!</v>
      </c>
      <c r="DX185" s="26" t="e">
        <f t="shared" si="787"/>
        <v>#NUM!</v>
      </c>
      <c r="DZ185" s="26" t="e">
        <f t="shared" si="788"/>
        <v>#DIV/0!</v>
      </c>
      <c r="EA185" s="26">
        <f t="shared" si="789"/>
        <v>1</v>
      </c>
      <c r="EB185" s="26">
        <f t="shared" si="703"/>
        <v>1.2486689072205088</v>
      </c>
      <c r="ED185" s="26" t="e">
        <f t="shared" si="755"/>
        <v>#DIV/0!</v>
      </c>
      <c r="EE185" s="26" t="e">
        <f t="shared" si="756"/>
        <v>#DIV/0!</v>
      </c>
      <c r="EF185" s="26" t="e">
        <f t="shared" si="757"/>
        <v>#DIV/0!</v>
      </c>
      <c r="EG185" s="26" t="e">
        <f t="shared" si="758"/>
        <v>#DIV/0!</v>
      </c>
      <c r="EH185" s="26" t="e">
        <f t="shared" si="759"/>
        <v>#DIV/0!</v>
      </c>
      <c r="EJ185" s="26" t="e">
        <f t="shared" si="760"/>
        <v>#DIV/0!</v>
      </c>
      <c r="EK185" s="26">
        <f t="shared" si="790"/>
        <v>1</v>
      </c>
      <c r="EL185" s="26">
        <f t="shared" si="704"/>
        <v>1.1364597357338799</v>
      </c>
      <c r="EO185" s="26" t="e">
        <f t="shared" si="791"/>
        <v>#DIV/0!</v>
      </c>
      <c r="EP185" s="26">
        <f t="shared" si="792"/>
        <v>1.3366502964034079E-2</v>
      </c>
      <c r="EQ185" s="26" t="e">
        <f t="shared" si="793"/>
        <v>#DIV/0!</v>
      </c>
      <c r="ER185" s="26" t="e">
        <f t="shared" si="794"/>
        <v>#DIV/0!</v>
      </c>
      <c r="ES185" s="26" t="e">
        <f t="shared" si="795"/>
        <v>#DIV/0!</v>
      </c>
      <c r="EU185" s="26" t="e">
        <f t="shared" si="761"/>
        <v>#DIV/0!</v>
      </c>
      <c r="EV185" s="26">
        <f t="shared" si="796"/>
        <v>1</v>
      </c>
      <c r="EW185" s="26">
        <f t="shared" si="705"/>
        <v>1.2566010365551699</v>
      </c>
      <c r="EX185" s="26"/>
      <c r="EY185" s="26" t="e">
        <f t="shared" si="762"/>
        <v>#DIV/0!</v>
      </c>
      <c r="EZ185" s="26">
        <f t="shared" si="763"/>
        <v>9.1233635777967694E-3</v>
      </c>
      <c r="FA185" s="26" t="e">
        <f t="shared" si="764"/>
        <v>#DIV/0!</v>
      </c>
      <c r="FB185" s="26" t="e">
        <f t="shared" si="765"/>
        <v>#DIV/0!</v>
      </c>
      <c r="FC185" s="26" t="e">
        <f t="shared" si="766"/>
        <v>#DIV/0!</v>
      </c>
      <c r="FD185" s="26"/>
      <c r="FE185" s="26" t="e">
        <f t="shared" si="767"/>
        <v>#DIV/0!</v>
      </c>
      <c r="FF185" s="26">
        <f t="shared" si="797"/>
        <v>1</v>
      </c>
      <c r="FG185" s="26">
        <f t="shared" si="706"/>
        <v>0.99368754697394535</v>
      </c>
      <c r="FW185" s="26">
        <f t="shared" si="707"/>
        <v>0.60272163600005035</v>
      </c>
      <c r="FY185" s="8">
        <f t="shared" si="798"/>
        <v>19</v>
      </c>
      <c r="FZ185" t="b">
        <f t="shared" si="768"/>
        <v>1</v>
      </c>
      <c r="GD185" s="11"/>
      <c r="GE185" s="11"/>
      <c r="GF185" s="11"/>
      <c r="GG185" s="17">
        <f t="shared" ca="1" si="708"/>
        <v>2004</v>
      </c>
      <c r="GH185" s="18">
        <f t="shared" ca="1" si="803"/>
        <v>1.8118750864660234</v>
      </c>
      <c r="GI185" s="18">
        <f t="shared" ca="1" si="804"/>
        <v>0.82069790669519238</v>
      </c>
      <c r="GJ185" s="18">
        <f t="shared" ca="1" si="805"/>
        <v>0.8942145140517308</v>
      </c>
      <c r="GK185" s="94">
        <f t="shared" ca="1" si="769"/>
        <v>1.3296988518897161</v>
      </c>
      <c r="GM185">
        <f t="shared" ca="1" si="770"/>
        <v>2004</v>
      </c>
      <c r="GN185" s="18">
        <f t="shared" ca="1" si="712"/>
        <v>0.84284980139024523</v>
      </c>
      <c r="GO185" s="18">
        <f t="shared" ca="1" si="713"/>
        <v>1.0239233858355745</v>
      </c>
      <c r="GP185" s="18">
        <f t="shared" ca="1" si="714"/>
        <v>0.84398445648309339</v>
      </c>
      <c r="GQ185" s="18">
        <f t="shared" ca="1" si="715"/>
        <v>0.85470751554274027</v>
      </c>
      <c r="GR185" s="18">
        <f t="shared" ca="1" si="716"/>
        <v>0.96252840519386429</v>
      </c>
      <c r="GY185" s="14"/>
      <c r="HA185">
        <f t="shared" si="717"/>
        <v>0.43442355458056098</v>
      </c>
      <c r="HB185" t="e">
        <f t="shared" si="718"/>
        <v>#VALUE!</v>
      </c>
      <c r="HC185" t="e">
        <f t="shared" si="719"/>
        <v>#VALUE!</v>
      </c>
      <c r="HD185" t="e">
        <f t="shared" si="720"/>
        <v>#VALUE!</v>
      </c>
      <c r="HE185" t="e">
        <f t="shared" si="721"/>
        <v>#VALUE!</v>
      </c>
      <c r="HF185" t="e">
        <f t="shared" si="722"/>
        <v>#VALUE!</v>
      </c>
      <c r="HH185" t="e">
        <f t="shared" si="723"/>
        <v>#VALUE!</v>
      </c>
      <c r="HJ185" t="e">
        <f t="shared" si="771"/>
        <v>#DIV/0!</v>
      </c>
      <c r="HK185">
        <f t="shared" si="772"/>
        <v>1.0749484295938543</v>
      </c>
      <c r="HL185" t="e">
        <f t="shared" si="773"/>
        <v>#DIV/0!</v>
      </c>
      <c r="HM185" t="e">
        <f t="shared" si="774"/>
        <v>#DIV/0!</v>
      </c>
      <c r="HN185">
        <f t="shared" si="775"/>
        <v>0</v>
      </c>
      <c r="HP185" s="8">
        <f t="shared" si="799"/>
        <v>19</v>
      </c>
      <c r="HQ185" t="b">
        <f t="shared" si="776"/>
        <v>1</v>
      </c>
      <c r="HT185" s="11"/>
      <c r="HU185" s="11"/>
      <c r="HV185" s="11"/>
      <c r="HW185" s="17">
        <f t="shared" ca="1" si="724"/>
        <v>2004</v>
      </c>
      <c r="HX185" s="18">
        <f t="shared" ca="1" si="725"/>
        <v>1.3059448483420055</v>
      </c>
      <c r="HY185" s="18">
        <f t="shared" ca="1" si="726"/>
        <v>0.88236574631848252</v>
      </c>
      <c r="HZ185" s="18">
        <f t="shared" ca="1" si="727"/>
        <v>0.93612257884233563</v>
      </c>
      <c r="IC185" s="18">
        <f t="shared" ca="1" si="728"/>
        <v>0.90344692161926332</v>
      </c>
      <c r="ID185" s="18">
        <f t="shared" ca="1" si="729"/>
        <v>0.94753231620452949</v>
      </c>
      <c r="IE185" s="18">
        <f t="shared" ca="1" si="730"/>
        <v>0.69626175401792312</v>
      </c>
      <c r="IF185" s="18">
        <f t="shared" ca="1" si="731"/>
        <v>1.0537788959083181</v>
      </c>
      <c r="IG185" s="18">
        <f t="shared" ca="1" si="732"/>
        <v>0.97264917757133196</v>
      </c>
      <c r="IH185" s="197"/>
      <c r="II185">
        <f t="shared" si="777"/>
        <v>0</v>
      </c>
      <c r="IJ185">
        <f t="shared" si="778"/>
        <v>0.70686275482989902</v>
      </c>
      <c r="IK185" t="e">
        <f t="shared" si="779"/>
        <v>#DIV/0!</v>
      </c>
      <c r="IL185">
        <f t="shared" si="733"/>
        <v>0</v>
      </c>
      <c r="IM185">
        <f t="shared" si="734"/>
        <v>0.80643363244236366</v>
      </c>
      <c r="IN185">
        <f t="shared" si="735"/>
        <v>0</v>
      </c>
      <c r="IO185" s="17">
        <f t="shared" ca="1" si="736"/>
        <v>2004</v>
      </c>
      <c r="IP185" s="18">
        <f t="shared" ca="1" si="737"/>
        <v>1.250147645142897</v>
      </c>
      <c r="IQ185" s="18">
        <f t="shared" ca="1" si="738"/>
        <v>0.9261091323386792</v>
      </c>
      <c r="IR185" s="18">
        <f t="shared" ca="1" si="739"/>
        <v>1.1577731509385314</v>
      </c>
      <c r="IT185" s="17">
        <f t="shared" ca="1" si="740"/>
        <v>2004</v>
      </c>
      <c r="IU185" s="18">
        <f t="shared" ca="1" si="741"/>
        <v>1.3553934946810935</v>
      </c>
      <c r="IV185" s="18">
        <f t="shared" ca="1" si="742"/>
        <v>1.0056339672696262</v>
      </c>
      <c r="IW185" s="18">
        <f t="shared" ca="1" si="743"/>
        <v>1.3630297372675912</v>
      </c>
      <c r="IY185" s="17">
        <f t="shared" ca="1" si="780"/>
        <v>2004</v>
      </c>
      <c r="IZ185" s="18" t="e">
        <f t="shared" ca="1" si="744"/>
        <v>#DIV/0!</v>
      </c>
      <c r="JA185" s="18">
        <f t="shared" ca="1" si="745"/>
        <v>0.96252840519386429</v>
      </c>
      <c r="JB185" s="18">
        <f t="shared" ca="1" si="746"/>
        <v>1.1692288105316584</v>
      </c>
    </row>
    <row r="186" spans="1:262" x14ac:dyDescent="0.2">
      <c r="A186" t="s">
        <v>202</v>
      </c>
      <c r="B186" s="1">
        <f t="shared" si="781"/>
        <v>1969</v>
      </c>
      <c r="C186" s="42">
        <f t="shared" ref="C186:F205" si="806">C266+C346</f>
        <v>9699.5460000000003</v>
      </c>
      <c r="D186" s="42">
        <f t="shared" si="806"/>
        <v>5193.201</v>
      </c>
      <c r="E186" s="42">
        <f t="shared" si="806"/>
        <v>24537.59</v>
      </c>
      <c r="F186" s="42">
        <f t="shared" si="806"/>
        <v>15481.728000000001</v>
      </c>
      <c r="G186" s="42">
        <f t="shared" si="671"/>
        <v>10684.453000000001</v>
      </c>
      <c r="H186" s="42">
        <f t="shared" si="747"/>
        <v>65596.518000000011</v>
      </c>
      <c r="I186" s="42"/>
      <c r="J186" s="42" t="s">
        <v>1098</v>
      </c>
      <c r="K186" s="42"/>
      <c r="L186" s="42"/>
      <c r="M186" s="42">
        <f t="shared" si="672"/>
        <v>5193.0119999999997</v>
      </c>
      <c r="N186" s="42"/>
      <c r="O186" s="42"/>
      <c r="P186" s="42"/>
      <c r="Q186" s="42"/>
      <c r="R186" s="27"/>
      <c r="S186" s="27"/>
      <c r="T186" s="1"/>
      <c r="U186" s="1"/>
      <c r="V186" s="1"/>
      <c r="W186" s="1"/>
      <c r="X186" s="1"/>
      <c r="Y186" s="1"/>
      <c r="AA186" s="23"/>
      <c r="AB186" s="23">
        <f t="shared" si="673"/>
        <v>42169.102376586241</v>
      </c>
      <c r="AC186" s="23"/>
      <c r="AD186" s="58"/>
      <c r="AE186" s="27">
        <f t="shared" si="674"/>
        <v>1107.7339999999999</v>
      </c>
      <c r="AF186" s="27"/>
      <c r="AI186" s="267" t="e">
        <f t="shared" si="675"/>
        <v>#DIV/0!</v>
      </c>
      <c r="AJ186" s="267">
        <f t="shared" si="676"/>
        <v>123.14732131655099</v>
      </c>
      <c r="AK186" s="267" t="e">
        <f t="shared" si="677"/>
        <v>#DIV/0!</v>
      </c>
      <c r="AL186" s="51" t="e">
        <f t="shared" si="800"/>
        <v>#DIV/0!</v>
      </c>
      <c r="AM186" s="15">
        <f t="shared" si="801"/>
        <v>0</v>
      </c>
      <c r="AN186" s="15"/>
      <c r="AO186" s="34" t="e">
        <f t="shared" si="680"/>
        <v>#DIV/0!</v>
      </c>
      <c r="AP186" s="34" t="e">
        <f t="shared" si="681"/>
        <v>#DIV/0!</v>
      </c>
      <c r="AR186" s="26" t="e">
        <f t="shared" si="682"/>
        <v>#DIV/0!</v>
      </c>
      <c r="AS186" s="26">
        <f t="shared" si="683"/>
        <v>1.1757658005199716</v>
      </c>
      <c r="AT186" s="26" t="e">
        <f t="shared" si="684"/>
        <v>#DIV/0!</v>
      </c>
      <c r="AU186" s="26" t="e">
        <f t="shared" si="685"/>
        <v>#DIV/0!</v>
      </c>
      <c r="AV186" s="26">
        <f t="shared" si="686"/>
        <v>0</v>
      </c>
      <c r="AW186" s="26" t="e">
        <f t="shared" si="687"/>
        <v>#DIV/0!</v>
      </c>
      <c r="AZ186" s="34" t="e">
        <f t="shared" si="688"/>
        <v>#DIV/0!</v>
      </c>
      <c r="BA186" s="34" t="e">
        <f t="shared" si="689"/>
        <v>#DIV/0!</v>
      </c>
      <c r="BB186" s="34" t="e">
        <f t="shared" si="690"/>
        <v>#DIV/0!</v>
      </c>
      <c r="BC186" s="95" t="e">
        <f t="shared" si="691"/>
        <v>#DIV/0!</v>
      </c>
      <c r="BD186" s="34" t="e">
        <f t="shared" si="692"/>
        <v>#DIV/0!</v>
      </c>
      <c r="BE186" s="34"/>
      <c r="BI186" s="51"/>
      <c r="BJ186" s="258">
        <f>[10]Commercial_Total!Y115</f>
        <v>1.1616580814611237</v>
      </c>
      <c r="BK186" s="1"/>
      <c r="BL186" s="1"/>
      <c r="BM186" s="205"/>
      <c r="BO186" s="1"/>
      <c r="BP186" s="258">
        <f>[10]Commercial_Total!X115</f>
        <v>1.0121444677086937</v>
      </c>
      <c r="BQ186" s="1"/>
      <c r="BR186" s="51"/>
      <c r="BS186" s="51"/>
      <c r="CA186" s="83">
        <f t="shared" si="782"/>
        <v>0.62156179648099008</v>
      </c>
      <c r="CB186" s="83" t="str">
        <f t="shared" si="693"/>
        <v xml:space="preserve">NA </v>
      </c>
      <c r="CC186" s="83" t="str">
        <f t="shared" si="748"/>
        <v xml:space="preserve">NA </v>
      </c>
      <c r="CD186" s="83" t="str">
        <f t="shared" si="694"/>
        <v>NA</v>
      </c>
      <c r="CE186" s="83" t="str">
        <f t="shared" si="695"/>
        <v>NA</v>
      </c>
      <c r="CF186" s="83" t="str">
        <f t="shared" si="696"/>
        <v>NA</v>
      </c>
      <c r="CG186" s="84" t="str">
        <f t="shared" si="749"/>
        <v xml:space="preserve">NA </v>
      </c>
      <c r="CH186" s="84" t="str">
        <f t="shared" si="697"/>
        <v>NA</v>
      </c>
      <c r="CI186" s="9"/>
      <c r="CJ186" s="84" t="str">
        <f t="shared" si="750"/>
        <v xml:space="preserve">NA </v>
      </c>
      <c r="CL186" s="87" t="e">
        <f t="shared" si="698"/>
        <v>#DIV/0!</v>
      </c>
      <c r="CM186" s="87" t="e">
        <f t="shared" si="751"/>
        <v>#DIV/0!</v>
      </c>
      <c r="CN186" s="92">
        <f t="shared" si="752"/>
        <v>0</v>
      </c>
      <c r="CO186" s="92">
        <f t="shared" si="753"/>
        <v>0</v>
      </c>
      <c r="CP186" s="5">
        <f t="shared" si="754"/>
        <v>0</v>
      </c>
      <c r="CQ186" s="91">
        <f t="shared" si="699"/>
        <v>0</v>
      </c>
      <c r="CR186" s="37" t="e">
        <f t="shared" si="700"/>
        <v>#VALUE!</v>
      </c>
      <c r="CS186" t="e">
        <f t="shared" si="701"/>
        <v>#VALUE!</v>
      </c>
      <c r="CT186" s="84" t="str">
        <f t="shared" si="702"/>
        <v xml:space="preserve">NA </v>
      </c>
      <c r="CU186" s="205"/>
      <c r="CV186" s="244"/>
      <c r="CW186" s="5"/>
      <c r="CX186" s="26"/>
      <c r="CY186" s="26"/>
      <c r="CZ186" s="26"/>
      <c r="DA186" s="26"/>
      <c r="DB186" s="26"/>
      <c r="DE186" s="26"/>
      <c r="DF186" s="26"/>
      <c r="DG186" s="26"/>
      <c r="DH186" s="26"/>
      <c r="DI186" s="26"/>
      <c r="DJ186" s="26"/>
      <c r="DK186" s="26"/>
      <c r="DL186" s="26"/>
      <c r="DM186" s="26"/>
      <c r="DN186" s="26"/>
      <c r="DO186" s="26"/>
      <c r="DP186" s="26"/>
      <c r="DQ186" s="26"/>
      <c r="DR186" s="26"/>
      <c r="DS186" s="26"/>
      <c r="DT186" s="26" t="e">
        <f t="shared" si="783"/>
        <v>#DIV/0!</v>
      </c>
      <c r="DU186" s="26">
        <f t="shared" si="784"/>
        <v>3.0134600837165931E-2</v>
      </c>
      <c r="DV186" s="26" t="e">
        <f t="shared" si="785"/>
        <v>#DIV/0!</v>
      </c>
      <c r="DW186" s="26" t="e">
        <f t="shared" si="786"/>
        <v>#DIV/0!</v>
      </c>
      <c r="DX186" s="26" t="e">
        <f t="shared" si="787"/>
        <v>#DIV/0!</v>
      </c>
      <c r="DZ186" s="26" t="e">
        <f t="shared" si="788"/>
        <v>#DIV/0!</v>
      </c>
      <c r="EA186" s="26">
        <f t="shared" si="789"/>
        <v>1</v>
      </c>
      <c r="EB186" s="26">
        <f t="shared" si="703"/>
        <v>1.2486689072205088</v>
      </c>
      <c r="ED186" s="26" t="e">
        <f t="shared" si="755"/>
        <v>#DIV/0!</v>
      </c>
      <c r="EE186" s="26" t="e">
        <f t="shared" si="756"/>
        <v>#DIV/0!</v>
      </c>
      <c r="EF186" s="26" t="e">
        <f t="shared" si="757"/>
        <v>#DIV/0!</v>
      </c>
      <c r="EG186" s="26" t="e">
        <f t="shared" si="758"/>
        <v>#DIV/0!</v>
      </c>
      <c r="EH186" s="26" t="e">
        <f t="shared" si="759"/>
        <v>#DIV/0!</v>
      </c>
      <c r="EJ186" s="26" t="e">
        <f t="shared" si="760"/>
        <v>#DIV/0!</v>
      </c>
      <c r="EK186" s="26">
        <f t="shared" si="790"/>
        <v>1</v>
      </c>
      <c r="EL186" s="26">
        <f t="shared" si="704"/>
        <v>1.1364597357338799</v>
      </c>
      <c r="EO186" s="26" t="e">
        <f t="shared" si="791"/>
        <v>#DIV/0!</v>
      </c>
      <c r="EP186" s="26">
        <f t="shared" si="792"/>
        <v>2.3836629173901131E-2</v>
      </c>
      <c r="EQ186" s="26" t="e">
        <f t="shared" si="793"/>
        <v>#DIV/0!</v>
      </c>
      <c r="ER186" s="26" t="e">
        <f t="shared" si="794"/>
        <v>#DIV/0!</v>
      </c>
      <c r="ES186" s="26" t="e">
        <f t="shared" si="795"/>
        <v>#DIV/0!</v>
      </c>
      <c r="EU186" s="26" t="e">
        <f t="shared" si="761"/>
        <v>#DIV/0!</v>
      </c>
      <c r="EV186" s="26">
        <f t="shared" si="796"/>
        <v>1</v>
      </c>
      <c r="EW186" s="26">
        <f t="shared" si="705"/>
        <v>1.2566010365551699</v>
      </c>
      <c r="EX186" s="26"/>
      <c r="EY186" s="26" t="e">
        <f t="shared" si="762"/>
        <v>#DIV/0!</v>
      </c>
      <c r="EZ186" s="26">
        <f t="shared" si="763"/>
        <v>6.2979716632645842E-3</v>
      </c>
      <c r="FA186" s="26" t="e">
        <f t="shared" si="764"/>
        <v>#DIV/0!</v>
      </c>
      <c r="FB186" s="26" t="e">
        <f t="shared" si="765"/>
        <v>#DIV/0!</v>
      </c>
      <c r="FC186" s="26" t="e">
        <f t="shared" si="766"/>
        <v>#DIV/0!</v>
      </c>
      <c r="FD186" s="26"/>
      <c r="FE186" s="26" t="e">
        <f t="shared" si="767"/>
        <v>#DIV/0!</v>
      </c>
      <c r="FF186" s="26">
        <f t="shared" si="797"/>
        <v>1</v>
      </c>
      <c r="FG186" s="26">
        <f t="shared" si="706"/>
        <v>0.99368754697394535</v>
      </c>
      <c r="FW186" s="26">
        <f t="shared" si="707"/>
        <v>0.62156179648099008</v>
      </c>
      <c r="FY186" s="8">
        <f t="shared" si="798"/>
        <v>20</v>
      </c>
      <c r="FZ186" t="b">
        <f t="shared" si="768"/>
        <v>1</v>
      </c>
      <c r="GD186" s="11"/>
      <c r="GE186" s="11"/>
      <c r="GF186" s="11"/>
      <c r="GG186" s="17">
        <f t="shared" ca="1" si="708"/>
        <v>2005</v>
      </c>
      <c r="GH186" s="18">
        <f t="shared" ca="1" si="803"/>
        <v>1.8755266566890114</v>
      </c>
      <c r="GI186" s="18">
        <f t="shared" ca="1" si="804"/>
        <v>0.81520643305103513</v>
      </c>
      <c r="GJ186" s="18">
        <f t="shared" ca="1" si="805"/>
        <v>0.87711263539560014</v>
      </c>
      <c r="GK186" s="94">
        <f t="shared" ca="1" si="769"/>
        <v>1.3410538171158934</v>
      </c>
      <c r="GM186">
        <f t="shared" ca="1" si="770"/>
        <v>2005</v>
      </c>
      <c r="GN186" s="18">
        <f t="shared" ca="1" si="712"/>
        <v>0.82548122185905781</v>
      </c>
      <c r="GO186" s="18">
        <f t="shared" ca="1" si="713"/>
        <v>1.0016226699261208</v>
      </c>
      <c r="GP186" s="18">
        <f t="shared" ca="1" si="714"/>
        <v>0.81543875116370768</v>
      </c>
      <c r="GQ186" s="18">
        <f t="shared" ca="1" si="715"/>
        <v>0.84164428001675029</v>
      </c>
      <c r="GR186" s="18">
        <f t="shared" ca="1" si="716"/>
        <v>0.95153010827829987</v>
      </c>
      <c r="GY186" s="14"/>
      <c r="HA186">
        <f t="shared" si="717"/>
        <v>0.44800297333067429</v>
      </c>
      <c r="HB186" t="e">
        <f t="shared" si="718"/>
        <v>#VALUE!</v>
      </c>
      <c r="HC186" t="e">
        <f t="shared" si="719"/>
        <v>#VALUE!</v>
      </c>
      <c r="HD186" t="e">
        <f t="shared" si="720"/>
        <v>#VALUE!</v>
      </c>
      <c r="HE186" t="e">
        <f t="shared" si="721"/>
        <v>#VALUE!</v>
      </c>
      <c r="HF186" t="e">
        <f t="shared" si="722"/>
        <v>#VALUE!</v>
      </c>
      <c r="HH186" t="e">
        <f t="shared" si="723"/>
        <v>#VALUE!</v>
      </c>
      <c r="HJ186" t="e">
        <f t="shared" si="771"/>
        <v>#DIV/0!</v>
      </c>
      <c r="HK186">
        <f t="shared" si="772"/>
        <v>1.1078345884691665</v>
      </c>
      <c r="HL186" t="e">
        <f t="shared" si="773"/>
        <v>#DIV/0!</v>
      </c>
      <c r="HM186" t="e">
        <f t="shared" si="774"/>
        <v>#DIV/0!</v>
      </c>
      <c r="HN186">
        <f t="shared" si="775"/>
        <v>0</v>
      </c>
      <c r="HP186" s="8">
        <f t="shared" si="799"/>
        <v>20</v>
      </c>
      <c r="HQ186" t="b">
        <f t="shared" si="776"/>
        <v>1</v>
      </c>
      <c r="HT186" s="11"/>
      <c r="HU186" s="11"/>
      <c r="HV186" s="11"/>
      <c r="HW186" s="17">
        <f t="shared" ca="1" si="724"/>
        <v>2005</v>
      </c>
      <c r="HX186" s="18">
        <f t="shared" ca="1" si="725"/>
        <v>1.351822978044491</v>
      </c>
      <c r="HY186" s="18">
        <f t="shared" ca="1" si="726"/>
        <v>0.87646163933723409</v>
      </c>
      <c r="HZ186" s="18">
        <f t="shared" ca="1" si="727"/>
        <v>0.91821920722506434</v>
      </c>
      <c r="IC186" s="18">
        <f t="shared" ca="1" si="728"/>
        <v>0.90326779961862858</v>
      </c>
      <c r="ID186" s="18">
        <f t="shared" ca="1" si="729"/>
        <v>0.93096859211709526</v>
      </c>
      <c r="IE186" s="18">
        <f t="shared" ca="1" si="730"/>
        <v>0.67521992220119875</v>
      </c>
      <c r="IF186" s="18">
        <f t="shared" ca="1" si="731"/>
        <v>1.039815690395131</v>
      </c>
      <c r="IG186" s="18">
        <f t="shared" ca="1" si="732"/>
        <v>0.96153523600671453</v>
      </c>
      <c r="IH186" s="197"/>
      <c r="II186">
        <f t="shared" si="777"/>
        <v>0</v>
      </c>
      <c r="IJ186">
        <f t="shared" si="778"/>
        <v>0.72490873566621683</v>
      </c>
      <c r="IK186" t="e">
        <f t="shared" si="779"/>
        <v>#DIV/0!</v>
      </c>
      <c r="IL186">
        <f t="shared" si="733"/>
        <v>0</v>
      </c>
      <c r="IM186">
        <f t="shared" si="734"/>
        <v>0.85232289989451004</v>
      </c>
      <c r="IN186">
        <f t="shared" si="735"/>
        <v>0</v>
      </c>
      <c r="IO186" s="17">
        <f t="shared" ca="1" si="736"/>
        <v>2005</v>
      </c>
      <c r="IP186" s="18">
        <f t="shared" ca="1" si="737"/>
        <v>1.2658395878589526</v>
      </c>
      <c r="IQ186" s="18">
        <f t="shared" ca="1" si="738"/>
        <v>0.92592551721241001</v>
      </c>
      <c r="IR186" s="18">
        <f t="shared" ca="1" si="739"/>
        <v>1.1720731750962445</v>
      </c>
      <c r="IT186" s="17">
        <f t="shared" ca="1" si="740"/>
        <v>2005</v>
      </c>
      <c r="IU186" s="18">
        <f t="shared" ca="1" si="741"/>
        <v>1.3749235017534167</v>
      </c>
      <c r="IV186" s="18">
        <f t="shared" ca="1" si="742"/>
        <v>0.98805457363635352</v>
      </c>
      <c r="IW186" s="18">
        <f t="shared" ca="1" si="743"/>
        <v>1.3584994543075744</v>
      </c>
      <c r="IY186" s="17">
        <f t="shared" ca="1" si="780"/>
        <v>2005</v>
      </c>
      <c r="IZ186" s="18" t="e">
        <f t="shared" ca="1" si="744"/>
        <v>#DIV/0!</v>
      </c>
      <c r="JA186" s="18">
        <f t="shared" ca="1" si="745"/>
        <v>0.95153010827829987</v>
      </c>
      <c r="JB186" s="18">
        <f t="shared" ca="1" si="746"/>
        <v>1.1704146254991512</v>
      </c>
    </row>
    <row r="187" spans="1:262" x14ac:dyDescent="0.2">
      <c r="A187" t="s">
        <v>202</v>
      </c>
      <c r="B187" s="1">
        <f t="shared" si="781"/>
        <v>1970</v>
      </c>
      <c r="C187" s="42">
        <f t="shared" si="806"/>
        <v>9914.103000000001</v>
      </c>
      <c r="D187" s="42">
        <f t="shared" si="806"/>
        <v>5438.0130000000008</v>
      </c>
      <c r="E187" s="42">
        <f t="shared" si="806"/>
        <v>24889.202000000001</v>
      </c>
      <c r="F187" s="42">
        <f t="shared" si="806"/>
        <v>16072.575000000001</v>
      </c>
      <c r="G187" s="42">
        <f t="shared" si="671"/>
        <v>11502.812</v>
      </c>
      <c r="H187" s="42">
        <f t="shared" si="747"/>
        <v>67816.705000000002</v>
      </c>
      <c r="I187" s="42">
        <f>H187-G187</f>
        <v>56313.893000000004</v>
      </c>
      <c r="J187" s="277">
        <f t="shared" ref="J187:J231" si="807">(H105-J347)/(I187-J347)</f>
        <v>3.4214011579344454</v>
      </c>
      <c r="K187" s="277"/>
      <c r="L187" s="42">
        <f>[11]National!H117</f>
        <v>9877.3449999999993</v>
      </c>
      <c r="M187" s="42">
        <f t="shared" si="672"/>
        <v>5438.0130000000008</v>
      </c>
      <c r="N187" s="42">
        <f>[12]Total_Industrial!F115</f>
        <v>19176.67631735087</v>
      </c>
      <c r="O187" s="42">
        <f t="shared" ref="O187:O234" si="808">O105</f>
        <v>15134.086036861363</v>
      </c>
      <c r="P187" s="42">
        <f t="shared" ref="P187:P231" si="809">(L105-L187)+(M105-M187)+(N105-N187)+(O105-O187)</f>
        <v>11571.121079399094</v>
      </c>
      <c r="Q187" s="42">
        <f>SUM(L187:P187)</f>
        <v>61197.241433611329</v>
      </c>
      <c r="R187" s="277">
        <f t="shared" ref="R187" si="810">(P105-R347)/(Q187-R347)</f>
        <v>-5.5580385973639131E-5</v>
      </c>
      <c r="S187" s="27"/>
      <c r="T187" s="51">
        <f t="shared" ref="T187:T234" si="811">L187/C187</f>
        <v>0.99629235241957825</v>
      </c>
      <c r="U187" s="51">
        <f t="shared" ref="U187:U234" si="812">M187/D187</f>
        <v>1</v>
      </c>
      <c r="V187" s="51">
        <f t="shared" ref="V187:V234" si="813">N187/E187</f>
        <v>0.77048176624348463</v>
      </c>
      <c r="W187" s="51">
        <f t="shared" ref="W187:W234" si="814">O187/F187</f>
        <v>0.94160929638600921</v>
      </c>
      <c r="X187" s="51">
        <f t="shared" ref="X187:X234" si="815">P187/G187</f>
        <v>1.0059384678632577</v>
      </c>
      <c r="Y187" s="51">
        <f t="shared" ref="Y187:Y234" si="816">Q187/H187</f>
        <v>0.90239184333139344</v>
      </c>
      <c r="AA187" s="23">
        <f t="shared" ref="AA187:AA234" si="817">AA105</f>
        <v>63443</v>
      </c>
      <c r="AB187" s="23">
        <f t="shared" si="673"/>
        <v>43217.587378911085</v>
      </c>
      <c r="AC187" s="27">
        <f t="shared" ref="AC187:AD206" si="818">AC105</f>
        <v>1381.4295529538467</v>
      </c>
      <c r="AD187" s="58">
        <f t="shared" si="818"/>
        <v>0.68193706834026513</v>
      </c>
      <c r="AE187" s="27">
        <f t="shared" si="674"/>
        <v>4778.7394641288047</v>
      </c>
      <c r="AF187" s="27">
        <f t="shared" ref="AF187:AF234" si="819">AF105</f>
        <v>4951.3</v>
      </c>
      <c r="AI187" s="267">
        <f t="shared" ref="AI187:AI234" si="820">L187/AA187*1000</f>
        <v>155.68849203221788</v>
      </c>
      <c r="AJ187" s="267">
        <f t="shared" ref="AJ187:AJ234" si="821">M187/AB187*1000</f>
        <v>125.8287037710391</v>
      </c>
      <c r="AK187" s="267">
        <f t="shared" ref="AK187:AK234" si="822">N187/AC187</f>
        <v>13.881762031474043</v>
      </c>
      <c r="AL187" s="51">
        <f t="shared" si="800"/>
        <v>22.192789832785465</v>
      </c>
      <c r="AM187" s="291">
        <f t="shared" si="801"/>
        <v>2.4213751693844614</v>
      </c>
      <c r="AN187" s="15"/>
      <c r="AO187" s="34">
        <f t="shared" si="680"/>
        <v>12.359833060733813</v>
      </c>
      <c r="AP187" s="34">
        <f t="shared" si="681"/>
        <v>13.696747318885949</v>
      </c>
      <c r="AR187" s="26">
        <f t="shared" si="682"/>
        <v>1.3746955608121543</v>
      </c>
      <c r="AS187" s="26">
        <f t="shared" si="683"/>
        <v>1.2013666642204288</v>
      </c>
      <c r="AT187" s="26">
        <f t="shared" si="684"/>
        <v>1.5255719601129756</v>
      </c>
      <c r="AU187" s="26">
        <f t="shared" si="685"/>
        <v>1.1450058440995639</v>
      </c>
      <c r="AV187" s="26">
        <f t="shared" si="686"/>
        <v>1.0606473888958012</v>
      </c>
      <c r="AW187" s="26">
        <f t="shared" si="687"/>
        <v>1.4190619363189325</v>
      </c>
      <c r="AZ187" s="34">
        <f t="shared" si="688"/>
        <v>12.813402540746875</v>
      </c>
      <c r="BA187" s="34">
        <f t="shared" si="689"/>
        <v>8.7285333910106608</v>
      </c>
      <c r="BB187" s="34">
        <f t="shared" si="690"/>
        <v>0.27900340374322841</v>
      </c>
      <c r="BC187" s="95">
        <f t="shared" si="691"/>
        <v>1.3772889308671766E-4</v>
      </c>
      <c r="BD187" s="34">
        <f t="shared" si="692"/>
        <v>0.96514843861789923</v>
      </c>
      <c r="BE187" s="547" t="s">
        <v>2222</v>
      </c>
      <c r="BF187" s="242">
        <f>AS187</f>
        <v>1.2013666642204288</v>
      </c>
      <c r="BG187">
        <f>BJ187*BP187</f>
        <v>1.201366664220429</v>
      </c>
      <c r="BI187" s="258">
        <f>[11]National!CQ117</f>
        <v>1.4445026148903892</v>
      </c>
      <c r="BJ187" s="258">
        <f>[10]Commercial_Total!Y116</f>
        <v>1.1954305043063984</v>
      </c>
      <c r="BK187" s="258">
        <f>[12]Total_Industrial!Z115</f>
        <v>1.4306235361158564</v>
      </c>
      <c r="BL187" s="51">
        <f t="shared" ref="BL187:BL234" si="823">BL105</f>
        <v>1.1934927904002204</v>
      </c>
      <c r="BM187" s="290">
        <f>(1-$BM$184)*AV187+AV187*$BM$184*CF267</f>
        <v>1.0606473888958012</v>
      </c>
      <c r="BO187" s="258">
        <f>[11]National!CU117</f>
        <v>0.95167398566216399</v>
      </c>
      <c r="BP187" s="258">
        <f>[10]Commercial_Total!X116</f>
        <v>1.0049657089162827</v>
      </c>
      <c r="BQ187" s="258">
        <f>[12]Total_Industrial!AD115</f>
        <v>1.0663682072426428</v>
      </c>
      <c r="BR187" s="51">
        <f>AU187/BL187</f>
        <v>0.95937390934351841</v>
      </c>
      <c r="BS187" s="51">
        <v>1</v>
      </c>
      <c r="CA187" s="83">
        <f t="shared" si="782"/>
        <v>0.62271886908729612</v>
      </c>
      <c r="CB187" s="83">
        <f t="shared" si="693"/>
        <v>1.4266047498783514</v>
      </c>
      <c r="CC187" s="83">
        <f t="shared" si="748"/>
        <v>1.4190619363189325</v>
      </c>
      <c r="CD187" s="83">
        <f t="shared" si="694"/>
        <v>1.1364597357338799</v>
      </c>
      <c r="CE187" s="83">
        <f t="shared" si="695"/>
        <v>0.99368754697394535</v>
      </c>
      <c r="CF187" s="83">
        <f t="shared" si="696"/>
        <v>1.2566010365551699</v>
      </c>
      <c r="CG187" s="411">
        <f t="shared" si="749"/>
        <v>0.88367656935938677</v>
      </c>
      <c r="CH187" s="411">
        <f t="shared" si="697"/>
        <v>0.88367664414935432</v>
      </c>
      <c r="CI187" s="9"/>
      <c r="CJ187" s="84">
        <f t="shared" si="750"/>
        <v>1.1292858870360574</v>
      </c>
      <c r="CL187" s="87">
        <f t="shared" si="698"/>
        <v>2.8848451618644551</v>
      </c>
      <c r="CM187" s="87">
        <f t="shared" si="751"/>
        <v>4.1479586534244146E-3</v>
      </c>
      <c r="CN187" s="92">
        <f t="shared" si="752"/>
        <v>1</v>
      </c>
      <c r="CO187" s="92">
        <f t="shared" si="753"/>
        <v>1</v>
      </c>
      <c r="CP187" s="5">
        <f t="shared" si="754"/>
        <v>1</v>
      </c>
      <c r="CQ187" s="91">
        <f t="shared" si="699"/>
        <v>1</v>
      </c>
      <c r="CR187" s="37">
        <f t="shared" si="700"/>
        <v>0.88367656935938677</v>
      </c>
      <c r="CS187">
        <f t="shared" si="701"/>
        <v>1.1292858870360574</v>
      </c>
      <c r="CT187" s="84">
        <f t="shared" si="702"/>
        <v>1.2486689072205088</v>
      </c>
      <c r="CU187" s="205"/>
      <c r="CV187" s="244"/>
      <c r="CW187" s="5"/>
      <c r="CX187" s="26">
        <f t="shared" ref="CX187:CX234" si="824">L187/$Q187</f>
        <v>0.1614018012677132</v>
      </c>
      <c r="CY187" s="26">
        <f t="shared" ref="CY187:CY234" si="825">M187/$Q187</f>
        <v>8.8860426918087904E-2</v>
      </c>
      <c r="CZ187" s="26">
        <f t="shared" ref="CZ187:CZ234" si="826">N187/$Q187</f>
        <v>0.31335850878432692</v>
      </c>
      <c r="DA187" s="26">
        <f t="shared" ref="DA187:DA234" si="827">O187/$Q187</f>
        <v>0.24730013448856661</v>
      </c>
      <c r="DB187" s="26">
        <f t="shared" ref="DB187:DB234" si="828">P187/$Q187</f>
        <v>0.18907912854130535</v>
      </c>
      <c r="DC187" s="26">
        <f>SUM(CX187:DB187)</f>
        <v>1</v>
      </c>
      <c r="DE187" s="26" t="e">
        <f t="shared" ref="DE187" si="829">(CX187-CX186)/LN(CX187/CX186)</f>
        <v>#DIV/0!</v>
      </c>
      <c r="DF187" s="26" t="e">
        <f t="shared" ref="DF187" si="830">(CY187-CY186)/LN(CY187/CY186)</f>
        <v>#DIV/0!</v>
      </c>
      <c r="DG187" s="26" t="e">
        <f t="shared" ref="DG187" si="831">(CZ187-CZ186)/LN(CZ187/CZ186)</f>
        <v>#DIV/0!</v>
      </c>
      <c r="DH187" s="26" t="e">
        <f t="shared" ref="DH187" si="832">(DA187-DA186)/LN(DA187/DA186)</f>
        <v>#DIV/0!</v>
      </c>
      <c r="DI187" s="26" t="e">
        <f t="shared" ref="DI187" si="833">(DB187-DB186)/LN(DB187/DB186)</f>
        <v>#DIV/0!</v>
      </c>
      <c r="DJ187" s="26" t="e">
        <f t="shared" ref="DJ187" si="834">SUM(DE187:DI187)</f>
        <v>#DIV/0!</v>
      </c>
      <c r="DK187" s="26"/>
      <c r="DL187" s="26" t="e">
        <f t="shared" ref="DL187" si="835">DE187/$DJ187</f>
        <v>#DIV/0!</v>
      </c>
      <c r="DM187" s="26" t="e">
        <f t="shared" ref="DM187" si="836">DF187/$DJ187</f>
        <v>#DIV/0!</v>
      </c>
      <c r="DN187" s="26" t="e">
        <f t="shared" ref="DN187" si="837">DG187/$DJ187</f>
        <v>#DIV/0!</v>
      </c>
      <c r="DO187" s="26" t="e">
        <f t="shared" ref="DO187" si="838">DH187/$DJ187</f>
        <v>#DIV/0!</v>
      </c>
      <c r="DP187" s="26" t="e">
        <f t="shared" ref="DP187" si="839">DI187/$DJ187</f>
        <v>#DIV/0!</v>
      </c>
      <c r="DQ187" s="26" t="e">
        <f t="shared" ref="DQ187" si="840">SUM(DL187:DP187)</f>
        <v>#DIV/0!</v>
      </c>
      <c r="DR187" s="26"/>
      <c r="DS187" s="26"/>
      <c r="DT187" s="26" t="e">
        <f t="shared" si="783"/>
        <v>#DIV/0!</v>
      </c>
      <c r="DU187" s="26">
        <f t="shared" si="784"/>
        <v>2.1540115178780326E-2</v>
      </c>
      <c r="DV187" s="26" t="e">
        <f t="shared" si="785"/>
        <v>#DIV/0!</v>
      </c>
      <c r="DW187" s="26" t="e">
        <f t="shared" si="786"/>
        <v>#DIV/0!</v>
      </c>
      <c r="DX187" s="26" t="e">
        <f t="shared" si="787"/>
        <v>#DIV/0!</v>
      </c>
      <c r="DZ187" s="26" t="e">
        <f t="shared" si="788"/>
        <v>#DIV/0!</v>
      </c>
      <c r="EA187" s="26">
        <f t="shared" si="789"/>
        <v>1</v>
      </c>
      <c r="EB187" s="26">
        <f t="shared" si="703"/>
        <v>1.2486689072205088</v>
      </c>
      <c r="ED187" s="26" t="e">
        <f t="shared" si="755"/>
        <v>#DIV/0!</v>
      </c>
      <c r="EE187" s="26" t="e">
        <f t="shared" si="756"/>
        <v>#DIV/0!</v>
      </c>
      <c r="EF187" s="26" t="e">
        <f t="shared" si="757"/>
        <v>#DIV/0!</v>
      </c>
      <c r="EG187" s="26" t="e">
        <f t="shared" si="758"/>
        <v>#DIV/0!</v>
      </c>
      <c r="EH187" s="26" t="e">
        <f t="shared" si="759"/>
        <v>#DIV/0!</v>
      </c>
      <c r="EJ187" s="26" t="e">
        <f t="shared" si="760"/>
        <v>#DIV/0!</v>
      </c>
      <c r="EK187" s="26">
        <f t="shared" si="790"/>
        <v>1</v>
      </c>
      <c r="EL187" s="26">
        <f t="shared" si="704"/>
        <v>1.1364597357338799</v>
      </c>
      <c r="EO187" s="26" t="e">
        <f t="shared" si="791"/>
        <v>#DIV/0!</v>
      </c>
      <c r="EP187" s="26">
        <f t="shared" si="792"/>
        <v>2.8658010060826519E-2</v>
      </c>
      <c r="EQ187" s="26" t="e">
        <f t="shared" si="793"/>
        <v>#DIV/0!</v>
      </c>
      <c r="ER187" s="26" t="e">
        <f t="shared" si="794"/>
        <v>#DIV/0!</v>
      </c>
      <c r="ES187" s="26" t="e">
        <f t="shared" si="795"/>
        <v>#DIV/0!</v>
      </c>
      <c r="EU187" s="26" t="e">
        <f t="shared" si="761"/>
        <v>#DIV/0!</v>
      </c>
      <c r="EV187" s="26">
        <f t="shared" si="796"/>
        <v>1</v>
      </c>
      <c r="EW187" s="26">
        <f t="shared" si="705"/>
        <v>1.2566010365551699</v>
      </c>
      <c r="EX187" s="26"/>
      <c r="EY187" s="26" t="e">
        <f t="shared" si="762"/>
        <v>#DIV/0!</v>
      </c>
      <c r="EZ187" s="26">
        <f t="shared" si="763"/>
        <v>-7.117894882045929E-3</v>
      </c>
      <c r="FA187" s="26" t="e">
        <f t="shared" si="764"/>
        <v>#DIV/0!</v>
      </c>
      <c r="FB187" s="26" t="e">
        <f t="shared" si="765"/>
        <v>#DIV/0!</v>
      </c>
      <c r="FC187" s="26" t="e">
        <f t="shared" si="766"/>
        <v>#DIV/0!</v>
      </c>
      <c r="FD187" s="26"/>
      <c r="FE187" s="26" t="e">
        <f t="shared" si="767"/>
        <v>#DIV/0!</v>
      </c>
      <c r="FF187" s="26">
        <f t="shared" si="797"/>
        <v>1</v>
      </c>
      <c r="FG187" s="26">
        <f t="shared" si="706"/>
        <v>0.99368754697394535</v>
      </c>
      <c r="FW187" s="26">
        <f t="shared" si="707"/>
        <v>0.62271886908729612</v>
      </c>
      <c r="FY187" s="8">
        <f t="shared" si="798"/>
        <v>21</v>
      </c>
      <c r="FZ187" t="b">
        <f t="shared" si="768"/>
        <v>1</v>
      </c>
      <c r="GD187" s="11"/>
      <c r="GE187" s="11"/>
      <c r="GF187" s="11"/>
      <c r="GG187" s="17">
        <f t="shared" ca="1" si="708"/>
        <v>2006</v>
      </c>
      <c r="GH187" s="18">
        <f t="shared" ca="1" si="803"/>
        <v>1.9290789953591325</v>
      </c>
      <c r="GI187" s="18">
        <f t="shared" ca="1" si="804"/>
        <v>0.79289580470264986</v>
      </c>
      <c r="GJ187" s="18">
        <f t="shared" ca="1" si="805"/>
        <v>0.86634859390538599</v>
      </c>
      <c r="GK187" s="94">
        <f t="shared" ca="1" si="769"/>
        <v>1.3251309791046413</v>
      </c>
      <c r="GM187">
        <f t="shared" ca="1" si="770"/>
        <v>2006</v>
      </c>
      <c r="GN187" s="18">
        <f t="shared" ca="1" si="712"/>
        <v>0.79300784646058564</v>
      </c>
      <c r="GO187" s="18">
        <f t="shared" ca="1" si="713"/>
        <v>0.97673413398547826</v>
      </c>
      <c r="GP187" s="18">
        <f t="shared" ca="1" si="714"/>
        <v>0.81246785779047381</v>
      </c>
      <c r="GQ187" s="18">
        <f t="shared" ca="1" si="715"/>
        <v>0.83813139167191675</v>
      </c>
      <c r="GR187" s="18">
        <f t="shared" ca="1" si="716"/>
        <v>0.94083137018295904</v>
      </c>
      <c r="GY187" s="14"/>
      <c r="HA187">
        <f t="shared" si="717"/>
        <v>0.44883695632467324</v>
      </c>
      <c r="HB187">
        <f t="shared" si="718"/>
        <v>1.2289398730617695</v>
      </c>
      <c r="HC187">
        <f t="shared" si="719"/>
        <v>0.98795822262082422</v>
      </c>
      <c r="HD187">
        <f t="shared" si="720"/>
        <v>1.3154926300468504</v>
      </c>
      <c r="HE187">
        <f t="shared" si="721"/>
        <v>0.71687963516351683</v>
      </c>
      <c r="HF187">
        <f t="shared" si="722"/>
        <v>0.716879806841488</v>
      </c>
      <c r="HH187">
        <f t="shared" si="723"/>
        <v>1.2141412526979674</v>
      </c>
      <c r="HJ187">
        <f t="shared" si="771"/>
        <v>1.3410562850655703</v>
      </c>
      <c r="HK187">
        <f t="shared" si="772"/>
        <v>1.1319563330287621</v>
      </c>
      <c r="HL187">
        <f t="shared" si="773"/>
        <v>1.5973448054460559</v>
      </c>
      <c r="HM187">
        <f t="shared" si="774"/>
        <v>1.3244506042618318</v>
      </c>
      <c r="HN187">
        <f t="shared" si="775"/>
        <v>1.0717998605920602</v>
      </c>
      <c r="HP187" s="8">
        <f t="shared" si="799"/>
        <v>21</v>
      </c>
      <c r="HQ187" t="b">
        <f t="shared" si="776"/>
        <v>1</v>
      </c>
      <c r="HT187" s="11"/>
      <c r="HU187" s="11"/>
      <c r="HV187" s="11"/>
      <c r="HW187" s="11" t="e">
        <f t="shared" ref="HW187:HW227" ca="1" si="841">IF(HQ187,OFFSET(BP$10,$FZ$4+$FY187,0),"")</f>
        <v>#DIV/0!</v>
      </c>
      <c r="HX187" s="12">
        <f t="shared" ca="1" si="725"/>
        <v>1.3904218866145728</v>
      </c>
      <c r="HY187" s="12">
        <f t="shared" ca="1" si="726"/>
        <v>0.85247457409330052</v>
      </c>
      <c r="HZ187" s="12">
        <f t="shared" ca="1" si="727"/>
        <v>0.90695070048507842</v>
      </c>
      <c r="IC187" s="12">
        <f t="shared" ca="1" si="728"/>
        <v>0.83633136451056589</v>
      </c>
      <c r="ID187" s="12">
        <f t="shared" ca="1" si="729"/>
        <v>0.88821392183923498</v>
      </c>
      <c r="IE187" s="12">
        <f t="shared" ca="1" si="730"/>
        <v>0.64764979098637976</v>
      </c>
      <c r="IF187" s="12">
        <f t="shared" ca="1" si="731"/>
        <v>1.034116071094755</v>
      </c>
      <c r="IG187" s="12">
        <f t="shared" ca="1" si="732"/>
        <v>0.95072400305677529</v>
      </c>
      <c r="IH187" s="197"/>
      <c r="II187">
        <f t="shared" si="777"/>
        <v>0.73053845009682616</v>
      </c>
      <c r="IJ187">
        <f t="shared" si="778"/>
        <v>0.74293273652382819</v>
      </c>
      <c r="IK187" t="e">
        <f t="shared" si="779"/>
        <v>#DIV/0!</v>
      </c>
      <c r="IL187">
        <f t="shared" si="733"/>
        <v>1.0042679643506984</v>
      </c>
      <c r="IM187">
        <f t="shared" si="734"/>
        <v>0.89253462341778633</v>
      </c>
      <c r="IN187">
        <f t="shared" si="735"/>
        <v>1.1656482691167918</v>
      </c>
    </row>
    <row r="188" spans="1:262" x14ac:dyDescent="0.2">
      <c r="A188" t="s">
        <v>202</v>
      </c>
      <c r="B188" s="1">
        <f t="shared" si="781"/>
        <v>1971</v>
      </c>
      <c r="C188" s="42">
        <f t="shared" si="806"/>
        <v>10132.579</v>
      </c>
      <c r="D188" s="42">
        <f t="shared" si="806"/>
        <v>5611.9489999999996</v>
      </c>
      <c r="E188" s="42">
        <f t="shared" si="806"/>
        <v>24707.463</v>
      </c>
      <c r="F188" s="42">
        <f t="shared" si="806"/>
        <v>16704.863999999998</v>
      </c>
      <c r="G188" s="42">
        <f t="shared" si="671"/>
        <v>12103.723999999998</v>
      </c>
      <c r="H188" s="42">
        <f t="shared" si="747"/>
        <v>69260.578999999998</v>
      </c>
      <c r="I188" s="42">
        <f t="shared" ref="I188:I227" si="842">H188-G188</f>
        <v>57156.854999999996</v>
      </c>
      <c r="J188" s="277">
        <f t="shared" si="807"/>
        <v>3.4138900306756739</v>
      </c>
      <c r="K188" s="277"/>
      <c r="L188" s="42">
        <f>[11]National!H118</f>
        <v>10097.753999999999</v>
      </c>
      <c r="M188" s="42">
        <f t="shared" si="672"/>
        <v>5611.9489999999996</v>
      </c>
      <c r="N188" s="42">
        <f>[12]Total_Industrial!F116</f>
        <v>19277.765109562977</v>
      </c>
      <c r="O188" s="42">
        <f t="shared" si="808"/>
        <v>15845.497142715329</v>
      </c>
      <c r="P188" s="42">
        <f t="shared" si="809"/>
        <v>12145.992438970523</v>
      </c>
      <c r="Q188" s="42">
        <f t="shared" ref="Q188:Q201" si="843">SUM(L188:P188)</f>
        <v>62978.957691248826</v>
      </c>
      <c r="R188" s="27"/>
      <c r="S188" s="27"/>
      <c r="T188" s="51">
        <f t="shared" si="811"/>
        <v>0.9965630665203794</v>
      </c>
      <c r="U188" s="51">
        <f t="shared" si="812"/>
        <v>1</v>
      </c>
      <c r="V188" s="51">
        <f t="shared" si="813"/>
        <v>0.78024057385264434</v>
      </c>
      <c r="W188" s="51">
        <f t="shared" si="814"/>
        <v>0.94855589023145181</v>
      </c>
      <c r="X188" s="51">
        <f t="shared" si="815"/>
        <v>1.003492184634293</v>
      </c>
      <c r="Y188" s="51">
        <f t="shared" si="816"/>
        <v>0.90930452214742286</v>
      </c>
      <c r="AA188" s="23">
        <f t="shared" si="817"/>
        <v>65211.199999999997</v>
      </c>
      <c r="AB188" s="23">
        <f t="shared" si="673"/>
        <v>44196.531411053329</v>
      </c>
      <c r="AC188" s="27">
        <f t="shared" si="818"/>
        <v>1409.762699457305</v>
      </c>
      <c r="AD188" s="58">
        <f t="shared" si="818"/>
        <v>0.71329863034206265</v>
      </c>
      <c r="AE188" s="27">
        <f t="shared" si="674"/>
        <v>5031.5830006973911</v>
      </c>
      <c r="AF188" s="27">
        <f t="shared" si="819"/>
        <v>5114.3</v>
      </c>
      <c r="AI188" s="267">
        <f t="shared" si="820"/>
        <v>154.84692813504427</v>
      </c>
      <c r="AJ188" s="267">
        <f t="shared" si="821"/>
        <v>126.97713645909506</v>
      </c>
      <c r="AK188" s="267">
        <f t="shared" si="822"/>
        <v>13.67447522691872</v>
      </c>
      <c r="AL188" s="51">
        <f t="shared" si="800"/>
        <v>22.21439446072764</v>
      </c>
      <c r="AM188" s="291">
        <f t="shared" si="801"/>
        <v>2.4139505275550568</v>
      </c>
      <c r="AN188" s="15"/>
      <c r="AO188" s="34">
        <f t="shared" si="680"/>
        <v>12.314286938828154</v>
      </c>
      <c r="AP188" s="34">
        <f t="shared" si="681"/>
        <v>13.542533484543338</v>
      </c>
      <c r="AR188" s="26">
        <f t="shared" si="682"/>
        <v>1.3672647344326108</v>
      </c>
      <c r="AS188" s="26">
        <f t="shared" si="683"/>
        <v>1.2123314815171404</v>
      </c>
      <c r="AT188" s="26">
        <f t="shared" si="684"/>
        <v>1.5027916433193271</v>
      </c>
      <c r="AU188" s="26">
        <f t="shared" si="685"/>
        <v>1.1461205045563958</v>
      </c>
      <c r="AV188" s="26">
        <f t="shared" si="686"/>
        <v>1.0573951349413484</v>
      </c>
      <c r="AW188" s="26">
        <f t="shared" si="687"/>
        <v>1.4138326773454764</v>
      </c>
      <c r="AZ188" s="34">
        <f t="shared" si="688"/>
        <v>12.750757679447823</v>
      </c>
      <c r="BA188" s="34">
        <f t="shared" si="689"/>
        <v>8.6417557458602996</v>
      </c>
      <c r="BB188" s="34">
        <f t="shared" si="690"/>
        <v>0.27565115449960015</v>
      </c>
      <c r="BC188" s="95">
        <f t="shared" si="691"/>
        <v>1.394714096439518E-4</v>
      </c>
      <c r="BD188" s="34">
        <f t="shared" si="692"/>
        <v>0.98382633023041099</v>
      </c>
      <c r="BE188" s="547" t="s">
        <v>2223</v>
      </c>
      <c r="BF188" s="26">
        <f>AV187</f>
        <v>1.0606473888958012</v>
      </c>
      <c r="BG188" s="26">
        <f>BM187</f>
        <v>1.0606473888958012</v>
      </c>
      <c r="BI188" s="258">
        <f>[11]National!CQ118</f>
        <v>1.4586703727620935</v>
      </c>
      <c r="BJ188" s="258">
        <f>[10]Commercial_Total!Y117</f>
        <v>1.2195818284442008</v>
      </c>
      <c r="BK188" s="258">
        <f>[12]Total_Industrial!Z116</f>
        <v>1.4200370444566688</v>
      </c>
      <c r="BL188" s="51">
        <f t="shared" si="823"/>
        <v>1.1820648969358265</v>
      </c>
      <c r="BM188" s="290">
        <f t="shared" ref="BM188:BM234" si="844">(1-$BM$184)*AV188+AV188*$BM$184*CF268</f>
        <v>1.0573951349413484</v>
      </c>
      <c r="BO188" s="258">
        <f>[11]National!CU118</f>
        <v>0.93733633037572472</v>
      </c>
      <c r="BP188" s="258">
        <f>[10]Commercial_Total!X117</f>
        <v>0.99405505497215418</v>
      </c>
      <c r="BQ188" s="258">
        <f>[12]Total_Industrial!AD116</f>
        <v>1.058276106015938</v>
      </c>
      <c r="BR188" s="51">
        <f t="shared" ref="BR188:BR201" si="845">AU188/BL188</f>
        <v>0.96959186211128801</v>
      </c>
      <c r="BS188" s="51">
        <v>1</v>
      </c>
      <c r="CA188" s="83">
        <f t="shared" si="782"/>
        <v>0.64321917722076194</v>
      </c>
      <c r="CB188" s="83">
        <f t="shared" si="693"/>
        <v>1.4105423824090493</v>
      </c>
      <c r="CC188" s="83">
        <f t="shared" si="748"/>
        <v>1.4138326773454764</v>
      </c>
      <c r="CD188" s="83">
        <f t="shared" si="694"/>
        <v>1.1380235875601248</v>
      </c>
      <c r="CE188" s="83">
        <f t="shared" si="695"/>
        <v>0.99058215516358883</v>
      </c>
      <c r="CF188" s="83">
        <f t="shared" si="696"/>
        <v>1.2541694739259297</v>
      </c>
      <c r="CG188" s="411">
        <f t="shared" si="749"/>
        <v>0.90940423840135409</v>
      </c>
      <c r="CH188" s="411">
        <f t="shared" si="697"/>
        <v>0.90940429144998425</v>
      </c>
      <c r="CI188" s="9"/>
      <c r="CJ188" s="84">
        <f t="shared" si="750"/>
        <v>1.1273058579923076</v>
      </c>
      <c r="CL188" s="87">
        <f t="shared" si="698"/>
        <v>2.8549798599582985</v>
      </c>
      <c r="CM188" s="87">
        <f t="shared" si="751"/>
        <v>4.1677477617758953E-3</v>
      </c>
      <c r="CN188" s="92">
        <f t="shared" si="752"/>
        <v>1</v>
      </c>
      <c r="CO188" s="92">
        <f t="shared" si="753"/>
        <v>1</v>
      </c>
      <c r="CP188" s="5">
        <f t="shared" si="754"/>
        <v>1</v>
      </c>
      <c r="CQ188" s="91">
        <f t="shared" si="699"/>
        <v>1</v>
      </c>
      <c r="CR188" s="37">
        <f t="shared" si="700"/>
        <v>0.90940423840135409</v>
      </c>
      <c r="CS188">
        <f t="shared" si="701"/>
        <v>1.1273058579923076</v>
      </c>
      <c r="CT188" s="84">
        <f t="shared" si="702"/>
        <v>1.2423579728928771</v>
      </c>
      <c r="CU188" s="205"/>
      <c r="CV188" s="244"/>
      <c r="CW188" s="5"/>
      <c r="CX188" s="26">
        <f t="shared" si="824"/>
        <v>0.16033536232059811</v>
      </c>
      <c r="CY188" s="26">
        <f t="shared" si="825"/>
        <v>8.9108318170527639E-2</v>
      </c>
      <c r="CZ188" s="26">
        <f t="shared" si="826"/>
        <v>0.30609850998283034</v>
      </c>
      <c r="DA188" s="26">
        <f t="shared" si="827"/>
        <v>0.25159986324951711</v>
      </c>
      <c r="DB188" s="26">
        <f t="shared" si="828"/>
        <v>0.19285794627652683</v>
      </c>
      <c r="DC188" s="26">
        <f t="shared" ref="DC188:DC201" si="846">SUM(CX188:DB188)</f>
        <v>1</v>
      </c>
      <c r="DE188" s="26">
        <f t="shared" ref="DE188:DE202" si="847">(CX188-CX187)/LN(CX188/CX187)</f>
        <v>0.16086799265106488</v>
      </c>
      <c r="DF188" s="26">
        <f t="shared" ref="DF188:DF202" si="848">(CY188-CY187)/LN(CY188/CY187)</f>
        <v>8.8984314996650105E-2</v>
      </c>
      <c r="DG188" s="26">
        <f t="shared" ref="DG188:DG202" si="849">(CZ188-CZ187)/LN(CZ188/CZ187)</f>
        <v>0.30971432773961671</v>
      </c>
      <c r="DH188" s="26">
        <f t="shared" ref="DH188:DH202" si="850">(DA188-DA187)/LN(DA188/DA187)</f>
        <v>0.24944382260335707</v>
      </c>
      <c r="DI188" s="26">
        <f t="shared" ref="DI188:DI202" si="851">(DB188-DB187)/LN(DB188/DB187)</f>
        <v>0.19096230608741557</v>
      </c>
      <c r="DJ188" s="26">
        <f t="shared" ref="DJ188:DJ202" si="852">SUM(DE188:DI188)</f>
        <v>0.99997276407810431</v>
      </c>
      <c r="DK188" s="26"/>
      <c r="DL188" s="26">
        <f t="shared" ref="DL188:DL202" si="853">DE188/$DJ188</f>
        <v>0.16087237415848263</v>
      </c>
      <c r="DM188" s="26">
        <f t="shared" ref="DM188:DM202" si="854">DF188/$DJ188</f>
        <v>8.8986738632513246E-2</v>
      </c>
      <c r="DN188" s="26">
        <f t="shared" ref="DN188:DN202" si="855">DG188/$DJ188</f>
        <v>0.30972276332460796</v>
      </c>
      <c r="DO188" s="26">
        <f t="shared" ref="DO188:DO202" si="856">DH188/$DJ188</f>
        <v>0.24945061662086818</v>
      </c>
      <c r="DP188" s="26">
        <f t="shared" ref="DP188:DP202" si="857">DI188/$DJ188</f>
        <v>0.19096750726352801</v>
      </c>
      <c r="DQ188" s="26">
        <f t="shared" ref="DQ188:DQ202" si="858">SUM(DL188:DP188)</f>
        <v>1</v>
      </c>
      <c r="DR188" s="26"/>
      <c r="DS188" s="26"/>
      <c r="DT188" s="26">
        <f t="shared" si="783"/>
        <v>-5.4200964061946943E-3</v>
      </c>
      <c r="DU188" s="26">
        <f t="shared" si="784"/>
        <v>9.0855542498602324E-3</v>
      </c>
      <c r="DV188" s="26">
        <f t="shared" si="785"/>
        <v>-1.5044921593496345E-2</v>
      </c>
      <c r="DW188" s="26">
        <f t="shared" si="786"/>
        <v>9.7302407213840111E-4</v>
      </c>
      <c r="DX188" s="26">
        <f t="shared" si="787"/>
        <v>-3.0710020916630723E-3</v>
      </c>
      <c r="DZ188" s="26">
        <f t="shared" si="788"/>
        <v>0.99494587052569472</v>
      </c>
      <c r="EA188" s="26">
        <f t="shared" si="789"/>
        <v>0.99494587052569472</v>
      </c>
      <c r="EB188" s="26">
        <f t="shared" si="703"/>
        <v>1.2423579728928771</v>
      </c>
      <c r="ED188" s="26">
        <f t="shared" si="755"/>
        <v>-4.9010009444906254E-3</v>
      </c>
      <c r="EE188" s="26">
        <f t="shared" si="756"/>
        <v>-9.9915857929587445E-3</v>
      </c>
      <c r="EF188" s="26">
        <f t="shared" si="757"/>
        <v>-1.208784823575315E-2</v>
      </c>
      <c r="EG188" s="26">
        <f t="shared" si="758"/>
        <v>1.2572421405710389E-2</v>
      </c>
      <c r="EH188" s="26">
        <f t="shared" si="759"/>
        <v>1.916747589563024E-2</v>
      </c>
      <c r="EJ188" s="26">
        <f t="shared" si="760"/>
        <v>1.0013760732360966</v>
      </c>
      <c r="EK188" s="26">
        <f t="shared" si="790"/>
        <v>1.0013760732360966</v>
      </c>
      <c r="EL188" s="26">
        <f t="shared" si="704"/>
        <v>1.1380235875601248</v>
      </c>
      <c r="EO188" s="26">
        <f t="shared" si="791"/>
        <v>9.7602660285594153E-3</v>
      </c>
      <c r="EP188" s="26">
        <f t="shared" si="792"/>
        <v>2.0001661260924331E-2</v>
      </c>
      <c r="EQ188" s="26">
        <f t="shared" si="793"/>
        <v>-7.427429557754924E-3</v>
      </c>
      <c r="ER188" s="26">
        <f t="shared" si="794"/>
        <v>-9.6213042363685001E-3</v>
      </c>
      <c r="ES188" s="292">
        <f t="shared" ref="ES188:ES231" si="859">LN(BM188/BM187)+EintenAdj*EX268</f>
        <v>-3.0710020916630723E-3</v>
      </c>
      <c r="EU188" s="26">
        <f t="shared" si="761"/>
        <v>0.99806496846771198</v>
      </c>
      <c r="EV188" s="26">
        <f t="shared" si="796"/>
        <v>0.99806496846771198</v>
      </c>
      <c r="EW188" s="26">
        <f t="shared" si="705"/>
        <v>1.2541694739259297</v>
      </c>
      <c r="EX188" s="26"/>
      <c r="EY188" s="26">
        <f t="shared" si="762"/>
        <v>-1.5180362434754039E-2</v>
      </c>
      <c r="EZ188" s="26">
        <f t="shared" si="763"/>
        <v>-1.0916107011064333E-2</v>
      </c>
      <c r="FA188" s="26">
        <f t="shared" si="764"/>
        <v>-7.6174071158891703E-3</v>
      </c>
      <c r="FB188" s="26">
        <f t="shared" si="765"/>
        <v>1.059432830850692E-2</v>
      </c>
      <c r="FC188" s="26">
        <f t="shared" si="766"/>
        <v>0</v>
      </c>
      <c r="FD188" s="26"/>
      <c r="FE188" s="26">
        <f t="shared" si="767"/>
        <v>0.99687488102289978</v>
      </c>
      <c r="FF188" s="26">
        <f t="shared" si="797"/>
        <v>0.99687488102289978</v>
      </c>
      <c r="FG188" s="26">
        <f t="shared" si="706"/>
        <v>0.99058215516358883</v>
      </c>
      <c r="FW188" s="26">
        <f t="shared" si="707"/>
        <v>0.64321917722076194</v>
      </c>
      <c r="FY188" s="8">
        <f t="shared" si="798"/>
        <v>22</v>
      </c>
      <c r="FZ188" t="b">
        <f t="shared" si="768"/>
        <v>1</v>
      </c>
      <c r="GD188" s="11"/>
      <c r="GE188" s="11"/>
      <c r="GF188" s="11"/>
      <c r="GG188" s="17">
        <f t="shared" ca="1" si="708"/>
        <v>2007</v>
      </c>
      <c r="GH188" s="18">
        <f t="shared" ca="1" si="803"/>
        <v>1.9652626680585075</v>
      </c>
      <c r="GI188" s="18">
        <f t="shared" ca="1" si="804"/>
        <v>0.79077960177398987</v>
      </c>
      <c r="GJ188" s="18">
        <f t="shared" ca="1" si="805"/>
        <v>0.86271151768172094</v>
      </c>
      <c r="GK188" s="94">
        <f t="shared" ca="1" si="769"/>
        <v>1.3407310233353937</v>
      </c>
      <c r="GM188">
        <f t="shared" ca="1" si="770"/>
        <v>2007</v>
      </c>
      <c r="GN188" s="18">
        <f t="shared" ca="1" si="712"/>
        <v>0.79825779969073729</v>
      </c>
      <c r="GO188" s="18">
        <f t="shared" ca="1" si="713"/>
        <v>0.97848110220737294</v>
      </c>
      <c r="GP188" s="18">
        <f t="shared" ca="1" si="714"/>
        <v>0.80277232480896499</v>
      </c>
      <c r="GQ188" s="18">
        <f t="shared" ca="1" si="715"/>
        <v>0.83227345465368552</v>
      </c>
      <c r="GR188" s="18">
        <f t="shared" ca="1" si="716"/>
        <v>0.93870091017243851</v>
      </c>
      <c r="GY188" s="14"/>
      <c r="HA188">
        <f t="shared" si="717"/>
        <v>0.46361295937052416</v>
      </c>
      <c r="HB188">
        <f t="shared" si="718"/>
        <v>1.230630984329862</v>
      </c>
      <c r="HC188">
        <f t="shared" si="719"/>
        <v>0.98487073563072958</v>
      </c>
      <c r="HD188">
        <f t="shared" si="720"/>
        <v>1.3129471103272172</v>
      </c>
      <c r="HE188">
        <f t="shared" si="721"/>
        <v>0.73775111986270236</v>
      </c>
      <c r="HF188">
        <f t="shared" si="722"/>
        <v>0.73775127713491839</v>
      </c>
      <c r="HH188">
        <f t="shared" si="723"/>
        <v>1.2120124428269201</v>
      </c>
      <c r="HJ188">
        <f t="shared" si="771"/>
        <v>1.3338072935771343</v>
      </c>
      <c r="HK188">
        <f t="shared" si="772"/>
        <v>1.1422876454824584</v>
      </c>
      <c r="HL188">
        <f t="shared" si="773"/>
        <v>1.5734927541183328</v>
      </c>
      <c r="HM188">
        <f t="shared" si="774"/>
        <v>1.3257399537644616</v>
      </c>
      <c r="HN188">
        <f t="shared" si="775"/>
        <v>1.0685134099096885</v>
      </c>
      <c r="HP188" s="8">
        <f t="shared" si="799"/>
        <v>22</v>
      </c>
      <c r="HQ188" t="b">
        <f t="shared" si="776"/>
        <v>1</v>
      </c>
      <c r="HT188" s="11"/>
      <c r="HU188" s="11"/>
      <c r="HV188" s="11"/>
      <c r="HW188" s="11" t="e">
        <f t="shared" ca="1" si="841"/>
        <v>#DIV/0!</v>
      </c>
      <c r="HX188" s="12">
        <f t="shared" ca="1" si="725"/>
        <v>1.416501985242127</v>
      </c>
      <c r="HY188" s="12">
        <f t="shared" ca="1" si="726"/>
        <v>0.85019935813225644</v>
      </c>
      <c r="HZ188" s="12">
        <f t="shared" ca="1" si="727"/>
        <v>0.90314316983058662</v>
      </c>
      <c r="IC188" s="12">
        <f t="shared" ca="1" si="728"/>
        <v>0.87679518301607806</v>
      </c>
      <c r="ID188" s="12">
        <f t="shared" ca="1" si="729"/>
        <v>0.90684038794806499</v>
      </c>
      <c r="IE188" s="12">
        <f t="shared" ca="1" si="730"/>
        <v>0.64260189502411902</v>
      </c>
      <c r="IF188" s="12">
        <f t="shared" ca="1" si="731"/>
        <v>1.0228374920048262</v>
      </c>
      <c r="IG188" s="12">
        <f t="shared" ca="1" si="732"/>
        <v>0.94857114173247603</v>
      </c>
      <c r="IH188" s="197"/>
      <c r="II188">
        <f t="shared" si="777"/>
        <v>0.75089905863458772</v>
      </c>
      <c r="IJ188">
        <f t="shared" si="778"/>
        <v>0.75976129204513909</v>
      </c>
      <c r="IK188" t="e">
        <f t="shared" si="779"/>
        <v>#DIV/0!</v>
      </c>
      <c r="IL188">
        <f t="shared" si="733"/>
        <v>1.0266778019897171</v>
      </c>
      <c r="IM188">
        <f t="shared" si="734"/>
        <v>0.92108253278446028</v>
      </c>
      <c r="IN188">
        <f t="shared" si="735"/>
        <v>1.1717929197183423</v>
      </c>
    </row>
    <row r="189" spans="1:262" x14ac:dyDescent="0.2">
      <c r="A189" t="s">
        <v>202</v>
      </c>
      <c r="B189" s="1">
        <f t="shared" si="781"/>
        <v>1972</v>
      </c>
      <c r="C189" s="42">
        <f t="shared" si="806"/>
        <v>10465.897000000001</v>
      </c>
      <c r="D189" s="42">
        <f t="shared" si="806"/>
        <v>5819.7269999999999</v>
      </c>
      <c r="E189" s="42">
        <f t="shared" si="806"/>
        <v>25674.638999999999</v>
      </c>
      <c r="F189" s="42">
        <f t="shared" si="806"/>
        <v>17692.575000000001</v>
      </c>
      <c r="G189" s="42">
        <f t="shared" si="671"/>
        <v>13007.272000000001</v>
      </c>
      <c r="H189" s="42">
        <f t="shared" si="747"/>
        <v>72660.11</v>
      </c>
      <c r="I189" s="42">
        <f t="shared" si="842"/>
        <v>59652.838000000003</v>
      </c>
      <c r="J189" s="277">
        <f t="shared" si="807"/>
        <v>3.3898479225985532</v>
      </c>
      <c r="K189" s="277"/>
      <c r="L189" s="42">
        <f>[11]National!H119</f>
        <v>10457.719000000001</v>
      </c>
      <c r="M189" s="42">
        <f t="shared" si="672"/>
        <v>5819.7269999999999</v>
      </c>
      <c r="N189" s="42">
        <f>[12]Total_Industrial!F117</f>
        <v>20024.645284760416</v>
      </c>
      <c r="O189" s="42">
        <f t="shared" si="808"/>
        <v>16940.23523080493</v>
      </c>
      <c r="P189" s="42">
        <f t="shared" si="809"/>
        <v>13000.448829932291</v>
      </c>
      <c r="Q189" s="42">
        <f t="shared" si="843"/>
        <v>66242.775345497648</v>
      </c>
      <c r="R189" s="27"/>
      <c r="S189" s="27"/>
      <c r="T189" s="51">
        <f t="shared" si="811"/>
        <v>0.9992186049604731</v>
      </c>
      <c r="U189" s="51">
        <f t="shared" si="812"/>
        <v>1</v>
      </c>
      <c r="V189" s="51">
        <f t="shared" si="813"/>
        <v>0.77993872804834441</v>
      </c>
      <c r="W189" s="51">
        <f t="shared" si="814"/>
        <v>0.95747709029380568</v>
      </c>
      <c r="X189" s="51">
        <f t="shared" si="815"/>
        <v>0.99947543419806173</v>
      </c>
      <c r="Y189" s="51">
        <f t="shared" si="816"/>
        <v>0.91168008616416418</v>
      </c>
      <c r="AA189" s="23">
        <f t="shared" si="817"/>
        <v>67274.100000000006</v>
      </c>
      <c r="AB189" s="23">
        <f t="shared" si="673"/>
        <v>45237.158093969592</v>
      </c>
      <c r="AC189" s="27">
        <f t="shared" si="818"/>
        <v>1481.671917402625</v>
      </c>
      <c r="AD189" s="58">
        <f t="shared" si="818"/>
        <v>0.75758347403452642</v>
      </c>
      <c r="AE189" s="27">
        <f t="shared" si="674"/>
        <v>5439.834008295571</v>
      </c>
      <c r="AF189" s="27">
        <f t="shared" si="819"/>
        <v>5383.3</v>
      </c>
      <c r="AI189" s="267">
        <f t="shared" si="820"/>
        <v>155.44940772154513</v>
      </c>
      <c r="AJ189" s="267">
        <f t="shared" si="821"/>
        <v>128.64926191673848</v>
      </c>
      <c r="AK189" s="267">
        <f t="shared" si="822"/>
        <v>13.514898304790492</v>
      </c>
      <c r="AL189" s="51">
        <f t="shared" si="800"/>
        <v>22.360882742847277</v>
      </c>
      <c r="AM189" s="291">
        <f t="shared" si="801"/>
        <v>2.3898613101258288</v>
      </c>
      <c r="AN189" s="15"/>
      <c r="AO189" s="34">
        <f t="shared" si="680"/>
        <v>12.305235700313496</v>
      </c>
      <c r="AP189" s="34">
        <f t="shared" si="681"/>
        <v>13.497317630449723</v>
      </c>
      <c r="AR189" s="26">
        <f t="shared" si="682"/>
        <v>1.3725844982907596</v>
      </c>
      <c r="AS189" s="26">
        <f t="shared" si="683"/>
        <v>1.2282963267631224</v>
      </c>
      <c r="AT189" s="26">
        <f t="shared" si="684"/>
        <v>1.4852545268259028</v>
      </c>
      <c r="AU189" s="26">
        <f t="shared" si="685"/>
        <v>1.1536783618777544</v>
      </c>
      <c r="AV189" s="26">
        <f t="shared" si="686"/>
        <v>1.0468432114352735</v>
      </c>
      <c r="AW189" s="26">
        <f t="shared" si="687"/>
        <v>1.4127934830465259</v>
      </c>
      <c r="AZ189" s="34">
        <f t="shared" si="688"/>
        <v>12.496814221759887</v>
      </c>
      <c r="BA189" s="34">
        <f t="shared" si="689"/>
        <v>8.4032392944791461</v>
      </c>
      <c r="BB189" s="34">
        <f t="shared" si="690"/>
        <v>0.27523487775205263</v>
      </c>
      <c r="BC189" s="95">
        <f t="shared" si="691"/>
        <v>1.4072845169961295E-4</v>
      </c>
      <c r="BD189" s="34">
        <f t="shared" si="692"/>
        <v>1.0105017383938422</v>
      </c>
      <c r="BE189" s="34"/>
      <c r="BI189" s="258">
        <f>[11]National!CQ119</f>
        <v>1.4435656812302855</v>
      </c>
      <c r="BJ189" s="258">
        <f>[10]Commercial_Total!Y118</f>
        <v>1.2280692636740165</v>
      </c>
      <c r="BK189" s="258">
        <f>[12]Total_Industrial!Z117</f>
        <v>1.3744135566278992</v>
      </c>
      <c r="BL189" s="51">
        <f t="shared" si="823"/>
        <v>1.1818043808364722</v>
      </c>
      <c r="BM189" s="290">
        <f t="shared" si="844"/>
        <v>1.0468432114352735</v>
      </c>
      <c r="BO189" s="258">
        <f>[11]National!CU119</f>
        <v>0.95082926682003732</v>
      </c>
      <c r="BP189" s="258">
        <f>[10]Commercial_Total!X118</f>
        <v>1.0001848943669729</v>
      </c>
      <c r="BQ189" s="258">
        <f>[12]Total_Industrial!AD117</f>
        <v>1.0806459494212626</v>
      </c>
      <c r="BR189" s="51">
        <f t="shared" si="845"/>
        <v>0.97620078295968882</v>
      </c>
      <c r="BS189" s="51">
        <v>1</v>
      </c>
      <c r="CA189" s="83">
        <f t="shared" si="782"/>
        <v>0.67705097407905823</v>
      </c>
      <c r="CB189" s="83">
        <f t="shared" si="693"/>
        <v>1.4058328589931641</v>
      </c>
      <c r="CC189" s="83">
        <f t="shared" si="748"/>
        <v>1.4127934830465259</v>
      </c>
      <c r="CD189" s="83">
        <f t="shared" si="694"/>
        <v>1.1395541855786955</v>
      </c>
      <c r="CE189" s="83">
        <f t="shared" si="695"/>
        <v>1.0014427153851324</v>
      </c>
      <c r="CF189" s="83">
        <f t="shared" si="696"/>
        <v>1.2379912928628229</v>
      </c>
      <c r="CG189" s="411">
        <f t="shared" si="749"/>
        <v>0.95653320315604762</v>
      </c>
      <c r="CH189" s="411">
        <f t="shared" si="697"/>
        <v>0.95653320386919594</v>
      </c>
      <c r="CI189" s="9"/>
      <c r="CJ189" s="84">
        <f t="shared" si="750"/>
        <v>1.1411982379344219</v>
      </c>
      <c r="CL189" s="87">
        <f t="shared" si="698"/>
        <v>2.8888691739592733</v>
      </c>
      <c r="CM189" s="87">
        <f t="shared" si="751"/>
        <v>4.1102523459864036E-3</v>
      </c>
      <c r="CN189" s="92">
        <f t="shared" si="752"/>
        <v>1</v>
      </c>
      <c r="CO189" s="92">
        <f t="shared" si="753"/>
        <v>1</v>
      </c>
      <c r="CP189" s="5">
        <f t="shared" si="754"/>
        <v>1</v>
      </c>
      <c r="CQ189" s="91">
        <f t="shared" si="699"/>
        <v>1</v>
      </c>
      <c r="CR189" s="37">
        <f t="shared" si="700"/>
        <v>0.95653320315604762</v>
      </c>
      <c r="CS189">
        <f t="shared" si="701"/>
        <v>1.1411982379344219</v>
      </c>
      <c r="CT189" s="84">
        <f t="shared" si="702"/>
        <v>1.2397773628720181</v>
      </c>
      <c r="CU189" s="205"/>
      <c r="CV189" s="244"/>
      <c r="CW189" s="5"/>
      <c r="CX189" s="26">
        <f t="shared" si="824"/>
        <v>0.1578695781608852</v>
      </c>
      <c r="CY189" s="26">
        <f t="shared" si="825"/>
        <v>8.7854516506086458E-2</v>
      </c>
      <c r="CZ189" s="26">
        <f t="shared" si="826"/>
        <v>0.30229176208755332</v>
      </c>
      <c r="DA189" s="26">
        <f t="shared" si="827"/>
        <v>0.25572955152393556</v>
      </c>
      <c r="DB189" s="26">
        <f t="shared" si="828"/>
        <v>0.19625459172153931</v>
      </c>
      <c r="DC189" s="26">
        <f t="shared" si="846"/>
        <v>0.99999999999999978</v>
      </c>
      <c r="DE189" s="26">
        <f t="shared" si="847"/>
        <v>0.15909928561132461</v>
      </c>
      <c r="DF189" s="26">
        <f t="shared" si="848"/>
        <v>8.8479936764094019E-2</v>
      </c>
      <c r="DG189" s="26">
        <f t="shared" si="849"/>
        <v>0.30419116613804498</v>
      </c>
      <c r="DH189" s="26">
        <f t="shared" si="850"/>
        <v>0.25365910464089086</v>
      </c>
      <c r="DI189" s="26">
        <f t="shared" si="851"/>
        <v>0.19455132722615409</v>
      </c>
      <c r="DJ189" s="26">
        <f t="shared" si="852"/>
        <v>0.99998082038050851</v>
      </c>
      <c r="DK189" s="26"/>
      <c r="DL189" s="26">
        <f t="shared" si="853"/>
        <v>0.15910233713361105</v>
      </c>
      <c r="DM189" s="26">
        <f t="shared" si="854"/>
        <v>8.8481633808162444E-2</v>
      </c>
      <c r="DN189" s="26">
        <f t="shared" si="855"/>
        <v>0.30419700052076543</v>
      </c>
      <c r="DO189" s="26">
        <f t="shared" si="856"/>
        <v>0.25366396981931072</v>
      </c>
      <c r="DP189" s="26">
        <f t="shared" si="857"/>
        <v>0.19455505871815046</v>
      </c>
      <c r="DQ189" s="26">
        <f t="shared" si="858"/>
        <v>1</v>
      </c>
      <c r="DR189" s="26"/>
      <c r="DS189" s="26"/>
      <c r="DT189" s="26">
        <f t="shared" si="783"/>
        <v>3.8832578666326461E-3</v>
      </c>
      <c r="DU189" s="26">
        <f t="shared" si="784"/>
        <v>1.3082759199251247E-2</v>
      </c>
      <c r="DV189" s="26">
        <f t="shared" si="785"/>
        <v>-1.1738317858242402E-2</v>
      </c>
      <c r="DW189" s="26">
        <f t="shared" si="786"/>
        <v>6.572648277854325E-3</v>
      </c>
      <c r="DX189" s="26">
        <f t="shared" si="787"/>
        <v>-1.0029293471167667E-2</v>
      </c>
      <c r="DZ189" s="26">
        <f t="shared" si="788"/>
        <v>0.99792281284688833</v>
      </c>
      <c r="EA189" s="26">
        <f t="shared" si="789"/>
        <v>0.99287918174539724</v>
      </c>
      <c r="EB189" s="26">
        <f t="shared" si="703"/>
        <v>1.2397773628720181</v>
      </c>
      <c r="ED189" s="26">
        <f t="shared" si="755"/>
        <v>-2.0116946111693196E-2</v>
      </c>
      <c r="EE189" s="26">
        <f t="shared" si="756"/>
        <v>-2.7988511689610616E-2</v>
      </c>
      <c r="EF189" s="26">
        <f t="shared" si="757"/>
        <v>-1.5112992612221115E-3</v>
      </c>
      <c r="EG189" s="26">
        <f t="shared" si="758"/>
        <v>8.9725275589656976E-3</v>
      </c>
      <c r="EH189" s="26">
        <f t="shared" si="759"/>
        <v>2.6752869365437533E-2</v>
      </c>
      <c r="EJ189" s="26">
        <f t="shared" si="760"/>
        <v>1.0013449615942076</v>
      </c>
      <c r="EK189" s="26">
        <f t="shared" si="790"/>
        <v>1.0027228855959576</v>
      </c>
      <c r="EL189" s="26">
        <f t="shared" si="704"/>
        <v>1.1395541855786955</v>
      </c>
      <c r="EO189" s="26">
        <f t="shared" si="791"/>
        <v>-1.0409096732619598E-2</v>
      </c>
      <c r="EP189" s="26">
        <f t="shared" si="792"/>
        <v>6.9351953596824183E-3</v>
      </c>
      <c r="EQ189" s="26">
        <f t="shared" si="793"/>
        <v>-3.2655823049334093E-2</v>
      </c>
      <c r="ER189" s="26">
        <f t="shared" si="794"/>
        <v>-2.2041498052257678E-4</v>
      </c>
      <c r="ES189" s="292">
        <f t="shared" si="859"/>
        <v>-1.0029293471167667E-2</v>
      </c>
      <c r="EU189" s="26">
        <f t="shared" si="761"/>
        <v>0.9871004825109766</v>
      </c>
      <c r="EV189" s="26">
        <f t="shared" si="796"/>
        <v>0.98519041195178114</v>
      </c>
      <c r="EW189" s="26">
        <f t="shared" si="705"/>
        <v>1.2379912928628229</v>
      </c>
      <c r="EX189" s="26"/>
      <c r="EY189" s="26">
        <f t="shared" si="762"/>
        <v>1.4292354599252226E-2</v>
      </c>
      <c r="EZ189" s="26">
        <f t="shared" si="763"/>
        <v>6.1475638395690271E-3</v>
      </c>
      <c r="FA189" s="26">
        <f t="shared" si="764"/>
        <v>2.0917694502068415E-2</v>
      </c>
      <c r="FB189" s="26">
        <f t="shared" si="765"/>
        <v>6.7930632583768297E-3</v>
      </c>
      <c r="FC189" s="26">
        <f t="shared" si="766"/>
        <v>0</v>
      </c>
      <c r="FD189" s="26"/>
      <c r="FE189" s="26">
        <f t="shared" si="767"/>
        <v>1.0109638157369694</v>
      </c>
      <c r="FF189" s="26">
        <f t="shared" si="797"/>
        <v>1.0078044335312482</v>
      </c>
      <c r="FG189" s="26">
        <f t="shared" si="706"/>
        <v>1.0014427153851324</v>
      </c>
      <c r="FW189" s="26">
        <f t="shared" si="707"/>
        <v>0.67705097407905823</v>
      </c>
      <c r="FY189" s="8">
        <f t="shared" si="798"/>
        <v>23</v>
      </c>
      <c r="FZ189" t="b">
        <f t="shared" si="768"/>
        <v>1</v>
      </c>
      <c r="GD189" s="11"/>
      <c r="GE189" s="11"/>
      <c r="GF189" s="11"/>
      <c r="GG189" s="17">
        <f t="shared" ca="1" si="708"/>
        <v>2008</v>
      </c>
      <c r="GH189" s="18">
        <f t="shared" ca="1" si="803"/>
        <v>1.962583793437386</v>
      </c>
      <c r="GI189" s="18">
        <f t="shared" ca="1" si="804"/>
        <v>0.78351570421022543</v>
      </c>
      <c r="GJ189" s="18">
        <f t="shared" ca="1" si="805"/>
        <v>0.85932788956422634</v>
      </c>
      <c r="GK189" s="94">
        <f t="shared" ca="1" si="769"/>
        <v>1.3214015773199181</v>
      </c>
      <c r="GM189">
        <f t="shared" ca="1" si="770"/>
        <v>2008</v>
      </c>
      <c r="GN189" s="18">
        <f t="shared" ca="1" si="712"/>
        <v>0.79037470629044693</v>
      </c>
      <c r="GO189" s="18">
        <f t="shared" ca="1" si="713"/>
        <v>0.9759332511812947</v>
      </c>
      <c r="GP189" s="18">
        <f t="shared" ca="1" si="714"/>
        <v>0.8103302495921384</v>
      </c>
      <c r="GQ189" s="18">
        <f t="shared" ca="1" si="715"/>
        <v>0.82243070151547848</v>
      </c>
      <c r="GR189" s="18">
        <f t="shared" ca="1" si="716"/>
        <v>0.936183673792371</v>
      </c>
      <c r="GY189" s="14"/>
      <c r="HA189">
        <f t="shared" si="717"/>
        <v>0.48799789691244994</v>
      </c>
      <c r="HB189">
        <f t="shared" si="718"/>
        <v>1.2322861357404276</v>
      </c>
      <c r="HC189">
        <f t="shared" si="719"/>
        <v>0.99566867690091843</v>
      </c>
      <c r="HD189">
        <f t="shared" si="720"/>
        <v>1.2960107261153886</v>
      </c>
      <c r="HE189">
        <f t="shared" si="721"/>
        <v>0.77598433349591167</v>
      </c>
      <c r="HF189">
        <f t="shared" si="722"/>
        <v>0.7759844542313401</v>
      </c>
      <c r="HH189">
        <f t="shared" si="723"/>
        <v>1.2269487063360169</v>
      </c>
      <c r="HJ189">
        <f t="shared" si="771"/>
        <v>1.3389968809740853</v>
      </c>
      <c r="HK189">
        <f t="shared" si="772"/>
        <v>1.1573301035597683</v>
      </c>
      <c r="HL189">
        <f t="shared" si="773"/>
        <v>1.5551305773966269</v>
      </c>
      <c r="HM189">
        <f t="shared" si="774"/>
        <v>1.3344822748170411</v>
      </c>
      <c r="HN189">
        <f t="shared" si="775"/>
        <v>1.0578505352718097</v>
      </c>
      <c r="HP189" s="8">
        <f t="shared" si="799"/>
        <v>23</v>
      </c>
      <c r="HQ189" t="b">
        <f t="shared" si="776"/>
        <v>1</v>
      </c>
      <c r="HT189" s="11"/>
      <c r="HU189" s="11"/>
      <c r="HV189" s="11"/>
      <c r="HW189" s="11" t="e">
        <f t="shared" ca="1" si="841"/>
        <v>#DIV/0!</v>
      </c>
      <c r="HX189" s="12">
        <f t="shared" ca="1" si="725"/>
        <v>1.4145711333103685</v>
      </c>
      <c r="HY189" s="12">
        <f t="shared" ca="1" si="726"/>
        <v>0.84238964600463373</v>
      </c>
      <c r="HZ189" s="12">
        <f t="shared" ca="1" si="727"/>
        <v>0.89960096532661316</v>
      </c>
      <c r="IC189" s="12">
        <f t="shared" ca="1" si="728"/>
        <v>0.89197819699445047</v>
      </c>
      <c r="ID189" s="12">
        <f t="shared" ca="1" si="729"/>
        <v>0.91308928654362409</v>
      </c>
      <c r="IE189" s="12">
        <f t="shared" ca="1" si="730"/>
        <v>0.63758519539497738</v>
      </c>
      <c r="IF189" s="12">
        <f t="shared" ca="1" si="731"/>
        <v>1.0156772337338911</v>
      </c>
      <c r="IG189" s="12">
        <f t="shared" ca="1" si="732"/>
        <v>0.94602743717101723</v>
      </c>
      <c r="IH189" s="197"/>
      <c r="II189">
        <f t="shared" si="777"/>
        <v>0.77465310192864301</v>
      </c>
      <c r="IJ189">
        <f t="shared" si="778"/>
        <v>0.7776502043173672</v>
      </c>
      <c r="IK189" t="e">
        <f t="shared" si="779"/>
        <v>#DIV/0!</v>
      </c>
      <c r="IL189">
        <f t="shared" si="733"/>
        <v>1.0632768392601073</v>
      </c>
      <c r="IM189">
        <f t="shared" si="734"/>
        <v>0.95518488946961366</v>
      </c>
      <c r="IN189">
        <f t="shared" si="735"/>
        <v>1.2171917974513324</v>
      </c>
    </row>
    <row r="190" spans="1:262" x14ac:dyDescent="0.2">
      <c r="A190" t="s">
        <v>202</v>
      </c>
      <c r="B190" s="1">
        <f t="shared" si="781"/>
        <v>1973</v>
      </c>
      <c r="C190" s="42">
        <f t="shared" si="806"/>
        <v>10202.387999999999</v>
      </c>
      <c r="D190" s="42">
        <f t="shared" si="806"/>
        <v>5939.6370000000006</v>
      </c>
      <c r="E190" s="42">
        <f t="shared" si="806"/>
        <v>27028.913</v>
      </c>
      <c r="F190" s="42">
        <f t="shared" si="806"/>
        <v>18587.821</v>
      </c>
      <c r="G190" s="42">
        <f t="shared" si="671"/>
        <v>13886.187000000002</v>
      </c>
      <c r="H190" s="42">
        <f t="shared" si="747"/>
        <v>75644.946000000011</v>
      </c>
      <c r="I190" s="42">
        <f t="shared" si="842"/>
        <v>61758.759000000005</v>
      </c>
      <c r="J190" s="277">
        <f t="shared" si="807"/>
        <v>3.3772180249792707</v>
      </c>
      <c r="K190" s="277"/>
      <c r="L190" s="42">
        <f>[11]National!H120</f>
        <v>10225.732000000002</v>
      </c>
      <c r="M190" s="42">
        <f t="shared" si="672"/>
        <v>5939.6370000000006</v>
      </c>
      <c r="N190" s="42">
        <f>[12]Total_Industrial!F118</f>
        <v>20617.803393295671</v>
      </c>
      <c r="O190" s="42">
        <f t="shared" si="808"/>
        <v>17696.21872201284</v>
      </c>
      <c r="P190" s="42">
        <f t="shared" si="809"/>
        <v>13954.476203379443</v>
      </c>
      <c r="Q190" s="42">
        <f t="shared" si="843"/>
        <v>68433.867318687961</v>
      </c>
      <c r="R190" s="27"/>
      <c r="S190" s="27"/>
      <c r="T190" s="51">
        <f t="shared" si="811"/>
        <v>1.0022880917683197</v>
      </c>
      <c r="U190" s="51">
        <f t="shared" si="812"/>
        <v>1</v>
      </c>
      <c r="V190" s="51">
        <f t="shared" si="813"/>
        <v>0.76280549622160798</v>
      </c>
      <c r="W190" s="51">
        <f t="shared" si="814"/>
        <v>0.9520329855776446</v>
      </c>
      <c r="X190" s="51">
        <f t="shared" si="815"/>
        <v>1.0049177793284392</v>
      </c>
      <c r="Y190" s="51">
        <f t="shared" si="816"/>
        <v>0.90467203610255664</v>
      </c>
      <c r="AA190" s="23">
        <f t="shared" si="817"/>
        <v>69263.55687920819</v>
      </c>
      <c r="AB190" s="23">
        <f t="shared" si="673"/>
        <v>46382.587898653008</v>
      </c>
      <c r="AC190" s="27">
        <f t="shared" si="818"/>
        <v>1547.3600670798403</v>
      </c>
      <c r="AD190" s="58">
        <f t="shared" si="818"/>
        <v>0.78563192138379478</v>
      </c>
      <c r="AE190" s="27">
        <f t="shared" si="674"/>
        <v>5873.1874204548321</v>
      </c>
      <c r="AF190" s="27">
        <f t="shared" si="819"/>
        <v>5687.2</v>
      </c>
      <c r="AI190" s="267">
        <f t="shared" si="820"/>
        <v>147.63509788896798</v>
      </c>
      <c r="AJ190" s="267">
        <f t="shared" si="821"/>
        <v>128.05747305385893</v>
      </c>
      <c r="AK190" s="267">
        <f t="shared" si="822"/>
        <v>13.324502701045754</v>
      </c>
      <c r="AL190" s="51">
        <f t="shared" si="800"/>
        <v>22.524821408533285</v>
      </c>
      <c r="AM190" s="291">
        <f t="shared" si="801"/>
        <v>2.3759630341064066</v>
      </c>
      <c r="AN190" s="15"/>
      <c r="AO190" s="34">
        <f t="shared" si="680"/>
        <v>12.032963025511316</v>
      </c>
      <c r="AP190" s="34">
        <f t="shared" si="681"/>
        <v>13.300911872274584</v>
      </c>
      <c r="AR190" s="26">
        <f t="shared" si="682"/>
        <v>1.3035858401533837</v>
      </c>
      <c r="AS190" s="26">
        <f t="shared" si="683"/>
        <v>1.2226461421008525</v>
      </c>
      <c r="AT190" s="26">
        <f t="shared" si="684"/>
        <v>1.464330512011127</v>
      </c>
      <c r="AU190" s="26">
        <f t="shared" si="685"/>
        <v>1.1621365472478091</v>
      </c>
      <c r="AV190" s="26">
        <f t="shared" si="686"/>
        <v>1.0407552782820231</v>
      </c>
      <c r="AW190" s="26">
        <f t="shared" si="687"/>
        <v>1.3815332073443412</v>
      </c>
      <c r="AZ190" s="34">
        <f t="shared" si="688"/>
        <v>12.178850203827576</v>
      </c>
      <c r="BA190" s="34">
        <f t="shared" si="689"/>
        <v>8.1556104759201382</v>
      </c>
      <c r="BB190" s="34">
        <f t="shared" si="690"/>
        <v>0.27207765984664517</v>
      </c>
      <c r="BC190" s="95">
        <f t="shared" si="691"/>
        <v>1.3814037160356498E-4</v>
      </c>
      <c r="BD190" s="34">
        <f t="shared" si="692"/>
        <v>1.0327028098985147</v>
      </c>
      <c r="BE190" s="34"/>
      <c r="BI190" s="258">
        <f>[11]National!CQ120</f>
        <v>1.4143740654227905</v>
      </c>
      <c r="BJ190" s="258">
        <f>[10]Commercial_Total!Y119</f>
        <v>1.2456264698066621</v>
      </c>
      <c r="BK190" s="258">
        <f>[12]Total_Industrial!Z118</f>
        <v>1.3215526645674252</v>
      </c>
      <c r="BL190" s="51">
        <f t="shared" si="823"/>
        <v>1.1858681144019159</v>
      </c>
      <c r="BM190" s="290">
        <f t="shared" si="844"/>
        <v>1.0407552782820231</v>
      </c>
      <c r="BO190" s="258">
        <f>[11]National!CU120</f>
        <v>0.9216697845514511</v>
      </c>
      <c r="BP190" s="258">
        <f>[10]Commercial_Total!X119</f>
        <v>0.98155118868871161</v>
      </c>
      <c r="BQ190" s="258">
        <f>[12]Total_Industrial!AD118</f>
        <v>1.1080380498390521</v>
      </c>
      <c r="BR190" s="51">
        <f t="shared" si="845"/>
        <v>0.97998802154649756</v>
      </c>
      <c r="BS190" s="51">
        <v>1</v>
      </c>
      <c r="CA190" s="83">
        <f t="shared" si="782"/>
        <v>0.71527210071562419</v>
      </c>
      <c r="CB190" s="83">
        <f t="shared" si="693"/>
        <v>1.3853759299871247</v>
      </c>
      <c r="CC190" s="83">
        <f t="shared" si="748"/>
        <v>1.3815332073443412</v>
      </c>
      <c r="CD190" s="83">
        <f t="shared" si="694"/>
        <v>1.1276752750525543</v>
      </c>
      <c r="CE190" s="83">
        <f t="shared" si="695"/>
        <v>1.0035714791579495</v>
      </c>
      <c r="CF190" s="83">
        <f t="shared" si="696"/>
        <v>1.2207563100178196</v>
      </c>
      <c r="CG190" s="411">
        <f t="shared" si="749"/>
        <v>0.98817220105948023</v>
      </c>
      <c r="CH190" s="411">
        <f t="shared" si="697"/>
        <v>0.98817215942558112</v>
      </c>
      <c r="CI190" s="9"/>
      <c r="CJ190" s="84">
        <f t="shared" si="750"/>
        <v>1.1317027437943394</v>
      </c>
      <c r="CL190" s="87">
        <f t="shared" si="698"/>
        <v>2.7122935255896352</v>
      </c>
      <c r="CM190" s="87">
        <f t="shared" si="751"/>
        <v>3.8552418351274339E-3</v>
      </c>
      <c r="CN190" s="92">
        <f t="shared" si="752"/>
        <v>1</v>
      </c>
      <c r="CO190" s="92">
        <f t="shared" si="753"/>
        <v>1</v>
      </c>
      <c r="CP190" s="5">
        <f t="shared" si="754"/>
        <v>1</v>
      </c>
      <c r="CQ190" s="91">
        <f t="shared" si="699"/>
        <v>1</v>
      </c>
      <c r="CR190" s="37">
        <f t="shared" si="700"/>
        <v>0.98817220105948023</v>
      </c>
      <c r="CS190">
        <f t="shared" si="701"/>
        <v>1.1317027437943394</v>
      </c>
      <c r="CT190" s="84">
        <f t="shared" si="702"/>
        <v>1.2251161641191042</v>
      </c>
      <c r="CU190" s="205"/>
      <c r="CV190" s="244"/>
      <c r="CW190" s="5"/>
      <c r="CX190" s="26">
        <f t="shared" si="824"/>
        <v>0.14942502010561592</v>
      </c>
      <c r="CY190" s="26">
        <f t="shared" si="825"/>
        <v>8.6793823478364215E-2</v>
      </c>
      <c r="CZ190" s="26">
        <f t="shared" si="826"/>
        <v>0.30128069917897726</v>
      </c>
      <c r="DA190" s="26">
        <f t="shared" si="827"/>
        <v>0.25858861139037725</v>
      </c>
      <c r="DB190" s="26">
        <f t="shared" si="828"/>
        <v>0.20391184584666527</v>
      </c>
      <c r="DC190" s="26">
        <f t="shared" si="846"/>
        <v>1</v>
      </c>
      <c r="DE190" s="26">
        <f t="shared" si="847"/>
        <v>0.15360861479622451</v>
      </c>
      <c r="DF190" s="26">
        <f t="shared" si="848"/>
        <v>8.7323096329223679E-2</v>
      </c>
      <c r="DG190" s="26">
        <f t="shared" si="849"/>
        <v>0.30178594835592132</v>
      </c>
      <c r="DH190" s="26">
        <f t="shared" si="850"/>
        <v>0.25715643254860698</v>
      </c>
      <c r="DI190" s="26">
        <f t="shared" si="851"/>
        <v>0.20005879591843784</v>
      </c>
      <c r="DJ190" s="26">
        <f t="shared" si="852"/>
        <v>0.9999328879484144</v>
      </c>
      <c r="DK190" s="26"/>
      <c r="DL190" s="26">
        <f t="shared" si="853"/>
        <v>0.15361892447740855</v>
      </c>
      <c r="DM190" s="26">
        <f t="shared" si="854"/>
        <v>8.7328957154701167E-2</v>
      </c>
      <c r="DN190" s="26">
        <f t="shared" si="855"/>
        <v>0.3018062031893986</v>
      </c>
      <c r="DO190" s="26">
        <f t="shared" si="856"/>
        <v>0.25717369200269113</v>
      </c>
      <c r="DP190" s="26">
        <f t="shared" si="857"/>
        <v>0.20007222317580045</v>
      </c>
      <c r="DQ190" s="26">
        <f t="shared" si="858"/>
        <v>0.99999999999999989</v>
      </c>
      <c r="DR190" s="26"/>
      <c r="DS190" s="26"/>
      <c r="DT190" s="26">
        <f t="shared" si="783"/>
        <v>-5.1576651933395397E-2</v>
      </c>
      <c r="DU190" s="26">
        <f t="shared" si="784"/>
        <v>-4.6106301908794929E-3</v>
      </c>
      <c r="DV190" s="26">
        <f t="shared" si="785"/>
        <v>-1.4188006473868827E-2</v>
      </c>
      <c r="DW190" s="26">
        <f t="shared" si="786"/>
        <v>7.3047487059234827E-3</v>
      </c>
      <c r="DX190" s="26">
        <f t="shared" si="787"/>
        <v>-5.8324916802561843E-3</v>
      </c>
      <c r="DZ190" s="26">
        <f t="shared" si="788"/>
        <v>0.98817432936591909</v>
      </c>
      <c r="EA190" s="26">
        <f t="shared" si="789"/>
        <v>0.9811377195626404</v>
      </c>
      <c r="EB190" s="26">
        <f t="shared" si="703"/>
        <v>1.2251161641191042</v>
      </c>
      <c r="ED190" s="26">
        <f t="shared" si="755"/>
        <v>-2.5772892082946988E-2</v>
      </c>
      <c r="EE190" s="26">
        <f t="shared" si="756"/>
        <v>-2.9911169441926694E-2</v>
      </c>
      <c r="EF190" s="26">
        <f t="shared" si="757"/>
        <v>-1.1537294359822103E-2</v>
      </c>
      <c r="EG190" s="26">
        <f t="shared" si="758"/>
        <v>-1.856180531900865E-2</v>
      </c>
      <c r="EH190" s="26">
        <f t="shared" si="759"/>
        <v>2.1732474425377908E-2</v>
      </c>
      <c r="EJ190" s="26">
        <f t="shared" si="760"/>
        <v>0.98957582651490261</v>
      </c>
      <c r="EK190" s="26">
        <f t="shared" si="790"/>
        <v>0.99227032827902784</v>
      </c>
      <c r="EL190" s="26">
        <f t="shared" si="704"/>
        <v>1.1276752750525543</v>
      </c>
      <c r="EO190" s="26">
        <f t="shared" si="791"/>
        <v>-2.0429143822567102E-2</v>
      </c>
      <c r="EP190" s="26">
        <f t="shared" si="792"/>
        <v>1.4195360181808019E-2</v>
      </c>
      <c r="EQ190" s="26">
        <f t="shared" si="793"/>
        <v>-3.9219829487895104E-2</v>
      </c>
      <c r="ER190" s="26">
        <f t="shared" si="794"/>
        <v>3.4326855289106128E-3</v>
      </c>
      <c r="ES190" s="292">
        <f t="shared" si="859"/>
        <v>-5.8324916802561843E-3</v>
      </c>
      <c r="EU190" s="26">
        <f t="shared" si="761"/>
        <v>0.98607826812323696</v>
      </c>
      <c r="EV190" s="26">
        <f t="shared" si="796"/>
        <v>0.97147485518903076</v>
      </c>
      <c r="EW190" s="26">
        <f t="shared" si="705"/>
        <v>1.2207563100178196</v>
      </c>
      <c r="EX190" s="26"/>
      <c r="EY190" s="26">
        <f t="shared" si="762"/>
        <v>-3.1147508110828961E-2</v>
      </c>
      <c r="EZ190" s="26">
        <f t="shared" si="763"/>
        <v>-1.880599037268731E-2</v>
      </c>
      <c r="FA190" s="26">
        <f t="shared" si="764"/>
        <v>2.5031965084621084E-2</v>
      </c>
      <c r="FB190" s="26">
        <f t="shared" si="765"/>
        <v>3.8720631770127762E-3</v>
      </c>
      <c r="FC190" s="26">
        <f t="shared" si="766"/>
        <v>0</v>
      </c>
      <c r="FD190" s="26"/>
      <c r="FE190" s="26">
        <f t="shared" si="767"/>
        <v>1.0021256969970553</v>
      </c>
      <c r="FF190" s="26">
        <f t="shared" si="797"/>
        <v>1.0099467203892245</v>
      </c>
      <c r="FG190" s="26">
        <f t="shared" si="706"/>
        <v>1.0035714791579495</v>
      </c>
      <c r="FW190" s="26">
        <f t="shared" si="707"/>
        <v>0.71527210071562419</v>
      </c>
      <c r="FY190" s="8">
        <f t="shared" si="798"/>
        <v>24</v>
      </c>
      <c r="FZ190" t="b">
        <f t="shared" si="768"/>
        <v>1</v>
      </c>
      <c r="GD190" s="11"/>
      <c r="GE190" s="11"/>
      <c r="GF190" s="11"/>
      <c r="GG190" s="17">
        <f t="shared" ca="1" si="708"/>
        <v>2009</v>
      </c>
      <c r="GH190" s="18">
        <f t="shared" ca="1" si="803"/>
        <v>1.9127919407377594</v>
      </c>
      <c r="GI190" s="18">
        <f t="shared" ca="1" si="804"/>
        <v>0.76377475596093702</v>
      </c>
      <c r="GJ190" s="18">
        <f t="shared" ca="1" si="805"/>
        <v>0.85389982561444677</v>
      </c>
      <c r="GK190" s="94">
        <f t="shared" ref="GK190:GK191" ca="1" si="860">GH190*GI190*GJ190</f>
        <v>1.2474982878838514</v>
      </c>
      <c r="GM190">
        <f t="shared" ref="GM190:GM191" ca="1" si="861">GG190</f>
        <v>2009</v>
      </c>
      <c r="GN190" s="18">
        <f t="shared" ca="1" si="712"/>
        <v>0.76825520601019692</v>
      </c>
      <c r="GO190" s="18">
        <f t="shared" ca="1" si="713"/>
        <v>0.95499398946726877</v>
      </c>
      <c r="GP190" s="18">
        <f t="shared" ca="1" si="714"/>
        <v>0.83152463998874571</v>
      </c>
      <c r="GQ190" s="18">
        <f t="shared" ca="1" si="715"/>
        <v>0.82061201446862342</v>
      </c>
      <c r="GR190" s="18">
        <f t="shared" ca="1" si="716"/>
        <v>0.9207551829886268</v>
      </c>
      <c r="GY190" s="14"/>
      <c r="HA190">
        <f t="shared" si="717"/>
        <v>0.5155465308120456</v>
      </c>
      <c r="HB190">
        <f t="shared" si="718"/>
        <v>1.2194405712781891</v>
      </c>
      <c r="HC190">
        <f t="shared" si="719"/>
        <v>0.99778516681746876</v>
      </c>
      <c r="HD190">
        <f t="shared" si="720"/>
        <v>1.2779680122770012</v>
      </c>
      <c r="HE190">
        <f t="shared" si="721"/>
        <v>0.80165136378776913</v>
      </c>
      <c r="HF190">
        <f t="shared" si="722"/>
        <v>0.80165145414369088</v>
      </c>
      <c r="HH190">
        <f t="shared" si="723"/>
        <v>1.216739713836797</v>
      </c>
      <c r="HJ190">
        <f t="shared" si="771"/>
        <v>1.2716866438612571</v>
      </c>
      <c r="HK190">
        <f t="shared" si="772"/>
        <v>1.1520063647698389</v>
      </c>
      <c r="HL190">
        <f t="shared" si="773"/>
        <v>1.5332221605881642</v>
      </c>
      <c r="HM190">
        <f t="shared" si="774"/>
        <v>1.3442660228931369</v>
      </c>
      <c r="HN190">
        <f t="shared" si="775"/>
        <v>1.0516985888537447</v>
      </c>
      <c r="HP190" s="8">
        <f t="shared" si="799"/>
        <v>24</v>
      </c>
      <c r="HQ190" t="b">
        <f t="shared" si="776"/>
        <v>1</v>
      </c>
      <c r="HT190" s="11"/>
      <c r="HU190" s="11"/>
      <c r="HV190" s="11"/>
      <c r="HW190" s="11" t="e">
        <f t="shared" ca="1" si="841"/>
        <v>#DIV/0!</v>
      </c>
      <c r="HX190" s="12">
        <f t="shared" ca="1" si="725"/>
        <v>1.3786826694707832</v>
      </c>
      <c r="HY190" s="12">
        <f t="shared" ca="1" si="726"/>
        <v>0.82116534849769829</v>
      </c>
      <c r="HZ190" s="12">
        <f t="shared" ca="1" si="727"/>
        <v>0.8939185109010358</v>
      </c>
      <c r="IC190" s="12">
        <f t="shared" ca="1" si="728"/>
        <v>0.86686942743512596</v>
      </c>
      <c r="ID190" s="12">
        <f t="shared" ca="1" si="729"/>
        <v>0.89107147406870035</v>
      </c>
      <c r="IE190" s="12">
        <f t="shared" ca="1" si="730"/>
        <v>0.63111747005021634</v>
      </c>
      <c r="IF190" s="12">
        <f t="shared" ca="1" si="731"/>
        <v>1.0108282369323489</v>
      </c>
      <c r="IG190" s="12">
        <f t="shared" ca="1" si="732"/>
        <v>0.93043671921354953</v>
      </c>
      <c r="IH190" s="197"/>
      <c r="II190">
        <f t="shared" si="777"/>
        <v>0.79756145659458277</v>
      </c>
      <c r="IJ190">
        <f t="shared" si="778"/>
        <v>0.79734073659600746</v>
      </c>
      <c r="IK190" t="e">
        <f t="shared" si="779"/>
        <v>#DIV/0!</v>
      </c>
      <c r="IL190">
        <f t="shared" si="733"/>
        <v>1.0396898214688055</v>
      </c>
      <c r="IM190">
        <f t="shared" si="734"/>
        <v>0.97486557553896058</v>
      </c>
      <c r="IN190">
        <f t="shared" si="735"/>
        <v>1.2532467274655148</v>
      </c>
    </row>
    <row r="191" spans="1:262" x14ac:dyDescent="0.2">
      <c r="A191" t="s">
        <v>202</v>
      </c>
      <c r="B191" s="1">
        <f t="shared" si="781"/>
        <v>1974</v>
      </c>
      <c r="C191" s="42">
        <f t="shared" si="806"/>
        <v>9881.3590000000004</v>
      </c>
      <c r="D191" s="42">
        <f t="shared" si="806"/>
        <v>5760.5929999999998</v>
      </c>
      <c r="E191" s="42">
        <f t="shared" si="806"/>
        <v>26098.678999999996</v>
      </c>
      <c r="F191" s="42">
        <f t="shared" si="806"/>
        <v>18096.955000000002</v>
      </c>
      <c r="G191" s="42">
        <f t="shared" si="671"/>
        <v>14084.633</v>
      </c>
      <c r="H191" s="42">
        <f t="shared" si="747"/>
        <v>73922.218999999997</v>
      </c>
      <c r="I191" s="42">
        <f t="shared" si="842"/>
        <v>59837.585999999996</v>
      </c>
      <c r="J191" s="277">
        <f t="shared" si="807"/>
        <v>3.4210057292944507</v>
      </c>
      <c r="K191" s="277"/>
      <c r="L191" s="42">
        <f>[11]National!H121</f>
        <v>9878.0460000000003</v>
      </c>
      <c r="M191" s="42">
        <f t="shared" si="672"/>
        <v>5760.5929999999998</v>
      </c>
      <c r="N191" s="42">
        <f>[12]Total_Industrial!F119</f>
        <v>20574.139050450343</v>
      </c>
      <c r="O191" s="42">
        <f t="shared" si="808"/>
        <v>17100.512277313584</v>
      </c>
      <c r="P191" s="42">
        <f t="shared" si="809"/>
        <v>14248.374630136368</v>
      </c>
      <c r="Q191" s="42">
        <f t="shared" si="843"/>
        <v>67561.664957900299</v>
      </c>
      <c r="R191" s="27"/>
      <c r="S191" s="27"/>
      <c r="T191" s="51">
        <f t="shared" si="811"/>
        <v>0.9996647222310211</v>
      </c>
      <c r="U191" s="51">
        <f t="shared" si="812"/>
        <v>1</v>
      </c>
      <c r="V191" s="51">
        <f t="shared" si="813"/>
        <v>0.78832108898884679</v>
      </c>
      <c r="W191" s="51">
        <f t="shared" si="814"/>
        <v>0.94493865279068123</v>
      </c>
      <c r="X191" s="51">
        <f t="shared" si="815"/>
        <v>1.0116255517723727</v>
      </c>
      <c r="Y191" s="51">
        <f t="shared" si="816"/>
        <v>0.91395612674858018</v>
      </c>
      <c r="AA191" s="23">
        <f t="shared" si="817"/>
        <v>70809.498826130162</v>
      </c>
      <c r="AB191" s="23">
        <f t="shared" si="673"/>
        <v>47542.368755172327</v>
      </c>
      <c r="AC191" s="27">
        <f t="shared" si="818"/>
        <v>1454.9434144874015</v>
      </c>
      <c r="AD191" s="58">
        <f t="shared" si="818"/>
        <v>0.77065445172423508</v>
      </c>
      <c r="AE191" s="27">
        <f t="shared" si="674"/>
        <v>5888.2813545555673</v>
      </c>
      <c r="AF191" s="27">
        <f t="shared" si="819"/>
        <v>5656.5</v>
      </c>
      <c r="AI191" s="267">
        <f t="shared" si="820"/>
        <v>139.50170759229829</v>
      </c>
      <c r="AJ191" s="267">
        <f t="shared" si="821"/>
        <v>121.16756381376732</v>
      </c>
      <c r="AK191" s="267">
        <f t="shared" si="822"/>
        <v>14.140851696077076</v>
      </c>
      <c r="AL191" s="51">
        <f t="shared" si="800"/>
        <v>22.189597736123503</v>
      </c>
      <c r="AM191" s="291">
        <f t="shared" si="801"/>
        <v>2.4197849545882986</v>
      </c>
      <c r="AN191" s="15"/>
      <c r="AO191" s="34">
        <f t="shared" si="680"/>
        <v>11.944075834509025</v>
      </c>
      <c r="AP191" s="34">
        <f t="shared" si="681"/>
        <v>13.068543975956864</v>
      </c>
      <c r="AR191" s="26">
        <f t="shared" si="682"/>
        <v>1.2317697708393416</v>
      </c>
      <c r="AS191" s="26">
        <f t="shared" si="683"/>
        <v>1.1568637964795232</v>
      </c>
      <c r="AT191" s="26">
        <f t="shared" si="684"/>
        <v>1.5540452855148441</v>
      </c>
      <c r="AU191" s="26">
        <f t="shared" si="685"/>
        <v>1.1448411523523607</v>
      </c>
      <c r="AV191" s="26">
        <f t="shared" si="686"/>
        <v>1.0599508189496567</v>
      </c>
      <c r="AW191" s="26">
        <f t="shared" si="687"/>
        <v>1.3713278567738398</v>
      </c>
      <c r="AZ191" s="34">
        <f t="shared" si="688"/>
        <v>12.518253129343263</v>
      </c>
      <c r="BA191" s="34">
        <f t="shared" si="689"/>
        <v>8.4049091761994745</v>
      </c>
      <c r="BB191" s="34">
        <f t="shared" si="690"/>
        <v>0.25721619632058718</v>
      </c>
      <c r="BC191" s="95">
        <f t="shared" si="691"/>
        <v>1.3624227909913111E-4</v>
      </c>
      <c r="BD191" s="34">
        <f t="shared" si="692"/>
        <v>1.0409761079387549</v>
      </c>
      <c r="BE191" s="34"/>
      <c r="BI191" s="258">
        <f>[11]National!CQ121</f>
        <v>1.3316897819048379</v>
      </c>
      <c r="BJ191" s="258">
        <f>[10]Commercial_Total!Y120</f>
        <v>1.1875686927476128</v>
      </c>
      <c r="BK191" s="258">
        <f>[12]Total_Industrial!Z119</f>
        <v>1.2978042208635574</v>
      </c>
      <c r="BL191" s="51">
        <f t="shared" si="823"/>
        <v>1.1687116123844523</v>
      </c>
      <c r="BM191" s="290">
        <f t="shared" si="844"/>
        <v>1.0599508189496567</v>
      </c>
      <c r="BO191" s="258">
        <f>[11]National!CU121</f>
        <v>0.92496750187376853</v>
      </c>
      <c r="BP191" s="258">
        <f>[10]Commercial_Total!X120</f>
        <v>0.9741447408847993</v>
      </c>
      <c r="BQ191" s="258">
        <f>[12]Total_Industrial!AD119</f>
        <v>1.197442040464886</v>
      </c>
      <c r="BR191" s="51">
        <f t="shared" si="845"/>
        <v>0.979575406131723</v>
      </c>
      <c r="BS191" s="51">
        <v>1</v>
      </c>
      <c r="CA191" s="83">
        <f t="shared" si="782"/>
        <v>0.71141099973588562</v>
      </c>
      <c r="CB191" s="83">
        <f t="shared" si="693"/>
        <v>1.3611733118845761</v>
      </c>
      <c r="CC191" s="83">
        <f t="shared" si="748"/>
        <v>1.3713278567738398</v>
      </c>
      <c r="CD191" s="83">
        <f t="shared" si="694"/>
        <v>1.1139496377342613</v>
      </c>
      <c r="CE191" s="83">
        <f t="shared" si="695"/>
        <v>1.0272020432856597</v>
      </c>
      <c r="CF191" s="83">
        <f t="shared" si="696"/>
        <v>1.1984498854068968</v>
      </c>
      <c r="CG191" s="411">
        <f t="shared" si="749"/>
        <v>0.97557774667818797</v>
      </c>
      <c r="CH191" s="411">
        <f t="shared" si="697"/>
        <v>0.9755777215531467</v>
      </c>
      <c r="CI191" s="9"/>
      <c r="CJ191" s="84">
        <f t="shared" si="750"/>
        <v>1.1442513439979536</v>
      </c>
      <c r="CL191" s="87">
        <f t="shared" si="698"/>
        <v>2.5352493165286982</v>
      </c>
      <c r="CM191" s="87">
        <f t="shared" si="751"/>
        <v>3.8382011165071818E-3</v>
      </c>
      <c r="CN191" s="92">
        <f t="shared" si="752"/>
        <v>1</v>
      </c>
      <c r="CO191" s="92">
        <f t="shared" si="753"/>
        <v>1</v>
      </c>
      <c r="CP191" s="5">
        <f t="shared" si="754"/>
        <v>1</v>
      </c>
      <c r="CQ191" s="91">
        <f t="shared" si="699"/>
        <v>1</v>
      </c>
      <c r="CR191" s="37">
        <f t="shared" si="700"/>
        <v>0.97557774667818797</v>
      </c>
      <c r="CS191">
        <f t="shared" si="701"/>
        <v>1.1442513439979536</v>
      </c>
      <c r="CT191" s="84">
        <f t="shared" si="702"/>
        <v>1.2310501393609479</v>
      </c>
      <c r="CU191" s="205"/>
      <c r="CV191" s="244"/>
      <c r="CW191" s="5"/>
      <c r="CX191" s="26">
        <f t="shared" si="824"/>
        <v>0.1462078533167486</v>
      </c>
      <c r="CY191" s="26">
        <f t="shared" si="825"/>
        <v>8.5264224965290569E-2</v>
      </c>
      <c r="CZ191" s="26">
        <f t="shared" si="826"/>
        <v>0.3045238607318323</v>
      </c>
      <c r="DA191" s="26">
        <f t="shared" si="827"/>
        <v>0.25310969301851022</v>
      </c>
      <c r="DB191" s="26">
        <f t="shared" si="828"/>
        <v>0.21089436796761829</v>
      </c>
      <c r="DC191" s="26">
        <f t="shared" si="846"/>
        <v>1</v>
      </c>
      <c r="DE191" s="26">
        <f t="shared" si="847"/>
        <v>0.14781060149575434</v>
      </c>
      <c r="DF191" s="26">
        <f t="shared" si="848"/>
        <v>8.6026757815282281E-2</v>
      </c>
      <c r="DG191" s="26">
        <f t="shared" si="849"/>
        <v>0.30289938623413243</v>
      </c>
      <c r="DH191" s="26">
        <f t="shared" si="850"/>
        <v>0.25583937448188698</v>
      </c>
      <c r="DI191" s="26">
        <f t="shared" si="851"/>
        <v>0.20738351571083569</v>
      </c>
      <c r="DJ191" s="26">
        <f t="shared" si="852"/>
        <v>0.99995963573789171</v>
      </c>
      <c r="DK191" s="26"/>
      <c r="DL191" s="26">
        <f t="shared" si="853"/>
        <v>0.14781656800244913</v>
      </c>
      <c r="DM191" s="26">
        <f t="shared" si="854"/>
        <v>8.6030230362049848E-2</v>
      </c>
      <c r="DN191" s="26">
        <f t="shared" si="855"/>
        <v>0.30291161303787673</v>
      </c>
      <c r="DO191" s="26">
        <f t="shared" si="856"/>
        <v>0.25584970166630538</v>
      </c>
      <c r="DP191" s="26">
        <f t="shared" si="857"/>
        <v>0.20739188693131891</v>
      </c>
      <c r="DQ191" s="26">
        <f t="shared" si="858"/>
        <v>1</v>
      </c>
      <c r="DR191" s="26"/>
      <c r="DS191" s="26"/>
      <c r="DT191" s="26">
        <f t="shared" si="783"/>
        <v>-5.666683248283011E-2</v>
      </c>
      <c r="DU191" s="26">
        <f t="shared" si="784"/>
        <v>-5.5304758860634122E-2</v>
      </c>
      <c r="DV191" s="26">
        <f t="shared" si="785"/>
        <v>5.946324314909629E-2</v>
      </c>
      <c r="DW191" s="26">
        <f t="shared" si="786"/>
        <v>-1.4994266254082079E-2</v>
      </c>
      <c r="DX191" s="26">
        <f t="shared" si="787"/>
        <v>1.827583113643709E-2</v>
      </c>
      <c r="DZ191" s="26">
        <f t="shared" si="788"/>
        <v>1.0048436021135272</v>
      </c>
      <c r="EA191" s="26">
        <f t="shared" si="789"/>
        <v>0.98588996029477527</v>
      </c>
      <c r="EB191" s="26">
        <f t="shared" si="703"/>
        <v>1.2310501393609479</v>
      </c>
      <c r="ED191" s="26">
        <f t="shared" si="755"/>
        <v>2.7486972043760268E-2</v>
      </c>
      <c r="EE191" s="26">
        <f t="shared" si="756"/>
        <v>3.0109868510861813E-2</v>
      </c>
      <c r="EF191" s="26">
        <f t="shared" si="757"/>
        <v>-5.6170577608377001E-2</v>
      </c>
      <c r="EG191" s="26">
        <f t="shared" si="758"/>
        <v>-1.3835588932259757E-2</v>
      </c>
      <c r="EH191" s="26">
        <f t="shared" si="759"/>
        <v>7.9793856861637234E-3</v>
      </c>
      <c r="EJ191" s="26">
        <f t="shared" si="760"/>
        <v>0.98782837788329325</v>
      </c>
      <c r="EK191" s="26">
        <f t="shared" si="790"/>
        <v>0.98019278880559491</v>
      </c>
      <c r="EL191" s="26">
        <f t="shared" si="704"/>
        <v>1.1139496377342613</v>
      </c>
      <c r="EO191" s="26">
        <f t="shared" si="791"/>
        <v>-6.0238428109229407E-2</v>
      </c>
      <c r="EP191" s="26">
        <f t="shared" si="792"/>
        <v>-4.7730490181549901E-2</v>
      </c>
      <c r="EQ191" s="26">
        <f t="shared" si="793"/>
        <v>-1.8133530859511898E-2</v>
      </c>
      <c r="ER191" s="26">
        <f t="shared" si="794"/>
        <v>-1.4573136307437236E-2</v>
      </c>
      <c r="ES191" s="292">
        <f t="shared" si="859"/>
        <v>1.827583113643709E-2</v>
      </c>
      <c r="EU191" s="26">
        <f t="shared" si="761"/>
        <v>0.98172737308185842</v>
      </c>
      <c r="EV191" s="26">
        <f t="shared" si="796"/>
        <v>0.95372345759980603</v>
      </c>
      <c r="EW191" s="26">
        <f t="shared" si="705"/>
        <v>1.1984498854068968</v>
      </c>
      <c r="EX191" s="26"/>
      <c r="EY191" s="26">
        <f t="shared" si="762"/>
        <v>3.5715956263994934E-3</v>
      </c>
      <c r="EZ191" s="26">
        <f t="shared" si="763"/>
        <v>-7.5742686790845034E-3</v>
      </c>
      <c r="FA191" s="26">
        <f t="shared" si="764"/>
        <v>7.7596719939306696E-2</v>
      </c>
      <c r="FB191" s="26">
        <f t="shared" si="765"/>
        <v>-4.2112994664490641E-4</v>
      </c>
      <c r="FC191" s="26">
        <f t="shared" si="766"/>
        <v>0</v>
      </c>
      <c r="FD191" s="26"/>
      <c r="FE191" s="26">
        <f t="shared" si="767"/>
        <v>1.0235464684065527</v>
      </c>
      <c r="FF191" s="26">
        <f t="shared" si="797"/>
        <v>1.033727398933171</v>
      </c>
      <c r="FG191" s="26">
        <f t="shared" si="706"/>
        <v>1.0272020432856597</v>
      </c>
      <c r="FW191" s="26">
        <f t="shared" si="707"/>
        <v>0.71141099973588562</v>
      </c>
      <c r="FY191" s="8">
        <f t="shared" si="798"/>
        <v>25</v>
      </c>
      <c r="FZ191" t="b">
        <f t="shared" si="768"/>
        <v>1</v>
      </c>
      <c r="GD191" s="11"/>
      <c r="GE191" s="11"/>
      <c r="GF191" s="11"/>
      <c r="GG191" s="17">
        <f t="shared" ca="1" si="708"/>
        <v>2010</v>
      </c>
      <c r="GH191" s="18">
        <f t="shared" ca="1" si="803"/>
        <v>1.9618417577442113</v>
      </c>
      <c r="GI191" s="18">
        <f t="shared" ca="1" si="804"/>
        <v>0.76352112551818629</v>
      </c>
      <c r="GJ191" s="18">
        <f t="shared" ca="1" si="805"/>
        <v>0.8530976307408058</v>
      </c>
      <c r="GK191" s="94">
        <f t="shared" ca="1" si="860"/>
        <v>1.277861447629385</v>
      </c>
      <c r="GM191">
        <f t="shared" ca="1" si="861"/>
        <v>2010</v>
      </c>
      <c r="GN191" s="18">
        <f t="shared" ca="1" si="712"/>
        <v>0.77006978238728119</v>
      </c>
      <c r="GO191" s="18">
        <f t="shared" ca="1" si="713"/>
        <v>0.96026246289113815</v>
      </c>
      <c r="GP191" s="18">
        <f t="shared" ca="1" si="714"/>
        <v>0.8276265861979365</v>
      </c>
      <c r="GQ191" s="18">
        <f t="shared" ca="1" si="715"/>
        <v>0.82189126265380541</v>
      </c>
      <c r="GR191" s="18">
        <f t="shared" ca="1" si="716"/>
        <v>0.9165622834935131</v>
      </c>
      <c r="GY191" s="14"/>
      <c r="HA191">
        <f t="shared" si="717"/>
        <v>0.51276356582120131</v>
      </c>
      <c r="HB191">
        <f t="shared" si="718"/>
        <v>1.20459800145081</v>
      </c>
      <c r="HC191">
        <f t="shared" si="719"/>
        <v>1.0212794837244634</v>
      </c>
      <c r="HD191">
        <f t="shared" si="720"/>
        <v>1.2546161795753445</v>
      </c>
      <c r="HE191">
        <f t="shared" si="721"/>
        <v>0.79143415516755011</v>
      </c>
      <c r="HF191">
        <f t="shared" si="722"/>
        <v>0.79143425733415074</v>
      </c>
      <c r="HH191">
        <f t="shared" si="723"/>
        <v>1.2302312250172034</v>
      </c>
      <c r="HJ191">
        <f t="shared" si="771"/>
        <v>1.2016279385975239</v>
      </c>
      <c r="HK191">
        <f t="shared" si="772"/>
        <v>1.0900246693014783</v>
      </c>
      <c r="HL191">
        <f t="shared" si="773"/>
        <v>1.6271577016014636</v>
      </c>
      <c r="HM191">
        <f t="shared" si="774"/>
        <v>1.3242601021039397</v>
      </c>
      <c r="HN191">
        <f t="shared" si="775"/>
        <v>1.0710959663676587</v>
      </c>
      <c r="HP191" s="8">
        <f t="shared" si="799"/>
        <v>25</v>
      </c>
      <c r="HQ191" t="b">
        <f t="shared" si="776"/>
        <v>1</v>
      </c>
      <c r="HT191" s="11"/>
      <c r="HU191" s="11"/>
      <c r="HV191" s="11"/>
      <c r="HW191" s="11" t="e">
        <f t="shared" ca="1" si="841"/>
        <v>#DIV/0!</v>
      </c>
      <c r="HX191" s="12">
        <f t="shared" ca="1" si="725"/>
        <v>1.4140362963903039</v>
      </c>
      <c r="HY191" s="12">
        <f t="shared" ca="1" si="726"/>
        <v>0.82089266007838935</v>
      </c>
      <c r="HZ191" s="12">
        <f t="shared" ca="1" si="727"/>
        <v>0.8930787205352495</v>
      </c>
      <c r="IC191" s="12">
        <f t="shared" ca="1" si="728"/>
        <v>0.87978195343382926</v>
      </c>
      <c r="ID191" s="12">
        <f t="shared" ca="1" si="729"/>
        <v>0.89108312491353792</v>
      </c>
      <c r="IE191" s="12">
        <f t="shared" ca="1" si="730"/>
        <v>0.64732423471263523</v>
      </c>
      <c r="IF191" s="12">
        <f t="shared" ca="1" si="731"/>
        <v>1.0006421700916348</v>
      </c>
      <c r="IG191" s="12">
        <f t="shared" ca="1" si="732"/>
        <v>0.92619973231159913</v>
      </c>
      <c r="IH191" s="197"/>
      <c r="II191">
        <f t="shared" si="777"/>
        <v>0.81536279060848571</v>
      </c>
      <c r="IJ191">
        <f t="shared" si="778"/>
        <v>0.81727797089711285</v>
      </c>
      <c r="IK191" t="e">
        <f t="shared" si="779"/>
        <v>#DIV/0!</v>
      </c>
      <c r="IL191">
        <f t="shared" si="733"/>
        <v>1.0043392377387406</v>
      </c>
      <c r="IM191">
        <f t="shared" si="734"/>
        <v>0.94547929619111526</v>
      </c>
      <c r="IN191">
        <f t="shared" si="735"/>
        <v>1.2505926040492621</v>
      </c>
    </row>
    <row r="192" spans="1:262" x14ac:dyDescent="0.2">
      <c r="A192" t="s">
        <v>202</v>
      </c>
      <c r="B192" s="1">
        <f t="shared" si="781"/>
        <v>1975</v>
      </c>
      <c r="C192" s="42">
        <f t="shared" si="806"/>
        <v>9997.0310000000009</v>
      </c>
      <c r="D192" s="42">
        <f t="shared" si="806"/>
        <v>5657.183</v>
      </c>
      <c r="E192" s="42">
        <f t="shared" si="806"/>
        <v>23746.294000000002</v>
      </c>
      <c r="F192" s="42">
        <f t="shared" si="806"/>
        <v>18220.698</v>
      </c>
      <c r="G192" s="42">
        <f t="shared" si="671"/>
        <v>14309.165000000001</v>
      </c>
      <c r="H192" s="42">
        <f t="shared" si="747"/>
        <v>71930.371000000014</v>
      </c>
      <c r="I192" s="42">
        <f t="shared" si="842"/>
        <v>57621.206000000013</v>
      </c>
      <c r="J192" s="277">
        <f t="shared" si="807"/>
        <v>3.4005416474517181</v>
      </c>
      <c r="K192" s="277"/>
      <c r="L192" s="42">
        <f>[11]National!H122</f>
        <v>9998.1610000000001</v>
      </c>
      <c r="M192" s="42">
        <f t="shared" si="672"/>
        <v>5657.183</v>
      </c>
      <c r="N192" s="42">
        <f>[12]Total_Industrial!F120</f>
        <v>18838.679002472312</v>
      </c>
      <c r="O192" s="42">
        <f t="shared" si="808"/>
        <v>17299.890386474955</v>
      </c>
      <c r="P192" s="42">
        <f t="shared" si="809"/>
        <v>14203.638751065573</v>
      </c>
      <c r="Q192" s="42">
        <f t="shared" si="843"/>
        <v>65997.552140012849</v>
      </c>
      <c r="R192" s="27"/>
      <c r="S192" s="27"/>
      <c r="T192" s="51">
        <f t="shared" si="811"/>
        <v>1.0001130335596637</v>
      </c>
      <c r="U192" s="51">
        <f t="shared" si="812"/>
        <v>1</v>
      </c>
      <c r="V192" s="51">
        <f t="shared" si="813"/>
        <v>0.79333133003711276</v>
      </c>
      <c r="W192" s="51">
        <f t="shared" si="814"/>
        <v>0.94946364768654612</v>
      </c>
      <c r="X192" s="51">
        <f t="shared" si="815"/>
        <v>0.99262526856497724</v>
      </c>
      <c r="Y192" s="51">
        <f t="shared" si="816"/>
        <v>0.9175199741429505</v>
      </c>
      <c r="AA192" s="23">
        <f t="shared" si="817"/>
        <v>72520.665866179261</v>
      </c>
      <c r="AB192" s="23">
        <f t="shared" si="673"/>
        <v>48478.406456760917</v>
      </c>
      <c r="AC192" s="27">
        <f t="shared" si="818"/>
        <v>1396.5768663670813</v>
      </c>
      <c r="AD192" s="58">
        <f t="shared" si="818"/>
        <v>0.77452140460648522</v>
      </c>
      <c r="AE192" s="27">
        <f t="shared" si="674"/>
        <v>5917.1126802111921</v>
      </c>
      <c r="AF192" s="27">
        <f t="shared" si="819"/>
        <v>5644.8</v>
      </c>
      <c r="AI192" s="267">
        <f t="shared" si="820"/>
        <v>137.86637064873867</v>
      </c>
      <c r="AJ192" s="267">
        <f t="shared" si="821"/>
        <v>116.69490425692479</v>
      </c>
      <c r="AK192" s="267">
        <f t="shared" si="822"/>
        <v>13.489181624121709</v>
      </c>
      <c r="AL192" s="51">
        <f t="shared" si="800"/>
        <v>22.336232780118703</v>
      </c>
      <c r="AM192" s="291">
        <f t="shared" si="801"/>
        <v>2.4004340492901717</v>
      </c>
      <c r="AN192" s="15"/>
      <c r="AO192" s="34">
        <f t="shared" si="680"/>
        <v>11.691743222082774</v>
      </c>
      <c r="AP192" s="34">
        <f t="shared" si="681"/>
        <v>12.742766971371884</v>
      </c>
      <c r="AR192" s="26">
        <f t="shared" si="682"/>
        <v>1.2173301009099911</v>
      </c>
      <c r="AS192" s="26">
        <f t="shared" si="683"/>
        <v>1.1141604709984396</v>
      </c>
      <c r="AT192" s="26">
        <f t="shared" si="684"/>
        <v>1.4824283260275803</v>
      </c>
      <c r="AU192" s="26">
        <f t="shared" si="685"/>
        <v>1.1524065816467104</v>
      </c>
      <c r="AV192" s="26">
        <f t="shared" si="686"/>
        <v>1.0514744426174234</v>
      </c>
      <c r="AW192" s="26">
        <f t="shared" si="687"/>
        <v>1.3423569472294716</v>
      </c>
      <c r="AZ192" s="34">
        <f t="shared" si="688"/>
        <v>12.847340183209194</v>
      </c>
      <c r="BA192" s="34">
        <f t="shared" si="689"/>
        <v>8.5881530712799243</v>
      </c>
      <c r="BB192" s="34">
        <f t="shared" si="690"/>
        <v>0.24740945053271704</v>
      </c>
      <c r="BC192" s="95">
        <f t="shared" si="691"/>
        <v>1.372097159521126E-4</v>
      </c>
      <c r="BD192" s="34">
        <f t="shared" si="692"/>
        <v>1.0482413336541936</v>
      </c>
      <c r="BE192" s="34"/>
      <c r="BI192" s="258">
        <f>[11]National!CQ122</f>
        <v>1.3020550456661539</v>
      </c>
      <c r="BJ192" s="258">
        <f>[10]Commercial_Total!Y121</f>
        <v>1.1313071401406334</v>
      </c>
      <c r="BK192" s="258">
        <f>[12]Total_Industrial!Z120</f>
        <v>1.305139100159068</v>
      </c>
      <c r="BL192" s="51">
        <f t="shared" si="823"/>
        <v>1.1664740838171992</v>
      </c>
      <c r="BM192" s="290">
        <f t="shared" si="844"/>
        <v>1.0514744426174234</v>
      </c>
      <c r="BO192" s="258">
        <f>[11]National!CU122</f>
        <v>0.93492982878245667</v>
      </c>
      <c r="BP192" s="258">
        <f>[10]Commercial_Total!X121</f>
        <v>0.98484348897500806</v>
      </c>
      <c r="BQ192" s="258">
        <f>[12]Total_Industrial!AD120</f>
        <v>1.135838885314141</v>
      </c>
      <c r="BR192" s="51">
        <f t="shared" si="845"/>
        <v>0.98794015026510151</v>
      </c>
      <c r="BS192" s="51">
        <v>1</v>
      </c>
      <c r="CA192" s="83">
        <f t="shared" si="782"/>
        <v>0.70993950522569205</v>
      </c>
      <c r="CB192" s="83">
        <f t="shared" si="693"/>
        <v>1.3272415314901727</v>
      </c>
      <c r="CC192" s="83">
        <f t="shared" si="748"/>
        <v>1.3423569472294716</v>
      </c>
      <c r="CD192" s="83">
        <f t="shared" si="694"/>
        <v>1.1112207627795763</v>
      </c>
      <c r="CE192" s="83">
        <f t="shared" si="695"/>
        <v>1.0161093923796667</v>
      </c>
      <c r="CF192" s="83">
        <f t="shared" si="696"/>
        <v>1.188850262889263</v>
      </c>
      <c r="CG192" s="411">
        <f t="shared" si="749"/>
        <v>0.95299213168759289</v>
      </c>
      <c r="CH192" s="411">
        <f t="shared" si="697"/>
        <v>0.95299222695236152</v>
      </c>
      <c r="CI192" s="9"/>
      <c r="CJ192" s="84">
        <f t="shared" si="750"/>
        <v>1.1291218540676249</v>
      </c>
      <c r="CL192" s="87">
        <f t="shared" si="698"/>
        <v>2.3170507272677758</v>
      </c>
      <c r="CM192" s="87">
        <f t="shared" si="751"/>
        <v>3.9262272323307198E-3</v>
      </c>
      <c r="CN192" s="92">
        <f t="shared" si="752"/>
        <v>1</v>
      </c>
      <c r="CO192" s="92">
        <f t="shared" si="753"/>
        <v>1</v>
      </c>
      <c r="CP192" s="5">
        <f t="shared" si="754"/>
        <v>1</v>
      </c>
      <c r="CQ192" s="91">
        <f t="shared" si="699"/>
        <v>1</v>
      </c>
      <c r="CR192" s="37">
        <f t="shared" si="700"/>
        <v>0.95299213168759289</v>
      </c>
      <c r="CS192">
        <f t="shared" si="701"/>
        <v>1.1291218540676249</v>
      </c>
      <c r="CT192" s="84">
        <f t="shared" si="702"/>
        <v>1.2080020390113464</v>
      </c>
      <c r="CU192" s="205"/>
      <c r="CV192" s="244"/>
      <c r="CW192" s="5"/>
      <c r="CX192" s="26">
        <f t="shared" si="824"/>
        <v>0.15149290656703518</v>
      </c>
      <c r="CY192" s="26">
        <f t="shared" si="825"/>
        <v>8.5718073118808538E-2</v>
      </c>
      <c r="CZ192" s="26">
        <f t="shared" si="826"/>
        <v>0.28544511715383514</v>
      </c>
      <c r="DA192" s="26">
        <f t="shared" si="827"/>
        <v>0.26212927336719233</v>
      </c>
      <c r="DB192" s="26">
        <f t="shared" si="828"/>
        <v>0.21521462979312869</v>
      </c>
      <c r="DC192" s="26">
        <f t="shared" si="846"/>
        <v>0.99999999999999989</v>
      </c>
      <c r="DE192" s="26">
        <f t="shared" si="847"/>
        <v>0.14883474111956094</v>
      </c>
      <c r="DF192" s="26">
        <f t="shared" si="848"/>
        <v>8.5490948262461119E-2</v>
      </c>
      <c r="DG192" s="26">
        <f t="shared" si="849"/>
        <v>0.29488163042090104</v>
      </c>
      <c r="DH192" s="26">
        <f t="shared" si="850"/>
        <v>0.25759316547617755</v>
      </c>
      <c r="DI192" s="26">
        <f t="shared" si="851"/>
        <v>0.21304719825463</v>
      </c>
      <c r="DJ192" s="26">
        <f t="shared" si="852"/>
        <v>0.99984768353373066</v>
      </c>
      <c r="DK192" s="26"/>
      <c r="DL192" s="26">
        <f t="shared" si="853"/>
        <v>0.14885741455492393</v>
      </c>
      <c r="DM192" s="26">
        <f t="shared" si="854"/>
        <v>8.550397192531678E-2</v>
      </c>
      <c r="DN192" s="26">
        <f t="shared" si="855"/>
        <v>0.29492655259120071</v>
      </c>
      <c r="DO192" s="26">
        <f t="shared" si="856"/>
        <v>0.25763240713402868</v>
      </c>
      <c r="DP192" s="26">
        <f t="shared" si="857"/>
        <v>0.21307965379452989</v>
      </c>
      <c r="DQ192" s="26">
        <f t="shared" si="858"/>
        <v>1</v>
      </c>
      <c r="DR192" s="26"/>
      <c r="DS192" s="26"/>
      <c r="DT192" s="26">
        <f t="shared" si="783"/>
        <v>-1.1791954599676297E-2</v>
      </c>
      <c r="DU192" s="26">
        <f t="shared" si="784"/>
        <v>-3.7611539501052386E-2</v>
      </c>
      <c r="DV192" s="26">
        <f t="shared" si="785"/>
        <v>-4.7179888750828319E-2</v>
      </c>
      <c r="DW192" s="26">
        <f t="shared" si="786"/>
        <v>6.5865396517472792E-3</v>
      </c>
      <c r="DX192" s="26">
        <f t="shared" si="787"/>
        <v>-8.0290996070689971E-3</v>
      </c>
      <c r="DZ192" s="26">
        <f t="shared" si="788"/>
        <v>0.98127769161249101</v>
      </c>
      <c r="EA192" s="26">
        <f t="shared" si="789"/>
        <v>0.9674318244219875</v>
      </c>
      <c r="EB192" s="26">
        <f t="shared" si="703"/>
        <v>1.2080020390113464</v>
      </c>
      <c r="ED192" s="26">
        <f t="shared" si="755"/>
        <v>2.5948970755437343E-2</v>
      </c>
      <c r="EE192" s="26">
        <f t="shared" si="756"/>
        <v>2.15677428371393E-2</v>
      </c>
      <c r="EF192" s="26">
        <f t="shared" si="757"/>
        <v>-3.8872303444806335E-2</v>
      </c>
      <c r="EG192" s="26">
        <f t="shared" si="758"/>
        <v>7.0757639865803596E-3</v>
      </c>
      <c r="EH192" s="26">
        <f t="shared" si="759"/>
        <v>6.9550012908435261E-3</v>
      </c>
      <c r="EJ192" s="26">
        <f t="shared" si="760"/>
        <v>0.99755027080018133</v>
      </c>
      <c r="EK192" s="26">
        <f t="shared" si="790"/>
        <v>0.97779158190940618</v>
      </c>
      <c r="EL192" s="26">
        <f t="shared" si="704"/>
        <v>1.1112207627795763</v>
      </c>
      <c r="EO192" s="26">
        <f t="shared" si="791"/>
        <v>-2.2504827855682596E-2</v>
      </c>
      <c r="EP192" s="26">
        <f t="shared" si="792"/>
        <v>-4.8534376399984404E-2</v>
      </c>
      <c r="EQ192" s="26">
        <f t="shared" si="793"/>
        <v>5.6358497328415479E-3</v>
      </c>
      <c r="ER192" s="26">
        <f t="shared" si="794"/>
        <v>-1.9163608749901372E-3</v>
      </c>
      <c r="ES192" s="292">
        <f t="shared" si="859"/>
        <v>-8.0290996070689971E-3</v>
      </c>
      <c r="EU192" s="26">
        <f t="shared" si="761"/>
        <v>0.99198996751176238</v>
      </c>
      <c r="EV192" s="26">
        <f t="shared" si="796"/>
        <v>0.9460841017196373</v>
      </c>
      <c r="EW192" s="26">
        <f t="shared" si="705"/>
        <v>1.188850262889263</v>
      </c>
      <c r="EX192" s="26"/>
      <c r="EY192" s="26">
        <f t="shared" si="762"/>
        <v>1.0712873256006271E-2</v>
      </c>
      <c r="EZ192" s="26">
        <f t="shared" si="763"/>
        <v>1.0922836898932253E-2</v>
      </c>
      <c r="FA192" s="26">
        <f t="shared" si="764"/>
        <v>-5.2816164752051212E-2</v>
      </c>
      <c r="FB192" s="26">
        <f t="shared" si="765"/>
        <v>8.5029005267374842E-3</v>
      </c>
      <c r="FC192" s="26">
        <f t="shared" si="766"/>
        <v>0</v>
      </c>
      <c r="FD192" s="26"/>
      <c r="FE192" s="26">
        <f t="shared" si="767"/>
        <v>0.98920110120642712</v>
      </c>
      <c r="FF192" s="26">
        <f t="shared" si="797"/>
        <v>1.0225642813719484</v>
      </c>
      <c r="FG192" s="26">
        <f t="shared" si="706"/>
        <v>1.0161093923796667</v>
      </c>
      <c r="FW192" s="26">
        <f t="shared" si="707"/>
        <v>0.70993950522569205</v>
      </c>
      <c r="FY192" s="8">
        <f t="shared" si="798"/>
        <v>26</v>
      </c>
      <c r="FZ192" t="b">
        <f t="shared" si="768"/>
        <v>1</v>
      </c>
      <c r="GD192" s="11"/>
      <c r="GE192" s="11"/>
      <c r="GF192" s="11"/>
      <c r="GG192" s="11">
        <f t="shared" ca="1" si="708"/>
        <v>2011</v>
      </c>
      <c r="GH192" s="12">
        <f t="shared" ca="1" si="803"/>
        <v>1.9922652211643672</v>
      </c>
      <c r="GI192" s="12">
        <f t="shared" ca="1" si="804"/>
        <v>0.75145706784350375</v>
      </c>
      <c r="GJ192" s="12">
        <f t="shared" ca="1" si="805"/>
        <v>0.8492870695880157</v>
      </c>
      <c r="GN192" s="12">
        <f t="shared" ref="GN192:GN227" ca="1" si="862">IF($FZ192,OFFSET(AR$166,$FZ$4+$FY192,0),"")</f>
        <v>0.87552076443792703</v>
      </c>
      <c r="GO192" s="12">
        <f t="shared" ref="GO192:GO227" ca="1" si="863">IF($FZ192,OFFSET(AS$166,$FZ$4+$FY192,0),"")</f>
        <v>0.94521708668247384</v>
      </c>
      <c r="GP192" s="12">
        <f t="shared" ref="GP192:GP227" ca="1" si="864">IF($FZ192,OFFSET(AT$166,$FZ$4+$FY192,0),"")</f>
        <v>0.61989624296461576</v>
      </c>
      <c r="GQ192" s="12">
        <f t="shared" ref="GQ192:GQ227" ca="1" si="865">IF($FZ192,OFFSET(AU$166,$FZ$4+$FY192,0),"")</f>
        <v>0.86055937321903031</v>
      </c>
      <c r="GR192" s="12">
        <f t="shared" ref="GR192:GR227" ca="1" si="866">IF($FZ192,OFFSET(AV$166,$FZ$4+$FY192,0),"")</f>
        <v>0.90720244641392966</v>
      </c>
      <c r="GY192" s="14"/>
      <c r="HA192">
        <f t="shared" si="717"/>
        <v>0.51170295701361568</v>
      </c>
      <c r="HB192">
        <f t="shared" si="718"/>
        <v>1.2016470625526128</v>
      </c>
      <c r="HC192">
        <f t="shared" si="719"/>
        <v>1.0102507899397706</v>
      </c>
      <c r="HD192">
        <f t="shared" si="720"/>
        <v>1.2445666632166776</v>
      </c>
      <c r="HE192">
        <f t="shared" si="721"/>
        <v>0.77311165121552261</v>
      </c>
      <c r="HF192">
        <f t="shared" si="722"/>
        <v>0.77311184821082679</v>
      </c>
      <c r="HH192">
        <f t="shared" si="723"/>
        <v>1.2139648941725818</v>
      </c>
      <c r="HJ192">
        <f t="shared" si="771"/>
        <v>1.1875416123846223</v>
      </c>
      <c r="HK192">
        <f t="shared" si="772"/>
        <v>1.0497885772245703</v>
      </c>
      <c r="HL192">
        <f t="shared" si="773"/>
        <v>1.552171413697778</v>
      </c>
      <c r="HM192">
        <f t="shared" si="774"/>
        <v>1.3330111818054424</v>
      </c>
      <c r="HN192">
        <f t="shared" si="775"/>
        <v>1.0625304628211205</v>
      </c>
      <c r="HP192" s="8">
        <f t="shared" si="799"/>
        <v>26</v>
      </c>
      <c r="HQ192" t="b">
        <f t="shared" si="776"/>
        <v>1</v>
      </c>
      <c r="HT192" s="11"/>
      <c r="HU192" s="11"/>
      <c r="HV192" s="11"/>
      <c r="HW192" s="11">
        <f t="shared" ca="1" si="841"/>
        <v>0</v>
      </c>
      <c r="HX192" s="12">
        <f t="shared" ca="1" si="725"/>
        <v>0</v>
      </c>
      <c r="HY192" s="12">
        <f t="shared" ca="1" si="726"/>
        <v>0</v>
      </c>
      <c r="HZ192" s="12">
        <f t="shared" ca="1" si="727"/>
        <v>0</v>
      </c>
      <c r="IC192" s="12">
        <f t="shared" ca="1" si="728"/>
        <v>0</v>
      </c>
      <c r="ID192" s="12">
        <f t="shared" ca="1" si="729"/>
        <v>0</v>
      </c>
      <c r="IE192" s="12">
        <f t="shared" ca="1" si="730"/>
        <v>0</v>
      </c>
      <c r="IF192" s="12">
        <f t="shared" ca="1" si="731"/>
        <v>0</v>
      </c>
      <c r="IG192" s="12">
        <f t="shared" ca="1" si="732"/>
        <v>0</v>
      </c>
      <c r="IH192" s="197"/>
      <c r="II192">
        <f t="shared" si="777"/>
        <v>0.83506667152985203</v>
      </c>
      <c r="IJ192">
        <f t="shared" si="778"/>
        <v>0.83336894434812103</v>
      </c>
      <c r="IK192" t="e">
        <f t="shared" si="779"/>
        <v>#DIV/0!</v>
      </c>
      <c r="IL192">
        <f t="shared" si="733"/>
        <v>1.0165517955200052</v>
      </c>
      <c r="IM192">
        <f t="shared" si="734"/>
        <v>0.92850673555037511</v>
      </c>
      <c r="IN192">
        <f t="shared" si="735"/>
        <v>1.1451032080992138</v>
      </c>
    </row>
    <row r="193" spans="1:248" x14ac:dyDescent="0.2">
      <c r="A193" t="s">
        <v>202</v>
      </c>
      <c r="B193" s="1">
        <f t="shared" si="781"/>
        <v>1976</v>
      </c>
      <c r="C193" s="42">
        <f t="shared" si="806"/>
        <v>10461.044</v>
      </c>
      <c r="D193" s="42">
        <f t="shared" si="806"/>
        <v>6049.5889999999999</v>
      </c>
      <c r="E193" s="42">
        <f t="shared" si="806"/>
        <v>25201.322999999997</v>
      </c>
      <c r="F193" s="42">
        <f t="shared" si="806"/>
        <v>19076.796000000002</v>
      </c>
      <c r="G193" s="42">
        <f t="shared" si="671"/>
        <v>15142.663999999999</v>
      </c>
      <c r="H193" s="42">
        <f t="shared" si="747"/>
        <v>75931.415999999997</v>
      </c>
      <c r="I193" s="42">
        <f t="shared" si="842"/>
        <v>60788.752</v>
      </c>
      <c r="J193" s="277">
        <f t="shared" si="807"/>
        <v>3.3933707208416921</v>
      </c>
      <c r="K193" s="277"/>
      <c r="L193" s="42">
        <f>[11]National!H123</f>
        <v>10462.334999999999</v>
      </c>
      <c r="M193" s="42">
        <f t="shared" si="672"/>
        <v>6049.5889999999999</v>
      </c>
      <c r="N193" s="42">
        <f>[12]Total_Industrial!F121</f>
        <v>19673.404205909133</v>
      </c>
      <c r="O193" s="42">
        <f t="shared" si="808"/>
        <v>18190.61269184772</v>
      </c>
      <c r="P193" s="42">
        <f t="shared" si="809"/>
        <v>14896.400034762853</v>
      </c>
      <c r="Q193" s="42">
        <f t="shared" si="843"/>
        <v>69272.340932519699</v>
      </c>
      <c r="R193" s="27"/>
      <c r="S193" s="27"/>
      <c r="T193" s="51">
        <f t="shared" si="811"/>
        <v>1.0001234102447136</v>
      </c>
      <c r="U193" s="51">
        <f t="shared" si="812"/>
        <v>1</v>
      </c>
      <c r="V193" s="51">
        <f t="shared" si="813"/>
        <v>0.78064965898453564</v>
      </c>
      <c r="W193" s="51">
        <f t="shared" si="814"/>
        <v>0.95354653327779559</v>
      </c>
      <c r="X193" s="51">
        <f t="shared" si="815"/>
        <v>0.98373707788555931</v>
      </c>
      <c r="Y193" s="51">
        <f t="shared" si="816"/>
        <v>0.91230145019973952</v>
      </c>
      <c r="AA193" s="23">
        <f t="shared" si="817"/>
        <v>74047.725476823762</v>
      </c>
      <c r="AB193" s="23">
        <f t="shared" si="673"/>
        <v>49218.818000569161</v>
      </c>
      <c r="AC193" s="27">
        <f t="shared" si="818"/>
        <v>1492.4050777964867</v>
      </c>
      <c r="AD193" s="58">
        <f t="shared" si="818"/>
        <v>0.82042491580942556</v>
      </c>
      <c r="AE193" s="27">
        <f t="shared" si="674"/>
        <v>6227.1551530615079</v>
      </c>
      <c r="AF193" s="27">
        <f t="shared" si="819"/>
        <v>5949</v>
      </c>
      <c r="AI193" s="267">
        <f t="shared" si="820"/>
        <v>141.29178084308086</v>
      </c>
      <c r="AJ193" s="267">
        <f t="shared" si="821"/>
        <v>122.91211462920631</v>
      </c>
      <c r="AK193" s="267">
        <f t="shared" si="822"/>
        <v>13.182348746063377</v>
      </c>
      <c r="AL193" s="51">
        <f t="shared" si="800"/>
        <v>22.1721846098506</v>
      </c>
      <c r="AM193" s="291">
        <f t="shared" si="801"/>
        <v>2.3921677987161138</v>
      </c>
      <c r="AN193" s="15"/>
      <c r="AO193" s="34">
        <f t="shared" si="680"/>
        <v>11.644367277276803</v>
      </c>
      <c r="AP193" s="34">
        <f t="shared" si="681"/>
        <v>12.763727685325264</v>
      </c>
      <c r="AR193" s="26">
        <f t="shared" si="682"/>
        <v>1.2475757287445035</v>
      </c>
      <c r="AS193" s="26">
        <f t="shared" si="683"/>
        <v>1.1735201326802094</v>
      </c>
      <c r="AT193" s="26">
        <f t="shared" si="684"/>
        <v>1.4487081373263733</v>
      </c>
      <c r="AU193" s="26">
        <f t="shared" si="685"/>
        <v>1.1439427465414309</v>
      </c>
      <c r="AV193" s="26">
        <f t="shared" si="686"/>
        <v>1.047853534466473</v>
      </c>
      <c r="AW193" s="26">
        <f t="shared" si="687"/>
        <v>1.3369176019210887</v>
      </c>
      <c r="AZ193" s="34">
        <f t="shared" si="688"/>
        <v>12.447087825991556</v>
      </c>
      <c r="BA193" s="34">
        <f t="shared" si="689"/>
        <v>8.2734607498015063</v>
      </c>
      <c r="BB193" s="34">
        <f t="shared" si="690"/>
        <v>0.25086654526752172</v>
      </c>
      <c r="BC193" s="95">
        <f t="shared" si="691"/>
        <v>1.3790971857613474E-4</v>
      </c>
      <c r="BD193" s="34">
        <f t="shared" si="692"/>
        <v>1.046756623476468</v>
      </c>
      <c r="BE193" s="34"/>
      <c r="BI193" s="258">
        <f>[11]National!CQ123</f>
        <v>1.3110722003094477</v>
      </c>
      <c r="BJ193" s="258">
        <f>[10]Commercial_Total!Y122</f>
        <v>1.1678098008358297</v>
      </c>
      <c r="BK193" s="258">
        <f>[12]Total_Industrial!Z121</f>
        <v>1.2574029989081481</v>
      </c>
      <c r="BL193" s="51">
        <f t="shared" si="823"/>
        <v>1.1498700807699487</v>
      </c>
      <c r="BM193" s="290">
        <f t="shared" si="844"/>
        <v>1.047853534466473</v>
      </c>
      <c r="BO193" s="258">
        <f>[11]National!CU123</f>
        <v>0.95156905046880147</v>
      </c>
      <c r="BP193" s="258">
        <f>[10]Commercial_Total!X122</f>
        <v>1.0048897790036462</v>
      </c>
      <c r="BQ193" s="258">
        <f>[12]Total_Industrial!AD121</f>
        <v>1.1521426139743063</v>
      </c>
      <c r="BR193" s="51">
        <f t="shared" si="845"/>
        <v>0.99484521397013059</v>
      </c>
      <c r="BS193" s="51">
        <v>1</v>
      </c>
      <c r="CA193" s="83">
        <f t="shared" si="782"/>
        <v>0.74819836249072447</v>
      </c>
      <c r="CB193" s="83">
        <f t="shared" si="693"/>
        <v>1.3294247253091533</v>
      </c>
      <c r="CC193" s="83">
        <f t="shared" si="748"/>
        <v>1.3369176019210887</v>
      </c>
      <c r="CD193" s="83">
        <f t="shared" si="694"/>
        <v>1.1078518792099097</v>
      </c>
      <c r="CE193" s="83">
        <f t="shared" si="695"/>
        <v>1.0266263843108008</v>
      </c>
      <c r="CF193" s="83">
        <f t="shared" si="696"/>
        <v>1.175467101526273</v>
      </c>
      <c r="CG193" s="411">
        <f t="shared" si="749"/>
        <v>1.0002794630401608</v>
      </c>
      <c r="CH193" s="411">
        <f t="shared" si="697"/>
        <v>1.0002795605423849</v>
      </c>
      <c r="CI193" s="9"/>
      <c r="CJ193" s="84">
        <f t="shared" si="750"/>
        <v>1.1373499691051956</v>
      </c>
      <c r="CL193" s="87">
        <f t="shared" si="698"/>
        <v>2.4262896755146102</v>
      </c>
      <c r="CM193" s="87">
        <f t="shared" si="751"/>
        <v>3.7293943091201089E-3</v>
      </c>
      <c r="CN193" s="92">
        <f t="shared" si="752"/>
        <v>1</v>
      </c>
      <c r="CO193" s="92">
        <f t="shared" si="753"/>
        <v>1</v>
      </c>
      <c r="CP193" s="5">
        <f t="shared" si="754"/>
        <v>1</v>
      </c>
      <c r="CQ193" s="91">
        <f t="shared" si="699"/>
        <v>1</v>
      </c>
      <c r="CR193" s="37">
        <f t="shared" si="700"/>
        <v>1.0002794630401608</v>
      </c>
      <c r="CS193">
        <f t="shared" si="701"/>
        <v>1.1373499691051956</v>
      </c>
      <c r="CT193" s="84">
        <f t="shared" si="702"/>
        <v>1.2067656579456654</v>
      </c>
      <c r="CU193" s="205"/>
      <c r="CV193" s="244"/>
      <c r="CW193" s="5"/>
      <c r="CX193" s="26">
        <f t="shared" si="824"/>
        <v>0.15103192499574511</v>
      </c>
      <c r="CY193" s="26">
        <f t="shared" si="825"/>
        <v>8.7330511984474279E-2</v>
      </c>
      <c r="CZ193" s="26">
        <f t="shared" si="826"/>
        <v>0.28400085721187907</v>
      </c>
      <c r="DA193" s="26">
        <f t="shared" si="827"/>
        <v>0.26259561098949652</v>
      </c>
      <c r="DB193" s="26">
        <f t="shared" si="828"/>
        <v>0.21504109481840511</v>
      </c>
      <c r="DC193" s="26">
        <f t="shared" si="846"/>
        <v>1.0000000000000002</v>
      </c>
      <c r="DE193" s="26">
        <f t="shared" si="847"/>
        <v>0.15126229870883015</v>
      </c>
      <c r="DF193" s="26">
        <f t="shared" si="848"/>
        <v>8.6521788419355136E-2</v>
      </c>
      <c r="DG193" s="26">
        <f t="shared" si="849"/>
        <v>0.28472237668000039</v>
      </c>
      <c r="DH193" s="26">
        <f t="shared" si="850"/>
        <v>0.26236237310378724</v>
      </c>
      <c r="DI193" s="26">
        <f t="shared" si="851"/>
        <v>0.21512785064044723</v>
      </c>
      <c r="DJ193" s="26">
        <f t="shared" si="852"/>
        <v>0.99999668755242022</v>
      </c>
      <c r="DK193" s="26"/>
      <c r="DL193" s="26">
        <f t="shared" si="853"/>
        <v>0.15126279975892512</v>
      </c>
      <c r="DM193" s="26">
        <f t="shared" si="854"/>
        <v>8.6522075019193137E-2</v>
      </c>
      <c r="DN193" s="26">
        <f t="shared" si="855"/>
        <v>0.28472331981107202</v>
      </c>
      <c r="DO193" s="26">
        <f t="shared" si="856"/>
        <v>0.26236324216827378</v>
      </c>
      <c r="DP193" s="26">
        <f t="shared" si="857"/>
        <v>0.21512856324253588</v>
      </c>
      <c r="DQ193" s="26">
        <f t="shared" si="858"/>
        <v>1</v>
      </c>
      <c r="DR193" s="26"/>
      <c r="DS193" s="26"/>
      <c r="DT193" s="26">
        <f t="shared" si="783"/>
        <v>2.4542232475756216E-2</v>
      </c>
      <c r="DU193" s="26">
        <f t="shared" si="784"/>
        <v>5.1906711757889655E-2</v>
      </c>
      <c r="DV193" s="26">
        <f t="shared" si="785"/>
        <v>-2.3009284493138285E-2</v>
      </c>
      <c r="DW193" s="26">
        <f t="shared" si="786"/>
        <v>-7.3715904881369344E-3</v>
      </c>
      <c r="DX193" s="26">
        <f t="shared" si="787"/>
        <v>-3.4495912797930057E-3</v>
      </c>
      <c r="DZ193" s="26">
        <f t="shared" si="788"/>
        <v>0.99897650746790734</v>
      </c>
      <c r="EA193" s="26">
        <f t="shared" si="789"/>
        <v>0.96644166517438279</v>
      </c>
      <c r="EB193" s="26">
        <f t="shared" si="703"/>
        <v>1.2067656579456654</v>
      </c>
      <c r="ED193" s="26">
        <f t="shared" si="755"/>
        <v>-3.165011429169453E-2</v>
      </c>
      <c r="EE193" s="26">
        <f t="shared" si="756"/>
        <v>-3.733081186207745E-2</v>
      </c>
      <c r="EF193" s="26">
        <f t="shared" si="757"/>
        <v>1.3876446938630462E-2</v>
      </c>
      <c r="EG193" s="26">
        <f t="shared" si="758"/>
        <v>5.0887290879952753E-3</v>
      </c>
      <c r="EH193" s="26">
        <f t="shared" si="759"/>
        <v>-1.4173860372848643E-3</v>
      </c>
      <c r="EJ193" s="26">
        <f t="shared" si="760"/>
        <v>0.99696830397477487</v>
      </c>
      <c r="EK193" s="26">
        <f t="shared" si="790"/>
        <v>0.97482721505703285</v>
      </c>
      <c r="EL193" s="26">
        <f t="shared" si="704"/>
        <v>1.1078518792099097</v>
      </c>
      <c r="EO193" s="26">
        <f t="shared" si="791"/>
        <v>6.901455294843554E-3</v>
      </c>
      <c r="EP193" s="26">
        <f t="shared" si="792"/>
        <v>3.1756304017797533E-2</v>
      </c>
      <c r="EQ193" s="26">
        <f t="shared" si="793"/>
        <v>-3.7261143283279619E-2</v>
      </c>
      <c r="ER193" s="26">
        <f t="shared" si="794"/>
        <v>-1.4336632438031472E-2</v>
      </c>
      <c r="ES193" s="292">
        <f t="shared" si="859"/>
        <v>-3.4495912797930057E-3</v>
      </c>
      <c r="EU193" s="26">
        <f t="shared" si="761"/>
        <v>0.98874276956421325</v>
      </c>
      <c r="EV193" s="26">
        <f t="shared" si="796"/>
        <v>0.93543381497494504</v>
      </c>
      <c r="EW193" s="26">
        <f t="shared" si="705"/>
        <v>1.175467101526273</v>
      </c>
      <c r="EX193" s="26"/>
      <c r="EY193" s="26">
        <f t="shared" si="762"/>
        <v>1.7640777180912597E-2</v>
      </c>
      <c r="EZ193" s="26">
        <f t="shared" si="763"/>
        <v>2.0150407740091806E-2</v>
      </c>
      <c r="FA193" s="26">
        <f t="shared" si="764"/>
        <v>1.4251867531514608E-2</v>
      </c>
      <c r="FB193" s="26">
        <f t="shared" si="765"/>
        <v>6.9650419498945536E-3</v>
      </c>
      <c r="FC193" s="26">
        <f t="shared" si="766"/>
        <v>0</v>
      </c>
      <c r="FD193" s="26"/>
      <c r="FE193" s="26">
        <f t="shared" si="767"/>
        <v>1.0103502556024051</v>
      </c>
      <c r="FF193" s="26">
        <f t="shared" si="797"/>
        <v>1.0331480830540378</v>
      </c>
      <c r="FG193" s="26">
        <f t="shared" si="706"/>
        <v>1.0266263843108008</v>
      </c>
      <c r="FW193" s="26">
        <f t="shared" si="707"/>
        <v>0.74819836249072447</v>
      </c>
      <c r="FY193" s="8">
        <f t="shared" si="798"/>
        <v>27</v>
      </c>
      <c r="FZ193" t="b">
        <f t="shared" si="768"/>
        <v>1</v>
      </c>
      <c r="GD193" s="11"/>
      <c r="GE193" s="11"/>
      <c r="GF193" s="11"/>
      <c r="GG193" s="11">
        <f t="shared" ca="1" si="708"/>
        <v>2012</v>
      </c>
      <c r="GH193" s="12">
        <f t="shared" ca="1" si="803"/>
        <v>2.0370766309064154</v>
      </c>
      <c r="GI193" s="12">
        <f t="shared" ca="1" si="804"/>
        <v>0.72672132159853264</v>
      </c>
      <c r="GJ193" s="12">
        <f t="shared" ca="1" si="805"/>
        <v>0.83007581634496308</v>
      </c>
      <c r="GN193" s="12">
        <f t="shared" ca="1" si="862"/>
        <v>0.79693656503019883</v>
      </c>
      <c r="GO193" s="12">
        <f t="shared" ca="1" si="863"/>
        <v>0.90253566419141518</v>
      </c>
      <c r="GP193" s="12">
        <f t="shared" ca="1" si="864"/>
        <v>0.590330275969568</v>
      </c>
      <c r="GQ193" s="12">
        <f t="shared" ca="1" si="865"/>
        <v>0.85714624450695476</v>
      </c>
      <c r="GR193" s="12">
        <f t="shared" ca="1" si="866"/>
        <v>0.88693447093039446</v>
      </c>
      <c r="GY193" s="14"/>
      <c r="HA193">
        <f t="shared" si="717"/>
        <v>0.53927878601084178</v>
      </c>
      <c r="HB193">
        <f t="shared" si="718"/>
        <v>1.1980040339293483</v>
      </c>
      <c r="HC193">
        <f t="shared" si="719"/>
        <v>1.020707143838179</v>
      </c>
      <c r="HD193">
        <f t="shared" si="720"/>
        <v>1.2305562894961493</v>
      </c>
      <c r="HE193">
        <f t="shared" si="721"/>
        <v>0.81147333921689191</v>
      </c>
      <c r="HF193">
        <f t="shared" si="722"/>
        <v>0.81147354396742022</v>
      </c>
      <c r="HH193">
        <f t="shared" si="723"/>
        <v>1.2228112757786418</v>
      </c>
      <c r="HJ193">
        <f t="shared" si="771"/>
        <v>1.2170471192470029</v>
      </c>
      <c r="HK193">
        <f t="shared" si="772"/>
        <v>1.1057186666537835</v>
      </c>
      <c r="HL193">
        <f t="shared" si="773"/>
        <v>1.516864807605893</v>
      </c>
      <c r="HM193">
        <f t="shared" si="774"/>
        <v>1.3232208985703595</v>
      </c>
      <c r="HN193">
        <f t="shared" si="775"/>
        <v>1.0588714816252627</v>
      </c>
      <c r="HP193" s="8">
        <f t="shared" si="799"/>
        <v>27</v>
      </c>
      <c r="HQ193" t="b">
        <f t="shared" si="776"/>
        <v>1</v>
      </c>
      <c r="HT193" s="11"/>
      <c r="HU193" s="11"/>
      <c r="HV193" s="11"/>
      <c r="HW193" s="11">
        <f t="shared" ca="1" si="841"/>
        <v>0</v>
      </c>
      <c r="HX193" s="12">
        <f t="shared" ca="1" si="725"/>
        <v>0</v>
      </c>
      <c r="HY193" s="12">
        <f t="shared" ca="1" si="726"/>
        <v>0</v>
      </c>
      <c r="HZ193" s="12">
        <f t="shared" ca="1" si="727"/>
        <v>0</v>
      </c>
      <c r="IC193" s="12">
        <f t="shared" ca="1" si="728"/>
        <v>0</v>
      </c>
      <c r="ID193" s="12">
        <f t="shared" ca="1" si="729"/>
        <v>0</v>
      </c>
      <c r="IE193" s="12">
        <f t="shared" ca="1" si="730"/>
        <v>0</v>
      </c>
      <c r="IF193" s="12">
        <f t="shared" ca="1" si="731"/>
        <v>0</v>
      </c>
      <c r="IG193" s="12">
        <f t="shared" ca="1" si="732"/>
        <v>0</v>
      </c>
      <c r="IH193" s="197"/>
      <c r="II193">
        <f t="shared" si="777"/>
        <v>0.85265057773172925</v>
      </c>
      <c r="IJ193">
        <f t="shared" si="778"/>
        <v>0.84609700270946575</v>
      </c>
      <c r="IK193" t="e">
        <f t="shared" si="779"/>
        <v>#DIV/0!</v>
      </c>
      <c r="IL193">
        <f t="shared" si="733"/>
        <v>1.0637461658780842</v>
      </c>
      <c r="IM193">
        <f t="shared" si="734"/>
        <v>0.99291186687993971</v>
      </c>
      <c r="IN193">
        <f t="shared" si="735"/>
        <v>1.1958417183849581</v>
      </c>
    </row>
    <row r="194" spans="1:248" x14ac:dyDescent="0.2">
      <c r="A194" t="s">
        <v>202</v>
      </c>
      <c r="B194" s="1">
        <f t="shared" si="781"/>
        <v>1977</v>
      </c>
      <c r="C194" s="42">
        <f t="shared" si="806"/>
        <v>10395.852000000001</v>
      </c>
      <c r="D194" s="42">
        <f t="shared" si="806"/>
        <v>6012.1940000000004</v>
      </c>
      <c r="E194" s="42">
        <f t="shared" si="806"/>
        <v>25804.998</v>
      </c>
      <c r="F194" s="42">
        <f t="shared" si="806"/>
        <v>19796.708999999999</v>
      </c>
      <c r="G194" s="42">
        <f t="shared" si="671"/>
        <v>15902.821000000002</v>
      </c>
      <c r="H194" s="42">
        <f t="shared" si="747"/>
        <v>77912.573999999993</v>
      </c>
      <c r="I194" s="42">
        <f t="shared" si="842"/>
        <v>62009.75299999999</v>
      </c>
      <c r="J194" s="277">
        <f t="shared" si="807"/>
        <v>3.3933055236695355</v>
      </c>
      <c r="K194" s="277"/>
      <c r="L194" s="42">
        <f>[11]National!H124</f>
        <v>10397.131000000001</v>
      </c>
      <c r="M194" s="42">
        <f t="shared" si="672"/>
        <v>6021.4074031279997</v>
      </c>
      <c r="N194" s="42">
        <f>[12]Total_Industrial!F122</f>
        <v>19926.975587506789</v>
      </c>
      <c r="O194" s="42">
        <f t="shared" si="808"/>
        <v>18719.764953945582</v>
      </c>
      <c r="P194" s="42">
        <f t="shared" si="809"/>
        <v>15699.818490912403</v>
      </c>
      <c r="Q194" s="42">
        <f t="shared" si="843"/>
        <v>70765.097435492775</v>
      </c>
      <c r="R194" s="27"/>
      <c r="S194" s="27"/>
      <c r="T194" s="51">
        <f t="shared" si="811"/>
        <v>1.000123029839209</v>
      </c>
      <c r="U194" s="51">
        <f t="shared" si="812"/>
        <v>1.0015324527332283</v>
      </c>
      <c r="V194" s="51">
        <f t="shared" si="813"/>
        <v>0.77221380088875768</v>
      </c>
      <c r="W194" s="51">
        <f t="shared" si="814"/>
        <v>0.94559984459768454</v>
      </c>
      <c r="X194" s="51">
        <f t="shared" si="815"/>
        <v>0.98723481141568536</v>
      </c>
      <c r="Y194" s="51">
        <f t="shared" si="816"/>
        <v>0.90826286185196214</v>
      </c>
      <c r="AA194" s="23">
        <f t="shared" si="817"/>
        <v>75365.9499935403</v>
      </c>
      <c r="AB194" s="23">
        <f t="shared" si="673"/>
        <v>50022.048157018362</v>
      </c>
      <c r="AC194" s="27">
        <f t="shared" si="818"/>
        <v>1559.9049660076644</v>
      </c>
      <c r="AD194" s="58">
        <f t="shared" si="818"/>
        <v>0.85681885207392539</v>
      </c>
      <c r="AE194" s="27">
        <f t="shared" si="674"/>
        <v>6562.948985412555</v>
      </c>
      <c r="AF194" s="27">
        <f t="shared" si="819"/>
        <v>6224.1</v>
      </c>
      <c r="AI194" s="267">
        <f t="shared" si="820"/>
        <v>137.95528353176934</v>
      </c>
      <c r="AJ194" s="267">
        <f t="shared" si="821"/>
        <v>120.37506709495189</v>
      </c>
      <c r="AK194" s="267">
        <f t="shared" si="822"/>
        <v>12.774480511147294</v>
      </c>
      <c r="AL194" s="51">
        <f t="shared" si="800"/>
        <v>21.847984446927715</v>
      </c>
      <c r="AM194" s="291">
        <f t="shared" si="801"/>
        <v>2.3921896278347337</v>
      </c>
      <c r="AN194" s="15"/>
      <c r="AO194" s="34">
        <f t="shared" si="680"/>
        <v>11.369530925835505</v>
      </c>
      <c r="AP194" s="34">
        <f t="shared" si="681"/>
        <v>12.517885959415818</v>
      </c>
      <c r="AR194" s="26">
        <f t="shared" si="682"/>
        <v>1.2181151823505383</v>
      </c>
      <c r="AS194" s="26">
        <f t="shared" si="683"/>
        <v>1.1492973262628279</v>
      </c>
      <c r="AT194" s="26">
        <f t="shared" si="684"/>
        <v>1.4038844080909949</v>
      </c>
      <c r="AU194" s="26">
        <f t="shared" si="685"/>
        <v>1.1272160941465912</v>
      </c>
      <c r="AV194" s="26">
        <f t="shared" si="686"/>
        <v>1.0478630963873017</v>
      </c>
      <c r="AW194" s="26">
        <f t="shared" si="687"/>
        <v>1.305362984384534</v>
      </c>
      <c r="AZ194" s="34">
        <f t="shared" si="688"/>
        <v>12.108730578483684</v>
      </c>
      <c r="BA194" s="34">
        <f t="shared" si="689"/>
        <v>8.0368323383329887</v>
      </c>
      <c r="BB194" s="34">
        <f t="shared" si="690"/>
        <v>0.25062337783899108</v>
      </c>
      <c r="BC194" s="95">
        <f t="shared" si="691"/>
        <v>1.3766148552785549E-4</v>
      </c>
      <c r="BD194" s="34">
        <f t="shared" si="692"/>
        <v>1.0544414430058249</v>
      </c>
      <c r="BE194" s="34"/>
      <c r="BI194" s="258">
        <f>[11]National!CQ124</f>
        <v>1.2854813843184862</v>
      </c>
      <c r="BJ194" s="258">
        <f>[10]Commercial_Total!Y123</f>
        <v>1.1494440507086523</v>
      </c>
      <c r="BK194" s="258">
        <f>[12]Total_Industrial!Z122</f>
        <v>1.2018060942536613</v>
      </c>
      <c r="BL194" s="51">
        <f t="shared" si="823"/>
        <v>1.1257992165594513</v>
      </c>
      <c r="BM194" s="290">
        <f t="shared" si="844"/>
        <v>1.0478630963873017</v>
      </c>
      <c r="BO194" s="258">
        <f>[11]National!CU124</f>
        <v>0.94759457212702958</v>
      </c>
      <c r="BP194" s="258">
        <f>[10]Commercial_Total!X123</f>
        <v>0.99987235181587664</v>
      </c>
      <c r="BQ194" s="258">
        <f>[12]Total_Industrial!AD122</f>
        <v>1.1681451678927353</v>
      </c>
      <c r="BR194" s="51">
        <f t="shared" si="845"/>
        <v>1.0012585526497968</v>
      </c>
      <c r="BS194" s="51">
        <v>1</v>
      </c>
      <c r="CA194" s="83">
        <f t="shared" si="782"/>
        <v>0.78279734879450646</v>
      </c>
      <c r="CB194" s="83">
        <f t="shared" si="693"/>
        <v>1.3038187207786387</v>
      </c>
      <c r="CC194" s="83">
        <f t="shared" si="748"/>
        <v>1.305362984384534</v>
      </c>
      <c r="CD194" s="83">
        <f t="shared" si="694"/>
        <v>1.1014905540276883</v>
      </c>
      <c r="CE194" s="83">
        <f t="shared" si="695"/>
        <v>1.0312974506147707</v>
      </c>
      <c r="CF194" s="83">
        <f t="shared" si="696"/>
        <v>1.1491230599177022</v>
      </c>
      <c r="CG194" s="411">
        <f t="shared" si="749"/>
        <v>1.0218346076022822</v>
      </c>
      <c r="CH194" s="411">
        <f t="shared" si="697"/>
        <v>1.0218346833906979</v>
      </c>
      <c r="CI194" s="9"/>
      <c r="CJ194" s="84">
        <f t="shared" si="750"/>
        <v>1.1359644002450062</v>
      </c>
      <c r="CL194" s="87">
        <f t="shared" si="698"/>
        <v>2.2154363855253201</v>
      </c>
      <c r="CM194" s="87">
        <f t="shared" si="751"/>
        <v>3.540299649251196E-3</v>
      </c>
      <c r="CN194" s="92">
        <f t="shared" si="752"/>
        <v>1</v>
      </c>
      <c r="CO194" s="92">
        <f t="shared" si="753"/>
        <v>1</v>
      </c>
      <c r="CP194" s="5">
        <f t="shared" si="754"/>
        <v>1</v>
      </c>
      <c r="CQ194" s="91">
        <f t="shared" si="699"/>
        <v>1</v>
      </c>
      <c r="CR194" s="37">
        <f t="shared" si="700"/>
        <v>1.0218346076022822</v>
      </c>
      <c r="CS194">
        <f t="shared" si="701"/>
        <v>1.1359644002450062</v>
      </c>
      <c r="CT194" s="84">
        <f t="shared" si="702"/>
        <v>1.185087770032498</v>
      </c>
      <c r="CU194" s="205"/>
      <c r="CV194" s="244"/>
      <c r="CW194" s="5"/>
      <c r="CX194" s="26">
        <f t="shared" si="824"/>
        <v>0.14692456276878155</v>
      </c>
      <c r="CY194" s="26">
        <f t="shared" si="825"/>
        <v>8.5090074363522561E-2</v>
      </c>
      <c r="CZ194" s="26">
        <f t="shared" si="826"/>
        <v>0.28159327563523234</v>
      </c>
      <c r="DA194" s="26">
        <f t="shared" si="827"/>
        <v>0.26453386814043361</v>
      </c>
      <c r="DB194" s="26">
        <f t="shared" si="828"/>
        <v>0.22185821909202996</v>
      </c>
      <c r="DC194" s="26">
        <f t="shared" si="846"/>
        <v>1</v>
      </c>
      <c r="DE194" s="26">
        <f t="shared" si="847"/>
        <v>0.14896880666567788</v>
      </c>
      <c r="DF194" s="26">
        <f t="shared" si="848"/>
        <v>8.620544090464663E-2</v>
      </c>
      <c r="DG194" s="26">
        <f t="shared" si="849"/>
        <v>0.28279535834447089</v>
      </c>
      <c r="DH194" s="26">
        <f t="shared" si="850"/>
        <v>0.26356355173083407</v>
      </c>
      <c r="DI194" s="26">
        <f t="shared" si="851"/>
        <v>0.2184319273931595</v>
      </c>
      <c r="DJ194" s="26">
        <f t="shared" si="852"/>
        <v>0.999965085038789</v>
      </c>
      <c r="DK194" s="26"/>
      <c r="DL194" s="26">
        <f t="shared" si="853"/>
        <v>0.1489740080873917</v>
      </c>
      <c r="DM194" s="26">
        <f t="shared" si="854"/>
        <v>8.6208450869364794E-2</v>
      </c>
      <c r="DN194" s="26">
        <f t="shared" si="855"/>
        <v>0.28280523247819311</v>
      </c>
      <c r="DO194" s="26">
        <f t="shared" si="856"/>
        <v>0.26357275436332894</v>
      </c>
      <c r="DP194" s="26">
        <f t="shared" si="857"/>
        <v>0.2184395542017214</v>
      </c>
      <c r="DQ194" s="26">
        <f t="shared" si="858"/>
        <v>1</v>
      </c>
      <c r="DR194" s="26"/>
      <c r="DS194" s="26"/>
      <c r="DT194" s="26">
        <f t="shared" si="783"/>
        <v>-2.3897519598700904E-2</v>
      </c>
      <c r="DU194" s="26">
        <f t="shared" si="784"/>
        <v>-2.0857157274148764E-2</v>
      </c>
      <c r="DV194" s="26">
        <f t="shared" si="785"/>
        <v>-3.1429247740069298E-2</v>
      </c>
      <c r="DW194" s="26">
        <f t="shared" si="786"/>
        <v>-1.4729885488619572E-2</v>
      </c>
      <c r="DX194" s="26">
        <f t="shared" si="787"/>
        <v>9.1252039401478655E-6</v>
      </c>
      <c r="DZ194" s="26">
        <f t="shared" si="788"/>
        <v>0.98203637320101511</v>
      </c>
      <c r="EA194" s="26">
        <f t="shared" si="789"/>
        <v>0.94908086777820067</v>
      </c>
      <c r="EB194" s="26">
        <f t="shared" si="703"/>
        <v>1.185087770032498</v>
      </c>
      <c r="ED194" s="26">
        <f t="shared" si="755"/>
        <v>-2.7559958157657029E-2</v>
      </c>
      <c r="EE194" s="26">
        <f t="shared" si="756"/>
        <v>-2.9017874064376139E-2</v>
      </c>
      <c r="EF194" s="26">
        <f t="shared" si="757"/>
        <v>-9.6977999510746099E-4</v>
      </c>
      <c r="EG194" s="26">
        <f t="shared" si="758"/>
        <v>-1.80158965613062E-3</v>
      </c>
      <c r="EH194" s="26">
        <f t="shared" si="759"/>
        <v>7.3147352615894673E-3</v>
      </c>
      <c r="EJ194" s="26">
        <f t="shared" si="760"/>
        <v>0.99425796417228796</v>
      </c>
      <c r="EK194" s="26">
        <f t="shared" si="790"/>
        <v>0.9692297222623466</v>
      </c>
      <c r="EL194" s="26">
        <f t="shared" si="704"/>
        <v>1.1014905540276883</v>
      </c>
      <c r="EO194" s="26">
        <f t="shared" si="791"/>
        <v>-1.9712009622918254E-2</v>
      </c>
      <c r="EP194" s="26">
        <f t="shared" si="792"/>
        <v>-1.5851638078933972E-2</v>
      </c>
      <c r="EQ194" s="26">
        <f t="shared" si="793"/>
        <v>-4.522297812811131E-2</v>
      </c>
      <c r="ER194" s="26">
        <f t="shared" si="794"/>
        <v>-2.115576459887028E-2</v>
      </c>
      <c r="ES194" s="292">
        <f t="shared" si="859"/>
        <v>9.1252039401478655E-6</v>
      </c>
      <c r="EU194" s="26">
        <f t="shared" si="761"/>
        <v>0.97758844839267345</v>
      </c>
      <c r="EV194" s="26">
        <f t="shared" si="796"/>
        <v>0.91446929175539571</v>
      </c>
      <c r="EW194" s="26">
        <f t="shared" si="705"/>
        <v>1.1491230599177022</v>
      </c>
      <c r="EX194" s="26"/>
      <c r="EY194" s="26">
        <f t="shared" si="762"/>
        <v>-4.1855099757831622E-3</v>
      </c>
      <c r="EZ194" s="26">
        <f t="shared" si="763"/>
        <v>-5.0055191952144426E-3</v>
      </c>
      <c r="FA194" s="26">
        <f t="shared" si="764"/>
        <v>1.3793812798172791E-2</v>
      </c>
      <c r="FB194" s="26">
        <f t="shared" si="765"/>
        <v>6.4258791102508065E-3</v>
      </c>
      <c r="FC194" s="26">
        <f t="shared" si="766"/>
        <v>0</v>
      </c>
      <c r="FD194" s="26"/>
      <c r="FE194" s="26">
        <f t="shared" si="767"/>
        <v>1.004549918427341</v>
      </c>
      <c r="FF194" s="26">
        <f t="shared" si="797"/>
        <v>1.0378488225552973</v>
      </c>
      <c r="FG194" s="26">
        <f t="shared" si="706"/>
        <v>1.0312974506147707</v>
      </c>
      <c r="FW194" s="26">
        <f t="shared" si="707"/>
        <v>0.78279734879450646</v>
      </c>
      <c r="FY194" s="8">
        <f t="shared" si="798"/>
        <v>28</v>
      </c>
      <c r="FZ194" t="b">
        <f t="shared" si="768"/>
        <v>1</v>
      </c>
      <c r="GD194" s="11"/>
      <c r="GE194" s="11"/>
      <c r="GF194" s="11"/>
      <c r="GG194" s="11">
        <f t="shared" ca="1" si="708"/>
        <v>0</v>
      </c>
      <c r="GH194" s="12">
        <f t="shared" ca="1" si="803"/>
        <v>2.0746060293544288</v>
      </c>
      <c r="GI194" s="12">
        <f t="shared" ca="1" si="804"/>
        <v>0.73373145846266274</v>
      </c>
      <c r="GJ194" s="12">
        <f t="shared" ca="1" si="805"/>
        <v>0.83559464933918126</v>
      </c>
      <c r="GN194" s="12">
        <f t="shared" ca="1" si="862"/>
        <v>0.8739490780678586</v>
      </c>
      <c r="GO194" s="12">
        <f t="shared" ca="1" si="863"/>
        <v>0.94936146649138908</v>
      </c>
      <c r="GP194" s="12">
        <f t="shared" ca="1" si="864"/>
        <v>0.608526681616541</v>
      </c>
      <c r="GQ194" s="12">
        <f t="shared" ca="1" si="865"/>
        <v>0.85815380166736521</v>
      </c>
      <c r="GR194" s="12">
        <f t="shared" ca="1" si="866"/>
        <v>0.88395719953000096</v>
      </c>
      <c r="GY194" s="14"/>
      <c r="HA194">
        <f t="shared" si="717"/>
        <v>0.56421669053791912</v>
      </c>
      <c r="HB194">
        <f t="shared" si="718"/>
        <v>1.1911250518447825</v>
      </c>
      <c r="HC194">
        <f t="shared" si="719"/>
        <v>1.0253512780808467</v>
      </c>
      <c r="HD194">
        <f t="shared" si="720"/>
        <v>1.2029776137083861</v>
      </c>
      <c r="HE194">
        <f t="shared" si="721"/>
        <v>0.82895987751086586</v>
      </c>
      <c r="HF194">
        <f t="shared" si="722"/>
        <v>0.82896006735383154</v>
      </c>
      <c r="HH194">
        <f t="shared" si="723"/>
        <v>1.2213215942631623</v>
      </c>
      <c r="HJ194">
        <f t="shared" si="771"/>
        <v>1.188307482610836</v>
      </c>
      <c r="HK194">
        <f t="shared" si="772"/>
        <v>1.0828953605437566</v>
      </c>
      <c r="HL194">
        <f t="shared" si="773"/>
        <v>1.4699322780846045</v>
      </c>
      <c r="HM194">
        <f t="shared" si="774"/>
        <v>1.3038728533304291</v>
      </c>
      <c r="HN194">
        <f t="shared" si="775"/>
        <v>1.058881144087565</v>
      </c>
      <c r="HP194" s="8">
        <f t="shared" si="799"/>
        <v>28</v>
      </c>
      <c r="HQ194" t="b">
        <f t="shared" si="776"/>
        <v>1</v>
      </c>
      <c r="HT194" s="11"/>
      <c r="HU194" s="11"/>
      <c r="HV194" s="11"/>
      <c r="HW194" s="11">
        <f t="shared" ca="1" si="841"/>
        <v>0</v>
      </c>
      <c r="HX194" s="12">
        <f t="shared" ca="1" si="725"/>
        <v>0</v>
      </c>
      <c r="HY194" s="12">
        <f t="shared" ca="1" si="726"/>
        <v>0</v>
      </c>
      <c r="HZ194" s="12">
        <f t="shared" ca="1" si="727"/>
        <v>0</v>
      </c>
      <c r="IC194" s="12">
        <f t="shared" ca="1" si="728"/>
        <v>0</v>
      </c>
      <c r="ID194" s="12">
        <f t="shared" ca="1" si="729"/>
        <v>0</v>
      </c>
      <c r="IE194" s="12">
        <f t="shared" ca="1" si="730"/>
        <v>0</v>
      </c>
      <c r="IF194" s="12">
        <f t="shared" ca="1" si="731"/>
        <v>0</v>
      </c>
      <c r="IG194" s="12">
        <f t="shared" ca="1" si="732"/>
        <v>0</v>
      </c>
      <c r="IH194" s="197"/>
      <c r="II194">
        <f t="shared" si="777"/>
        <v>0.86782977315631094</v>
      </c>
      <c r="IJ194">
        <f t="shared" si="778"/>
        <v>0.85990494559524699</v>
      </c>
      <c r="IK194" t="e">
        <f t="shared" si="779"/>
        <v>#DIV/0!</v>
      </c>
      <c r="IL194">
        <f t="shared" si="733"/>
        <v>1.0571166223775259</v>
      </c>
      <c r="IM194">
        <f t="shared" si="734"/>
        <v>0.98828645481279997</v>
      </c>
      <c r="IN194">
        <f t="shared" si="735"/>
        <v>1.211254975466918</v>
      </c>
    </row>
    <row r="195" spans="1:248" x14ac:dyDescent="0.2">
      <c r="A195" t="s">
        <v>202</v>
      </c>
      <c r="B195" s="1">
        <f t="shared" si="781"/>
        <v>1978</v>
      </c>
      <c r="C195" s="42">
        <f t="shared" si="806"/>
        <v>10561.878000000001</v>
      </c>
      <c r="D195" s="42">
        <f t="shared" si="806"/>
        <v>6122.3819999999996</v>
      </c>
      <c r="E195" s="42">
        <f t="shared" si="806"/>
        <v>25959.999</v>
      </c>
      <c r="F195" s="42">
        <f t="shared" si="806"/>
        <v>20592.858999999997</v>
      </c>
      <c r="G195" s="42">
        <f t="shared" si="671"/>
        <v>16667.966</v>
      </c>
      <c r="H195" s="42">
        <f t="shared" si="747"/>
        <v>79905.084000000003</v>
      </c>
      <c r="I195" s="42">
        <f t="shared" si="842"/>
        <v>63237.118000000002</v>
      </c>
      <c r="J195" s="277">
        <f t="shared" si="807"/>
        <v>3.4210928478091027</v>
      </c>
      <c r="K195" s="277"/>
      <c r="L195" s="42">
        <f>[11]National!H125</f>
        <v>10567.385</v>
      </c>
      <c r="M195" s="42">
        <f t="shared" si="672"/>
        <v>6131.5954031279998</v>
      </c>
      <c r="N195" s="42">
        <f>[12]Total_Industrial!F123</f>
        <v>20462.481835651237</v>
      </c>
      <c r="O195" s="42">
        <f t="shared" si="808"/>
        <v>19631.219861075948</v>
      </c>
      <c r="P195" s="42">
        <f t="shared" si="809"/>
        <v>16412.502896333761</v>
      </c>
      <c r="Q195" s="42">
        <f t="shared" si="843"/>
        <v>73205.184996188938</v>
      </c>
      <c r="R195" s="27"/>
      <c r="S195" s="27"/>
      <c r="T195" s="51">
        <f t="shared" si="811"/>
        <v>1.0005214034852514</v>
      </c>
      <c r="U195" s="51">
        <f t="shared" si="812"/>
        <v>1.001504872307543</v>
      </c>
      <c r="V195" s="51">
        <f t="shared" si="813"/>
        <v>0.78823122588145078</v>
      </c>
      <c r="W195" s="51">
        <f t="shared" si="814"/>
        <v>0.95330230062158683</v>
      </c>
      <c r="X195" s="51">
        <f t="shared" si="815"/>
        <v>0.98467340864108799</v>
      </c>
      <c r="Y195" s="51">
        <f t="shared" si="816"/>
        <v>0.91615178073261194</v>
      </c>
      <c r="AA195" s="23">
        <f t="shared" si="817"/>
        <v>77278.879497356</v>
      </c>
      <c r="AB195" s="23">
        <f t="shared" si="673"/>
        <v>51004.508012970276</v>
      </c>
      <c r="AC195" s="27">
        <f t="shared" si="818"/>
        <v>1612.331519370073</v>
      </c>
      <c r="AD195" s="58">
        <f t="shared" si="818"/>
        <v>0.91602019497989828</v>
      </c>
      <c r="AE195" s="27">
        <f t="shared" si="674"/>
        <v>6779.6245587846088</v>
      </c>
      <c r="AF195" s="27">
        <f t="shared" si="819"/>
        <v>6568.6</v>
      </c>
      <c r="AI195" s="267">
        <f t="shared" si="820"/>
        <v>136.74350700648489</v>
      </c>
      <c r="AJ195" s="267">
        <f t="shared" si="821"/>
        <v>120.21673459861147</v>
      </c>
      <c r="AK195" s="267">
        <f t="shared" si="822"/>
        <v>12.691237248556543</v>
      </c>
      <c r="AL195" s="51">
        <f t="shared" si="800"/>
        <v>21.430990243077282</v>
      </c>
      <c r="AM195" s="291">
        <f t="shared" si="801"/>
        <v>2.4208571955607008</v>
      </c>
      <c r="AN195" s="15"/>
      <c r="AO195" s="34">
        <f t="shared" si="680"/>
        <v>11.144716529578439</v>
      </c>
      <c r="AP195" s="34">
        <f t="shared" si="681"/>
        <v>12.164705416679354</v>
      </c>
      <c r="AR195" s="26">
        <f t="shared" si="682"/>
        <v>1.2074154588946762</v>
      </c>
      <c r="AS195" s="26">
        <f t="shared" si="683"/>
        <v>1.147785625217951</v>
      </c>
      <c r="AT195" s="26">
        <f t="shared" si="684"/>
        <v>1.3947361755403405</v>
      </c>
      <c r="AU195" s="26">
        <f t="shared" si="685"/>
        <v>1.1057018634454545</v>
      </c>
      <c r="AV195" s="26">
        <f t="shared" si="686"/>
        <v>1.0604204981641894</v>
      </c>
      <c r="AW195" s="26">
        <f t="shared" si="687"/>
        <v>1.2795515069238519</v>
      </c>
      <c r="AZ195" s="34">
        <f t="shared" si="688"/>
        <v>11.764893508107663</v>
      </c>
      <c r="BA195" s="34">
        <f t="shared" si="689"/>
        <v>7.7648978493088743</v>
      </c>
      <c r="BB195" s="34">
        <f t="shared" si="690"/>
        <v>0.24546045114180692</v>
      </c>
      <c r="BC195" s="95">
        <f t="shared" si="691"/>
        <v>1.3945440352280519E-4</v>
      </c>
      <c r="BD195" s="34">
        <f t="shared" si="692"/>
        <v>1.0321262611187481</v>
      </c>
      <c r="BE195" s="34"/>
      <c r="BH195" s="3"/>
      <c r="BI195" s="258">
        <f>[11]National!CQ125</f>
        <v>1.2474762109340627</v>
      </c>
      <c r="BJ195" s="258">
        <f>[10]Commercial_Total!Y124</f>
        <v>1.1235721016169113</v>
      </c>
      <c r="BK195" s="258">
        <f>[12]Total_Industrial!Z123</f>
        <v>1.1841618550318984</v>
      </c>
      <c r="BL195" s="51">
        <f t="shared" si="823"/>
        <v>1.1130098189753979</v>
      </c>
      <c r="BM195" s="290">
        <f t="shared" si="844"/>
        <v>1.0604204981641894</v>
      </c>
      <c r="BO195" s="258">
        <f>[11]National!CU125</f>
        <v>0.96788656033016363</v>
      </c>
      <c r="BP195" s="258">
        <f>[10]Commercial_Total!X124</f>
        <v>1.0215504848920638</v>
      </c>
      <c r="BQ195" s="258">
        <f>[12]Total_Industrial!AD123</f>
        <v>1.1778252970508982</v>
      </c>
      <c r="BR195" s="51">
        <f t="shared" si="845"/>
        <v>0.99343406014452695</v>
      </c>
      <c r="BS195" s="51">
        <v>1</v>
      </c>
      <c r="CA195" s="83">
        <f t="shared" si="782"/>
        <v>0.82612468715020559</v>
      </c>
      <c r="CB195" s="83">
        <f t="shared" si="693"/>
        <v>1.2670326847876181</v>
      </c>
      <c r="CC195" s="83">
        <f t="shared" si="748"/>
        <v>1.2795515069238519</v>
      </c>
      <c r="CD195" s="83">
        <f t="shared" si="694"/>
        <v>1.0858888948077765</v>
      </c>
      <c r="CE195" s="83">
        <f t="shared" si="695"/>
        <v>1.0365936657611945</v>
      </c>
      <c r="CF195" s="83">
        <f t="shared" si="696"/>
        <v>1.1367469593901969</v>
      </c>
      <c r="CG195" s="411">
        <f t="shared" si="749"/>
        <v>1.0570690177489466</v>
      </c>
      <c r="CH195" s="411">
        <f t="shared" si="697"/>
        <v>1.0570690883500413</v>
      </c>
      <c r="CI195" s="9"/>
      <c r="CJ195" s="84">
        <f t="shared" si="750"/>
        <v>1.1256255500781651</v>
      </c>
      <c r="CL195" s="87">
        <f t="shared" si="698"/>
        <v>2.1372120800940939</v>
      </c>
      <c r="CM195" s="87">
        <f t="shared" si="751"/>
        <v>3.2275303586219474E-3</v>
      </c>
      <c r="CN195" s="92">
        <f t="shared" si="752"/>
        <v>1</v>
      </c>
      <c r="CO195" s="92">
        <f t="shared" si="753"/>
        <v>1</v>
      </c>
      <c r="CP195" s="5">
        <f t="shared" si="754"/>
        <v>1</v>
      </c>
      <c r="CQ195" s="91">
        <f t="shared" si="699"/>
        <v>1</v>
      </c>
      <c r="CR195" s="37">
        <f t="shared" si="700"/>
        <v>1.0570690177489466</v>
      </c>
      <c r="CS195">
        <f t="shared" si="701"/>
        <v>1.1256255500781651</v>
      </c>
      <c r="CT195" s="84">
        <f t="shared" si="702"/>
        <v>1.1783447763782109</v>
      </c>
      <c r="CU195" s="205"/>
      <c r="CV195" s="244"/>
      <c r="CW195" s="5"/>
      <c r="CX195" s="26">
        <f t="shared" si="824"/>
        <v>0.14435295806642848</v>
      </c>
      <c r="CY195" s="26">
        <f t="shared" si="825"/>
        <v>8.3759031596562603E-2</v>
      </c>
      <c r="CZ195" s="26">
        <f t="shared" si="826"/>
        <v>0.27952230209808926</v>
      </c>
      <c r="DA195" s="26">
        <f t="shared" si="827"/>
        <v>0.26816706852250899</v>
      </c>
      <c r="DB195" s="26">
        <f t="shared" si="828"/>
        <v>0.22419863971641074</v>
      </c>
      <c r="DC195" s="26">
        <f t="shared" si="846"/>
        <v>1</v>
      </c>
      <c r="DE195" s="26">
        <f t="shared" si="847"/>
        <v>0.14563497634701034</v>
      </c>
      <c r="DF195" s="26">
        <f t="shared" si="848"/>
        <v>8.4422804175789887E-2</v>
      </c>
      <c r="DG195" s="26">
        <f t="shared" si="849"/>
        <v>0.28055651493215616</v>
      </c>
      <c r="DH195" s="26">
        <f t="shared" si="850"/>
        <v>0.26634633833786731</v>
      </c>
      <c r="DI195" s="26">
        <f t="shared" si="851"/>
        <v>0.22302638272608707</v>
      </c>
      <c r="DJ195" s="26">
        <f t="shared" si="852"/>
        <v>0.99998701651891075</v>
      </c>
      <c r="DK195" s="26"/>
      <c r="DL195" s="26">
        <f t="shared" si="853"/>
        <v>0.1456368672205218</v>
      </c>
      <c r="DM195" s="26">
        <f t="shared" si="854"/>
        <v>8.4423900291902804E-2</v>
      </c>
      <c r="DN195" s="26">
        <f t="shared" si="855"/>
        <v>0.28056015757965652</v>
      </c>
      <c r="DO195" s="26">
        <f t="shared" si="856"/>
        <v>0.26634979648541307</v>
      </c>
      <c r="DP195" s="26">
        <f t="shared" si="857"/>
        <v>0.22302927842250583</v>
      </c>
      <c r="DQ195" s="26">
        <f t="shared" si="858"/>
        <v>1</v>
      </c>
      <c r="DR195" s="26"/>
      <c r="DS195" s="26"/>
      <c r="DT195" s="26">
        <f t="shared" si="783"/>
        <v>-8.8226408510092749E-3</v>
      </c>
      <c r="DU195" s="26">
        <f t="shared" si="784"/>
        <v>-1.3161921402418889E-3</v>
      </c>
      <c r="DV195" s="26">
        <f t="shared" si="785"/>
        <v>-6.5376958836160732E-3</v>
      </c>
      <c r="DW195" s="26">
        <f t="shared" si="786"/>
        <v>-1.9270655613929148E-2</v>
      </c>
      <c r="DX195" s="26">
        <f t="shared" si="787"/>
        <v>1.1912581694715162E-2</v>
      </c>
      <c r="DZ195" s="26">
        <f t="shared" si="788"/>
        <v>0.99431013143093849</v>
      </c>
      <c r="EA195" s="26">
        <f t="shared" si="789"/>
        <v>0.94368072237913181</v>
      </c>
      <c r="EB195" s="26">
        <f t="shared" si="703"/>
        <v>1.1783447763782109</v>
      </c>
      <c r="ED195" s="26">
        <f t="shared" si="755"/>
        <v>-2.8806757279239772E-2</v>
      </c>
      <c r="EE195" s="26">
        <f t="shared" si="756"/>
        <v>-3.442171654617518E-2</v>
      </c>
      <c r="EF195" s="26">
        <f t="shared" si="757"/>
        <v>-2.0815486465039341E-2</v>
      </c>
      <c r="EG195" s="26">
        <f t="shared" si="758"/>
        <v>1.2940023171042255E-2</v>
      </c>
      <c r="EH195" s="26">
        <f t="shared" si="759"/>
        <v>-2.1390183196119135E-2</v>
      </c>
      <c r="EJ195" s="26">
        <f t="shared" si="760"/>
        <v>0.98583586653297828</v>
      </c>
      <c r="EK195" s="26">
        <f t="shared" si="790"/>
        <v>0.95550142311601838</v>
      </c>
      <c r="EL195" s="26">
        <f t="shared" si="704"/>
        <v>1.0858888948077765</v>
      </c>
      <c r="EO195" s="26">
        <f t="shared" si="791"/>
        <v>-3.0010787271826045E-2</v>
      </c>
      <c r="EP195" s="26">
        <f t="shared" si="792"/>
        <v>-2.2765404838733943E-2</v>
      </c>
      <c r="EQ195" s="26">
        <f t="shared" si="793"/>
        <v>-1.4790274839131591E-2</v>
      </c>
      <c r="ER195" s="26">
        <f t="shared" si="794"/>
        <v>-1.1425303815993075E-2</v>
      </c>
      <c r="ES195" s="292">
        <f t="shared" si="859"/>
        <v>1.1912581694715162E-2</v>
      </c>
      <c r="EU195" s="26">
        <f t="shared" si="761"/>
        <v>0.98922996068985702</v>
      </c>
      <c r="EV195" s="26">
        <f t="shared" si="796"/>
        <v>0.90462042153527145</v>
      </c>
      <c r="EW195" s="26">
        <f t="shared" si="705"/>
        <v>1.1367469593901969</v>
      </c>
      <c r="EX195" s="26"/>
      <c r="EY195" s="26">
        <f t="shared" si="762"/>
        <v>2.1188146420816789E-2</v>
      </c>
      <c r="EZ195" s="26">
        <f t="shared" si="763"/>
        <v>2.144921269849203E-2</v>
      </c>
      <c r="FA195" s="26">
        <f t="shared" si="764"/>
        <v>8.2526052581806883E-3</v>
      </c>
      <c r="FB195" s="26">
        <f t="shared" si="765"/>
        <v>-7.8453517979362244E-3</v>
      </c>
      <c r="FC195" s="26">
        <f t="shared" si="766"/>
        <v>0</v>
      </c>
      <c r="FD195" s="26"/>
      <c r="FE195" s="26">
        <f t="shared" si="767"/>
        <v>1.0051354874806162</v>
      </c>
      <c r="FF195" s="26">
        <f t="shared" si="797"/>
        <v>1.0431786821903024</v>
      </c>
      <c r="FG195" s="26">
        <f t="shared" si="706"/>
        <v>1.0365936657611945</v>
      </c>
      <c r="FW195" s="26">
        <f t="shared" si="707"/>
        <v>0.82612468715020559</v>
      </c>
      <c r="FY195" s="8">
        <f t="shared" si="798"/>
        <v>29</v>
      </c>
      <c r="FZ195" t="b">
        <f t="shared" si="768"/>
        <v>1</v>
      </c>
      <c r="GD195" s="11"/>
      <c r="GE195" s="11"/>
      <c r="GF195" s="11"/>
      <c r="GG195" s="11">
        <f t="shared" ca="1" si="708"/>
        <v>1985</v>
      </c>
      <c r="GH195" s="12">
        <f t="shared" ca="1" si="803"/>
        <v>2.127001295418244</v>
      </c>
      <c r="GI195" s="12">
        <f t="shared" ca="1" si="804"/>
        <v>0.72699090414158163</v>
      </c>
      <c r="GJ195" s="12">
        <f t="shared" ca="1" si="805"/>
        <v>0.84026616574211077</v>
      </c>
      <c r="GN195" s="12">
        <f t="shared" ca="1" si="862"/>
        <v>0.89450101962891493</v>
      </c>
      <c r="GO195" s="12">
        <f t="shared" ca="1" si="863"/>
        <v>0.97346889232967981</v>
      </c>
      <c r="GP195" s="12">
        <f t="shared" ca="1" si="864"/>
        <v>0.61928418587544243</v>
      </c>
      <c r="GQ195" s="12">
        <f t="shared" ca="1" si="865"/>
        <v>0.84565382259107169</v>
      </c>
      <c r="GR195" s="12">
        <f t="shared" ca="1" si="866"/>
        <v>0.8792735058734964</v>
      </c>
      <c r="GY195" s="14"/>
      <c r="HA195">
        <f t="shared" si="717"/>
        <v>0.59544572765016224</v>
      </c>
      <c r="HB195">
        <f t="shared" si="718"/>
        <v>1.17425379763454</v>
      </c>
      <c r="HC195">
        <f t="shared" si="719"/>
        <v>1.0306169567326648</v>
      </c>
      <c r="HD195">
        <f t="shared" si="720"/>
        <v>1.1900214975195247</v>
      </c>
      <c r="HE195">
        <f t="shared" si="721"/>
        <v>0.857543673853292</v>
      </c>
      <c r="HF195">
        <f t="shared" si="722"/>
        <v>0.85754386391410342</v>
      </c>
      <c r="HH195">
        <f t="shared" si="723"/>
        <v>1.2102058753498839</v>
      </c>
      <c r="HJ195">
        <f t="shared" si="771"/>
        <v>1.1778695850879326</v>
      </c>
      <c r="HK195">
        <f t="shared" si="772"/>
        <v>1.0814709997533689</v>
      </c>
      <c r="HL195">
        <f t="shared" si="773"/>
        <v>1.4603536530666681</v>
      </c>
      <c r="HM195">
        <f t="shared" si="774"/>
        <v>1.2789869228356749</v>
      </c>
      <c r="HN195">
        <f t="shared" si="775"/>
        <v>1.071570584154804</v>
      </c>
      <c r="HP195" s="8">
        <f t="shared" si="799"/>
        <v>29</v>
      </c>
      <c r="HQ195" t="b">
        <f t="shared" si="776"/>
        <v>1</v>
      </c>
      <c r="HT195" s="11"/>
      <c r="HU195" s="11"/>
      <c r="HV195" s="11"/>
      <c r="HW195" s="11">
        <f t="shared" ca="1" si="841"/>
        <v>0</v>
      </c>
      <c r="HX195" s="12">
        <f t="shared" ca="1" si="725"/>
        <v>0</v>
      </c>
      <c r="HY195" s="12">
        <f t="shared" ca="1" si="726"/>
        <v>0</v>
      </c>
      <c r="HZ195" s="12">
        <f t="shared" ca="1" si="727"/>
        <v>0</v>
      </c>
      <c r="IC195" s="12">
        <f t="shared" ca="1" si="728"/>
        <v>0</v>
      </c>
      <c r="ID195" s="12">
        <f t="shared" ca="1" si="729"/>
        <v>0</v>
      </c>
      <c r="IE195" s="12">
        <f t="shared" ca="1" si="730"/>
        <v>0</v>
      </c>
      <c r="IF195" s="12">
        <f t="shared" ca="1" si="731"/>
        <v>0</v>
      </c>
      <c r="IG195" s="12">
        <f t="shared" ca="1" si="732"/>
        <v>0</v>
      </c>
      <c r="IH195" s="197"/>
      <c r="II195">
        <f t="shared" si="777"/>
        <v>0.889856924376493</v>
      </c>
      <c r="IJ195">
        <f t="shared" si="778"/>
        <v>0.87679393995089516</v>
      </c>
      <c r="IK195" t="e">
        <f t="shared" si="779"/>
        <v>#DIV/0!</v>
      </c>
      <c r="IL195" t="e">
        <f>#REF!/L$236</f>
        <v>#REF!</v>
      </c>
      <c r="IM195">
        <f t="shared" ref="IM195:IM227" si="867">M195/M$236</f>
        <v>1.0063714805538491</v>
      </c>
      <c r="IN195">
        <f t="shared" ref="IN195:IN227" si="868">N195/N$236</f>
        <v>1.2438055551878688</v>
      </c>
    </row>
    <row r="196" spans="1:248" x14ac:dyDescent="0.2">
      <c r="A196" t="s">
        <v>202</v>
      </c>
      <c r="B196" s="1">
        <f t="shared" si="781"/>
        <v>1979</v>
      </c>
      <c r="C196" s="42">
        <f t="shared" si="806"/>
        <v>10249.130999999999</v>
      </c>
      <c r="D196" s="42">
        <f t="shared" si="806"/>
        <v>6220.0889999999999</v>
      </c>
      <c r="E196" s="42">
        <f t="shared" si="806"/>
        <v>27016.996999999999</v>
      </c>
      <c r="F196" s="42">
        <f t="shared" si="806"/>
        <v>20447.397999999997</v>
      </c>
      <c r="G196" s="42">
        <f t="shared" si="671"/>
        <v>16876.609</v>
      </c>
      <c r="H196" s="42">
        <f t="shared" si="747"/>
        <v>80810.224000000002</v>
      </c>
      <c r="I196" s="42">
        <f t="shared" si="842"/>
        <v>63933.615000000005</v>
      </c>
      <c r="J196" s="277">
        <f t="shared" si="807"/>
        <v>3.3884468164201955</v>
      </c>
      <c r="K196" s="277"/>
      <c r="L196" s="42">
        <f>[11]National!H126</f>
        <v>10247.199999999999</v>
      </c>
      <c r="M196" s="42">
        <f t="shared" si="672"/>
        <v>6229.3024031280002</v>
      </c>
      <c r="N196" s="42">
        <f>[12]Total_Industrial!F124</f>
        <v>20135.379061315714</v>
      </c>
      <c r="O196" s="42">
        <f t="shared" si="808"/>
        <v>19444.027413605094</v>
      </c>
      <c r="P196" s="42">
        <f t="shared" si="809"/>
        <v>16446.005424571631</v>
      </c>
      <c r="Q196" s="42">
        <f t="shared" si="843"/>
        <v>72501.914302620426</v>
      </c>
      <c r="R196" s="27"/>
      <c r="S196" s="27"/>
      <c r="T196" s="51">
        <f t="shared" si="811"/>
        <v>0.9998115937829265</v>
      </c>
      <c r="U196" s="51">
        <f t="shared" si="812"/>
        <v>1.0014812333276903</v>
      </c>
      <c r="V196" s="51">
        <f t="shared" si="813"/>
        <v>0.7452856089563068</v>
      </c>
      <c r="W196" s="51">
        <f t="shared" si="814"/>
        <v>0.95092918001621018</v>
      </c>
      <c r="X196" s="51">
        <f t="shared" si="815"/>
        <v>0.97448518387619398</v>
      </c>
      <c r="Y196" s="51">
        <f t="shared" si="816"/>
        <v>0.89718739429085637</v>
      </c>
      <c r="AA196" s="23">
        <f t="shared" si="817"/>
        <v>78688.399457564272</v>
      </c>
      <c r="AB196" s="23">
        <f t="shared" si="673"/>
        <v>52144.920365325939</v>
      </c>
      <c r="AC196" s="27">
        <f t="shared" si="818"/>
        <v>1612.8518128819369</v>
      </c>
      <c r="AD196" s="58">
        <f t="shared" si="818"/>
        <v>0.92015382082262431</v>
      </c>
      <c r="AE196" s="27">
        <f t="shared" si="674"/>
        <v>6886.2877963031387</v>
      </c>
      <c r="AF196" s="27">
        <f t="shared" si="819"/>
        <v>6776.6</v>
      </c>
      <c r="AI196" s="267">
        <f t="shared" si="820"/>
        <v>130.22504042068098</v>
      </c>
      <c r="AJ196" s="267">
        <f t="shared" si="821"/>
        <v>119.46134656042565</v>
      </c>
      <c r="AK196" s="267">
        <f t="shared" si="822"/>
        <v>12.484332968778238</v>
      </c>
      <c r="AL196" s="51">
        <f t="shared" si="800"/>
        <v>21.131279329169107</v>
      </c>
      <c r="AM196" s="291">
        <f t="shared" si="801"/>
        <v>2.3882251092381832</v>
      </c>
      <c r="AN196" s="15"/>
      <c r="AO196" s="34">
        <f t="shared" si="680"/>
        <v>10.698862896234163</v>
      </c>
      <c r="AP196" s="34">
        <f t="shared" si="681"/>
        <v>11.92489212879615</v>
      </c>
      <c r="AR196" s="26">
        <f t="shared" si="682"/>
        <v>1.1498588151001392</v>
      </c>
      <c r="AS196" s="26">
        <f t="shared" si="683"/>
        <v>1.140573455177015</v>
      </c>
      <c r="AT196" s="26">
        <f t="shared" si="684"/>
        <v>1.3719978972914058</v>
      </c>
      <c r="AU196" s="26">
        <f t="shared" si="685"/>
        <v>1.0902386994831519</v>
      </c>
      <c r="AV196" s="26">
        <f t="shared" si="686"/>
        <v>1.046126497965534</v>
      </c>
      <c r="AW196" s="26">
        <f t="shared" si="687"/>
        <v>1.2283619870379905</v>
      </c>
      <c r="AZ196" s="34">
        <f t="shared" si="688"/>
        <v>11.611781639400919</v>
      </c>
      <c r="BA196" s="34">
        <f t="shared" si="689"/>
        <v>7.6948499786509368</v>
      </c>
      <c r="BB196" s="34">
        <f t="shared" si="690"/>
        <v>0.23800310080009693</v>
      </c>
      <c r="BC196" s="95">
        <f t="shared" si="691"/>
        <v>1.3578399504509994E-4</v>
      </c>
      <c r="BD196" s="34">
        <f t="shared" si="692"/>
        <v>1.0161862580502226</v>
      </c>
      <c r="BE196" s="34"/>
      <c r="BH196" s="3"/>
      <c r="BI196" s="258">
        <f>[11]National!CQ126</f>
        <v>1.2062261995055497</v>
      </c>
      <c r="BJ196" s="258">
        <f>[10]Commercial_Total!Y125</f>
        <v>1.1453845716398723</v>
      </c>
      <c r="BK196" s="258">
        <f>[12]Total_Industrial!Z124</f>
        <v>1.1336573879860887</v>
      </c>
      <c r="BL196" s="51">
        <f t="shared" si="823"/>
        <v>1.0999515590464899</v>
      </c>
      <c r="BM196" s="290">
        <f t="shared" si="844"/>
        <v>1.046126497965534</v>
      </c>
      <c r="BO196" s="258">
        <f>[11]National!CU126</f>
        <v>0.95326964011516502</v>
      </c>
      <c r="BP196" s="258">
        <f>[10]Commercial_Total!X125</f>
        <v>0.99579956236360945</v>
      </c>
      <c r="BQ196" s="258">
        <f>[12]Total_Industrial!AD124</f>
        <v>1.2102400559004225</v>
      </c>
      <c r="BR196" s="51">
        <f t="shared" si="845"/>
        <v>0.99116973880944559</v>
      </c>
      <c r="BS196" s="51">
        <v>1</v>
      </c>
      <c r="CA196" s="83">
        <f t="shared" si="782"/>
        <v>0.85228458955364672</v>
      </c>
      <c r="CB196" s="83">
        <f t="shared" si="693"/>
        <v>1.2420545810369279</v>
      </c>
      <c r="CC196" s="83">
        <f t="shared" si="748"/>
        <v>1.2283619870379905</v>
      </c>
      <c r="CD196" s="83">
        <f t="shared" si="694"/>
        <v>1.0623673164695393</v>
      </c>
      <c r="CE196" s="83">
        <f t="shared" si="695"/>
        <v>1.0393056841196584</v>
      </c>
      <c r="CF196" s="83">
        <f t="shared" si="696"/>
        <v>1.1125213167635775</v>
      </c>
      <c r="CG196" s="411">
        <f t="shared" si="749"/>
        <v>1.0469139356067176</v>
      </c>
      <c r="CH196" s="411">
        <f t="shared" si="697"/>
        <v>1.0469139919459756</v>
      </c>
      <c r="CI196" s="9"/>
      <c r="CJ196" s="84">
        <f t="shared" si="750"/>
        <v>1.1041243906297402</v>
      </c>
      <c r="CL196" s="87">
        <f t="shared" si="698"/>
        <v>1.9617461931383064</v>
      </c>
      <c r="CM196" s="87">
        <f t="shared" si="751"/>
        <v>2.9342933719667037E-3</v>
      </c>
      <c r="CN196" s="92">
        <f t="shared" si="752"/>
        <v>1</v>
      </c>
      <c r="CO196" s="92">
        <f t="shared" si="753"/>
        <v>1</v>
      </c>
      <c r="CP196" s="5">
        <f t="shared" si="754"/>
        <v>1</v>
      </c>
      <c r="CQ196" s="91">
        <f t="shared" si="699"/>
        <v>1</v>
      </c>
      <c r="CR196" s="37">
        <f t="shared" si="700"/>
        <v>1.0469139356067176</v>
      </c>
      <c r="CS196">
        <f t="shared" si="701"/>
        <v>1.1041243906297402</v>
      </c>
      <c r="CT196" s="84">
        <f t="shared" si="702"/>
        <v>1.1562497904397933</v>
      </c>
      <c r="CU196" s="205"/>
      <c r="CV196" s="244"/>
      <c r="CW196" s="5"/>
      <c r="CX196" s="26">
        <f t="shared" si="824"/>
        <v>0.14133695776953625</v>
      </c>
      <c r="CY196" s="26">
        <f t="shared" si="825"/>
        <v>8.5919143832907802E-2</v>
      </c>
      <c r="CZ196" s="26">
        <f t="shared" si="826"/>
        <v>0.27772203334206258</v>
      </c>
      <c r="DA196" s="26">
        <f t="shared" si="827"/>
        <v>0.2681864003265681</v>
      </c>
      <c r="DB196" s="26">
        <f t="shared" si="828"/>
        <v>0.22683546472892543</v>
      </c>
      <c r="DC196" s="26">
        <f t="shared" si="846"/>
        <v>1.0000000000000002</v>
      </c>
      <c r="DE196" s="26">
        <f t="shared" si="847"/>
        <v>0.14283965115726113</v>
      </c>
      <c r="DF196" s="26">
        <f t="shared" si="848"/>
        <v>8.4834504247101053E-2</v>
      </c>
      <c r="DG196" s="26">
        <f t="shared" si="849"/>
        <v>0.27862119837371641</v>
      </c>
      <c r="DH196" s="26">
        <f t="shared" si="850"/>
        <v>0.26817673430813643</v>
      </c>
      <c r="DI196" s="26">
        <f t="shared" si="851"/>
        <v>0.22551448297515153</v>
      </c>
      <c r="DJ196" s="26">
        <f t="shared" si="852"/>
        <v>0.99998657106136657</v>
      </c>
      <c r="DK196" s="26"/>
      <c r="DL196" s="26">
        <f t="shared" si="853"/>
        <v>0.14284156936793047</v>
      </c>
      <c r="DM196" s="26">
        <f t="shared" si="854"/>
        <v>8.4835643499751534E-2</v>
      </c>
      <c r="DN196" s="26">
        <f t="shared" si="855"/>
        <v>0.27862494001093757</v>
      </c>
      <c r="DO196" s="26">
        <f t="shared" si="856"/>
        <v>0.26818033568540706</v>
      </c>
      <c r="DP196" s="26">
        <f t="shared" si="857"/>
        <v>0.22551751143597337</v>
      </c>
      <c r="DQ196" s="26">
        <f t="shared" si="858"/>
        <v>1</v>
      </c>
      <c r="DR196" s="26"/>
      <c r="DS196" s="26"/>
      <c r="DT196" s="26">
        <f t="shared" si="783"/>
        <v>-4.8842925395570648E-2</v>
      </c>
      <c r="DU196" s="26">
        <f t="shared" si="784"/>
        <v>-6.3033760588838529E-3</v>
      </c>
      <c r="DV196" s="26">
        <f t="shared" si="785"/>
        <v>-1.6437279195068842E-2</v>
      </c>
      <c r="DW196" s="26">
        <f t="shared" si="786"/>
        <v>-1.4083641255478799E-2</v>
      </c>
      <c r="DX196" s="26">
        <f t="shared" si="787"/>
        <v>-1.3571232553901772E-2</v>
      </c>
      <c r="DZ196" s="26">
        <f t="shared" si="788"/>
        <v>0.98124913320672635</v>
      </c>
      <c r="EA196" s="26">
        <f t="shared" si="789"/>
        <v>0.92598589085842042</v>
      </c>
      <c r="EB196" s="26">
        <f t="shared" si="703"/>
        <v>1.1562497904397933</v>
      </c>
      <c r="ED196" s="26">
        <f t="shared" si="755"/>
        <v>-1.3099729304629158E-2</v>
      </c>
      <c r="EE196" s="26">
        <f t="shared" si="756"/>
        <v>-9.0620300925991337E-3</v>
      </c>
      <c r="EF196" s="26">
        <f t="shared" si="757"/>
        <v>-3.0852136953529861E-2</v>
      </c>
      <c r="EG196" s="26">
        <f t="shared" si="758"/>
        <v>-2.6672339996671516E-2</v>
      </c>
      <c r="EH196" s="26">
        <f t="shared" si="759"/>
        <v>-1.5564348414078454E-2</v>
      </c>
      <c r="EJ196" s="26">
        <f t="shared" si="760"/>
        <v>0.97833887200550029</v>
      </c>
      <c r="EK196" s="26">
        <f t="shared" si="790"/>
        <v>0.93480418449097569</v>
      </c>
      <c r="EL196" s="26">
        <f t="shared" si="704"/>
        <v>1.0623673164695393</v>
      </c>
      <c r="EO196" s="26">
        <f t="shared" si="791"/>
        <v>-3.3625836573635513E-2</v>
      </c>
      <c r="EP196" s="26">
        <f t="shared" si="792"/>
        <v>1.9227464564129208E-2</v>
      </c>
      <c r="EQ196" s="26">
        <f t="shared" si="793"/>
        <v>-4.3586196344402001E-2</v>
      </c>
      <c r="ER196" s="26">
        <f t="shared" si="794"/>
        <v>-1.1801752730621168E-2</v>
      </c>
      <c r="ES196" s="292">
        <f t="shared" si="859"/>
        <v>-1.3571232553901772E-2</v>
      </c>
      <c r="EU196" s="26">
        <f t="shared" si="761"/>
        <v>0.97868862333301065</v>
      </c>
      <c r="EV196" s="26">
        <f t="shared" si="796"/>
        <v>0.88534171499128256</v>
      </c>
      <c r="EW196" s="26">
        <f t="shared" si="705"/>
        <v>1.1125213167635775</v>
      </c>
      <c r="EX196" s="26"/>
      <c r="EY196" s="26">
        <f t="shared" si="762"/>
        <v>-1.5217088821935216E-2</v>
      </c>
      <c r="EZ196" s="26">
        <f t="shared" si="763"/>
        <v>-2.5530840623012904E-2</v>
      </c>
      <c r="FA196" s="26">
        <f t="shared" si="764"/>
        <v>2.7148963716883384E-2</v>
      </c>
      <c r="FB196" s="26">
        <f t="shared" si="765"/>
        <v>-2.2818885248576323E-3</v>
      </c>
      <c r="FC196" s="26">
        <f t="shared" si="766"/>
        <v>0</v>
      </c>
      <c r="FD196" s="26"/>
      <c r="FE196" s="26">
        <f t="shared" si="767"/>
        <v>1.002616279114992</v>
      </c>
      <c r="FF196" s="26">
        <f t="shared" si="797"/>
        <v>1.0459079287897217</v>
      </c>
      <c r="FG196" s="26">
        <f t="shared" si="706"/>
        <v>1.0393056841196584</v>
      </c>
      <c r="FW196" s="26">
        <f t="shared" si="707"/>
        <v>0.85228458955364672</v>
      </c>
      <c r="FY196" s="8">
        <f t="shared" si="798"/>
        <v>30</v>
      </c>
      <c r="FZ196" t="b">
        <f t="shared" si="768"/>
        <v>0</v>
      </c>
      <c r="GD196" s="11"/>
      <c r="GE196" s="11"/>
      <c r="GF196" s="11"/>
      <c r="GG196" s="11" t="str">
        <f t="shared" ca="1" si="708"/>
        <v/>
      </c>
      <c r="GH196" s="12" t="str">
        <f t="shared" ca="1" si="803"/>
        <v/>
      </c>
      <c r="GI196" s="12" t="str">
        <f t="shared" ca="1" si="804"/>
        <v/>
      </c>
      <c r="GJ196" s="12" t="str">
        <f t="shared" ca="1" si="805"/>
        <v/>
      </c>
      <c r="GN196" s="12" t="str">
        <f t="shared" ca="1" si="862"/>
        <v/>
      </c>
      <c r="GO196" s="12" t="str">
        <f t="shared" ca="1" si="863"/>
        <v/>
      </c>
      <c r="GP196" s="12" t="str">
        <f t="shared" ca="1" si="864"/>
        <v/>
      </c>
      <c r="GQ196" s="12" t="str">
        <f t="shared" ca="1" si="865"/>
        <v/>
      </c>
      <c r="GR196" s="12" t="str">
        <f t="shared" ca="1" si="866"/>
        <v/>
      </c>
      <c r="GY196" s="14"/>
      <c r="HA196">
        <f t="shared" si="717"/>
        <v>0.61430099534057336</v>
      </c>
      <c r="HB196">
        <f t="shared" si="718"/>
        <v>1.1488181358259506</v>
      </c>
      <c r="HC196">
        <f t="shared" si="719"/>
        <v>1.0333133383521209</v>
      </c>
      <c r="HD196">
        <f t="shared" si="720"/>
        <v>1.1646605011440714</v>
      </c>
      <c r="HE196">
        <f t="shared" si="721"/>
        <v>0.84930539773100644</v>
      </c>
      <c r="HF196">
        <f t="shared" si="722"/>
        <v>0.84930557494629755</v>
      </c>
      <c r="HH196">
        <f t="shared" si="723"/>
        <v>1.1870891030897734</v>
      </c>
      <c r="HJ196">
        <f t="shared" si="771"/>
        <v>1.1217213722702939</v>
      </c>
      <c r="HK196">
        <f t="shared" si="772"/>
        <v>1.0746755210740804</v>
      </c>
      <c r="HL196">
        <f t="shared" si="773"/>
        <v>1.436545618050717</v>
      </c>
      <c r="HM196">
        <f t="shared" si="774"/>
        <v>1.2611003793221987</v>
      </c>
      <c r="HN196">
        <f t="shared" si="775"/>
        <v>1.0571262857191372</v>
      </c>
      <c r="HP196" s="8">
        <f t="shared" si="799"/>
        <v>30</v>
      </c>
      <c r="HQ196" t="b">
        <f t="shared" si="776"/>
        <v>0</v>
      </c>
      <c r="HT196" s="11"/>
      <c r="HU196" s="11"/>
      <c r="HV196" s="11"/>
      <c r="HW196" s="11" t="str">
        <f t="shared" ca="1" si="841"/>
        <v/>
      </c>
      <c r="HX196" s="12" t="str">
        <f t="shared" ca="1" si="725"/>
        <v/>
      </c>
      <c r="HY196" s="12" t="str">
        <f t="shared" ca="1" si="726"/>
        <v/>
      </c>
      <c r="HZ196" s="12" t="str">
        <f t="shared" ca="1" si="727"/>
        <v/>
      </c>
      <c r="IC196" s="12" t="str">
        <f t="shared" ca="1" si="728"/>
        <v/>
      </c>
      <c r="ID196" s="12" t="str">
        <f t="shared" ca="1" si="729"/>
        <v/>
      </c>
      <c r="IE196" s="12" t="str">
        <f t="shared" ca="1" si="730"/>
        <v/>
      </c>
      <c r="IF196" s="12" t="str">
        <f t="shared" ca="1" si="731"/>
        <v/>
      </c>
      <c r="IG196" s="12" t="str">
        <f t="shared" ca="1" si="732"/>
        <v/>
      </c>
      <c r="IH196" s="197"/>
      <c r="II196">
        <f t="shared" si="777"/>
        <v>0.90608737575979914</v>
      </c>
      <c r="IJ196">
        <f t="shared" si="778"/>
        <v>0.89639821962233757</v>
      </c>
      <c r="IK196" t="e">
        <f t="shared" si="779"/>
        <v>#DIV/0!</v>
      </c>
      <c r="IL196">
        <f t="shared" ref="IL196:IL219" si="869">L195/L$236</f>
        <v>1.0744270066966484</v>
      </c>
      <c r="IM196">
        <f t="shared" si="867"/>
        <v>1.0224080145691745</v>
      </c>
      <c r="IN196">
        <f t="shared" si="868"/>
        <v>1.2239227154080412</v>
      </c>
    </row>
    <row r="197" spans="1:248" x14ac:dyDescent="0.2">
      <c r="A197" t="s">
        <v>202</v>
      </c>
      <c r="B197" s="1">
        <f t="shared" si="781"/>
        <v>1980</v>
      </c>
      <c r="C197" s="42">
        <f t="shared" si="806"/>
        <v>9887.9039999999986</v>
      </c>
      <c r="D197" s="42">
        <f t="shared" si="806"/>
        <v>6011.1880000000001</v>
      </c>
      <c r="E197" s="42">
        <f t="shared" si="806"/>
        <v>25329.739999999998</v>
      </c>
      <c r="F197" s="42">
        <f t="shared" si="806"/>
        <v>19670.189999999999</v>
      </c>
      <c r="G197" s="42">
        <f t="shared" si="671"/>
        <v>17123.171000000002</v>
      </c>
      <c r="H197" s="42">
        <f t="shared" si="747"/>
        <v>78022.192999999999</v>
      </c>
      <c r="I197" s="42">
        <f t="shared" si="842"/>
        <v>60899.021999999997</v>
      </c>
      <c r="J197" s="277">
        <f t="shared" si="807"/>
        <v>3.3959513087964912</v>
      </c>
      <c r="K197" s="277"/>
      <c r="L197" s="42">
        <f>[11]National!H127</f>
        <v>9473.482</v>
      </c>
      <c r="M197" s="42">
        <f t="shared" si="672"/>
        <v>6020.4014031280003</v>
      </c>
      <c r="N197" s="42">
        <f>[12]Total_Industrial!F125</f>
        <v>18889.864885125178</v>
      </c>
      <c r="O197" s="42">
        <f t="shared" si="808"/>
        <v>18523.56970793612</v>
      </c>
      <c r="P197" s="42">
        <f t="shared" si="809"/>
        <v>16736.034975714141</v>
      </c>
      <c r="Q197" s="42">
        <f t="shared" si="843"/>
        <v>69643.352971903441</v>
      </c>
      <c r="R197" s="27"/>
      <c r="S197" s="27"/>
      <c r="T197" s="51">
        <f t="shared" si="811"/>
        <v>0.95808798305485177</v>
      </c>
      <c r="U197" s="51">
        <f t="shared" si="812"/>
        <v>1.001532709196252</v>
      </c>
      <c r="V197" s="51">
        <f t="shared" si="813"/>
        <v>0.74575834118807294</v>
      </c>
      <c r="W197" s="51">
        <f t="shared" si="814"/>
        <v>0.94170771649567808</v>
      </c>
      <c r="X197" s="51">
        <f t="shared" si="815"/>
        <v>0.97739110213371927</v>
      </c>
      <c r="Y197" s="51">
        <f t="shared" si="816"/>
        <v>0.89260952934126625</v>
      </c>
      <c r="AA197" s="23">
        <f t="shared" si="817"/>
        <v>80226.208855010162</v>
      </c>
      <c r="AB197" s="23">
        <f t="shared" si="673"/>
        <v>53249.557142872116</v>
      </c>
      <c r="AC197" s="27">
        <f t="shared" si="818"/>
        <v>1535.1680742552876</v>
      </c>
      <c r="AD197" s="58">
        <f t="shared" si="818"/>
        <v>0.91829096620150519</v>
      </c>
      <c r="AE197" s="27">
        <f t="shared" si="674"/>
        <v>6984.6917326637995</v>
      </c>
      <c r="AF197" s="27">
        <f t="shared" si="819"/>
        <v>6759.2</v>
      </c>
      <c r="AI197" s="267">
        <f t="shared" si="820"/>
        <v>118.08462764482702</v>
      </c>
      <c r="AJ197" s="267">
        <f t="shared" si="821"/>
        <v>113.06012155133725</v>
      </c>
      <c r="AK197" s="267">
        <f t="shared" si="822"/>
        <v>12.304753597933361</v>
      </c>
      <c r="AL197" s="51">
        <f t="shared" si="800"/>
        <v>20.171786927795392</v>
      </c>
      <c r="AM197" s="291">
        <f t="shared" si="801"/>
        <v>2.3961021640294216</v>
      </c>
      <c r="AN197" s="15"/>
      <c r="AO197" s="34">
        <f t="shared" si="680"/>
        <v>10.30349049767775</v>
      </c>
      <c r="AP197" s="34">
        <f t="shared" si="681"/>
        <v>11.543110575216001</v>
      </c>
      <c r="AR197" s="26">
        <f t="shared" si="682"/>
        <v>1.0426616078335935</v>
      </c>
      <c r="AS197" s="26">
        <f t="shared" si="683"/>
        <v>1.0794568887210318</v>
      </c>
      <c r="AT197" s="26">
        <f t="shared" si="684"/>
        <v>1.352262560224359</v>
      </c>
      <c r="AU197" s="26">
        <f t="shared" si="685"/>
        <v>1.0407350356707263</v>
      </c>
      <c r="AV197" s="26">
        <f t="shared" si="686"/>
        <v>1.049576924690873</v>
      </c>
      <c r="AW197" s="26">
        <f t="shared" si="687"/>
        <v>1.1829683382155836</v>
      </c>
      <c r="AZ197" s="34">
        <f t="shared" si="688"/>
        <v>11.869187012517777</v>
      </c>
      <c r="BA197" s="34">
        <f t="shared" si="689"/>
        <v>7.8780857413410041</v>
      </c>
      <c r="BB197" s="34">
        <f t="shared" si="690"/>
        <v>0.22712274740432117</v>
      </c>
      <c r="BC197" s="95">
        <f t="shared" si="691"/>
        <v>1.3585793676788751E-4</v>
      </c>
      <c r="BD197" s="34">
        <f t="shared" si="692"/>
        <v>1.0333607132003491</v>
      </c>
      <c r="BE197" s="34"/>
      <c r="BH197" s="3"/>
      <c r="BI197" s="258">
        <f>[11]National!CQ127</f>
        <v>1.0821016248246191</v>
      </c>
      <c r="BJ197" s="258">
        <f>[10]Commercial_Total!Y126</f>
        <v>1.0624755640164858</v>
      </c>
      <c r="BK197" s="258">
        <f>[12]Total_Industrial!Z125</f>
        <v>1.1377478465700381</v>
      </c>
      <c r="BL197" s="51">
        <f t="shared" si="823"/>
        <v>1.0650117526936302</v>
      </c>
      <c r="BM197" s="290">
        <f t="shared" si="844"/>
        <v>1.049576924690873</v>
      </c>
      <c r="BO197" s="258">
        <f>[11]National!CU127</f>
        <v>0.96355239093424472</v>
      </c>
      <c r="BP197" s="258">
        <f>[10]Commercial_Total!X126</f>
        <v>1.0159827908327148</v>
      </c>
      <c r="BQ197" s="258">
        <f>[12]Total_Industrial!AD125</f>
        <v>1.1885426808367443</v>
      </c>
      <c r="BR197" s="51">
        <f t="shared" si="845"/>
        <v>0.97720521209131905</v>
      </c>
      <c r="BS197" s="51">
        <v>1</v>
      </c>
      <c r="CA197" s="83">
        <f t="shared" si="782"/>
        <v>0.85009621310258954</v>
      </c>
      <c r="CB197" s="83">
        <f t="shared" si="693"/>
        <v>1.202289564929609</v>
      </c>
      <c r="CC197" s="83">
        <f t="shared" si="748"/>
        <v>1.1829683382155836</v>
      </c>
      <c r="CD197" s="83">
        <f t="shared" si="694"/>
        <v>1.0584267916915167</v>
      </c>
      <c r="CE197" s="83">
        <f t="shared" si="695"/>
        <v>1.0335654656412632</v>
      </c>
      <c r="CF197" s="83">
        <f t="shared" si="696"/>
        <v>1.081369834371485</v>
      </c>
      <c r="CG197" s="411">
        <f t="shared" si="749"/>
        <v>1.0056367743968229</v>
      </c>
      <c r="CH197" s="411">
        <f t="shared" si="697"/>
        <v>1.005636904537331</v>
      </c>
      <c r="CI197" s="9"/>
      <c r="CJ197" s="84">
        <f t="shared" si="750"/>
        <v>1.0939533798018306</v>
      </c>
      <c r="CL197" s="87">
        <f t="shared" si="698"/>
        <v>1.5839806932489207</v>
      </c>
      <c r="CM197" s="87">
        <f t="shared" si="751"/>
        <v>2.9815305934139083E-3</v>
      </c>
      <c r="CN197" s="92">
        <f t="shared" si="752"/>
        <v>1</v>
      </c>
      <c r="CO197" s="92">
        <f t="shared" si="753"/>
        <v>1</v>
      </c>
      <c r="CP197" s="5">
        <f t="shared" si="754"/>
        <v>1</v>
      </c>
      <c r="CQ197" s="91">
        <f t="shared" si="699"/>
        <v>1</v>
      </c>
      <c r="CR197" s="37">
        <f t="shared" si="700"/>
        <v>1.0056367743968229</v>
      </c>
      <c r="CS197">
        <f t="shared" si="701"/>
        <v>1.0939533798018306</v>
      </c>
      <c r="CT197" s="84">
        <f t="shared" si="702"/>
        <v>1.1176666610309736</v>
      </c>
      <c r="CU197" s="205"/>
      <c r="CV197" s="244"/>
      <c r="CW197" s="5"/>
      <c r="CX197" s="26">
        <f t="shared" si="824"/>
        <v>0.13602851666004556</v>
      </c>
      <c r="CY197" s="26">
        <f t="shared" si="825"/>
        <v>8.6446173916365582E-2</v>
      </c>
      <c r="CZ197" s="26">
        <f t="shared" si="826"/>
        <v>0.2712371544308903</v>
      </c>
      <c r="DA197" s="26">
        <f t="shared" si="827"/>
        <v>0.26597756881994428</v>
      </c>
      <c r="DB197" s="26">
        <f t="shared" si="828"/>
        <v>0.24031058617275422</v>
      </c>
      <c r="DC197" s="26">
        <f t="shared" si="846"/>
        <v>1</v>
      </c>
      <c r="DE197" s="26">
        <f t="shared" si="847"/>
        <v>0.13866580269898152</v>
      </c>
      <c r="DF197" s="26">
        <f t="shared" si="848"/>
        <v>8.6182390296435457E-2</v>
      </c>
      <c r="DG197" s="26">
        <f t="shared" si="849"/>
        <v>0.27446682571825437</v>
      </c>
      <c r="DH197" s="26">
        <f t="shared" si="850"/>
        <v>0.26708046226950799</v>
      </c>
      <c r="DI197" s="26">
        <f t="shared" si="851"/>
        <v>0.23350822801227525</v>
      </c>
      <c r="DJ197" s="26">
        <f t="shared" si="852"/>
        <v>0.99990370899545455</v>
      </c>
      <c r="DK197" s="26"/>
      <c r="DL197" s="26">
        <f t="shared" si="853"/>
        <v>0.13867915625424676</v>
      </c>
      <c r="DM197" s="26">
        <f t="shared" si="854"/>
        <v>8.6190689684527644E-2</v>
      </c>
      <c r="DN197" s="26">
        <f t="shared" si="855"/>
        <v>0.274493256949707</v>
      </c>
      <c r="DO197" s="26">
        <f t="shared" si="856"/>
        <v>0.26710618219211157</v>
      </c>
      <c r="DP197" s="26">
        <f t="shared" si="857"/>
        <v>0.23353071491940705</v>
      </c>
      <c r="DQ197" s="26">
        <f t="shared" si="858"/>
        <v>1</v>
      </c>
      <c r="DR197" s="26"/>
      <c r="DS197" s="26"/>
      <c r="DT197" s="26">
        <f t="shared" si="783"/>
        <v>-9.7862483179045875E-2</v>
      </c>
      <c r="DU197" s="26">
        <f t="shared" si="784"/>
        <v>-5.5073132950520812E-2</v>
      </c>
      <c r="DV197" s="26">
        <f t="shared" si="785"/>
        <v>-1.4488836600570876E-2</v>
      </c>
      <c r="DW197" s="26">
        <f t="shared" si="786"/>
        <v>-4.6469434037206207E-2</v>
      </c>
      <c r="DX197" s="26">
        <f t="shared" si="787"/>
        <v>3.2928608177711649E-3</v>
      </c>
      <c r="DZ197" s="26">
        <f t="shared" si="788"/>
        <v>0.96663080094990195</v>
      </c>
      <c r="EA197" s="26">
        <f t="shared" si="789"/>
        <v>0.89508648334878338</v>
      </c>
      <c r="EB197" s="26">
        <f t="shared" si="703"/>
        <v>1.1176666610309736</v>
      </c>
      <c r="ED197" s="26">
        <f t="shared" si="755"/>
        <v>2.1925474084735788E-2</v>
      </c>
      <c r="EE197" s="26">
        <f t="shared" si="756"/>
        <v>2.3533676983672827E-2</v>
      </c>
      <c r="EF197" s="26">
        <f t="shared" si="757"/>
        <v>-4.6793093358887358E-2</v>
      </c>
      <c r="EG197" s="26">
        <f t="shared" si="758"/>
        <v>5.4440582218140659E-4</v>
      </c>
      <c r="EH197" s="26">
        <f t="shared" si="759"/>
        <v>1.6759661910535902E-2</v>
      </c>
      <c r="EJ197" s="26">
        <f t="shared" si="760"/>
        <v>0.99629080759833821</v>
      </c>
      <c r="EK197" s="26">
        <f t="shared" si="790"/>
        <v>0.93133681591282014</v>
      </c>
      <c r="EL197" s="26">
        <f t="shared" si="704"/>
        <v>1.0584267916915167</v>
      </c>
      <c r="EO197" s="26">
        <f t="shared" si="791"/>
        <v>-0.10859154335464238</v>
      </c>
      <c r="EP197" s="26">
        <f t="shared" si="792"/>
        <v>-7.5138828062949012E-2</v>
      </c>
      <c r="EQ197" s="26">
        <f t="shared" si="793"/>
        <v>3.6017025439519178E-3</v>
      </c>
      <c r="ER197" s="26">
        <f t="shared" si="794"/>
        <v>-3.2280307110614838E-2</v>
      </c>
      <c r="ES197" s="292">
        <f t="shared" si="859"/>
        <v>3.2928608177711649E-3</v>
      </c>
      <c r="EU197" s="26">
        <f t="shared" si="761"/>
        <v>0.97199920403977991</v>
      </c>
      <c r="EV197" s="26">
        <f t="shared" si="796"/>
        <v>0.86055144227474034</v>
      </c>
      <c r="EW197" s="26">
        <f t="shared" si="705"/>
        <v>1.081369834371485</v>
      </c>
      <c r="EX197" s="26"/>
      <c r="EY197" s="26">
        <f t="shared" si="762"/>
        <v>1.0729060175596359E-2</v>
      </c>
      <c r="EZ197" s="26">
        <f t="shared" si="763"/>
        <v>2.006569511242829E-2</v>
      </c>
      <c r="FA197" s="26">
        <f t="shared" si="764"/>
        <v>-1.809081454814435E-2</v>
      </c>
      <c r="FB197" s="26">
        <f t="shared" si="765"/>
        <v>-1.4189126926591248E-2</v>
      </c>
      <c r="FC197" s="26">
        <f t="shared" si="766"/>
        <v>0</v>
      </c>
      <c r="FD197" s="26"/>
      <c r="FE197" s="26">
        <f t="shared" si="767"/>
        <v>0.99447687185194444</v>
      </c>
      <c r="FF197" s="26">
        <f t="shared" si="797"/>
        <v>1.0401312452679488</v>
      </c>
      <c r="FG197" s="26">
        <f t="shared" si="706"/>
        <v>1.0335654656412632</v>
      </c>
      <c r="FW197" s="26">
        <f t="shared" si="707"/>
        <v>0.85009621310258954</v>
      </c>
      <c r="FY197" s="8">
        <f t="shared" si="798"/>
        <v>31</v>
      </c>
      <c r="FZ197" t="b">
        <f t="shared" si="768"/>
        <v>0</v>
      </c>
      <c r="GD197" s="11"/>
      <c r="GE197" s="11"/>
      <c r="GF197" s="11"/>
      <c r="GG197" s="11" t="str">
        <f t="shared" ca="1" si="708"/>
        <v/>
      </c>
      <c r="GH197" s="12" t="str">
        <f t="shared" ca="1" si="803"/>
        <v/>
      </c>
      <c r="GI197" s="12" t="str">
        <f t="shared" ca="1" si="804"/>
        <v/>
      </c>
      <c r="GJ197" s="12" t="str">
        <f t="shared" ca="1" si="805"/>
        <v/>
      </c>
      <c r="GN197" s="12" t="str">
        <f t="shared" ca="1" si="862"/>
        <v/>
      </c>
      <c r="GO197" s="12" t="str">
        <f t="shared" ca="1" si="863"/>
        <v/>
      </c>
      <c r="GP197" s="12" t="str">
        <f t="shared" ca="1" si="864"/>
        <v/>
      </c>
      <c r="GQ197" s="12" t="str">
        <f t="shared" ca="1" si="865"/>
        <v/>
      </c>
      <c r="GR197" s="12" t="str">
        <f t="shared" ca="1" si="866"/>
        <v/>
      </c>
      <c r="GY197" s="14"/>
      <c r="HA197">
        <f t="shared" si="717"/>
        <v>0.61272367967801</v>
      </c>
      <c r="HB197">
        <f t="shared" si="718"/>
        <v>1.1445569483256539</v>
      </c>
      <c r="HC197">
        <f t="shared" si="719"/>
        <v>1.0276062163673074</v>
      </c>
      <c r="HD197">
        <f t="shared" si="720"/>
        <v>1.1320490800886085</v>
      </c>
      <c r="HE197">
        <f t="shared" si="721"/>
        <v>0.81581943997817552</v>
      </c>
      <c r="HF197">
        <f t="shared" si="722"/>
        <v>0.81581967187937543</v>
      </c>
      <c r="HH197">
        <f t="shared" si="723"/>
        <v>1.1761538350858367</v>
      </c>
      <c r="HJ197">
        <f t="shared" si="771"/>
        <v>1.0171473177346502</v>
      </c>
      <c r="HK197">
        <f t="shared" si="772"/>
        <v>1.0170900340506699</v>
      </c>
      <c r="HL197">
        <f t="shared" si="773"/>
        <v>1.415881802136429</v>
      </c>
      <c r="HM197">
        <f t="shared" si="774"/>
        <v>1.2038385253435386</v>
      </c>
      <c r="HN197">
        <f t="shared" si="775"/>
        <v>1.0606129929150616</v>
      </c>
      <c r="HP197" s="8">
        <f t="shared" si="799"/>
        <v>31</v>
      </c>
      <c r="HQ197" t="b">
        <f t="shared" si="776"/>
        <v>0</v>
      </c>
      <c r="HT197" s="11"/>
      <c r="HU197" s="11"/>
      <c r="HV197" s="11"/>
      <c r="HW197" s="11" t="str">
        <f t="shared" ca="1" si="841"/>
        <v/>
      </c>
      <c r="HX197" s="12" t="str">
        <f t="shared" ca="1" si="725"/>
        <v/>
      </c>
      <c r="HY197" s="12" t="str">
        <f t="shared" ca="1" si="726"/>
        <v/>
      </c>
      <c r="HZ197" s="12" t="str">
        <f t="shared" ca="1" si="727"/>
        <v/>
      </c>
      <c r="IC197" s="12" t="str">
        <f t="shared" ca="1" si="728"/>
        <v/>
      </c>
      <c r="ID197" s="12" t="str">
        <f t="shared" ca="1" si="729"/>
        <v/>
      </c>
      <c r="IE197" s="12" t="str">
        <f t="shared" ca="1" si="730"/>
        <v/>
      </c>
      <c r="IF197" s="12" t="str">
        <f t="shared" ca="1" si="731"/>
        <v/>
      </c>
      <c r="IG197" s="12" t="str">
        <f t="shared" ca="1" si="732"/>
        <v/>
      </c>
      <c r="IH197" s="197"/>
      <c r="II197">
        <f t="shared" si="777"/>
        <v>0.92379506445286941</v>
      </c>
      <c r="IJ197">
        <f t="shared" si="778"/>
        <v>0.91538749861220792</v>
      </c>
      <c r="IK197" t="e">
        <f t="shared" si="779"/>
        <v>#DIV/0!</v>
      </c>
      <c r="IL197">
        <f t="shared" si="869"/>
        <v>1.0418725562683573</v>
      </c>
      <c r="IM197">
        <f t="shared" si="867"/>
        <v>0.98812134122606199</v>
      </c>
      <c r="IN197">
        <f t="shared" si="868"/>
        <v>1.1482145259590009</v>
      </c>
    </row>
    <row r="198" spans="1:248" x14ac:dyDescent="0.2">
      <c r="A198" t="s">
        <v>202</v>
      </c>
      <c r="B198" s="1">
        <f t="shared" si="781"/>
        <v>1981</v>
      </c>
      <c r="C198" s="42">
        <f t="shared" si="806"/>
        <v>9510.0419999999995</v>
      </c>
      <c r="D198" s="42">
        <f t="shared" si="806"/>
        <v>5870.3760000000002</v>
      </c>
      <c r="E198" s="42">
        <f t="shared" si="806"/>
        <v>24086.464</v>
      </c>
      <c r="F198" s="42">
        <f t="shared" si="806"/>
        <v>19488.685999999998</v>
      </c>
      <c r="G198" s="42">
        <f t="shared" ref="G198:G227" si="870">G358-H278</f>
        <v>17098.851999999999</v>
      </c>
      <c r="H198" s="42">
        <f t="shared" si="747"/>
        <v>76054.42</v>
      </c>
      <c r="I198" s="42">
        <f t="shared" si="842"/>
        <v>58955.567999999999</v>
      </c>
      <c r="J198" s="277">
        <f t="shared" si="807"/>
        <v>3.3344005492829187</v>
      </c>
      <c r="K198" s="277"/>
      <c r="L198" s="42">
        <f>[11]National!H128</f>
        <v>9609.4390000000003</v>
      </c>
      <c r="M198" s="42">
        <f t="shared" ref="M198:M229" si="871">M278+M358</f>
        <v>5879.5894031280004</v>
      </c>
      <c r="N198" s="42">
        <f>[12]Total_Industrial!F126</f>
        <v>18250.545797253966</v>
      </c>
      <c r="O198" s="42">
        <f t="shared" si="808"/>
        <v>18487.75708129393</v>
      </c>
      <c r="P198" s="42">
        <f t="shared" si="809"/>
        <v>16712.36426741134</v>
      </c>
      <c r="Q198" s="42">
        <f t="shared" si="843"/>
        <v>68939.695549087235</v>
      </c>
      <c r="R198" s="27"/>
      <c r="S198" s="27"/>
      <c r="T198" s="51">
        <f t="shared" si="811"/>
        <v>1.0104517940089015</v>
      </c>
      <c r="U198" s="51">
        <f t="shared" si="812"/>
        <v>1.001569474106599</v>
      </c>
      <c r="V198" s="51">
        <f t="shared" si="813"/>
        <v>0.75770963298116178</v>
      </c>
      <c r="W198" s="51">
        <f t="shared" si="814"/>
        <v>0.94864051282338546</v>
      </c>
      <c r="X198" s="51">
        <f t="shared" si="815"/>
        <v>0.97739686076067211</v>
      </c>
      <c r="Y198" s="51">
        <f t="shared" si="816"/>
        <v>0.9064521897489618</v>
      </c>
      <c r="AA198" s="23">
        <f t="shared" si="817"/>
        <v>83391.453556010398</v>
      </c>
      <c r="AB198" s="23">
        <f t="shared" ref="AB198:AB229" si="872">AB116</f>
        <v>54225.356492580366</v>
      </c>
      <c r="AC198" s="27">
        <f t="shared" si="818"/>
        <v>1549.6626461446829</v>
      </c>
      <c r="AD198" s="58">
        <f t="shared" si="818"/>
        <v>0.92139324235598297</v>
      </c>
      <c r="AE198" s="27">
        <f t="shared" ref="AE198:AE229" si="873">Q278</f>
        <v>7160.3267918505826</v>
      </c>
      <c r="AF198" s="27">
        <f t="shared" si="819"/>
        <v>6930.7</v>
      </c>
      <c r="AI198" s="267">
        <f t="shared" si="820"/>
        <v>115.23289965854546</v>
      </c>
      <c r="AJ198" s="267">
        <f t="shared" si="821"/>
        <v>108.42878283211475</v>
      </c>
      <c r="AK198" s="267">
        <f t="shared" si="822"/>
        <v>11.777108935714788</v>
      </c>
      <c r="AL198" s="51">
        <f t="shared" si="800"/>
        <v>20.065001816185593</v>
      </c>
      <c r="AM198" s="291">
        <f t="shared" si="801"/>
        <v>2.3340225597569462</v>
      </c>
      <c r="AN198" s="15"/>
      <c r="AO198" s="34">
        <f t="shared" ref="AO198:AO234" si="874">Q198/AF198</f>
        <v>9.9470032679364628</v>
      </c>
      <c r="AP198" s="34">
        <f t="shared" ref="AP198:AP234" si="875">H198/AF198</f>
        <v>10.973555340730373</v>
      </c>
      <c r="AR198" s="26">
        <f t="shared" ref="AR198:AR227" si="876">AI198/AI$236</f>
        <v>1.017481469261927</v>
      </c>
      <c r="AS198" s="26">
        <f t="shared" ref="AS198:AS227" si="877">AJ198/AJ$236</f>
        <v>1.035238552353906</v>
      </c>
      <c r="AT198" s="26">
        <f t="shared" ref="AT198:AT227" si="878">AK198/AK$236</f>
        <v>1.294275692292258</v>
      </c>
      <c r="AU198" s="26">
        <f t="shared" ref="AU198:AU227" si="879">AL198/AL$236</f>
        <v>1.0352256077088837</v>
      </c>
      <c r="AV198" s="26">
        <f t="shared" ref="AV198:AV227" si="880">AM198/AM$236</f>
        <v>1.0223838771169922</v>
      </c>
      <c r="AW198" s="26">
        <f t="shared" ref="AW198:AW227" si="881">AO198/AO$236</f>
        <v>1.1420391884427785</v>
      </c>
      <c r="AZ198" s="34">
        <f t="shared" ref="AZ198:AZ225" si="882">AA198/$AF198</f>
        <v>12.032183409469519</v>
      </c>
      <c r="BA198" s="34">
        <f t="shared" ref="BA198:BA225" si="883">AB198/$AF198</f>
        <v>7.823936469992983</v>
      </c>
      <c r="BB198" s="34">
        <f t="shared" ref="BB198:BB225" si="884">AC198/$AF198</f>
        <v>0.22359395820691746</v>
      </c>
      <c r="BC198" s="95">
        <f t="shared" ref="BC198:BC225" si="885">AD198/$AF198</f>
        <v>1.329437491676141E-4</v>
      </c>
      <c r="BD198" s="34">
        <f t="shared" ref="BD198:BD225" si="886">AE198/$AF198</f>
        <v>1.0331318325494658</v>
      </c>
      <c r="BE198" s="34"/>
      <c r="BH198" s="3"/>
      <c r="BI198" s="258">
        <f>[11]National!CQ128</f>
        <v>1.0723250636943547</v>
      </c>
      <c r="BJ198" s="258">
        <f>[10]Commercial_Total!Y127</f>
        <v>1.0297454740900505</v>
      </c>
      <c r="BK198" s="258">
        <f>[12]Total_Industrial!Z126</f>
        <v>1.1018246195563153</v>
      </c>
      <c r="BL198" s="51">
        <f t="shared" si="823"/>
        <v>1.0623116885614958</v>
      </c>
      <c r="BM198" s="290">
        <f t="shared" si="844"/>
        <v>1.0223838771169922</v>
      </c>
      <c r="BO198" s="258">
        <f>[11]National!CU128</f>
        <v>0.94885543918605963</v>
      </c>
      <c r="BP198" s="258">
        <f>[10]Commercial_Total!X127</f>
        <v>1.005334403891126</v>
      </c>
      <c r="BQ198" s="258">
        <f>[12]Total_Industrial!AD126</f>
        <v>1.1746654123253966</v>
      </c>
      <c r="BR198" s="51">
        <f t="shared" si="845"/>
        <v>0.9745026990249066</v>
      </c>
      <c r="BS198" s="51">
        <v>1</v>
      </c>
      <c r="CA198" s="83">
        <f t="shared" si="782"/>
        <v>0.87166555570927284</v>
      </c>
      <c r="CB198" s="83">
        <f t="shared" ref="CB198:CB227" si="887">IF(ISERR(AP198),"NA ", AP198/AP$236)</f>
        <v>1.142966706449559</v>
      </c>
      <c r="CC198" s="83">
        <f t="shared" si="748"/>
        <v>1.1420391884427785</v>
      </c>
      <c r="CD198" s="83">
        <f t="shared" ref="CD198:CD225" si="888">IF(CN198=1,EL198,"NA")</f>
        <v>1.049200698392267</v>
      </c>
      <c r="CE198" s="83">
        <f t="shared" ref="CE198:CE225" si="889">IF(CQ198&gt;0, FG198,"NA")</f>
        <v>1.0264499655515846</v>
      </c>
      <c r="CF198" s="83">
        <f t="shared" ref="CF198:CF225" si="890">IF(CP198&gt;0,EW198, "NA")</f>
        <v>1.0604363741314402</v>
      </c>
      <c r="CG198" s="411">
        <f t="shared" si="749"/>
        <v>0.99547614322811551</v>
      </c>
      <c r="CH198" s="411">
        <f t="shared" ref="CH198:CH234" si="891">IF(Q198&gt;0,Q198/Q$236,"NA")</f>
        <v>0.99547622383574152</v>
      </c>
      <c r="CI198" s="9"/>
      <c r="CJ198" s="84">
        <f t="shared" si="750"/>
        <v>1.0769520207214411</v>
      </c>
      <c r="CL198" s="87">
        <f t="shared" ref="CL198:CL225" si="892">AR198*AS198*AT198*AU198</f>
        <v>1.411330562544473</v>
      </c>
      <c r="CM198" s="87">
        <f t="shared" si="751"/>
        <v>2.8910359237008403E-3</v>
      </c>
      <c r="CN198" s="92">
        <f t="shared" si="752"/>
        <v>1</v>
      </c>
      <c r="CO198" s="92">
        <f t="shared" si="753"/>
        <v>1</v>
      </c>
      <c r="CP198" s="5">
        <f t="shared" si="754"/>
        <v>1</v>
      </c>
      <c r="CQ198" s="91">
        <f t="shared" ref="CQ198:CQ225" si="893">IF(BO198*BP198*BQ198*BR198*BS198&gt;0,1,0)</f>
        <v>1</v>
      </c>
      <c r="CR198" s="37">
        <f t="shared" ref="CR198:CR225" si="894">CA198*CD198*CE198*CF198</f>
        <v>0.99547614322811551</v>
      </c>
      <c r="CS198">
        <f t="shared" ref="CS198:CS225" si="895">CD198*CE198</f>
        <v>1.0769520207214411</v>
      </c>
      <c r="CT198" s="84">
        <f t="shared" ref="CT198:CT225" si="896">IF(CO198=1,EB198,"NA ")</f>
        <v>1.0884849678357738</v>
      </c>
      <c r="CU198" s="205"/>
      <c r="CV198" s="244"/>
      <c r="CW198" s="5"/>
      <c r="CX198" s="26">
        <f t="shared" si="824"/>
        <v>0.13938905478858371</v>
      </c>
      <c r="CY198" s="26">
        <f t="shared" si="825"/>
        <v>8.5285978655672293E-2</v>
      </c>
      <c r="CZ198" s="26">
        <f t="shared" si="826"/>
        <v>0.26473203358229225</v>
      </c>
      <c r="DA198" s="26">
        <f t="shared" si="827"/>
        <v>0.26817288550585583</v>
      </c>
      <c r="DB198" s="26">
        <f t="shared" si="828"/>
        <v>0.24242004746759593</v>
      </c>
      <c r="DC198" s="26">
        <f t="shared" si="846"/>
        <v>1</v>
      </c>
      <c r="DE198" s="26">
        <f t="shared" si="847"/>
        <v>0.13770195145635594</v>
      </c>
      <c r="DF198" s="26">
        <f t="shared" si="848"/>
        <v>8.5864769920838982E-2</v>
      </c>
      <c r="DG198" s="26">
        <f t="shared" si="849"/>
        <v>0.26797143458728323</v>
      </c>
      <c r="DH198" s="26">
        <f t="shared" si="850"/>
        <v>0.26707372339274993</v>
      </c>
      <c r="DI198" s="26">
        <f t="shared" si="851"/>
        <v>0.24136378047350548</v>
      </c>
      <c r="DJ198" s="26">
        <f t="shared" si="852"/>
        <v>0.99997565983073355</v>
      </c>
      <c r="DK198" s="26"/>
      <c r="DL198" s="26">
        <f t="shared" si="853"/>
        <v>0.13770530322674537</v>
      </c>
      <c r="DM198" s="26">
        <f t="shared" si="854"/>
        <v>8.5866859934744175E-2</v>
      </c>
      <c r="DN198" s="26">
        <f t="shared" si="855"/>
        <v>0.26797795721612155</v>
      </c>
      <c r="DO198" s="26">
        <f t="shared" si="856"/>
        <v>0.26708022417061394</v>
      </c>
      <c r="DP198" s="26">
        <f t="shared" si="857"/>
        <v>0.24136965545177497</v>
      </c>
      <c r="DQ198" s="26">
        <f t="shared" si="858"/>
        <v>1</v>
      </c>
      <c r="DR198" s="26"/>
      <c r="DS198" s="26"/>
      <c r="DT198" s="26">
        <f t="shared" si="783"/>
        <v>-2.4446256040001984E-2</v>
      </c>
      <c r="DU198" s="26">
        <f t="shared" si="784"/>
        <v>-4.1826148309551503E-2</v>
      </c>
      <c r="DV198" s="26">
        <f t="shared" si="785"/>
        <v>-4.3827932407966098E-2</v>
      </c>
      <c r="DW198" s="26">
        <f t="shared" si="786"/>
        <v>-5.3078471543060533E-3</v>
      </c>
      <c r="DX198" s="26">
        <f t="shared" si="787"/>
        <v>-2.6250119232162659E-2</v>
      </c>
      <c r="DZ198" s="26">
        <f t="shared" si="788"/>
        <v>0.97389052191260539</v>
      </c>
      <c r="EA198" s="26">
        <f t="shared" si="789"/>
        <v>0.87171624242546519</v>
      </c>
      <c r="EB198" s="26">
        <f t="shared" ref="EB198:EB227" si="897">EA198/EA$236</f>
        <v>1.0884849678357738</v>
      </c>
      <c r="ED198" s="26">
        <f t="shared" si="755"/>
        <v>1.363929523059401E-2</v>
      </c>
      <c r="EE198" s="26">
        <f t="shared" si="756"/>
        <v>-6.8971353215444269E-3</v>
      </c>
      <c r="EF198" s="26">
        <f t="shared" si="757"/>
        <v>-1.5658888425183429E-2</v>
      </c>
      <c r="EG198" s="26">
        <f t="shared" si="758"/>
        <v>-2.1683657021731067E-2</v>
      </c>
      <c r="EH198" s="26">
        <f t="shared" si="759"/>
        <v>-2.2151606817054443E-4</v>
      </c>
      <c r="EJ198" s="26">
        <f t="shared" si="760"/>
        <v>0.99128320128357195</v>
      </c>
      <c r="EK198" s="26">
        <f t="shared" si="790"/>
        <v>0.92321854035130912</v>
      </c>
      <c r="EL198" s="26">
        <f t="shared" ref="EL198:EL227" si="898">EK198/EK$236</f>
        <v>1.049200698392267</v>
      </c>
      <c r="EO198" s="26">
        <f t="shared" si="791"/>
        <v>-9.0758514003713812E-3</v>
      </c>
      <c r="EP198" s="26">
        <f t="shared" si="792"/>
        <v>-3.1289963808964601E-2</v>
      </c>
      <c r="EQ198" s="26">
        <f t="shared" si="793"/>
        <v>-3.2083184546194049E-2</v>
      </c>
      <c r="ER198" s="26">
        <f t="shared" si="794"/>
        <v>-2.5384626800605947E-3</v>
      </c>
      <c r="ES198" s="292">
        <f t="shared" si="859"/>
        <v>-2.6250119232162659E-2</v>
      </c>
      <c r="EU198" s="26">
        <f t="shared" si="761"/>
        <v>0.98064171981252668</v>
      </c>
      <c r="EV198" s="26">
        <f t="shared" si="796"/>
        <v>0.8438926463394516</v>
      </c>
      <c r="EW198" s="26">
        <f t="shared" ref="EW198:EW227" si="899">EV198/EV$236</f>
        <v>1.0604363741314402</v>
      </c>
      <c r="EX198" s="26"/>
      <c r="EY198" s="26">
        <f t="shared" si="762"/>
        <v>-1.5370404639630563E-2</v>
      </c>
      <c r="EZ198" s="26">
        <f t="shared" si="763"/>
        <v>-1.053618450058723E-2</v>
      </c>
      <c r="FA198" s="26">
        <f t="shared" si="764"/>
        <v>-1.1744567111451925E-2</v>
      </c>
      <c r="FB198" s="26">
        <f t="shared" si="765"/>
        <v>-2.7693844742454877E-3</v>
      </c>
      <c r="FC198" s="26">
        <f t="shared" si="766"/>
        <v>0</v>
      </c>
      <c r="FD198" s="26"/>
      <c r="FE198" s="26">
        <f t="shared" si="767"/>
        <v>0.9931155787163769</v>
      </c>
      <c r="FF198" s="26">
        <f t="shared" si="797"/>
        <v>1.0329705435852647</v>
      </c>
      <c r="FG198" s="26">
        <f t="shared" ref="FG198:FG227" si="900">FF198/FF$236</f>
        <v>1.0264499655515846</v>
      </c>
      <c r="FW198" s="26">
        <f t="shared" ref="FW198:FW229" si="901">FW116</f>
        <v>0.87166555570927284</v>
      </c>
      <c r="FY198" s="8">
        <f t="shared" si="798"/>
        <v>32</v>
      </c>
      <c r="FZ198" t="b">
        <f t="shared" si="768"/>
        <v>0</v>
      </c>
      <c r="GD198" s="11"/>
      <c r="GE198" s="11"/>
      <c r="GF198" s="11"/>
      <c r="GG198" s="11" t="str">
        <f t="shared" ref="GG198:GG227" ca="1" si="902">IF(FZ198,OFFSET(B$10,$FZ$4+$FY198,0),"")</f>
        <v/>
      </c>
      <c r="GH198" s="12" t="str">
        <f t="shared" ca="1" si="803"/>
        <v/>
      </c>
      <c r="GI198" s="12" t="str">
        <f t="shared" ca="1" si="804"/>
        <v/>
      </c>
      <c r="GJ198" s="12" t="str">
        <f t="shared" ca="1" si="805"/>
        <v/>
      </c>
      <c r="GN198" s="12" t="str">
        <f t="shared" ca="1" si="862"/>
        <v/>
      </c>
      <c r="GO198" s="12" t="str">
        <f t="shared" ca="1" si="863"/>
        <v/>
      </c>
      <c r="GP198" s="12" t="str">
        <f t="shared" ca="1" si="864"/>
        <v/>
      </c>
      <c r="GQ198" s="12" t="str">
        <f t="shared" ca="1" si="865"/>
        <v/>
      </c>
      <c r="GR198" s="12" t="str">
        <f t="shared" ca="1" si="866"/>
        <v/>
      </c>
      <c r="GY198" s="14"/>
      <c r="HA198">
        <f t="shared" ref="HA198:HA227" si="903">CA198/CA$237</f>
        <v>0.6282702104900556</v>
      </c>
      <c r="HB198">
        <f t="shared" ref="HB198:HB227" si="904">CD198/CD$237</f>
        <v>1.1345800757876099</v>
      </c>
      <c r="HC198">
        <f t="shared" ref="HC198:HC227" si="905">CE198/CE$237</f>
        <v>1.0205317422601647</v>
      </c>
      <c r="HD198">
        <f t="shared" ref="HD198:HD227" si="906">CF198/CF$237</f>
        <v>1.1101345568102816</v>
      </c>
      <c r="HE198">
        <f t="shared" ref="HE198:HE227" si="907">CG198/CG$237</f>
        <v>0.80757666222688307</v>
      </c>
      <c r="HF198">
        <f t="shared" ref="HF198:HF227" si="908">CH198/CH$237</f>
        <v>0.80757685266834456</v>
      </c>
      <c r="HH198">
        <f t="shared" ref="HH198:HH227" si="909">CJ198/CJ$237</f>
        <v>1.1578749814771996</v>
      </c>
      <c r="HJ198">
        <f t="shared" si="771"/>
        <v>0.99258334586119357</v>
      </c>
      <c r="HK198">
        <f t="shared" si="772"/>
        <v>0.97542646257206245</v>
      </c>
      <c r="HL198">
        <f t="shared" si="773"/>
        <v>1.3551668541056794</v>
      </c>
      <c r="HM198">
        <f t="shared" si="774"/>
        <v>1.1974656625054998</v>
      </c>
      <c r="HN198">
        <f t="shared" si="775"/>
        <v>1.0331340164862401</v>
      </c>
      <c r="HP198" s="8">
        <f t="shared" si="799"/>
        <v>32</v>
      </c>
      <c r="HQ198" t="b">
        <f t="shared" si="776"/>
        <v>0</v>
      </c>
      <c r="HT198" s="11"/>
      <c r="HU198" s="11"/>
      <c r="HV198" s="11"/>
      <c r="HW198" s="11" t="str">
        <f t="shared" ca="1" si="841"/>
        <v/>
      </c>
      <c r="HX198" s="12" t="str">
        <f t="shared" ref="HX198:HX227" ca="1" si="910">IF($HQ198,OFFSET(HA$166,$FZ$4+$FY198,0),"")</f>
        <v/>
      </c>
      <c r="HY198" s="12" t="str">
        <f t="shared" ref="HY198:HY227" ca="1" si="911">IF($HQ198,OFFSET(HH$166,$FZ$4+$FY198,0),"")</f>
        <v/>
      </c>
      <c r="HZ198" s="12" t="str">
        <f t="shared" ref="HZ198:HZ227" ca="1" si="912">IF($HQ198,OFFSET(HD$166,$FZ$4+$FY198,0),"")</f>
        <v/>
      </c>
      <c r="IC198" s="12" t="str">
        <f t="shared" ref="IC198:IC227" ca="1" si="913">IF($HQ198,OFFSET(HJ$166,$FZ$4+$FY198,0),"")</f>
        <v/>
      </c>
      <c r="ID198" s="12" t="str">
        <f t="shared" ref="ID198:ID227" ca="1" si="914">IF($HQ198,OFFSET(HK$166,$FZ$4+$FY198,0),"")</f>
        <v/>
      </c>
      <c r="IE198" s="12" t="str">
        <f t="shared" ref="IE198:IE227" ca="1" si="915">IF($HQ198,OFFSET(HL$166,$FZ$4+$FY198,0),"")</f>
        <v/>
      </c>
      <c r="IF198" s="12" t="str">
        <f t="shared" ref="IF198:IF227" ca="1" si="916">IF($HQ198,OFFSET(HM$166,$FZ$4+$FY198,0),"")</f>
        <v/>
      </c>
      <c r="IG198" s="12" t="str">
        <f t="shared" ref="IG198:IG227" ca="1" si="917">IF($HQ198,OFFSET(HN$166,$FZ$4+$FY198,0),"")</f>
        <v/>
      </c>
      <c r="IH198" s="197"/>
      <c r="II198">
        <f t="shared" si="777"/>
        <v>0.96024247327726142</v>
      </c>
      <c r="IJ198">
        <f t="shared" si="778"/>
        <v>0.93216199541187605</v>
      </c>
      <c r="IK198" t="e">
        <f t="shared" si="779"/>
        <v>#DIV/0!</v>
      </c>
      <c r="IL198">
        <f t="shared" si="869"/>
        <v>0.96320564721116697</v>
      </c>
      <c r="IM198">
        <f t="shared" si="867"/>
        <v>0.96501003468951918</v>
      </c>
      <c r="IN198">
        <f t="shared" si="868"/>
        <v>1.1093537152607396</v>
      </c>
    </row>
    <row r="199" spans="1:248" x14ac:dyDescent="0.2">
      <c r="A199" t="s">
        <v>202</v>
      </c>
      <c r="B199" s="1">
        <f t="shared" si="781"/>
        <v>1982</v>
      </c>
      <c r="C199" s="42">
        <f t="shared" si="806"/>
        <v>9636.0849999999991</v>
      </c>
      <c r="D199" s="42">
        <f t="shared" si="806"/>
        <v>5941.1669999999995</v>
      </c>
      <c r="E199" s="42">
        <f t="shared" si="806"/>
        <v>21541.059000000001</v>
      </c>
      <c r="F199" s="42">
        <f t="shared" si="806"/>
        <v>19063.215</v>
      </c>
      <c r="G199" s="42">
        <f t="shared" si="870"/>
        <v>16860.474999999999</v>
      </c>
      <c r="H199" s="42">
        <f t="shared" si="747"/>
        <v>73042.000999999989</v>
      </c>
      <c r="I199" s="42">
        <f t="shared" si="842"/>
        <v>56181.525999999991</v>
      </c>
      <c r="J199" s="277">
        <f t="shared" si="807"/>
        <v>3.3689861281255959</v>
      </c>
      <c r="K199" s="277"/>
      <c r="L199" s="42">
        <f>[11]National!H129</f>
        <v>9845.58</v>
      </c>
      <c r="M199" s="42">
        <f t="shared" si="871"/>
        <v>5950.3804031279997</v>
      </c>
      <c r="N199" s="42">
        <f>[12]Total_Industrial!F127</f>
        <v>16289.998388309958</v>
      </c>
      <c r="O199" s="42">
        <f t="shared" si="808"/>
        <v>18201.851944383496</v>
      </c>
      <c r="P199" s="42">
        <f t="shared" si="809"/>
        <v>16481.558884818329</v>
      </c>
      <c r="Q199" s="42">
        <f t="shared" si="843"/>
        <v>66769.369620639787</v>
      </c>
      <c r="R199" s="27"/>
      <c r="S199" s="27"/>
      <c r="T199" s="51">
        <f t="shared" si="811"/>
        <v>1.0217406758035033</v>
      </c>
      <c r="U199" s="51">
        <f t="shared" si="812"/>
        <v>1.0015507732955495</v>
      </c>
      <c r="V199" s="51">
        <f t="shared" si="813"/>
        <v>0.7562301550870808</v>
      </c>
      <c r="W199" s="51">
        <f t="shared" si="814"/>
        <v>0.95481543613621811</v>
      </c>
      <c r="X199" s="51">
        <f t="shared" si="815"/>
        <v>0.97752636772204404</v>
      </c>
      <c r="Y199" s="51">
        <f t="shared" si="816"/>
        <v>0.91412295263706966</v>
      </c>
      <c r="AA199" s="23">
        <f t="shared" si="817"/>
        <v>84072.928486251054</v>
      </c>
      <c r="AB199" s="23">
        <f t="shared" si="872"/>
        <v>55124.436870888363</v>
      </c>
      <c r="AC199" s="27">
        <f t="shared" si="818"/>
        <v>1485.0017708143225</v>
      </c>
      <c r="AD199" s="58">
        <f t="shared" si="818"/>
        <v>0.91880064372478998</v>
      </c>
      <c r="AE199" s="27">
        <f t="shared" si="873"/>
        <v>6958.9500035155243</v>
      </c>
      <c r="AF199" s="27">
        <f t="shared" si="819"/>
        <v>6805.8</v>
      </c>
      <c r="AI199" s="267">
        <f t="shared" si="820"/>
        <v>117.10761332180913</v>
      </c>
      <c r="AJ199" s="267">
        <f t="shared" si="821"/>
        <v>107.94451138004172</v>
      </c>
      <c r="AK199" s="267">
        <f t="shared" si="822"/>
        <v>10.969682803392953</v>
      </c>
      <c r="AL199" s="51">
        <f t="shared" si="800"/>
        <v>19.810447531462035</v>
      </c>
      <c r="AM199" s="291">
        <f t="shared" si="801"/>
        <v>2.3683973697888576</v>
      </c>
      <c r="AN199" s="15"/>
      <c r="AO199" s="34">
        <f t="shared" si="874"/>
        <v>9.810657030861881</v>
      </c>
      <c r="AP199" s="34">
        <f t="shared" si="875"/>
        <v>10.73231670046137</v>
      </c>
      <c r="AR199" s="26">
        <f t="shared" si="876"/>
        <v>1.0340347836208914</v>
      </c>
      <c r="AS199" s="26">
        <f t="shared" si="877"/>
        <v>1.0306149047956128</v>
      </c>
      <c r="AT199" s="26">
        <f t="shared" si="878"/>
        <v>1.2055415197470265</v>
      </c>
      <c r="AU199" s="26">
        <f t="shared" si="879"/>
        <v>1.0220922366525564</v>
      </c>
      <c r="AV199" s="26">
        <f t="shared" si="880"/>
        <v>1.0374412515235383</v>
      </c>
      <c r="AW199" s="26">
        <f t="shared" si="881"/>
        <v>1.1263849515091473</v>
      </c>
      <c r="AZ199" s="34">
        <f t="shared" si="882"/>
        <v>12.353129461084817</v>
      </c>
      <c r="BA199" s="34">
        <f t="shared" si="883"/>
        <v>8.0996263291440194</v>
      </c>
      <c r="BB199" s="34">
        <f t="shared" si="884"/>
        <v>0.21819650457173623</v>
      </c>
      <c r="BC199" s="95">
        <f t="shared" si="885"/>
        <v>1.3500259245419934E-4</v>
      </c>
      <c r="BD199" s="34">
        <f t="shared" si="886"/>
        <v>1.0225028657197572</v>
      </c>
      <c r="BE199" s="34"/>
      <c r="BH199" s="3"/>
      <c r="BI199" s="258">
        <f>[11]National!CQ129</f>
        <v>1.0855099196336568</v>
      </c>
      <c r="BJ199" s="258">
        <f>[10]Commercial_Total!Y128</f>
        <v>1.0587114853011168</v>
      </c>
      <c r="BK199" s="258">
        <f>[12]Total_Industrial!Z127</f>
        <v>1.0697527478373885</v>
      </c>
      <c r="BL199" s="51">
        <f t="shared" si="823"/>
        <v>1.0367523713577214</v>
      </c>
      <c r="BM199" s="290">
        <f t="shared" si="844"/>
        <v>1.0374412515235383</v>
      </c>
      <c r="BO199" s="258">
        <f>[11]National!CU129</f>
        <v>0.9525797645127575</v>
      </c>
      <c r="BP199" s="258">
        <f>[10]Commercial_Total!X128</f>
        <v>0.97346153234796262</v>
      </c>
      <c r="BQ199" s="258">
        <f>[12]Total_Industrial!AD127</f>
        <v>1.1269342093294494</v>
      </c>
      <c r="BR199" s="51">
        <f t="shared" si="845"/>
        <v>0.98585955999698738</v>
      </c>
      <c r="BS199" s="51">
        <v>1</v>
      </c>
      <c r="CA199" s="83">
        <f t="shared" si="782"/>
        <v>0.85595703739105278</v>
      </c>
      <c r="CB199" s="83">
        <f t="shared" si="887"/>
        <v>1.1178401430364036</v>
      </c>
      <c r="CC199" s="83">
        <f t="shared" ref="CC199:CC227" si="918">IF(ISERR(AO199),"NA ", AO199/AO$236)</f>
        <v>1.1263849515091473</v>
      </c>
      <c r="CD199" s="83">
        <f t="shared" si="888"/>
        <v>1.0515198428075612</v>
      </c>
      <c r="CE199" s="83">
        <f t="shared" si="889"/>
        <v>1.0165804148163113</v>
      </c>
      <c r="CF199" s="83">
        <f t="shared" si="890"/>
        <v>1.0537257155559125</v>
      </c>
      <c r="CG199" s="411">
        <f t="shared" si="749"/>
        <v>0.96413701538586405</v>
      </c>
      <c r="CH199" s="411">
        <f t="shared" si="891"/>
        <v>0.96413712605563429</v>
      </c>
      <c r="CI199" s="9"/>
      <c r="CJ199" s="84">
        <f t="shared" si="750"/>
        <v>1.0689544779888931</v>
      </c>
      <c r="CL199" s="87">
        <f t="shared" si="892"/>
        <v>1.3131182251330193</v>
      </c>
      <c r="CM199" s="87">
        <f t="shared" si="751"/>
        <v>3.0136749455017451E-3</v>
      </c>
      <c r="CN199" s="92">
        <f t="shared" si="752"/>
        <v>1</v>
      </c>
      <c r="CO199" s="92">
        <f t="shared" si="753"/>
        <v>1</v>
      </c>
      <c r="CP199" s="5">
        <f t="shared" si="754"/>
        <v>1</v>
      </c>
      <c r="CQ199" s="91">
        <f t="shared" si="893"/>
        <v>1</v>
      </c>
      <c r="CR199" s="37">
        <f t="shared" si="894"/>
        <v>0.96413701538586405</v>
      </c>
      <c r="CS199">
        <f t="shared" si="895"/>
        <v>1.0689544779888931</v>
      </c>
      <c r="CT199" s="84">
        <f t="shared" si="896"/>
        <v>1.0711970479812303</v>
      </c>
      <c r="CU199" s="205"/>
      <c r="CV199" s="244"/>
      <c r="CW199" s="5"/>
      <c r="CX199" s="26">
        <f t="shared" si="824"/>
        <v>0.14745653667151784</v>
      </c>
      <c r="CY199" s="26">
        <f t="shared" si="825"/>
        <v>8.9118415179534879E-2</v>
      </c>
      <c r="CZ199" s="26">
        <f t="shared" si="826"/>
        <v>0.24397412287796086</v>
      </c>
      <c r="DA199" s="26">
        <f t="shared" si="827"/>
        <v>0.27260781474799078</v>
      </c>
      <c r="DB199" s="26">
        <f t="shared" si="828"/>
        <v>0.24684311052299557</v>
      </c>
      <c r="DC199" s="26">
        <f t="shared" si="846"/>
        <v>0.99999999999999989</v>
      </c>
      <c r="DE199" s="26">
        <f t="shared" si="847"/>
        <v>0.14338497166482714</v>
      </c>
      <c r="DF199" s="26">
        <f t="shared" si="848"/>
        <v>8.7188159177368538E-2</v>
      </c>
      <c r="DG199" s="26">
        <f t="shared" si="849"/>
        <v>0.25421184334029268</v>
      </c>
      <c r="DH199" s="26">
        <f t="shared" si="850"/>
        <v>0.27038428822723481</v>
      </c>
      <c r="DI199" s="26">
        <f t="shared" si="851"/>
        <v>0.24462491458138591</v>
      </c>
      <c r="DJ199" s="26">
        <f t="shared" si="852"/>
        <v>0.99979417699110906</v>
      </c>
      <c r="DK199" s="26"/>
      <c r="DL199" s="26">
        <f t="shared" si="853"/>
        <v>0.14341448966660889</v>
      </c>
      <c r="DM199" s="26">
        <f t="shared" si="854"/>
        <v>8.720610820095212E-2</v>
      </c>
      <c r="DN199" s="26">
        <f t="shared" si="855"/>
        <v>0.25426417675820623</v>
      </c>
      <c r="DO199" s="26">
        <f t="shared" si="856"/>
        <v>0.27043995099167223</v>
      </c>
      <c r="DP199" s="26">
        <f t="shared" si="857"/>
        <v>0.24467527438256054</v>
      </c>
      <c r="DQ199" s="26">
        <f t="shared" si="858"/>
        <v>1</v>
      </c>
      <c r="DR199" s="26"/>
      <c r="DS199" s="26"/>
      <c r="DT199" s="26">
        <f t="shared" si="783"/>
        <v>1.6137989244713602E-2</v>
      </c>
      <c r="DU199" s="26">
        <f t="shared" si="784"/>
        <v>-4.4762664676042431E-3</v>
      </c>
      <c r="DV199" s="26">
        <f t="shared" si="785"/>
        <v>-7.1022367731222821E-2</v>
      </c>
      <c r="DW199" s="26">
        <f t="shared" si="786"/>
        <v>-1.2767642589297959E-2</v>
      </c>
      <c r="DX199" s="26">
        <f t="shared" si="787"/>
        <v>1.4620311608118261E-2</v>
      </c>
      <c r="DZ199" s="26">
        <f t="shared" si="788"/>
        <v>0.9841174473094314</v>
      </c>
      <c r="EA199" s="26">
        <f t="shared" si="789"/>
        <v>0.85787116327391832</v>
      </c>
      <c r="EB199" s="26">
        <f t="shared" si="897"/>
        <v>1.0711970479812303</v>
      </c>
      <c r="ED199" s="26">
        <f t="shared" ref="ED199:ED227" si="919">LN(AZ199/AZ198)</f>
        <v>2.6324418068410214E-2</v>
      </c>
      <c r="EE199" s="26">
        <f t="shared" ref="EE199:EE227" si="920">LN(BA199/BA198)</f>
        <v>3.4630115598700752E-2</v>
      </c>
      <c r="EF199" s="26">
        <f t="shared" ref="EF199:EF227" si="921">LN(BB199/BB198)</f>
        <v>-2.443566648163726E-2</v>
      </c>
      <c r="EG199" s="26">
        <f t="shared" ref="EG199:EG227" si="922">LN(BC199/BC198)</f>
        <v>1.5367881449851892E-2</v>
      </c>
      <c r="EH199" s="26">
        <f t="shared" ref="EH199:EH227" si="923">LN(BD199/BD198)</f>
        <v>-1.0341391458487897E-2</v>
      </c>
      <c r="EJ199" s="26">
        <f t="shared" ref="EJ199:EJ227" si="924">EXP(SUMPRODUCT($DL199:$DP199,ED199:EH199))</f>
        <v>1.0022103916046261</v>
      </c>
      <c r="EK199" s="26">
        <f t="shared" si="790"/>
        <v>0.9252592148621368</v>
      </c>
      <c r="EL199" s="26">
        <f t="shared" si="898"/>
        <v>1.0515198428075612</v>
      </c>
      <c r="EO199" s="26">
        <f t="shared" si="791"/>
        <v>1.2220600861221316E-2</v>
      </c>
      <c r="EP199" s="26">
        <f t="shared" si="792"/>
        <v>2.7740929632563079E-2</v>
      </c>
      <c r="EQ199" s="26">
        <f t="shared" si="793"/>
        <v>-2.9540005673394872E-2</v>
      </c>
      <c r="ER199" s="26">
        <f t="shared" si="794"/>
        <v>-2.4354264372314693E-2</v>
      </c>
      <c r="ES199" s="292">
        <f t="shared" si="859"/>
        <v>1.4620311608118261E-2</v>
      </c>
      <c r="EU199" s="26">
        <f t="shared" ref="EU199:EU227" si="925">EXP(SUMPRODUCT($DL199:$DP199,EO199:ES199))</f>
        <v>0.99367179517863669</v>
      </c>
      <c r="EV199" s="26">
        <f t="shared" si="796"/>
        <v>0.83855232082617326</v>
      </c>
      <c r="EW199" s="26">
        <f t="shared" si="899"/>
        <v>1.0537257155559125</v>
      </c>
      <c r="EX199" s="26"/>
      <c r="EY199" s="26">
        <f t="shared" ref="EY199:EY227" si="926">LN(BO199/BO198)</f>
        <v>3.9173883834927167E-3</v>
      </c>
      <c r="EZ199" s="26">
        <f t="shared" ref="EZ199:EZ227" si="927">LN(BP199/BP198)</f>
        <v>-3.2217196100167197E-2</v>
      </c>
      <c r="FA199" s="26">
        <f t="shared" ref="FA199:FA227" si="928">LN(BQ199/BQ198)</f>
        <v>-4.1482495039232049E-2</v>
      </c>
      <c r="FB199" s="26">
        <f t="shared" ref="FB199:FB227" si="929">LN(BR199/BR198)</f>
        <v>1.1586621783016726E-2</v>
      </c>
      <c r="FC199" s="26">
        <f t="shared" ref="FC199:FC227" si="930">LN(BS199/BS198)</f>
        <v>0</v>
      </c>
      <c r="FD199" s="26"/>
      <c r="FE199" s="26">
        <f t="shared" ref="FE199:FE225" si="931">EXP(SUMPRODUCT($DL199:$DP199,EY199:FC199))</f>
        <v>0.99038477172146466</v>
      </c>
      <c r="FF199" s="26">
        <f t="shared" si="797"/>
        <v>1.0230382960036897</v>
      </c>
      <c r="FG199" s="26">
        <f t="shared" si="900"/>
        <v>1.0165804148163113</v>
      </c>
      <c r="FW199" s="26">
        <f t="shared" si="901"/>
        <v>0.85595703739105278</v>
      </c>
      <c r="FY199" s="8">
        <f t="shared" si="798"/>
        <v>33</v>
      </c>
      <c r="FZ199" t="b">
        <f t="shared" si="768"/>
        <v>0</v>
      </c>
      <c r="GD199" s="11"/>
      <c r="GE199" s="11"/>
      <c r="GF199" s="11"/>
      <c r="GG199" s="11" t="str">
        <f t="shared" ca="1" si="902"/>
        <v/>
      </c>
      <c r="GH199" s="12" t="str">
        <f t="shared" ca="1" si="803"/>
        <v/>
      </c>
      <c r="GI199" s="12" t="str">
        <f t="shared" ca="1" si="804"/>
        <v/>
      </c>
      <c r="GJ199" s="12" t="str">
        <f t="shared" ca="1" si="805"/>
        <v/>
      </c>
      <c r="GN199" s="12" t="str">
        <f t="shared" ca="1" si="862"/>
        <v/>
      </c>
      <c r="GO199" s="12" t="str">
        <f t="shared" ca="1" si="863"/>
        <v/>
      </c>
      <c r="GP199" s="12" t="str">
        <f t="shared" ca="1" si="864"/>
        <v/>
      </c>
      <c r="GQ199" s="12" t="str">
        <f t="shared" ca="1" si="865"/>
        <v/>
      </c>
      <c r="GR199" s="12" t="str">
        <f t="shared" ca="1" si="866"/>
        <v/>
      </c>
      <c r="GY199" s="14"/>
      <c r="HA199">
        <f t="shared" si="903"/>
        <v>0.61694798484326563</v>
      </c>
      <c r="HB199">
        <f t="shared" si="904"/>
        <v>1.1370879420619069</v>
      </c>
      <c r="HC199">
        <f t="shared" si="905"/>
        <v>1.0107190965928419</v>
      </c>
      <c r="HD199">
        <f t="shared" si="906"/>
        <v>1.1031093979555129</v>
      </c>
      <c r="HE199">
        <f t="shared" si="907"/>
        <v>0.78215290051032782</v>
      </c>
      <c r="HF199">
        <f t="shared" si="908"/>
        <v>0.78215311140287713</v>
      </c>
      <c r="HH199">
        <f t="shared" si="909"/>
        <v>1.1492764975474243</v>
      </c>
      <c r="HJ199">
        <f t="shared" si="771"/>
        <v>1.0087315948936124</v>
      </c>
      <c r="HK199">
        <f t="shared" si="772"/>
        <v>0.97106995153244635</v>
      </c>
      <c r="HL199">
        <f t="shared" si="773"/>
        <v>1.2622580479093575</v>
      </c>
      <c r="HM199">
        <f t="shared" si="774"/>
        <v>1.1822740359114656</v>
      </c>
      <c r="HN199">
        <f t="shared" ref="HN199:HN227" si="932">AV199/AV$237</f>
        <v>1.0483497158400279</v>
      </c>
      <c r="HP199" s="8">
        <f t="shared" si="799"/>
        <v>33</v>
      </c>
      <c r="HQ199" t="b">
        <f t="shared" si="776"/>
        <v>0</v>
      </c>
      <c r="HT199" s="11"/>
      <c r="HU199" s="11"/>
      <c r="HV199" s="11"/>
      <c r="HW199" s="11" t="str">
        <f t="shared" ca="1" si="841"/>
        <v/>
      </c>
      <c r="HX199" s="12" t="str">
        <f t="shared" ca="1" si="910"/>
        <v/>
      </c>
      <c r="HY199" s="12" t="str">
        <f t="shared" ca="1" si="911"/>
        <v/>
      </c>
      <c r="HZ199" s="12" t="str">
        <f t="shared" ca="1" si="912"/>
        <v/>
      </c>
      <c r="IC199" s="12" t="str">
        <f t="shared" ca="1" si="913"/>
        <v/>
      </c>
      <c r="ID199" s="12" t="str">
        <f t="shared" ca="1" si="914"/>
        <v/>
      </c>
      <c r="IE199" s="12" t="str">
        <f t="shared" ca="1" si="915"/>
        <v/>
      </c>
      <c r="IF199" s="12" t="str">
        <f t="shared" ca="1" si="916"/>
        <v/>
      </c>
      <c r="IG199" s="12" t="str">
        <f t="shared" ca="1" si="917"/>
        <v/>
      </c>
      <c r="IH199" s="197"/>
      <c r="II199">
        <f t="shared" ref="II199:II227" si="933">AA199/AA$154</f>
        <v>0.96808957444394417</v>
      </c>
      <c r="IJ199">
        <f t="shared" ref="IJ199:IJ227" si="934">AB199/AB$154</f>
        <v>0.94761765331232573</v>
      </c>
      <c r="IK199" t="e">
        <f t="shared" ref="IK199:IK227" si="935">AE199/AE$154</f>
        <v>#DIV/0!</v>
      </c>
      <c r="IL199">
        <f t="shared" si="869"/>
        <v>0.97702892255785467</v>
      </c>
      <c r="IM199">
        <f t="shared" si="867"/>
        <v>0.9766288775511246</v>
      </c>
      <c r="IN199">
        <f t="shared" si="868"/>
        <v>0.99018245450950759</v>
      </c>
    </row>
    <row r="200" spans="1:248" x14ac:dyDescent="0.2">
      <c r="A200" t="s">
        <v>202</v>
      </c>
      <c r="B200" s="1">
        <f t="shared" si="781"/>
        <v>1983</v>
      </c>
      <c r="C200" s="42">
        <f t="shared" si="806"/>
        <v>9394.5059999999994</v>
      </c>
      <c r="D200" s="42">
        <f t="shared" si="806"/>
        <v>5956.8559999999998</v>
      </c>
      <c r="E200" s="42">
        <f t="shared" si="806"/>
        <v>21139.809999999998</v>
      </c>
      <c r="F200" s="42">
        <f t="shared" si="806"/>
        <v>19146.830999999998</v>
      </c>
      <c r="G200" s="42">
        <f t="shared" si="870"/>
        <v>17274.594999999998</v>
      </c>
      <c r="H200" s="42">
        <f t="shared" si="747"/>
        <v>72912.597999999998</v>
      </c>
      <c r="I200" s="42">
        <f t="shared" si="842"/>
        <v>55638.002999999997</v>
      </c>
      <c r="J200" s="277">
        <f t="shared" si="807"/>
        <v>3.3541702973556431</v>
      </c>
      <c r="K200" s="277"/>
      <c r="L200" s="42">
        <f>[11]National!H130</f>
        <v>9371.5390000000007</v>
      </c>
      <c r="M200" s="42">
        <f t="shared" si="871"/>
        <v>5966.069403128</v>
      </c>
      <c r="N200" s="42">
        <f>[12]Total_Industrial!F128</f>
        <v>17129.07516304704</v>
      </c>
      <c r="O200" s="42">
        <f t="shared" si="808"/>
        <v>18416.191951597593</v>
      </c>
      <c r="P200" s="42">
        <f t="shared" si="809"/>
        <v>16789.415720364843</v>
      </c>
      <c r="Q200" s="42">
        <f t="shared" si="843"/>
        <v>67672.291238137477</v>
      </c>
      <c r="R200" s="27"/>
      <c r="S200" s="27"/>
      <c r="T200" s="51">
        <f t="shared" si="811"/>
        <v>0.99755527326290505</v>
      </c>
      <c r="U200" s="51">
        <f t="shared" si="812"/>
        <v>1.0015466889124063</v>
      </c>
      <c r="V200" s="51">
        <f t="shared" si="813"/>
        <v>0.81027573866780456</v>
      </c>
      <c r="W200" s="51">
        <f t="shared" si="814"/>
        <v>0.96184021008999321</v>
      </c>
      <c r="X200" s="51">
        <f t="shared" si="815"/>
        <v>0.97191371029913265</v>
      </c>
      <c r="Y200" s="51">
        <f t="shared" si="816"/>
        <v>0.92812892551349602</v>
      </c>
      <c r="AA200" s="23">
        <f t="shared" si="817"/>
        <v>84941.020785206041</v>
      </c>
      <c r="AB200" s="23">
        <f t="shared" si="872"/>
        <v>55948.968379792685</v>
      </c>
      <c r="AC200" s="27">
        <f t="shared" si="818"/>
        <v>1539.6167326602758</v>
      </c>
      <c r="AD200" s="58">
        <f t="shared" si="818"/>
        <v>0.95430002938086766</v>
      </c>
      <c r="AE200" s="27">
        <f t="shared" si="873"/>
        <v>7132.9313974746201</v>
      </c>
      <c r="AF200" s="27">
        <f t="shared" si="819"/>
        <v>7117.7</v>
      </c>
      <c r="AI200" s="267">
        <f t="shared" si="820"/>
        <v>110.32995498957105</v>
      </c>
      <c r="AJ200" s="267">
        <f t="shared" si="821"/>
        <v>106.63412706073754</v>
      </c>
      <c r="AK200" s="267">
        <f t="shared" si="822"/>
        <v>11.125544948741901</v>
      </c>
      <c r="AL200" s="51">
        <f t="shared" si="800"/>
        <v>19.298115251600361</v>
      </c>
      <c r="AM200" s="291">
        <f t="shared" si="801"/>
        <v>2.3537890363433265</v>
      </c>
      <c r="AN200" s="15"/>
      <c r="AO200" s="34">
        <f t="shared" si="874"/>
        <v>9.5076065636564451</v>
      </c>
      <c r="AP200" s="34">
        <f t="shared" si="875"/>
        <v>10.243842533402644</v>
      </c>
      <c r="AR200" s="26">
        <f t="shared" si="876"/>
        <v>0.97418953301559241</v>
      </c>
      <c r="AS200" s="26">
        <f t="shared" si="877"/>
        <v>1.0181038322712248</v>
      </c>
      <c r="AT200" s="26">
        <f t="shared" si="878"/>
        <v>1.2226703912871302</v>
      </c>
      <c r="AU200" s="26">
        <f t="shared" si="879"/>
        <v>0.995659171725503</v>
      </c>
      <c r="AV200" s="26">
        <f t="shared" si="880"/>
        <v>1.0310422882728081</v>
      </c>
      <c r="AW200" s="26">
        <f t="shared" si="881"/>
        <v>1.0915910039953147</v>
      </c>
      <c r="AZ200" s="34">
        <f t="shared" si="882"/>
        <v>11.93377366076205</v>
      </c>
      <c r="BA200" s="34">
        <f t="shared" si="883"/>
        <v>7.8605403964472629</v>
      </c>
      <c r="BB200" s="34">
        <f t="shared" si="884"/>
        <v>0.21630817998233642</v>
      </c>
      <c r="BC200" s="95">
        <f t="shared" si="885"/>
        <v>1.3407421349324468E-4</v>
      </c>
      <c r="BD200" s="34">
        <f t="shared" si="886"/>
        <v>1.0021399324886719</v>
      </c>
      <c r="BE200" s="34"/>
      <c r="BH200" s="3"/>
      <c r="BI200" s="258">
        <f>[11]National!CQ130</f>
        <v>1.0311771684541209</v>
      </c>
      <c r="BJ200" s="258">
        <f>[10]Commercial_Total!Y129</f>
        <v>1.0177970669963916</v>
      </c>
      <c r="BK200" s="258">
        <f>[12]Total_Industrial!Z128</f>
        <v>1.1005631097045288</v>
      </c>
      <c r="BL200" s="51">
        <f t="shared" si="823"/>
        <v>1.006201793613424</v>
      </c>
      <c r="BM200" s="290">
        <f t="shared" si="844"/>
        <v>1.0310422882728081</v>
      </c>
      <c r="BO200" s="258">
        <f>[11]National!CU130</f>
        <v>0.9447353595658432</v>
      </c>
      <c r="BP200" s="258">
        <f>[10]Commercial_Total!X129</f>
        <v>1.000301401217178</v>
      </c>
      <c r="BQ200" s="258">
        <f>[12]Total_Industrial!AD128</f>
        <v>1.1109493264837502</v>
      </c>
      <c r="BR200" s="51">
        <f t="shared" si="845"/>
        <v>0.98952235828355972</v>
      </c>
      <c r="BS200" s="51">
        <v>1</v>
      </c>
      <c r="CA200" s="83">
        <f t="shared" si="782"/>
        <v>0.89518431412005883</v>
      </c>
      <c r="CB200" s="83">
        <f t="shared" si="887"/>
        <v>1.0669624017234733</v>
      </c>
      <c r="CC200" s="83">
        <f t="shared" si="918"/>
        <v>1.0915910039953147</v>
      </c>
      <c r="CD200" s="83">
        <f t="shared" si="888"/>
        <v>1.034197403939263</v>
      </c>
      <c r="CE200" s="83">
        <f t="shared" si="889"/>
        <v>1.0152482055247019</v>
      </c>
      <c r="CF200" s="83">
        <f t="shared" si="890"/>
        <v>1.0396429803383511</v>
      </c>
      <c r="CG200" s="411">
        <f t="shared" si="749"/>
        <v>0.97717503497063263</v>
      </c>
      <c r="CH200" s="411">
        <f t="shared" si="891"/>
        <v>0.97717514421117235</v>
      </c>
      <c r="CI200" s="9"/>
      <c r="CJ200" s="84">
        <f t="shared" si="750"/>
        <v>1.0499670585076419</v>
      </c>
      <c r="CL200" s="87">
        <f t="shared" si="892"/>
        <v>1.2074123819983602</v>
      </c>
      <c r="CM200" s="87">
        <f t="shared" si="751"/>
        <v>2.7263196241251795E-3</v>
      </c>
      <c r="CN200" s="92">
        <f t="shared" si="752"/>
        <v>1</v>
      </c>
      <c r="CO200" s="92">
        <f t="shared" si="753"/>
        <v>1</v>
      </c>
      <c r="CP200" s="5">
        <f t="shared" si="754"/>
        <v>1</v>
      </c>
      <c r="CQ200" s="91">
        <f t="shared" si="893"/>
        <v>1</v>
      </c>
      <c r="CR200" s="37">
        <f t="shared" si="894"/>
        <v>0.97717503497063263</v>
      </c>
      <c r="CS200">
        <f t="shared" si="895"/>
        <v>1.0499670585076419</v>
      </c>
      <c r="CT200" s="84">
        <f t="shared" si="896"/>
        <v>1.055495788171039</v>
      </c>
      <c r="CU200" s="205"/>
      <c r="CV200" s="244"/>
      <c r="CW200" s="5"/>
      <c r="CX200" s="26">
        <f t="shared" si="824"/>
        <v>0.13848413920287903</v>
      </c>
      <c r="CY200" s="26">
        <f t="shared" si="825"/>
        <v>8.816118523508415E-2</v>
      </c>
      <c r="CZ200" s="26">
        <f t="shared" si="826"/>
        <v>0.25311800220817349</v>
      </c>
      <c r="DA200" s="26">
        <f t="shared" si="827"/>
        <v>0.27213785161775256</v>
      </c>
      <c r="DB200" s="26">
        <f t="shared" si="828"/>
        <v>0.24809882173611081</v>
      </c>
      <c r="DC200" s="26">
        <f t="shared" si="846"/>
        <v>1</v>
      </c>
      <c r="DE200" s="26">
        <f t="shared" si="847"/>
        <v>0.14292340217312577</v>
      </c>
      <c r="DF200" s="26">
        <f t="shared" si="848"/>
        <v>8.8638938765564237E-2</v>
      </c>
      <c r="DG200" s="26">
        <f t="shared" si="849"/>
        <v>0.24851802680261142</v>
      </c>
      <c r="DH200" s="26">
        <f t="shared" si="850"/>
        <v>0.27237276560840823</v>
      </c>
      <c r="DI200" s="26">
        <f t="shared" si="851"/>
        <v>0.24747043515367334</v>
      </c>
      <c r="DJ200" s="26">
        <f t="shared" si="852"/>
        <v>0.99992356850338293</v>
      </c>
      <c r="DK200" s="26"/>
      <c r="DL200" s="26">
        <f t="shared" si="853"/>
        <v>0.14293432685764546</v>
      </c>
      <c r="DM200" s="26">
        <f t="shared" si="854"/>
        <v>8.8645714090160838E-2</v>
      </c>
      <c r="DN200" s="26">
        <f t="shared" si="855"/>
        <v>0.24853702285923332</v>
      </c>
      <c r="DO200" s="26">
        <f t="shared" si="856"/>
        <v>0.27239358505778311</v>
      </c>
      <c r="DP200" s="26">
        <f t="shared" si="857"/>
        <v>0.24748935113517739</v>
      </c>
      <c r="DQ200" s="26">
        <f t="shared" si="858"/>
        <v>1.0000000000000002</v>
      </c>
      <c r="DR200" s="26"/>
      <c r="DS200" s="26"/>
      <c r="DT200" s="26">
        <f t="shared" si="783"/>
        <v>-5.9617817237673537E-2</v>
      </c>
      <c r="DU200" s="26">
        <f t="shared" si="784"/>
        <v>-1.2213709793935424E-2</v>
      </c>
      <c r="DV200" s="26">
        <f t="shared" si="785"/>
        <v>1.4108452054142497E-2</v>
      </c>
      <c r="DW200" s="26">
        <f t="shared" si="786"/>
        <v>-2.6202015859932839E-2</v>
      </c>
      <c r="DX200" s="26">
        <f t="shared" si="787"/>
        <v>-6.1871255347949036E-3</v>
      </c>
      <c r="DZ200" s="26">
        <f t="shared" si="788"/>
        <v>0.98534232348774509</v>
      </c>
      <c r="EA200" s="26">
        <f t="shared" si="789"/>
        <v>0.84529676527345743</v>
      </c>
      <c r="EB200" s="26">
        <f t="shared" si="897"/>
        <v>1.055495788171039</v>
      </c>
      <c r="ED200" s="26">
        <f t="shared" si="919"/>
        <v>-3.4536925628575688E-2</v>
      </c>
      <c r="EE200" s="26">
        <f t="shared" si="920"/>
        <v>-2.99625716034141E-2</v>
      </c>
      <c r="EF200" s="26">
        <f t="shared" si="921"/>
        <v>-8.6919038848694511E-3</v>
      </c>
      <c r="EG200" s="26">
        <f t="shared" si="922"/>
        <v>-6.9005029367976674E-3</v>
      </c>
      <c r="EH200" s="26">
        <f t="shared" si="923"/>
        <v>-2.0115765496419028E-2</v>
      </c>
      <c r="EJ200" s="26">
        <f t="shared" si="924"/>
        <v>0.98352628437134637</v>
      </c>
      <c r="EK200" s="26">
        <f t="shared" si="790"/>
        <v>0.9100167576737066</v>
      </c>
      <c r="EL200" s="26">
        <f t="shared" si="898"/>
        <v>1.034197403939263</v>
      </c>
      <c r="EO200" s="26">
        <f t="shared" si="791"/>
        <v>-5.1348816959365925E-2</v>
      </c>
      <c r="EP200" s="26">
        <f t="shared" si="792"/>
        <v>-3.9412035343584569E-2</v>
      </c>
      <c r="EQ200" s="26">
        <f t="shared" si="793"/>
        <v>2.8394421748285513E-2</v>
      </c>
      <c r="ER200" s="26">
        <f t="shared" si="794"/>
        <v>-2.9910465806168973E-2</v>
      </c>
      <c r="ES200" s="292">
        <f t="shared" si="859"/>
        <v>-6.1871255347949036E-3</v>
      </c>
      <c r="EU200" s="26">
        <f t="shared" si="925"/>
        <v>0.98663529321752219</v>
      </c>
      <c r="EV200" s="26">
        <f t="shared" si="796"/>
        <v>0.82734531493656516</v>
      </c>
      <c r="EW200" s="26">
        <f t="shared" si="899"/>
        <v>1.0396429803383511</v>
      </c>
      <c r="EX200" s="26"/>
      <c r="EY200" s="26">
        <f t="shared" si="926"/>
        <v>-8.2690002783077192E-3</v>
      </c>
      <c r="EZ200" s="26">
        <f t="shared" si="927"/>
        <v>2.7198325549649002E-2</v>
      </c>
      <c r="FA200" s="26">
        <f t="shared" si="928"/>
        <v>-1.428595764701142E-2</v>
      </c>
      <c r="FB200" s="26">
        <f t="shared" si="929"/>
        <v>3.7084499462361107E-3</v>
      </c>
      <c r="FC200" s="26">
        <f t="shared" si="930"/>
        <v>0</v>
      </c>
      <c r="FD200" s="26"/>
      <c r="FE200" s="26">
        <f t="shared" si="931"/>
        <v>0.99868951902653935</v>
      </c>
      <c r="FF200" s="26">
        <f t="shared" si="797"/>
        <v>1.0216976237816553</v>
      </c>
      <c r="FG200" s="26">
        <f t="shared" si="900"/>
        <v>1.0152482055247019</v>
      </c>
      <c r="FW200" s="26">
        <f t="shared" si="901"/>
        <v>0.89518431412005883</v>
      </c>
      <c r="FY200" s="8">
        <f t="shared" si="798"/>
        <v>34</v>
      </c>
      <c r="FZ200" t="b">
        <f t="shared" si="768"/>
        <v>0</v>
      </c>
      <c r="GD200" s="11"/>
      <c r="GE200" s="11"/>
      <c r="GF200" s="11"/>
      <c r="GG200" s="11" t="str">
        <f t="shared" ca="1" si="902"/>
        <v/>
      </c>
      <c r="GH200" s="12" t="str">
        <f t="shared" ca="1" si="803"/>
        <v/>
      </c>
      <c r="GI200" s="12" t="str">
        <f t="shared" ca="1" si="804"/>
        <v/>
      </c>
      <c r="GJ200" s="12" t="str">
        <f t="shared" ca="1" si="805"/>
        <v/>
      </c>
      <c r="GN200" s="12" t="str">
        <f t="shared" ca="1" si="862"/>
        <v/>
      </c>
      <c r="GO200" s="12" t="str">
        <f t="shared" ca="1" si="863"/>
        <v/>
      </c>
      <c r="GP200" s="12" t="str">
        <f t="shared" ca="1" si="864"/>
        <v/>
      </c>
      <c r="GQ200" s="12" t="str">
        <f t="shared" ca="1" si="865"/>
        <v/>
      </c>
      <c r="GR200" s="12" t="str">
        <f t="shared" ca="1" si="866"/>
        <v/>
      </c>
      <c r="GY200" s="14"/>
      <c r="HA200">
        <f t="shared" si="903"/>
        <v>0.64522182134633865</v>
      </c>
      <c r="HB200">
        <f t="shared" si="904"/>
        <v>1.1183558786596084</v>
      </c>
      <c r="HC200">
        <f t="shared" si="905"/>
        <v>1.0093945684472436</v>
      </c>
      <c r="HD200">
        <f t="shared" si="906"/>
        <v>1.0883666643028418</v>
      </c>
      <c r="HE200">
        <f t="shared" si="907"/>
        <v>0.79272994990517542</v>
      </c>
      <c r="HF200">
        <f t="shared" si="908"/>
        <v>0.79273016127606377</v>
      </c>
      <c r="HH200">
        <f t="shared" si="909"/>
        <v>1.1288623495100532</v>
      </c>
      <c r="HJ200">
        <f t="shared" si="771"/>
        <v>0.95035077826527758</v>
      </c>
      <c r="HK200">
        <f t="shared" si="772"/>
        <v>0.95928172051294092</v>
      </c>
      <c r="HL200">
        <f t="shared" si="773"/>
        <v>1.2801927731750939</v>
      </c>
      <c r="HM200">
        <f t="shared" si="774"/>
        <v>1.1516983938782499</v>
      </c>
      <c r="HN200">
        <f t="shared" si="932"/>
        <v>1.0418834689120962</v>
      </c>
      <c r="HP200" s="8">
        <f t="shared" si="799"/>
        <v>34</v>
      </c>
      <c r="HQ200" t="b">
        <f t="shared" si="776"/>
        <v>0</v>
      </c>
      <c r="HT200" s="11"/>
      <c r="HU200" s="11"/>
      <c r="HV200" s="11"/>
      <c r="HW200" s="11" t="str">
        <f t="shared" ca="1" si="841"/>
        <v/>
      </c>
      <c r="HX200" s="12" t="str">
        <f t="shared" ca="1" si="910"/>
        <v/>
      </c>
      <c r="HY200" s="12" t="str">
        <f t="shared" ca="1" si="911"/>
        <v/>
      </c>
      <c r="HZ200" s="12" t="str">
        <f t="shared" ca="1" si="912"/>
        <v/>
      </c>
      <c r="IC200" s="12" t="str">
        <f t="shared" ca="1" si="913"/>
        <v/>
      </c>
      <c r="ID200" s="12" t="str">
        <f t="shared" ca="1" si="914"/>
        <v/>
      </c>
      <c r="IE200" s="12" t="str">
        <f t="shared" ca="1" si="915"/>
        <v/>
      </c>
      <c r="IF200" s="12" t="str">
        <f t="shared" ca="1" si="916"/>
        <v/>
      </c>
      <c r="IG200" s="12" t="str">
        <f t="shared" ca="1" si="917"/>
        <v/>
      </c>
      <c r="IH200" s="197"/>
      <c r="II200">
        <f t="shared" si="933"/>
        <v>0.97808555197684088</v>
      </c>
      <c r="IJ200">
        <f t="shared" si="934"/>
        <v>0.96179177749213418</v>
      </c>
      <c r="IK200" t="e">
        <f t="shared" si="935"/>
        <v>#DIV/0!</v>
      </c>
      <c r="IL200">
        <f t="shared" si="869"/>
        <v>1.0010382936357849</v>
      </c>
      <c r="IM200">
        <f t="shared" si="867"/>
        <v>0.97920389451169498</v>
      </c>
      <c r="IN200">
        <f t="shared" si="868"/>
        <v>1.041185473695029</v>
      </c>
    </row>
    <row r="201" spans="1:248" x14ac:dyDescent="0.2">
      <c r="A201" t="s">
        <v>202</v>
      </c>
      <c r="B201" s="1">
        <f t="shared" si="781"/>
        <v>1984</v>
      </c>
      <c r="C201" s="42">
        <f t="shared" si="806"/>
        <v>9872.9369999999999</v>
      </c>
      <c r="D201" s="42">
        <f t="shared" si="806"/>
        <v>6265.3629999999994</v>
      </c>
      <c r="E201" s="42">
        <f t="shared" si="806"/>
        <v>22970.789000000001</v>
      </c>
      <c r="F201" s="42">
        <f t="shared" si="806"/>
        <v>19622.935000000001</v>
      </c>
      <c r="G201" s="42">
        <f t="shared" si="870"/>
        <v>17835.879000000001</v>
      </c>
      <c r="H201" s="42">
        <f t="shared" si="747"/>
        <v>76567.903000000006</v>
      </c>
      <c r="I201" s="42">
        <f t="shared" si="842"/>
        <v>58732.024000000005</v>
      </c>
      <c r="J201" s="277">
        <f t="shared" si="807"/>
        <v>3.2872620025443786</v>
      </c>
      <c r="K201" s="277"/>
      <c r="L201" s="42">
        <f>[11]National!H131</f>
        <v>9848.148000000001</v>
      </c>
      <c r="M201" s="42">
        <f t="shared" si="871"/>
        <v>6274.5764031279996</v>
      </c>
      <c r="N201" s="42">
        <f>[12]Total_Industrial!F129</f>
        <v>17574.786538035867</v>
      </c>
      <c r="O201" s="42">
        <f t="shared" si="808"/>
        <v>19040.996312836553</v>
      </c>
      <c r="P201" s="42">
        <f t="shared" si="809"/>
        <v>17402.947277637577</v>
      </c>
      <c r="Q201" s="42">
        <f t="shared" si="843"/>
        <v>70141.454531637995</v>
      </c>
      <c r="R201" s="29"/>
      <c r="S201" s="29"/>
      <c r="T201" s="51">
        <f t="shared" si="811"/>
        <v>0.99748919698363325</v>
      </c>
      <c r="U201" s="51">
        <f t="shared" si="812"/>
        <v>1.0014705298205389</v>
      </c>
      <c r="V201" s="51">
        <f t="shared" si="813"/>
        <v>0.7650928550184265</v>
      </c>
      <c r="W201" s="51">
        <f t="shared" si="814"/>
        <v>0.97034395276937679</v>
      </c>
      <c r="X201" s="51">
        <f t="shared" si="815"/>
        <v>0.97572691974629211</v>
      </c>
      <c r="Y201" s="51">
        <f t="shared" si="816"/>
        <v>0.91606863690178364</v>
      </c>
      <c r="AA201" s="23">
        <f t="shared" si="817"/>
        <v>86136.082150429764</v>
      </c>
      <c r="AB201" s="23">
        <f t="shared" si="872"/>
        <v>56945.76865771367</v>
      </c>
      <c r="AC201" s="27">
        <f t="shared" si="818"/>
        <v>1705.6793955608432</v>
      </c>
      <c r="AD201" s="58">
        <f t="shared" si="818"/>
        <v>0.98566238940932693</v>
      </c>
      <c r="AE201" s="27">
        <f t="shared" si="873"/>
        <v>7609.8291662761094</v>
      </c>
      <c r="AF201" s="27">
        <f t="shared" si="819"/>
        <v>7632.8</v>
      </c>
      <c r="AI201" s="267">
        <f t="shared" si="820"/>
        <v>114.33243484189356</v>
      </c>
      <c r="AJ201" s="267">
        <f t="shared" si="821"/>
        <v>110.1851208795312</v>
      </c>
      <c r="AK201" s="267">
        <f t="shared" si="822"/>
        <v>10.303686955341988</v>
      </c>
      <c r="AL201" s="51">
        <f t="shared" si="800"/>
        <v>19.317969841831093</v>
      </c>
      <c r="AM201" s="291">
        <f t="shared" si="801"/>
        <v>2.2869038052471495</v>
      </c>
      <c r="AN201" s="15"/>
      <c r="AO201" s="34">
        <f t="shared" si="874"/>
        <v>9.1894788978668362</v>
      </c>
      <c r="AP201" s="34">
        <f t="shared" si="875"/>
        <v>10.031430536631381</v>
      </c>
      <c r="AR201" s="26">
        <f t="shared" si="876"/>
        <v>1.0095305605598071</v>
      </c>
      <c r="AS201" s="26">
        <f t="shared" si="877"/>
        <v>1.0520074287551724</v>
      </c>
      <c r="AT201" s="26">
        <f t="shared" si="878"/>
        <v>1.1323501922315002</v>
      </c>
      <c r="AU201" s="26">
        <f t="shared" si="879"/>
        <v>0.9966835414427706</v>
      </c>
      <c r="AV201" s="26">
        <f t="shared" si="880"/>
        <v>1.0017442073249117</v>
      </c>
      <c r="AW201" s="26">
        <f t="shared" si="881"/>
        <v>1.055066007323133</v>
      </c>
      <c r="AZ201" s="34">
        <f t="shared" si="882"/>
        <v>11.284991372815973</v>
      </c>
      <c r="BA201" s="34">
        <f t="shared" si="883"/>
        <v>7.4606656348540072</v>
      </c>
      <c r="BB201" s="34">
        <f t="shared" si="884"/>
        <v>0.22346706261933277</v>
      </c>
      <c r="BC201" s="95">
        <f t="shared" si="885"/>
        <v>1.2913509975491654E-4</v>
      </c>
      <c r="BD201" s="34">
        <f t="shared" si="886"/>
        <v>0.99699051020282325</v>
      </c>
      <c r="BE201" s="34"/>
      <c r="BH201" s="3"/>
      <c r="BI201" s="258">
        <f>[11]National!CQ131</f>
        <v>1.0590469644645346</v>
      </c>
      <c r="BJ201" s="258">
        <f>[10]Commercial_Total!Y130</f>
        <v>1.0696768571268944</v>
      </c>
      <c r="BK201" s="258">
        <f>[12]Total_Industrial!Z129</f>
        <v>1.0626186577764152</v>
      </c>
      <c r="BL201" s="51">
        <f t="shared" si="823"/>
        <v>1.0018455894501068</v>
      </c>
      <c r="BM201" s="290">
        <f t="shared" si="844"/>
        <v>1.0017442073249117</v>
      </c>
      <c r="BO201" s="258">
        <f>[11]National!CU131</f>
        <v>0.95324437388877836</v>
      </c>
      <c r="BP201" s="258">
        <f>[10]Commercial_Total!X130</f>
        <v>0.98348152691722124</v>
      </c>
      <c r="BQ201" s="258">
        <f>[12]Total_Industrial!AD129</f>
        <v>1.0656222649469729</v>
      </c>
      <c r="BR201" s="51">
        <f t="shared" si="845"/>
        <v>0.99484746146342817</v>
      </c>
      <c r="BS201" s="51">
        <v>1</v>
      </c>
      <c r="CA201" s="83">
        <f t="shared" si="782"/>
        <v>0.95996780319704189</v>
      </c>
      <c r="CB201" s="83">
        <f t="shared" si="887"/>
        <v>1.0448383195257098</v>
      </c>
      <c r="CC201" s="83">
        <f t="shared" si="918"/>
        <v>1.055066007323133</v>
      </c>
      <c r="CD201" s="83">
        <f t="shared" si="888"/>
        <v>1.0180754296057231</v>
      </c>
      <c r="CE201" s="83">
        <f t="shared" si="889"/>
        <v>1.0058627330894272</v>
      </c>
      <c r="CF201" s="83">
        <f t="shared" si="890"/>
        <v>1.0302934721303512</v>
      </c>
      <c r="CG201" s="411">
        <f t="shared" si="749"/>
        <v>1.0128293773377148</v>
      </c>
      <c r="CH201" s="411">
        <f t="shared" si="891"/>
        <v>1.0128293972778624</v>
      </c>
      <c r="CI201" s="9"/>
      <c r="CJ201" s="84">
        <f t="shared" si="750"/>
        <v>1.0240441341144053</v>
      </c>
      <c r="CL201" s="87">
        <f t="shared" si="892"/>
        <v>1.1986056537156822</v>
      </c>
      <c r="CM201" s="87">
        <f t="shared" si="751"/>
        <v>2.4222984725538539E-3</v>
      </c>
      <c r="CN201" s="92">
        <f t="shared" si="752"/>
        <v>1</v>
      </c>
      <c r="CO201" s="92">
        <f t="shared" si="753"/>
        <v>1</v>
      </c>
      <c r="CP201" s="5">
        <f t="shared" si="754"/>
        <v>1</v>
      </c>
      <c r="CQ201" s="91">
        <f t="shared" si="893"/>
        <v>1</v>
      </c>
      <c r="CR201" s="37">
        <f t="shared" si="894"/>
        <v>1.0128293773377148</v>
      </c>
      <c r="CS201">
        <f t="shared" si="895"/>
        <v>1.0240441341144053</v>
      </c>
      <c r="CT201" s="84">
        <f t="shared" si="896"/>
        <v>1.036333828164123</v>
      </c>
      <c r="CU201" s="205"/>
      <c r="CV201" s="244"/>
      <c r="CW201" s="5"/>
      <c r="CX201" s="26">
        <f t="shared" si="824"/>
        <v>0.14040410290547792</v>
      </c>
      <c r="CY201" s="26">
        <f t="shared" si="825"/>
        <v>8.9456034880169039E-2</v>
      </c>
      <c r="CZ201" s="26">
        <f t="shared" si="826"/>
        <v>0.25056204858296155</v>
      </c>
      <c r="DA201" s="26">
        <f t="shared" si="827"/>
        <v>0.27146566092734681</v>
      </c>
      <c r="DB201" s="26">
        <f t="shared" si="828"/>
        <v>0.24811215270404474</v>
      </c>
      <c r="DC201" s="26">
        <f t="shared" si="846"/>
        <v>1</v>
      </c>
      <c r="DE201" s="26">
        <f t="shared" si="847"/>
        <v>0.13944191807663364</v>
      </c>
      <c r="DF201" s="26">
        <f t="shared" si="848"/>
        <v>8.8807036768575404E-2</v>
      </c>
      <c r="DG201" s="26">
        <f t="shared" si="849"/>
        <v>0.25183786365824201</v>
      </c>
      <c r="DH201" s="26">
        <f t="shared" si="850"/>
        <v>0.27180161774005129</v>
      </c>
      <c r="DI201" s="26">
        <f t="shared" si="851"/>
        <v>0.24810548716038339</v>
      </c>
      <c r="DJ201" s="26">
        <f t="shared" si="852"/>
        <v>0.99999392340388571</v>
      </c>
      <c r="DK201" s="26"/>
      <c r="DL201" s="26">
        <f t="shared" si="853"/>
        <v>0.13944276541400014</v>
      </c>
      <c r="DM201" s="26">
        <f t="shared" si="854"/>
        <v>8.8807576416349177E-2</v>
      </c>
      <c r="DN201" s="26">
        <f t="shared" si="855"/>
        <v>0.25183939398452493</v>
      </c>
      <c r="DO201" s="26">
        <f t="shared" si="856"/>
        <v>0.27180326937874183</v>
      </c>
      <c r="DP201" s="26">
        <f t="shared" si="857"/>
        <v>0.24810699480638396</v>
      </c>
      <c r="DQ201" s="26">
        <f t="shared" si="858"/>
        <v>1</v>
      </c>
      <c r="DR201" s="26"/>
      <c r="DS201" s="26"/>
      <c r="DT201" s="26">
        <f t="shared" si="783"/>
        <v>3.563483313094027E-2</v>
      </c>
      <c r="DU201" s="26">
        <f t="shared" si="784"/>
        <v>3.2758266580717468E-2</v>
      </c>
      <c r="DV201" s="26">
        <f t="shared" si="785"/>
        <v>-7.6742022995546499E-2</v>
      </c>
      <c r="DW201" s="26">
        <f t="shared" si="786"/>
        <v>1.0283068276983739E-3</v>
      </c>
      <c r="DX201" s="26">
        <f t="shared" si="787"/>
        <v>-2.8827532985328121E-2</v>
      </c>
      <c r="DZ201" s="26">
        <f t="shared" si="788"/>
        <v>0.9818455362667815</v>
      </c>
      <c r="EA201" s="26">
        <f t="shared" si="789"/>
        <v>0.82995085580449357</v>
      </c>
      <c r="EB201" s="26">
        <f t="shared" si="897"/>
        <v>1.036333828164123</v>
      </c>
      <c r="ED201" s="26">
        <f t="shared" si="919"/>
        <v>-5.5898857217541863E-2</v>
      </c>
      <c r="EE201" s="26">
        <f t="shared" si="920"/>
        <v>-5.2210719379027486E-2</v>
      </c>
      <c r="EF201" s="26">
        <f t="shared" si="921"/>
        <v>3.2559882354887958E-2</v>
      </c>
      <c r="EG201" s="26">
        <f t="shared" si="922"/>
        <v>-3.7534337418448256E-2</v>
      </c>
      <c r="EH201" s="26">
        <f t="shared" si="923"/>
        <v>-5.151673512214538E-3</v>
      </c>
      <c r="EJ201" s="26">
        <f t="shared" si="924"/>
        <v>0.98441112473099313</v>
      </c>
      <c r="EK201" s="26">
        <f t="shared" si="790"/>
        <v>0.89583061994562518</v>
      </c>
      <c r="EL201" s="26">
        <f t="shared" si="898"/>
        <v>1.0180754296057231</v>
      </c>
      <c r="EO201" s="26">
        <f t="shared" si="791"/>
        <v>2.6668381928835087E-2</v>
      </c>
      <c r="EP201" s="26">
        <f t="shared" si="792"/>
        <v>4.9716046717416751E-2</v>
      </c>
      <c r="EQ201" s="26">
        <f t="shared" si="793"/>
        <v>-3.5085673244122567E-2</v>
      </c>
      <c r="ER201" s="26">
        <f t="shared" si="794"/>
        <v>-4.3387531925509317E-3</v>
      </c>
      <c r="ES201" s="292">
        <f t="shared" si="859"/>
        <v>-2.8827532985328121E-2</v>
      </c>
      <c r="EU201" s="26">
        <f t="shared" si="925"/>
        <v>0.99100700107169737</v>
      </c>
      <c r="EV201" s="26">
        <f t="shared" si="796"/>
        <v>0.81990499940600448</v>
      </c>
      <c r="EW201" s="26">
        <f t="shared" si="899"/>
        <v>1.0302934721303512</v>
      </c>
      <c r="EX201" s="26"/>
      <c r="EY201" s="26">
        <f t="shared" si="926"/>
        <v>8.9664512021052564E-3</v>
      </c>
      <c r="EZ201" s="26">
        <f t="shared" si="927"/>
        <v>-1.6957780136698852E-2</v>
      </c>
      <c r="FA201" s="26">
        <f t="shared" si="928"/>
        <v>-4.1655984023820515E-2</v>
      </c>
      <c r="FB201" s="26">
        <f t="shared" si="929"/>
        <v>5.3670600202492796E-3</v>
      </c>
      <c r="FC201" s="26">
        <f t="shared" si="930"/>
        <v>0</v>
      </c>
      <c r="FD201" s="26"/>
      <c r="FE201" s="26">
        <f t="shared" si="931"/>
        <v>0.99075548975688743</v>
      </c>
      <c r="FF201" s="26">
        <f t="shared" si="797"/>
        <v>1.0122525296332421</v>
      </c>
      <c r="FG201" s="26">
        <f t="shared" si="900"/>
        <v>1.0058627330894272</v>
      </c>
      <c r="FW201" s="26">
        <f t="shared" si="901"/>
        <v>0.95996780319704189</v>
      </c>
      <c r="FY201" s="8">
        <f t="shared" si="798"/>
        <v>35</v>
      </c>
      <c r="FZ201" t="b">
        <f t="shared" si="768"/>
        <v>0</v>
      </c>
      <c r="GD201" s="11"/>
      <c r="GE201" s="11"/>
      <c r="GF201" s="11"/>
      <c r="GG201" s="11" t="str">
        <f t="shared" ca="1" si="902"/>
        <v/>
      </c>
      <c r="GH201" s="12" t="str">
        <f t="shared" ca="1" si="803"/>
        <v/>
      </c>
      <c r="GI201" s="12" t="str">
        <f t="shared" ca="1" si="804"/>
        <v/>
      </c>
      <c r="GJ201" s="12" t="str">
        <f t="shared" ca="1" si="805"/>
        <v/>
      </c>
      <c r="GN201" s="12" t="str">
        <f t="shared" ca="1" si="862"/>
        <v/>
      </c>
      <c r="GO201" s="12" t="str">
        <f t="shared" ca="1" si="863"/>
        <v/>
      </c>
      <c r="GP201" s="12" t="str">
        <f t="shared" ca="1" si="864"/>
        <v/>
      </c>
      <c r="GQ201" s="12" t="str">
        <f t="shared" ca="1" si="865"/>
        <v/>
      </c>
      <c r="GR201" s="12" t="str">
        <f t="shared" ca="1" si="866"/>
        <v/>
      </c>
      <c r="GY201" s="14"/>
      <c r="HA201">
        <f t="shared" si="903"/>
        <v>0.69191580397773622</v>
      </c>
      <c r="HB201">
        <f t="shared" si="904"/>
        <v>1.1009219683608231</v>
      </c>
      <c r="HC201">
        <f t="shared" si="905"/>
        <v>1.000063210019891</v>
      </c>
      <c r="HD201">
        <f t="shared" si="906"/>
        <v>1.0785789840571662</v>
      </c>
      <c r="HE201">
        <f t="shared" si="907"/>
        <v>0.82165441484446688</v>
      </c>
      <c r="HF201">
        <f t="shared" si="908"/>
        <v>0.82165455824949596</v>
      </c>
      <c r="HH201">
        <f t="shared" si="909"/>
        <v>1.1009915576603415</v>
      </c>
      <c r="HJ201">
        <f t="shared" si="771"/>
        <v>0.98482699864446066</v>
      </c>
      <c r="HK201">
        <f t="shared" si="772"/>
        <v>0.99122649798631901</v>
      </c>
      <c r="HL201">
        <f t="shared" si="773"/>
        <v>1.185623323447085</v>
      </c>
      <c r="HM201">
        <f t="shared" si="774"/>
        <v>1.152883302320433</v>
      </c>
      <c r="HN201">
        <f t="shared" si="932"/>
        <v>1.0122773251509152</v>
      </c>
      <c r="HP201" s="8">
        <f t="shared" si="799"/>
        <v>35</v>
      </c>
      <c r="HQ201" t="b">
        <f t="shared" si="776"/>
        <v>0</v>
      </c>
      <c r="HT201" s="11"/>
      <c r="HU201" s="11"/>
      <c r="HV201" s="11"/>
      <c r="HW201" s="11" t="str">
        <f t="shared" ca="1" si="841"/>
        <v/>
      </c>
      <c r="HX201" s="12" t="str">
        <f t="shared" ca="1" si="910"/>
        <v/>
      </c>
      <c r="HY201" s="12" t="str">
        <f t="shared" ca="1" si="911"/>
        <v/>
      </c>
      <c r="HZ201" s="12" t="str">
        <f t="shared" ca="1" si="912"/>
        <v/>
      </c>
      <c r="IC201" s="12" t="str">
        <f t="shared" ca="1" si="913"/>
        <v/>
      </c>
      <c r="ID201" s="12" t="str">
        <f t="shared" ca="1" si="914"/>
        <v/>
      </c>
      <c r="IE201" s="12" t="str">
        <f t="shared" ca="1" si="915"/>
        <v/>
      </c>
      <c r="IF201" s="12" t="str">
        <f t="shared" ca="1" si="916"/>
        <v/>
      </c>
      <c r="IG201" s="12" t="str">
        <f t="shared" ca="1" si="917"/>
        <v/>
      </c>
      <c r="IH201" s="197"/>
      <c r="II201">
        <f t="shared" si="933"/>
        <v>0.99184653865025063</v>
      </c>
      <c r="IJ201">
        <f t="shared" si="934"/>
        <v>0.9789272911373248</v>
      </c>
      <c r="IK201" t="e">
        <f t="shared" si="935"/>
        <v>#DIV/0!</v>
      </c>
      <c r="IL201">
        <f t="shared" si="869"/>
        <v>0.95284070712961655</v>
      </c>
      <c r="IM201">
        <f t="shared" si="867"/>
        <v>1.0298387824876434</v>
      </c>
      <c r="IN201">
        <f t="shared" si="868"/>
        <v>1.068277900150145</v>
      </c>
    </row>
    <row r="202" spans="1:248" x14ac:dyDescent="0.2">
      <c r="A202" t="s">
        <v>202</v>
      </c>
      <c r="B202" s="1">
        <f t="shared" si="781"/>
        <v>1985</v>
      </c>
      <c r="C202" s="42">
        <f t="shared" si="806"/>
        <v>9857.530999999999</v>
      </c>
      <c r="D202" s="42">
        <f t="shared" si="806"/>
        <v>6083.5619999999999</v>
      </c>
      <c r="E202" s="42">
        <f t="shared" si="806"/>
        <v>22239.093999999997</v>
      </c>
      <c r="F202" s="42">
        <f t="shared" si="806"/>
        <v>20055.652000000002</v>
      </c>
      <c r="G202" s="42">
        <f t="shared" si="870"/>
        <v>18102.199000000001</v>
      </c>
      <c r="H202" s="42">
        <f t="shared" si="747"/>
        <v>76338.038</v>
      </c>
      <c r="I202" s="42">
        <f t="shared" si="842"/>
        <v>58235.839</v>
      </c>
      <c r="J202" s="277">
        <f t="shared" si="807"/>
        <v>3.2824298893812607</v>
      </c>
      <c r="K202" s="277"/>
      <c r="L202" s="42">
        <f>[11]National!H132</f>
        <v>9835.3679999999986</v>
      </c>
      <c r="M202" s="42">
        <f t="shared" si="871"/>
        <v>6092.7754031280001</v>
      </c>
      <c r="N202" s="42">
        <f>[12]Total_Industrial!F130</f>
        <v>16451.511854327189</v>
      </c>
      <c r="O202" s="42">
        <f t="shared" si="808"/>
        <v>19382.250271602712</v>
      </c>
      <c r="P202" s="42">
        <f t="shared" si="809"/>
        <v>17491.07500266259</v>
      </c>
      <c r="Q202" s="42">
        <f>SUM(L202:P202)</f>
        <v>69252.980531720488</v>
      </c>
      <c r="R202" s="272"/>
      <c r="S202" s="273"/>
      <c r="T202" s="51">
        <f t="shared" si="811"/>
        <v>0.9977516682422809</v>
      </c>
      <c r="U202" s="51">
        <f t="shared" si="812"/>
        <v>1.0015144750933747</v>
      </c>
      <c r="V202" s="51">
        <f t="shared" si="813"/>
        <v>0.73975638820210887</v>
      </c>
      <c r="W202" s="51">
        <f t="shared" si="814"/>
        <v>0.96642334398316798</v>
      </c>
      <c r="X202" s="51">
        <f t="shared" si="815"/>
        <v>0.9662403447593626</v>
      </c>
      <c r="Y202" s="51">
        <f t="shared" si="816"/>
        <v>0.90718837353038195</v>
      </c>
      <c r="AA202" s="23">
        <f t="shared" si="817"/>
        <v>86844.16267424557</v>
      </c>
      <c r="AB202" s="23">
        <f t="shared" si="872"/>
        <v>58171.601888383011</v>
      </c>
      <c r="AC202" s="27">
        <f t="shared" si="818"/>
        <v>1807.9812295819006</v>
      </c>
      <c r="AD202" s="58">
        <f t="shared" si="818"/>
        <v>1</v>
      </c>
      <c r="AE202" s="27">
        <f t="shared" si="873"/>
        <v>7661.7053256025465</v>
      </c>
      <c r="AF202" s="27">
        <f t="shared" si="819"/>
        <v>7951.1</v>
      </c>
      <c r="AI202" s="267">
        <f t="shared" si="820"/>
        <v>113.25306960345381</v>
      </c>
      <c r="AJ202" s="267">
        <f t="shared" si="821"/>
        <v>104.73796844753454</v>
      </c>
      <c r="AK202" s="267">
        <f t="shared" si="822"/>
        <v>9.0993819986348168</v>
      </c>
      <c r="AL202" s="51">
        <f t="shared" si="800"/>
        <v>19.382250271602711</v>
      </c>
      <c r="AM202" s="291">
        <f t="shared" si="801"/>
        <v>2.2829219161188536</v>
      </c>
      <c r="AN202" s="15"/>
      <c r="AO202" s="34">
        <f t="shared" si="874"/>
        <v>8.7098615954673555</v>
      </c>
      <c r="AP202" s="34">
        <f t="shared" si="875"/>
        <v>9.6009404987989075</v>
      </c>
      <c r="AR202" s="26">
        <f t="shared" si="876"/>
        <v>1</v>
      </c>
      <c r="AS202" s="26">
        <f t="shared" si="877"/>
        <v>1</v>
      </c>
      <c r="AT202" s="26">
        <f t="shared" si="878"/>
        <v>1</v>
      </c>
      <c r="AU202" s="26">
        <f t="shared" si="879"/>
        <v>1</v>
      </c>
      <c r="AV202" s="26">
        <f t="shared" si="880"/>
        <v>1</v>
      </c>
      <c r="AW202" s="26">
        <f t="shared" si="881"/>
        <v>1</v>
      </c>
      <c r="AZ202" s="34">
        <f t="shared" si="882"/>
        <v>10.922282787821253</v>
      </c>
      <c r="BA202" s="34">
        <f t="shared" si="883"/>
        <v>7.3161703271727196</v>
      </c>
      <c r="BB202" s="34">
        <f t="shared" si="884"/>
        <v>0.22738756015921074</v>
      </c>
      <c r="BC202" s="95">
        <f t="shared" si="885"/>
        <v>1.2576876155500496E-4</v>
      </c>
      <c r="BD202" s="34">
        <f t="shared" si="886"/>
        <v>0.96360319020041829</v>
      </c>
      <c r="BE202" s="34"/>
      <c r="BI202" s="258">
        <f>[11]National!CQ132</f>
        <v>1</v>
      </c>
      <c r="BJ202" s="258">
        <f>[10]Commercial_Total!Y131</f>
        <v>1</v>
      </c>
      <c r="BK202" s="258">
        <f>[12]Total_Industrial!Z130</f>
        <v>1</v>
      </c>
      <c r="BL202" s="51">
        <f t="shared" si="823"/>
        <v>1</v>
      </c>
      <c r="BM202" s="290">
        <f t="shared" si="844"/>
        <v>1</v>
      </c>
      <c r="BO202" s="258">
        <f>[11]National!CU132</f>
        <v>1</v>
      </c>
      <c r="BP202" s="258">
        <f>[10]Commercial_Total!X131</f>
        <v>1</v>
      </c>
      <c r="BQ202" s="258">
        <f>[12]Total_Industrial!AD130</f>
        <v>1</v>
      </c>
      <c r="BR202" s="51">
        <f t="shared" ref="BR202:BR234" si="936">BR120</f>
        <v>1</v>
      </c>
      <c r="BS202" s="51">
        <v>1</v>
      </c>
      <c r="BU202">
        <f>BI202*BO202/AR202</f>
        <v>1</v>
      </c>
      <c r="BV202">
        <f>BJ202*BP202/AS202</f>
        <v>1</v>
      </c>
      <c r="BW202">
        <f>BK202*BQ202/AT202</f>
        <v>1</v>
      </c>
      <c r="BX202">
        <f>BL202*BR202/AU202</f>
        <v>1</v>
      </c>
      <c r="BY202">
        <f>BM202*BS202/AV202</f>
        <v>1</v>
      </c>
      <c r="BZ202" s="26"/>
      <c r="CA202" s="83">
        <f t="shared" si="782"/>
        <v>1</v>
      </c>
      <c r="CB202" s="83">
        <f t="shared" si="887"/>
        <v>1</v>
      </c>
      <c r="CC202" s="83">
        <f t="shared" si="918"/>
        <v>1</v>
      </c>
      <c r="CD202" s="83">
        <f t="shared" si="888"/>
        <v>1</v>
      </c>
      <c r="CE202" s="83">
        <f t="shared" si="889"/>
        <v>1</v>
      </c>
      <c r="CF202" s="83">
        <f t="shared" si="890"/>
        <v>1</v>
      </c>
      <c r="CG202" s="411">
        <f t="shared" si="749"/>
        <v>1</v>
      </c>
      <c r="CH202" s="411">
        <f t="shared" si="891"/>
        <v>1</v>
      </c>
      <c r="CI202" s="9"/>
      <c r="CJ202" s="84">
        <f t="shared" si="750"/>
        <v>1</v>
      </c>
      <c r="CK202" s="26"/>
      <c r="CL202" s="87">
        <f t="shared" si="892"/>
        <v>1</v>
      </c>
      <c r="CM202" s="87">
        <f t="shared" si="751"/>
        <v>2.2020893659182483E-3</v>
      </c>
      <c r="CN202" s="92">
        <f t="shared" si="752"/>
        <v>1</v>
      </c>
      <c r="CO202" s="92">
        <f t="shared" si="753"/>
        <v>1</v>
      </c>
      <c r="CP202" s="5">
        <f t="shared" si="754"/>
        <v>1</v>
      </c>
      <c r="CQ202" s="91">
        <f t="shared" si="893"/>
        <v>1</v>
      </c>
      <c r="CR202" s="37">
        <f t="shared" si="894"/>
        <v>1</v>
      </c>
      <c r="CS202">
        <f t="shared" si="895"/>
        <v>1</v>
      </c>
      <c r="CT202" s="84">
        <f t="shared" si="896"/>
        <v>1</v>
      </c>
      <c r="CU202" s="205"/>
      <c r="CV202" s="244"/>
      <c r="CW202" s="5"/>
      <c r="CX202" s="26">
        <f t="shared" si="824"/>
        <v>0.14202086212729903</v>
      </c>
      <c r="CY202" s="26">
        <f t="shared" si="825"/>
        <v>8.7978529679849343E-2</v>
      </c>
      <c r="CZ202" s="26">
        <f t="shared" si="826"/>
        <v>0.23755673370320535</v>
      </c>
      <c r="DA202" s="26">
        <f t="shared" si="827"/>
        <v>0.27987604465232957</v>
      </c>
      <c r="DB202" s="26">
        <f t="shared" si="828"/>
        <v>0.25256782983731674</v>
      </c>
      <c r="DC202" s="26">
        <f>SUM(CX202:DB202)</f>
        <v>1</v>
      </c>
      <c r="DE202" s="26">
        <f t="shared" si="847"/>
        <v>0.1412109399631746</v>
      </c>
      <c r="DF202" s="26">
        <f t="shared" si="848"/>
        <v>8.8715231700603553E-2</v>
      </c>
      <c r="DG202" s="26">
        <f t="shared" si="849"/>
        <v>0.24400162847967485</v>
      </c>
      <c r="DH202" s="26">
        <f t="shared" si="850"/>
        <v>0.27564946891136133</v>
      </c>
      <c r="DI202" s="26">
        <f t="shared" si="851"/>
        <v>0.25033338243246689</v>
      </c>
      <c r="DJ202" s="26">
        <f t="shared" si="852"/>
        <v>0.99991065148728131</v>
      </c>
      <c r="DK202" s="26"/>
      <c r="DL202" s="26">
        <f t="shared" si="853"/>
        <v>0.1412235580780497</v>
      </c>
      <c r="DM202" s="26">
        <f t="shared" si="854"/>
        <v>8.8723158982902381E-2</v>
      </c>
      <c r="DN202" s="26">
        <f t="shared" si="855"/>
        <v>0.24402343161035775</v>
      </c>
      <c r="DO202" s="26">
        <f t="shared" si="856"/>
        <v>0.27567409998218978</v>
      </c>
      <c r="DP202" s="26">
        <f t="shared" si="857"/>
        <v>0.25035575134650029</v>
      </c>
      <c r="DQ202" s="26">
        <f t="shared" si="858"/>
        <v>0.99999999999999978</v>
      </c>
      <c r="DR202" s="26"/>
      <c r="DS202" s="26"/>
      <c r="DT202" s="26">
        <f t="shared" si="783"/>
        <v>-9.4854312791622913E-3</v>
      </c>
      <c r="DU202" s="26">
        <f t="shared" si="784"/>
        <v>-5.0700175844931888E-2</v>
      </c>
      <c r="DV202" s="26">
        <f t="shared" si="785"/>
        <v>-0.12429528903491641</v>
      </c>
      <c r="DW202" s="26">
        <f t="shared" si="786"/>
        <v>3.3219701953637673E-3</v>
      </c>
      <c r="DX202" s="26">
        <f t="shared" si="787"/>
        <v>-1.7426879617818696E-3</v>
      </c>
      <c r="DZ202" s="26">
        <f t="shared" si="788"/>
        <v>0.96494003459436528</v>
      </c>
      <c r="EA202" s="26">
        <f t="shared" si="789"/>
        <v>0.80085280751161114</v>
      </c>
      <c r="EB202" s="26">
        <f t="shared" si="897"/>
        <v>1</v>
      </c>
      <c r="ED202" s="26">
        <f t="shared" si="919"/>
        <v>-3.2668650813433217E-2</v>
      </c>
      <c r="EE202" s="26">
        <f t="shared" si="920"/>
        <v>-1.9557625708223517E-2</v>
      </c>
      <c r="EF202" s="26">
        <f t="shared" si="921"/>
        <v>1.7391842792470757E-2</v>
      </c>
      <c r="EG202" s="26">
        <f t="shared" si="922"/>
        <v>-2.6414146155695411E-2</v>
      </c>
      <c r="EH202" s="26">
        <f t="shared" si="923"/>
        <v>-3.4061670118796926E-2</v>
      </c>
      <c r="EJ202" s="26">
        <f t="shared" si="924"/>
        <v>0.98224549077594059</v>
      </c>
      <c r="EK202" s="26">
        <f t="shared" si="790"/>
        <v>0.87992558694060574</v>
      </c>
      <c r="EL202" s="26">
        <f t="shared" si="898"/>
        <v>1</v>
      </c>
      <c r="EO202" s="26">
        <f t="shared" si="791"/>
        <v>-5.7369413572222062E-2</v>
      </c>
      <c r="EP202" s="26">
        <f t="shared" si="792"/>
        <v>-6.73566001766749E-2</v>
      </c>
      <c r="EQ202" s="26">
        <f t="shared" si="793"/>
        <v>-6.0736293488135869E-2</v>
      </c>
      <c r="ER202" s="26">
        <f t="shared" si="794"/>
        <v>-1.8438884424838594E-3</v>
      </c>
      <c r="ES202" s="292">
        <f t="shared" si="859"/>
        <v>-1.7426879617818696E-3</v>
      </c>
      <c r="EU202" s="26">
        <f t="shared" si="925"/>
        <v>0.97059723957319377</v>
      </c>
      <c r="EV202" s="26">
        <f t="shared" si="796"/>
        <v>0.79579752913572899</v>
      </c>
      <c r="EW202" s="26">
        <f t="shared" si="899"/>
        <v>1</v>
      </c>
      <c r="EX202" s="26"/>
      <c r="EY202" s="26">
        <f t="shared" si="926"/>
        <v>4.7883982293060151E-2</v>
      </c>
      <c r="EZ202" s="26">
        <f t="shared" si="927"/>
        <v>1.6656424331743129E-2</v>
      </c>
      <c r="FA202" s="26">
        <f t="shared" si="928"/>
        <v>-6.3558914867774291E-2</v>
      </c>
      <c r="FB202" s="26">
        <f t="shared" si="929"/>
        <v>5.1658586378476867E-3</v>
      </c>
      <c r="FC202" s="26">
        <f t="shared" si="930"/>
        <v>0</v>
      </c>
      <c r="FD202" s="26"/>
      <c r="FE202" s="26">
        <f t="shared" si="931"/>
        <v>0.99417143821262732</v>
      </c>
      <c r="FF202" s="26">
        <f t="shared" si="797"/>
        <v>1.0063525532198505</v>
      </c>
      <c r="FG202" s="26">
        <f t="shared" si="900"/>
        <v>1</v>
      </c>
      <c r="FW202" s="26">
        <f t="shared" si="901"/>
        <v>1</v>
      </c>
      <c r="FY202" s="8">
        <f t="shared" si="798"/>
        <v>36</v>
      </c>
      <c r="FZ202" t="b">
        <f t="shared" si="768"/>
        <v>0</v>
      </c>
      <c r="GD202" s="11"/>
      <c r="GE202" s="11"/>
      <c r="GF202" s="11"/>
      <c r="GG202" s="11" t="str">
        <f t="shared" ca="1" si="902"/>
        <v/>
      </c>
      <c r="GH202" s="12" t="str">
        <f t="shared" ca="1" si="803"/>
        <v/>
      </c>
      <c r="GI202" s="12" t="str">
        <f t="shared" ca="1" si="804"/>
        <v/>
      </c>
      <c r="GJ202" s="12" t="str">
        <f t="shared" ca="1" si="805"/>
        <v/>
      </c>
      <c r="GN202" s="12" t="str">
        <f t="shared" ca="1" si="862"/>
        <v/>
      </c>
      <c r="GO202" s="12" t="str">
        <f t="shared" ca="1" si="863"/>
        <v/>
      </c>
      <c r="GP202" s="12" t="str">
        <f t="shared" ca="1" si="864"/>
        <v/>
      </c>
      <c r="GQ202" s="12" t="str">
        <f t="shared" ca="1" si="865"/>
        <v/>
      </c>
      <c r="GR202" s="12" t="str">
        <f t="shared" ca="1" si="866"/>
        <v/>
      </c>
      <c r="GY202" s="14"/>
      <c r="HA202">
        <f t="shared" si="903"/>
        <v>0.72076980256359124</v>
      </c>
      <c r="HB202">
        <f t="shared" si="904"/>
        <v>1.0813756391185911</v>
      </c>
      <c r="HC202">
        <f t="shared" si="905"/>
        <v>0.99423427980901191</v>
      </c>
      <c r="HD202">
        <f t="shared" si="906"/>
        <v>1.0468657845875451</v>
      </c>
      <c r="HE202">
        <f t="shared" si="907"/>
        <v>0.81124662576853446</v>
      </c>
      <c r="HF202">
        <f t="shared" si="908"/>
        <v>0.81124675138559488</v>
      </c>
      <c r="HH202">
        <f t="shared" si="909"/>
        <v>1.0751407297620825</v>
      </c>
      <c r="HJ202">
        <f t="shared" si="771"/>
        <v>0.97552965419724613</v>
      </c>
      <c r="HK202">
        <f t="shared" si="772"/>
        <v>0.94222385782886087</v>
      </c>
      <c r="HL202">
        <f t="shared" si="773"/>
        <v>1.047046515804974</v>
      </c>
      <c r="HM202">
        <f t="shared" si="774"/>
        <v>1.1567195146531186</v>
      </c>
      <c r="HN202">
        <f t="shared" si="932"/>
        <v>1.0105147778734169</v>
      </c>
      <c r="HP202" s="8">
        <f t="shared" si="799"/>
        <v>36</v>
      </c>
      <c r="HQ202" t="b">
        <f t="shared" si="776"/>
        <v>0</v>
      </c>
      <c r="HT202" s="11"/>
      <c r="HU202" s="11"/>
      <c r="HV202" s="11"/>
      <c r="HW202" s="11" t="str">
        <f t="shared" ca="1" si="841"/>
        <v/>
      </c>
      <c r="HX202" s="12" t="str">
        <f t="shared" ca="1" si="910"/>
        <v/>
      </c>
      <c r="HY202" s="12" t="str">
        <f t="shared" ca="1" si="911"/>
        <v/>
      </c>
      <c r="HZ202" s="12" t="str">
        <f t="shared" ca="1" si="912"/>
        <v/>
      </c>
      <c r="IC202" s="12" t="str">
        <f t="shared" ca="1" si="913"/>
        <v/>
      </c>
      <c r="ID202" s="12" t="str">
        <f t="shared" ca="1" si="914"/>
        <v/>
      </c>
      <c r="IE202" s="12" t="str">
        <f t="shared" ca="1" si="915"/>
        <v/>
      </c>
      <c r="IF202" s="12" t="str">
        <f t="shared" ca="1" si="916"/>
        <v/>
      </c>
      <c r="IG202" s="12" t="str">
        <f t="shared" ca="1" si="917"/>
        <v/>
      </c>
      <c r="IH202" s="197"/>
      <c r="II202">
        <f t="shared" si="933"/>
        <v>1</v>
      </c>
      <c r="IJ202">
        <f t="shared" si="934"/>
        <v>1</v>
      </c>
      <c r="IK202" t="e">
        <f t="shared" si="935"/>
        <v>#DIV/0!</v>
      </c>
      <c r="IL202">
        <f t="shared" si="869"/>
        <v>1.0012993921528917</v>
      </c>
      <c r="IM202">
        <f t="shared" si="867"/>
        <v>1</v>
      </c>
      <c r="IN202">
        <f t="shared" si="868"/>
        <v>1</v>
      </c>
    </row>
    <row r="203" spans="1:248" x14ac:dyDescent="0.2">
      <c r="A203" t="s">
        <v>202</v>
      </c>
      <c r="B203" s="1">
        <f t="shared" si="781"/>
        <v>1986</v>
      </c>
      <c r="C203" s="42">
        <f t="shared" si="806"/>
        <v>9701.32</v>
      </c>
      <c r="D203" s="42">
        <f t="shared" si="806"/>
        <v>6131.4859999999999</v>
      </c>
      <c r="E203" s="42">
        <f t="shared" si="806"/>
        <v>21863.042000000001</v>
      </c>
      <c r="F203" s="42">
        <f t="shared" si="806"/>
        <v>20755.017</v>
      </c>
      <c r="G203" s="42">
        <f t="shared" si="870"/>
        <v>18144.571</v>
      </c>
      <c r="H203" s="42">
        <f t="shared" si="747"/>
        <v>76595.436000000002</v>
      </c>
      <c r="I203" s="42">
        <f t="shared" si="842"/>
        <v>58450.865000000005</v>
      </c>
      <c r="J203" s="277">
        <f t="shared" si="807"/>
        <v>3.2454352381193936</v>
      </c>
      <c r="K203" s="277"/>
      <c r="L203" s="42">
        <f>[11]National!H133</f>
        <v>9680.027</v>
      </c>
      <c r="M203" s="42">
        <f t="shared" si="871"/>
        <v>6140.6994031279992</v>
      </c>
      <c r="N203" s="42">
        <f>[12]Total_Industrial!F131</f>
        <v>16698.514187652589</v>
      </c>
      <c r="O203" s="42">
        <f t="shared" si="808"/>
        <v>19983.49743101445</v>
      </c>
      <c r="P203" s="42">
        <f t="shared" si="809"/>
        <v>17576.480648338278</v>
      </c>
      <c r="Q203" s="42">
        <f t="shared" ref="Q203:Q218" si="937">SUM(L203:P203)</f>
        <v>70079.218670133327</v>
      </c>
      <c r="R203" s="272"/>
      <c r="S203" s="273"/>
      <c r="T203" s="51">
        <f t="shared" si="811"/>
        <v>0.99780514404225407</v>
      </c>
      <c r="U203" s="51">
        <f t="shared" si="812"/>
        <v>1.0015026378806051</v>
      </c>
      <c r="V203" s="51">
        <f t="shared" si="813"/>
        <v>0.76377816900560258</v>
      </c>
      <c r="W203" s="51">
        <f t="shared" si="814"/>
        <v>0.9628273217513843</v>
      </c>
      <c r="X203" s="51">
        <f t="shared" si="815"/>
        <v>0.96869089097440098</v>
      </c>
      <c r="Y203" s="51">
        <f t="shared" si="816"/>
        <v>0.91492681979293555</v>
      </c>
      <c r="AA203" s="23">
        <f t="shared" si="817"/>
        <v>88175.682355544966</v>
      </c>
      <c r="AB203" s="23">
        <f t="shared" si="872"/>
        <v>59492.416736089981</v>
      </c>
      <c r="AC203" s="27">
        <f t="shared" si="818"/>
        <v>1867.0747193863228</v>
      </c>
      <c r="AD203" s="58">
        <f t="shared" si="818"/>
        <v>1.0164849796299553</v>
      </c>
      <c r="AE203" s="27">
        <f t="shared" si="873"/>
        <v>7829.1403704395525</v>
      </c>
      <c r="AF203" s="27">
        <f t="shared" si="819"/>
        <v>8226.4</v>
      </c>
      <c r="AI203" s="267">
        <f t="shared" si="820"/>
        <v>109.78114080215299</v>
      </c>
      <c r="AJ203" s="267">
        <f t="shared" si="821"/>
        <v>103.21818712405504</v>
      </c>
      <c r="AK203" s="267">
        <f t="shared" si="822"/>
        <v>8.9436775155635537</v>
      </c>
      <c r="AL203" s="51">
        <f t="shared" si="800"/>
        <v>19.659412417770611</v>
      </c>
      <c r="AM203" s="291">
        <f t="shared" si="801"/>
        <v>2.2450077296738362</v>
      </c>
      <c r="AN203" s="15"/>
      <c r="AO203" s="34">
        <f t="shared" si="874"/>
        <v>8.5188197352588411</v>
      </c>
      <c r="AP203" s="34">
        <f t="shared" si="875"/>
        <v>9.3109301760186725</v>
      </c>
      <c r="AR203" s="26">
        <f t="shared" si="876"/>
        <v>0.96934362297236187</v>
      </c>
      <c r="AS203" s="26">
        <f t="shared" si="877"/>
        <v>0.98548968109648993</v>
      </c>
      <c r="AT203" s="26">
        <f t="shared" si="878"/>
        <v>0.98288845516161172</v>
      </c>
      <c r="AU203" s="26">
        <f t="shared" si="879"/>
        <v>1.0142997919376768</v>
      </c>
      <c r="AV203" s="26">
        <f t="shared" si="880"/>
        <v>0.98339225438359512</v>
      </c>
      <c r="AW203" s="26">
        <f t="shared" si="881"/>
        <v>0.97806602801726106</v>
      </c>
      <c r="AZ203" s="34">
        <f t="shared" si="882"/>
        <v>10.718623256290112</v>
      </c>
      <c r="BA203" s="34">
        <f t="shared" si="883"/>
        <v>7.2318896158817934</v>
      </c>
      <c r="BB203" s="34">
        <f t="shared" si="884"/>
        <v>0.22696133416638176</v>
      </c>
      <c r="BC203" s="95">
        <f t="shared" si="885"/>
        <v>1.2356376782431626E-4</v>
      </c>
      <c r="BD203" s="34">
        <f t="shared" si="886"/>
        <v>0.95170917660696697</v>
      </c>
      <c r="BE203" s="34"/>
      <c r="BI203" s="258">
        <f>[11]National!CQ133</f>
        <v>0.99986827196759676</v>
      </c>
      <c r="BJ203" s="258">
        <f>[10]Commercial_Total!Y132</f>
        <v>0.99628424627277967</v>
      </c>
      <c r="BK203" s="258">
        <f>[12]Total_Industrial!Z131</f>
        <v>1.01362128912062</v>
      </c>
      <c r="BL203" s="51">
        <f t="shared" si="823"/>
        <v>1.0076372215361573</v>
      </c>
      <c r="BM203" s="290">
        <f t="shared" si="844"/>
        <v>0.98339225438359512</v>
      </c>
      <c r="BO203" s="258">
        <f>[11]National!CU133</f>
        <v>0.96947132952307125</v>
      </c>
      <c r="BP203" s="258">
        <f>[10]Commercial_Total!X132</f>
        <v>0.98916517528338566</v>
      </c>
      <c r="BQ203" s="258">
        <f>[12]Total_Industrial!AD131</f>
        <v>0.96968022726046943</v>
      </c>
      <c r="BR203" s="51">
        <f t="shared" si="936"/>
        <v>1.0066120725387284</v>
      </c>
      <c r="BS203" s="51">
        <v>1</v>
      </c>
      <c r="BU203">
        <f t="shared" ref="BU203:BU225" si="938">BI203*BO203/AR203</f>
        <v>0.99999999999999989</v>
      </c>
      <c r="BV203">
        <f t="shared" ref="BV203:BV225" si="939">BJ203*BP203/AS203</f>
        <v>0.99999999999999989</v>
      </c>
      <c r="BW203">
        <f t="shared" ref="BW203:BW225" si="940">BK203*BQ203/AT203</f>
        <v>1.0000000679923757</v>
      </c>
      <c r="BX203">
        <f t="shared" ref="BX203:BX225" si="941">BL203*BR203/AU203</f>
        <v>1.0000000000000002</v>
      </c>
      <c r="BY203">
        <f t="shared" ref="BY203:BY225" si="942">BM203*BS203/AV203</f>
        <v>1</v>
      </c>
      <c r="BZ203" s="26"/>
      <c r="CA203" s="83">
        <f t="shared" si="782"/>
        <v>1.0346241400560927</v>
      </c>
      <c r="CB203" s="83">
        <f t="shared" si="887"/>
        <v>0.9697935506613633</v>
      </c>
      <c r="CC203" s="83">
        <f t="shared" si="918"/>
        <v>0.97806602801726106</v>
      </c>
      <c r="CD203" s="83">
        <f t="shared" si="888"/>
        <v>0.98785122532627889</v>
      </c>
      <c r="CE203" s="83">
        <f t="shared" si="889"/>
        <v>0.98929489580656949</v>
      </c>
      <c r="CF203" s="83">
        <f t="shared" si="890"/>
        <v>1.0008082349984626</v>
      </c>
      <c r="CG203" s="411">
        <f t="shared" si="749"/>
        <v>1.0119307395253803</v>
      </c>
      <c r="CH203" s="411">
        <f t="shared" si="891"/>
        <v>1.0119307231554371</v>
      </c>
      <c r="CI203" s="9"/>
      <c r="CJ203" s="84">
        <f t="shared" si="750"/>
        <v>0.97727617503155306</v>
      </c>
      <c r="CK203" s="26"/>
      <c r="CL203" s="87">
        <f t="shared" si="892"/>
        <v>0.95235838333077771</v>
      </c>
      <c r="CM203" s="87">
        <f t="shared" si="751"/>
        <v>2.0688931917082088E-3</v>
      </c>
      <c r="CN203" s="92">
        <f t="shared" si="752"/>
        <v>1</v>
      </c>
      <c r="CO203" s="92">
        <f t="shared" si="753"/>
        <v>1</v>
      </c>
      <c r="CP203" s="5">
        <f t="shared" si="754"/>
        <v>1</v>
      </c>
      <c r="CQ203" s="91">
        <f t="shared" si="893"/>
        <v>1</v>
      </c>
      <c r="CR203" s="37">
        <f t="shared" si="894"/>
        <v>1.0119307395253803</v>
      </c>
      <c r="CS203">
        <f t="shared" si="895"/>
        <v>0.97727617503155306</v>
      </c>
      <c r="CT203" s="84">
        <f t="shared" si="896"/>
        <v>0.99009446254846123</v>
      </c>
      <c r="CU203" s="205"/>
      <c r="CV203" s="244"/>
      <c r="CW203" s="5"/>
      <c r="CX203" s="26">
        <f t="shared" si="824"/>
        <v>0.13812977917982236</v>
      </c>
      <c r="CY203" s="26">
        <f t="shared" si="825"/>
        <v>8.7625112260920082E-2</v>
      </c>
      <c r="CZ203" s="26">
        <f t="shared" si="826"/>
        <v>0.23828054171456162</v>
      </c>
      <c r="DA203" s="26">
        <f t="shared" si="827"/>
        <v>0.2851558252251335</v>
      </c>
      <c r="DB203" s="26">
        <f t="shared" si="828"/>
        <v>0.25080874161956235</v>
      </c>
      <c r="DC203" s="26">
        <f t="shared" ref="DC203:DC236" si="943">SUM(CX203:DB203)</f>
        <v>0.99999999999999989</v>
      </c>
      <c r="DE203" s="26">
        <f t="shared" ref="DE203:DE227" si="944">(CX203-CX202)/LN(CX203/CX202)</f>
        <v>0.1400663128179985</v>
      </c>
      <c r="DF203" s="26">
        <f t="shared" ref="DF203:DF227" si="945">(CY203-CY202)/LN(CY203/CY202)</f>
        <v>8.7801702423102687E-2</v>
      </c>
      <c r="DG203" s="26">
        <f t="shared" ref="DG203:DG227" si="946">(CZ203-CZ202)/LN(CZ203/CZ202)</f>
        <v>0.23791845420835861</v>
      </c>
      <c r="DH203" s="26">
        <f t="shared" ref="DH203:DH227" si="947">(DA203-DA202)/LN(DA203/DA202)</f>
        <v>0.28250771217777626</v>
      </c>
      <c r="DI203" s="26">
        <f t="shared" ref="DI203:DI227" si="948">(DB203-DB202)/LN(DB203/DB202)</f>
        <v>0.25168726118021323</v>
      </c>
      <c r="DJ203" s="26">
        <f t="shared" ref="DJ203:DJ227" si="949">SUM(DE203:DI203)</f>
        <v>0.99998144280744927</v>
      </c>
      <c r="DK203" s="26"/>
      <c r="DL203" s="26">
        <f t="shared" ref="DL203:DL227" si="950">DE203/$DJ203</f>
        <v>0.14006891210377079</v>
      </c>
      <c r="DM203" s="26">
        <f t="shared" ref="DM203:DM227" si="951">DF203/$DJ203</f>
        <v>8.7803331806437609E-2</v>
      </c>
      <c r="DN203" s="26">
        <f t="shared" ref="DN203:DN227" si="952">DG203/$DJ203</f>
        <v>0.23792286938885809</v>
      </c>
      <c r="DO203" s="26">
        <f t="shared" ref="DO203:DO227" si="953">DH203/$DJ203</f>
        <v>0.28251295482507705</v>
      </c>
      <c r="DP203" s="26">
        <f t="shared" ref="DP203:DP236" si="954">DI203/$DJ203</f>
        <v>0.25169193187585653</v>
      </c>
      <c r="DQ203" s="26">
        <f t="shared" ref="DQ203:DQ227" si="955">SUM(DL203:DP203)</f>
        <v>1</v>
      </c>
      <c r="DR203" s="26"/>
      <c r="DS203" s="26"/>
      <c r="DT203" s="26">
        <f t="shared" si="783"/>
        <v>-3.1136113882240003E-2</v>
      </c>
      <c r="DU203" s="26">
        <f t="shared" si="784"/>
        <v>-1.4616623173262377E-2</v>
      </c>
      <c r="DV203" s="26">
        <f t="shared" si="785"/>
        <v>-1.7259639168216382E-2</v>
      </c>
      <c r="DW203" s="26">
        <f t="shared" si="786"/>
        <v>1.4198514270813136E-2</v>
      </c>
      <c r="DX203" s="26">
        <f t="shared" si="787"/>
        <v>-1.6747200399364844E-2</v>
      </c>
      <c r="DZ203" s="26">
        <f t="shared" si="788"/>
        <v>0.99009446254846123</v>
      </c>
      <c r="EA203" s="26">
        <f t="shared" si="789"/>
        <v>0.79291993003363492</v>
      </c>
      <c r="EB203" s="26">
        <f t="shared" si="897"/>
        <v>0.99009446254846123</v>
      </c>
      <c r="ED203" s="26">
        <f t="shared" si="919"/>
        <v>-1.8822275163111111E-2</v>
      </c>
      <c r="EE203" s="26">
        <f t="shared" si="920"/>
        <v>-1.1586652036454046E-2</v>
      </c>
      <c r="EF203" s="26">
        <f t="shared" si="921"/>
        <v>-1.8762062511156726E-3</v>
      </c>
      <c r="EG203" s="26">
        <f t="shared" si="922"/>
        <v>-1.768763363801899E-2</v>
      </c>
      <c r="EH203" s="26">
        <f t="shared" si="923"/>
        <v>-1.2420080082114976E-2</v>
      </c>
      <c r="EJ203" s="26">
        <f t="shared" si="924"/>
        <v>0.98785122532627889</v>
      </c>
      <c r="EK203" s="26">
        <f t="shared" si="790"/>
        <v>0.8692355692552225</v>
      </c>
      <c r="EL203" s="26">
        <f t="shared" si="898"/>
        <v>0.98785122532627889</v>
      </c>
      <c r="EO203" s="26">
        <f t="shared" si="791"/>
        <v>-1.3173670930250706E-4</v>
      </c>
      <c r="EP203" s="26">
        <f t="shared" si="792"/>
        <v>-3.7226742888216468E-3</v>
      </c>
      <c r="EQ203" s="26">
        <f t="shared" si="793"/>
        <v>1.3529353277604385E-2</v>
      </c>
      <c r="ER203" s="26">
        <f t="shared" si="794"/>
        <v>7.6082056002063636E-3</v>
      </c>
      <c r="ES203" s="292">
        <f t="shared" si="859"/>
        <v>-1.6747200399364844E-2</v>
      </c>
      <c r="EU203" s="26">
        <f t="shared" si="925"/>
        <v>1.0008082349984626</v>
      </c>
      <c r="EV203" s="26">
        <f t="shared" si="796"/>
        <v>0.79644072055046655</v>
      </c>
      <c r="EW203" s="26">
        <f t="shared" si="899"/>
        <v>1.0008082349984626</v>
      </c>
      <c r="EX203" s="26"/>
      <c r="EY203" s="26">
        <f t="shared" si="926"/>
        <v>-3.1004377172937556E-2</v>
      </c>
      <c r="EZ203" s="26">
        <f t="shared" si="927"/>
        <v>-1.0893948884440797E-2</v>
      </c>
      <c r="FA203" s="26">
        <f t="shared" si="928"/>
        <v>-3.0788924453447428E-2</v>
      </c>
      <c r="FB203" s="26">
        <f t="shared" si="929"/>
        <v>6.5903086706070807E-3</v>
      </c>
      <c r="FC203" s="26">
        <f t="shared" si="930"/>
        <v>0</v>
      </c>
      <c r="FD203" s="26"/>
      <c r="FE203" s="26">
        <f t="shared" si="931"/>
        <v>0.98929489580656949</v>
      </c>
      <c r="FF203" s="26">
        <f t="shared" si="797"/>
        <v>0.99557944428230716</v>
      </c>
      <c r="FG203" s="26">
        <f t="shared" si="900"/>
        <v>0.98929489580656949</v>
      </c>
      <c r="FW203" s="26">
        <f t="shared" si="901"/>
        <v>1.0346241400560927</v>
      </c>
      <c r="FY203" s="8">
        <f t="shared" si="798"/>
        <v>37</v>
      </c>
      <c r="FZ203" t="b">
        <f t="shared" si="768"/>
        <v>0</v>
      </c>
      <c r="GD203" s="11"/>
      <c r="GE203" s="11"/>
      <c r="GF203" s="11"/>
      <c r="GG203" s="11" t="str">
        <f t="shared" ca="1" si="902"/>
        <v/>
      </c>
      <c r="GH203" s="12" t="str">
        <f t="shared" ca="1" si="803"/>
        <v/>
      </c>
      <c r="GI203" s="12" t="str">
        <f t="shared" ca="1" si="804"/>
        <v/>
      </c>
      <c r="GJ203" s="12" t="str">
        <f t="shared" ca="1" si="805"/>
        <v/>
      </c>
      <c r="GN203" s="12" t="str">
        <f t="shared" ca="1" si="862"/>
        <v/>
      </c>
      <c r="GO203" s="12" t="str">
        <f t="shared" ca="1" si="863"/>
        <v/>
      </c>
      <c r="GP203" s="12" t="str">
        <f t="shared" ca="1" si="864"/>
        <v/>
      </c>
      <c r="GQ203" s="12" t="str">
        <f t="shared" ca="1" si="865"/>
        <v/>
      </c>
      <c r="GR203" s="12" t="str">
        <f t="shared" ca="1" si="866"/>
        <v/>
      </c>
      <c r="GY203" s="14"/>
      <c r="HA203">
        <f t="shared" si="903"/>
        <v>0.74572583715575524</v>
      </c>
      <c r="HB203">
        <f t="shared" si="904"/>
        <v>1.0682382501412884</v>
      </c>
      <c r="HC203">
        <f t="shared" si="905"/>
        <v>0.98359089825097612</v>
      </c>
      <c r="HD203">
        <f t="shared" si="906"/>
        <v>1.0477118981533418</v>
      </c>
      <c r="HE203">
        <f t="shared" si="907"/>
        <v>0.8209253979514225</v>
      </c>
      <c r="HF203">
        <f t="shared" si="908"/>
        <v>0.82092551178712414</v>
      </c>
      <c r="HH203">
        <f t="shared" si="909"/>
        <v>1.0507094200025207</v>
      </c>
      <c r="HJ203">
        <f t="shared" si="771"/>
        <v>0.94562344931653386</v>
      </c>
      <c r="HK203">
        <f t="shared" si="772"/>
        <v>0.92855188917326847</v>
      </c>
      <c r="HL203">
        <f t="shared" si="773"/>
        <v>1.029129932401899</v>
      </c>
      <c r="HM203">
        <f t="shared" si="774"/>
        <v>1.1732603630429088</v>
      </c>
      <c r="HN203">
        <f t="shared" si="932"/>
        <v>0.99373240550087738</v>
      </c>
      <c r="HP203" s="8">
        <f t="shared" si="799"/>
        <v>37</v>
      </c>
      <c r="HQ203" t="b">
        <f t="shared" si="776"/>
        <v>0</v>
      </c>
      <c r="HT203" s="11"/>
      <c r="HU203" s="11"/>
      <c r="HV203" s="11"/>
      <c r="HW203" s="11" t="str">
        <f t="shared" ca="1" si="841"/>
        <v/>
      </c>
      <c r="HX203" s="12" t="str">
        <f t="shared" ca="1" si="910"/>
        <v/>
      </c>
      <c r="HY203" s="12" t="str">
        <f t="shared" ca="1" si="911"/>
        <v/>
      </c>
      <c r="HZ203" s="12" t="str">
        <f t="shared" ca="1" si="912"/>
        <v/>
      </c>
      <c r="IC203" s="12" t="str">
        <f t="shared" ca="1" si="913"/>
        <v/>
      </c>
      <c r="ID203" s="12" t="str">
        <f t="shared" ca="1" si="914"/>
        <v/>
      </c>
      <c r="IE203" s="12" t="str">
        <f t="shared" ca="1" si="915"/>
        <v/>
      </c>
      <c r="IF203" s="12" t="str">
        <f t="shared" ca="1" si="916"/>
        <v/>
      </c>
      <c r="IG203" s="12" t="str">
        <f t="shared" ca="1" si="917"/>
        <v/>
      </c>
      <c r="IH203" s="197"/>
      <c r="II203">
        <f t="shared" si="933"/>
        <v>1.0153322876322035</v>
      </c>
      <c r="IJ203">
        <f t="shared" si="934"/>
        <v>1.0227054921100727</v>
      </c>
      <c r="IK203" t="e">
        <f t="shared" si="935"/>
        <v>#DIV/0!</v>
      </c>
      <c r="IL203">
        <f t="shared" si="869"/>
        <v>1</v>
      </c>
      <c r="IM203">
        <f t="shared" si="867"/>
        <v>1.0078657092751844</v>
      </c>
      <c r="IN203">
        <f t="shared" si="868"/>
        <v>1.0150139595383405</v>
      </c>
    </row>
    <row r="204" spans="1:248" x14ac:dyDescent="0.2">
      <c r="A204" t="s">
        <v>202</v>
      </c>
      <c r="B204" s="1">
        <f t="shared" si="781"/>
        <v>1987</v>
      </c>
      <c r="C204" s="42">
        <f t="shared" si="806"/>
        <v>9825.42</v>
      </c>
      <c r="D204" s="42">
        <f t="shared" si="806"/>
        <v>6313.0020000000004</v>
      </c>
      <c r="E204" s="42">
        <f t="shared" si="806"/>
        <v>22834.563000000002</v>
      </c>
      <c r="F204" s="42">
        <f t="shared" si="806"/>
        <v>21434.367999999999</v>
      </c>
      <c r="G204" s="42">
        <f t="shared" si="870"/>
        <v>18603.382000000001</v>
      </c>
      <c r="H204" s="42">
        <f t="shared" si="747"/>
        <v>79010.735000000001</v>
      </c>
      <c r="I204" s="42">
        <f t="shared" si="842"/>
        <v>60407.353000000003</v>
      </c>
      <c r="J204" s="277">
        <f t="shared" si="807"/>
        <v>3.2185562057457013</v>
      </c>
      <c r="K204" s="277"/>
      <c r="L204" s="42">
        <f>[11]National!H134</f>
        <v>9805.7130000000016</v>
      </c>
      <c r="M204" s="42">
        <f t="shared" si="871"/>
        <v>6322.2154031280006</v>
      </c>
      <c r="N204" s="42">
        <f>[12]Total_Industrial!F132</f>
        <v>17041.59408824228</v>
      </c>
      <c r="O204" s="42">
        <f t="shared" si="808"/>
        <v>20453.715205859604</v>
      </c>
      <c r="P204" s="42">
        <f t="shared" si="809"/>
        <v>18149.733932654148</v>
      </c>
      <c r="Q204" s="42">
        <f t="shared" si="937"/>
        <v>71772.971629884036</v>
      </c>
      <c r="R204" s="272"/>
      <c r="S204" s="273"/>
      <c r="T204" s="51">
        <f t="shared" si="811"/>
        <v>0.99799428421380476</v>
      </c>
      <c r="U204" s="51">
        <f t="shared" si="812"/>
        <v>1.0014594329493323</v>
      </c>
      <c r="V204" s="51">
        <f t="shared" si="813"/>
        <v>0.74630699471858863</v>
      </c>
      <c r="W204" s="51">
        <f t="shared" si="814"/>
        <v>0.95424857900450366</v>
      </c>
      <c r="X204" s="51">
        <f t="shared" si="815"/>
        <v>0.97561475287956489</v>
      </c>
      <c r="Y204" s="51">
        <f t="shared" si="816"/>
        <v>0.90839518996860413</v>
      </c>
      <c r="AA204" s="23">
        <f t="shared" si="817"/>
        <v>89485.978910346399</v>
      </c>
      <c r="AB204" s="23">
        <f t="shared" si="872"/>
        <v>60763.476770077759</v>
      </c>
      <c r="AC204" s="27">
        <f t="shared" si="818"/>
        <v>1953.7808984948601</v>
      </c>
      <c r="AD204" s="58">
        <f t="shared" si="818"/>
        <v>1.0584149691649238</v>
      </c>
      <c r="AE204" s="27">
        <f t="shared" si="873"/>
        <v>8179.7629982870421</v>
      </c>
      <c r="AF204" s="27">
        <f t="shared" si="819"/>
        <v>8511</v>
      </c>
      <c r="AI204" s="267">
        <f t="shared" si="820"/>
        <v>109.57820565190534</v>
      </c>
      <c r="AJ204" s="267">
        <f t="shared" si="821"/>
        <v>104.04630773598687</v>
      </c>
      <c r="AK204" s="267">
        <f t="shared" si="822"/>
        <v>8.7223670276286676</v>
      </c>
      <c r="AL204" s="51">
        <f t="shared" si="800"/>
        <v>19.32485443020267</v>
      </c>
      <c r="AM204" s="291">
        <f t="shared" si="801"/>
        <v>2.21885816697317</v>
      </c>
      <c r="AN204" s="15"/>
      <c r="AO204" s="34">
        <f t="shared" si="874"/>
        <v>8.4329657654663421</v>
      </c>
      <c r="AP204" s="34">
        <f t="shared" si="875"/>
        <v>9.2833668194101744</v>
      </c>
      <c r="AR204" s="26">
        <f t="shared" si="876"/>
        <v>0.96755174968399793</v>
      </c>
      <c r="AS204" s="26">
        <f t="shared" si="877"/>
        <v>0.99339627527820407</v>
      </c>
      <c r="AT204" s="26">
        <f t="shared" si="878"/>
        <v>0.95856696959609866</v>
      </c>
      <c r="AU204" s="26">
        <f t="shared" si="879"/>
        <v>0.99703874211736232</v>
      </c>
      <c r="AV204" s="26">
        <f t="shared" si="880"/>
        <v>0.97193782726717304</v>
      </c>
      <c r="AW204" s="26">
        <f t="shared" si="881"/>
        <v>0.96820892881408005</v>
      </c>
      <c r="AZ204" s="34">
        <f t="shared" si="882"/>
        <v>10.514155670349712</v>
      </c>
      <c r="BA204" s="34">
        <f t="shared" si="883"/>
        <v>7.1394050957675663</v>
      </c>
      <c r="BB204" s="34">
        <f t="shared" si="884"/>
        <v>0.22955949929442607</v>
      </c>
      <c r="BC204" s="95">
        <f t="shared" si="885"/>
        <v>1.2435847364174876E-4</v>
      </c>
      <c r="BD204" s="34">
        <f t="shared" si="886"/>
        <v>0.96108130634320788</v>
      </c>
      <c r="BE204" s="34"/>
      <c r="BI204" s="258">
        <f>[11]National!CQ134</f>
        <v>0.98683679653541556</v>
      </c>
      <c r="BJ204" s="258">
        <f>[10]Commercial_Total!Y133</f>
        <v>1.0045024961950417</v>
      </c>
      <c r="BK204" s="258">
        <f>[12]Total_Industrial!Z132</f>
        <v>0.97377104265982117</v>
      </c>
      <c r="BL204" s="51">
        <f t="shared" si="823"/>
        <v>0.98888140040798556</v>
      </c>
      <c r="BM204" s="290">
        <f t="shared" si="844"/>
        <v>0.97193782726717304</v>
      </c>
      <c r="BO204" s="258">
        <f>[11]National!CU134</f>
        <v>0.98045771406262539</v>
      </c>
      <c r="BP204" s="258">
        <f>[10]Commercial_Total!X133</f>
        <v>0.98894356065922495</v>
      </c>
      <c r="BQ204" s="258">
        <f>[12]Total_Industrial!AD132</f>
        <v>0.98438655202220215</v>
      </c>
      <c r="BR204" s="51">
        <f t="shared" si="936"/>
        <v>1.0082490597012059</v>
      </c>
      <c r="BS204" s="51">
        <v>1</v>
      </c>
      <c r="BU204">
        <f t="shared" si="938"/>
        <v>0.99999999999999978</v>
      </c>
      <c r="BV204">
        <f t="shared" si="939"/>
        <v>1.0000000000000002</v>
      </c>
      <c r="BW204">
        <f t="shared" si="940"/>
        <v>1.0000001560108707</v>
      </c>
      <c r="BX204">
        <f t="shared" si="941"/>
        <v>1.0000000000000009</v>
      </c>
      <c r="BY204">
        <f t="shared" si="942"/>
        <v>1</v>
      </c>
      <c r="BZ204" s="26"/>
      <c r="CA204" s="83">
        <f t="shared" si="782"/>
        <v>1.0704179295946472</v>
      </c>
      <c r="CB204" s="83">
        <f t="shared" si="887"/>
        <v>0.96692264893960522</v>
      </c>
      <c r="CC204" s="83">
        <f t="shared" si="918"/>
        <v>0.96820892881408005</v>
      </c>
      <c r="CD204" s="83">
        <f t="shared" si="888"/>
        <v>0.99104347182041885</v>
      </c>
      <c r="CE204" s="83">
        <f t="shared" si="889"/>
        <v>0.99482251371871588</v>
      </c>
      <c r="CF204" s="83">
        <f t="shared" si="890"/>
        <v>0.98204364419116774</v>
      </c>
      <c r="CG204" s="411">
        <f t="shared" si="749"/>
        <v>1.0363882354596707</v>
      </c>
      <c r="CH204" s="411">
        <f t="shared" si="891"/>
        <v>1.0363881969962188</v>
      </c>
      <c r="CI204" s="9"/>
      <c r="CJ204" s="84">
        <f t="shared" si="750"/>
        <v>0.98591235784091247</v>
      </c>
      <c r="CK204" s="26"/>
      <c r="CL204" s="87">
        <f t="shared" si="892"/>
        <v>0.91861011658885483</v>
      </c>
      <c r="CM204" s="87">
        <f t="shared" si="751"/>
        <v>2.0595256703304131E-3</v>
      </c>
      <c r="CN204" s="92">
        <f t="shared" si="752"/>
        <v>1</v>
      </c>
      <c r="CO204" s="92">
        <f t="shared" si="753"/>
        <v>1</v>
      </c>
      <c r="CP204" s="5">
        <f t="shared" si="754"/>
        <v>1</v>
      </c>
      <c r="CQ204" s="91">
        <f t="shared" si="893"/>
        <v>1</v>
      </c>
      <c r="CR204" s="37">
        <f t="shared" si="894"/>
        <v>1.0363882354596707</v>
      </c>
      <c r="CS204">
        <f t="shared" si="895"/>
        <v>0.98591235784091247</v>
      </c>
      <c r="CT204" s="84">
        <f t="shared" si="896"/>
        <v>0.97695909043788476</v>
      </c>
      <c r="CU204" s="205"/>
      <c r="CV204" s="244"/>
      <c r="CW204" s="5"/>
      <c r="CX204" s="26">
        <f t="shared" si="824"/>
        <v>0.13662124860268718</v>
      </c>
      <c r="CY204" s="26">
        <f t="shared" si="825"/>
        <v>8.8086298498690374E-2</v>
      </c>
      <c r="CZ204" s="26">
        <f t="shared" si="826"/>
        <v>0.23743748797418734</v>
      </c>
      <c r="DA204" s="26">
        <f t="shared" si="827"/>
        <v>0.28497796233566164</v>
      </c>
      <c r="DB204" s="26">
        <f t="shared" si="828"/>
        <v>0.25287700258877344</v>
      </c>
      <c r="DC204" s="26">
        <f t="shared" si="943"/>
        <v>1</v>
      </c>
      <c r="DE204" s="26">
        <f t="shared" si="944"/>
        <v>0.13737413343976404</v>
      </c>
      <c r="DF204" s="26">
        <f t="shared" si="945"/>
        <v>8.7855503635046531E-2</v>
      </c>
      <c r="DG204" s="26">
        <f t="shared" si="946"/>
        <v>0.23785876583825744</v>
      </c>
      <c r="DH204" s="26">
        <f t="shared" si="947"/>
        <v>0.2850668845324989</v>
      </c>
      <c r="DI204" s="26">
        <f t="shared" si="948"/>
        <v>0.25184145663075791</v>
      </c>
      <c r="DJ204" s="26">
        <f t="shared" si="949"/>
        <v>0.99999674407632488</v>
      </c>
      <c r="DK204" s="26"/>
      <c r="DL204" s="26">
        <f t="shared" si="950"/>
        <v>0.13737458072091377</v>
      </c>
      <c r="DM204" s="26">
        <f t="shared" si="951"/>
        <v>8.7855789686792168E-2</v>
      </c>
      <c r="DN204" s="26">
        <f t="shared" si="952"/>
        <v>0.23785954029076603</v>
      </c>
      <c r="DO204" s="26">
        <f t="shared" si="953"/>
        <v>0.28506781269153925</v>
      </c>
      <c r="DP204" s="26">
        <f t="shared" si="954"/>
        <v>0.2518422766099887</v>
      </c>
      <c r="DQ204" s="26">
        <f t="shared" si="955"/>
        <v>0.99999999999999989</v>
      </c>
      <c r="DR204" s="26"/>
      <c r="DS204" s="26"/>
      <c r="DT204" s="26">
        <f t="shared" si="783"/>
        <v>-1.8502535809187251E-3</v>
      </c>
      <c r="DU204" s="26">
        <f t="shared" si="784"/>
        <v>7.9909973890595325E-3</v>
      </c>
      <c r="DV204" s="26">
        <f t="shared" si="785"/>
        <v>-2.505621060244927E-2</v>
      </c>
      <c r="DW204" s="26">
        <f t="shared" si="786"/>
        <v>-1.7164165352648669E-2</v>
      </c>
      <c r="DX204" s="26">
        <f t="shared" si="787"/>
        <v>-1.1716239884999122E-2</v>
      </c>
      <c r="DZ204" s="26">
        <f t="shared" si="788"/>
        <v>0.98673321323627383</v>
      </c>
      <c r="EA204" s="26">
        <f t="shared" si="789"/>
        <v>0.78240043040117002</v>
      </c>
      <c r="EB204" s="26">
        <f t="shared" si="897"/>
        <v>0.97695909043788476</v>
      </c>
      <c r="ED204" s="26">
        <f t="shared" si="919"/>
        <v>-1.9260211516351381E-2</v>
      </c>
      <c r="EE204" s="26">
        <f t="shared" si="920"/>
        <v>-1.2870906723022211E-2</v>
      </c>
      <c r="EF204" s="26">
        <f t="shared" si="921"/>
        <v>1.1382583180280792E-2</v>
      </c>
      <c r="EG204" s="26">
        <f t="shared" si="922"/>
        <v>6.4109499383123028E-3</v>
      </c>
      <c r="EH204" s="26">
        <f t="shared" si="923"/>
        <v>9.7995100042984305E-3</v>
      </c>
      <c r="EJ204" s="26">
        <f t="shared" si="924"/>
        <v>1.0032315053241805</v>
      </c>
      <c r="EK204" s="26">
        <f t="shared" si="790"/>
        <v>0.87204450862523775</v>
      </c>
      <c r="EL204" s="26">
        <f t="shared" si="898"/>
        <v>0.99104347182041885</v>
      </c>
      <c r="EO204" s="26">
        <f t="shared" si="791"/>
        <v>-1.311886956596665E-2</v>
      </c>
      <c r="EP204" s="26">
        <f t="shared" si="792"/>
        <v>8.2150645710716494E-3</v>
      </c>
      <c r="EQ204" s="26">
        <f t="shared" si="793"/>
        <v>-4.0108425388047195E-2</v>
      </c>
      <c r="ER204" s="26">
        <f t="shared" si="794"/>
        <v>-1.8789078848142186E-2</v>
      </c>
      <c r="ES204" s="292">
        <f t="shared" si="859"/>
        <v>-1.1716239884999122E-2</v>
      </c>
      <c r="EU204" s="26">
        <f t="shared" si="925"/>
        <v>0.9812505631437739</v>
      </c>
      <c r="EV204" s="26">
        <f t="shared" si="796"/>
        <v>0.78150790555077831</v>
      </c>
      <c r="EW204" s="26">
        <f t="shared" si="899"/>
        <v>0.98204364419116774</v>
      </c>
      <c r="EX204" s="26"/>
      <c r="EY204" s="26">
        <f t="shared" si="926"/>
        <v>1.1268615985047633E-2</v>
      </c>
      <c r="EZ204" s="26">
        <f t="shared" si="927"/>
        <v>-2.2406718201191598E-4</v>
      </c>
      <c r="FA204" s="26">
        <f t="shared" si="928"/>
        <v>1.5052302804083095E-2</v>
      </c>
      <c r="FB204" s="26">
        <f t="shared" si="929"/>
        <v>1.6249134954939861E-3</v>
      </c>
      <c r="FC204" s="26">
        <f t="shared" si="930"/>
        <v>0</v>
      </c>
      <c r="FD204" s="26"/>
      <c r="FE204" s="26">
        <f t="shared" si="931"/>
        <v>1.0055874319533811</v>
      </c>
      <c r="FF204" s="26">
        <f t="shared" si="797"/>
        <v>1.0011421766814195</v>
      </c>
      <c r="FG204" s="26">
        <f t="shared" si="900"/>
        <v>0.99482251371871588</v>
      </c>
      <c r="FW204" s="26">
        <f t="shared" si="901"/>
        <v>1.0704179295946472</v>
      </c>
      <c r="FY204" s="8">
        <f t="shared" si="798"/>
        <v>38</v>
      </c>
      <c r="FZ204" t="b">
        <f t="shared" si="768"/>
        <v>0</v>
      </c>
      <c r="GD204" s="11"/>
      <c r="GE204" s="11"/>
      <c r="GF204" s="11"/>
      <c r="GG204" s="11" t="str">
        <f t="shared" ca="1" si="902"/>
        <v/>
      </c>
      <c r="GH204" s="12" t="str">
        <f t="shared" ca="1" si="803"/>
        <v/>
      </c>
      <c r="GI204" s="12" t="str">
        <f t="shared" ca="1" si="804"/>
        <v/>
      </c>
      <c r="GJ204" s="12" t="str">
        <f t="shared" ca="1" si="805"/>
        <v/>
      </c>
      <c r="GN204" s="12" t="str">
        <f t="shared" ca="1" si="862"/>
        <v/>
      </c>
      <c r="GO204" s="12" t="str">
        <f t="shared" ca="1" si="863"/>
        <v/>
      </c>
      <c r="GP204" s="12" t="str">
        <f t="shared" ca="1" si="864"/>
        <v/>
      </c>
      <c r="GQ204" s="12" t="str">
        <f t="shared" ca="1" si="865"/>
        <v/>
      </c>
      <c r="GR204" s="12" t="str">
        <f t="shared" ca="1" si="866"/>
        <v/>
      </c>
      <c r="GY204" s="14"/>
      <c r="HA204">
        <f t="shared" si="903"/>
        <v>0.77152491977446191</v>
      </c>
      <c r="HB204">
        <f t="shared" si="904"/>
        <v>1.0716902677341129</v>
      </c>
      <c r="HC204">
        <f t="shared" si="905"/>
        <v>0.98908664546491831</v>
      </c>
      <c r="HD204">
        <f t="shared" si="906"/>
        <v>1.0280678900753988</v>
      </c>
      <c r="HE204">
        <f t="shared" si="907"/>
        <v>0.84076645900286329</v>
      </c>
      <c r="HF204">
        <f t="shared" si="908"/>
        <v>0.8407665579875564</v>
      </c>
      <c r="HH204">
        <f t="shared" si="909"/>
        <v>1.0599945318905339</v>
      </c>
      <c r="HJ204">
        <f t="shared" si="771"/>
        <v>0.94387542378717093</v>
      </c>
      <c r="HK204">
        <f t="shared" si="772"/>
        <v>0.93600167084545038</v>
      </c>
      <c r="HL204">
        <f t="shared" si="773"/>
        <v>1.0036642056813276</v>
      </c>
      <c r="HM204">
        <f t="shared" si="774"/>
        <v>1.1532941698723513</v>
      </c>
      <c r="HN204">
        <f t="shared" si="932"/>
        <v>0.98215753762765878</v>
      </c>
      <c r="HP204" s="8">
        <f t="shared" si="799"/>
        <v>38</v>
      </c>
      <c r="HQ204" t="b">
        <f t="shared" si="776"/>
        <v>0</v>
      </c>
      <c r="HT204" s="11"/>
      <c r="HU204" s="11"/>
      <c r="HV204" s="11"/>
      <c r="HW204" s="11" t="str">
        <f t="shared" ca="1" si="841"/>
        <v/>
      </c>
      <c r="HX204" s="12" t="str">
        <f t="shared" ca="1" si="910"/>
        <v/>
      </c>
      <c r="HY204" s="12" t="str">
        <f t="shared" ca="1" si="911"/>
        <v/>
      </c>
      <c r="HZ204" s="12" t="str">
        <f t="shared" ca="1" si="912"/>
        <v/>
      </c>
      <c r="IC204" s="12" t="str">
        <f t="shared" ca="1" si="913"/>
        <v/>
      </c>
      <c r="ID204" s="12" t="str">
        <f t="shared" ca="1" si="914"/>
        <v/>
      </c>
      <c r="IE204" s="12" t="str">
        <f t="shared" ca="1" si="915"/>
        <v/>
      </c>
      <c r="IF204" s="12" t="str">
        <f t="shared" ca="1" si="916"/>
        <v/>
      </c>
      <c r="IG204" s="12" t="str">
        <f t="shared" ca="1" si="917"/>
        <v/>
      </c>
      <c r="IH204" s="197"/>
      <c r="II204">
        <f t="shared" si="933"/>
        <v>1.0304201935369028</v>
      </c>
      <c r="IJ204">
        <f t="shared" si="934"/>
        <v>1.0445556731731047</v>
      </c>
      <c r="IK204" t="e">
        <f t="shared" si="935"/>
        <v>#DIV/0!</v>
      </c>
      <c r="IL204">
        <f t="shared" si="869"/>
        <v>0.98420587821421646</v>
      </c>
      <c r="IM204">
        <f t="shared" si="867"/>
        <v>1.0376577150508792</v>
      </c>
      <c r="IN204">
        <f t="shared" si="868"/>
        <v>1.0358679639379091</v>
      </c>
    </row>
    <row r="205" spans="1:248" x14ac:dyDescent="0.2">
      <c r="A205" t="s">
        <v>202</v>
      </c>
      <c r="B205" s="1">
        <f t="shared" si="781"/>
        <v>1988</v>
      </c>
      <c r="C205" s="42">
        <f t="shared" si="806"/>
        <v>10403.688999999998</v>
      </c>
      <c r="D205" s="42">
        <f t="shared" si="806"/>
        <v>6669.1350000000002</v>
      </c>
      <c r="E205" s="42">
        <f t="shared" si="806"/>
        <v>23870.031999999999</v>
      </c>
      <c r="F205" s="42">
        <f t="shared" si="806"/>
        <v>22282.562000000002</v>
      </c>
      <c r="G205" s="42">
        <f t="shared" si="870"/>
        <v>19430.385000000002</v>
      </c>
      <c r="H205" s="42">
        <f t="shared" si="747"/>
        <v>82655.803000000014</v>
      </c>
      <c r="I205" s="42">
        <f t="shared" si="842"/>
        <v>63225.418000000012</v>
      </c>
      <c r="J205" s="277">
        <f t="shared" si="807"/>
        <v>3.2092974028201899</v>
      </c>
      <c r="K205" s="277"/>
      <c r="L205" s="42">
        <f>[11]National!H135</f>
        <v>10386.471000000001</v>
      </c>
      <c r="M205" s="42">
        <f t="shared" si="871"/>
        <v>6678.3484031280004</v>
      </c>
      <c r="N205" s="42">
        <f>[12]Total_Industrial!F133</f>
        <v>18174.275768912619</v>
      </c>
      <c r="O205" s="42">
        <f t="shared" si="808"/>
        <v>21007.131787469683</v>
      </c>
      <c r="P205" s="42">
        <f t="shared" si="809"/>
        <v>19005.013797050509</v>
      </c>
      <c r="Q205" s="42">
        <f t="shared" si="937"/>
        <v>75251.240756560815</v>
      </c>
      <c r="R205" s="272"/>
      <c r="S205" s="273"/>
      <c r="T205" s="51">
        <f t="shared" si="811"/>
        <v>0.99834501012092947</v>
      </c>
      <c r="U205" s="51">
        <f t="shared" si="812"/>
        <v>1.0013814989692067</v>
      </c>
      <c r="V205" s="51">
        <f t="shared" si="813"/>
        <v>0.76138464200268441</v>
      </c>
      <c r="W205" s="51">
        <f t="shared" si="814"/>
        <v>0.94276106075547694</v>
      </c>
      <c r="X205" s="51">
        <f t="shared" si="815"/>
        <v>0.97810793749328728</v>
      </c>
      <c r="Y205" s="51">
        <f t="shared" si="816"/>
        <v>0.91041690994836511</v>
      </c>
      <c r="AA205" s="23">
        <f t="shared" si="817"/>
        <v>90911.24345826685</v>
      </c>
      <c r="AB205" s="23">
        <f t="shared" si="872"/>
        <v>62000.598696130473</v>
      </c>
      <c r="AC205" s="27">
        <f t="shared" si="818"/>
        <v>2036.7312494111513</v>
      </c>
      <c r="AD205" s="58">
        <f t="shared" si="818"/>
        <v>1.0991398319611194</v>
      </c>
      <c r="AE205" s="27">
        <f t="shared" si="873"/>
        <v>8603.7801906990389</v>
      </c>
      <c r="AF205" s="27">
        <f t="shared" si="819"/>
        <v>8866.5</v>
      </c>
      <c r="AI205" s="267">
        <f t="shared" si="820"/>
        <v>114.24847581991276</v>
      </c>
      <c r="AJ205" s="267">
        <f t="shared" si="821"/>
        <v>107.71425669386002</v>
      </c>
      <c r="AK205" s="267">
        <f t="shared" si="822"/>
        <v>8.9232567007390227</v>
      </c>
      <c r="AL205" s="51">
        <f t="shared" ref="AL205:AL234" si="956">O205/AD205*0.001</f>
        <v>19.112337826924264</v>
      </c>
      <c r="AM205" s="291">
        <f t="shared" ref="AM205:AM234" si="957">P205/AE205</f>
        <v>2.2089143813315379</v>
      </c>
      <c r="AN205" s="15"/>
      <c r="AO205" s="34">
        <f t="shared" si="874"/>
        <v>8.4871415729499589</v>
      </c>
      <c r="AP205" s="34">
        <f t="shared" si="875"/>
        <v>9.322258275531496</v>
      </c>
      <c r="AR205" s="26">
        <f t="shared" si="876"/>
        <v>1.0087892206360876</v>
      </c>
      <c r="AS205" s="26">
        <f t="shared" si="877"/>
        <v>1.0284165168605153</v>
      </c>
      <c r="AT205" s="26">
        <f t="shared" si="878"/>
        <v>0.98064425716799031</v>
      </c>
      <c r="AU205" s="26">
        <f t="shared" si="879"/>
        <v>0.98607424623579953</v>
      </c>
      <c r="AV205" s="26">
        <f t="shared" si="880"/>
        <v>0.96758209982357424</v>
      </c>
      <c r="AW205" s="26">
        <f t="shared" si="881"/>
        <v>0.9744289825875877</v>
      </c>
      <c r="AZ205" s="34">
        <f t="shared" si="882"/>
        <v>10.253340490415255</v>
      </c>
      <c r="BA205" s="34">
        <f t="shared" si="883"/>
        <v>6.9926801664840097</v>
      </c>
      <c r="BB205" s="34">
        <f t="shared" si="884"/>
        <v>0.22971084976159153</v>
      </c>
      <c r="BC205" s="95">
        <f t="shared" si="885"/>
        <v>1.2396546912097438E-4</v>
      </c>
      <c r="BD205" s="34">
        <f t="shared" si="886"/>
        <v>0.97036938935307493</v>
      </c>
      <c r="BE205" s="34"/>
      <c r="BI205" s="258">
        <f>[11]National!CQ135</f>
        <v>0.98777238699280279</v>
      </c>
      <c r="BJ205" s="258">
        <f>[10]Commercial_Total!Y134</f>
        <v>1.0266880763387249</v>
      </c>
      <c r="BK205" s="258">
        <f>[12]Total_Industrial!Z133</f>
        <v>0.99780226335028643</v>
      </c>
      <c r="BL205" s="51">
        <f t="shared" si="823"/>
        <v>0.9740290738609132</v>
      </c>
      <c r="BM205" s="290">
        <f t="shared" si="844"/>
        <v>0.96758209982357424</v>
      </c>
      <c r="BO205" s="258">
        <f>[11]National!CU135</f>
        <v>1.0212770005722354</v>
      </c>
      <c r="BP205" s="258">
        <f>[10]Commercial_Total!X134</f>
        <v>1.00168351085556</v>
      </c>
      <c r="BQ205" s="258">
        <f>[12]Total_Industrial!AD133</f>
        <v>0.98280441350047199</v>
      </c>
      <c r="BR205" s="51">
        <f t="shared" si="936"/>
        <v>1.0123663376157153</v>
      </c>
      <c r="BS205" s="51">
        <v>1</v>
      </c>
      <c r="BU205">
        <f t="shared" si="938"/>
        <v>0.99999999999999933</v>
      </c>
      <c r="BV205">
        <f t="shared" si="939"/>
        <v>0.99999999999999978</v>
      </c>
      <c r="BW205">
        <f t="shared" si="940"/>
        <v>1.0000002152191581</v>
      </c>
      <c r="BX205">
        <f t="shared" si="941"/>
        <v>1.0000000000000002</v>
      </c>
      <c r="BY205">
        <f t="shared" si="942"/>
        <v>1</v>
      </c>
      <c r="BZ205" s="26"/>
      <c r="CA205" s="83">
        <f t="shared" si="782"/>
        <v>1.1151287243274515</v>
      </c>
      <c r="CB205" s="83">
        <f t="shared" si="887"/>
        <v>0.97097344543461395</v>
      </c>
      <c r="CC205" s="83">
        <f t="shared" si="918"/>
        <v>0.9744289825875877</v>
      </c>
      <c r="CD205" s="83">
        <f t="shared" si="888"/>
        <v>0.98749216633751491</v>
      </c>
      <c r="CE205" s="83">
        <f t="shared" si="889"/>
        <v>1.0023091508008399</v>
      </c>
      <c r="CF205" s="83">
        <f t="shared" si="890"/>
        <v>0.98449805070436114</v>
      </c>
      <c r="CG205" s="411">
        <f t="shared" si="749"/>
        <v>1.0866138040350197</v>
      </c>
      <c r="CH205" s="411">
        <f t="shared" si="891"/>
        <v>1.0866137483005933</v>
      </c>
      <c r="CI205" s="9"/>
      <c r="CJ205" s="84">
        <f t="shared" si="750"/>
        <v>0.98977243466423637</v>
      </c>
      <c r="CK205" s="26"/>
      <c r="CL205" s="87">
        <f t="shared" si="892"/>
        <v>1.0032070641434789</v>
      </c>
      <c r="CM205" s="87">
        <f t="shared" si="751"/>
        <v>1.98120022701447E-3</v>
      </c>
      <c r="CN205" s="92">
        <f t="shared" si="752"/>
        <v>1</v>
      </c>
      <c r="CO205" s="92">
        <f t="shared" si="753"/>
        <v>1</v>
      </c>
      <c r="CP205" s="5">
        <f t="shared" si="754"/>
        <v>1</v>
      </c>
      <c r="CQ205" s="91">
        <f t="shared" si="893"/>
        <v>1</v>
      </c>
      <c r="CR205" s="37">
        <f t="shared" si="894"/>
        <v>1.0866138040350197</v>
      </c>
      <c r="CS205">
        <f t="shared" si="895"/>
        <v>0.98977243466423637</v>
      </c>
      <c r="CT205" s="84">
        <f t="shared" si="896"/>
        <v>0.98677135455324461</v>
      </c>
      <c r="CU205" s="205"/>
      <c r="CV205" s="244"/>
      <c r="CW205" s="5"/>
      <c r="CX205" s="26">
        <f t="shared" si="824"/>
        <v>0.13802391688929663</v>
      </c>
      <c r="CY205" s="26">
        <f t="shared" si="825"/>
        <v>8.8747352681301073E-2</v>
      </c>
      <c r="CZ205" s="26">
        <f t="shared" si="826"/>
        <v>0.24151463266508447</v>
      </c>
      <c r="DA205" s="26">
        <f t="shared" si="827"/>
        <v>0.27915993910888659</v>
      </c>
      <c r="DB205" s="26">
        <f t="shared" si="828"/>
        <v>0.25255415865543118</v>
      </c>
      <c r="DC205" s="26">
        <f t="shared" si="943"/>
        <v>1</v>
      </c>
      <c r="DE205" s="26">
        <f t="shared" si="944"/>
        <v>0.13732138878601835</v>
      </c>
      <c r="DF205" s="26">
        <f t="shared" si="945"/>
        <v>8.8416413720556988E-2</v>
      </c>
      <c r="DG205" s="26">
        <f t="shared" si="946"/>
        <v>0.23947027566693638</v>
      </c>
      <c r="DH205" s="26">
        <f t="shared" si="947"/>
        <v>0.28205895010767951</v>
      </c>
      <c r="DI205" s="26">
        <f t="shared" si="948"/>
        <v>0.25271554625270082</v>
      </c>
      <c r="DJ205" s="26">
        <f t="shared" si="949"/>
        <v>0.99998257453389217</v>
      </c>
      <c r="DK205" s="26"/>
      <c r="DL205" s="26">
        <f t="shared" si="950"/>
        <v>0.13732378171692247</v>
      </c>
      <c r="DM205" s="26">
        <f t="shared" si="951"/>
        <v>8.8417954444625482E-2</v>
      </c>
      <c r="DN205" s="26">
        <f t="shared" si="952"/>
        <v>0.23947444862082451</v>
      </c>
      <c r="DO205" s="26">
        <f t="shared" si="953"/>
        <v>0.28206386520200283</v>
      </c>
      <c r="DP205" s="26">
        <f t="shared" si="954"/>
        <v>0.25271995001562458</v>
      </c>
      <c r="DQ205" s="26">
        <f t="shared" si="955"/>
        <v>0.99999999999999978</v>
      </c>
      <c r="DR205" s="26"/>
      <c r="DS205" s="26"/>
      <c r="DT205" s="26">
        <f t="shared" si="783"/>
        <v>4.1737187741660728E-2</v>
      </c>
      <c r="DU205" s="26">
        <f t="shared" si="784"/>
        <v>3.4645882800451479E-2</v>
      </c>
      <c r="DV205" s="26">
        <f t="shared" si="785"/>
        <v>2.2770331730418401E-2</v>
      </c>
      <c r="DW205" s="26">
        <f t="shared" si="786"/>
        <v>-1.10579756906147E-2</v>
      </c>
      <c r="DX205" s="26">
        <f t="shared" si="787"/>
        <v>-4.4915596952623867E-3</v>
      </c>
      <c r="DZ205" s="26">
        <f t="shared" si="788"/>
        <v>1.010043679629371</v>
      </c>
      <c r="EA205" s="26">
        <f t="shared" si="789"/>
        <v>0.79025860966600137</v>
      </c>
      <c r="EB205" s="26">
        <f t="shared" si="897"/>
        <v>0.98677135455324461</v>
      </c>
      <c r="ED205" s="26">
        <f t="shared" si="919"/>
        <v>-2.5118954299913687E-2</v>
      </c>
      <c r="EE205" s="26">
        <f t="shared" si="920"/>
        <v>-2.0765541522413472E-2</v>
      </c>
      <c r="EF205" s="26">
        <f t="shared" si="921"/>
        <v>6.5909098183858969E-4</v>
      </c>
      <c r="EG205" s="26">
        <f t="shared" si="922"/>
        <v>-3.1652594149692952E-3</v>
      </c>
      <c r="EH205" s="26">
        <f t="shared" si="923"/>
        <v>9.6178014046343976E-3</v>
      </c>
      <c r="EJ205" s="26">
        <f t="shared" si="924"/>
        <v>0.99641659969125207</v>
      </c>
      <c r="EK205" s="26">
        <f t="shared" si="790"/>
        <v>0.86891962406378809</v>
      </c>
      <c r="EL205" s="26">
        <f t="shared" si="898"/>
        <v>0.98749216633751491</v>
      </c>
      <c r="EO205" s="26">
        <f t="shared" si="791"/>
        <v>9.4762096236965221E-4</v>
      </c>
      <c r="EP205" s="26">
        <f t="shared" si="792"/>
        <v>2.184577139437072E-2</v>
      </c>
      <c r="EQ205" s="26">
        <f t="shared" si="793"/>
        <v>2.4378916893306048E-2</v>
      </c>
      <c r="ER205" s="26">
        <f t="shared" si="794"/>
        <v>-1.5133252577297423E-2</v>
      </c>
      <c r="ES205" s="292">
        <f t="shared" si="859"/>
        <v>-4.4915596952623867E-3</v>
      </c>
      <c r="EU205" s="26">
        <f t="shared" si="925"/>
        <v>1.0024992845559475</v>
      </c>
      <c r="EV205" s="26">
        <f t="shared" si="796"/>
        <v>0.78346111618947223</v>
      </c>
      <c r="EW205" s="26">
        <f t="shared" si="899"/>
        <v>0.98449805070436114</v>
      </c>
      <c r="EX205" s="26"/>
      <c r="EY205" s="26">
        <f t="shared" si="926"/>
        <v>4.0789566779290687E-2</v>
      </c>
      <c r="EZ205" s="26">
        <f t="shared" si="927"/>
        <v>1.2800111406080516E-2</v>
      </c>
      <c r="FA205" s="26">
        <f t="shared" si="928"/>
        <v>-1.608525954611044E-3</v>
      </c>
      <c r="FB205" s="26">
        <f t="shared" si="929"/>
        <v>4.0752768866820508E-3</v>
      </c>
      <c r="FC205" s="26">
        <f t="shared" si="930"/>
        <v>0</v>
      </c>
      <c r="FD205" s="26"/>
      <c r="FE205" s="26">
        <f t="shared" si="931"/>
        <v>1.0075256007769049</v>
      </c>
      <c r="FF205" s="26">
        <f t="shared" si="797"/>
        <v>1.0086763730240453</v>
      </c>
      <c r="FG205" s="26">
        <f t="shared" si="900"/>
        <v>1.0023091508008399</v>
      </c>
      <c r="FW205" s="26">
        <f t="shared" si="901"/>
        <v>1.1151287243274515</v>
      </c>
      <c r="FY205" s="8">
        <f t="shared" si="798"/>
        <v>39</v>
      </c>
      <c r="FZ205" t="b">
        <f t="shared" si="768"/>
        <v>0</v>
      </c>
      <c r="GD205" s="11"/>
      <c r="GE205" s="11"/>
      <c r="GF205" s="11"/>
      <c r="GG205" s="11" t="str">
        <f t="shared" ca="1" si="902"/>
        <v/>
      </c>
      <c r="GH205" s="12" t="str">
        <f t="shared" ca="1" si="803"/>
        <v/>
      </c>
      <c r="GI205" s="12" t="str">
        <f t="shared" ca="1" si="804"/>
        <v/>
      </c>
      <c r="GJ205" s="12" t="str">
        <f t="shared" ca="1" si="805"/>
        <v/>
      </c>
      <c r="GN205" s="12" t="str">
        <f t="shared" ca="1" si="862"/>
        <v/>
      </c>
      <c r="GO205" s="12" t="str">
        <f t="shared" ca="1" si="863"/>
        <v/>
      </c>
      <c r="GP205" s="12" t="str">
        <f t="shared" ca="1" si="864"/>
        <v/>
      </c>
      <c r="GQ205" s="12" t="str">
        <f t="shared" ca="1" si="865"/>
        <v/>
      </c>
      <c r="GR205" s="12" t="str">
        <f t="shared" ca="1" si="866"/>
        <v/>
      </c>
      <c r="GY205" s="14"/>
      <c r="HA205">
        <f t="shared" si="903"/>
        <v>0.80375111046648651</v>
      </c>
      <c r="HB205">
        <f t="shared" si="904"/>
        <v>1.0678499724978323</v>
      </c>
      <c r="HC205">
        <f t="shared" si="905"/>
        <v>0.99653011669245539</v>
      </c>
      <c r="HD205">
        <f t="shared" si="906"/>
        <v>1.0306373242755298</v>
      </c>
      <c r="HE205">
        <f t="shared" si="907"/>
        <v>0.88151178203692127</v>
      </c>
      <c r="HF205">
        <f t="shared" si="908"/>
        <v>0.88151187331978076</v>
      </c>
      <c r="HH205">
        <f t="shared" si="909"/>
        <v>1.0641446577033002</v>
      </c>
      <c r="HJ205">
        <f t="shared" si="771"/>
        <v>0.98410379956503191</v>
      </c>
      <c r="HK205">
        <f t="shared" si="772"/>
        <v>0.96899857797123434</v>
      </c>
      <c r="HL205">
        <f t="shared" si="773"/>
        <v>1.0267801527119012</v>
      </c>
      <c r="HM205">
        <f t="shared" si="774"/>
        <v>1.1406113235178139</v>
      </c>
      <c r="HN205">
        <f t="shared" si="932"/>
        <v>0.97775601067751339</v>
      </c>
      <c r="HP205" s="8">
        <f t="shared" si="799"/>
        <v>39</v>
      </c>
      <c r="HQ205" t="b">
        <f t="shared" si="776"/>
        <v>0</v>
      </c>
      <c r="HT205" s="11"/>
      <c r="HU205" s="11"/>
      <c r="HV205" s="11"/>
      <c r="HW205" s="11" t="str">
        <f t="shared" ca="1" si="841"/>
        <v/>
      </c>
      <c r="HX205" s="12" t="str">
        <f t="shared" ca="1" si="910"/>
        <v/>
      </c>
      <c r="HY205" s="12" t="str">
        <f t="shared" ca="1" si="911"/>
        <v/>
      </c>
      <c r="HZ205" s="12" t="str">
        <f t="shared" ca="1" si="912"/>
        <v/>
      </c>
      <c r="IC205" s="12" t="str">
        <f t="shared" ca="1" si="913"/>
        <v/>
      </c>
      <c r="ID205" s="12" t="str">
        <f t="shared" ca="1" si="914"/>
        <v/>
      </c>
      <c r="IE205" s="12" t="str">
        <f t="shared" ca="1" si="915"/>
        <v/>
      </c>
      <c r="IF205" s="12" t="str">
        <f t="shared" ca="1" si="916"/>
        <v/>
      </c>
      <c r="IG205" s="12" t="str">
        <f t="shared" ca="1" si="917"/>
        <v/>
      </c>
      <c r="IH205" s="197"/>
      <c r="II205">
        <f t="shared" si="933"/>
        <v>1.046831941938078</v>
      </c>
      <c r="IJ205">
        <f t="shared" si="934"/>
        <v>1.0658224405629118</v>
      </c>
      <c r="IK205" t="e">
        <f t="shared" si="935"/>
        <v>#DIV/0!</v>
      </c>
      <c r="IL205">
        <f t="shared" si="869"/>
        <v>0.99698486116635421</v>
      </c>
      <c r="IM205">
        <f t="shared" si="867"/>
        <v>1.0961094019154833</v>
      </c>
      <c r="IN205">
        <f t="shared" si="868"/>
        <v>1.1047176654546977</v>
      </c>
    </row>
    <row r="206" spans="1:248" x14ac:dyDescent="0.2">
      <c r="A206" t="s">
        <v>202</v>
      </c>
      <c r="B206" s="1">
        <f t="shared" si="781"/>
        <v>1989</v>
      </c>
      <c r="C206" s="42">
        <f t="shared" ref="C206:F225" si="958">C286+C366</f>
        <v>10661.07</v>
      </c>
      <c r="D206" s="42">
        <f t="shared" si="958"/>
        <v>6812.6180000000004</v>
      </c>
      <c r="E206" s="42">
        <f t="shared" si="958"/>
        <v>23994.095000000001</v>
      </c>
      <c r="F206" s="42">
        <f t="shared" si="958"/>
        <v>22441.050000000003</v>
      </c>
      <c r="G206" s="42">
        <f t="shared" si="870"/>
        <v>20838.174999999999</v>
      </c>
      <c r="H206" s="42">
        <f t="shared" si="747"/>
        <v>84747.008000000002</v>
      </c>
      <c r="I206" s="42">
        <f t="shared" si="842"/>
        <v>63908.832999999999</v>
      </c>
      <c r="J206" s="277">
        <f t="shared" si="807"/>
        <v>3.3066505014498535</v>
      </c>
      <c r="K206" s="277"/>
      <c r="L206" s="42">
        <f>[11]National!H136</f>
        <v>10641.656999999999</v>
      </c>
      <c r="M206" s="42">
        <f t="shared" si="871"/>
        <v>6821.8314031280006</v>
      </c>
      <c r="N206" s="42">
        <f>[12]Total_Industrial!F134</f>
        <v>18211.59132487973</v>
      </c>
      <c r="O206" s="42">
        <f t="shared" si="808"/>
        <v>21279.453053453246</v>
      </c>
      <c r="P206" s="42">
        <f t="shared" si="809"/>
        <v>20260.70374514813</v>
      </c>
      <c r="Q206" s="42">
        <f t="shared" si="937"/>
        <v>77215.236526609107</v>
      </c>
      <c r="R206" s="272"/>
      <c r="S206" s="273"/>
      <c r="T206" s="51">
        <f t="shared" si="811"/>
        <v>0.99817907583385157</v>
      </c>
      <c r="U206" s="51">
        <f t="shared" si="812"/>
        <v>1.0013524027221254</v>
      </c>
      <c r="V206" s="51">
        <f t="shared" si="813"/>
        <v>0.75900305157913761</v>
      </c>
      <c r="W206" s="51">
        <f t="shared" si="814"/>
        <v>0.9482378522151701</v>
      </c>
      <c r="X206" s="51">
        <f t="shared" si="815"/>
        <v>0.97228782007772419</v>
      </c>
      <c r="Y206" s="51">
        <f t="shared" si="816"/>
        <v>0.91112640255817767</v>
      </c>
      <c r="AA206" s="23">
        <f t="shared" si="817"/>
        <v>92242.309556573455</v>
      </c>
      <c r="AB206" s="23">
        <f t="shared" si="872"/>
        <v>63183.000000000015</v>
      </c>
      <c r="AC206" s="27">
        <f t="shared" si="818"/>
        <v>2057.171182005543</v>
      </c>
      <c r="AD206" s="58">
        <f t="shared" si="818"/>
        <v>1.1129082704132796</v>
      </c>
      <c r="AE206" s="27">
        <f t="shared" si="873"/>
        <v>8780.6478487396071</v>
      </c>
      <c r="AF206" s="27">
        <f t="shared" si="819"/>
        <v>9192.1</v>
      </c>
      <c r="AI206" s="267">
        <f t="shared" si="820"/>
        <v>115.36633298923773</v>
      </c>
      <c r="AJ206" s="267">
        <f t="shared" si="821"/>
        <v>107.96941270797524</v>
      </c>
      <c r="AK206" s="267">
        <f t="shared" si="822"/>
        <v>8.8527350004607737</v>
      </c>
      <c r="AL206" s="51">
        <f t="shared" si="956"/>
        <v>19.120581290631527</v>
      </c>
      <c r="AM206" s="291">
        <f t="shared" si="957"/>
        <v>2.3074269796682936</v>
      </c>
      <c r="AN206" s="15">
        <f>AM206/AM205</f>
        <v>1.0445977441087473</v>
      </c>
      <c r="AO206" s="34">
        <f t="shared" si="874"/>
        <v>8.4001736846432369</v>
      </c>
      <c r="AP206" s="34">
        <f t="shared" si="875"/>
        <v>9.2195480902078959</v>
      </c>
      <c r="AR206" s="26">
        <f t="shared" si="876"/>
        <v>1.0186596565831136</v>
      </c>
      <c r="AS206" s="26">
        <f t="shared" si="877"/>
        <v>1.0308526536110865</v>
      </c>
      <c r="AT206" s="26">
        <f t="shared" si="878"/>
        <v>0.97289409344381328</v>
      </c>
      <c r="AU206" s="26">
        <f t="shared" si="879"/>
        <v>0.98649955617617013</v>
      </c>
      <c r="AV206" s="26">
        <f t="shared" si="880"/>
        <v>1.0107340787157102</v>
      </c>
      <c r="AW206" s="26">
        <f t="shared" si="881"/>
        <v>0.96444399174089268</v>
      </c>
      <c r="AZ206" s="34">
        <f t="shared" si="882"/>
        <v>10.03495496748006</v>
      </c>
      <c r="BA206" s="34">
        <f t="shared" si="883"/>
        <v>6.8736197386886575</v>
      </c>
      <c r="BB206" s="34">
        <f t="shared" si="884"/>
        <v>0.22379773740554856</v>
      </c>
      <c r="BC206" s="95">
        <f t="shared" si="885"/>
        <v>1.2107225448083458E-4</v>
      </c>
      <c r="BD206" s="34">
        <f t="shared" si="886"/>
        <v>0.95523850357802964</v>
      </c>
      <c r="BE206" s="34"/>
      <c r="BI206" s="258">
        <f>[11]National!CQ136</f>
        <v>0.98838794562429233</v>
      </c>
      <c r="BJ206" s="258">
        <f>[10]Commercial_Total!Y135</f>
        <v>1.0296015230534834</v>
      </c>
      <c r="BK206" s="258">
        <f>[12]Total_Industrial!Z134</f>
        <v>0.99115414383435407</v>
      </c>
      <c r="BL206" s="51">
        <f t="shared" si="823"/>
        <v>0.96511721846923759</v>
      </c>
      <c r="BM206" s="290">
        <f t="shared" si="844"/>
        <v>1.0107340787157102</v>
      </c>
      <c r="BO206" s="258">
        <f>[11]National!CU136</f>
        <v>1.0306273574994893</v>
      </c>
      <c r="BP206" s="258">
        <f>[10]Commercial_Total!X135</f>
        <v>1.0012151599716876</v>
      </c>
      <c r="BQ206" s="258">
        <f>[12]Total_Industrial!AD134</f>
        <v>0.98157724922108747</v>
      </c>
      <c r="BR206" s="51">
        <f t="shared" si="936"/>
        <v>1.0221551717218835</v>
      </c>
      <c r="BS206" s="51">
        <v>1</v>
      </c>
      <c r="BU206">
        <f t="shared" si="938"/>
        <v>0.99999999999999978</v>
      </c>
      <c r="BV206">
        <f t="shared" si="939"/>
        <v>1.0000000000000002</v>
      </c>
      <c r="BW206">
        <f t="shared" si="940"/>
        <v>1.0000002719876664</v>
      </c>
      <c r="BX206">
        <f t="shared" si="941"/>
        <v>1</v>
      </c>
      <c r="BY206">
        <f t="shared" si="942"/>
        <v>1</v>
      </c>
      <c r="BZ206" s="26"/>
      <c r="CA206" s="83">
        <f t="shared" si="782"/>
        <v>1.1560790330897612</v>
      </c>
      <c r="CB206" s="83">
        <f t="shared" si="887"/>
        <v>0.9602755158581886</v>
      </c>
      <c r="CC206" s="83">
        <f t="shared" si="918"/>
        <v>0.96444399174089268</v>
      </c>
      <c r="CD206" s="83">
        <f t="shared" si="888"/>
        <v>0.96667004454913563</v>
      </c>
      <c r="CE206" s="83">
        <f t="shared" si="889"/>
        <v>1.0059105100369976</v>
      </c>
      <c r="CF206" s="83">
        <f t="shared" si="890"/>
        <v>0.99183500871517061</v>
      </c>
      <c r="CG206" s="411">
        <f t="shared" si="749"/>
        <v>1.1149735497377256</v>
      </c>
      <c r="CH206" s="411">
        <f t="shared" si="891"/>
        <v>1.1149734774410411</v>
      </c>
      <c r="CI206" s="9"/>
      <c r="CJ206" s="84">
        <f t="shared" si="750"/>
        <v>0.97238355754990824</v>
      </c>
      <c r="CK206" s="26"/>
      <c r="CL206" s="87">
        <f t="shared" si="892"/>
        <v>1.0078320395104368</v>
      </c>
      <c r="CM206" s="87">
        <f t="shared" si="751"/>
        <v>1.7853076706827059E-3</v>
      </c>
      <c r="CN206" s="92">
        <f t="shared" si="752"/>
        <v>1</v>
      </c>
      <c r="CO206" s="92">
        <f t="shared" si="753"/>
        <v>1</v>
      </c>
      <c r="CP206" s="5">
        <f t="shared" si="754"/>
        <v>1</v>
      </c>
      <c r="CQ206" s="91">
        <f t="shared" si="893"/>
        <v>1</v>
      </c>
      <c r="CR206" s="37">
        <f t="shared" si="894"/>
        <v>1.1149735497377256</v>
      </c>
      <c r="CS206">
        <f t="shared" si="895"/>
        <v>0.97238355754990824</v>
      </c>
      <c r="CT206" s="84">
        <f t="shared" si="896"/>
        <v>0.99769719479692631</v>
      </c>
      <c r="CU206" s="205"/>
      <c r="CV206" s="244"/>
      <c r="CW206" s="5"/>
      <c r="CX206" s="26">
        <f t="shared" si="824"/>
        <v>0.13781809755038155</v>
      </c>
      <c r="CY206" s="26">
        <f t="shared" si="825"/>
        <v>8.8348254955835467E-2</v>
      </c>
      <c r="CZ206" s="26">
        <f t="shared" si="826"/>
        <v>0.23585489268823054</v>
      </c>
      <c r="DA206" s="26">
        <f t="shared" si="827"/>
        <v>0.27558619270848367</v>
      </c>
      <c r="DB206" s="26">
        <f t="shared" si="828"/>
        <v>0.26239256209706874</v>
      </c>
      <c r="DC206" s="26">
        <f t="shared" si="943"/>
        <v>0.99999999999999989</v>
      </c>
      <c r="DE206" s="26">
        <f t="shared" si="944"/>
        <v>0.13792098162451047</v>
      </c>
      <c r="DF206" s="26">
        <f t="shared" si="945"/>
        <v>8.854765391911322E-2</v>
      </c>
      <c r="DG206" s="26">
        <f t="shared" si="946"/>
        <v>0.23867357851857129</v>
      </c>
      <c r="DH206" s="26">
        <f t="shared" si="947"/>
        <v>0.27736922877672343</v>
      </c>
      <c r="DI206" s="26">
        <f t="shared" si="948"/>
        <v>0.25744202910702241</v>
      </c>
      <c r="DJ206" s="26">
        <f t="shared" si="949"/>
        <v>0.99995347194594075</v>
      </c>
      <c r="DK206" s="26"/>
      <c r="DL206" s="26">
        <f t="shared" si="950"/>
        <v>0.13792739911799287</v>
      </c>
      <c r="DM206" s="26">
        <f t="shared" si="951"/>
        <v>8.855177406084376E-2</v>
      </c>
      <c r="DN206" s="26">
        <f t="shared" si="952"/>
        <v>0.23868468405245399</v>
      </c>
      <c r="DO206" s="26">
        <f t="shared" si="953"/>
        <v>0.27738213482768775</v>
      </c>
      <c r="DP206" s="26">
        <f t="shared" si="954"/>
        <v>0.25745400794102163</v>
      </c>
      <c r="DQ206" s="26">
        <f t="shared" si="955"/>
        <v>1</v>
      </c>
      <c r="DR206" s="26"/>
      <c r="DS206" s="26"/>
      <c r="DT206" s="26">
        <f t="shared" si="783"/>
        <v>9.7368807074592317E-3</v>
      </c>
      <c r="DU206" s="26">
        <f t="shared" si="784"/>
        <v>2.3660218119838277E-3</v>
      </c>
      <c r="DV206" s="26">
        <f t="shared" si="785"/>
        <v>-7.9345300614600909E-3</v>
      </c>
      <c r="DW206" s="26">
        <f t="shared" si="786"/>
        <v>4.3122335543662485E-4</v>
      </c>
      <c r="DX206" s="26">
        <f t="shared" si="787"/>
        <v>4.363187744348767E-2</v>
      </c>
      <c r="DZ206" s="26">
        <f t="shared" si="788"/>
        <v>1.0110723119325129</v>
      </c>
      <c r="EA206" s="26">
        <f t="shared" si="789"/>
        <v>0.79900859949957725</v>
      </c>
      <c r="EB206" s="26">
        <f t="shared" si="897"/>
        <v>0.99769719479692631</v>
      </c>
      <c r="ED206" s="26">
        <f t="shared" si="919"/>
        <v>-2.1529059301336775E-2</v>
      </c>
      <c r="EE206" s="26">
        <f t="shared" si="920"/>
        <v>-1.7173053322335111E-2</v>
      </c>
      <c r="EF206" s="26">
        <f t="shared" si="921"/>
        <v>-2.6078657134283301E-2</v>
      </c>
      <c r="EG206" s="26">
        <f t="shared" si="922"/>
        <v>-2.361554014623481E-2</v>
      </c>
      <c r="EH206" s="26">
        <f t="shared" si="923"/>
        <v>-1.5715761505406284E-2</v>
      </c>
      <c r="EJ206" s="26">
        <f t="shared" si="924"/>
        <v>0.97891413977935038</v>
      </c>
      <c r="EK206" s="26">
        <f t="shared" si="790"/>
        <v>0.85059770632779963</v>
      </c>
      <c r="EL206" s="26">
        <f t="shared" si="898"/>
        <v>0.96667004454913563</v>
      </c>
      <c r="EN206" t="e">
        <f>#REF!</f>
        <v>#REF!</v>
      </c>
      <c r="EO206" s="26">
        <f t="shared" si="791"/>
        <v>6.2298452330835676E-4</v>
      </c>
      <c r="EP206" s="26">
        <f t="shared" si="792"/>
        <v>2.8336948892399255E-3</v>
      </c>
      <c r="EQ206" s="26">
        <f t="shared" si="793"/>
        <v>-6.6850578027782721E-3</v>
      </c>
      <c r="ER206" s="26">
        <f t="shared" si="794"/>
        <v>-9.1915892784823518E-3</v>
      </c>
      <c r="ES206" s="292">
        <f t="shared" si="859"/>
        <v>4.363187744348767E-2</v>
      </c>
      <c r="EU206" s="26">
        <f t="shared" si="925"/>
        <v>1.0074524860720244</v>
      </c>
      <c r="EV206" s="26">
        <f t="shared" si="796"/>
        <v>0.78929984924584695</v>
      </c>
      <c r="EW206" s="26">
        <f t="shared" si="899"/>
        <v>0.99183500871517061</v>
      </c>
      <c r="EY206" s="26">
        <f t="shared" si="926"/>
        <v>9.1138961841512826E-3</v>
      </c>
      <c r="EZ206" s="26">
        <f t="shared" si="927"/>
        <v>-4.6767307725585936E-4</v>
      </c>
      <c r="FA206" s="26">
        <f t="shared" si="928"/>
        <v>-1.2494154901873671E-3</v>
      </c>
      <c r="FB206" s="26">
        <f t="shared" si="929"/>
        <v>9.6228126339188598E-3</v>
      </c>
      <c r="FC206" s="26">
        <f t="shared" si="930"/>
        <v>0</v>
      </c>
      <c r="FD206" s="26"/>
      <c r="FE206" s="26">
        <f t="shared" si="931"/>
        <v>1.0035930623134393</v>
      </c>
      <c r="FF206" s="26">
        <f t="shared" si="797"/>
        <v>1.0123006100864147</v>
      </c>
      <c r="FG206" s="26">
        <f t="shared" si="900"/>
        <v>1.0059105100369976</v>
      </c>
      <c r="FW206" s="26">
        <f t="shared" si="901"/>
        <v>1.1560790330897612</v>
      </c>
      <c r="FY206" s="8">
        <f t="shared" si="798"/>
        <v>40</v>
      </c>
      <c r="FZ206" t="b">
        <f t="shared" si="768"/>
        <v>0</v>
      </c>
      <c r="GD206" s="11"/>
      <c r="GE206" s="11"/>
      <c r="GF206" s="11"/>
      <c r="GG206" s="11" t="str">
        <f t="shared" ca="1" si="902"/>
        <v/>
      </c>
      <c r="GH206" s="12" t="str">
        <f t="shared" ca="1" si="803"/>
        <v/>
      </c>
      <c r="GI206" s="12" t="str">
        <f t="shared" ca="1" si="804"/>
        <v/>
      </c>
      <c r="GJ206" s="12" t="str">
        <f t="shared" ca="1" si="805"/>
        <v/>
      </c>
      <c r="GN206" s="12" t="str">
        <f t="shared" ca="1" si="862"/>
        <v/>
      </c>
      <c r="GO206" s="12" t="str">
        <f t="shared" ca="1" si="863"/>
        <v/>
      </c>
      <c r="GP206" s="12" t="str">
        <f t="shared" ca="1" si="864"/>
        <v/>
      </c>
      <c r="GQ206" s="12" t="str">
        <f t="shared" ca="1" si="865"/>
        <v/>
      </c>
      <c r="GR206" s="12" t="str">
        <f t="shared" ca="1" si="866"/>
        <v/>
      </c>
      <c r="GY206" s="14"/>
      <c r="HA206">
        <f t="shared" si="903"/>
        <v>0.83326685642801468</v>
      </c>
      <c r="HB206">
        <f t="shared" si="904"/>
        <v>1.0453334372411185</v>
      </c>
      <c r="HC206">
        <f t="shared" si="905"/>
        <v>1.0001107114989503</v>
      </c>
      <c r="HD206">
        <f t="shared" si="906"/>
        <v>1.0383181345800017</v>
      </c>
      <c r="HE206">
        <f t="shared" si="907"/>
        <v>0.90451853004589511</v>
      </c>
      <c r="HF206">
        <f t="shared" si="908"/>
        <v>0.90451861145514445</v>
      </c>
      <c r="HH206">
        <f t="shared" si="909"/>
        <v>1.0454491676728583</v>
      </c>
      <c r="HJ206">
        <f t="shared" si="771"/>
        <v>0.99373270253121038</v>
      </c>
      <c r="HK206">
        <f t="shared" si="772"/>
        <v>0.97129396413855629</v>
      </c>
      <c r="HL206">
        <f t="shared" si="773"/>
        <v>1.0186653707875835</v>
      </c>
      <c r="HM206">
        <f t="shared" si="774"/>
        <v>1.1411032878256164</v>
      </c>
      <c r="HN206">
        <f t="shared" si="932"/>
        <v>1.0213617230424985</v>
      </c>
      <c r="HP206" s="8">
        <f t="shared" si="799"/>
        <v>40</v>
      </c>
      <c r="HQ206" t="b">
        <f t="shared" si="776"/>
        <v>0</v>
      </c>
      <c r="HT206" s="11"/>
      <c r="HU206" s="11"/>
      <c r="HV206" s="11"/>
      <c r="HW206" s="11" t="str">
        <f t="shared" ca="1" si="841"/>
        <v/>
      </c>
      <c r="HX206" s="12" t="str">
        <f t="shared" ca="1" si="910"/>
        <v/>
      </c>
      <c r="HY206" s="12" t="str">
        <f t="shared" ca="1" si="911"/>
        <v/>
      </c>
      <c r="HZ206" s="12" t="str">
        <f t="shared" ca="1" si="912"/>
        <v/>
      </c>
      <c r="IC206" s="12" t="str">
        <f t="shared" ca="1" si="913"/>
        <v/>
      </c>
      <c r="ID206" s="12" t="str">
        <f t="shared" ca="1" si="914"/>
        <v/>
      </c>
      <c r="IE206" s="12" t="str">
        <f t="shared" ca="1" si="915"/>
        <v/>
      </c>
      <c r="IF206" s="12" t="str">
        <f t="shared" ca="1" si="916"/>
        <v/>
      </c>
      <c r="IG206" s="12" t="str">
        <f t="shared" ca="1" si="917"/>
        <v/>
      </c>
      <c r="IH206" s="197"/>
      <c r="II206">
        <f t="shared" si="933"/>
        <v>1.062159006617134</v>
      </c>
      <c r="IJ206">
        <f t="shared" si="934"/>
        <v>1.0861485320832773</v>
      </c>
      <c r="IK206" t="e">
        <f t="shared" si="935"/>
        <v>#DIV/0!</v>
      </c>
      <c r="IL206">
        <f t="shared" si="869"/>
        <v>1.0560327788446759</v>
      </c>
      <c r="IM206">
        <f t="shared" si="867"/>
        <v>1.1196590965138329</v>
      </c>
      <c r="IN206">
        <f t="shared" si="868"/>
        <v>1.1069858798472429</v>
      </c>
    </row>
    <row r="207" spans="1:248" x14ac:dyDescent="0.2">
      <c r="A207" t="s">
        <v>202</v>
      </c>
      <c r="B207" s="1">
        <f t="shared" si="781"/>
        <v>1990</v>
      </c>
      <c r="C207" s="42">
        <f t="shared" si="958"/>
        <v>9705.2780000000002</v>
      </c>
      <c r="D207" s="42">
        <f t="shared" si="958"/>
        <v>6753.7199999999993</v>
      </c>
      <c r="E207" s="42">
        <f t="shared" si="958"/>
        <v>24345.661</v>
      </c>
      <c r="F207" s="42">
        <f t="shared" si="958"/>
        <v>22381.791000000001</v>
      </c>
      <c r="G207" s="42">
        <f t="shared" si="870"/>
        <v>21239.815999999999</v>
      </c>
      <c r="H207" s="42">
        <f t="shared" si="747"/>
        <v>84426.266000000003</v>
      </c>
      <c r="I207" s="42">
        <f t="shared" si="842"/>
        <v>63186.450000000004</v>
      </c>
      <c r="J207" s="277">
        <f t="shared" si="807"/>
        <v>3.2956095019500831</v>
      </c>
      <c r="K207" s="277"/>
      <c r="L207" s="42">
        <f>[11]National!H137</f>
        <v>9694.3880000000008</v>
      </c>
      <c r="M207" s="42">
        <f t="shared" si="871"/>
        <v>6762.9334031279996</v>
      </c>
      <c r="N207" s="42">
        <f>[12]Total_Industrial!F135</f>
        <v>18238.617498860367</v>
      </c>
      <c r="O207" s="42">
        <f t="shared" si="808"/>
        <v>21366.272862496113</v>
      </c>
      <c r="P207" s="42">
        <f t="shared" si="809"/>
        <v>20672.17298172785</v>
      </c>
      <c r="Q207" s="42">
        <f t="shared" si="937"/>
        <v>76734.384746212338</v>
      </c>
      <c r="R207" s="272"/>
      <c r="S207" s="273"/>
      <c r="T207" s="51">
        <f t="shared" si="811"/>
        <v>0.99887793013244963</v>
      </c>
      <c r="U207" s="51">
        <f t="shared" si="812"/>
        <v>1.0013641967875482</v>
      </c>
      <c r="V207" s="51">
        <f t="shared" si="813"/>
        <v>0.74915269291149522</v>
      </c>
      <c r="W207" s="51">
        <f t="shared" si="814"/>
        <v>0.95462748546334442</v>
      </c>
      <c r="X207" s="51">
        <f t="shared" si="815"/>
        <v>0.97327457929616012</v>
      </c>
      <c r="Y207" s="51">
        <f t="shared" si="816"/>
        <v>0.90889231967468909</v>
      </c>
      <c r="AA207" s="23">
        <f t="shared" si="817"/>
        <v>92806.399238568454</v>
      </c>
      <c r="AB207" s="23">
        <f t="shared" si="872"/>
        <v>64179.533191506242</v>
      </c>
      <c r="AC207" s="27">
        <f t="shared" ref="AC207:AD226" si="959">AC125</f>
        <v>2054.451497176819</v>
      </c>
      <c r="AD207" s="58">
        <f t="shared" si="959"/>
        <v>1.1281809015204196</v>
      </c>
      <c r="AE207" s="27">
        <f t="shared" si="873"/>
        <v>9007.8876711008179</v>
      </c>
      <c r="AF207" s="27">
        <f t="shared" si="819"/>
        <v>9365.5</v>
      </c>
      <c r="AI207" s="267">
        <f t="shared" si="820"/>
        <v>104.45818477537925</v>
      </c>
      <c r="AJ207" s="267">
        <f t="shared" si="821"/>
        <v>105.37523516956696</v>
      </c>
      <c r="AK207" s="267">
        <f t="shared" si="822"/>
        <v>8.8776091934628116</v>
      </c>
      <c r="AL207" s="51">
        <f t="shared" si="956"/>
        <v>18.938693992870604</v>
      </c>
      <c r="AM207" s="291">
        <f t="shared" si="957"/>
        <v>2.2948968433574604</v>
      </c>
      <c r="AN207" s="15"/>
      <c r="AO207" s="34">
        <f t="shared" si="874"/>
        <v>8.1933035872310427</v>
      </c>
      <c r="AP207" s="34">
        <f t="shared" si="875"/>
        <v>9.014603171213496</v>
      </c>
      <c r="AR207" s="26">
        <f t="shared" si="876"/>
        <v>0.92234307768549573</v>
      </c>
      <c r="AS207" s="26">
        <f t="shared" si="877"/>
        <v>1.0060843907083383</v>
      </c>
      <c r="AT207" s="26">
        <f t="shared" si="878"/>
        <v>0.97562770689204192</v>
      </c>
      <c r="AU207" s="26">
        <f t="shared" si="879"/>
        <v>0.9771153363249071</v>
      </c>
      <c r="AV207" s="26">
        <f t="shared" si="880"/>
        <v>1.0052454388185843</v>
      </c>
      <c r="AW207" s="26">
        <f t="shared" si="881"/>
        <v>0.94069274206318831</v>
      </c>
      <c r="AZ207" s="34">
        <f t="shared" si="882"/>
        <v>9.9093907680923028</v>
      </c>
      <c r="BA207" s="34">
        <f t="shared" si="883"/>
        <v>6.8527610049123107</v>
      </c>
      <c r="BB207" s="34">
        <f t="shared" si="884"/>
        <v>0.2193637816642805</v>
      </c>
      <c r="BC207" s="95">
        <f t="shared" si="885"/>
        <v>1.2046136367737116E-4</v>
      </c>
      <c r="BD207" s="34">
        <f t="shared" si="886"/>
        <v>0.96181599178910016</v>
      </c>
      <c r="BE207" s="34"/>
      <c r="BI207" s="258">
        <f>[11]National!CQ137</f>
        <v>0.95489789164294236</v>
      </c>
      <c r="BJ207" s="258">
        <f>[10]Commercial_Total!Y136</f>
        <v>1.0323939296728659</v>
      </c>
      <c r="BK207" s="258">
        <f>[12]Total_Industrial!Z135</f>
        <v>0.99191217446749702</v>
      </c>
      <c r="BL207" s="51">
        <f t="shared" si="823"/>
        <v>0.95515668919639807</v>
      </c>
      <c r="BM207" s="290">
        <f t="shared" si="844"/>
        <v>1.0052454388185843</v>
      </c>
      <c r="BO207" s="258">
        <f>[11]National!CU137</f>
        <v>0.96590754441667548</v>
      </c>
      <c r="BP207" s="258">
        <f>[10]Commercial_Total!X136</f>
        <v>0.97451598831769182</v>
      </c>
      <c r="BQ207" s="258">
        <f>[12]Total_Industrial!AD135</f>
        <v>0.98358301142661875</v>
      </c>
      <c r="BR207" s="51">
        <f t="shared" si="936"/>
        <v>1.0229895758223535</v>
      </c>
      <c r="BS207" s="51">
        <v>1</v>
      </c>
      <c r="BU207">
        <f t="shared" si="938"/>
        <v>0.99999999999999944</v>
      </c>
      <c r="BV207">
        <f t="shared" si="939"/>
        <v>1.0000000000000002</v>
      </c>
      <c r="BW207">
        <f t="shared" si="940"/>
        <v>1.0000002631551181</v>
      </c>
      <c r="BX207">
        <f t="shared" si="941"/>
        <v>0.99999999999999967</v>
      </c>
      <c r="BY207">
        <f t="shared" si="942"/>
        <v>1</v>
      </c>
      <c r="BZ207" s="26"/>
      <c r="CA207" s="83">
        <f t="shared" si="782"/>
        <v>1.177887336343399</v>
      </c>
      <c r="CB207" s="83">
        <f t="shared" si="887"/>
        <v>0.93892917806763165</v>
      </c>
      <c r="CC207" s="83">
        <f t="shared" si="918"/>
        <v>0.94069274206318831</v>
      </c>
      <c r="CD207" s="83">
        <f t="shared" si="888"/>
        <v>0.96065138971279895</v>
      </c>
      <c r="CE207" s="83">
        <f t="shared" si="889"/>
        <v>0.99566532075357839</v>
      </c>
      <c r="CF207" s="83">
        <f t="shared" si="890"/>
        <v>0.98348700144042533</v>
      </c>
      <c r="CG207" s="411">
        <f t="shared" si="749"/>
        <v>1.1080301377954109</v>
      </c>
      <c r="CH207" s="411">
        <f t="shared" si="891"/>
        <v>1.1080300682663771</v>
      </c>
      <c r="CI207" s="9"/>
      <c r="CJ207" s="84">
        <f t="shared" si="750"/>
        <v>0.95648727407076484</v>
      </c>
      <c r="CK207" s="26"/>
      <c r="CL207" s="87">
        <f t="shared" si="892"/>
        <v>0.88462021375810129</v>
      </c>
      <c r="CM207" s="87">
        <f t="shared" si="751"/>
        <v>1.7259063788070922E-3</v>
      </c>
      <c r="CN207" s="92">
        <f t="shared" si="752"/>
        <v>1</v>
      </c>
      <c r="CO207" s="92">
        <f t="shared" si="753"/>
        <v>1</v>
      </c>
      <c r="CP207" s="5">
        <f t="shared" si="754"/>
        <v>1</v>
      </c>
      <c r="CQ207" s="91">
        <f t="shared" si="893"/>
        <v>1</v>
      </c>
      <c r="CR207" s="37">
        <f t="shared" si="894"/>
        <v>1.1080301377954109</v>
      </c>
      <c r="CS207">
        <f t="shared" si="895"/>
        <v>0.95648727407076484</v>
      </c>
      <c r="CT207" s="84">
        <f t="shared" si="896"/>
        <v>0.97922383929972989</v>
      </c>
      <c r="CU207" s="205"/>
      <c r="CV207" s="244"/>
      <c r="CW207" s="5"/>
      <c r="CX207" s="26">
        <f t="shared" si="824"/>
        <v>0.12633694831935852</v>
      </c>
      <c r="CY207" s="26">
        <f t="shared" si="825"/>
        <v>8.8134327596362499E-2</v>
      </c>
      <c r="CZ207" s="26">
        <f t="shared" si="826"/>
        <v>0.23768506855410262</v>
      </c>
      <c r="DA207" s="26">
        <f t="shared" si="827"/>
        <v>0.27844457127221273</v>
      </c>
      <c r="DB207" s="26">
        <f t="shared" si="828"/>
        <v>0.26939908425796355</v>
      </c>
      <c r="DC207" s="26">
        <f t="shared" si="943"/>
        <v>0.99999999999999989</v>
      </c>
      <c r="DE207" s="26">
        <f t="shared" si="944"/>
        <v>0.13199431217208263</v>
      </c>
      <c r="DF207" s="26">
        <f t="shared" si="945"/>
        <v>8.8241248056600455E-2</v>
      </c>
      <c r="DG207" s="26">
        <f t="shared" si="946"/>
        <v>0.23676880171431039</v>
      </c>
      <c r="DH207" s="26">
        <f t="shared" si="947"/>
        <v>0.27701292412863526</v>
      </c>
      <c r="DI207" s="26">
        <f t="shared" si="948"/>
        <v>0.26588043694314251</v>
      </c>
      <c r="DJ207" s="26">
        <f t="shared" si="949"/>
        <v>0.9998977230147712</v>
      </c>
      <c r="DK207" s="26"/>
      <c r="DL207" s="26">
        <f t="shared" si="950"/>
        <v>0.13200781353327745</v>
      </c>
      <c r="DM207" s="26">
        <f t="shared" si="951"/>
        <v>8.8250274028573716E-2</v>
      </c>
      <c r="DN207" s="26">
        <f t="shared" si="952"/>
        <v>0.23679302019053869</v>
      </c>
      <c r="DO207" s="26">
        <f t="shared" si="953"/>
        <v>0.27704125907339727</v>
      </c>
      <c r="DP207" s="26">
        <f t="shared" si="954"/>
        <v>0.2659076331742129</v>
      </c>
      <c r="DQ207" s="26">
        <f t="shared" si="955"/>
        <v>1</v>
      </c>
      <c r="DR207" s="26"/>
      <c r="DS207" s="26"/>
      <c r="DT207" s="26">
        <f t="shared" si="783"/>
        <v>-9.932572401297339E-2</v>
      </c>
      <c r="DU207" s="26">
        <f t="shared" si="784"/>
        <v>-2.4320323285000844E-2</v>
      </c>
      <c r="DV207" s="26">
        <f t="shared" si="785"/>
        <v>2.8058349064089302E-3</v>
      </c>
      <c r="DW207" s="26">
        <f t="shared" si="786"/>
        <v>-9.5581789802432655E-3</v>
      </c>
      <c r="DX207" s="26">
        <f t="shared" si="787"/>
        <v>-5.4451480391832108E-3</v>
      </c>
      <c r="DZ207" s="26">
        <f t="shared" si="788"/>
        <v>0.98148400577496209</v>
      </c>
      <c r="EA207" s="26">
        <f t="shared" si="789"/>
        <v>0.78421416088548745</v>
      </c>
      <c r="EB207" s="26">
        <f t="shared" si="897"/>
        <v>0.97922383929972989</v>
      </c>
      <c r="ED207" s="26">
        <f t="shared" si="919"/>
        <v>-1.2591624719588879E-2</v>
      </c>
      <c r="EE207" s="26">
        <f t="shared" si="920"/>
        <v>-3.0392206396925386E-3</v>
      </c>
      <c r="EF207" s="26">
        <f t="shared" si="921"/>
        <v>-2.0011230732069622E-2</v>
      </c>
      <c r="EG207" s="26">
        <f t="shared" si="922"/>
        <v>-5.0584437126102522E-3</v>
      </c>
      <c r="EH207" s="26">
        <f t="shared" si="923"/>
        <v>6.8621043765535366E-3</v>
      </c>
      <c r="EJ207" s="26">
        <f t="shared" si="924"/>
        <v>0.99377382709821749</v>
      </c>
      <c r="EK207" s="26">
        <f t="shared" si="790"/>
        <v>0.84530173793834318</v>
      </c>
      <c r="EL207" s="26">
        <f t="shared" si="898"/>
        <v>0.96065138971279895</v>
      </c>
      <c r="EO207" s="26">
        <f t="shared" si="791"/>
        <v>-3.4470863173749242E-2</v>
      </c>
      <c r="EP207" s="26">
        <f t="shared" si="792"/>
        <v>2.7084524582391112E-3</v>
      </c>
      <c r="EQ207" s="26">
        <f t="shared" si="793"/>
        <v>7.645036003760549E-4</v>
      </c>
      <c r="ER207" s="26">
        <f t="shared" si="794"/>
        <v>-1.0374164399143286E-2</v>
      </c>
      <c r="ES207" s="292">
        <f t="shared" si="859"/>
        <v>-5.4451480391832108E-3</v>
      </c>
      <c r="EU207" s="26">
        <f t="shared" si="925"/>
        <v>0.99158327019978931</v>
      </c>
      <c r="EV207" s="26">
        <f t="shared" si="796"/>
        <v>0.78265652568339761</v>
      </c>
      <c r="EW207" s="26">
        <f t="shared" si="899"/>
        <v>0.98348700144042533</v>
      </c>
      <c r="EX207" s="26"/>
      <c r="EY207" s="26">
        <f t="shared" si="926"/>
        <v>-6.4854860839224593E-2</v>
      </c>
      <c r="EZ207" s="26">
        <f t="shared" si="927"/>
        <v>-2.7028775743239773E-2</v>
      </c>
      <c r="FA207" s="26">
        <f t="shared" si="928"/>
        <v>2.0413224734868239E-3</v>
      </c>
      <c r="FB207" s="26">
        <f t="shared" si="929"/>
        <v>8.1598541889965084E-4</v>
      </c>
      <c r="FC207" s="26">
        <f t="shared" si="930"/>
        <v>0</v>
      </c>
      <c r="FD207" s="26"/>
      <c r="FE207" s="26">
        <f t="shared" si="931"/>
        <v>0.98981500920689003</v>
      </c>
      <c r="FF207" s="26">
        <f t="shared" si="797"/>
        <v>1.001990337692825</v>
      </c>
      <c r="FG207" s="26">
        <f t="shared" si="900"/>
        <v>0.99566532075357839</v>
      </c>
      <c r="FW207" s="26">
        <f t="shared" si="901"/>
        <v>1.177887336343399</v>
      </c>
      <c r="FY207" s="8">
        <f t="shared" si="798"/>
        <v>41</v>
      </c>
      <c r="FZ207" t="b">
        <f t="shared" si="768"/>
        <v>0</v>
      </c>
      <c r="GD207" s="11"/>
      <c r="GE207" s="11"/>
      <c r="GF207" s="11"/>
      <c r="GG207" s="11" t="str">
        <f t="shared" ca="1" si="902"/>
        <v/>
      </c>
      <c r="GH207" s="12" t="str">
        <f t="shared" ca="1" si="803"/>
        <v/>
      </c>
      <c r="GI207" s="12" t="str">
        <f t="shared" ca="1" si="804"/>
        <v/>
      </c>
      <c r="GJ207" s="12" t="str">
        <f t="shared" ca="1" si="805"/>
        <v/>
      </c>
      <c r="GN207" s="12" t="str">
        <f t="shared" ca="1" si="862"/>
        <v/>
      </c>
      <c r="GO207" s="12" t="str">
        <f t="shared" ca="1" si="863"/>
        <v/>
      </c>
      <c r="GP207" s="12" t="str">
        <f t="shared" ca="1" si="864"/>
        <v/>
      </c>
      <c r="GQ207" s="12" t="str">
        <f t="shared" ca="1" si="865"/>
        <v/>
      </c>
      <c r="GR207" s="12" t="str">
        <f t="shared" ca="1" si="866"/>
        <v/>
      </c>
      <c r="GY207" s="14"/>
      <c r="HA207">
        <f t="shared" si="903"/>
        <v>0.84898562285838608</v>
      </c>
      <c r="HB207">
        <f t="shared" si="904"/>
        <v>1.0388250105208408</v>
      </c>
      <c r="HC207">
        <f t="shared" si="905"/>
        <v>0.98992459311024283</v>
      </c>
      <c r="HD207">
        <f t="shared" si="906"/>
        <v>1.0295788913945829</v>
      </c>
      <c r="HE207">
        <f t="shared" si="907"/>
        <v>0.89888571053637145</v>
      </c>
      <c r="HF207">
        <f t="shared" si="908"/>
        <v>0.89888579331865737</v>
      </c>
      <c r="HH207">
        <f t="shared" si="909"/>
        <v>1.0283584258525871</v>
      </c>
      <c r="HJ207">
        <f t="shared" si="771"/>
        <v>0.8997730236257554</v>
      </c>
      <c r="HK207">
        <f t="shared" si="772"/>
        <v>0.94795671591460939</v>
      </c>
      <c r="HL207">
        <f t="shared" si="773"/>
        <v>1.0215275912241089</v>
      </c>
      <c r="HM207">
        <f t="shared" si="774"/>
        <v>1.1302483775938654</v>
      </c>
      <c r="HN207">
        <f t="shared" si="932"/>
        <v>1.0158153713160272</v>
      </c>
      <c r="HP207" s="8">
        <f t="shared" si="799"/>
        <v>41</v>
      </c>
      <c r="HQ207" t="b">
        <f t="shared" si="776"/>
        <v>0</v>
      </c>
      <c r="HT207" s="11"/>
      <c r="HU207" s="11"/>
      <c r="HV207" s="11"/>
      <c r="HW207" s="11" t="str">
        <f t="shared" ca="1" si="841"/>
        <v/>
      </c>
      <c r="HX207" s="12" t="str">
        <f t="shared" ca="1" si="910"/>
        <v/>
      </c>
      <c r="HY207" s="12" t="str">
        <f t="shared" ca="1" si="911"/>
        <v/>
      </c>
      <c r="HZ207" s="12" t="str">
        <f t="shared" ca="1" si="912"/>
        <v/>
      </c>
      <c r="IC207" s="12" t="str">
        <f t="shared" ca="1" si="913"/>
        <v/>
      </c>
      <c r="ID207" s="12" t="str">
        <f t="shared" ca="1" si="914"/>
        <v/>
      </c>
      <c r="IE207" s="12" t="str">
        <f t="shared" ca="1" si="915"/>
        <v/>
      </c>
      <c r="IF207" s="12" t="str">
        <f t="shared" ca="1" si="916"/>
        <v/>
      </c>
      <c r="IG207" s="12" t="str">
        <f t="shared" ca="1" si="917"/>
        <v/>
      </c>
      <c r="IH207" s="197"/>
      <c r="II207">
        <f t="shared" si="933"/>
        <v>1.0686544308877428</v>
      </c>
      <c r="IJ207">
        <f t="shared" si="934"/>
        <v>1.1032794543745068</v>
      </c>
      <c r="IK207" t="e">
        <f t="shared" si="935"/>
        <v>#DIV/0!</v>
      </c>
      <c r="IL207">
        <f t="shared" si="869"/>
        <v>1.081978528917271</v>
      </c>
      <c r="IM207">
        <f t="shared" si="867"/>
        <v>1.1099922376354041</v>
      </c>
      <c r="IN207">
        <f t="shared" si="868"/>
        <v>1.10862865737553</v>
      </c>
    </row>
    <row r="208" spans="1:248" x14ac:dyDescent="0.2">
      <c r="A208" t="s">
        <v>202</v>
      </c>
      <c r="B208" s="1">
        <f t="shared" si="781"/>
        <v>1991</v>
      </c>
      <c r="C208" s="42">
        <f t="shared" si="958"/>
        <v>10006.154</v>
      </c>
      <c r="D208" s="42">
        <f t="shared" si="958"/>
        <v>6863.7620000000006</v>
      </c>
      <c r="E208" s="42">
        <f t="shared" si="958"/>
        <v>23996.631999999998</v>
      </c>
      <c r="F208" s="42">
        <f t="shared" si="958"/>
        <v>22081.091</v>
      </c>
      <c r="G208" s="42">
        <f t="shared" si="870"/>
        <v>21432.065999999999</v>
      </c>
      <c r="H208" s="42">
        <f t="shared" si="747"/>
        <v>84379.704999999987</v>
      </c>
      <c r="I208" s="42">
        <f t="shared" si="842"/>
        <v>62947.638999999988</v>
      </c>
      <c r="J208" s="277">
        <f t="shared" si="807"/>
        <v>3.2742745482125084</v>
      </c>
      <c r="K208" s="277"/>
      <c r="L208" s="42">
        <f>[11]National!H138</f>
        <v>9981.7639999999992</v>
      </c>
      <c r="M208" s="42">
        <f t="shared" si="871"/>
        <v>6872.9754065400002</v>
      </c>
      <c r="N208" s="42">
        <f>[12]Total_Industrial!F136</f>
        <v>17605.19910912323</v>
      </c>
      <c r="O208" s="42">
        <f t="shared" si="808"/>
        <v>20788.511422386375</v>
      </c>
      <c r="P208" s="42">
        <f t="shared" si="809"/>
        <v>20850.500103940605</v>
      </c>
      <c r="Q208" s="42">
        <f t="shared" si="937"/>
        <v>76098.950041990218</v>
      </c>
      <c r="R208" s="272"/>
      <c r="S208" s="273"/>
      <c r="T208" s="51">
        <f t="shared" si="811"/>
        <v>0.99756250003747682</v>
      </c>
      <c r="U208" s="51">
        <f t="shared" si="812"/>
        <v>1.0013423260509324</v>
      </c>
      <c r="V208" s="51">
        <f t="shared" si="813"/>
        <v>0.73365291883974515</v>
      </c>
      <c r="W208" s="51">
        <f t="shared" si="814"/>
        <v>0.94146215068749883</v>
      </c>
      <c r="X208" s="51">
        <f t="shared" si="815"/>
        <v>0.97286468341132426</v>
      </c>
      <c r="Y208" s="51">
        <f t="shared" si="816"/>
        <v>0.90186319141540294</v>
      </c>
      <c r="AA208" s="23">
        <f t="shared" si="817"/>
        <v>93230.648934379147</v>
      </c>
      <c r="AB208" s="23">
        <f t="shared" si="872"/>
        <v>64956.802596915419</v>
      </c>
      <c r="AC208" s="27">
        <f t="shared" si="959"/>
        <v>2006.7470499851224</v>
      </c>
      <c r="AD208" s="58">
        <f t="shared" si="959"/>
        <v>1.1387410050478803</v>
      </c>
      <c r="AE208" s="27">
        <f t="shared" si="873"/>
        <v>9168.2335011418654</v>
      </c>
      <c r="AF208" s="27">
        <f t="shared" si="819"/>
        <v>9355.4</v>
      </c>
      <c r="AI208" s="267">
        <f t="shared" si="820"/>
        <v>107.06526355968747</v>
      </c>
      <c r="AJ208" s="267">
        <f t="shared" si="821"/>
        <v>105.80840084124422</v>
      </c>
      <c r="AK208" s="267">
        <f t="shared" si="822"/>
        <v>8.7730036076314413</v>
      </c>
      <c r="AL208" s="51">
        <f t="shared" si="956"/>
        <v>18.255697590790003</v>
      </c>
      <c r="AM208" s="291">
        <f t="shared" si="957"/>
        <v>2.2742112863229065</v>
      </c>
      <c r="AN208" s="15"/>
      <c r="AO208" s="34">
        <f t="shared" si="874"/>
        <v>8.1342272956784551</v>
      </c>
      <c r="AP208" s="34">
        <f t="shared" si="875"/>
        <v>9.0193583384996892</v>
      </c>
      <c r="AR208" s="26">
        <f t="shared" si="876"/>
        <v>0.94536301695457414</v>
      </c>
      <c r="AS208" s="26">
        <f t="shared" si="877"/>
        <v>1.0102200988769978</v>
      </c>
      <c r="AT208" s="26">
        <f t="shared" si="878"/>
        <v>0.9641318068576149</v>
      </c>
      <c r="AU208" s="26">
        <f t="shared" si="879"/>
        <v>0.94187709553708321</v>
      </c>
      <c r="AV208" s="26">
        <f t="shared" si="880"/>
        <v>0.99618443813849056</v>
      </c>
      <c r="AW208" s="26">
        <f t="shared" si="881"/>
        <v>0.93391005201638766</v>
      </c>
      <c r="AZ208" s="34">
        <f t="shared" si="882"/>
        <v>9.965436959871214</v>
      </c>
      <c r="BA208" s="34">
        <f t="shared" si="883"/>
        <v>6.9432416141389384</v>
      </c>
      <c r="BB208" s="34">
        <f t="shared" si="884"/>
        <v>0.21450146973781159</v>
      </c>
      <c r="BC208" s="95">
        <f t="shared" si="885"/>
        <v>1.2172018353548543E-4</v>
      </c>
      <c r="BD208" s="34">
        <f t="shared" si="886"/>
        <v>0.97999374704896269</v>
      </c>
      <c r="BE208" s="34"/>
      <c r="BI208" s="258">
        <f>[11]National!CQ138</f>
        <v>0.94930348103121798</v>
      </c>
      <c r="BJ208" s="258">
        <f>[10]Commercial_Total!Y137</f>
        <v>1.0253456567752655</v>
      </c>
      <c r="BK208" s="258">
        <f>[12]Total_Industrial!Z136</f>
        <v>0.97191601246102954</v>
      </c>
      <c r="BL208" s="51">
        <f t="shared" si="823"/>
        <v>0.91712551484926064</v>
      </c>
      <c r="BM208" s="290">
        <f t="shared" si="844"/>
        <v>0.99618443813849056</v>
      </c>
      <c r="BO208" s="258">
        <f>[11]National!CU138</f>
        <v>0.99584909972903113</v>
      </c>
      <c r="BP208" s="258">
        <f>[10]Commercial_Total!X137</f>
        <v>0.98524833279555879</v>
      </c>
      <c r="BQ208" s="258">
        <f>[12]Total_Industrial!AD136</f>
        <v>0.99199103765761387</v>
      </c>
      <c r="BR208" s="51">
        <f t="shared" si="936"/>
        <v>1.0269882151211229</v>
      </c>
      <c r="BS208" s="51">
        <v>1</v>
      </c>
      <c r="BU208">
        <f t="shared" si="938"/>
        <v>0.99999999999999967</v>
      </c>
      <c r="BV208">
        <f t="shared" si="939"/>
        <v>0.99999999999999978</v>
      </c>
      <c r="BW208">
        <f t="shared" si="940"/>
        <v>1.0000001730672623</v>
      </c>
      <c r="BX208">
        <f t="shared" si="941"/>
        <v>0.99999999999999989</v>
      </c>
      <c r="BY208">
        <f t="shared" si="942"/>
        <v>1</v>
      </c>
      <c r="BZ208" s="26"/>
      <c r="CA208" s="83">
        <f t="shared" si="782"/>
        <v>1.1766170718516933</v>
      </c>
      <c r="CB208" s="83">
        <f t="shared" si="887"/>
        <v>0.93942445947123876</v>
      </c>
      <c r="CC208" s="83">
        <f t="shared" si="918"/>
        <v>0.93391005201638766</v>
      </c>
      <c r="CD208" s="83">
        <f t="shared" si="888"/>
        <v>0.9650750856649174</v>
      </c>
      <c r="CE208" s="83">
        <f t="shared" si="889"/>
        <v>1.0036422040152662</v>
      </c>
      <c r="CF208" s="83">
        <f t="shared" si="890"/>
        <v>0.96419538499440494</v>
      </c>
      <c r="CG208" s="411">
        <f t="shared" si="749"/>
        <v>1.0988545565144296</v>
      </c>
      <c r="CH208" s="411">
        <f t="shared" si="891"/>
        <v>1.0988545107763847</v>
      </c>
      <c r="CI208" s="9"/>
      <c r="CJ208" s="84">
        <f t="shared" si="750"/>
        <v>0.96859008601695951</v>
      </c>
      <c r="CK208" s="26"/>
      <c r="CL208" s="87">
        <f t="shared" si="892"/>
        <v>0.86725189948528381</v>
      </c>
      <c r="CM208" s="87">
        <f t="shared" si="751"/>
        <v>1.7704138561448839E-3</v>
      </c>
      <c r="CN208" s="92">
        <f t="shared" si="752"/>
        <v>1</v>
      </c>
      <c r="CO208" s="92">
        <f t="shared" si="753"/>
        <v>1</v>
      </c>
      <c r="CP208" s="5">
        <f t="shared" si="754"/>
        <v>1</v>
      </c>
      <c r="CQ208" s="91">
        <f t="shared" si="893"/>
        <v>1</v>
      </c>
      <c r="CR208" s="37">
        <f t="shared" si="894"/>
        <v>1.0988545565144296</v>
      </c>
      <c r="CS208">
        <f t="shared" si="895"/>
        <v>0.96859008601695951</v>
      </c>
      <c r="CT208" s="84">
        <f t="shared" si="896"/>
        <v>0.9677071410178848</v>
      </c>
      <c r="CU208" s="205"/>
      <c r="CV208" s="244"/>
      <c r="CW208" s="5"/>
      <c r="CX208" s="26">
        <f t="shared" si="824"/>
        <v>0.13116822235381984</v>
      </c>
      <c r="CY208" s="26">
        <f t="shared" si="825"/>
        <v>9.0316297435741225E-2</v>
      </c>
      <c r="CZ208" s="26">
        <f t="shared" si="826"/>
        <v>0.23134614997196354</v>
      </c>
      <c r="DA208" s="26">
        <f t="shared" si="827"/>
        <v>0.27317737512693141</v>
      </c>
      <c r="DB208" s="26">
        <f t="shared" si="828"/>
        <v>0.27399195511154389</v>
      </c>
      <c r="DC208" s="26">
        <f t="shared" si="943"/>
        <v>1</v>
      </c>
      <c r="DE208" s="26">
        <f t="shared" si="944"/>
        <v>0.12873747664307925</v>
      </c>
      <c r="DF208" s="26">
        <f t="shared" si="945"/>
        <v>8.9220865737745736E-2</v>
      </c>
      <c r="DG208" s="26">
        <f t="shared" si="946"/>
        <v>0.23450133023975103</v>
      </c>
      <c r="DH208" s="26">
        <f t="shared" si="947"/>
        <v>0.27580259063793355</v>
      </c>
      <c r="DI208" s="26">
        <f t="shared" si="948"/>
        <v>0.2716890495545819</v>
      </c>
      <c r="DJ208" s="26">
        <f t="shared" si="949"/>
        <v>0.99995131281309146</v>
      </c>
      <c r="DK208" s="26"/>
      <c r="DL208" s="26">
        <f t="shared" si="950"/>
        <v>0.12874374481384629</v>
      </c>
      <c r="DM208" s="26">
        <f t="shared" si="951"/>
        <v>8.9225209862215257E-2</v>
      </c>
      <c r="DN208" s="26">
        <f t="shared" si="952"/>
        <v>0.23451274800574562</v>
      </c>
      <c r="DO208" s="26">
        <f t="shared" si="953"/>
        <v>0.27581601934401972</v>
      </c>
      <c r="DP208" s="26">
        <f t="shared" si="954"/>
        <v>0.27170227797417312</v>
      </c>
      <c r="DQ208" s="26">
        <f t="shared" si="955"/>
        <v>1</v>
      </c>
      <c r="DR208" s="26"/>
      <c r="DS208" s="26"/>
      <c r="DT208" s="26">
        <f t="shared" si="783"/>
        <v>2.4651742699321421E-2</v>
      </c>
      <c r="DU208" s="26">
        <f t="shared" si="784"/>
        <v>4.1022712490877801E-3</v>
      </c>
      <c r="DV208" s="26">
        <f t="shared" si="785"/>
        <v>-1.1853051417455532E-2</v>
      </c>
      <c r="DW208" s="26">
        <f t="shared" si="786"/>
        <v>-3.6729902349705294E-2</v>
      </c>
      <c r="DX208" s="26">
        <f t="shared" si="787"/>
        <v>-9.0545891117985063E-3</v>
      </c>
      <c r="DZ208" s="26">
        <f t="shared" si="788"/>
        <v>0.98823895230116021</v>
      </c>
      <c r="EA208" s="26">
        <f t="shared" si="789"/>
        <v>0.7749909807332076</v>
      </c>
      <c r="EB208" s="26">
        <f t="shared" si="897"/>
        <v>0.9677071410178848</v>
      </c>
      <c r="ED208" s="26">
        <f t="shared" si="919"/>
        <v>5.6399321905717297E-3</v>
      </c>
      <c r="EE208" s="26">
        <f t="shared" si="920"/>
        <v>1.3117119364735438E-2</v>
      </c>
      <c r="EF208" s="26">
        <f t="shared" si="921"/>
        <v>-2.2414864930744471E-2</v>
      </c>
      <c r="EG208" s="26">
        <f t="shared" si="922"/>
        <v>1.0395764743472922E-2</v>
      </c>
      <c r="EH208" s="26">
        <f t="shared" si="923"/>
        <v>1.8723035438505578E-2</v>
      </c>
      <c r="EJ208" s="26">
        <f t="shared" si="924"/>
        <v>1.0046048920550055</v>
      </c>
      <c r="EK208" s="26">
        <f t="shared" si="790"/>
        <v>0.84919426119545782</v>
      </c>
      <c r="EL208" s="26">
        <f t="shared" si="898"/>
        <v>0.9650750856649174</v>
      </c>
      <c r="EO208" s="26">
        <f t="shared" si="791"/>
        <v>-5.8758771924200389E-3</v>
      </c>
      <c r="EP208" s="26">
        <f t="shared" si="792"/>
        <v>-6.8505271594668004E-3</v>
      </c>
      <c r="EQ208" s="26">
        <f t="shared" si="793"/>
        <v>-2.0365175768550174E-2</v>
      </c>
      <c r="ER208" s="26">
        <f t="shared" si="794"/>
        <v>-4.0631061072224993E-2</v>
      </c>
      <c r="ES208" s="292">
        <f t="shared" si="859"/>
        <v>-9.0545891117985063E-3</v>
      </c>
      <c r="EU208" s="26">
        <f t="shared" si="925"/>
        <v>0.98038447237455528</v>
      </c>
      <c r="EV208" s="26">
        <f t="shared" si="796"/>
        <v>0.76730430498262037</v>
      </c>
      <c r="EW208" s="26">
        <f t="shared" si="899"/>
        <v>0.96419538499440494</v>
      </c>
      <c r="EX208" s="26"/>
      <c r="EY208" s="26">
        <f t="shared" si="926"/>
        <v>3.0527619891741777E-2</v>
      </c>
      <c r="EZ208" s="26">
        <f t="shared" si="927"/>
        <v>1.0952798408553958E-2</v>
      </c>
      <c r="FA208" s="26">
        <f t="shared" si="928"/>
        <v>8.512034263258219E-3</v>
      </c>
      <c r="FB208" s="26">
        <f t="shared" si="929"/>
        <v>3.9011587225198634E-3</v>
      </c>
      <c r="FC208" s="26">
        <f t="shared" si="930"/>
        <v>0</v>
      </c>
      <c r="FD208" s="26"/>
      <c r="FE208" s="26">
        <f t="shared" si="931"/>
        <v>1.0080116110257313</v>
      </c>
      <c r="FF208" s="26">
        <f t="shared" si="797"/>
        <v>1.0100178945299612</v>
      </c>
      <c r="FG208" s="26">
        <f t="shared" si="900"/>
        <v>1.0036422040152662</v>
      </c>
      <c r="FW208" s="26">
        <f t="shared" si="901"/>
        <v>1.1766170718516933</v>
      </c>
      <c r="FY208" s="8">
        <f t="shared" si="798"/>
        <v>42</v>
      </c>
      <c r="FZ208" t="b">
        <f t="shared" si="768"/>
        <v>0</v>
      </c>
      <c r="GD208" s="11"/>
      <c r="GE208" s="11"/>
      <c r="GF208" s="11"/>
      <c r="GG208" s="11" t="str">
        <f t="shared" ca="1" si="902"/>
        <v/>
      </c>
      <c r="GH208" s="12" t="str">
        <f t="shared" ca="1" si="803"/>
        <v/>
      </c>
      <c r="GI208" s="12" t="str">
        <f t="shared" ca="1" si="804"/>
        <v/>
      </c>
      <c r="GJ208" s="12" t="str">
        <f t="shared" ca="1" si="805"/>
        <v/>
      </c>
      <c r="GN208" s="12" t="str">
        <f t="shared" ca="1" si="862"/>
        <v/>
      </c>
      <c r="GO208" s="12" t="str">
        <f t="shared" ca="1" si="863"/>
        <v/>
      </c>
      <c r="GP208" s="12" t="str">
        <f t="shared" ca="1" si="864"/>
        <v/>
      </c>
      <c r="GQ208" s="12" t="str">
        <f t="shared" ca="1" si="865"/>
        <v/>
      </c>
      <c r="GR208" s="12" t="str">
        <f t="shared" ca="1" si="866"/>
        <v/>
      </c>
      <c r="GY208" s="14"/>
      <c r="HA208">
        <f t="shared" si="903"/>
        <v>0.84807005457149576</v>
      </c>
      <c r="HB208">
        <f t="shared" si="904"/>
        <v>1.0436086875583293</v>
      </c>
      <c r="HC208">
        <f t="shared" si="905"/>
        <v>0.99785548389504752</v>
      </c>
      <c r="HD208">
        <f t="shared" si="906"/>
        <v>1.0093831582078578</v>
      </c>
      <c r="HE208">
        <f t="shared" si="907"/>
        <v>0.89144205118271036</v>
      </c>
      <c r="HF208">
        <f t="shared" si="908"/>
        <v>0.89144215211274924</v>
      </c>
      <c r="HH208">
        <f t="shared" si="909"/>
        <v>1.0413706519205921</v>
      </c>
      <c r="HJ208">
        <f t="shared" si="771"/>
        <v>0.92222965702056103</v>
      </c>
      <c r="HK208">
        <f t="shared" si="772"/>
        <v>0.95185347882013815</v>
      </c>
      <c r="HL208">
        <f t="shared" si="773"/>
        <v>1.0094908491470198</v>
      </c>
      <c r="HM208">
        <f t="shared" si="774"/>
        <v>1.089487616812544</v>
      </c>
      <c r="HN208">
        <f t="shared" si="932"/>
        <v>1.0066590962264714</v>
      </c>
      <c r="HP208" s="8">
        <f t="shared" si="799"/>
        <v>42</v>
      </c>
      <c r="HQ208" t="b">
        <f t="shared" si="776"/>
        <v>0</v>
      </c>
      <c r="HT208" s="11"/>
      <c r="HU208" s="11"/>
      <c r="HV208" s="11"/>
      <c r="HW208" s="11" t="str">
        <f t="shared" ca="1" si="841"/>
        <v/>
      </c>
      <c r="HX208" s="12" t="str">
        <f t="shared" ca="1" si="910"/>
        <v/>
      </c>
      <c r="HY208" s="12" t="str">
        <f t="shared" ca="1" si="911"/>
        <v/>
      </c>
      <c r="HZ208" s="12" t="str">
        <f t="shared" ca="1" si="912"/>
        <v/>
      </c>
      <c r="IC208" s="12" t="str">
        <f t="shared" ca="1" si="913"/>
        <v/>
      </c>
      <c r="ID208" s="12" t="str">
        <f t="shared" ca="1" si="914"/>
        <v/>
      </c>
      <c r="IE208" s="12" t="str">
        <f t="shared" ca="1" si="915"/>
        <v/>
      </c>
      <c r="IF208" s="12" t="str">
        <f t="shared" ca="1" si="916"/>
        <v/>
      </c>
      <c r="IG208" s="12" t="str">
        <f t="shared" ca="1" si="917"/>
        <v/>
      </c>
      <c r="IH208" s="197"/>
      <c r="II208">
        <f t="shared" si="933"/>
        <v>1.0735396146784146</v>
      </c>
      <c r="IJ208">
        <f t="shared" si="934"/>
        <v>1.1166411184885632</v>
      </c>
      <c r="IK208" t="e">
        <f t="shared" si="935"/>
        <v>#DIV/0!</v>
      </c>
      <c r="IL208">
        <f t="shared" si="869"/>
        <v>0.98566601676724275</v>
      </c>
      <c r="IM208">
        <f t="shared" si="867"/>
        <v>1.1280533011296379</v>
      </c>
      <c r="IN208">
        <f t="shared" si="868"/>
        <v>1.0701265187668809</v>
      </c>
    </row>
    <row r="209" spans="1:248" x14ac:dyDescent="0.2">
      <c r="A209" t="s">
        <v>202</v>
      </c>
      <c r="B209" s="1">
        <f t="shared" si="781"/>
        <v>1992</v>
      </c>
      <c r="C209" s="42">
        <f t="shared" si="958"/>
        <v>10143.023000000001</v>
      </c>
      <c r="D209" s="42">
        <f t="shared" si="958"/>
        <v>6891.1869999999999</v>
      </c>
      <c r="E209" s="42">
        <f t="shared" si="958"/>
        <v>25017.33</v>
      </c>
      <c r="F209" s="42">
        <f t="shared" si="958"/>
        <v>22378.835999999999</v>
      </c>
      <c r="G209" s="42">
        <f t="shared" si="870"/>
        <v>21294.154000000002</v>
      </c>
      <c r="H209" s="42">
        <f t="shared" si="747"/>
        <v>85724.53</v>
      </c>
      <c r="I209" s="42">
        <f t="shared" si="842"/>
        <v>64430.375999999997</v>
      </c>
      <c r="J209" s="277">
        <f t="shared" si="807"/>
        <v>3.2585009677467602</v>
      </c>
      <c r="K209" s="277"/>
      <c r="L209" s="42">
        <f>[11]National!H139</f>
        <v>10116.184999999998</v>
      </c>
      <c r="M209" s="42">
        <f t="shared" si="871"/>
        <v>6920.9661853600001</v>
      </c>
      <c r="N209" s="42">
        <f>[12]Total_Industrial!F137</f>
        <v>17992.884124171112</v>
      </c>
      <c r="O209" s="42">
        <f t="shared" si="808"/>
        <v>21475.306000916215</v>
      </c>
      <c r="P209" s="42">
        <f t="shared" si="809"/>
        <v>20594.430952245595</v>
      </c>
      <c r="Q209" s="42">
        <f t="shared" si="937"/>
        <v>77099.772262692917</v>
      </c>
      <c r="R209" s="272"/>
      <c r="S209" s="273"/>
      <c r="T209" s="51">
        <f t="shared" si="811"/>
        <v>0.99735404326698229</v>
      </c>
      <c r="U209" s="51">
        <f t="shared" si="812"/>
        <v>1.0043213433853995</v>
      </c>
      <c r="V209" s="51">
        <f t="shared" si="813"/>
        <v>0.71921680387839593</v>
      </c>
      <c r="W209" s="51">
        <f t="shared" si="814"/>
        <v>0.95962569281602561</v>
      </c>
      <c r="X209" s="51">
        <f t="shared" si="815"/>
        <v>0.96714013396566934</v>
      </c>
      <c r="Y209" s="51">
        <f t="shared" si="816"/>
        <v>0.89938985098772684</v>
      </c>
      <c r="AA209" s="23">
        <f t="shared" si="817"/>
        <v>94777.984433479316</v>
      </c>
      <c r="AB209" s="23">
        <f t="shared" si="872"/>
        <v>65568.531836796683</v>
      </c>
      <c r="AC209" s="27">
        <f t="shared" si="959"/>
        <v>2071.4640718987794</v>
      </c>
      <c r="AD209" s="58">
        <f t="shared" si="959"/>
        <v>1.1743557038455561</v>
      </c>
      <c r="AE209" s="27">
        <f t="shared" si="873"/>
        <v>9118.7814251811142</v>
      </c>
      <c r="AF209" s="27">
        <f t="shared" si="819"/>
        <v>9684.9</v>
      </c>
      <c r="AI209" s="267">
        <f t="shared" si="820"/>
        <v>106.73559962757092</v>
      </c>
      <c r="AJ209" s="267">
        <f t="shared" si="821"/>
        <v>105.55316691529143</v>
      </c>
      <c r="AK209" s="267">
        <f t="shared" si="822"/>
        <v>8.6860710587551626</v>
      </c>
      <c r="AL209" s="51">
        <f t="shared" si="956"/>
        <v>18.28688354864968</v>
      </c>
      <c r="AM209" s="291">
        <f t="shared" si="957"/>
        <v>2.258463054654976</v>
      </c>
      <c r="AN209" s="15"/>
      <c r="AO209" s="34">
        <f t="shared" si="874"/>
        <v>7.9608227511582896</v>
      </c>
      <c r="AP209" s="34">
        <f t="shared" si="875"/>
        <v>8.8513593325692579</v>
      </c>
      <c r="AR209" s="26">
        <f t="shared" si="876"/>
        <v>0.9424521560545488</v>
      </c>
      <c r="AS209" s="26">
        <f t="shared" si="877"/>
        <v>1.0077832182525599</v>
      </c>
      <c r="AT209" s="26">
        <f t="shared" si="878"/>
        <v>0.95457813069704478</v>
      </c>
      <c r="AU209" s="26">
        <f t="shared" si="879"/>
        <v>0.94348609126372329</v>
      </c>
      <c r="AV209" s="26">
        <f t="shared" si="880"/>
        <v>0.9892861594208795</v>
      </c>
      <c r="AW209" s="26">
        <f t="shared" si="881"/>
        <v>0.91400106234766476</v>
      </c>
      <c r="AZ209" s="34">
        <f t="shared" si="882"/>
        <v>9.7861603561708765</v>
      </c>
      <c r="BA209" s="34">
        <f t="shared" si="883"/>
        <v>6.7701816060874851</v>
      </c>
      <c r="BB209" s="34">
        <f t="shared" si="884"/>
        <v>0.21388595358741747</v>
      </c>
      <c r="BC209" s="95">
        <f t="shared" si="885"/>
        <v>1.2125635823246044E-4</v>
      </c>
      <c r="BD209" s="34">
        <f t="shared" si="886"/>
        <v>0.94154626533894148</v>
      </c>
      <c r="BE209" s="34"/>
      <c r="BI209" s="258">
        <f>[11]National!CQ139</f>
        <v>0.92933403881763876</v>
      </c>
      <c r="BJ209" s="258">
        <f>[10]Commercial_Total!Y138</f>
        <v>1.0233916108010384</v>
      </c>
      <c r="BK209" s="258">
        <f>[12]Total_Industrial!Z137</f>
        <v>0.97863718622016138</v>
      </c>
      <c r="BL209" s="51">
        <f t="shared" si="823"/>
        <v>0.91685612668643213</v>
      </c>
      <c r="BM209" s="290">
        <f t="shared" si="844"/>
        <v>0.9892861594208795</v>
      </c>
      <c r="BO209" s="258">
        <f>[11]National!CU139</f>
        <v>1.0141156104145281</v>
      </c>
      <c r="BP209" s="258">
        <f>[10]Commercial_Total!X138</f>
        <v>0.98474836769840091</v>
      </c>
      <c r="BQ209" s="258">
        <f>[12]Total_Industrial!AD137</f>
        <v>0.97541586467140684</v>
      </c>
      <c r="BR209" s="51">
        <f t="shared" si="936"/>
        <v>1.0290448673485257</v>
      </c>
      <c r="BS209" s="51">
        <v>1</v>
      </c>
      <c r="BU209">
        <f t="shared" si="938"/>
        <v>0.99999999999999978</v>
      </c>
      <c r="BV209">
        <f t="shared" si="939"/>
        <v>0.99999999999999978</v>
      </c>
      <c r="BW209">
        <f t="shared" si="940"/>
        <v>1.0000001115670716</v>
      </c>
      <c r="BX209">
        <f t="shared" si="941"/>
        <v>0.99999999999999933</v>
      </c>
      <c r="BY209">
        <f t="shared" si="942"/>
        <v>1</v>
      </c>
      <c r="BZ209" s="26"/>
      <c r="CA209" s="83">
        <f t="shared" si="782"/>
        <v>1.2180578787840675</v>
      </c>
      <c r="CB209" s="83">
        <f t="shared" si="887"/>
        <v>0.92192627729299814</v>
      </c>
      <c r="CC209" s="83">
        <f t="shared" si="918"/>
        <v>0.91400106234766476</v>
      </c>
      <c r="CD209" s="83">
        <f t="shared" si="888"/>
        <v>0.94861466033097652</v>
      </c>
      <c r="CE209" s="83">
        <f t="shared" si="889"/>
        <v>1.0026144202686513</v>
      </c>
      <c r="CF209" s="83">
        <f t="shared" si="890"/>
        <v>0.96099899523710408</v>
      </c>
      <c r="CG209" s="411">
        <f t="shared" si="749"/>
        <v>1.1133062256395907</v>
      </c>
      <c r="CH209" s="411">
        <f t="shared" si="891"/>
        <v>1.1133061952095809</v>
      </c>
      <c r="CI209" s="9"/>
      <c r="CJ209" s="84">
        <f t="shared" si="750"/>
        <v>0.95109473772608566</v>
      </c>
      <c r="CK209" s="26"/>
      <c r="CL209" s="87">
        <f t="shared" si="892"/>
        <v>0.85540821591163174</v>
      </c>
      <c r="CM209" s="87">
        <f t="shared" si="751"/>
        <v>1.6178605915533292E-3</v>
      </c>
      <c r="CN209" s="92">
        <f t="shared" si="752"/>
        <v>1</v>
      </c>
      <c r="CO209" s="92">
        <f t="shared" si="753"/>
        <v>1</v>
      </c>
      <c r="CP209" s="5">
        <f t="shared" si="754"/>
        <v>1</v>
      </c>
      <c r="CQ209" s="91">
        <f t="shared" si="893"/>
        <v>1</v>
      </c>
      <c r="CR209" s="37">
        <f t="shared" si="894"/>
        <v>1.1133062256395907</v>
      </c>
      <c r="CS209">
        <f t="shared" si="895"/>
        <v>0.95109473772608566</v>
      </c>
      <c r="CT209" s="84">
        <f t="shared" si="896"/>
        <v>0.96351142415273761</v>
      </c>
      <c r="CU209" s="205"/>
      <c r="CV209" s="244"/>
      <c r="CW209" s="5"/>
      <c r="CX209" s="26">
        <f t="shared" si="824"/>
        <v>0.1312090127261637</v>
      </c>
      <c r="CY209" s="26">
        <f t="shared" si="825"/>
        <v>8.9766363534499322E-2</v>
      </c>
      <c r="CZ209" s="26">
        <f t="shared" si="826"/>
        <v>0.23337143024062498</v>
      </c>
      <c r="DA209" s="26">
        <f t="shared" si="827"/>
        <v>0.27853916257684846</v>
      </c>
      <c r="DB209" s="26">
        <f t="shared" si="828"/>
        <v>0.26711403092186359</v>
      </c>
      <c r="DC209" s="26">
        <f t="shared" si="943"/>
        <v>1</v>
      </c>
      <c r="DE209" s="26">
        <f t="shared" si="944"/>
        <v>0.13118861648312594</v>
      </c>
      <c r="DF209" s="26">
        <f t="shared" si="945"/>
        <v>9.0041050587686189E-2</v>
      </c>
      <c r="DG209" s="26">
        <f t="shared" si="946"/>
        <v>0.23235731904045556</v>
      </c>
      <c r="DH209" s="26">
        <f t="shared" si="947"/>
        <v>0.27584958399085691</v>
      </c>
      <c r="DI209" s="26">
        <f t="shared" si="948"/>
        <v>0.27053842166325026</v>
      </c>
      <c r="DJ209" s="26">
        <f t="shared" si="949"/>
        <v>0.99997499176537485</v>
      </c>
      <c r="DK209" s="26"/>
      <c r="DL209" s="26">
        <f t="shared" si="950"/>
        <v>0.13119189736087605</v>
      </c>
      <c r="DM209" s="26">
        <f t="shared" si="951"/>
        <v>9.0043302411719331E-2</v>
      </c>
      <c r="DN209" s="26">
        <f t="shared" si="952"/>
        <v>0.23236313003212963</v>
      </c>
      <c r="DO209" s="26">
        <f t="shared" si="953"/>
        <v>0.27585648267449847</v>
      </c>
      <c r="DP209" s="26">
        <f t="shared" si="954"/>
        <v>0.2705451875207765</v>
      </c>
      <c r="DQ209" s="26">
        <f t="shared" si="955"/>
        <v>1</v>
      </c>
      <c r="DR209" s="26"/>
      <c r="DS209" s="26"/>
      <c r="DT209" s="26">
        <f t="shared" si="783"/>
        <v>-3.0838434276002991E-3</v>
      </c>
      <c r="DU209" s="26">
        <f t="shared" si="784"/>
        <v>-2.4151415295119902E-3</v>
      </c>
      <c r="DV209" s="26">
        <f t="shared" si="785"/>
        <v>-9.9585194492370997E-3</v>
      </c>
      <c r="DW209" s="26">
        <f t="shared" si="786"/>
        <v>1.7068288258979018E-3</v>
      </c>
      <c r="DX209" s="26">
        <f t="shared" si="787"/>
        <v>-6.9487873387684461E-3</v>
      </c>
      <c r="DZ209" s="26">
        <f t="shared" si="788"/>
        <v>0.99566427001795821</v>
      </c>
      <c r="EA209" s="26">
        <f t="shared" si="789"/>
        <v>0.77163082910223069</v>
      </c>
      <c r="EB209" s="26">
        <f t="shared" si="897"/>
        <v>0.96351142415273761</v>
      </c>
      <c r="ED209" s="26">
        <f t="shared" si="919"/>
        <v>-1.8153623147396884E-2</v>
      </c>
      <c r="EE209" s="26">
        <f t="shared" si="920"/>
        <v>-2.5240845151879344E-2</v>
      </c>
      <c r="EF209" s="26">
        <f t="shared" si="921"/>
        <v>-2.8736444650284331E-3</v>
      </c>
      <c r="EG209" s="26">
        <f t="shared" si="922"/>
        <v>-3.8178654041810976E-3</v>
      </c>
      <c r="EH209" s="26">
        <f t="shared" si="923"/>
        <v>-4.0022704161363706E-2</v>
      </c>
      <c r="EJ209" s="26">
        <f t="shared" si="924"/>
        <v>0.98294389153917494</v>
      </c>
      <c r="EK209" s="26">
        <f t="shared" si="790"/>
        <v>0.8347103117721979</v>
      </c>
      <c r="EL209" s="26">
        <f t="shared" si="898"/>
        <v>0.94861466033097652</v>
      </c>
      <c r="EO209" s="26">
        <f t="shared" si="791"/>
        <v>-2.126029548490652E-2</v>
      </c>
      <c r="EP209" s="26">
        <f t="shared" si="792"/>
        <v>-1.9075618896407579E-3</v>
      </c>
      <c r="EQ209" s="26">
        <f t="shared" si="793"/>
        <v>6.891583746497656E-3</v>
      </c>
      <c r="ER209" s="26">
        <f t="shared" si="794"/>
        <v>-2.9377411274448184E-4</v>
      </c>
      <c r="ES209" s="292">
        <f t="shared" si="859"/>
        <v>-6.9487873387684461E-3</v>
      </c>
      <c r="EU209" s="26">
        <f t="shared" si="925"/>
        <v>0.99668491489687094</v>
      </c>
      <c r="EV209" s="26">
        <f t="shared" si="796"/>
        <v>0.76476062591160565</v>
      </c>
      <c r="EW209" s="26">
        <f t="shared" si="899"/>
        <v>0.96099899523710408</v>
      </c>
      <c r="EX209" s="26"/>
      <c r="EY209" s="26">
        <f t="shared" si="926"/>
        <v>1.8176452057306298E-2</v>
      </c>
      <c r="EZ209" s="26">
        <f t="shared" si="927"/>
        <v>-5.0757963987115441E-4</v>
      </c>
      <c r="FA209" s="26">
        <f t="shared" si="928"/>
        <v>-1.685016469591669E-2</v>
      </c>
      <c r="FB209" s="26">
        <f t="shared" si="929"/>
        <v>2.000602938641907E-3</v>
      </c>
      <c r="FC209" s="26">
        <f t="shared" si="930"/>
        <v>0</v>
      </c>
      <c r="FD209" s="26"/>
      <c r="FE209" s="26">
        <f t="shared" si="931"/>
        <v>0.99897594606673279</v>
      </c>
      <c r="FF209" s="26">
        <f t="shared" si="797"/>
        <v>1.0089835817323975</v>
      </c>
      <c r="FG209" s="26">
        <f t="shared" si="900"/>
        <v>1.0026144202686513</v>
      </c>
      <c r="FW209" s="26">
        <f t="shared" si="901"/>
        <v>1.2180578787840675</v>
      </c>
      <c r="FY209" s="8">
        <f t="shared" si="798"/>
        <v>43</v>
      </c>
      <c r="FZ209" t="b">
        <f t="shared" si="768"/>
        <v>0</v>
      </c>
      <c r="GD209" s="11"/>
      <c r="GE209" s="11"/>
      <c r="GF209" s="11"/>
      <c r="GG209" s="11" t="str">
        <f t="shared" ca="1" si="902"/>
        <v/>
      </c>
      <c r="GH209" s="12" t="str">
        <f t="shared" ca="1" si="803"/>
        <v/>
      </c>
      <c r="GI209" s="12" t="str">
        <f t="shared" ca="1" si="804"/>
        <v/>
      </c>
      <c r="GJ209" s="12" t="str">
        <f t="shared" ca="1" si="805"/>
        <v/>
      </c>
      <c r="GN209" s="12" t="str">
        <f t="shared" ca="1" si="862"/>
        <v/>
      </c>
      <c r="GO209" s="12" t="str">
        <f t="shared" ca="1" si="863"/>
        <v/>
      </c>
      <c r="GP209" s="12" t="str">
        <f t="shared" ca="1" si="864"/>
        <v/>
      </c>
      <c r="GQ209" s="12" t="str">
        <f t="shared" ca="1" si="865"/>
        <v/>
      </c>
      <c r="GR209" s="12" t="str">
        <f t="shared" ca="1" si="866"/>
        <v/>
      </c>
      <c r="GY209" s="14"/>
      <c r="HA209">
        <f t="shared" si="903"/>
        <v>0.87793933680221903</v>
      </c>
      <c r="HB209">
        <f t="shared" si="904"/>
        <v>1.0258087845926751</v>
      </c>
      <c r="HC209">
        <f t="shared" si="905"/>
        <v>0.99683362606193249</v>
      </c>
      <c r="HD209">
        <f t="shared" si="906"/>
        <v>1.0060369671367335</v>
      </c>
      <c r="HE209">
        <f t="shared" si="907"/>
        <v>0.90316591899722065</v>
      </c>
      <c r="HF209">
        <f t="shared" si="908"/>
        <v>0.90316603416122943</v>
      </c>
      <c r="HH209">
        <f t="shared" si="909"/>
        <v>1.0225606903917002</v>
      </c>
      <c r="HJ209">
        <f t="shared" si="771"/>
        <v>0.91939002589334307</v>
      </c>
      <c r="HK209">
        <f t="shared" si="772"/>
        <v>0.94955739175711185</v>
      </c>
      <c r="HL209">
        <f t="shared" si="773"/>
        <v>0.99948770580996582</v>
      </c>
      <c r="HM209">
        <f t="shared" si="774"/>
        <v>1.0913487735685421</v>
      </c>
      <c r="HN209">
        <f t="shared" si="932"/>
        <v>0.99968828364043572</v>
      </c>
      <c r="HP209" s="8">
        <f t="shared" si="799"/>
        <v>43</v>
      </c>
      <c r="HQ209" t="b">
        <f t="shared" si="776"/>
        <v>0</v>
      </c>
      <c r="HT209" s="11"/>
      <c r="HU209" s="11"/>
      <c r="HV209" s="11"/>
      <c r="HW209" s="11" t="str">
        <f t="shared" ca="1" si="841"/>
        <v/>
      </c>
      <c r="HX209" s="12" t="str">
        <f t="shared" ca="1" si="910"/>
        <v/>
      </c>
      <c r="HY209" s="12" t="str">
        <f t="shared" ca="1" si="911"/>
        <v/>
      </c>
      <c r="HZ209" s="12" t="str">
        <f t="shared" ca="1" si="912"/>
        <v/>
      </c>
      <c r="IC209" s="12" t="str">
        <f t="shared" ca="1" si="913"/>
        <v/>
      </c>
      <c r="ID209" s="12" t="str">
        <f t="shared" ca="1" si="914"/>
        <v/>
      </c>
      <c r="IE209" s="12" t="str">
        <f t="shared" ca="1" si="915"/>
        <v/>
      </c>
      <c r="IF209" s="12" t="str">
        <f t="shared" ca="1" si="916"/>
        <v/>
      </c>
      <c r="IG209" s="12" t="str">
        <f t="shared" ca="1" si="917"/>
        <v/>
      </c>
      <c r="IH209" s="197"/>
      <c r="II209">
        <f t="shared" si="933"/>
        <v>1.0913569952766278</v>
      </c>
      <c r="IJ209">
        <f t="shared" si="934"/>
        <v>1.1271570613201707</v>
      </c>
      <c r="IK209" t="e">
        <f t="shared" si="935"/>
        <v>#DIV/0!</v>
      </c>
      <c r="IL209">
        <f t="shared" si="869"/>
        <v>1.0148846489526371</v>
      </c>
      <c r="IM209">
        <f t="shared" si="867"/>
        <v>1.1359299707333395</v>
      </c>
      <c r="IN209">
        <f t="shared" si="868"/>
        <v>1.0936918310908004</v>
      </c>
    </row>
    <row r="210" spans="1:248" x14ac:dyDescent="0.2">
      <c r="A210" t="s">
        <v>202</v>
      </c>
      <c r="B210" s="1">
        <f t="shared" si="781"/>
        <v>1993</v>
      </c>
      <c r="C210" s="42">
        <f t="shared" si="958"/>
        <v>10534.733</v>
      </c>
      <c r="D210" s="42">
        <f t="shared" si="958"/>
        <v>6988.8610000000008</v>
      </c>
      <c r="E210" s="42">
        <f t="shared" si="958"/>
        <v>25017.764999999999</v>
      </c>
      <c r="F210" s="42">
        <f t="shared" si="958"/>
        <v>22633.946</v>
      </c>
      <c r="G210" s="42">
        <f t="shared" si="870"/>
        <v>22083.756000000001</v>
      </c>
      <c r="H210" s="42">
        <f t="shared" si="747"/>
        <v>87259.060999999987</v>
      </c>
      <c r="I210" s="42">
        <f t="shared" si="842"/>
        <v>65175.304999999986</v>
      </c>
      <c r="J210" s="277">
        <f t="shared" si="807"/>
        <v>3.2626122967121125</v>
      </c>
      <c r="K210" s="277"/>
      <c r="L210" s="42">
        <f>[11]National!H140</f>
        <v>10528.130999999999</v>
      </c>
      <c r="M210" s="42">
        <f t="shared" si="871"/>
        <v>6999.0711268039995</v>
      </c>
      <c r="N210" s="42">
        <f>[12]Total_Industrial!F138</f>
        <v>18440.419867235782</v>
      </c>
      <c r="O210" s="42">
        <f t="shared" si="808"/>
        <v>22098.895706006624</v>
      </c>
      <c r="P210" s="42">
        <f t="shared" si="809"/>
        <v>21457.427455715828</v>
      </c>
      <c r="Q210" s="42">
        <f t="shared" si="937"/>
        <v>79523.945155762223</v>
      </c>
      <c r="R210" s="272"/>
      <c r="S210" s="273"/>
      <c r="T210" s="51">
        <f t="shared" si="811"/>
        <v>0.99937331112236061</v>
      </c>
      <c r="U210" s="51">
        <f t="shared" si="812"/>
        <v>1.0014609142754447</v>
      </c>
      <c r="V210" s="51">
        <f t="shared" si="813"/>
        <v>0.7370930163919831</v>
      </c>
      <c r="W210" s="51">
        <f t="shared" si="814"/>
        <v>0.97636071527283064</v>
      </c>
      <c r="X210" s="51">
        <f t="shared" si="815"/>
        <v>0.97163849554015302</v>
      </c>
      <c r="Y210" s="51">
        <f t="shared" si="816"/>
        <v>0.91135458305885542</v>
      </c>
      <c r="AA210" s="23">
        <f t="shared" si="817"/>
        <v>96416.439816278726</v>
      </c>
      <c r="AB210" s="23">
        <f t="shared" si="872"/>
        <v>66152.652187145024</v>
      </c>
      <c r="AC210" s="27">
        <f t="shared" si="959"/>
        <v>2108.1054005159981</v>
      </c>
      <c r="AD210" s="58">
        <f t="shared" si="959"/>
        <v>1.1928861897247303</v>
      </c>
      <c r="AE210" s="27">
        <f t="shared" si="873"/>
        <v>9486.4085650386951</v>
      </c>
      <c r="AF210" s="27">
        <f t="shared" si="819"/>
        <v>9951.5</v>
      </c>
      <c r="AI210" s="267">
        <f t="shared" si="820"/>
        <v>109.19435544458315</v>
      </c>
      <c r="AJ210" s="267">
        <f t="shared" si="821"/>
        <v>105.80182192852548</v>
      </c>
      <c r="AK210" s="267">
        <f t="shared" si="822"/>
        <v>8.7473898898613633</v>
      </c>
      <c r="AL210" s="51">
        <f t="shared" si="956"/>
        <v>18.525569242365155</v>
      </c>
      <c r="AM210" s="291">
        <f t="shared" si="957"/>
        <v>2.2619126415022062</v>
      </c>
      <c r="AN210" s="15"/>
      <c r="AO210" s="34">
        <f t="shared" si="874"/>
        <v>7.9911516008402979</v>
      </c>
      <c r="AP210" s="34">
        <f t="shared" si="875"/>
        <v>8.7684330000502424</v>
      </c>
      <c r="AR210" s="26">
        <f t="shared" si="876"/>
        <v>0.96416243574605165</v>
      </c>
      <c r="AS210" s="26">
        <f t="shared" si="877"/>
        <v>1.0101572858129653</v>
      </c>
      <c r="AT210" s="26">
        <f t="shared" si="878"/>
        <v>0.96131692143199798</v>
      </c>
      <c r="AU210" s="26">
        <f t="shared" si="879"/>
        <v>0.95580074463837172</v>
      </c>
      <c r="AV210" s="26">
        <f t="shared" si="880"/>
        <v>0.99079719964651047</v>
      </c>
      <c r="AW210" s="26">
        <f t="shared" si="881"/>
        <v>0.91748318997387091</v>
      </c>
      <c r="AZ210" s="34">
        <f t="shared" si="882"/>
        <v>9.6886338558286411</v>
      </c>
      <c r="BA210" s="34">
        <f t="shared" si="883"/>
        <v>6.6475056209762373</v>
      </c>
      <c r="BB210" s="34">
        <f t="shared" si="884"/>
        <v>0.21183795412912607</v>
      </c>
      <c r="BC210" s="95">
        <f t="shared" si="885"/>
        <v>1.1986998841629204E-4</v>
      </c>
      <c r="BD210" s="34">
        <f t="shared" si="886"/>
        <v>0.95326418781477118</v>
      </c>
      <c r="BE210" s="34"/>
      <c r="BI210" s="258">
        <f>[11]National!CQ140</f>
        <v>0.90802197928167538</v>
      </c>
      <c r="BJ210" s="258">
        <f>[10]Commercial_Total!Y139</f>
        <v>1.006988932851258</v>
      </c>
      <c r="BK210" s="258">
        <f>[12]Total_Industrial!Z138</f>
        <v>0.98590877466170934</v>
      </c>
      <c r="BL210" s="51">
        <f t="shared" si="823"/>
        <v>0.92060839513039872</v>
      </c>
      <c r="BM210" s="290">
        <f t="shared" si="844"/>
        <v>0.99079719964651047</v>
      </c>
      <c r="BO210" s="258">
        <f>[11]National!CU140</f>
        <v>1.0618271999415561</v>
      </c>
      <c r="BP210" s="258">
        <f>[10]Commercial_Total!X139</f>
        <v>1.003146363240295</v>
      </c>
      <c r="BQ210" s="258">
        <f>[12]Total_Industrial!AD138</f>
        <v>0.9750568419018929</v>
      </c>
      <c r="BR210" s="51">
        <f t="shared" si="936"/>
        <v>1.0382272741527496</v>
      </c>
      <c r="BS210" s="51">
        <v>1</v>
      </c>
      <c r="BU210">
        <f t="shared" si="938"/>
        <v>0.99999999999999933</v>
      </c>
      <c r="BV210">
        <f t="shared" si="939"/>
        <v>0.99999999999999978</v>
      </c>
      <c r="BW210">
        <f t="shared" si="940"/>
        <v>1.0000001818266271</v>
      </c>
      <c r="BX210">
        <f t="shared" si="941"/>
        <v>0.99999999999999956</v>
      </c>
      <c r="BY210">
        <f t="shared" si="942"/>
        <v>1</v>
      </c>
      <c r="BZ210" s="26"/>
      <c r="CA210" s="83">
        <f t="shared" si="782"/>
        <v>1.251587830614632</v>
      </c>
      <c r="CB210" s="83">
        <f t="shared" si="887"/>
        <v>0.9132889638413223</v>
      </c>
      <c r="CC210" s="83">
        <f t="shared" si="918"/>
        <v>0.91748318997387091</v>
      </c>
      <c r="CD210" s="83">
        <f t="shared" si="888"/>
        <v>0.94382455012411448</v>
      </c>
      <c r="CE210" s="83">
        <f t="shared" si="889"/>
        <v>1.0127826800579949</v>
      </c>
      <c r="CF210" s="83">
        <f t="shared" si="890"/>
        <v>0.95982177741470109</v>
      </c>
      <c r="CG210" s="411">
        <f t="shared" si="749"/>
        <v>1.1483108455200495</v>
      </c>
      <c r="CH210" s="411">
        <f t="shared" si="891"/>
        <v>1.1483107953647893</v>
      </c>
      <c r="CI210" s="9"/>
      <c r="CJ210" s="84">
        <f t="shared" si="750"/>
        <v>0.95588915737923197</v>
      </c>
      <c r="CK210" s="26"/>
      <c r="CL210" s="87">
        <f t="shared" si="892"/>
        <v>0.89489722055146415</v>
      </c>
      <c r="CM210" s="87">
        <f t="shared" si="751"/>
        <v>1.5590095358339981E-3</v>
      </c>
      <c r="CN210" s="92">
        <f t="shared" si="752"/>
        <v>1</v>
      </c>
      <c r="CO210" s="92">
        <f t="shared" si="753"/>
        <v>1</v>
      </c>
      <c r="CP210" s="5">
        <f t="shared" si="754"/>
        <v>1</v>
      </c>
      <c r="CQ210" s="91">
        <f t="shared" si="893"/>
        <v>1</v>
      </c>
      <c r="CR210" s="37">
        <f t="shared" si="894"/>
        <v>1.1483108455200495</v>
      </c>
      <c r="CS210">
        <f t="shared" si="895"/>
        <v>0.95588915737923197</v>
      </c>
      <c r="CT210" s="84">
        <f t="shared" si="896"/>
        <v>0.97209082964966342</v>
      </c>
      <c r="CU210" s="205"/>
      <c r="CV210" s="244"/>
      <c r="CW210" s="5"/>
      <c r="CX210" s="26">
        <f t="shared" si="824"/>
        <v>0.1323894454604676</v>
      </c>
      <c r="CY210" s="26">
        <f t="shared" si="825"/>
        <v>8.8012121545215538E-2</v>
      </c>
      <c r="CZ210" s="26">
        <f t="shared" si="826"/>
        <v>0.2318851237965727</v>
      </c>
      <c r="DA210" s="26">
        <f t="shared" si="827"/>
        <v>0.2778898313296943</v>
      </c>
      <c r="DB210" s="26">
        <f t="shared" si="828"/>
        <v>0.26982347786804994</v>
      </c>
      <c r="DC210" s="26">
        <f t="shared" si="943"/>
        <v>1</v>
      </c>
      <c r="DE210" s="26">
        <f t="shared" si="944"/>
        <v>0.13179834806331947</v>
      </c>
      <c r="DF210" s="26">
        <f t="shared" si="945"/>
        <v>8.8886357446775255E-2</v>
      </c>
      <c r="DG210" s="26">
        <f t="shared" si="946"/>
        <v>0.23262748565849214</v>
      </c>
      <c r="DH210" s="26">
        <f t="shared" si="947"/>
        <v>0.27821437066245247</v>
      </c>
      <c r="DI210" s="26">
        <f t="shared" si="948"/>
        <v>0.26846647568390802</v>
      </c>
      <c r="DJ210" s="26">
        <f t="shared" si="949"/>
        <v>0.99999303751494739</v>
      </c>
      <c r="DK210" s="26"/>
      <c r="DL210" s="26">
        <f t="shared" si="950"/>
        <v>0.13179926571373696</v>
      </c>
      <c r="DM210" s="26">
        <f t="shared" si="951"/>
        <v>8.8886976321019259E-2</v>
      </c>
      <c r="DN210" s="26">
        <f t="shared" si="952"/>
        <v>0.23262910533516085</v>
      </c>
      <c r="DO210" s="26">
        <f t="shared" si="953"/>
        <v>0.27821630773933648</v>
      </c>
      <c r="DP210" s="26">
        <f t="shared" si="954"/>
        <v>0.26846834489074645</v>
      </c>
      <c r="DQ210" s="26">
        <f t="shared" si="955"/>
        <v>1</v>
      </c>
      <c r="DR210" s="26"/>
      <c r="DS210" s="26"/>
      <c r="DT210" s="26">
        <f t="shared" si="783"/>
        <v>2.2774627000120756E-2</v>
      </c>
      <c r="DU210" s="26">
        <f t="shared" si="784"/>
        <v>2.3529619936205207E-3</v>
      </c>
      <c r="DV210" s="26">
        <f t="shared" si="785"/>
        <v>7.0346426514358877E-3</v>
      </c>
      <c r="DW210" s="26">
        <f t="shared" si="786"/>
        <v>1.2967842156098227E-2</v>
      </c>
      <c r="DX210" s="26">
        <f t="shared" si="787"/>
        <v>1.5262392989974878E-3</v>
      </c>
      <c r="DZ210" s="26">
        <f t="shared" si="788"/>
        <v>1.0089043111289211</v>
      </c>
      <c r="EA210" s="26">
        <f t="shared" si="789"/>
        <v>0.77850167008122428</v>
      </c>
      <c r="EB210" s="26">
        <f t="shared" si="897"/>
        <v>0.97209082964966342</v>
      </c>
      <c r="ED210" s="26">
        <f t="shared" si="919"/>
        <v>-1.0015748003476014E-2</v>
      </c>
      <c r="EE210" s="26">
        <f t="shared" si="920"/>
        <v>-1.8286221975950555E-2</v>
      </c>
      <c r="EF210" s="26">
        <f t="shared" si="921"/>
        <v>-9.6213307251732955E-3</v>
      </c>
      <c r="EG210" s="26">
        <f t="shared" si="922"/>
        <v>-1.1499241889900695E-2</v>
      </c>
      <c r="EH210" s="26">
        <f t="shared" si="923"/>
        <v>1.2368595330500736E-2</v>
      </c>
      <c r="EJ210" s="26">
        <f t="shared" si="924"/>
        <v>0.99495041516099836</v>
      </c>
      <c r="EK210" s="26">
        <f t="shared" si="790"/>
        <v>0.83049537123691464</v>
      </c>
      <c r="EL210" s="26">
        <f t="shared" si="898"/>
        <v>0.94382455012411448</v>
      </c>
      <c r="EO210" s="26">
        <f t="shared" si="791"/>
        <v>-2.3199657775791842E-2</v>
      </c>
      <c r="EP210" s="26">
        <f t="shared" si="792"/>
        <v>-1.6157596516181257E-2</v>
      </c>
      <c r="EQ210" s="26">
        <f t="shared" si="793"/>
        <v>7.402852154723024E-3</v>
      </c>
      <c r="ER210" s="26">
        <f t="shared" si="794"/>
        <v>4.0841862416899164E-3</v>
      </c>
      <c r="ES210" s="292">
        <f t="shared" si="859"/>
        <v>1.5262392989974878E-3</v>
      </c>
      <c r="EU210" s="26">
        <f t="shared" si="925"/>
        <v>0.99877500618810477</v>
      </c>
      <c r="EV210" s="26">
        <f t="shared" si="796"/>
        <v>0.7638237988772828</v>
      </c>
      <c r="EW210" s="26">
        <f t="shared" si="899"/>
        <v>0.95982177741470109</v>
      </c>
      <c r="EX210" s="26"/>
      <c r="EY210" s="26">
        <f t="shared" si="926"/>
        <v>4.5974284775912151E-2</v>
      </c>
      <c r="EZ210" s="26">
        <f t="shared" si="927"/>
        <v>1.8510558509801864E-2</v>
      </c>
      <c r="FA210" s="26">
        <f t="shared" si="928"/>
        <v>-3.6813924374207429E-4</v>
      </c>
      <c r="FB210" s="26">
        <f t="shared" si="929"/>
        <v>8.8836559144087352E-3</v>
      </c>
      <c r="FC210" s="26">
        <f t="shared" si="930"/>
        <v>0</v>
      </c>
      <c r="FD210" s="26"/>
      <c r="FE210" s="26">
        <f t="shared" si="931"/>
        <v>1.0101417450056411</v>
      </c>
      <c r="FF210" s="26">
        <f t="shared" si="797"/>
        <v>1.0192164359332061</v>
      </c>
      <c r="FG210" s="26">
        <f t="shared" si="900"/>
        <v>1.0127826800579949</v>
      </c>
      <c r="FW210" s="26">
        <f t="shared" si="901"/>
        <v>1.251587830614632</v>
      </c>
      <c r="FY210" s="8">
        <f t="shared" si="798"/>
        <v>44</v>
      </c>
      <c r="FZ210" t="b">
        <f t="shared" si="768"/>
        <v>0</v>
      </c>
      <c r="GD210" s="11"/>
      <c r="GE210" s="11"/>
      <c r="GF210" s="11"/>
      <c r="GG210" s="11" t="str">
        <f t="shared" ca="1" si="902"/>
        <v/>
      </c>
      <c r="GH210" s="12" t="str">
        <f t="shared" ca="1" si="803"/>
        <v/>
      </c>
      <c r="GI210" s="12" t="str">
        <f t="shared" ca="1" si="804"/>
        <v/>
      </c>
      <c r="GJ210" s="12" t="str">
        <f t="shared" ca="1" si="805"/>
        <v/>
      </c>
      <c r="GN210" s="12" t="str">
        <f t="shared" ca="1" si="862"/>
        <v/>
      </c>
      <c r="GO210" s="12" t="str">
        <f t="shared" ca="1" si="863"/>
        <v/>
      </c>
      <c r="GP210" s="12" t="str">
        <f t="shared" ca="1" si="864"/>
        <v/>
      </c>
      <c r="GQ210" s="12" t="str">
        <f t="shared" ca="1" si="865"/>
        <v/>
      </c>
      <c r="GR210" s="12" t="str">
        <f t="shared" ca="1" si="866"/>
        <v/>
      </c>
      <c r="GY210" s="14"/>
      <c r="HA210">
        <f t="shared" si="903"/>
        <v>0.90210671356310168</v>
      </c>
      <c r="HB210">
        <f t="shared" si="904"/>
        <v>1.0206288761062812</v>
      </c>
      <c r="HC210">
        <f t="shared" si="905"/>
        <v>1.0069432585105014</v>
      </c>
      <c r="HD210">
        <f t="shared" si="906"/>
        <v>1.0048045780774533</v>
      </c>
      <c r="HE210">
        <f t="shared" si="907"/>
        <v>0.93156329876155297</v>
      </c>
      <c r="HF210">
        <f t="shared" si="908"/>
        <v>0.9315634023206939</v>
      </c>
      <c r="HH210">
        <f t="shared" si="909"/>
        <v>1.0277153662363696</v>
      </c>
      <c r="HJ210">
        <f t="shared" si="771"/>
        <v>0.94056904753332027</v>
      </c>
      <c r="HK210">
        <f t="shared" si="772"/>
        <v>0.95179429485262335</v>
      </c>
      <c r="HL210">
        <f t="shared" si="773"/>
        <v>1.0065435331697374</v>
      </c>
      <c r="HM210">
        <f t="shared" si="774"/>
        <v>1.1055933734431866</v>
      </c>
      <c r="HN210">
        <f t="shared" si="932"/>
        <v>1.001215212118397</v>
      </c>
      <c r="HP210" s="8">
        <f t="shared" si="799"/>
        <v>44</v>
      </c>
      <c r="HQ210" t="b">
        <f t="shared" si="776"/>
        <v>0</v>
      </c>
      <c r="HT210" s="11"/>
      <c r="HU210" s="11"/>
      <c r="HV210" s="11"/>
      <c r="HW210" s="11" t="str">
        <f t="shared" ca="1" si="841"/>
        <v/>
      </c>
      <c r="HX210" s="12" t="str">
        <f t="shared" ca="1" si="910"/>
        <v/>
      </c>
      <c r="HY210" s="12" t="str">
        <f t="shared" ca="1" si="911"/>
        <v/>
      </c>
      <c r="HZ210" s="12" t="str">
        <f t="shared" ca="1" si="912"/>
        <v/>
      </c>
      <c r="IC210" s="12" t="str">
        <f t="shared" ca="1" si="913"/>
        <v/>
      </c>
      <c r="ID210" s="12" t="str">
        <f t="shared" ca="1" si="914"/>
        <v/>
      </c>
      <c r="IE210" s="12" t="str">
        <f t="shared" ca="1" si="915"/>
        <v/>
      </c>
      <c r="IF210" s="12" t="str">
        <f t="shared" ca="1" si="916"/>
        <v/>
      </c>
      <c r="IG210" s="12" t="str">
        <f t="shared" ca="1" si="917"/>
        <v/>
      </c>
      <c r="IH210" s="197"/>
      <c r="II210">
        <f t="shared" si="933"/>
        <v>1.1102236102838481</v>
      </c>
      <c r="IJ210">
        <f t="shared" si="934"/>
        <v>1.137198393024756</v>
      </c>
      <c r="IK210" t="e">
        <f t="shared" si="935"/>
        <v>#DIV/0!</v>
      </c>
      <c r="IL210">
        <f t="shared" si="869"/>
        <v>1.0285517532236719</v>
      </c>
      <c r="IM210">
        <f t="shared" si="867"/>
        <v>1.1487492421287533</v>
      </c>
      <c r="IN210">
        <f t="shared" si="868"/>
        <v>1.1208951511885186</v>
      </c>
    </row>
    <row r="211" spans="1:248" x14ac:dyDescent="0.2">
      <c r="A211" t="s">
        <v>202</v>
      </c>
      <c r="B211" s="1">
        <f t="shared" si="781"/>
        <v>1994</v>
      </c>
      <c r="C211" s="42">
        <f t="shared" si="958"/>
        <v>10417.671</v>
      </c>
      <c r="D211" s="42">
        <f t="shared" si="958"/>
        <v>7131.8799999999992</v>
      </c>
      <c r="E211" s="42">
        <f t="shared" si="958"/>
        <v>25772.806</v>
      </c>
      <c r="F211" s="42">
        <f t="shared" si="958"/>
        <v>23280.59</v>
      </c>
      <c r="G211" s="42">
        <f t="shared" si="870"/>
        <v>22385.985999999997</v>
      </c>
      <c r="H211" s="42">
        <f t="shared" si="747"/>
        <v>88988.93299999999</v>
      </c>
      <c r="I211" s="42">
        <f t="shared" si="842"/>
        <v>66602.946999999986</v>
      </c>
      <c r="J211" s="277">
        <f t="shared" si="807"/>
        <v>3.2351837581126763</v>
      </c>
      <c r="K211" s="277"/>
      <c r="L211" s="42">
        <f>[11]National!H141</f>
        <v>10398.874</v>
      </c>
      <c r="M211" s="42">
        <f t="shared" si="871"/>
        <v>7133.5826323559995</v>
      </c>
      <c r="N211" s="42">
        <f>[12]Total_Industrial!F139</f>
        <v>18908.769346514709</v>
      </c>
      <c r="O211" s="42">
        <f t="shared" si="808"/>
        <v>22826.119434761531</v>
      </c>
      <c r="P211" s="42">
        <f t="shared" si="809"/>
        <v>21695.864235279812</v>
      </c>
      <c r="Q211" s="42">
        <f t="shared" si="937"/>
        <v>80963.209648912045</v>
      </c>
      <c r="R211" s="272"/>
      <c r="S211" s="273"/>
      <c r="T211" s="51">
        <f t="shared" si="811"/>
        <v>0.99819566196705578</v>
      </c>
      <c r="U211" s="51">
        <f t="shared" si="812"/>
        <v>1.000238735418431</v>
      </c>
      <c r="V211" s="51">
        <f t="shared" si="813"/>
        <v>0.73367134903800191</v>
      </c>
      <c r="W211" s="51">
        <f t="shared" si="814"/>
        <v>0.98047856324781846</v>
      </c>
      <c r="X211" s="51">
        <f t="shared" si="815"/>
        <v>0.9691717056947956</v>
      </c>
      <c r="Y211" s="51">
        <f t="shared" si="816"/>
        <v>0.90981211842277121</v>
      </c>
      <c r="AA211" s="23">
        <f t="shared" si="817"/>
        <v>97755.46657101551</v>
      </c>
      <c r="AB211" s="23">
        <f t="shared" si="872"/>
        <v>66811.294146901753</v>
      </c>
      <c r="AC211" s="27">
        <f t="shared" si="959"/>
        <v>2257.4337824762156</v>
      </c>
      <c r="AD211" s="58">
        <f t="shared" si="959"/>
        <v>1.2351947387718127</v>
      </c>
      <c r="AE211" s="27">
        <f t="shared" si="873"/>
        <v>9704.0540178565261</v>
      </c>
      <c r="AF211" s="27">
        <f t="shared" si="819"/>
        <v>10352.4</v>
      </c>
      <c r="AI211" s="267">
        <f t="shared" si="820"/>
        <v>106.37639371753831</v>
      </c>
      <c r="AJ211" s="267">
        <f t="shared" si="821"/>
        <v>106.77210677390846</v>
      </c>
      <c r="AK211" s="267">
        <f t="shared" si="822"/>
        <v>8.3762232554938443</v>
      </c>
      <c r="AL211" s="51">
        <f t="shared" si="956"/>
        <v>18.479773851253732</v>
      </c>
      <c r="AM211" s="291">
        <f t="shared" si="957"/>
        <v>2.2357526241462629</v>
      </c>
      <c r="AN211" s="15"/>
      <c r="AO211" s="34">
        <f t="shared" si="874"/>
        <v>7.8207188332089226</v>
      </c>
      <c r="AP211" s="34">
        <f t="shared" si="875"/>
        <v>8.5959712723619646</v>
      </c>
      <c r="AR211" s="26">
        <f t="shared" si="876"/>
        <v>0.9392804459076155</v>
      </c>
      <c r="AS211" s="26">
        <f t="shared" si="877"/>
        <v>1.0194212123504465</v>
      </c>
      <c r="AT211" s="26">
        <f t="shared" si="878"/>
        <v>0.92052660903240813</v>
      </c>
      <c r="AU211" s="26">
        <f t="shared" si="879"/>
        <v>0.95343799570727794</v>
      </c>
      <c r="AV211" s="26">
        <f t="shared" si="880"/>
        <v>0.97933819302379721</v>
      </c>
      <c r="AW211" s="26">
        <f t="shared" si="881"/>
        <v>0.89791539710330803</v>
      </c>
      <c r="AZ211" s="34">
        <f t="shared" si="882"/>
        <v>9.4427829847200186</v>
      </c>
      <c r="BA211" s="34">
        <f t="shared" si="883"/>
        <v>6.4537009917412149</v>
      </c>
      <c r="BB211" s="34">
        <f t="shared" si="884"/>
        <v>0.21805897979948763</v>
      </c>
      <c r="BC211" s="95">
        <f t="shared" si="885"/>
        <v>1.1931481963330365E-4</v>
      </c>
      <c r="BD211" s="34">
        <f t="shared" si="886"/>
        <v>0.93737239846378873</v>
      </c>
      <c r="BE211" s="34"/>
      <c r="BI211" s="258">
        <f>[11]National!CQ141</f>
        <v>0.90046080012328278</v>
      </c>
      <c r="BJ211" s="258">
        <f>[10]Commercial_Total!Y140</f>
        <v>1.0272052867266803</v>
      </c>
      <c r="BK211" s="258">
        <f>[12]Total_Industrial!Z139</f>
        <v>0.96803307864012256</v>
      </c>
      <c r="BL211" s="51">
        <f t="shared" si="823"/>
        <v>0.91767019977469066</v>
      </c>
      <c r="BM211" s="290">
        <f t="shared" si="844"/>
        <v>0.97933819302379721</v>
      </c>
      <c r="BO211" s="258">
        <f>[11]National!CU141</f>
        <v>1.0431108669905649</v>
      </c>
      <c r="BP211" s="258">
        <f>[10]Commercial_Total!X140</f>
        <v>0.99242208497481632</v>
      </c>
      <c r="BQ211" s="258">
        <f>[12]Total_Industrial!AD139</f>
        <v>0.95092497868269299</v>
      </c>
      <c r="BR211" s="51">
        <f t="shared" si="936"/>
        <v>1.0389767434328463</v>
      </c>
      <c r="BS211" s="51">
        <v>1</v>
      </c>
      <c r="BU211">
        <f t="shared" si="938"/>
        <v>0.99999999999999978</v>
      </c>
      <c r="BV211">
        <f t="shared" si="939"/>
        <v>0.99999999999999956</v>
      </c>
      <c r="BW211">
        <f t="shared" si="940"/>
        <v>1.0000002451179464</v>
      </c>
      <c r="BX211">
        <f t="shared" si="941"/>
        <v>0.99999999999999967</v>
      </c>
      <c r="BY211">
        <f t="shared" si="942"/>
        <v>1</v>
      </c>
      <c r="BZ211" s="26"/>
      <c r="CA211" s="83">
        <f t="shared" si="782"/>
        <v>1.3020085271220334</v>
      </c>
      <c r="CB211" s="83">
        <f t="shared" si="887"/>
        <v>0.89532596035121081</v>
      </c>
      <c r="CC211" s="83">
        <f t="shared" si="918"/>
        <v>0.89791539710330803</v>
      </c>
      <c r="CD211" s="83">
        <f t="shared" si="888"/>
        <v>0.93907816843027514</v>
      </c>
      <c r="CE211" s="83">
        <f t="shared" si="889"/>
        <v>1.0038131994399364</v>
      </c>
      <c r="CF211" s="83">
        <f t="shared" si="890"/>
        <v>0.9525346829086756</v>
      </c>
      <c r="CG211" s="411">
        <f t="shared" si="749"/>
        <v>1.1690935719453783</v>
      </c>
      <c r="CH211" s="411">
        <f t="shared" si="891"/>
        <v>1.1690935036626737</v>
      </c>
      <c r="CI211" s="9"/>
      <c r="CJ211" s="84">
        <f t="shared" si="750"/>
        <v>0.94265906077618999</v>
      </c>
      <c r="CK211" s="26"/>
      <c r="CL211" s="87">
        <f t="shared" si="892"/>
        <v>0.84038394996110943</v>
      </c>
      <c r="CM211" s="87">
        <f t="shared" si="751"/>
        <v>1.4862414701880015E-3</v>
      </c>
      <c r="CN211" s="92">
        <f t="shared" si="752"/>
        <v>1</v>
      </c>
      <c r="CO211" s="92">
        <f t="shared" si="753"/>
        <v>1</v>
      </c>
      <c r="CP211" s="5">
        <f t="shared" si="754"/>
        <v>1</v>
      </c>
      <c r="CQ211" s="91">
        <f t="shared" si="893"/>
        <v>1</v>
      </c>
      <c r="CR211" s="37">
        <f t="shared" si="894"/>
        <v>1.1690935719453783</v>
      </c>
      <c r="CS211">
        <f t="shared" si="895"/>
        <v>0.94265906077618999</v>
      </c>
      <c r="CT211" s="84">
        <f t="shared" si="896"/>
        <v>0.95616683178166828</v>
      </c>
      <c r="CU211" s="205"/>
      <c r="CV211" s="244"/>
      <c r="CW211" s="5"/>
      <c r="CX211" s="26">
        <f t="shared" si="824"/>
        <v>0.12843949795337364</v>
      </c>
      <c r="CY211" s="26">
        <f t="shared" si="825"/>
        <v>8.8108940632294436E-2</v>
      </c>
      <c r="CZ211" s="26">
        <f t="shared" si="826"/>
        <v>0.23354767466001514</v>
      </c>
      <c r="DA211" s="26">
        <f t="shared" si="827"/>
        <v>0.28193199767825977</v>
      </c>
      <c r="DB211" s="26">
        <f t="shared" si="828"/>
        <v>0.26797188907605707</v>
      </c>
      <c r="DC211" s="26">
        <f t="shared" si="943"/>
        <v>1</v>
      </c>
      <c r="DE211" s="26">
        <f t="shared" si="944"/>
        <v>0.13040450154577354</v>
      </c>
      <c r="DF211" s="26">
        <f t="shared" si="945"/>
        <v>8.8060522218027959E-2</v>
      </c>
      <c r="DG211" s="26">
        <f t="shared" si="946"/>
        <v>0.23271540943814994</v>
      </c>
      <c r="DH211" s="26">
        <f t="shared" si="947"/>
        <v>0.27990605005868774</v>
      </c>
      <c r="DI211" s="26">
        <f t="shared" si="948"/>
        <v>0.26889662098865541</v>
      </c>
      <c r="DJ211" s="26">
        <f t="shared" si="949"/>
        <v>0.9999831042492946</v>
      </c>
      <c r="DK211" s="26"/>
      <c r="DL211" s="26">
        <f t="shared" si="950"/>
        <v>0.13040670486494926</v>
      </c>
      <c r="DM211" s="26">
        <f t="shared" si="951"/>
        <v>8.806201009179708E-2</v>
      </c>
      <c r="DN211" s="26">
        <f t="shared" si="952"/>
        <v>0.23271934140612666</v>
      </c>
      <c r="DO211" s="26">
        <f t="shared" si="953"/>
        <v>0.2799107793614356</v>
      </c>
      <c r="DP211" s="26">
        <f t="shared" si="954"/>
        <v>0.26890116427569138</v>
      </c>
      <c r="DQ211" s="26">
        <f t="shared" si="955"/>
        <v>1</v>
      </c>
      <c r="DR211" s="26"/>
      <c r="DS211" s="26"/>
      <c r="DT211" s="26">
        <f t="shared" si="783"/>
        <v>-2.6145683171693853E-2</v>
      </c>
      <c r="DU211" s="26">
        <f t="shared" si="784"/>
        <v>9.1289801132749711E-3</v>
      </c>
      <c r="DV211" s="26">
        <f t="shared" si="785"/>
        <v>-4.3358230165347809E-2</v>
      </c>
      <c r="DW211" s="26">
        <f t="shared" si="786"/>
        <v>-2.4750703904573047E-3</v>
      </c>
      <c r="DX211" s="26">
        <f t="shared" si="787"/>
        <v>-1.1632840958348781E-2</v>
      </c>
      <c r="DZ211" s="26">
        <f t="shared" si="788"/>
        <v>0.98361881690239372</v>
      </c>
      <c r="EA211" s="26">
        <f t="shared" si="789"/>
        <v>0.76574889168183147</v>
      </c>
      <c r="EB211" s="26">
        <f t="shared" si="897"/>
        <v>0.95616683178166828</v>
      </c>
      <c r="ED211" s="26">
        <f t="shared" si="919"/>
        <v>-2.5702686599208841E-2</v>
      </c>
      <c r="EE211" s="26">
        <f t="shared" si="920"/>
        <v>-2.9587926293939203E-2</v>
      </c>
      <c r="EF211" s="26">
        <f t="shared" si="921"/>
        <v>2.8943960657171246E-2</v>
      </c>
      <c r="EG211" s="26">
        <f t="shared" si="922"/>
        <v>-4.6421826243832334E-3</v>
      </c>
      <c r="EH211" s="26">
        <f t="shared" si="923"/>
        <v>-1.6811441975417861E-2</v>
      </c>
      <c r="EJ211" s="26">
        <f t="shared" si="924"/>
        <v>0.9949711186329967</v>
      </c>
      <c r="EK211" s="26">
        <f t="shared" si="790"/>
        <v>0.82631890853911882</v>
      </c>
      <c r="EL211" s="26">
        <f t="shared" si="898"/>
        <v>0.93907816843027514</v>
      </c>
      <c r="EO211" s="26">
        <f t="shared" si="791"/>
        <v>-8.361952131734721E-3</v>
      </c>
      <c r="EP211" s="26">
        <f t="shared" si="792"/>
        <v>1.9877177216979663E-2</v>
      </c>
      <c r="EQ211" s="26">
        <f t="shared" si="793"/>
        <v>-1.8297570853659174E-2</v>
      </c>
      <c r="ER211" s="26">
        <f t="shared" si="794"/>
        <v>-3.1966839693584972E-3</v>
      </c>
      <c r="ES211" s="292">
        <f t="shared" si="859"/>
        <v>-1.1632840958348781E-2</v>
      </c>
      <c r="EU211" s="26">
        <f t="shared" si="925"/>
        <v>0.99240786708793638</v>
      </c>
      <c r="EV211" s="26">
        <f t="shared" si="796"/>
        <v>0.75802474707480916</v>
      </c>
      <c r="EW211" s="26">
        <f t="shared" si="899"/>
        <v>0.9525346829086756</v>
      </c>
      <c r="EX211" s="26"/>
      <c r="EY211" s="26">
        <f t="shared" si="926"/>
        <v>-1.778373103995871E-2</v>
      </c>
      <c r="EZ211" s="26">
        <f t="shared" si="927"/>
        <v>-1.0748197103704921E-2</v>
      </c>
      <c r="FA211" s="26">
        <f t="shared" si="928"/>
        <v>-2.5060596020382721E-2</v>
      </c>
      <c r="FB211" s="26">
        <f t="shared" si="929"/>
        <v>7.2161357890132311E-4</v>
      </c>
      <c r="FC211" s="26">
        <f t="shared" si="930"/>
        <v>0</v>
      </c>
      <c r="FD211" s="26"/>
      <c r="FE211" s="26">
        <f t="shared" si="931"/>
        <v>0.99114372629521597</v>
      </c>
      <c r="FF211" s="26">
        <f t="shared" si="797"/>
        <v>1.0101899762121671</v>
      </c>
      <c r="FG211" s="26">
        <f t="shared" si="900"/>
        <v>1.0038131994399364</v>
      </c>
      <c r="FW211" s="26">
        <f t="shared" si="901"/>
        <v>1.3020085271220334</v>
      </c>
      <c r="FY211" s="8">
        <f t="shared" si="798"/>
        <v>45</v>
      </c>
      <c r="FZ211" t="b">
        <f t="shared" si="768"/>
        <v>0</v>
      </c>
      <c r="GD211" s="11"/>
      <c r="GE211" s="11"/>
      <c r="GF211" s="11"/>
      <c r="GG211" s="11" t="str">
        <f t="shared" ca="1" si="902"/>
        <v/>
      </c>
      <c r="GH211" s="12" t="str">
        <f t="shared" ca="1" si="803"/>
        <v/>
      </c>
      <c r="GI211" s="12" t="str">
        <f t="shared" ca="1" si="804"/>
        <v/>
      </c>
      <c r="GJ211" s="12" t="str">
        <f t="shared" ca="1" si="805"/>
        <v/>
      </c>
      <c r="GN211" s="12" t="str">
        <f t="shared" ca="1" si="862"/>
        <v/>
      </c>
      <c r="GO211" s="12" t="str">
        <f t="shared" ca="1" si="863"/>
        <v/>
      </c>
      <c r="GP211" s="12" t="str">
        <f t="shared" ca="1" si="864"/>
        <v/>
      </c>
      <c r="GQ211" s="12" t="str">
        <f t="shared" ca="1" si="865"/>
        <v/>
      </c>
      <c r="GR211" s="12" t="str">
        <f t="shared" ca="1" si="866"/>
        <v/>
      </c>
      <c r="GY211" s="14"/>
      <c r="HA211">
        <f t="shared" si="903"/>
        <v>0.93844842902986025</v>
      </c>
      <c r="HB211">
        <f t="shared" si="904"/>
        <v>1.0154962545686048</v>
      </c>
      <c r="HC211">
        <f t="shared" si="905"/>
        <v>0.99802549340794522</v>
      </c>
      <c r="HD211">
        <f t="shared" si="906"/>
        <v>0.99717596817003917</v>
      </c>
      <c r="HE211">
        <f t="shared" si="907"/>
        <v>0.9484232154483716</v>
      </c>
      <c r="HF211">
        <f t="shared" si="908"/>
        <v>0.94842330691234711</v>
      </c>
      <c r="HH211">
        <f t="shared" si="909"/>
        <v>1.0134911505197521</v>
      </c>
      <c r="HJ211">
        <f t="shared" si="771"/>
        <v>0.91629592859049125</v>
      </c>
      <c r="HK211">
        <f t="shared" si="772"/>
        <v>0.96052298745341202</v>
      </c>
      <c r="HL211">
        <f t="shared" si="773"/>
        <v>0.96383417869315047</v>
      </c>
      <c r="HM211">
        <f t="shared" si="774"/>
        <v>1.1028603356463647</v>
      </c>
      <c r="HN211">
        <f t="shared" si="932"/>
        <v>0.98963571658639593</v>
      </c>
      <c r="HP211" s="8">
        <f t="shared" si="799"/>
        <v>45</v>
      </c>
      <c r="HQ211" t="b">
        <f t="shared" si="776"/>
        <v>0</v>
      </c>
      <c r="HT211" s="11"/>
      <c r="HU211" s="11"/>
      <c r="HV211" s="11"/>
      <c r="HW211" s="11" t="str">
        <f t="shared" ca="1" si="841"/>
        <v/>
      </c>
      <c r="HX211" s="12" t="str">
        <f t="shared" ca="1" si="910"/>
        <v/>
      </c>
      <c r="HY211" s="12" t="str">
        <f t="shared" ca="1" si="911"/>
        <v/>
      </c>
      <c r="HZ211" s="12" t="str">
        <f t="shared" ca="1" si="912"/>
        <v/>
      </c>
      <c r="IC211" s="12" t="str">
        <f t="shared" ca="1" si="913"/>
        <v/>
      </c>
      <c r="ID211" s="12" t="str">
        <f t="shared" ca="1" si="914"/>
        <v/>
      </c>
      <c r="IE211" s="12" t="str">
        <f t="shared" ca="1" si="915"/>
        <v/>
      </c>
      <c r="IF211" s="12" t="str">
        <f t="shared" ca="1" si="916"/>
        <v/>
      </c>
      <c r="IG211" s="12" t="str">
        <f t="shared" ca="1" si="917"/>
        <v/>
      </c>
      <c r="IH211" s="197"/>
      <c r="II211">
        <f t="shared" si="933"/>
        <v>1.1256423409561618</v>
      </c>
      <c r="IJ211">
        <f t="shared" si="934"/>
        <v>1.1485207898365286</v>
      </c>
      <c r="IK211" t="e">
        <f t="shared" si="935"/>
        <v>#DIV/0!</v>
      </c>
      <c r="IL211">
        <f t="shared" si="869"/>
        <v>1.0704359003140504</v>
      </c>
      <c r="IM211">
        <f t="shared" si="867"/>
        <v>1.1708264559848462</v>
      </c>
      <c r="IN211">
        <f t="shared" si="868"/>
        <v>1.1493636277289128</v>
      </c>
    </row>
    <row r="212" spans="1:248" x14ac:dyDescent="0.2">
      <c r="A212" t="s">
        <v>202</v>
      </c>
      <c r="B212" s="1">
        <f t="shared" si="781"/>
        <v>1995</v>
      </c>
      <c r="C212" s="42">
        <f t="shared" si="958"/>
        <v>10491.578</v>
      </c>
      <c r="D212" s="42">
        <f t="shared" si="958"/>
        <v>7352.5529999999999</v>
      </c>
      <c r="E212" s="42">
        <f t="shared" si="958"/>
        <v>26112.336000000003</v>
      </c>
      <c r="F212" s="42">
        <f t="shared" si="958"/>
        <v>23773.607</v>
      </c>
      <c r="G212" s="42">
        <f t="shared" si="870"/>
        <v>23197.484</v>
      </c>
      <c r="H212" s="42">
        <f t="shared" si="747"/>
        <v>90927.558000000005</v>
      </c>
      <c r="I212" s="42">
        <f t="shared" si="842"/>
        <v>67730.074000000008</v>
      </c>
      <c r="J212" s="277">
        <f t="shared" si="807"/>
        <v>3.2565777942823324</v>
      </c>
      <c r="K212" s="277"/>
      <c r="L212" s="42">
        <f>[11]National!H142</f>
        <v>10481.203</v>
      </c>
      <c r="M212" s="42">
        <f t="shared" si="871"/>
        <v>7311.9143398799997</v>
      </c>
      <c r="N212" s="42">
        <f>[12]Total_Industrial!F140</f>
        <v>19328.005103239302</v>
      </c>
      <c r="O212" s="42">
        <f t="shared" si="808"/>
        <v>23360.511648450978</v>
      </c>
      <c r="P212" s="42">
        <f t="shared" si="809"/>
        <v>22486.268479548395</v>
      </c>
      <c r="Q212" s="42">
        <f t="shared" si="937"/>
        <v>82967.90257111867</v>
      </c>
      <c r="R212" s="272"/>
      <c r="S212" s="273"/>
      <c r="T212" s="51">
        <f t="shared" si="811"/>
        <v>0.99901111157921141</v>
      </c>
      <c r="U212" s="51">
        <f t="shared" si="812"/>
        <v>0.99447285043440015</v>
      </c>
      <c r="V212" s="51">
        <f t="shared" si="813"/>
        <v>0.74018674940607765</v>
      </c>
      <c r="W212" s="51">
        <f t="shared" si="814"/>
        <v>0.98262378310750143</v>
      </c>
      <c r="X212" s="51">
        <f t="shared" si="815"/>
        <v>0.96934083366749579</v>
      </c>
      <c r="Y212" s="51">
        <f t="shared" si="816"/>
        <v>0.91246157266335759</v>
      </c>
      <c r="AA212" s="23">
        <f t="shared" si="817"/>
        <v>99155.636506323688</v>
      </c>
      <c r="AB212" s="23">
        <f t="shared" si="872"/>
        <v>67618.803117271193</v>
      </c>
      <c r="AC212" s="27">
        <f t="shared" si="959"/>
        <v>2278.8996830459823</v>
      </c>
      <c r="AD212" s="58">
        <f t="shared" si="959"/>
        <v>1.2729457228931913</v>
      </c>
      <c r="AE212" s="27">
        <f t="shared" si="873"/>
        <v>9966.1179851572851</v>
      </c>
      <c r="AF212" s="27">
        <f t="shared" si="819"/>
        <v>10630.3</v>
      </c>
      <c r="AI212" s="267">
        <f t="shared" si="820"/>
        <v>105.70456072188651</v>
      </c>
      <c r="AJ212" s="267">
        <f t="shared" si="821"/>
        <v>108.1343354628587</v>
      </c>
      <c r="AK212" s="267">
        <f t="shared" si="822"/>
        <v>8.4812882493385793</v>
      </c>
      <c r="AL212" s="51">
        <f t="shared" si="956"/>
        <v>18.351537876537634</v>
      </c>
      <c r="AM212" s="291">
        <f t="shared" si="957"/>
        <v>2.2562715505714048</v>
      </c>
      <c r="AN212" s="15"/>
      <c r="AO212" s="34">
        <f t="shared" si="874"/>
        <v>7.8048505283123406</v>
      </c>
      <c r="AP212" s="34">
        <f t="shared" si="875"/>
        <v>8.5536210643161539</v>
      </c>
      <c r="AR212" s="26">
        <f t="shared" si="876"/>
        <v>0.93334830651391809</v>
      </c>
      <c r="AS212" s="26">
        <f t="shared" si="877"/>
        <v>1.0324272760457969</v>
      </c>
      <c r="AT212" s="26">
        <f t="shared" si="878"/>
        <v>0.93207299689264933</v>
      </c>
      <c r="AU212" s="26">
        <f t="shared" si="879"/>
        <v>0.94682184056950325</v>
      </c>
      <c r="AV212" s="26">
        <f t="shared" si="880"/>
        <v>0.98832620364311163</v>
      </c>
      <c r="AW212" s="26">
        <f t="shared" si="881"/>
        <v>0.89609351914087976</v>
      </c>
      <c r="AZ212" s="34">
        <f t="shared" si="882"/>
        <v>9.3276423531155004</v>
      </c>
      <c r="BA212" s="34">
        <f t="shared" si="883"/>
        <v>6.3609496549741023</v>
      </c>
      <c r="BB212" s="34">
        <f t="shared" si="884"/>
        <v>0.21437773939079635</v>
      </c>
      <c r="BC212" s="95">
        <f t="shared" si="885"/>
        <v>1.1974692368918952E-4</v>
      </c>
      <c r="BD212" s="34">
        <f t="shared" si="886"/>
        <v>0.93751991807919677</v>
      </c>
      <c r="BE212" s="34"/>
      <c r="BI212" s="258">
        <f>[11]National!CQ142</f>
        <v>0.88090742273094791</v>
      </c>
      <c r="BJ212" s="258">
        <f>[10]Commercial_Total!Y141</f>
        <v>1.0348212438190743</v>
      </c>
      <c r="BK212" s="258">
        <f>[12]Total_Industrial!Z140</f>
        <v>0.97639364652597205</v>
      </c>
      <c r="BL212" s="51">
        <f t="shared" si="823"/>
        <v>0.91250666836907246</v>
      </c>
      <c r="BM212" s="290">
        <f t="shared" si="844"/>
        <v>0.98832620364311163</v>
      </c>
      <c r="BO212" s="258">
        <f>[11]National!CU142</f>
        <v>1.0595305277601081</v>
      </c>
      <c r="BP212" s="258">
        <f>[10]Commercial_Total!X141</f>
        <v>0.99768658810632604</v>
      </c>
      <c r="BQ212" s="258">
        <f>[12]Total_Industrial!AD140</f>
        <v>0.95460810557861164</v>
      </c>
      <c r="BR212" s="51">
        <f t="shared" si="936"/>
        <v>1.037605393352097</v>
      </c>
      <c r="BS212" s="51">
        <v>1</v>
      </c>
      <c r="BU212">
        <f t="shared" si="938"/>
        <v>0.99999999999999978</v>
      </c>
      <c r="BV212">
        <f t="shared" si="939"/>
        <v>0.99999999999999978</v>
      </c>
      <c r="BW212">
        <f t="shared" si="940"/>
        <v>1.0000003136197513</v>
      </c>
      <c r="BX212">
        <f t="shared" si="941"/>
        <v>0.99999999999999967</v>
      </c>
      <c r="BY212">
        <f t="shared" si="942"/>
        <v>1</v>
      </c>
      <c r="BZ212" s="26"/>
      <c r="CA212" s="83">
        <f t="shared" si="782"/>
        <v>1.3369596659581691</v>
      </c>
      <c r="CB212" s="83">
        <f t="shared" si="887"/>
        <v>0.89091491249073207</v>
      </c>
      <c r="CC212" s="83">
        <f t="shared" si="918"/>
        <v>0.89609351914087976</v>
      </c>
      <c r="CD212" s="83">
        <f t="shared" si="888"/>
        <v>0.93369503400763354</v>
      </c>
      <c r="CE212" s="83">
        <f t="shared" si="889"/>
        <v>1.0068143481029537</v>
      </c>
      <c r="CF212" s="83">
        <f t="shared" si="890"/>
        <v>0.9532326814802643</v>
      </c>
      <c r="CG212" s="411">
        <f t="shared" si="749"/>
        <v>1.1980409811339621</v>
      </c>
      <c r="CH212" s="411">
        <f t="shared" si="891"/>
        <v>1.1980408920178711</v>
      </c>
      <c r="CI212" s="9"/>
      <c r="CJ212" s="84">
        <f t="shared" si="750"/>
        <v>0.94005755699136073</v>
      </c>
      <c r="CK212" s="26"/>
      <c r="CL212" s="87">
        <f t="shared" si="892"/>
        <v>0.85039638855575639</v>
      </c>
      <c r="CM212" s="87">
        <f t="shared" si="751"/>
        <v>1.4279677507578032E-3</v>
      </c>
      <c r="CN212" s="92">
        <f t="shared" si="752"/>
        <v>1</v>
      </c>
      <c r="CO212" s="92">
        <f t="shared" si="753"/>
        <v>1</v>
      </c>
      <c r="CP212" s="5">
        <f t="shared" si="754"/>
        <v>1</v>
      </c>
      <c r="CQ212" s="91">
        <f t="shared" si="893"/>
        <v>1</v>
      </c>
      <c r="CR212" s="37">
        <f t="shared" si="894"/>
        <v>1.1980409811339621</v>
      </c>
      <c r="CS212">
        <f t="shared" si="895"/>
        <v>0.94005755699136073</v>
      </c>
      <c r="CT212" s="84">
        <f t="shared" si="896"/>
        <v>0.95972826940574008</v>
      </c>
      <c r="CU212" s="205"/>
      <c r="CV212" s="244"/>
      <c r="CW212" s="5"/>
      <c r="CX212" s="26">
        <f t="shared" si="824"/>
        <v>0.12632840743461837</v>
      </c>
      <c r="CY212" s="26">
        <f t="shared" si="825"/>
        <v>8.8129434555879627E-2</v>
      </c>
      <c r="CZ212" s="26">
        <f t="shared" si="826"/>
        <v>0.23295761980570337</v>
      </c>
      <c r="DA212" s="26">
        <f t="shared" si="827"/>
        <v>0.2815608316532619</v>
      </c>
      <c r="DB212" s="26">
        <f t="shared" si="828"/>
        <v>0.27102370655053681</v>
      </c>
      <c r="DC212" s="26">
        <f t="shared" si="943"/>
        <v>1</v>
      </c>
      <c r="DE212" s="26">
        <f t="shared" si="944"/>
        <v>0.1273810371090722</v>
      </c>
      <c r="DF212" s="26">
        <f t="shared" si="945"/>
        <v>8.8119187196868135E-2</v>
      </c>
      <c r="DG212" s="26">
        <f t="shared" si="946"/>
        <v>0.23325252284524248</v>
      </c>
      <c r="DH212" s="26">
        <f t="shared" si="947"/>
        <v>0.28174637391863827</v>
      </c>
      <c r="DI212" s="26">
        <f t="shared" si="948"/>
        <v>0.26949491786721713</v>
      </c>
      <c r="DJ212" s="26">
        <f t="shared" si="949"/>
        <v>0.9999940389370382</v>
      </c>
      <c r="DK212" s="26"/>
      <c r="DL212" s="26">
        <f t="shared" si="950"/>
        <v>0.12738179643998096</v>
      </c>
      <c r="DM212" s="26">
        <f t="shared" si="951"/>
        <v>8.8119712484022422E-2</v>
      </c>
      <c r="DN212" s="26">
        <f t="shared" si="952"/>
        <v>0.23325391328650566</v>
      </c>
      <c r="DO212" s="26">
        <f t="shared" si="953"/>
        <v>0.28174805343652415</v>
      </c>
      <c r="DP212" s="26">
        <f t="shared" si="954"/>
        <v>0.26949652435296678</v>
      </c>
      <c r="DQ212" s="26">
        <f t="shared" si="955"/>
        <v>1</v>
      </c>
      <c r="DR212" s="26"/>
      <c r="DS212" s="26"/>
      <c r="DT212" s="26">
        <f t="shared" si="783"/>
        <v>-6.3356489952864472E-3</v>
      </c>
      <c r="DU212" s="26">
        <f t="shared" si="784"/>
        <v>1.2677581180226442E-2</v>
      </c>
      <c r="DV212" s="26">
        <f t="shared" si="785"/>
        <v>1.246522705847357E-2</v>
      </c>
      <c r="DW212" s="26">
        <f t="shared" si="786"/>
        <v>-6.9634496778012691E-3</v>
      </c>
      <c r="DX212" s="26">
        <f t="shared" si="787"/>
        <v>9.1357785889727774E-3</v>
      </c>
      <c r="DZ212" s="26">
        <f t="shared" si="788"/>
        <v>1.0037247031644421</v>
      </c>
      <c r="EA212" s="26">
        <f t="shared" si="789"/>
        <v>0.76860107900184682</v>
      </c>
      <c r="EB212" s="26">
        <f t="shared" si="897"/>
        <v>0.95972826940574008</v>
      </c>
      <c r="ED212" s="26">
        <f t="shared" si="919"/>
        <v>-1.2268456758776856E-2</v>
      </c>
      <c r="EE212" s="26">
        <f t="shared" si="920"/>
        <v>-1.4476080393000518E-2</v>
      </c>
      <c r="EF212" s="26">
        <f t="shared" si="921"/>
        <v>-1.7025979398194734E-2</v>
      </c>
      <c r="EG212" s="26">
        <f t="shared" si="922"/>
        <v>3.6150035589190936E-3</v>
      </c>
      <c r="EH212" s="26">
        <f t="shared" si="923"/>
        <v>1.5736329431911874E-4</v>
      </c>
      <c r="EJ212" s="26">
        <f t="shared" si="924"/>
        <v>0.99426763968792953</v>
      </c>
      <c r="EK212" s="26">
        <f t="shared" si="790"/>
        <v>0.82158215082269581</v>
      </c>
      <c r="EL212" s="26">
        <f t="shared" si="898"/>
        <v>0.93369503400763354</v>
      </c>
      <c r="EO212" s="26">
        <f t="shared" si="791"/>
        <v>-2.1954094049973581E-2</v>
      </c>
      <c r="EP212" s="26">
        <f t="shared" si="792"/>
        <v>7.3868998393114057E-3</v>
      </c>
      <c r="EQ212" s="26">
        <f t="shared" si="793"/>
        <v>8.599572615848667E-3</v>
      </c>
      <c r="ER212" s="26">
        <f t="shared" si="794"/>
        <v>-5.6426733349719347E-3</v>
      </c>
      <c r="ES212" s="292">
        <f t="shared" si="859"/>
        <v>9.1357785889727774E-3</v>
      </c>
      <c r="EU212" s="26">
        <f t="shared" si="925"/>
        <v>1.0007327802169441</v>
      </c>
      <c r="EV212" s="26">
        <f t="shared" si="796"/>
        <v>0.75858021261341968</v>
      </c>
      <c r="EW212" s="26">
        <f t="shared" si="899"/>
        <v>0.9532326814802643</v>
      </c>
      <c r="EX212" s="26"/>
      <c r="EY212" s="26">
        <f t="shared" si="926"/>
        <v>1.5618445054687279E-2</v>
      </c>
      <c r="EZ212" s="26">
        <f t="shared" si="927"/>
        <v>5.2906813409150126E-3</v>
      </c>
      <c r="FA212" s="26">
        <f t="shared" si="928"/>
        <v>3.8657229444105509E-3</v>
      </c>
      <c r="FB212" s="26">
        <f t="shared" si="929"/>
        <v>-1.3207763428291213E-3</v>
      </c>
      <c r="FC212" s="26">
        <f t="shared" si="930"/>
        <v>0</v>
      </c>
      <c r="FD212" s="26"/>
      <c r="FE212" s="26">
        <f t="shared" si="931"/>
        <v>1.0029897481570191</v>
      </c>
      <c r="FF212" s="26">
        <f t="shared" si="797"/>
        <v>1.0132101898317867</v>
      </c>
      <c r="FG212" s="26">
        <f t="shared" si="900"/>
        <v>1.0068143481029537</v>
      </c>
      <c r="FW212" s="26">
        <f t="shared" si="901"/>
        <v>1.3369596659581691</v>
      </c>
      <c r="FY212" s="8">
        <f t="shared" si="798"/>
        <v>46</v>
      </c>
      <c r="FZ212" t="b">
        <f t="shared" si="768"/>
        <v>0</v>
      </c>
      <c r="GD212" s="11"/>
      <c r="GE212" s="11"/>
      <c r="GF212" s="11"/>
      <c r="GG212" s="11" t="str">
        <f t="shared" ca="1" si="902"/>
        <v/>
      </c>
      <c r="GH212" s="12" t="str">
        <f t="shared" ca="1" si="803"/>
        <v/>
      </c>
      <c r="GI212" s="12" t="str">
        <f t="shared" ca="1" si="804"/>
        <v/>
      </c>
      <c r="GJ212" s="12" t="str">
        <f t="shared" ca="1" si="805"/>
        <v/>
      </c>
      <c r="GN212" s="12" t="str">
        <f t="shared" ca="1" si="862"/>
        <v/>
      </c>
      <c r="GO212" s="12" t="str">
        <f t="shared" ca="1" si="863"/>
        <v/>
      </c>
      <c r="GP212" s="12" t="str">
        <f t="shared" ca="1" si="864"/>
        <v/>
      </c>
      <c r="GQ212" s="12" t="str">
        <f t="shared" ca="1" si="865"/>
        <v/>
      </c>
      <c r="GR212" s="12" t="str">
        <f t="shared" ca="1" si="866"/>
        <v/>
      </c>
      <c r="GY212" s="14"/>
      <c r="HA212">
        <f t="shared" si="903"/>
        <v>0.96364015446815443</v>
      </c>
      <c r="HB212">
        <f t="shared" si="904"/>
        <v>1.0096750641418595</v>
      </c>
      <c r="HC212">
        <f t="shared" si="905"/>
        <v>1.00100933828752</v>
      </c>
      <c r="HD212">
        <f t="shared" si="906"/>
        <v>0.99790667899232643</v>
      </c>
      <c r="HE212">
        <f t="shared" si="907"/>
        <v>0.9719067034773512</v>
      </c>
      <c r="HF212">
        <f t="shared" si="908"/>
        <v>0.97190678167659816</v>
      </c>
      <c r="HH212">
        <f t="shared" si="909"/>
        <v>1.010694167842052</v>
      </c>
      <c r="HJ212">
        <f t="shared" si="771"/>
        <v>0.91050895069910776</v>
      </c>
      <c r="HK212">
        <f t="shared" si="772"/>
        <v>0.97277761096361293</v>
      </c>
      <c r="HL212">
        <f t="shared" si="773"/>
        <v>0.9759237838723489</v>
      </c>
      <c r="HM212">
        <f t="shared" si="774"/>
        <v>1.0952072998865283</v>
      </c>
      <c r="HN212">
        <f t="shared" si="932"/>
        <v>0.99871823414089633</v>
      </c>
      <c r="HP212" s="8">
        <f t="shared" si="799"/>
        <v>46</v>
      </c>
      <c r="HQ212" t="b">
        <f t="shared" si="776"/>
        <v>0</v>
      </c>
      <c r="HT212" s="11"/>
      <c r="HU212" s="11"/>
      <c r="HV212" s="11"/>
      <c r="HW212" s="11" t="str">
        <f t="shared" ca="1" si="841"/>
        <v/>
      </c>
      <c r="HX212" s="12" t="str">
        <f t="shared" ca="1" si="910"/>
        <v/>
      </c>
      <c r="HY212" s="12" t="str">
        <f t="shared" ca="1" si="911"/>
        <v/>
      </c>
      <c r="HZ212" s="12" t="str">
        <f t="shared" ca="1" si="912"/>
        <v/>
      </c>
      <c r="IC212" s="12" t="str">
        <f t="shared" ca="1" si="913"/>
        <v/>
      </c>
      <c r="ID212" s="12" t="str">
        <f t="shared" ca="1" si="914"/>
        <v/>
      </c>
      <c r="IE212" s="12" t="str">
        <f t="shared" ca="1" si="915"/>
        <v/>
      </c>
      <c r="IF212" s="12" t="str">
        <f t="shared" ca="1" si="916"/>
        <v/>
      </c>
      <c r="IG212" s="12" t="str">
        <f t="shared" ca="1" si="917"/>
        <v/>
      </c>
      <c r="IH212" s="197"/>
      <c r="II212">
        <f t="shared" si="933"/>
        <v>1.1417651279367933</v>
      </c>
      <c r="IJ212">
        <f t="shared" si="934"/>
        <v>1.1624022877522788</v>
      </c>
      <c r="IK212" t="e">
        <f t="shared" si="935"/>
        <v>#DIV/0!</v>
      </c>
      <c r="IL212">
        <f t="shared" si="869"/>
        <v>1.0572938399457958</v>
      </c>
      <c r="IM212">
        <f t="shared" si="867"/>
        <v>1.2000958276134879</v>
      </c>
      <c r="IN212">
        <f t="shared" si="868"/>
        <v>1.1748467420126811</v>
      </c>
    </row>
    <row r="213" spans="1:248" x14ac:dyDescent="0.2">
      <c r="A213" t="s">
        <v>202</v>
      </c>
      <c r="B213" s="1">
        <f t="shared" si="781"/>
        <v>1996</v>
      </c>
      <c r="C213" s="42">
        <f t="shared" si="958"/>
        <v>11158.143</v>
      </c>
      <c r="D213" s="42">
        <f t="shared" si="958"/>
        <v>7617.4579999999996</v>
      </c>
      <c r="E213" s="42">
        <f t="shared" si="958"/>
        <v>26868.866000000002</v>
      </c>
      <c r="F213" s="42">
        <f t="shared" si="958"/>
        <v>24381.346999999998</v>
      </c>
      <c r="G213" s="42">
        <f t="shared" si="870"/>
        <v>23904.353999999999</v>
      </c>
      <c r="H213" s="42">
        <f t="shared" si="747"/>
        <v>93930.168000000005</v>
      </c>
      <c r="I213" s="42">
        <f t="shared" si="842"/>
        <v>70025.814000000013</v>
      </c>
      <c r="J213" s="277">
        <f t="shared" si="807"/>
        <v>3.2595779283068946</v>
      </c>
      <c r="K213" s="277"/>
      <c r="L213" s="42">
        <f>[11]National!H143</f>
        <v>11153.762000000001</v>
      </c>
      <c r="M213" s="42">
        <f t="shared" si="871"/>
        <v>7576.8193432919998</v>
      </c>
      <c r="N213" s="42">
        <f>[12]Total_Industrial!F141</f>
        <v>19499.675824839898</v>
      </c>
      <c r="O213" s="42">
        <f t="shared" si="808"/>
        <v>23927.582598620855</v>
      </c>
      <c r="P213" s="42">
        <f t="shared" si="809"/>
        <v>23208.271608655097</v>
      </c>
      <c r="Q213" s="42">
        <f t="shared" si="937"/>
        <v>85366.11137540784</v>
      </c>
      <c r="R213" s="272"/>
      <c r="S213" s="273"/>
      <c r="T213" s="51">
        <f t="shared" si="811"/>
        <v>0.99960737194352145</v>
      </c>
      <c r="U213" s="51">
        <f t="shared" si="812"/>
        <v>0.99466506323920656</v>
      </c>
      <c r="V213" s="51">
        <f t="shared" si="813"/>
        <v>0.72573497611845239</v>
      </c>
      <c r="W213" s="51">
        <f t="shared" si="814"/>
        <v>0.98138887070598912</v>
      </c>
      <c r="X213" s="51">
        <f t="shared" si="815"/>
        <v>0.97088051861410263</v>
      </c>
      <c r="Y213" s="51">
        <f t="shared" si="816"/>
        <v>0.90882528151560249</v>
      </c>
      <c r="AA213" s="23">
        <f t="shared" si="817"/>
        <v>99955.817933514249</v>
      </c>
      <c r="AB213" s="23">
        <f t="shared" si="872"/>
        <v>68514.157016594836</v>
      </c>
      <c r="AC213" s="27">
        <f t="shared" si="959"/>
        <v>2373.2013373794707</v>
      </c>
      <c r="AD213" s="58">
        <f t="shared" si="959"/>
        <v>1.3079835736914913</v>
      </c>
      <c r="AE213" s="27">
        <f t="shared" si="873"/>
        <v>10272.93192283895</v>
      </c>
      <c r="AF213" s="27">
        <f t="shared" si="819"/>
        <v>11031.4</v>
      </c>
      <c r="AI213" s="267">
        <f t="shared" si="820"/>
        <v>111.5869214078058</v>
      </c>
      <c r="AJ213" s="267">
        <f t="shared" si="821"/>
        <v>110.58764601681979</v>
      </c>
      <c r="AK213" s="267">
        <f t="shared" si="822"/>
        <v>8.2166125215367405</v>
      </c>
      <c r="AL213" s="51">
        <f t="shared" si="956"/>
        <v>18.293488603293849</v>
      </c>
      <c r="AM213" s="291">
        <f t="shared" si="957"/>
        <v>2.2591672740532904</v>
      </c>
      <c r="AN213" s="15"/>
      <c r="AO213" s="34">
        <f t="shared" si="874"/>
        <v>7.7384657772728609</v>
      </c>
      <c r="AP213" s="34">
        <f t="shared" si="875"/>
        <v>8.5148002973330676</v>
      </c>
      <c r="AR213" s="26">
        <f t="shared" si="876"/>
        <v>0.98528827340855407</v>
      </c>
      <c r="AS213" s="26">
        <f t="shared" si="877"/>
        <v>1.0558505922540924</v>
      </c>
      <c r="AT213" s="26">
        <f t="shared" si="878"/>
        <v>0.90298577670104208</v>
      </c>
      <c r="AU213" s="26">
        <f t="shared" si="879"/>
        <v>0.94382686978797159</v>
      </c>
      <c r="AV213" s="26">
        <f t="shared" si="880"/>
        <v>0.98959463225709099</v>
      </c>
      <c r="AW213" s="26">
        <f t="shared" si="881"/>
        <v>0.88847172741527691</v>
      </c>
      <c r="AZ213" s="34">
        <f t="shared" si="882"/>
        <v>9.0610274247615212</v>
      </c>
      <c r="BA213" s="34">
        <f t="shared" si="883"/>
        <v>6.210830630436285</v>
      </c>
      <c r="BB213" s="34">
        <f t="shared" si="884"/>
        <v>0.2151314735554391</v>
      </c>
      <c r="BC213" s="95">
        <f t="shared" si="885"/>
        <v>1.1856913661833415E-4</v>
      </c>
      <c r="BD213" s="34">
        <f t="shared" si="886"/>
        <v>0.93124462197354374</v>
      </c>
      <c r="BE213" s="34"/>
      <c r="BI213" s="258">
        <f>[11]National!CQ143</f>
        <v>0.91123037968076082</v>
      </c>
      <c r="BJ213" s="258">
        <f>[10]Commercial_Total!Y142</f>
        <v>1.0540262715680626</v>
      </c>
      <c r="BK213" s="258">
        <f>[12]Total_Industrial!Z141</f>
        <v>0.96728986360049174</v>
      </c>
      <c r="BL213" s="51">
        <f t="shared" si="823"/>
        <v>0.90581959756709673</v>
      </c>
      <c r="BM213" s="290">
        <f t="shared" si="844"/>
        <v>0.98959463225709099</v>
      </c>
      <c r="BO213" s="258">
        <f>[11]National!CU143</f>
        <v>1.0812724151643605</v>
      </c>
      <c r="BP213" s="258">
        <f>[10]Commercial_Total!X142</f>
        <v>1.0017308113993362</v>
      </c>
      <c r="BQ213" s="258">
        <f>[12]Total_Industrial!AD141</f>
        <v>0.93352200702110688</v>
      </c>
      <c r="BR213" s="51">
        <f t="shared" si="936"/>
        <v>1.0419589864504548</v>
      </c>
      <c r="BS213" s="51">
        <v>1</v>
      </c>
      <c r="BU213">
        <f t="shared" si="938"/>
        <v>0.99999999999999933</v>
      </c>
      <c r="BV213">
        <f t="shared" si="939"/>
        <v>1</v>
      </c>
      <c r="BW213">
        <f t="shared" si="940"/>
        <v>1.0000006624007565</v>
      </c>
      <c r="BX213">
        <f t="shared" si="941"/>
        <v>0.99999999999999944</v>
      </c>
      <c r="BY213">
        <f t="shared" si="942"/>
        <v>1</v>
      </c>
      <c r="BZ213" s="26"/>
      <c r="CA213" s="83">
        <f t="shared" si="782"/>
        <v>1.3874055162178818</v>
      </c>
      <c r="CB213" s="83">
        <f t="shared" si="887"/>
        <v>0.88687147872630623</v>
      </c>
      <c r="CC213" s="83">
        <f t="shared" si="918"/>
        <v>0.88847172741527691</v>
      </c>
      <c r="CD213" s="83">
        <f t="shared" si="888"/>
        <v>0.92474803743043543</v>
      </c>
      <c r="CE213" s="83">
        <f t="shared" si="889"/>
        <v>1.0057991565047382</v>
      </c>
      <c r="CF213" s="83">
        <f t="shared" si="890"/>
        <v>0.95523228929866133</v>
      </c>
      <c r="CG213" s="411">
        <f t="shared" si="749"/>
        <v>1.2326707664918175</v>
      </c>
      <c r="CH213" s="411">
        <f t="shared" si="891"/>
        <v>1.2326705756195855</v>
      </c>
      <c r="CI213" s="9"/>
      <c r="CJ213" s="84">
        <f t="shared" si="750"/>
        <v>0.93011079602694402</v>
      </c>
      <c r="CK213" s="26"/>
      <c r="CL213" s="87">
        <f t="shared" si="892"/>
        <v>0.88662307221491388</v>
      </c>
      <c r="CM213" s="87">
        <f t="shared" si="751"/>
        <v>1.3368002502071471E-3</v>
      </c>
      <c r="CN213" s="92">
        <f t="shared" si="752"/>
        <v>1</v>
      </c>
      <c r="CO213" s="92">
        <f t="shared" si="753"/>
        <v>1</v>
      </c>
      <c r="CP213" s="5">
        <f t="shared" si="754"/>
        <v>1</v>
      </c>
      <c r="CQ213" s="91">
        <f t="shared" si="893"/>
        <v>1</v>
      </c>
      <c r="CR213" s="37">
        <f t="shared" si="894"/>
        <v>1.2326707664918175</v>
      </c>
      <c r="CS213">
        <f t="shared" si="895"/>
        <v>0.93011079602694402</v>
      </c>
      <c r="CT213" s="84">
        <f t="shared" si="896"/>
        <v>0.96077168207249386</v>
      </c>
      <c r="CU213" s="205"/>
      <c r="CV213" s="244"/>
      <c r="CW213" s="5"/>
      <c r="CX213" s="26">
        <f t="shared" si="824"/>
        <v>0.13065796040480254</v>
      </c>
      <c r="CY213" s="26">
        <f t="shared" si="825"/>
        <v>8.8756758638940655E-2</v>
      </c>
      <c r="CZ213" s="26">
        <f t="shared" si="826"/>
        <v>0.22842408434288058</v>
      </c>
      <c r="DA213" s="26">
        <f t="shared" si="827"/>
        <v>0.28029369281442851</v>
      </c>
      <c r="DB213" s="26">
        <f t="shared" si="828"/>
        <v>0.27186750379894786</v>
      </c>
      <c r="DC213" s="26">
        <f t="shared" si="943"/>
        <v>1</v>
      </c>
      <c r="DE213" s="26">
        <f t="shared" si="944"/>
        <v>0.12848102604528783</v>
      </c>
      <c r="DF213" s="26">
        <f t="shared" si="945"/>
        <v>8.8442725797011859E-2</v>
      </c>
      <c r="DG213" s="26">
        <f t="shared" si="946"/>
        <v>0.23068342746512177</v>
      </c>
      <c r="DH213" s="26">
        <f t="shared" si="947"/>
        <v>0.2809267859412129</v>
      </c>
      <c r="DI213" s="26">
        <f t="shared" si="948"/>
        <v>0.27144538659372675</v>
      </c>
      <c r="DJ213" s="26">
        <f t="shared" si="949"/>
        <v>0.99997935184236109</v>
      </c>
      <c r="DK213" s="26"/>
      <c r="DL213" s="26">
        <f t="shared" si="950"/>
        <v>0.12848367899654578</v>
      </c>
      <c r="DM213" s="26">
        <f t="shared" si="951"/>
        <v>8.8444552014064148E-2</v>
      </c>
      <c r="DN213" s="26">
        <f t="shared" si="952"/>
        <v>0.23068819075124983</v>
      </c>
      <c r="DO213" s="26">
        <f t="shared" si="953"/>
        <v>0.28093258668154858</v>
      </c>
      <c r="DP213" s="26">
        <f t="shared" si="954"/>
        <v>0.27145099155659164</v>
      </c>
      <c r="DQ213" s="26">
        <f t="shared" si="955"/>
        <v>1</v>
      </c>
      <c r="DR213" s="26"/>
      <c r="DS213" s="26"/>
      <c r="DT213" s="26">
        <f t="shared" si="783"/>
        <v>5.4155811653473516E-2</v>
      </c>
      <c r="DU213" s="26">
        <f t="shared" si="784"/>
        <v>2.2434082116382051E-2</v>
      </c>
      <c r="DV213" s="26">
        <f t="shared" si="785"/>
        <v>-3.1704332333409614E-2</v>
      </c>
      <c r="DW213" s="26">
        <f t="shared" si="786"/>
        <v>-3.1681964717025579E-3</v>
      </c>
      <c r="DX213" s="26">
        <f t="shared" si="787"/>
        <v>1.2825880235856593E-3</v>
      </c>
      <c r="DZ213" s="26">
        <f t="shared" si="788"/>
        <v>1.0010871959282808</v>
      </c>
      <c r="EA213" s="26">
        <f t="shared" si="789"/>
        <v>0.76943669896540978</v>
      </c>
      <c r="EB213" s="26">
        <f t="shared" si="897"/>
        <v>0.96077168207249386</v>
      </c>
      <c r="ED213" s="26">
        <f t="shared" si="919"/>
        <v>-2.8999771737879296E-2</v>
      </c>
      <c r="EE213" s="26">
        <f t="shared" si="920"/>
        <v>-2.388303911042684E-2</v>
      </c>
      <c r="EF213" s="26">
        <f t="shared" si="921"/>
        <v>3.5097498058400309E-3</v>
      </c>
      <c r="EG213" s="26">
        <f t="shared" si="922"/>
        <v>-9.884324694335412E-3</v>
      </c>
      <c r="EH213" s="26">
        <f t="shared" si="923"/>
        <v>-6.7160089548899665E-3</v>
      </c>
      <c r="EJ213" s="26">
        <f t="shared" si="924"/>
        <v>0.99041764575013791</v>
      </c>
      <c r="EK213" s="26">
        <f t="shared" si="790"/>
        <v>0.81370945960814911</v>
      </c>
      <c r="EL213" s="26">
        <f t="shared" si="898"/>
        <v>0.92474803743043543</v>
      </c>
      <c r="EO213" s="26">
        <f t="shared" si="791"/>
        <v>3.3843213492569441E-2</v>
      </c>
      <c r="EP213" s="26">
        <f t="shared" si="792"/>
        <v>1.8388674879828357E-2</v>
      </c>
      <c r="EQ213" s="26">
        <f t="shared" si="793"/>
        <v>-9.3676253887940049E-3</v>
      </c>
      <c r="ER213" s="26">
        <f t="shared" si="794"/>
        <v>-7.3552266987609123E-3</v>
      </c>
      <c r="ES213" s="292">
        <f t="shared" si="859"/>
        <v>1.2825880235856593E-3</v>
      </c>
      <c r="EU213" s="26">
        <f t="shared" si="925"/>
        <v>1.0020977121926746</v>
      </c>
      <c r="EV213" s="26">
        <f t="shared" si="796"/>
        <v>0.76017149557454056</v>
      </c>
      <c r="EW213" s="26">
        <f t="shared" si="899"/>
        <v>0.95523228929866133</v>
      </c>
      <c r="EX213" s="26"/>
      <c r="EY213" s="26">
        <f t="shared" si="926"/>
        <v>2.0312598160903479E-2</v>
      </c>
      <c r="EZ213" s="26">
        <f t="shared" si="927"/>
        <v>4.0454072365538225E-3</v>
      </c>
      <c r="FA213" s="26">
        <f t="shared" si="928"/>
        <v>-2.2336358163780413E-2</v>
      </c>
      <c r="FB213" s="26">
        <f t="shared" si="929"/>
        <v>4.1870302270580317E-3</v>
      </c>
      <c r="FC213" s="26">
        <f t="shared" si="930"/>
        <v>0</v>
      </c>
      <c r="FD213" s="26"/>
      <c r="FE213" s="26">
        <f t="shared" si="931"/>
        <v>0.99899167944901834</v>
      </c>
      <c r="FF213" s="26">
        <f t="shared" si="797"/>
        <v>1.0121885491749152</v>
      </c>
      <c r="FG213" s="26">
        <f t="shared" si="900"/>
        <v>1.0057991565047382</v>
      </c>
      <c r="FW213" s="26">
        <f t="shared" si="901"/>
        <v>1.3874055162178818</v>
      </c>
      <c r="FY213" s="8">
        <f t="shared" si="798"/>
        <v>47</v>
      </c>
      <c r="FZ213" t="b">
        <f t="shared" si="768"/>
        <v>0</v>
      </c>
      <c r="GD213" s="11"/>
      <c r="GE213" s="11"/>
      <c r="GF213" s="11"/>
      <c r="GG213" s="11" t="str">
        <f t="shared" ca="1" si="902"/>
        <v/>
      </c>
      <c r="GH213" s="12" t="str">
        <f t="shared" ca="1" si="803"/>
        <v/>
      </c>
      <c r="GI213" s="12" t="str">
        <f t="shared" ca="1" si="804"/>
        <v/>
      </c>
      <c r="GJ213" s="12" t="str">
        <f t="shared" ca="1" si="805"/>
        <v/>
      </c>
      <c r="GN213" s="12" t="str">
        <f t="shared" ca="1" si="862"/>
        <v/>
      </c>
      <c r="GO213" s="12" t="str">
        <f t="shared" ca="1" si="863"/>
        <v/>
      </c>
      <c r="GP213" s="12" t="str">
        <f t="shared" ca="1" si="864"/>
        <v/>
      </c>
      <c r="GQ213" s="12" t="str">
        <f t="shared" ca="1" si="865"/>
        <v/>
      </c>
      <c r="GR213" s="12" t="str">
        <f t="shared" ca="1" si="866"/>
        <v/>
      </c>
      <c r="GY213" s="14"/>
      <c r="HA213">
        <f t="shared" si="903"/>
        <v>1</v>
      </c>
      <c r="HB213">
        <f t="shared" si="904"/>
        <v>1</v>
      </c>
      <c r="HC213">
        <f t="shared" si="905"/>
        <v>1</v>
      </c>
      <c r="HD213">
        <f t="shared" si="906"/>
        <v>1</v>
      </c>
      <c r="HE213">
        <f t="shared" si="907"/>
        <v>1</v>
      </c>
      <c r="HF213">
        <f t="shared" si="908"/>
        <v>1</v>
      </c>
      <c r="HH213">
        <f t="shared" si="909"/>
        <v>1</v>
      </c>
      <c r="HJ213">
        <f t="shared" si="771"/>
        <v>0.96117792864284846</v>
      </c>
      <c r="HK213">
        <f t="shared" si="772"/>
        <v>0.99484761832453839</v>
      </c>
      <c r="HL213">
        <f t="shared" si="773"/>
        <v>0.9454681113162744</v>
      </c>
      <c r="HM213">
        <f t="shared" si="774"/>
        <v>1.0917429587377148</v>
      </c>
      <c r="HN213">
        <f t="shared" si="932"/>
        <v>1</v>
      </c>
      <c r="HP213" s="8">
        <f t="shared" si="799"/>
        <v>47</v>
      </c>
      <c r="HQ213" t="b">
        <f t="shared" si="776"/>
        <v>0</v>
      </c>
      <c r="HT213" s="11"/>
      <c r="HU213" s="11"/>
      <c r="HV213" s="11"/>
      <c r="HW213" s="11" t="str">
        <f t="shared" ca="1" si="841"/>
        <v/>
      </c>
      <c r="HX213" s="12" t="str">
        <f t="shared" ca="1" si="910"/>
        <v/>
      </c>
      <c r="HY213" s="12" t="str">
        <f t="shared" ca="1" si="911"/>
        <v/>
      </c>
      <c r="HZ213" s="12" t="str">
        <f t="shared" ca="1" si="912"/>
        <v/>
      </c>
      <c r="IC213" s="12" t="str">
        <f t="shared" ca="1" si="913"/>
        <v/>
      </c>
      <c r="ID213" s="12" t="str">
        <f t="shared" ca="1" si="914"/>
        <v/>
      </c>
      <c r="IE213" s="12" t="str">
        <f t="shared" ca="1" si="915"/>
        <v/>
      </c>
      <c r="IF213" s="12" t="str">
        <f t="shared" ca="1" si="916"/>
        <v/>
      </c>
      <c r="IG213" s="12" t="str">
        <f t="shared" ca="1" si="917"/>
        <v/>
      </c>
      <c r="IH213" s="197"/>
      <c r="II213">
        <f t="shared" si="933"/>
        <v>1.1509791200181272</v>
      </c>
      <c r="IJ213">
        <f t="shared" si="934"/>
        <v>1.1777938855467078</v>
      </c>
      <c r="IK213" t="e">
        <f t="shared" si="935"/>
        <v>#DIV/0!</v>
      </c>
      <c r="IL213">
        <f t="shared" si="869"/>
        <v>1.0656645485964533</v>
      </c>
      <c r="IM213">
        <f t="shared" si="867"/>
        <v>1.2435743716077403</v>
      </c>
      <c r="IN213">
        <f t="shared" si="868"/>
        <v>1.185281693105364</v>
      </c>
    </row>
    <row r="214" spans="1:248" x14ac:dyDescent="0.2">
      <c r="A214" t="s">
        <v>202</v>
      </c>
      <c r="B214" s="1">
        <f t="shared" si="781"/>
        <v>1997</v>
      </c>
      <c r="C214" s="42">
        <f t="shared" si="958"/>
        <v>10701.736999999999</v>
      </c>
      <c r="D214" s="42">
        <f t="shared" si="958"/>
        <v>7798.3890000000001</v>
      </c>
      <c r="E214" s="42">
        <f t="shared" si="958"/>
        <v>27162.387000000002</v>
      </c>
      <c r="F214" s="42">
        <f t="shared" si="958"/>
        <v>24684.874</v>
      </c>
      <c r="G214" s="42">
        <f t="shared" si="870"/>
        <v>24153.467999999997</v>
      </c>
      <c r="H214" s="42">
        <f t="shared" si="747"/>
        <v>94500.854999999996</v>
      </c>
      <c r="I214" s="42">
        <f t="shared" si="842"/>
        <v>70347.387000000002</v>
      </c>
      <c r="J214" s="277">
        <f t="shared" si="807"/>
        <v>3.251002555432061</v>
      </c>
      <c r="K214" s="277"/>
      <c r="L214" s="42">
        <f>[11]National!H144</f>
        <v>10694.27</v>
      </c>
      <c r="M214" s="42">
        <f t="shared" si="871"/>
        <v>7680.6682613000003</v>
      </c>
      <c r="N214" s="42">
        <f>[12]Total_Industrial!F142</f>
        <v>19568.163362646432</v>
      </c>
      <c r="O214" s="42">
        <f t="shared" si="808"/>
        <v>24457.686854586962</v>
      </c>
      <c r="P214" s="42">
        <f t="shared" si="809"/>
        <v>23204.990734864143</v>
      </c>
      <c r="Q214" s="42">
        <f t="shared" si="937"/>
        <v>85605.779213397545</v>
      </c>
      <c r="R214" s="272"/>
      <c r="S214" s="273"/>
      <c r="T214" s="51">
        <f t="shared" si="811"/>
        <v>0.99930226280088941</v>
      </c>
      <c r="U214" s="51">
        <f t="shared" si="812"/>
        <v>0.98490447979704532</v>
      </c>
      <c r="V214" s="51">
        <f t="shared" si="813"/>
        <v>0.72041398138707136</v>
      </c>
      <c r="W214" s="51">
        <f t="shared" si="814"/>
        <v>0.99079650374504491</v>
      </c>
      <c r="X214" s="51">
        <f t="shared" si="815"/>
        <v>0.96073121817803331</v>
      </c>
      <c r="Y214" s="51">
        <f t="shared" si="816"/>
        <v>0.90587306552303204</v>
      </c>
      <c r="AA214" s="23">
        <f t="shared" si="817"/>
        <v>100775.68324445431</v>
      </c>
      <c r="AB214" s="23">
        <f t="shared" si="872"/>
        <v>69518.180139864577</v>
      </c>
      <c r="AC214" s="27">
        <f t="shared" si="959"/>
        <v>2504.5077686454097</v>
      </c>
      <c r="AD214" s="58">
        <f t="shared" si="959"/>
        <v>1.337441386758899</v>
      </c>
      <c r="AE214" s="27">
        <f t="shared" si="873"/>
        <v>10311.359010959568</v>
      </c>
      <c r="AF214" s="27">
        <f t="shared" si="819"/>
        <v>11521.9</v>
      </c>
      <c r="AI214" s="267">
        <f t="shared" si="820"/>
        <v>106.11954844363218</v>
      </c>
      <c r="AJ214" s="267">
        <f t="shared" si="821"/>
        <v>110.4843113822479</v>
      </c>
      <c r="AK214" s="267">
        <f t="shared" si="822"/>
        <v>7.8131773467127577</v>
      </c>
      <c r="AL214" s="51">
        <f t="shared" si="956"/>
        <v>18.286922400283071</v>
      </c>
      <c r="AM214" s="291">
        <f t="shared" si="957"/>
        <v>2.2504299103736378</v>
      </c>
      <c r="AN214" s="15"/>
      <c r="AO214" s="34">
        <f t="shared" si="874"/>
        <v>7.4298318170959261</v>
      </c>
      <c r="AP214" s="34">
        <f t="shared" si="875"/>
        <v>8.2018464836528704</v>
      </c>
      <c r="AR214" s="26">
        <f t="shared" si="876"/>
        <v>0.93701255793949734</v>
      </c>
      <c r="AS214" s="26">
        <f t="shared" si="877"/>
        <v>1.0548639907751487</v>
      </c>
      <c r="AT214" s="26">
        <f t="shared" si="878"/>
        <v>0.858649230011991</v>
      </c>
      <c r="AU214" s="26">
        <f t="shared" si="879"/>
        <v>0.94348809575922021</v>
      </c>
      <c r="AV214" s="26">
        <f t="shared" si="880"/>
        <v>0.98576736001533738</v>
      </c>
      <c r="AW214" s="26">
        <f t="shared" si="881"/>
        <v>0.85303672574572698</v>
      </c>
      <c r="AZ214" s="34">
        <f t="shared" si="882"/>
        <v>8.7464466142263273</v>
      </c>
      <c r="BA214" s="34">
        <f t="shared" si="883"/>
        <v>6.0335691283438129</v>
      </c>
      <c r="BB214" s="34">
        <f t="shared" si="884"/>
        <v>0.21736933740489067</v>
      </c>
      <c r="BC214" s="95">
        <f t="shared" si="885"/>
        <v>1.1607819775895461E-4</v>
      </c>
      <c r="BD214" s="34">
        <f t="shared" si="886"/>
        <v>0.89493564524597236</v>
      </c>
      <c r="BE214" s="34"/>
      <c r="BI214" s="258">
        <f>[11]National!CQ144</f>
        <v>0.87848814390103203</v>
      </c>
      <c r="BJ214" s="258">
        <f>[10]Commercial_Total!Y143</f>
        <v>1.0619201324613476</v>
      </c>
      <c r="BK214" s="258">
        <f>[12]Total_Industrial!Z142</f>
        <v>0.92886619709635909</v>
      </c>
      <c r="BL214" s="51">
        <f t="shared" si="823"/>
        <v>0.89465147841208559</v>
      </c>
      <c r="BM214" s="290">
        <f t="shared" si="844"/>
        <v>0.98576736001533738</v>
      </c>
      <c r="BO214" s="258">
        <f>[11]National!CU144</f>
        <v>1.0666194694200195</v>
      </c>
      <c r="BP214" s="258">
        <f>[10]Commercial_Total!X143</f>
        <v>0.99335529907522901</v>
      </c>
      <c r="BQ214" s="258">
        <f>[12]Total_Industrial!AD142</f>
        <v>0.92440655917006231</v>
      </c>
      <c r="BR214" s="51">
        <f t="shared" si="936"/>
        <v>1.0545873097240213</v>
      </c>
      <c r="BS214" s="51">
        <v>1</v>
      </c>
      <c r="BU214">
        <f t="shared" si="938"/>
        <v>0.99999999999999922</v>
      </c>
      <c r="BV214">
        <f t="shared" si="939"/>
        <v>1</v>
      </c>
      <c r="BW214">
        <f t="shared" si="940"/>
        <v>1.0000009027845227</v>
      </c>
      <c r="BX214">
        <f t="shared" si="941"/>
        <v>0.99999999999999944</v>
      </c>
      <c r="BY214">
        <f t="shared" si="942"/>
        <v>1</v>
      </c>
      <c r="BZ214" s="26"/>
      <c r="CA214" s="83">
        <f t="shared" si="782"/>
        <v>1.4490950937606115</v>
      </c>
      <c r="CB214" s="83">
        <f t="shared" si="887"/>
        <v>0.85427531653580546</v>
      </c>
      <c r="CC214" s="83">
        <f t="shared" si="918"/>
        <v>0.85303672574572698</v>
      </c>
      <c r="CD214" s="83">
        <f t="shared" si="888"/>
        <v>0.90504243858236433</v>
      </c>
      <c r="CE214" s="83">
        <f t="shared" si="889"/>
        <v>1.0044666627338359</v>
      </c>
      <c r="CF214" s="83">
        <f t="shared" si="890"/>
        <v>0.9383467378533713</v>
      </c>
      <c r="CG214" s="411">
        <f t="shared" si="749"/>
        <v>1.2361315933850605</v>
      </c>
      <c r="CH214" s="411">
        <f t="shared" si="891"/>
        <v>1.2361313340757494</v>
      </c>
      <c r="CI214" s="9"/>
      <c r="CJ214" s="84">
        <f t="shared" si="750"/>
        <v>0.90908495791532018</v>
      </c>
      <c r="CK214" s="26"/>
      <c r="CL214" s="87">
        <f t="shared" si="892"/>
        <v>0.80074472884644665</v>
      </c>
      <c r="CM214" s="87">
        <f t="shared" si="751"/>
        <v>1.1916444293028359E-3</v>
      </c>
      <c r="CN214" s="92">
        <f t="shared" si="752"/>
        <v>1</v>
      </c>
      <c r="CO214" s="92">
        <f t="shared" si="753"/>
        <v>1</v>
      </c>
      <c r="CP214" s="5">
        <f t="shared" si="754"/>
        <v>1</v>
      </c>
      <c r="CQ214" s="91">
        <f t="shared" si="893"/>
        <v>1</v>
      </c>
      <c r="CR214" s="37">
        <f t="shared" si="894"/>
        <v>1.2361315933850605</v>
      </c>
      <c r="CS214">
        <f t="shared" si="895"/>
        <v>0.90908495791532018</v>
      </c>
      <c r="CT214" s="84">
        <f t="shared" si="896"/>
        <v>0.94253781853799234</v>
      </c>
      <c r="CU214" s="205"/>
      <c r="CV214" s="244"/>
      <c r="CW214" s="5"/>
      <c r="CX214" s="26">
        <f t="shared" si="824"/>
        <v>0.12492462656453826</v>
      </c>
      <c r="CY214" s="26">
        <f t="shared" si="825"/>
        <v>8.9721375494447392E-2</v>
      </c>
      <c r="CZ214" s="26">
        <f t="shared" si="826"/>
        <v>0.22858460658207477</v>
      </c>
      <c r="DA214" s="26">
        <f t="shared" si="827"/>
        <v>0.28570135193348328</v>
      </c>
      <c r="DB214" s="26">
        <f t="shared" si="828"/>
        <v>0.27106803942545615</v>
      </c>
      <c r="DC214" s="26">
        <f t="shared" si="943"/>
        <v>0.99999999999999978</v>
      </c>
      <c r="DE214" s="26">
        <f t="shared" si="944"/>
        <v>0.12776985518987277</v>
      </c>
      <c r="DF214" s="26">
        <f t="shared" si="945"/>
        <v>8.9238198152666343E-2</v>
      </c>
      <c r="DG214" s="26">
        <f t="shared" si="946"/>
        <v>0.22850433606533102</v>
      </c>
      <c r="DH214" s="26">
        <f t="shared" si="947"/>
        <v>0.28298891114161068</v>
      </c>
      <c r="DI214" s="26">
        <f t="shared" si="948"/>
        <v>0.27146757541221955</v>
      </c>
      <c r="DJ214" s="26">
        <f t="shared" si="949"/>
        <v>0.99996887596170037</v>
      </c>
      <c r="DK214" s="26"/>
      <c r="DL214" s="26">
        <f t="shared" si="950"/>
        <v>0.12777383202751449</v>
      </c>
      <c r="DM214" s="26">
        <f t="shared" si="951"/>
        <v>8.9240975692211677E-2</v>
      </c>
      <c r="DN214" s="26">
        <f t="shared" si="952"/>
        <v>0.2285114482643987</v>
      </c>
      <c r="DO214" s="26">
        <f t="shared" si="953"/>
        <v>0.28299771917346095</v>
      </c>
      <c r="DP214" s="26">
        <f t="shared" si="954"/>
        <v>0.27147602484241418</v>
      </c>
      <c r="DQ214" s="26">
        <f t="shared" si="955"/>
        <v>1</v>
      </c>
      <c r="DR214" s="26"/>
      <c r="DS214" s="26"/>
      <c r="DT214" s="26">
        <f t="shared" si="783"/>
        <v>-5.0237577281499371E-2</v>
      </c>
      <c r="DU214" s="26">
        <f t="shared" si="784"/>
        <v>-9.3485074555249667E-4</v>
      </c>
      <c r="DV214" s="26">
        <f t="shared" si="785"/>
        <v>-5.0346310444400327E-2</v>
      </c>
      <c r="DW214" s="26">
        <f t="shared" si="786"/>
        <v>-3.5900105554625576E-4</v>
      </c>
      <c r="DX214" s="26">
        <f t="shared" si="787"/>
        <v>-3.8750133351065359E-3</v>
      </c>
      <c r="DZ214" s="26">
        <f t="shared" si="788"/>
        <v>0.98102164762478328</v>
      </c>
      <c r="EA214" s="26">
        <f t="shared" si="789"/>
        <v>0.75483405816202065</v>
      </c>
      <c r="EB214" s="26">
        <f t="shared" si="897"/>
        <v>0.94253781853799234</v>
      </c>
      <c r="ED214" s="26">
        <f t="shared" si="919"/>
        <v>-3.5334999260082996E-2</v>
      </c>
      <c r="EE214" s="26">
        <f t="shared" si="920"/>
        <v>-2.8955913028861625E-2</v>
      </c>
      <c r="EF214" s="26">
        <f t="shared" si="921"/>
        <v>1.0348576300156323E-2</v>
      </c>
      <c r="EG214" s="26">
        <f t="shared" si="922"/>
        <v>-2.1232139221462169E-2</v>
      </c>
      <c r="EH214" s="26">
        <f t="shared" si="923"/>
        <v>-3.9770183678645959E-2</v>
      </c>
      <c r="EJ214" s="26">
        <f t="shared" si="924"/>
        <v>0.97869084545145257</v>
      </c>
      <c r="EK214" s="26">
        <f t="shared" si="790"/>
        <v>0.79636999897574401</v>
      </c>
      <c r="EL214" s="26">
        <f t="shared" si="898"/>
        <v>0.90504243858236433</v>
      </c>
      <c r="EO214" s="26">
        <f t="shared" si="791"/>
        <v>-3.6593340184473071E-2</v>
      </c>
      <c r="EP214" s="26">
        <f t="shared" si="792"/>
        <v>7.4613397581352455E-3</v>
      </c>
      <c r="EQ214" s="26">
        <f t="shared" si="793"/>
        <v>-4.0533506587777879E-2</v>
      </c>
      <c r="ER214" s="26">
        <f t="shared" si="794"/>
        <v>-1.2405933693092345E-2</v>
      </c>
      <c r="ES214" s="292">
        <f t="shared" si="859"/>
        <v>-3.8750133351065359E-3</v>
      </c>
      <c r="EU214" s="26">
        <f t="shared" si="925"/>
        <v>0.98232309393803308</v>
      </c>
      <c r="EV214" s="26">
        <f t="shared" si="796"/>
        <v>0.74673401545628448</v>
      </c>
      <c r="EW214" s="26">
        <f t="shared" si="899"/>
        <v>0.9383467378533713</v>
      </c>
      <c r="EX214" s="26"/>
      <c r="EY214" s="26">
        <f t="shared" si="926"/>
        <v>-1.3644237097026479E-2</v>
      </c>
      <c r="EZ214" s="26">
        <f t="shared" si="927"/>
        <v>-8.3961905036876623E-3</v>
      </c>
      <c r="FA214" s="26">
        <f t="shared" si="928"/>
        <v>-9.8125634730445617E-3</v>
      </c>
      <c r="FB214" s="26">
        <f t="shared" si="929"/>
        <v>1.2046932637546016E-2</v>
      </c>
      <c r="FC214" s="26">
        <f t="shared" si="930"/>
        <v>0</v>
      </c>
      <c r="FD214" s="26"/>
      <c r="FE214" s="26">
        <f t="shared" si="931"/>
        <v>0.99867518901533703</v>
      </c>
      <c r="FF214" s="26">
        <f t="shared" si="797"/>
        <v>1.0108475906664183</v>
      </c>
      <c r="FG214" s="26">
        <f t="shared" si="900"/>
        <v>1.0044666627338359</v>
      </c>
      <c r="FW214" s="26">
        <f t="shared" si="901"/>
        <v>1.4490950937606115</v>
      </c>
      <c r="FY214" s="8">
        <f t="shared" si="798"/>
        <v>48</v>
      </c>
      <c r="FZ214" t="b">
        <f t="shared" si="768"/>
        <v>0</v>
      </c>
      <c r="GD214" s="11"/>
      <c r="GE214" s="11"/>
      <c r="GF214" s="11"/>
      <c r="GG214" s="11" t="str">
        <f t="shared" ca="1" si="902"/>
        <v/>
      </c>
      <c r="GH214" s="12" t="str">
        <f t="shared" ca="1" si="803"/>
        <v/>
      </c>
      <c r="GI214" s="12" t="str">
        <f t="shared" ca="1" si="804"/>
        <v/>
      </c>
      <c r="GJ214" s="12" t="str">
        <f t="shared" ca="1" si="805"/>
        <v/>
      </c>
      <c r="GN214" s="12" t="str">
        <f t="shared" ca="1" si="862"/>
        <v/>
      </c>
      <c r="GO214" s="12" t="str">
        <f t="shared" ca="1" si="863"/>
        <v/>
      </c>
      <c r="GP214" s="12" t="str">
        <f t="shared" ca="1" si="864"/>
        <v/>
      </c>
      <c r="GQ214" s="12" t="str">
        <f t="shared" ca="1" si="865"/>
        <v/>
      </c>
      <c r="GR214" s="12" t="str">
        <f t="shared" ca="1" si="866"/>
        <v/>
      </c>
      <c r="GY214" s="14"/>
      <c r="HA214">
        <f t="shared" si="903"/>
        <v>1.0444639846257047</v>
      </c>
      <c r="HB214">
        <f t="shared" si="904"/>
        <v>0.97869084545145257</v>
      </c>
      <c r="HC214">
        <f t="shared" si="905"/>
        <v>0.99867518901533703</v>
      </c>
      <c r="HD214">
        <f t="shared" si="906"/>
        <v>0.98232309393803308</v>
      </c>
      <c r="HE214">
        <f t="shared" si="907"/>
        <v>1.0028075841395123</v>
      </c>
      <c r="HF214">
        <f t="shared" si="908"/>
        <v>1.0028075290548932</v>
      </c>
      <c r="HH214">
        <f t="shared" si="909"/>
        <v>0.97739426506880933</v>
      </c>
      <c r="HJ214">
        <f t="shared" si="771"/>
        <v>0.91408353662519493</v>
      </c>
      <c r="HK214">
        <f t="shared" si="772"/>
        <v>0.99391801887290843</v>
      </c>
      <c r="HL214">
        <f t="shared" si="773"/>
        <v>0.89904568458267897</v>
      </c>
      <c r="HM214">
        <f t="shared" si="774"/>
        <v>1.0913510922076004</v>
      </c>
      <c r="HN214">
        <f t="shared" si="932"/>
        <v>0.99613248484076322</v>
      </c>
      <c r="HP214" s="8">
        <f t="shared" si="799"/>
        <v>48</v>
      </c>
      <c r="HQ214" t="b">
        <f t="shared" si="776"/>
        <v>0</v>
      </c>
      <c r="HT214" s="11"/>
      <c r="HU214" s="11"/>
      <c r="HV214" s="11"/>
      <c r="HW214" s="11" t="str">
        <f t="shared" ca="1" si="841"/>
        <v/>
      </c>
      <c r="HX214" s="12" t="str">
        <f t="shared" ca="1" si="910"/>
        <v/>
      </c>
      <c r="HY214" s="12" t="str">
        <f t="shared" ca="1" si="911"/>
        <v/>
      </c>
      <c r="HZ214" s="12" t="str">
        <f t="shared" ca="1" si="912"/>
        <v/>
      </c>
      <c r="IC214" s="12" t="str">
        <f t="shared" ca="1" si="913"/>
        <v/>
      </c>
      <c r="ID214" s="12" t="str">
        <f t="shared" ca="1" si="914"/>
        <v/>
      </c>
      <c r="IE214" s="12" t="str">
        <f t="shared" ca="1" si="915"/>
        <v/>
      </c>
      <c r="IF214" s="12" t="str">
        <f t="shared" ca="1" si="916"/>
        <v/>
      </c>
      <c r="IG214" s="12" t="str">
        <f t="shared" ca="1" si="917"/>
        <v/>
      </c>
      <c r="IH214" s="197"/>
      <c r="II214">
        <f t="shared" si="933"/>
        <v>1.1604197696334086</v>
      </c>
      <c r="IJ214">
        <f t="shared" si="934"/>
        <v>1.195053563648683</v>
      </c>
      <c r="IK214" t="e">
        <f t="shared" si="935"/>
        <v>#DIV/0!</v>
      </c>
      <c r="IL214">
        <f t="shared" si="869"/>
        <v>1.1340462298919576</v>
      </c>
      <c r="IM214">
        <f t="shared" si="867"/>
        <v>1.2606189713405132</v>
      </c>
      <c r="IN214">
        <f t="shared" si="868"/>
        <v>1.1894446866595716</v>
      </c>
    </row>
    <row r="215" spans="1:248" x14ac:dyDescent="0.2">
      <c r="A215" t="s">
        <v>202</v>
      </c>
      <c r="B215" s="1">
        <f t="shared" si="781"/>
        <v>1998</v>
      </c>
      <c r="C215" s="42">
        <f t="shared" si="958"/>
        <v>10266.907999999999</v>
      </c>
      <c r="D215" s="42">
        <f t="shared" si="958"/>
        <v>7682.8590000000004</v>
      </c>
      <c r="E215" s="42">
        <f t="shared" si="958"/>
        <v>26699.864000000001</v>
      </c>
      <c r="F215" s="42">
        <f t="shared" si="958"/>
        <v>25186.37</v>
      </c>
      <c r="G215" s="42">
        <f t="shared" si="870"/>
        <v>25087.561999999998</v>
      </c>
      <c r="H215" s="42">
        <f t="shared" si="747"/>
        <v>94923.562999999995</v>
      </c>
      <c r="I215" s="42">
        <f t="shared" si="842"/>
        <v>69836.000999999989</v>
      </c>
      <c r="J215" s="277">
        <f t="shared" si="807"/>
        <v>3.252216756729823</v>
      </c>
      <c r="K215" s="277"/>
      <c r="L215" s="42">
        <f>[11]National!H145</f>
        <v>10258.981</v>
      </c>
      <c r="M215" s="42">
        <f t="shared" si="871"/>
        <v>7565.1382647119999</v>
      </c>
      <c r="N215" s="42">
        <f>[12]Total_Industrial!F143</f>
        <v>20038.643578256026</v>
      </c>
      <c r="O215" s="42">
        <f t="shared" si="808"/>
        <v>25099.696717885912</v>
      </c>
      <c r="P215" s="42">
        <f t="shared" si="809"/>
        <v>24067.677070663001</v>
      </c>
      <c r="Q215" s="42">
        <f t="shared" si="937"/>
        <v>87030.136631516943</v>
      </c>
      <c r="R215" s="272"/>
      <c r="S215" s="273"/>
      <c r="T215" s="51">
        <f t="shared" si="811"/>
        <v>0.99922790775957093</v>
      </c>
      <c r="U215" s="51">
        <f t="shared" si="812"/>
        <v>0.98467748330562876</v>
      </c>
      <c r="V215" s="51">
        <f t="shared" si="813"/>
        <v>0.75051481828731503</v>
      </c>
      <c r="W215" s="51">
        <f t="shared" si="814"/>
        <v>0.99655872274908663</v>
      </c>
      <c r="X215" s="51">
        <f t="shared" si="815"/>
        <v>0.95934698918384353</v>
      </c>
      <c r="Y215" s="51">
        <f t="shared" si="816"/>
        <v>0.91684439438411036</v>
      </c>
      <c r="AA215" s="23">
        <f t="shared" si="817"/>
        <v>101975.47074959462</v>
      </c>
      <c r="AB215" s="23">
        <f t="shared" si="872"/>
        <v>70796.689723326577</v>
      </c>
      <c r="AC215" s="27">
        <f t="shared" si="959"/>
        <v>2596.9806322047389</v>
      </c>
      <c r="AD215" s="58">
        <f t="shared" si="959"/>
        <v>1.3675690388224764</v>
      </c>
      <c r="AE215" s="27">
        <f t="shared" si="873"/>
        <v>10684.78090202871</v>
      </c>
      <c r="AF215" s="27">
        <f t="shared" si="819"/>
        <v>12038.3</v>
      </c>
      <c r="AI215" s="267">
        <f t="shared" si="820"/>
        <v>100.60243825881805</v>
      </c>
      <c r="AJ215" s="267">
        <f t="shared" si="821"/>
        <v>106.85723152136853</v>
      </c>
      <c r="AK215" s="267">
        <f t="shared" si="822"/>
        <v>7.7161313140960823</v>
      </c>
      <c r="AL215" s="51">
        <f t="shared" si="956"/>
        <v>18.353513428102765</v>
      </c>
      <c r="AM215" s="291">
        <f t="shared" si="957"/>
        <v>2.2525194752559963</v>
      </c>
      <c r="AN215" s="15"/>
      <c r="AO215" s="34">
        <f t="shared" si="874"/>
        <v>7.2294374314909042</v>
      </c>
      <c r="AP215" s="34">
        <f t="shared" si="875"/>
        <v>7.8851302094149505</v>
      </c>
      <c r="AR215" s="26">
        <f t="shared" si="876"/>
        <v>0.88829767361775813</v>
      </c>
      <c r="AS215" s="26">
        <f t="shared" si="877"/>
        <v>1.0202339524553179</v>
      </c>
      <c r="AT215" s="26">
        <f t="shared" si="878"/>
        <v>0.84798410653094203</v>
      </c>
      <c r="AU215" s="26">
        <f t="shared" si="879"/>
        <v>0.94692376637984255</v>
      </c>
      <c r="AV215" s="26">
        <f t="shared" si="880"/>
        <v>0.98668266284177431</v>
      </c>
      <c r="AW215" s="26">
        <f t="shared" si="881"/>
        <v>0.83002896799796799</v>
      </c>
      <c r="AZ215" s="34">
        <f t="shared" si="882"/>
        <v>8.4709195442541407</v>
      </c>
      <c r="BA215" s="34">
        <f t="shared" si="883"/>
        <v>5.8809540984463409</v>
      </c>
      <c r="BB215" s="34">
        <f t="shared" si="884"/>
        <v>0.21572652552310034</v>
      </c>
      <c r="BC215" s="95">
        <f t="shared" si="885"/>
        <v>1.1360150842082989E-4</v>
      </c>
      <c r="BD215" s="34">
        <f t="shared" si="886"/>
        <v>0.88756559497841969</v>
      </c>
      <c r="BE215" s="26"/>
      <c r="BF215" s="26"/>
      <c r="BG215" s="26"/>
      <c r="BI215" s="258">
        <f>[11]National!CQ145</f>
        <v>0.87345219840995758</v>
      </c>
      <c r="BJ215" s="258">
        <f>[10]Commercial_Total!Y144</f>
        <v>1.0527671307861233</v>
      </c>
      <c r="BK215" s="258">
        <f>[12]Total_Industrial!Z143</f>
        <v>0.93599986253454037</v>
      </c>
      <c r="BL215" s="51">
        <f t="shared" si="823"/>
        <v>0.89510094500725579</v>
      </c>
      <c r="BM215" s="290">
        <f t="shared" si="844"/>
        <v>0.98668266284177431</v>
      </c>
      <c r="BO215" s="258">
        <f>[11]National!CU145</f>
        <v>1.0169963224488126</v>
      </c>
      <c r="BP215" s="258">
        <f>[10]Commercial_Total!X144</f>
        <v>0.96909746003704311</v>
      </c>
      <c r="BQ215" s="258">
        <f>[12]Total_Industrial!AD143</f>
        <v>0.90596711215702197</v>
      </c>
      <c r="BR215" s="51">
        <f t="shared" si="936"/>
        <v>1.0578960637474979</v>
      </c>
      <c r="BS215" s="51">
        <v>1</v>
      </c>
      <c r="BU215">
        <f t="shared" si="938"/>
        <v>0.99999999999999922</v>
      </c>
      <c r="BV215">
        <f t="shared" si="939"/>
        <v>0.99999999999999978</v>
      </c>
      <c r="BW215">
        <f t="shared" si="940"/>
        <v>1.0000011626501457</v>
      </c>
      <c r="BX215">
        <f t="shared" si="941"/>
        <v>0.99999999999999878</v>
      </c>
      <c r="BY215">
        <f t="shared" si="942"/>
        <v>1</v>
      </c>
      <c r="BZ215" s="26"/>
      <c r="CA215" s="83">
        <f t="shared" si="782"/>
        <v>1.5140420822276162</v>
      </c>
      <c r="CB215" s="83">
        <f t="shared" si="887"/>
        <v>0.82128726976293542</v>
      </c>
      <c r="CC215" s="83">
        <f t="shared" si="918"/>
        <v>0.83002896799796799</v>
      </c>
      <c r="CD215" s="83">
        <f t="shared" si="888"/>
        <v>0.89037086596525228</v>
      </c>
      <c r="CE215" s="83">
        <f t="shared" si="889"/>
        <v>0.99279339306277703</v>
      </c>
      <c r="CF215" s="83">
        <f t="shared" si="890"/>
        <v>0.93899557850170701</v>
      </c>
      <c r="CG215" s="411">
        <f t="shared" si="749"/>
        <v>1.2566991255657349</v>
      </c>
      <c r="CH215" s="411">
        <f t="shared" si="891"/>
        <v>1.2566987870168829</v>
      </c>
      <c r="CI215" s="9"/>
      <c r="CJ215" s="84">
        <f t="shared" si="750"/>
        <v>0.8839543131058859</v>
      </c>
      <c r="CK215" s="26"/>
      <c r="CL215" s="87">
        <f t="shared" si="892"/>
        <v>0.72771449652865494</v>
      </c>
      <c r="CM215" s="87">
        <f t="shared" si="751"/>
        <v>1.0835936531730249E-3</v>
      </c>
      <c r="CN215" s="92">
        <f t="shared" si="752"/>
        <v>1</v>
      </c>
      <c r="CO215" s="92">
        <f t="shared" si="753"/>
        <v>1</v>
      </c>
      <c r="CP215" s="5">
        <f t="shared" si="754"/>
        <v>1</v>
      </c>
      <c r="CQ215" s="91">
        <f t="shared" si="893"/>
        <v>1</v>
      </c>
      <c r="CR215" s="37">
        <f t="shared" si="894"/>
        <v>1.2566991255657349</v>
      </c>
      <c r="CS215">
        <f t="shared" si="895"/>
        <v>0.8839543131058859</v>
      </c>
      <c r="CT215" s="84">
        <f t="shared" si="896"/>
        <v>0.9322283553136389</v>
      </c>
      <c r="CU215" s="205"/>
      <c r="CV215" s="244"/>
      <c r="CW215" s="5"/>
      <c r="CX215" s="26">
        <f t="shared" si="824"/>
        <v>0.11787848895878707</v>
      </c>
      <c r="CY215" s="26">
        <f t="shared" si="825"/>
        <v>8.6925501412718376E-2</v>
      </c>
      <c r="CZ215" s="26">
        <f t="shared" si="826"/>
        <v>0.23024947855820402</v>
      </c>
      <c r="DA215" s="26">
        <f t="shared" si="827"/>
        <v>0.28840235910644718</v>
      </c>
      <c r="DB215" s="26">
        <f t="shared" si="828"/>
        <v>0.27654417196384334</v>
      </c>
      <c r="DC215" s="26">
        <f t="shared" si="943"/>
        <v>1</v>
      </c>
      <c r="DE215" s="26">
        <f t="shared" si="944"/>
        <v>0.12136747032850891</v>
      </c>
      <c r="DF215" s="26">
        <f t="shared" si="945"/>
        <v>8.8316062689502192E-2</v>
      </c>
      <c r="DG215" s="26">
        <f t="shared" si="946"/>
        <v>0.22941603573981187</v>
      </c>
      <c r="DH215" s="26">
        <f t="shared" si="947"/>
        <v>0.28704973758590585</v>
      </c>
      <c r="DI215" s="26">
        <f t="shared" si="948"/>
        <v>0.27379697854631263</v>
      </c>
      <c r="DJ215" s="26">
        <f t="shared" si="949"/>
        <v>0.99994628489004134</v>
      </c>
      <c r="DK215" s="26"/>
      <c r="DL215" s="26">
        <f t="shared" si="950"/>
        <v>0.12137398994572496</v>
      </c>
      <c r="DM215" s="26">
        <f t="shared" si="951"/>
        <v>8.832080685135385E-2</v>
      </c>
      <c r="DN215" s="26">
        <f t="shared" si="952"/>
        <v>0.22942835950937054</v>
      </c>
      <c r="DO215" s="26">
        <f t="shared" si="953"/>
        <v>0.28706515732239674</v>
      </c>
      <c r="DP215" s="26">
        <f t="shared" si="954"/>
        <v>0.27381168637115405</v>
      </c>
      <c r="DQ215" s="26">
        <f t="shared" si="955"/>
        <v>1</v>
      </c>
      <c r="DR215" s="26"/>
      <c r="DS215" s="26"/>
      <c r="DT215" s="26">
        <f t="shared" si="783"/>
        <v>-5.3389779574788028E-2</v>
      </c>
      <c r="DU215" s="26">
        <f t="shared" si="784"/>
        <v>-3.3379873772471709E-2</v>
      </c>
      <c r="DV215" s="26">
        <f t="shared" si="785"/>
        <v>-1.2498598369050961E-2</v>
      </c>
      <c r="DW215" s="26">
        <f t="shared" si="786"/>
        <v>3.6348421972231893E-3</v>
      </c>
      <c r="DX215" s="26">
        <f t="shared" si="787"/>
        <v>9.2808728386485628E-4</v>
      </c>
      <c r="DZ215" s="26">
        <f t="shared" si="788"/>
        <v>0.98906201637580471</v>
      </c>
      <c r="EA215" s="26">
        <f t="shared" si="789"/>
        <v>0.74657769559485954</v>
      </c>
      <c r="EB215" s="26">
        <f t="shared" si="897"/>
        <v>0.9322283553136389</v>
      </c>
      <c r="ED215" s="26">
        <f t="shared" si="919"/>
        <v>-3.2008449038577316E-2</v>
      </c>
      <c r="EE215" s="26">
        <f t="shared" si="920"/>
        <v>-2.5619720497849292E-2</v>
      </c>
      <c r="EF215" s="26">
        <f t="shared" si="921"/>
        <v>-7.5864024643771755E-3</v>
      </c>
      <c r="EG215" s="26">
        <f t="shared" si="922"/>
        <v>-2.1567298050883713E-2</v>
      </c>
      <c r="EH215" s="26">
        <f t="shared" si="923"/>
        <v>-8.2693824832684379E-3</v>
      </c>
      <c r="EJ215" s="26">
        <f t="shared" si="924"/>
        <v>0.98378907773640623</v>
      </c>
      <c r="EK215" s="26">
        <f t="shared" si="790"/>
        <v>0.78346010682929002</v>
      </c>
      <c r="EL215" s="26">
        <f t="shared" si="898"/>
        <v>0.89037086596525228</v>
      </c>
      <c r="EO215" s="26">
        <f t="shared" si="791"/>
        <v>-5.7490078169156276E-3</v>
      </c>
      <c r="EP215" s="26">
        <f t="shared" si="792"/>
        <v>-8.6566548093896245E-3</v>
      </c>
      <c r="EQ215" s="26">
        <f t="shared" si="793"/>
        <v>7.6506301318878906E-3</v>
      </c>
      <c r="ER215" s="26">
        <f t="shared" si="794"/>
        <v>5.0226679258848987E-4</v>
      </c>
      <c r="ES215" s="292">
        <f t="shared" si="859"/>
        <v>9.2808728386485628E-4</v>
      </c>
      <c r="EU215" s="26">
        <f t="shared" si="925"/>
        <v>1.0006914721628595</v>
      </c>
      <c r="EV215" s="26">
        <f t="shared" si="796"/>
        <v>0.74725036124103283</v>
      </c>
      <c r="EW215" s="26">
        <f t="shared" si="899"/>
        <v>0.93899557850170701</v>
      </c>
      <c r="EX215" s="26"/>
      <c r="EY215" s="26">
        <f t="shared" si="926"/>
        <v>-4.7640771757872451E-2</v>
      </c>
      <c r="EZ215" s="26">
        <f t="shared" si="927"/>
        <v>-2.4723218963082397E-2</v>
      </c>
      <c r="FA215" s="26">
        <f t="shared" si="928"/>
        <v>-2.0148968635583939E-2</v>
      </c>
      <c r="FB215" s="26">
        <f t="shared" si="929"/>
        <v>3.1325754046341546E-3</v>
      </c>
      <c r="FC215" s="26">
        <f t="shared" si="930"/>
        <v>0</v>
      </c>
      <c r="FD215" s="26"/>
      <c r="FE215" s="26">
        <f t="shared" si="931"/>
        <v>0.9883786390289071</v>
      </c>
      <c r="FF215" s="26">
        <f t="shared" si="797"/>
        <v>0.99910016592852424</v>
      </c>
      <c r="FG215" s="26">
        <f t="shared" si="900"/>
        <v>0.99279339306277703</v>
      </c>
      <c r="FW215" s="26">
        <f t="shared" si="901"/>
        <v>1.5140420822276162</v>
      </c>
      <c r="FY215" s="8">
        <f t="shared" si="798"/>
        <v>49</v>
      </c>
      <c r="FZ215" t="b">
        <f t="shared" si="768"/>
        <v>0</v>
      </c>
      <c r="GD215" s="11"/>
      <c r="GE215" s="11"/>
      <c r="GF215" s="11"/>
      <c r="GG215" s="11" t="str">
        <f t="shared" ca="1" si="902"/>
        <v/>
      </c>
      <c r="GH215" s="12" t="str">
        <f t="shared" ca="1" si="803"/>
        <v/>
      </c>
      <c r="GI215" s="12" t="str">
        <f t="shared" ca="1" si="804"/>
        <v/>
      </c>
      <c r="GJ215" s="12" t="str">
        <f t="shared" ca="1" si="805"/>
        <v/>
      </c>
      <c r="GN215" s="12" t="str">
        <f t="shared" ca="1" si="862"/>
        <v/>
      </c>
      <c r="GO215" s="12" t="str">
        <f t="shared" ca="1" si="863"/>
        <v/>
      </c>
      <c r="GP215" s="12" t="str">
        <f t="shared" ca="1" si="864"/>
        <v/>
      </c>
      <c r="GQ215" s="12" t="str">
        <f t="shared" ca="1" si="865"/>
        <v/>
      </c>
      <c r="GR215" s="12" t="str">
        <f t="shared" ca="1" si="866"/>
        <v/>
      </c>
      <c r="GY215" s="14"/>
      <c r="HA215">
        <f t="shared" si="903"/>
        <v>1.0912758126801674</v>
      </c>
      <c r="HB215">
        <f t="shared" si="904"/>
        <v>0.96282536423574816</v>
      </c>
      <c r="HC215">
        <f t="shared" si="905"/>
        <v>0.98706922415091536</v>
      </c>
      <c r="HD215">
        <f t="shared" si="906"/>
        <v>0.98300234301242539</v>
      </c>
      <c r="HE215">
        <f t="shared" si="907"/>
        <v>1.0194929252214702</v>
      </c>
      <c r="HF215">
        <f t="shared" si="908"/>
        <v>1.0194928084376638</v>
      </c>
      <c r="HH215">
        <f t="shared" si="909"/>
        <v>0.9503752852690025</v>
      </c>
      <c r="HJ215">
        <f t="shared" si="771"/>
        <v>0.86656072236854975</v>
      </c>
      <c r="HK215">
        <f t="shared" si="772"/>
        <v>0.96128877057043616</v>
      </c>
      <c r="HL215">
        <f t="shared" si="773"/>
        <v>0.88787880420121679</v>
      </c>
      <c r="HM215">
        <f t="shared" si="774"/>
        <v>1.0953251994603945</v>
      </c>
      <c r="HN215">
        <f t="shared" si="932"/>
        <v>0.99705741187310704</v>
      </c>
      <c r="HP215" s="8">
        <f t="shared" si="799"/>
        <v>49</v>
      </c>
      <c r="HQ215" t="b">
        <f t="shared" si="776"/>
        <v>0</v>
      </c>
      <c r="HT215" s="11"/>
      <c r="HU215" s="11"/>
      <c r="HV215" s="11"/>
      <c r="HW215" s="11" t="str">
        <f t="shared" ca="1" si="841"/>
        <v/>
      </c>
      <c r="HX215" s="12" t="str">
        <f t="shared" ca="1" si="910"/>
        <v/>
      </c>
      <c r="HY215" s="12" t="str">
        <f t="shared" ca="1" si="911"/>
        <v/>
      </c>
      <c r="HZ215" s="12" t="str">
        <f t="shared" ca="1" si="912"/>
        <v/>
      </c>
      <c r="IC215" s="12" t="str">
        <f t="shared" ca="1" si="913"/>
        <v/>
      </c>
      <c r="ID215" s="12" t="str">
        <f t="shared" ca="1" si="914"/>
        <v/>
      </c>
      <c r="IE215" s="12" t="str">
        <f t="shared" ca="1" si="915"/>
        <v/>
      </c>
      <c r="IF215" s="12" t="str">
        <f t="shared" ca="1" si="916"/>
        <v/>
      </c>
      <c r="IG215" s="12" t="str">
        <f t="shared" ca="1" si="917"/>
        <v/>
      </c>
      <c r="IH215" s="197"/>
      <c r="II215">
        <f t="shared" si="933"/>
        <v>1.1742351772347317</v>
      </c>
      <c r="IJ215">
        <f t="shared" si="934"/>
        <v>1.2170318063299683</v>
      </c>
      <c r="IK215" t="e">
        <f t="shared" si="935"/>
        <v>#DIV/0!</v>
      </c>
      <c r="IL215">
        <f t="shared" si="869"/>
        <v>1.0873278966277624</v>
      </c>
      <c r="IM215">
        <f t="shared" si="867"/>
        <v>1.2416571700358585</v>
      </c>
      <c r="IN215">
        <f t="shared" si="868"/>
        <v>1.2180426793410677</v>
      </c>
    </row>
    <row r="216" spans="1:248" x14ac:dyDescent="0.2">
      <c r="A216" t="s">
        <v>202</v>
      </c>
      <c r="B216" s="1">
        <f t="shared" si="781"/>
        <v>1999</v>
      </c>
      <c r="C216" s="42">
        <f t="shared" si="958"/>
        <v>10678.952000000001</v>
      </c>
      <c r="D216" s="42">
        <f t="shared" si="958"/>
        <v>7819.7909999999993</v>
      </c>
      <c r="E216" s="42">
        <f t="shared" si="958"/>
        <v>26488.508000000002</v>
      </c>
      <c r="F216" s="42">
        <f t="shared" si="958"/>
        <v>25876.268</v>
      </c>
      <c r="G216" s="42">
        <f t="shared" si="870"/>
        <v>25674.725000000002</v>
      </c>
      <c r="H216" s="42">
        <f t="shared" si="747"/>
        <v>96538.244000000006</v>
      </c>
      <c r="I216" s="42">
        <f t="shared" si="842"/>
        <v>70863.519</v>
      </c>
      <c r="J216" s="277">
        <f t="shared" si="807"/>
        <v>3.272486067852292</v>
      </c>
      <c r="K216" s="277"/>
      <c r="L216" s="42">
        <f>[11]National!H146</f>
        <v>10666.010999999999</v>
      </c>
      <c r="M216" s="42">
        <f t="shared" si="871"/>
        <v>7702.070268124</v>
      </c>
      <c r="N216" s="42">
        <f>[12]Total_Industrial!F144</f>
        <v>20346.219765494028</v>
      </c>
      <c r="O216" s="42">
        <f t="shared" si="808"/>
        <v>25994.878710041692</v>
      </c>
      <c r="P216" s="42">
        <f t="shared" si="809"/>
        <v>24650.22849011307</v>
      </c>
      <c r="Q216" s="42">
        <f t="shared" si="937"/>
        <v>89359.408233772789</v>
      </c>
      <c r="R216" s="272"/>
      <c r="S216" s="273"/>
      <c r="T216" s="51">
        <f t="shared" si="811"/>
        <v>0.99878817696717781</v>
      </c>
      <c r="U216" s="51">
        <f t="shared" si="812"/>
        <v>0.98494579562599571</v>
      </c>
      <c r="V216" s="51">
        <f t="shared" si="813"/>
        <v>0.76811497897480774</v>
      </c>
      <c r="W216" s="51">
        <f t="shared" si="814"/>
        <v>1.0045837641672939</v>
      </c>
      <c r="X216" s="51">
        <f t="shared" si="815"/>
        <v>0.96009707952521661</v>
      </c>
      <c r="Y216" s="51">
        <f t="shared" si="816"/>
        <v>0.92563739023233926</v>
      </c>
      <c r="AA216" s="23">
        <f t="shared" si="817"/>
        <v>103254.50968042496</v>
      </c>
      <c r="AB216" s="23">
        <f t="shared" si="872"/>
        <v>72299.726123506509</v>
      </c>
      <c r="AC216" s="27">
        <f t="shared" si="959"/>
        <v>2711.5131584206001</v>
      </c>
      <c r="AD216" s="58">
        <f t="shared" si="959"/>
        <v>1.4042835045265822</v>
      </c>
      <c r="AE216" s="27">
        <f t="shared" si="873"/>
        <v>10849.905866776136</v>
      </c>
      <c r="AF216" s="27">
        <f t="shared" si="819"/>
        <v>12610.5</v>
      </c>
      <c r="AI216" s="267">
        <f t="shared" si="820"/>
        <v>103.29825818757499</v>
      </c>
      <c r="AJ216" s="267">
        <f t="shared" si="821"/>
        <v>106.52972951746574</v>
      </c>
      <c r="AK216" s="267">
        <f t="shared" si="822"/>
        <v>7.5036404312879226</v>
      </c>
      <c r="AL216" s="51">
        <f t="shared" si="956"/>
        <v>18.511132991486068</v>
      </c>
      <c r="AM216" s="291">
        <f t="shared" si="957"/>
        <v>2.2719301708962627</v>
      </c>
      <c r="AN216" s="15"/>
      <c r="AO216" s="34">
        <f t="shared" si="874"/>
        <v>7.0861114336285471</v>
      </c>
      <c r="AP216" s="34">
        <f t="shared" si="875"/>
        <v>7.655385908568257</v>
      </c>
      <c r="AR216" s="26">
        <f t="shared" si="876"/>
        <v>0.91210117791301581</v>
      </c>
      <c r="AS216" s="26">
        <f t="shared" si="877"/>
        <v>1.017107082526894</v>
      </c>
      <c r="AT216" s="26">
        <f t="shared" si="878"/>
        <v>0.82463187416614625</v>
      </c>
      <c r="AU216" s="26">
        <f t="shared" si="879"/>
        <v>0.95505592653537585</v>
      </c>
      <c r="AV216" s="26">
        <f t="shared" si="880"/>
        <v>0.99518522944434396</v>
      </c>
      <c r="AW216" s="26">
        <f t="shared" si="881"/>
        <v>0.81357336806777569</v>
      </c>
      <c r="AZ216" s="34">
        <f t="shared" si="882"/>
        <v>8.1879790397228476</v>
      </c>
      <c r="BA216" s="34">
        <f t="shared" si="883"/>
        <v>5.7332957554027599</v>
      </c>
      <c r="BB216" s="34">
        <f t="shared" si="884"/>
        <v>0.21502027345629438</v>
      </c>
      <c r="BC216" s="95">
        <f t="shared" si="885"/>
        <v>1.1135827322680166E-4</v>
      </c>
      <c r="BD216" s="34">
        <f t="shared" si="886"/>
        <v>0.86038665134420811</v>
      </c>
      <c r="BE216" s="26"/>
      <c r="BF216" s="26"/>
      <c r="BG216" s="26"/>
      <c r="BI216" s="258">
        <f>[11]National!CQ146</f>
        <v>0.87424552774012831</v>
      </c>
      <c r="BJ216" s="258">
        <f>[10]Commercial_Total!Y145</f>
        <v>1.0413606078682878</v>
      </c>
      <c r="BK216" s="258">
        <f>[12]Total_Industrial!Z144</f>
        <v>0.93818505061683066</v>
      </c>
      <c r="BL216" s="51">
        <f t="shared" si="823"/>
        <v>0.90230703294353143</v>
      </c>
      <c r="BM216" s="290">
        <f t="shared" si="844"/>
        <v>0.99518522944434396</v>
      </c>
      <c r="BO216" s="258">
        <f>[11]National!CU146</f>
        <v>1.0433009366038644</v>
      </c>
      <c r="BP216" s="258">
        <f>[10]Commercial_Total!X145</f>
        <v>0.97670977262041625</v>
      </c>
      <c r="BQ216" s="258">
        <f>[12]Total_Industrial!AD144</f>
        <v>0.87896623247659544</v>
      </c>
      <c r="BR216" s="51">
        <f t="shared" si="936"/>
        <v>1.0584600270927345</v>
      </c>
      <c r="BS216" s="51">
        <v>1</v>
      </c>
      <c r="BU216">
        <f t="shared" si="938"/>
        <v>0.99999999999999978</v>
      </c>
      <c r="BV216">
        <f t="shared" si="939"/>
        <v>0.99999999999999978</v>
      </c>
      <c r="BW216">
        <f t="shared" si="940"/>
        <v>1.0000013401621111</v>
      </c>
      <c r="BX216">
        <f t="shared" si="941"/>
        <v>0.99999999999999922</v>
      </c>
      <c r="BY216">
        <f t="shared" si="942"/>
        <v>1</v>
      </c>
      <c r="BZ216" s="26"/>
      <c r="CA216" s="83">
        <f t="shared" si="782"/>
        <v>1.58600696758939</v>
      </c>
      <c r="CB216" s="83">
        <f t="shared" si="887"/>
        <v>0.79735791608394591</v>
      </c>
      <c r="CC216" s="83">
        <f t="shared" si="918"/>
        <v>0.81357336806777569</v>
      </c>
      <c r="CD216" s="83">
        <f t="shared" si="888"/>
        <v>0.87156426990766367</v>
      </c>
      <c r="CE216" s="83">
        <f t="shared" si="889"/>
        <v>0.98975307517308142</v>
      </c>
      <c r="CF216" s="83">
        <f t="shared" si="890"/>
        <v>0.94312787435076162</v>
      </c>
      <c r="CG216" s="411">
        <f t="shared" si="749"/>
        <v>1.2903334304555456</v>
      </c>
      <c r="CH216" s="411">
        <f t="shared" si="891"/>
        <v>1.2903330304006597</v>
      </c>
      <c r="CI216" s="9"/>
      <c r="CJ216" s="84">
        <f t="shared" si="750"/>
        <v>0.86263341635209168</v>
      </c>
      <c r="CK216" s="26"/>
      <c r="CL216" s="87">
        <f t="shared" si="892"/>
        <v>0.7306318771896847</v>
      </c>
      <c r="CM216" s="87">
        <f t="shared" si="751"/>
        <v>9.6711168257656026E-4</v>
      </c>
      <c r="CN216" s="92">
        <f t="shared" si="752"/>
        <v>1</v>
      </c>
      <c r="CO216" s="92">
        <f t="shared" si="753"/>
        <v>1</v>
      </c>
      <c r="CP216" s="5">
        <f t="shared" si="754"/>
        <v>1</v>
      </c>
      <c r="CQ216" s="91">
        <f t="shared" si="893"/>
        <v>1</v>
      </c>
      <c r="CR216" s="37">
        <f t="shared" si="894"/>
        <v>1.2903334304555456</v>
      </c>
      <c r="CS216">
        <f t="shared" si="895"/>
        <v>0.86263341635209168</v>
      </c>
      <c r="CT216" s="84">
        <f t="shared" si="896"/>
        <v>0.93346342450909336</v>
      </c>
      <c r="CU216" s="205"/>
      <c r="CV216" s="244"/>
      <c r="CW216" s="5"/>
      <c r="CX216" s="26">
        <f t="shared" si="824"/>
        <v>0.11936080610669098</v>
      </c>
      <c r="CY216" s="26">
        <f t="shared" si="825"/>
        <v>8.619204648238768E-2</v>
      </c>
      <c r="CZ216" s="26">
        <f t="shared" si="826"/>
        <v>0.22768973259386818</v>
      </c>
      <c r="DA216" s="26">
        <f t="shared" si="827"/>
        <v>0.29090253867882154</v>
      </c>
      <c r="DB216" s="26">
        <f t="shared" si="828"/>
        <v>0.27585487613823162</v>
      </c>
      <c r="DC216" s="26">
        <f t="shared" si="943"/>
        <v>1</v>
      </c>
      <c r="DE216" s="26">
        <f t="shared" si="944"/>
        <v>0.11861810388247471</v>
      </c>
      <c r="DF216" s="26">
        <f t="shared" si="945"/>
        <v>8.6558256034804895E-2</v>
      </c>
      <c r="DG216" s="26">
        <f t="shared" si="946"/>
        <v>0.22896722085122398</v>
      </c>
      <c r="DH216" s="26">
        <f t="shared" si="947"/>
        <v>0.28965065049339139</v>
      </c>
      <c r="DI216" s="26">
        <f t="shared" si="948"/>
        <v>0.27619938069786271</v>
      </c>
      <c r="DJ216" s="26">
        <f t="shared" si="949"/>
        <v>0.99999361195975767</v>
      </c>
      <c r="DK216" s="26"/>
      <c r="DL216" s="26">
        <f t="shared" si="950"/>
        <v>0.11861886162453626</v>
      </c>
      <c r="DM216" s="26">
        <f t="shared" si="951"/>
        <v>8.6558808975959967E-2</v>
      </c>
      <c r="DN216" s="26">
        <f t="shared" si="952"/>
        <v>0.2289686835123885</v>
      </c>
      <c r="DO216" s="26">
        <f t="shared" si="953"/>
        <v>0.28965250080522281</v>
      </c>
      <c r="DP216" s="26">
        <f t="shared" si="954"/>
        <v>0.27620114508189247</v>
      </c>
      <c r="DQ216" s="26">
        <f t="shared" si="955"/>
        <v>1</v>
      </c>
      <c r="DR216" s="26"/>
      <c r="DS216" s="26"/>
      <c r="DT216" s="26">
        <f t="shared" si="783"/>
        <v>2.6444019757791322E-2</v>
      </c>
      <c r="DU216" s="26">
        <f t="shared" si="784"/>
        <v>-3.0695620712512858E-3</v>
      </c>
      <c r="DV216" s="26">
        <f t="shared" si="785"/>
        <v>-2.7924819697813578E-2</v>
      </c>
      <c r="DW216" s="26">
        <f t="shared" si="786"/>
        <v>8.5513107643145729E-3</v>
      </c>
      <c r="DX216" s="26">
        <f t="shared" si="787"/>
        <v>8.5804092202823538E-3</v>
      </c>
      <c r="DZ216" s="26">
        <f t="shared" si="788"/>
        <v>1.001324856928471</v>
      </c>
      <c r="EA216" s="26">
        <f t="shared" si="789"/>
        <v>0.74756680422751032</v>
      </c>
      <c r="EB216" s="26">
        <f t="shared" si="897"/>
        <v>0.93346342450909336</v>
      </c>
      <c r="ED216" s="26">
        <f t="shared" si="919"/>
        <v>-3.3971959699988126E-2</v>
      </c>
      <c r="EE216" s="26">
        <f t="shared" si="920"/>
        <v>-2.5428469548471638E-2</v>
      </c>
      <c r="EF216" s="26">
        <f t="shared" si="921"/>
        <v>-3.2792011518106719E-3</v>
      </c>
      <c r="EG216" s="26">
        <f t="shared" si="922"/>
        <v>-1.9944094310224862E-2</v>
      </c>
      <c r="EH216" s="26">
        <f t="shared" si="923"/>
        <v>-3.110054565673406E-2</v>
      </c>
      <c r="EJ216" s="26">
        <f t="shared" si="924"/>
        <v>0.97887779488696502</v>
      </c>
      <c r="EK216" s="26">
        <f t="shared" si="790"/>
        <v>0.76691170175496148</v>
      </c>
      <c r="EL216" s="26">
        <f t="shared" si="898"/>
        <v>0.87156426990766367</v>
      </c>
      <c r="EO216" s="26">
        <f t="shared" si="791"/>
        <v>9.0785651636335872E-4</v>
      </c>
      <c r="EP216" s="26">
        <f t="shared" si="792"/>
        <v>-1.0893925442373475E-2</v>
      </c>
      <c r="EQ216" s="26">
        <f t="shared" si="793"/>
        <v>2.3318820433901187E-3</v>
      </c>
      <c r="ER216" s="26">
        <f t="shared" si="794"/>
        <v>8.0183538001946265E-3</v>
      </c>
      <c r="ES216" s="292">
        <f t="shared" si="859"/>
        <v>8.5804092202823538E-3</v>
      </c>
      <c r="EU216" s="26">
        <f t="shared" si="925"/>
        <v>1.0044007617753092</v>
      </c>
      <c r="EV216" s="26">
        <f t="shared" si="796"/>
        <v>0.75053883206736838</v>
      </c>
      <c r="EW216" s="26">
        <f t="shared" si="899"/>
        <v>0.94312787435076162</v>
      </c>
      <c r="EX216" s="26"/>
      <c r="EY216" s="26">
        <f t="shared" si="926"/>
        <v>2.5536163241428534E-2</v>
      </c>
      <c r="EZ216" s="26">
        <f t="shared" si="927"/>
        <v>7.8243633711222692E-3</v>
      </c>
      <c r="FA216" s="26">
        <f t="shared" si="928"/>
        <v>-3.0256524229460475E-2</v>
      </c>
      <c r="FB216" s="26">
        <f t="shared" si="929"/>
        <v>5.3295696412006895E-4</v>
      </c>
      <c r="FC216" s="26">
        <f t="shared" si="930"/>
        <v>0</v>
      </c>
      <c r="FD216" s="26"/>
      <c r="FE216" s="26">
        <f t="shared" si="931"/>
        <v>0.9969376126886621</v>
      </c>
      <c r="FF216" s="26">
        <f t="shared" si="797"/>
        <v>0.99604053425762917</v>
      </c>
      <c r="FG216" s="26">
        <f t="shared" si="900"/>
        <v>0.98975307517308142</v>
      </c>
      <c r="FW216" s="26">
        <f t="shared" si="901"/>
        <v>1.58600696758939</v>
      </c>
      <c r="FY216" s="8">
        <f t="shared" si="798"/>
        <v>50</v>
      </c>
      <c r="FZ216" t="b">
        <f t="shared" si="768"/>
        <v>0</v>
      </c>
      <c r="GD216" s="11"/>
      <c r="GE216" s="11"/>
      <c r="GF216" s="11"/>
      <c r="GG216" s="11" t="str">
        <f t="shared" ca="1" si="902"/>
        <v/>
      </c>
      <c r="GH216" s="12" t="str">
        <f t="shared" ca="1" si="803"/>
        <v/>
      </c>
      <c r="GI216" s="12" t="str">
        <f t="shared" ca="1" si="804"/>
        <v/>
      </c>
      <c r="GJ216" s="12" t="str">
        <f t="shared" ca="1" si="805"/>
        <v/>
      </c>
      <c r="GN216" s="12" t="str">
        <f t="shared" ca="1" si="862"/>
        <v/>
      </c>
      <c r="GO216" s="12" t="str">
        <f t="shared" ca="1" si="863"/>
        <v/>
      </c>
      <c r="GP216" s="12" t="str">
        <f t="shared" ca="1" si="864"/>
        <v/>
      </c>
      <c r="GQ216" s="12" t="str">
        <f t="shared" ca="1" si="865"/>
        <v/>
      </c>
      <c r="GR216" s="12" t="str">
        <f t="shared" ca="1" si="866"/>
        <v/>
      </c>
      <c r="GY216" s="14"/>
      <c r="HA216">
        <f t="shared" si="903"/>
        <v>1.1431459288938846</v>
      </c>
      <c r="HB216">
        <f t="shared" si="904"/>
        <v>0.94248836940432812</v>
      </c>
      <c r="HC216">
        <f t="shared" si="905"/>
        <v>0.98404643588346341</v>
      </c>
      <c r="HD216">
        <f t="shared" si="906"/>
        <v>0.98732830214859379</v>
      </c>
      <c r="HE216">
        <f t="shared" si="907"/>
        <v>1.0467786415733993</v>
      </c>
      <c r="HF216">
        <f t="shared" si="908"/>
        <v>1.0467784791180652</v>
      </c>
      <c r="HH216">
        <f t="shared" si="909"/>
        <v>0.92745232077394613</v>
      </c>
      <c r="HJ216">
        <f t="shared" si="771"/>
        <v>0.88978174668238519</v>
      </c>
      <c r="HK216">
        <f t="shared" si="772"/>
        <v>0.9583425591235476</v>
      </c>
      <c r="HL216">
        <f t="shared" si="773"/>
        <v>0.86342793066738921</v>
      </c>
      <c r="HM216">
        <f t="shared" si="774"/>
        <v>1.1047318278085845</v>
      </c>
      <c r="HN216">
        <f t="shared" si="932"/>
        <v>1.0056493810748566</v>
      </c>
      <c r="HP216" s="8">
        <f t="shared" si="799"/>
        <v>50</v>
      </c>
      <c r="HQ216" t="b">
        <f t="shared" si="776"/>
        <v>0</v>
      </c>
      <c r="HT216" s="11"/>
      <c r="HU216" s="11"/>
      <c r="HV216" s="11"/>
      <c r="HW216" s="11" t="str">
        <f t="shared" ca="1" si="841"/>
        <v/>
      </c>
      <c r="HX216" s="12" t="str">
        <f t="shared" ca="1" si="910"/>
        <v/>
      </c>
      <c r="HY216" s="12" t="str">
        <f t="shared" ca="1" si="911"/>
        <v/>
      </c>
      <c r="HZ216" s="12" t="str">
        <f t="shared" ca="1" si="912"/>
        <v/>
      </c>
      <c r="IC216" s="12" t="str">
        <f t="shared" ca="1" si="913"/>
        <v/>
      </c>
      <c r="ID216" s="12" t="str">
        <f t="shared" ca="1" si="914"/>
        <v/>
      </c>
      <c r="IE216" s="12" t="str">
        <f t="shared" ca="1" si="915"/>
        <v/>
      </c>
      <c r="IF216" s="12" t="str">
        <f t="shared" ca="1" si="916"/>
        <v/>
      </c>
      <c r="IG216" s="12" t="str">
        <f t="shared" ca="1" si="917"/>
        <v/>
      </c>
      <c r="IH216" s="197"/>
      <c r="II216">
        <f t="shared" si="933"/>
        <v>1.1889631553905928</v>
      </c>
      <c r="IJ216">
        <f t="shared" si="934"/>
        <v>1.2428697814138228</v>
      </c>
      <c r="IK216" t="e">
        <f t="shared" si="935"/>
        <v>#DIV/0!</v>
      </c>
      <c r="IL216">
        <f t="shared" si="869"/>
        <v>1.0430703762177482</v>
      </c>
      <c r="IM216">
        <f t="shared" si="867"/>
        <v>1.2641316573346517</v>
      </c>
      <c r="IN216">
        <f t="shared" si="868"/>
        <v>1.2367386016345012</v>
      </c>
    </row>
    <row r="217" spans="1:248" x14ac:dyDescent="0.2">
      <c r="A217" t="s">
        <v>202</v>
      </c>
      <c r="B217" s="1">
        <f t="shared" si="781"/>
        <v>2000</v>
      </c>
      <c r="C217" s="42">
        <f t="shared" si="958"/>
        <v>11224.938</v>
      </c>
      <c r="D217" s="42">
        <f t="shared" si="958"/>
        <v>8233.9490000000005</v>
      </c>
      <c r="E217" s="42">
        <f t="shared" si="958"/>
        <v>26379.162</v>
      </c>
      <c r="F217" s="42">
        <f t="shared" si="958"/>
        <v>26473.975000000002</v>
      </c>
      <c r="G217" s="42">
        <f t="shared" si="870"/>
        <v>26387.893</v>
      </c>
      <c r="H217" s="42">
        <f t="shared" si="747"/>
        <v>98699.917000000001</v>
      </c>
      <c r="I217" s="42">
        <f t="shared" si="842"/>
        <v>72312.024000000005</v>
      </c>
      <c r="J217" s="277">
        <f t="shared" si="807"/>
        <v>3.2606222308873511</v>
      </c>
      <c r="K217" s="277"/>
      <c r="L217" s="42">
        <f>[11]National!H147</f>
        <v>11191.042000000001</v>
      </c>
      <c r="M217" s="42">
        <f t="shared" si="871"/>
        <v>8116.2282715359997</v>
      </c>
      <c r="N217" s="42">
        <f>[12]Total_Industrial!F145</f>
        <v>20377.397985813492</v>
      </c>
      <c r="O217" s="42">
        <f t="shared" si="808"/>
        <v>26277.148685800705</v>
      </c>
      <c r="P217" s="42">
        <f t="shared" si="809"/>
        <v>25597.401704229676</v>
      </c>
      <c r="Q217" s="42">
        <f t="shared" si="937"/>
        <v>91559.218647379865</v>
      </c>
      <c r="R217" s="272"/>
      <c r="S217" s="273"/>
      <c r="T217" s="51">
        <f t="shared" si="811"/>
        <v>0.99698029512501551</v>
      </c>
      <c r="U217" s="51">
        <f t="shared" si="812"/>
        <v>0.9857030049051797</v>
      </c>
      <c r="V217" s="51">
        <f t="shared" si="813"/>
        <v>0.77248086902129387</v>
      </c>
      <c r="W217" s="51">
        <f t="shared" si="814"/>
        <v>0.99256529047114017</v>
      </c>
      <c r="X217" s="51">
        <f t="shared" si="815"/>
        <v>0.97004340984062942</v>
      </c>
      <c r="Y217" s="51">
        <f t="shared" si="816"/>
        <v>0.92765243812089393</v>
      </c>
      <c r="AA217" s="23">
        <f t="shared" si="817"/>
        <v>104455.40433478649</v>
      </c>
      <c r="AB217" s="23">
        <f t="shared" si="872"/>
        <v>73870.248903781947</v>
      </c>
      <c r="AC217" s="27">
        <f t="shared" si="959"/>
        <v>2858.7230290903485</v>
      </c>
      <c r="AD217" s="58">
        <f t="shared" si="959"/>
        <v>1.4401083501637437</v>
      </c>
      <c r="AE217" s="27">
        <f t="shared" si="873"/>
        <v>11324.15682863714</v>
      </c>
      <c r="AF217" s="27">
        <f t="shared" si="819"/>
        <v>13131</v>
      </c>
      <c r="AI217" s="267">
        <f t="shared" si="820"/>
        <v>107.1370320307408</v>
      </c>
      <c r="AJ217" s="267">
        <f t="shared" si="821"/>
        <v>109.87140820531975</v>
      </c>
      <c r="AK217" s="267">
        <f t="shared" si="822"/>
        <v>7.1281470007598537</v>
      </c>
      <c r="AL217" s="51">
        <f t="shared" si="956"/>
        <v>18.246646985147283</v>
      </c>
      <c r="AM217" s="291">
        <f t="shared" si="957"/>
        <v>2.2604245147415818</v>
      </c>
      <c r="AN217" s="15"/>
      <c r="AO217" s="34">
        <f t="shared" si="874"/>
        <v>6.9727529241778896</v>
      </c>
      <c r="AP217" s="34">
        <f t="shared" si="875"/>
        <v>7.5165575356027725</v>
      </c>
      <c r="AR217" s="26">
        <f t="shared" si="876"/>
        <v>0.9459967169620408</v>
      </c>
      <c r="AS217" s="26">
        <f t="shared" si="877"/>
        <v>1.0490122143275737</v>
      </c>
      <c r="AT217" s="26">
        <f t="shared" si="878"/>
        <v>0.78336605736843357</v>
      </c>
      <c r="AU217" s="26">
        <f t="shared" si="879"/>
        <v>0.94141014224136699</v>
      </c>
      <c r="AV217" s="26">
        <f t="shared" si="880"/>
        <v>0.99014534784636032</v>
      </c>
      <c r="AW217" s="26">
        <f t="shared" si="881"/>
        <v>0.800558407013785</v>
      </c>
      <c r="AZ217" s="34">
        <f t="shared" si="882"/>
        <v>7.9548704847145304</v>
      </c>
      <c r="BA217" s="34">
        <f t="shared" si="883"/>
        <v>5.6256377201874912</v>
      </c>
      <c r="BB217" s="34">
        <f t="shared" si="884"/>
        <v>0.21770794525095946</v>
      </c>
      <c r="BC217" s="95">
        <f t="shared" si="885"/>
        <v>1.0967240500828145E-4</v>
      </c>
      <c r="BD217" s="34">
        <f t="shared" si="886"/>
        <v>0.86239866184122616</v>
      </c>
      <c r="BE217" s="26"/>
      <c r="BF217" s="26"/>
      <c r="BG217" s="26"/>
      <c r="BH217" s="26"/>
      <c r="BI217" s="258">
        <f>[11]National!CQ147</f>
        <v>0.87202628129502069</v>
      </c>
      <c r="BJ217" s="258">
        <f>[10]Commercial_Total!Y146</f>
        <v>1.0614696005179673</v>
      </c>
      <c r="BK217" s="258">
        <f>[12]Total_Industrial!Z145</f>
        <v>0.94237682970957537</v>
      </c>
      <c r="BL217" s="51">
        <f t="shared" si="823"/>
        <v>0.88724074248409435</v>
      </c>
      <c r="BM217" s="290">
        <f t="shared" si="844"/>
        <v>0.99014534784636032</v>
      </c>
      <c r="BO217" s="258">
        <f>[11]National!CU147</f>
        <v>1.084825924692508</v>
      </c>
      <c r="BP217" s="258">
        <f>[10]Commercial_Total!X146</f>
        <v>0.98826401982278644</v>
      </c>
      <c r="BQ217" s="258">
        <f>[12]Total_Industrial!AD145</f>
        <v>0.83126750099953017</v>
      </c>
      <c r="BR217" s="51">
        <f t="shared" si="936"/>
        <v>1.0610537784881351</v>
      </c>
      <c r="BS217" s="51">
        <v>1</v>
      </c>
      <c r="BU217">
        <f t="shared" si="938"/>
        <v>0.99999999999999911</v>
      </c>
      <c r="BV217">
        <f t="shared" si="939"/>
        <v>1</v>
      </c>
      <c r="BW217">
        <f t="shared" si="940"/>
        <v>1.0000014997638638</v>
      </c>
      <c r="BX217">
        <f t="shared" si="941"/>
        <v>0.99999999999999978</v>
      </c>
      <c r="BY217">
        <f t="shared" si="942"/>
        <v>1</v>
      </c>
      <c r="BZ217" s="26"/>
      <c r="CA217" s="83">
        <f t="shared" si="782"/>
        <v>1.6514696079787701</v>
      </c>
      <c r="CB217" s="83">
        <f t="shared" si="887"/>
        <v>0.78289804384717365</v>
      </c>
      <c r="CC217" s="83">
        <f t="shared" si="918"/>
        <v>0.800558407013785</v>
      </c>
      <c r="CD217" s="83">
        <f t="shared" si="888"/>
        <v>0.86625642105767886</v>
      </c>
      <c r="CE217" s="83">
        <f t="shared" si="889"/>
        <v>0.98372324960820945</v>
      </c>
      <c r="CF217" s="83">
        <f t="shared" si="890"/>
        <v>0.93945021530881845</v>
      </c>
      <c r="CG217" s="411">
        <f t="shared" si="749"/>
        <v>1.3220983360011067</v>
      </c>
      <c r="CH217" s="411">
        <f t="shared" si="891"/>
        <v>1.3220978785951643</v>
      </c>
      <c r="CI217" s="9"/>
      <c r="CJ217" s="84">
        <f t="shared" si="750"/>
        <v>0.85215658151683715</v>
      </c>
      <c r="CK217" s="26"/>
      <c r="CL217" s="87">
        <f t="shared" si="892"/>
        <v>0.73183604688703707</v>
      </c>
      <c r="CM217" s="87">
        <f t="shared" si="751"/>
        <v>9.2147720067193043E-4</v>
      </c>
      <c r="CN217" s="92">
        <f t="shared" si="752"/>
        <v>1</v>
      </c>
      <c r="CO217" s="92">
        <f t="shared" si="753"/>
        <v>1</v>
      </c>
      <c r="CP217" s="5">
        <f t="shared" si="754"/>
        <v>1</v>
      </c>
      <c r="CQ217" s="91">
        <f t="shared" si="893"/>
        <v>1</v>
      </c>
      <c r="CR217" s="37">
        <f t="shared" si="894"/>
        <v>1.3220983360011067</v>
      </c>
      <c r="CS217">
        <f t="shared" si="895"/>
        <v>0.85215658151683715</v>
      </c>
      <c r="CT217" s="84">
        <f t="shared" si="896"/>
        <v>0.92415869891771951</v>
      </c>
      <c r="CU217" s="205"/>
      <c r="CV217" s="244"/>
      <c r="CW217" s="5"/>
      <c r="CX217" s="26">
        <f t="shared" si="824"/>
        <v>0.12222736459885958</v>
      </c>
      <c r="CY217" s="26">
        <f t="shared" si="825"/>
        <v>8.8644577699967739E-2</v>
      </c>
      <c r="CZ217" s="26">
        <f t="shared" si="826"/>
        <v>0.2225597628163751</v>
      </c>
      <c r="DA217" s="26">
        <f t="shared" si="827"/>
        <v>0.28699620938227255</v>
      </c>
      <c r="DB217" s="26">
        <f t="shared" si="828"/>
        <v>0.2795720855025251</v>
      </c>
      <c r="DC217" s="26">
        <f t="shared" si="943"/>
        <v>1</v>
      </c>
      <c r="DE217" s="26">
        <f t="shared" si="944"/>
        <v>0.12078841629339244</v>
      </c>
      <c r="DF217" s="26">
        <f t="shared" si="945"/>
        <v>8.7412577952185141E-2</v>
      </c>
      <c r="DG217" s="26">
        <f t="shared" si="946"/>
        <v>0.22511500588373376</v>
      </c>
      <c r="DH217" s="26">
        <f t="shared" si="947"/>
        <v>0.28894497314586015</v>
      </c>
      <c r="DI217" s="26">
        <f t="shared" si="948"/>
        <v>0.27770933451748886</v>
      </c>
      <c r="DJ217" s="26">
        <f t="shared" si="949"/>
        <v>0.99997030779266027</v>
      </c>
      <c r="DK217" s="26"/>
      <c r="DL217" s="26">
        <f t="shared" si="950"/>
        <v>0.12079200287458677</v>
      </c>
      <c r="DM217" s="26">
        <f t="shared" si="951"/>
        <v>8.7415173501641394E-2</v>
      </c>
      <c r="DN217" s="26">
        <f t="shared" si="952"/>
        <v>0.22512169024363715</v>
      </c>
      <c r="DO217" s="26">
        <f t="shared" si="953"/>
        <v>0.2889535528146619</v>
      </c>
      <c r="DP217" s="26">
        <f t="shared" si="954"/>
        <v>0.27771758056547291</v>
      </c>
      <c r="DQ217" s="26">
        <f t="shared" si="955"/>
        <v>1</v>
      </c>
      <c r="DR217" s="26"/>
      <c r="DS217" s="26"/>
      <c r="DT217" s="26">
        <f t="shared" si="783"/>
        <v>3.648817398907498E-2</v>
      </c>
      <c r="DU217" s="26">
        <f t="shared" si="784"/>
        <v>3.0886569051579747E-2</v>
      </c>
      <c r="DV217" s="26">
        <f t="shared" si="785"/>
        <v>-5.1336980658546541E-2</v>
      </c>
      <c r="DW217" s="26">
        <f t="shared" si="786"/>
        <v>-1.4390998101465182E-2</v>
      </c>
      <c r="DX217" s="26">
        <f t="shared" si="787"/>
        <v>-5.0771317198511955E-3</v>
      </c>
      <c r="DZ217" s="26">
        <f t="shared" si="788"/>
        <v>0.99003204052020877</v>
      </c>
      <c r="EA217" s="26">
        <f t="shared" si="789"/>
        <v>0.74011508861453346</v>
      </c>
      <c r="EB217" s="26">
        <f t="shared" si="897"/>
        <v>0.92415869891771951</v>
      </c>
      <c r="ED217" s="26">
        <f t="shared" si="919"/>
        <v>-2.8882727252290491E-2</v>
      </c>
      <c r="EE217" s="26">
        <f t="shared" si="920"/>
        <v>-1.895622669751559E-2</v>
      </c>
      <c r="EF217" s="26">
        <f t="shared" si="921"/>
        <v>1.2422145076442031E-2</v>
      </c>
      <c r="EG217" s="26">
        <f t="shared" si="922"/>
        <v>-1.5254904209225791E-2</v>
      </c>
      <c r="EH217" s="26">
        <f t="shared" si="923"/>
        <v>2.3357656887131048E-3</v>
      </c>
      <c r="EJ217" s="26">
        <f t="shared" si="924"/>
        <v>0.9939099742460219</v>
      </c>
      <c r="EK217" s="26">
        <f t="shared" si="790"/>
        <v>0.76224118974024657</v>
      </c>
      <c r="EL217" s="26">
        <f t="shared" si="898"/>
        <v>0.86625642105767886</v>
      </c>
      <c r="EO217" s="26">
        <f t="shared" si="791"/>
        <v>-2.541697836913619E-3</v>
      </c>
      <c r="EP217" s="26">
        <f t="shared" si="792"/>
        <v>1.9126228618953078E-2</v>
      </c>
      <c r="EQ217" s="26">
        <f t="shared" si="793"/>
        <v>4.458014467742139E-3</v>
      </c>
      <c r="ER217" s="26">
        <f t="shared" si="794"/>
        <v>-1.6838495903402282E-2</v>
      </c>
      <c r="ES217" s="292">
        <f t="shared" si="859"/>
        <v>-5.0771317198511955E-3</v>
      </c>
      <c r="EU217" s="26">
        <f t="shared" si="925"/>
        <v>0.99610057221087345</v>
      </c>
      <c r="EV217" s="26">
        <f t="shared" si="796"/>
        <v>0.74761216008878628</v>
      </c>
      <c r="EW217" s="26">
        <f t="shared" si="899"/>
        <v>0.93945021530881845</v>
      </c>
      <c r="EX217" s="26"/>
      <c r="EY217" s="26">
        <f t="shared" si="926"/>
        <v>3.9029871825988112E-2</v>
      </c>
      <c r="EZ217" s="26">
        <f t="shared" si="927"/>
        <v>1.1760340432626843E-2</v>
      </c>
      <c r="FA217" s="26">
        <f t="shared" si="928"/>
        <v>-5.5794835524762672E-2</v>
      </c>
      <c r="FB217" s="26">
        <f t="shared" si="929"/>
        <v>2.447497801937665E-3</v>
      </c>
      <c r="FC217" s="26">
        <f t="shared" si="930"/>
        <v>0</v>
      </c>
      <c r="FD217" s="26"/>
      <c r="FE217" s="26">
        <f t="shared" si="931"/>
        <v>0.99390774758258005</v>
      </c>
      <c r="FF217" s="26">
        <f t="shared" si="797"/>
        <v>0.98997240390494989</v>
      </c>
      <c r="FG217" s="26">
        <f t="shared" si="900"/>
        <v>0.98372324960820945</v>
      </c>
      <c r="FW217" s="26">
        <f t="shared" si="901"/>
        <v>1.6514696079787701</v>
      </c>
      <c r="FY217" s="8">
        <f t="shared" si="798"/>
        <v>51</v>
      </c>
      <c r="FZ217" t="b">
        <f t="shared" si="768"/>
        <v>0</v>
      </c>
      <c r="GD217" s="11"/>
      <c r="GE217" s="11"/>
      <c r="GF217" s="11"/>
      <c r="GG217" s="11" t="str">
        <f t="shared" ca="1" si="902"/>
        <v/>
      </c>
      <c r="GH217" s="12" t="str">
        <f t="shared" ca="1" si="803"/>
        <v/>
      </c>
      <c r="GI217" s="12" t="str">
        <f t="shared" ca="1" si="804"/>
        <v/>
      </c>
      <c r="GJ217" s="12" t="str">
        <f t="shared" ca="1" si="805"/>
        <v/>
      </c>
      <c r="GN217" s="12" t="str">
        <f t="shared" ca="1" si="862"/>
        <v/>
      </c>
      <c r="GO217" s="12" t="str">
        <f t="shared" ca="1" si="863"/>
        <v/>
      </c>
      <c r="GP217" s="12" t="str">
        <f t="shared" ca="1" si="864"/>
        <v/>
      </c>
      <c r="GQ217" s="12" t="str">
        <f t="shared" ca="1" si="865"/>
        <v/>
      </c>
      <c r="GR217" s="12" t="str">
        <f t="shared" ca="1" si="866"/>
        <v/>
      </c>
      <c r="GY217" s="14"/>
      <c r="HA217">
        <f t="shared" si="903"/>
        <v>1.1903294232826296</v>
      </c>
      <c r="HB217">
        <f t="shared" si="904"/>
        <v>0.93674859096183094</v>
      </c>
      <c r="HC217">
        <f t="shared" si="905"/>
        <v>0.97805137660559893</v>
      </c>
      <c r="HD217">
        <f t="shared" si="906"/>
        <v>0.98347828673020443</v>
      </c>
      <c r="HE217">
        <f t="shared" si="907"/>
        <v>1.0725478140150919</v>
      </c>
      <c r="HF217">
        <f t="shared" si="908"/>
        <v>1.0725476090241137</v>
      </c>
      <c r="HH217">
        <f t="shared" si="909"/>
        <v>0.91618824892357376</v>
      </c>
      <c r="HJ217">
        <f t="shared" si="771"/>
        <v>0.92284785016970983</v>
      </c>
      <c r="HK217">
        <f t="shared" si="772"/>
        <v>0.98840433549332229</v>
      </c>
      <c r="HL217">
        <f t="shared" si="773"/>
        <v>0.82022070096749777</v>
      </c>
      <c r="HM217">
        <f t="shared" si="774"/>
        <v>1.0889474828229575</v>
      </c>
      <c r="HN217">
        <f t="shared" si="932"/>
        <v>1.0005565062413619</v>
      </c>
      <c r="HP217" s="8">
        <f t="shared" si="799"/>
        <v>51</v>
      </c>
      <c r="HQ217" t="b">
        <f t="shared" si="776"/>
        <v>0</v>
      </c>
      <c r="HT217" s="11"/>
      <c r="HU217" s="11"/>
      <c r="HV217" s="11"/>
      <c r="HW217" s="11" t="str">
        <f t="shared" ca="1" si="841"/>
        <v/>
      </c>
      <c r="HX217" s="12" t="str">
        <f t="shared" ca="1" si="910"/>
        <v/>
      </c>
      <c r="HY217" s="12" t="str">
        <f t="shared" ca="1" si="911"/>
        <v/>
      </c>
      <c r="HZ217" s="12" t="str">
        <f t="shared" ca="1" si="912"/>
        <v/>
      </c>
      <c r="IC217" s="12" t="str">
        <f t="shared" ca="1" si="913"/>
        <v/>
      </c>
      <c r="ID217" s="12" t="str">
        <f t="shared" ca="1" si="914"/>
        <v/>
      </c>
      <c r="IE217" s="12" t="str">
        <f t="shared" ca="1" si="915"/>
        <v/>
      </c>
      <c r="IF217" s="12" t="str">
        <f t="shared" ca="1" si="916"/>
        <v/>
      </c>
      <c r="IG217" s="12" t="str">
        <f t="shared" ca="1" si="917"/>
        <v/>
      </c>
      <c r="IH217" s="197"/>
      <c r="II217">
        <f t="shared" si="933"/>
        <v>1.2027913116809139</v>
      </c>
      <c r="IJ217">
        <f t="shared" si="934"/>
        <v>1.2698678823650202</v>
      </c>
      <c r="IK217" t="e">
        <f t="shared" si="935"/>
        <v>#DIV/0!</v>
      </c>
      <c r="IL217">
        <f t="shared" si="869"/>
        <v>1.0844546945269358</v>
      </c>
      <c r="IM217">
        <f t="shared" si="867"/>
        <v>1.3321069191831967</v>
      </c>
      <c r="IN217">
        <f t="shared" si="868"/>
        <v>1.2386337600002209</v>
      </c>
    </row>
    <row r="218" spans="1:248" x14ac:dyDescent="0.2">
      <c r="A218" t="s">
        <v>202</v>
      </c>
      <c r="B218" s="1">
        <f t="shared" si="781"/>
        <v>2001</v>
      </c>
      <c r="C218" s="42">
        <f t="shared" si="958"/>
        <v>10964.333999999999</v>
      </c>
      <c r="D218" s="42">
        <f t="shared" si="958"/>
        <v>8146.7029999999995</v>
      </c>
      <c r="E218" s="42">
        <f t="shared" si="958"/>
        <v>25126.617000000002</v>
      </c>
      <c r="F218" s="42">
        <f t="shared" si="958"/>
        <v>26198.877</v>
      </c>
      <c r="G218" s="42">
        <f t="shared" si="870"/>
        <v>25633.282999999996</v>
      </c>
      <c r="H218" s="42">
        <f t="shared" si="747"/>
        <v>96069.813999999984</v>
      </c>
      <c r="I218" s="42">
        <f t="shared" si="842"/>
        <v>70436.530999999988</v>
      </c>
      <c r="J218" s="277">
        <f t="shared" si="807"/>
        <v>3.2126959233168431</v>
      </c>
      <c r="K218" s="277"/>
      <c r="L218" s="42">
        <f>[11]National!H148</f>
        <v>10950.547</v>
      </c>
      <c r="M218" s="42">
        <f t="shared" si="871"/>
        <v>7984.0884720960003</v>
      </c>
      <c r="N218" s="42">
        <f>[12]Total_Industrial!F146</f>
        <v>19809.173729570099</v>
      </c>
      <c r="O218" s="42">
        <f t="shared" si="808"/>
        <v>26220.622805370982</v>
      </c>
      <c r="P218" s="42">
        <f t="shared" si="809"/>
        <v>25143.731273796297</v>
      </c>
      <c r="Q218" s="42">
        <f t="shared" si="937"/>
        <v>90108.163280833367</v>
      </c>
      <c r="R218" s="272"/>
      <c r="S218" s="273"/>
      <c r="T218" s="51">
        <f t="shared" si="811"/>
        <v>0.99874255928358269</v>
      </c>
      <c r="U218" s="51">
        <f t="shared" si="812"/>
        <v>0.98003922225911522</v>
      </c>
      <c r="V218" s="51">
        <f t="shared" si="813"/>
        <v>0.78837408671330877</v>
      </c>
      <c r="W218" s="51">
        <f t="shared" si="814"/>
        <v>1.0008300281485722</v>
      </c>
      <c r="X218" s="51">
        <f t="shared" si="815"/>
        <v>0.98090171570283446</v>
      </c>
      <c r="Y218" s="51">
        <f t="shared" si="816"/>
        <v>0.93794460017205172</v>
      </c>
      <c r="AA218" s="23">
        <f t="shared" si="817"/>
        <v>105594.17435404482</v>
      </c>
      <c r="AB218" s="23">
        <f t="shared" si="872"/>
        <v>75387.733723424317</v>
      </c>
      <c r="AC218" s="27">
        <f t="shared" si="959"/>
        <v>2793.8341063455846</v>
      </c>
      <c r="AD218" s="58">
        <f t="shared" si="959"/>
        <v>1.4527755430074056</v>
      </c>
      <c r="AE218" s="27">
        <f t="shared" si="873"/>
        <v>11360.698012622061</v>
      </c>
      <c r="AF218" s="27">
        <f t="shared" si="819"/>
        <v>13262.1</v>
      </c>
      <c r="AI218" s="267">
        <f t="shared" si="820"/>
        <v>103.70408279612195</v>
      </c>
      <c r="AJ218" s="267">
        <f t="shared" si="821"/>
        <v>105.90699677201201</v>
      </c>
      <c r="AK218" s="267">
        <f t="shared" si="822"/>
        <v>7.090318528425823</v>
      </c>
      <c r="AL218" s="51">
        <f t="shared" si="956"/>
        <v>18.048640019841883</v>
      </c>
      <c r="AM218" s="291">
        <f t="shared" si="957"/>
        <v>2.2132206353747712</v>
      </c>
      <c r="AN218" s="15"/>
      <c r="AO218" s="34">
        <f t="shared" si="874"/>
        <v>6.7944113889077418</v>
      </c>
      <c r="AP218" s="34">
        <f t="shared" si="875"/>
        <v>7.2439367822592189</v>
      </c>
      <c r="AR218" s="26">
        <f t="shared" si="876"/>
        <v>0.91568452103976661</v>
      </c>
      <c r="AS218" s="26">
        <f t="shared" si="877"/>
        <v>1.0111614569368228</v>
      </c>
      <c r="AT218" s="26">
        <f t="shared" si="878"/>
        <v>0.7792088000580244</v>
      </c>
      <c r="AU218" s="26">
        <f t="shared" si="879"/>
        <v>0.93119425076691309</v>
      </c>
      <c r="AV218" s="26">
        <f t="shared" si="880"/>
        <v>0.96946839037640842</v>
      </c>
      <c r="AW218" s="26">
        <f t="shared" si="881"/>
        <v>0.7800825896525817</v>
      </c>
      <c r="AZ218" s="34">
        <f t="shared" si="882"/>
        <v>7.9621005990035378</v>
      </c>
      <c r="BA218" s="34">
        <f t="shared" si="883"/>
        <v>5.6844491991030317</v>
      </c>
      <c r="BB218" s="34">
        <f t="shared" si="884"/>
        <v>0.21066302518798566</v>
      </c>
      <c r="BC218" s="95">
        <f t="shared" si="885"/>
        <v>1.0954340134725313E-4</v>
      </c>
      <c r="BD218" s="34">
        <f t="shared" si="886"/>
        <v>0.85662889079573068</v>
      </c>
      <c r="BE218" s="26"/>
      <c r="BF218" s="26"/>
      <c r="BG218" s="26"/>
      <c r="BI218" s="258">
        <f>[11]National!CQ148</f>
        <v>0.86766592231012363</v>
      </c>
      <c r="BJ218" s="258">
        <f>[10]Commercial_Total!Y147</f>
        <v>1.0358095721404819</v>
      </c>
      <c r="BK218" s="258">
        <f>[12]Total_Industrial!Z146</f>
        <v>0.94461448564617534</v>
      </c>
      <c r="BL218" s="51">
        <f t="shared" si="823"/>
        <v>0.87586301026889168</v>
      </c>
      <c r="BM218" s="290">
        <f t="shared" si="844"/>
        <v>0.96946839037640842</v>
      </c>
      <c r="BO218" s="258">
        <f>[11]National!CU148</f>
        <v>1.0553422665278764</v>
      </c>
      <c r="BP218" s="258">
        <f>[10]Commercial_Total!X147</f>
        <v>0.97620400905088733</v>
      </c>
      <c r="BQ218" s="258">
        <f>[12]Total_Industrial!AD146</f>
        <v>0.82489741857015786</v>
      </c>
      <c r="BR218" s="51">
        <f t="shared" si="936"/>
        <v>1.0631733956672449</v>
      </c>
      <c r="BS218" s="51">
        <v>1</v>
      </c>
      <c r="BU218">
        <f t="shared" si="938"/>
        <v>0.99999999999999967</v>
      </c>
      <c r="BV218">
        <f t="shared" si="939"/>
        <v>1</v>
      </c>
      <c r="BW218">
        <f t="shared" si="940"/>
        <v>1.0000016050838787</v>
      </c>
      <c r="BX218">
        <f t="shared" si="941"/>
        <v>0.99999999999999944</v>
      </c>
      <c r="BY218">
        <f t="shared" si="942"/>
        <v>1</v>
      </c>
      <c r="CA218" s="83">
        <f t="shared" si="782"/>
        <v>1.6679578926186314</v>
      </c>
      <c r="CB218" s="83">
        <f t="shared" si="887"/>
        <v>0.75450283054722056</v>
      </c>
      <c r="CC218" s="83">
        <f t="shared" si="918"/>
        <v>0.7800825896525817</v>
      </c>
      <c r="CD218" s="83">
        <f t="shared" si="888"/>
        <v>0.85895976803890883</v>
      </c>
      <c r="CE218" s="83">
        <f t="shared" si="889"/>
        <v>0.97825787283184484</v>
      </c>
      <c r="CF218" s="83">
        <f t="shared" si="890"/>
        <v>0.92835604786441872</v>
      </c>
      <c r="CG218" s="411">
        <f t="shared" si="749"/>
        <v>1.3011453927743968</v>
      </c>
      <c r="CH218" s="411">
        <f t="shared" si="891"/>
        <v>1.3011449123054049</v>
      </c>
      <c r="CI218" s="9"/>
      <c r="CJ218" s="84">
        <f t="shared" si="750"/>
        <v>0.84028415552987779</v>
      </c>
      <c r="CL218" s="87">
        <f t="shared" si="892"/>
        <v>0.67183173477626101</v>
      </c>
      <c r="CM218" s="87">
        <f t="shared" si="751"/>
        <v>8.9471208969072141E-4</v>
      </c>
      <c r="CN218" s="92">
        <f t="shared" si="752"/>
        <v>1</v>
      </c>
      <c r="CO218" s="92">
        <f t="shared" si="753"/>
        <v>1</v>
      </c>
      <c r="CP218" s="5">
        <f t="shared" si="754"/>
        <v>1</v>
      </c>
      <c r="CQ218" s="91">
        <f t="shared" si="893"/>
        <v>1</v>
      </c>
      <c r="CR218" s="37">
        <f t="shared" si="894"/>
        <v>1.3011453927743968</v>
      </c>
      <c r="CS218">
        <f t="shared" si="895"/>
        <v>0.84028415552987779</v>
      </c>
      <c r="CT218" s="84">
        <f t="shared" si="896"/>
        <v>0.90817127725736013</v>
      </c>
      <c r="CU218" s="205"/>
      <c r="CV218" s="244"/>
      <c r="CW218" s="5"/>
      <c r="CX218" s="26">
        <f t="shared" si="824"/>
        <v>0.12152669193657017</v>
      </c>
      <c r="CY218" s="26">
        <f t="shared" si="825"/>
        <v>8.8605606655332542E-2</v>
      </c>
      <c r="CZ218" s="26">
        <f t="shared" si="826"/>
        <v>0.21983772622056816</v>
      </c>
      <c r="DA218" s="26">
        <f t="shared" si="827"/>
        <v>0.29099053682462855</v>
      </c>
      <c r="DB218" s="26">
        <f t="shared" si="828"/>
        <v>0.27903943836290074</v>
      </c>
      <c r="DC218" s="26">
        <f t="shared" si="943"/>
        <v>1.0000000000000002</v>
      </c>
      <c r="DE218" s="26">
        <f t="shared" si="944"/>
        <v>0.12187669258560122</v>
      </c>
      <c r="DF218" s="26">
        <f t="shared" si="945"/>
        <v>8.8625090749591157E-2</v>
      </c>
      <c r="DG218" s="26">
        <f t="shared" si="946"/>
        <v>0.22119595307781198</v>
      </c>
      <c r="DH218" s="26">
        <f t="shared" si="947"/>
        <v>0.28898877240541954</v>
      </c>
      <c r="DI218" s="26">
        <f t="shared" si="948"/>
        <v>0.27930567728442479</v>
      </c>
      <c r="DJ218" s="26">
        <f t="shared" si="949"/>
        <v>0.99999218610284868</v>
      </c>
      <c r="DK218" s="26"/>
      <c r="DL218" s="26">
        <f t="shared" si="950"/>
        <v>0.12187764492498371</v>
      </c>
      <c r="DM218" s="26">
        <f t="shared" si="951"/>
        <v>8.8625783262346519E-2</v>
      </c>
      <c r="DN218" s="26">
        <f t="shared" si="952"/>
        <v>0.22119768149374527</v>
      </c>
      <c r="DO218" s="26">
        <f t="shared" si="953"/>
        <v>0.28899103055160991</v>
      </c>
      <c r="DP218" s="26">
        <f t="shared" si="954"/>
        <v>0.27930785976731459</v>
      </c>
      <c r="DQ218" s="26">
        <f t="shared" si="955"/>
        <v>1</v>
      </c>
      <c r="DR218" s="26"/>
      <c r="DS218" s="26"/>
      <c r="DT218" s="26">
        <f t="shared" si="783"/>
        <v>-3.2567202597661354E-2</v>
      </c>
      <c r="DU218" s="26">
        <f t="shared" si="784"/>
        <v>-3.6749345606760103E-2</v>
      </c>
      <c r="DV218" s="26">
        <f t="shared" si="785"/>
        <v>-5.3210469879710924E-3</v>
      </c>
      <c r="DW218" s="26">
        <f t="shared" si="786"/>
        <v>-1.0910999528225801E-2</v>
      </c>
      <c r="DX218" s="26">
        <f t="shared" si="787"/>
        <v>-2.1103878254487899E-2</v>
      </c>
      <c r="DZ218" s="26">
        <f t="shared" si="788"/>
        <v>0.98270056681922469</v>
      </c>
      <c r="EA218" s="26">
        <f t="shared" si="789"/>
        <v>0.72731151709296271</v>
      </c>
      <c r="EB218" s="26">
        <f t="shared" si="897"/>
        <v>0.90817127725736013</v>
      </c>
      <c r="ED218" s="26">
        <f t="shared" si="919"/>
        <v>9.084787235274271E-4</v>
      </c>
      <c r="EE218" s="26">
        <f t="shared" si="920"/>
        <v>1.0399921665279574E-2</v>
      </c>
      <c r="EF218" s="26">
        <f t="shared" si="921"/>
        <v>-3.289464407486873E-2</v>
      </c>
      <c r="EG218" s="26">
        <f t="shared" si="922"/>
        <v>-1.1769559692304827E-3</v>
      </c>
      <c r="EH218" s="26">
        <f t="shared" si="923"/>
        <v>-6.7128565837046529E-3</v>
      </c>
      <c r="EJ218" s="26">
        <f t="shared" si="924"/>
        <v>0.99157679776865493</v>
      </c>
      <c r="EK218" s="26">
        <f t="shared" si="790"/>
        <v>0.75582067805000341</v>
      </c>
      <c r="EL218" s="26">
        <f t="shared" si="898"/>
        <v>0.85895976803890883</v>
      </c>
      <c r="EO218" s="26">
        <f t="shared" si="791"/>
        <v>-5.0128041115819495E-3</v>
      </c>
      <c r="EP218" s="26">
        <f t="shared" si="792"/>
        <v>-2.4471047253427369E-2</v>
      </c>
      <c r="EQ218" s="26">
        <f t="shared" si="793"/>
        <v>2.3716664377358165E-3</v>
      </c>
      <c r="ER218" s="26">
        <f t="shared" si="794"/>
        <v>-1.2906659793168096E-2</v>
      </c>
      <c r="ES218" s="292">
        <f t="shared" si="859"/>
        <v>-2.1103878254487899E-2</v>
      </c>
      <c r="EU218" s="26">
        <f t="shared" si="925"/>
        <v>0.98819078726726051</v>
      </c>
      <c r="EV218" s="26">
        <f t="shared" si="796"/>
        <v>0.73878344904871496</v>
      </c>
      <c r="EW218" s="26">
        <f t="shared" si="899"/>
        <v>0.92835604786441872</v>
      </c>
      <c r="EX218" s="26"/>
      <c r="EY218" s="26">
        <f t="shared" si="926"/>
        <v>-2.7554398486078931E-2</v>
      </c>
      <c r="EZ218" s="26">
        <f t="shared" si="927"/>
        <v>-1.2278298353332729E-2</v>
      </c>
      <c r="FA218" s="26">
        <f t="shared" si="928"/>
        <v>-7.692608105855453E-3</v>
      </c>
      <c r="FB218" s="26">
        <f t="shared" si="929"/>
        <v>1.9956602649419792E-3</v>
      </c>
      <c r="FC218" s="26">
        <f t="shared" si="930"/>
        <v>0</v>
      </c>
      <c r="FD218" s="26"/>
      <c r="FE218" s="26">
        <f t="shared" si="931"/>
        <v>0.99444419273556728</v>
      </c>
      <c r="FF218" s="26">
        <f t="shared" si="797"/>
        <v>0.9844723080317469</v>
      </c>
      <c r="FG218" s="26">
        <f t="shared" si="900"/>
        <v>0.97825787283184484</v>
      </c>
      <c r="FW218" s="26">
        <f t="shared" si="901"/>
        <v>1.6679578926186314</v>
      </c>
      <c r="FY218" s="8">
        <f t="shared" si="798"/>
        <v>52</v>
      </c>
      <c r="FZ218" t="b">
        <f t="shared" si="768"/>
        <v>0</v>
      </c>
      <c r="GD218" s="11"/>
      <c r="GE218" s="11"/>
      <c r="GF218" s="11"/>
      <c r="GG218" s="11" t="str">
        <f t="shared" ca="1" si="902"/>
        <v/>
      </c>
      <c r="GH218" s="12" t="str">
        <f t="shared" ca="1" si="803"/>
        <v/>
      </c>
      <c r="GI218" s="12" t="str">
        <f t="shared" ca="1" si="804"/>
        <v/>
      </c>
      <c r="GJ218" s="12" t="str">
        <f t="shared" ca="1" si="805"/>
        <v/>
      </c>
      <c r="GN218" s="12" t="str">
        <f t="shared" ca="1" si="862"/>
        <v/>
      </c>
      <c r="GO218" s="12" t="str">
        <f t="shared" ca="1" si="863"/>
        <v/>
      </c>
      <c r="GP218" s="12" t="str">
        <f t="shared" ca="1" si="864"/>
        <v/>
      </c>
      <c r="GQ218" s="12" t="str">
        <f t="shared" ca="1" si="865"/>
        <v/>
      </c>
      <c r="GR218" s="12" t="str">
        <f t="shared" ca="1" si="866"/>
        <v/>
      </c>
      <c r="GY218" s="14"/>
      <c r="HA218">
        <f t="shared" si="903"/>
        <v>1.2022136809471147</v>
      </c>
      <c r="HB218">
        <f t="shared" si="904"/>
        <v>0.92885816814023192</v>
      </c>
      <c r="HC218">
        <f t="shared" si="905"/>
        <v>0.97261751166246524</v>
      </c>
      <c r="HD218">
        <f t="shared" si="906"/>
        <v>0.97186418242417727</v>
      </c>
      <c r="HE218">
        <f t="shared" si="907"/>
        <v>1.0555498095225038</v>
      </c>
      <c r="HF218">
        <f t="shared" si="908"/>
        <v>1.0555495831896544</v>
      </c>
      <c r="HH218">
        <f t="shared" si="909"/>
        <v>0.90342372018390793</v>
      </c>
      <c r="HJ218">
        <f t="shared" si="771"/>
        <v>0.8932774041636945</v>
      </c>
      <c r="HK218">
        <f t="shared" si="772"/>
        <v>0.95274044884286468</v>
      </c>
      <c r="HL218">
        <f t="shared" si="773"/>
        <v>0.81586785918532911</v>
      </c>
      <c r="HM218">
        <f t="shared" si="774"/>
        <v>1.0771305617948781</v>
      </c>
      <c r="HN218">
        <f t="shared" si="932"/>
        <v>0.97966213515651535</v>
      </c>
      <c r="HP218" s="8">
        <f t="shared" si="799"/>
        <v>52</v>
      </c>
      <c r="HQ218" t="b">
        <f t="shared" si="776"/>
        <v>0</v>
      </c>
      <c r="HT218" s="11"/>
      <c r="HU218" s="11"/>
      <c r="HV218" s="11"/>
      <c r="HW218" s="11" t="str">
        <f t="shared" ca="1" si="841"/>
        <v/>
      </c>
      <c r="HX218" s="12" t="str">
        <f t="shared" ca="1" si="910"/>
        <v/>
      </c>
      <c r="HY218" s="12" t="str">
        <f t="shared" ca="1" si="911"/>
        <v/>
      </c>
      <c r="HZ218" s="12" t="str">
        <f t="shared" ca="1" si="912"/>
        <v/>
      </c>
      <c r="IC218" s="12" t="str">
        <f t="shared" ca="1" si="913"/>
        <v/>
      </c>
      <c r="ID218" s="12" t="str">
        <f t="shared" ca="1" si="914"/>
        <v/>
      </c>
      <c r="IE218" s="12" t="str">
        <f t="shared" ca="1" si="915"/>
        <v/>
      </c>
      <c r="IF218" s="12" t="str">
        <f t="shared" ca="1" si="916"/>
        <v/>
      </c>
      <c r="IG218" s="12" t="str">
        <f t="shared" ca="1" si="917"/>
        <v/>
      </c>
      <c r="IH218" s="197"/>
      <c r="II218">
        <f t="shared" si="933"/>
        <v>1.2159041103330224</v>
      </c>
      <c r="IJ218">
        <f t="shared" si="934"/>
        <v>1.2959542332713276</v>
      </c>
      <c r="IK218" t="e">
        <f t="shared" si="935"/>
        <v>#DIV/0!</v>
      </c>
      <c r="IL218">
        <f t="shared" si="869"/>
        <v>1.1378366320406113</v>
      </c>
      <c r="IM218">
        <f t="shared" si="867"/>
        <v>1.3104189706380789</v>
      </c>
      <c r="IN218">
        <f t="shared" si="868"/>
        <v>1.2040944263952102</v>
      </c>
    </row>
    <row r="219" spans="1:248" x14ac:dyDescent="0.2">
      <c r="A219" t="s">
        <v>202</v>
      </c>
      <c r="B219" s="1">
        <f t="shared" si="781"/>
        <v>2002</v>
      </c>
      <c r="C219" s="42">
        <f t="shared" si="958"/>
        <v>11224.268</v>
      </c>
      <c r="D219" s="42">
        <f t="shared" si="958"/>
        <v>8242.030999999999</v>
      </c>
      <c r="E219" s="42">
        <f t="shared" si="958"/>
        <v>25105.909</v>
      </c>
      <c r="F219" s="42">
        <f t="shared" si="958"/>
        <v>26766.083000000002</v>
      </c>
      <c r="G219" s="42">
        <f t="shared" si="870"/>
        <v>26191.983000000004</v>
      </c>
      <c r="H219" s="42">
        <f t="shared" ref="H219:H224" si="960">SUM(C219:G219)</f>
        <v>97530.274000000005</v>
      </c>
      <c r="I219" s="42">
        <f t="shared" si="842"/>
        <v>71338.290999999997</v>
      </c>
      <c r="J219" s="277">
        <f t="shared" si="807"/>
        <v>3.2155549002124562</v>
      </c>
      <c r="K219" s="277"/>
      <c r="L219" s="42">
        <f>[11]National!H149</f>
        <v>11211.843000000001</v>
      </c>
      <c r="M219" s="42">
        <f t="shared" si="871"/>
        <v>8105.7785838119999</v>
      </c>
      <c r="N219" s="42">
        <f>[12]Total_Industrial!F147</f>
        <v>18773.61873111963</v>
      </c>
      <c r="O219" s="42">
        <f t="shared" si="808"/>
        <v>26777.908675227143</v>
      </c>
      <c r="P219" s="42">
        <f t="shared" si="809"/>
        <v>25557.832498300922</v>
      </c>
      <c r="Q219" s="42">
        <f t="shared" ref="Q219:Q224" si="961">SUM(L219:P219)</f>
        <v>90426.9814884597</v>
      </c>
      <c r="R219" s="272"/>
      <c r="S219" s="273"/>
      <c r="T219" s="51">
        <f t="shared" si="811"/>
        <v>0.99889302358069143</v>
      </c>
      <c r="U219" s="51">
        <f t="shared" si="812"/>
        <v>0.98346858727078323</v>
      </c>
      <c r="V219" s="51">
        <f t="shared" si="813"/>
        <v>0.74777689710894879</v>
      </c>
      <c r="W219" s="51">
        <f t="shared" si="814"/>
        <v>1.0004418156824493</v>
      </c>
      <c r="X219" s="51">
        <f t="shared" si="815"/>
        <v>0.97578837380510364</v>
      </c>
      <c r="Y219" s="51">
        <f t="shared" si="816"/>
        <v>0.92716833224994011</v>
      </c>
      <c r="AA219" s="23">
        <f t="shared" si="817"/>
        <v>106436.83928083624</v>
      </c>
      <c r="AB219" s="23">
        <f t="shared" si="872"/>
        <v>76666.137428142072</v>
      </c>
      <c r="AC219" s="27">
        <f t="shared" si="959"/>
        <v>2791.7091042514985</v>
      </c>
      <c r="AD219" s="58">
        <f t="shared" si="959"/>
        <v>1.4780190637902733</v>
      </c>
      <c r="AE219" s="27">
        <f t="shared" si="873"/>
        <v>11537.888862425392</v>
      </c>
      <c r="AF219" s="27">
        <f t="shared" si="819"/>
        <v>13493.1</v>
      </c>
      <c r="AI219" s="267">
        <f t="shared" si="820"/>
        <v>105.33799270774355</v>
      </c>
      <c r="AJ219" s="267">
        <f t="shared" si="821"/>
        <v>105.72827659942324</v>
      </c>
      <c r="AK219" s="267">
        <f t="shared" si="822"/>
        <v>6.7247761246074154</v>
      </c>
      <c r="AL219" s="51">
        <f t="shared" si="956"/>
        <v>18.117431182894983</v>
      </c>
      <c r="AM219" s="291">
        <f t="shared" si="957"/>
        <v>2.2151220906220779</v>
      </c>
      <c r="AN219" s="15"/>
      <c r="AO219" s="34">
        <f t="shared" si="874"/>
        <v>6.7017202487537855</v>
      </c>
      <c r="AP219" s="34">
        <f t="shared" si="875"/>
        <v>7.2281591331865922</v>
      </c>
      <c r="AR219" s="26">
        <f t="shared" si="876"/>
        <v>0.93011159058713166</v>
      </c>
      <c r="AS219" s="26">
        <f t="shared" si="877"/>
        <v>1.0094551017798743</v>
      </c>
      <c r="AT219" s="26">
        <f t="shared" si="878"/>
        <v>0.73903657694735048</v>
      </c>
      <c r="AU219" s="26">
        <f t="shared" si="879"/>
        <v>0.93474343427703865</v>
      </c>
      <c r="AV219" s="26">
        <f t="shared" si="880"/>
        <v>0.97030129457426173</v>
      </c>
      <c r="AW219" s="26">
        <f t="shared" si="881"/>
        <v>0.76944049860004504</v>
      </c>
      <c r="AZ219" s="34">
        <f t="shared" si="882"/>
        <v>7.8882420852758992</v>
      </c>
      <c r="BA219" s="34">
        <f t="shared" si="883"/>
        <v>5.6818772134010764</v>
      </c>
      <c r="BB219" s="34">
        <f t="shared" si="884"/>
        <v>0.2068990153672246</v>
      </c>
      <c r="BC219" s="95">
        <f t="shared" si="885"/>
        <v>1.095388801528391E-4</v>
      </c>
      <c r="BD219" s="34">
        <f t="shared" si="886"/>
        <v>0.85509548305618366</v>
      </c>
      <c r="BE219" s="34"/>
      <c r="BI219" s="258">
        <f>[11]National!CQ149</f>
        <v>0.85341441719278777</v>
      </c>
      <c r="BJ219" s="258">
        <f>[10]Commercial_Total!Y148</f>
        <v>1.0245150863723509</v>
      </c>
      <c r="BK219" s="258">
        <f>[12]Total_Industrial!Z147</f>
        <v>0.88368805336852241</v>
      </c>
      <c r="BL219" s="51">
        <f t="shared" si="823"/>
        <v>0.8743059551899488</v>
      </c>
      <c r="BM219" s="290">
        <f t="shared" si="844"/>
        <v>0.97030129457426173</v>
      </c>
      <c r="BO219" s="258">
        <f>[11]National!CU149</f>
        <v>1.0898709605195449</v>
      </c>
      <c r="BP219" s="258">
        <f>[10]Commercial_Total!X148</f>
        <v>0.98530037791263603</v>
      </c>
      <c r="BQ219" s="258">
        <f>[12]Total_Industrial!AD147</f>
        <v>0.83631083940669215</v>
      </c>
      <c r="BR219" s="51">
        <f t="shared" si="936"/>
        <v>1.0691262351906989</v>
      </c>
      <c r="BS219" s="51">
        <v>1</v>
      </c>
      <c r="BU219">
        <f t="shared" si="938"/>
        <v>0.99999999999999956</v>
      </c>
      <c r="BV219">
        <f t="shared" si="939"/>
        <v>1</v>
      </c>
      <c r="BW219">
        <f t="shared" si="940"/>
        <v>1.0000017871090356</v>
      </c>
      <c r="BX219">
        <f t="shared" si="941"/>
        <v>0.99999999999999922</v>
      </c>
      <c r="BY219">
        <f t="shared" si="942"/>
        <v>1</v>
      </c>
      <c r="CA219" s="83">
        <f t="shared" si="782"/>
        <v>1.6970104765378375</v>
      </c>
      <c r="CB219" s="83">
        <f t="shared" si="887"/>
        <v>0.75285948643165179</v>
      </c>
      <c r="CC219" s="83">
        <f t="shared" si="918"/>
        <v>0.76944049860004504</v>
      </c>
      <c r="CD219" s="83">
        <f t="shared" si="888"/>
        <v>0.85420386102308832</v>
      </c>
      <c r="CE219" s="83">
        <f t="shared" si="889"/>
        <v>0.98745175414879605</v>
      </c>
      <c r="CF219" s="83">
        <f t="shared" si="890"/>
        <v>0.91221624634895671</v>
      </c>
      <c r="CG219" s="411">
        <f t="shared" si="749"/>
        <v>1.3057491201534088</v>
      </c>
      <c r="CH219" s="411">
        <f t="shared" si="891"/>
        <v>1.3057485871967738</v>
      </c>
      <c r="CI219" s="9"/>
      <c r="CJ219" s="84">
        <f t="shared" si="750"/>
        <v>0.84348510096792295</v>
      </c>
      <c r="CL219" s="87">
        <f t="shared" si="892"/>
        <v>0.64860519127105987</v>
      </c>
      <c r="CM219" s="87">
        <f t="shared" si="751"/>
        <v>8.6858716497656408E-4</v>
      </c>
      <c r="CN219" s="92">
        <f t="shared" si="752"/>
        <v>1</v>
      </c>
      <c r="CO219" s="92">
        <f t="shared" si="753"/>
        <v>1</v>
      </c>
      <c r="CP219" s="5">
        <f t="shared" si="754"/>
        <v>1</v>
      </c>
      <c r="CQ219" s="91">
        <f t="shared" si="893"/>
        <v>1</v>
      </c>
      <c r="CR219" s="37">
        <f t="shared" si="894"/>
        <v>1.3057491201534088</v>
      </c>
      <c r="CS219">
        <f t="shared" si="895"/>
        <v>0.84348510096792295</v>
      </c>
      <c r="CT219" s="84">
        <f t="shared" si="896"/>
        <v>0.90076916496078363</v>
      </c>
      <c r="CU219" s="205"/>
      <c r="CV219" s="244"/>
      <c r="CW219" s="5"/>
      <c r="CX219" s="26">
        <f t="shared" si="824"/>
        <v>0.12398780558024992</v>
      </c>
      <c r="CY219" s="26">
        <f t="shared" si="825"/>
        <v>8.9638937962851939E-2</v>
      </c>
      <c r="CZ219" s="26">
        <f t="shared" si="826"/>
        <v>0.20761080843459892</v>
      </c>
      <c r="DA219" s="26">
        <f t="shared" si="827"/>
        <v>0.29612741943226917</v>
      </c>
      <c r="DB219" s="26">
        <f t="shared" si="828"/>
        <v>0.28263502859003004</v>
      </c>
      <c r="DC219" s="26">
        <f t="shared" si="943"/>
        <v>1</v>
      </c>
      <c r="DE219" s="26">
        <f t="shared" si="944"/>
        <v>0.12275313682018435</v>
      </c>
      <c r="DF219" s="26">
        <f t="shared" si="945"/>
        <v>8.9121273883807181E-2</v>
      </c>
      <c r="DG219" s="26">
        <f t="shared" si="946"/>
        <v>0.21366596395330253</v>
      </c>
      <c r="DH219" s="26">
        <f t="shared" si="947"/>
        <v>0.29355148727096897</v>
      </c>
      <c r="DI219" s="26">
        <f t="shared" si="948"/>
        <v>0.28083339720619005</v>
      </c>
      <c r="DJ219" s="26">
        <f t="shared" si="949"/>
        <v>0.99992525913445318</v>
      </c>
      <c r="DK219" s="26"/>
      <c r="DL219" s="26">
        <f t="shared" si="950"/>
        <v>0.12276231218165333</v>
      </c>
      <c r="DM219" s="26">
        <f t="shared" si="951"/>
        <v>8.9127935382842097E-2</v>
      </c>
      <c r="DN219" s="26">
        <f t="shared" si="952"/>
        <v>0.21368193472605568</v>
      </c>
      <c r="DO219" s="26">
        <f t="shared" si="953"/>
        <v>0.29357342920316915</v>
      </c>
      <c r="DP219" s="26">
        <f t="shared" si="954"/>
        <v>0.28085438850627964</v>
      </c>
      <c r="DQ219" s="26">
        <f t="shared" si="955"/>
        <v>0.99999999999999989</v>
      </c>
      <c r="DR219" s="26"/>
      <c r="DS219" s="26"/>
      <c r="DT219" s="26">
        <f t="shared" si="783"/>
        <v>1.5632672821350477E-2</v>
      </c>
      <c r="DU219" s="26">
        <f t="shared" si="784"/>
        <v>-1.6889454411402999E-3</v>
      </c>
      <c r="DV219" s="26">
        <f t="shared" si="785"/>
        <v>-5.2931631057534505E-2</v>
      </c>
      <c r="DW219" s="26">
        <f t="shared" si="786"/>
        <v>3.8041868373628511E-3</v>
      </c>
      <c r="DX219" s="26">
        <f t="shared" si="787"/>
        <v>8.5876612620830461E-4</v>
      </c>
      <c r="DZ219" s="26">
        <f t="shared" si="788"/>
        <v>0.99184943139918436</v>
      </c>
      <c r="EA219" s="26">
        <f t="shared" si="789"/>
        <v>0.72138351467873318</v>
      </c>
      <c r="EB219" s="26">
        <f t="shared" si="897"/>
        <v>0.90076916496078363</v>
      </c>
      <c r="ED219" s="26">
        <f t="shared" si="919"/>
        <v>-9.3195522360615245E-3</v>
      </c>
      <c r="EE219" s="26">
        <f t="shared" si="920"/>
        <v>-4.5256235876241755E-4</v>
      </c>
      <c r="EF219" s="26">
        <f t="shared" si="921"/>
        <v>-1.8028994068208435E-2</v>
      </c>
      <c r="EG219" s="26">
        <f t="shared" si="922"/>
        <v>-4.127393948715363E-5</v>
      </c>
      <c r="EH219" s="26">
        <f t="shared" si="923"/>
        <v>-1.7916531109335235E-3</v>
      </c>
      <c r="EJ219" s="26">
        <f t="shared" si="924"/>
        <v>0.99446317837833231</v>
      </c>
      <c r="EK219" s="26">
        <f t="shared" si="790"/>
        <v>0.75163583377767262</v>
      </c>
      <c r="EL219" s="26">
        <f t="shared" si="898"/>
        <v>0.85420386102308832</v>
      </c>
      <c r="EO219" s="26">
        <f t="shared" si="791"/>
        <v>-1.6561494003850163E-2</v>
      </c>
      <c r="EP219" s="26">
        <f t="shared" si="792"/>
        <v>-1.0963902083164469E-2</v>
      </c>
      <c r="EQ219" s="26">
        <f t="shared" si="793"/>
        <v>-6.6672773005920227E-2</v>
      </c>
      <c r="ER219" s="26">
        <f t="shared" si="794"/>
        <v>-1.779320191905134E-3</v>
      </c>
      <c r="ES219" s="292">
        <f t="shared" si="859"/>
        <v>8.5876612620830461E-4</v>
      </c>
      <c r="EU219" s="26">
        <f t="shared" si="925"/>
        <v>0.98261464278431765</v>
      </c>
      <c r="EV219" s="26">
        <f t="shared" si="796"/>
        <v>0.72593943488196921</v>
      </c>
      <c r="EW219" s="26">
        <f t="shared" si="899"/>
        <v>0.91221624634895671</v>
      </c>
      <c r="EX219" s="26"/>
      <c r="EY219" s="26">
        <f t="shared" si="926"/>
        <v>3.21941668252008E-2</v>
      </c>
      <c r="EZ219" s="26">
        <f t="shared" si="927"/>
        <v>9.2749566420243183E-3</v>
      </c>
      <c r="FA219" s="26">
        <f t="shared" si="928"/>
        <v>1.3741323973233821E-2</v>
      </c>
      <c r="FB219" s="26">
        <f t="shared" si="929"/>
        <v>5.5835070292677147E-3</v>
      </c>
      <c r="FC219" s="26">
        <f t="shared" si="930"/>
        <v>0</v>
      </c>
      <c r="FD219" s="26"/>
      <c r="FE219" s="26">
        <f t="shared" si="931"/>
        <v>1.0093982185804822</v>
      </c>
      <c r="FF219" s="26">
        <f t="shared" si="797"/>
        <v>0.99372459396906099</v>
      </c>
      <c r="FG219" s="26">
        <f t="shared" si="900"/>
        <v>0.98745175414879605</v>
      </c>
      <c r="FW219" s="26">
        <f t="shared" si="901"/>
        <v>1.6970104765378375</v>
      </c>
      <c r="FY219" s="8">
        <f t="shared" si="798"/>
        <v>53</v>
      </c>
      <c r="FZ219" t="b">
        <f t="shared" si="768"/>
        <v>0</v>
      </c>
      <c r="GD219" s="11"/>
      <c r="GE219" s="11"/>
      <c r="GF219" s="11"/>
      <c r="GG219" s="11" t="str">
        <f t="shared" ca="1" si="902"/>
        <v/>
      </c>
      <c r="GH219" s="12" t="str">
        <f t="shared" ca="1" si="803"/>
        <v/>
      </c>
      <c r="GI219" s="12" t="str">
        <f t="shared" ca="1" si="804"/>
        <v/>
      </c>
      <c r="GJ219" s="12" t="str">
        <f t="shared" ca="1" si="805"/>
        <v/>
      </c>
      <c r="GN219" s="12" t="str">
        <f t="shared" ca="1" si="862"/>
        <v/>
      </c>
      <c r="GO219" s="12" t="str">
        <f t="shared" ca="1" si="863"/>
        <v/>
      </c>
      <c r="GP219" s="12" t="str">
        <f t="shared" ca="1" si="864"/>
        <v/>
      </c>
      <c r="GQ219" s="12" t="str">
        <f t="shared" ca="1" si="865"/>
        <v/>
      </c>
      <c r="GR219" s="12" t="str">
        <f t="shared" ca="1" si="866"/>
        <v/>
      </c>
      <c r="GY219" s="14"/>
      <c r="HA219">
        <f t="shared" si="903"/>
        <v>1.2231539061225229</v>
      </c>
      <c r="HB219">
        <f t="shared" si="904"/>
        <v>0.92371524615141032</v>
      </c>
      <c r="HC219">
        <f t="shared" si="905"/>
        <v>0.98175838363227375</v>
      </c>
      <c r="HD219">
        <f t="shared" si="906"/>
        <v>0.95496797644760589</v>
      </c>
      <c r="HE219">
        <f t="shared" si="907"/>
        <v>1.0592845678246856</v>
      </c>
      <c r="HF219">
        <f t="shared" si="908"/>
        <v>1.0592842994897129</v>
      </c>
      <c r="HH219">
        <f t="shared" si="909"/>
        <v>0.90686518699809648</v>
      </c>
      <c r="HJ219">
        <f t="shared" si="771"/>
        <v>0.90735143833031517</v>
      </c>
      <c r="HK219">
        <f t="shared" si="772"/>
        <v>0.95113268030405851</v>
      </c>
      <c r="HL219">
        <f t="shared" si="773"/>
        <v>0.7738056729451579</v>
      </c>
      <c r="HM219">
        <f t="shared" si="774"/>
        <v>1.0812359716221254</v>
      </c>
      <c r="HN219">
        <f t="shared" si="932"/>
        <v>0.98050379715699898</v>
      </c>
      <c r="HP219" s="8">
        <f t="shared" si="799"/>
        <v>53</v>
      </c>
      <c r="HQ219" t="b">
        <f t="shared" si="776"/>
        <v>0</v>
      </c>
      <c r="HT219" s="11"/>
      <c r="HU219" s="11"/>
      <c r="HV219" s="11"/>
      <c r="HW219" s="11" t="str">
        <f t="shared" ca="1" si="841"/>
        <v/>
      </c>
      <c r="HX219" s="12" t="str">
        <f t="shared" ca="1" si="910"/>
        <v/>
      </c>
      <c r="HY219" s="12" t="str">
        <f t="shared" ca="1" si="911"/>
        <v/>
      </c>
      <c r="HZ219" s="12" t="str">
        <f t="shared" ca="1" si="912"/>
        <v/>
      </c>
      <c r="IC219" s="12" t="str">
        <f t="shared" ca="1" si="913"/>
        <v/>
      </c>
      <c r="ID219" s="12" t="str">
        <f t="shared" ca="1" si="914"/>
        <v/>
      </c>
      <c r="IE219" s="12" t="str">
        <f t="shared" ca="1" si="915"/>
        <v/>
      </c>
      <c r="IF219" s="12" t="str">
        <f t="shared" ca="1" si="916"/>
        <v/>
      </c>
      <c r="IG219" s="12" t="str">
        <f t="shared" ca="1" si="917"/>
        <v/>
      </c>
      <c r="IH219" s="197"/>
      <c r="II219">
        <f t="shared" si="933"/>
        <v>1.225607294759502</v>
      </c>
      <c r="IJ219">
        <f t="shared" si="934"/>
        <v>1.3179306558420985</v>
      </c>
      <c r="IK219" t="e">
        <f t="shared" si="935"/>
        <v>#DIV/0!</v>
      </c>
      <c r="IL219">
        <f t="shared" si="869"/>
        <v>1.1133845729005769</v>
      </c>
      <c r="IM219">
        <f t="shared" si="867"/>
        <v>1.330391824331902</v>
      </c>
      <c r="IN219">
        <f t="shared" si="868"/>
        <v>1.1411485398639314</v>
      </c>
    </row>
    <row r="220" spans="1:248" x14ac:dyDescent="0.2">
      <c r="A220" t="s">
        <v>202</v>
      </c>
      <c r="B220" s="1">
        <f t="shared" si="781"/>
        <v>2003</v>
      </c>
      <c r="C220" s="42">
        <f t="shared" si="958"/>
        <v>11586.168</v>
      </c>
      <c r="D220" s="42">
        <f t="shared" si="958"/>
        <v>8388.5489999999991</v>
      </c>
      <c r="E220" s="42">
        <f t="shared" si="958"/>
        <v>24923.442999999999</v>
      </c>
      <c r="F220" s="42">
        <f t="shared" si="958"/>
        <v>26830.120999999999</v>
      </c>
      <c r="G220" s="42">
        <f t="shared" si="870"/>
        <v>26107.663999999997</v>
      </c>
      <c r="H220" s="42">
        <f t="shared" si="960"/>
        <v>97835.944999999978</v>
      </c>
      <c r="I220" s="42">
        <f t="shared" si="842"/>
        <v>71728.280999999988</v>
      </c>
      <c r="J220" s="277">
        <f t="shared" si="807"/>
        <v>3.1900274843017877</v>
      </c>
      <c r="K220" s="277"/>
      <c r="L220" s="42">
        <f>[11]National!H150</f>
        <v>11576.295</v>
      </c>
      <c r="M220" s="42">
        <f t="shared" si="871"/>
        <v>8279.6330535439993</v>
      </c>
      <c r="N220" s="42">
        <f>[12]Total_Industrial!F148</f>
        <v>18295.285143240315</v>
      </c>
      <c r="O220" s="42">
        <f t="shared" si="808"/>
        <v>27090.596974203916</v>
      </c>
      <c r="P220" s="42">
        <f t="shared" si="809"/>
        <v>25477.754027580922</v>
      </c>
      <c r="Q220" s="42">
        <f t="shared" si="961"/>
        <v>90719.564198569162</v>
      </c>
      <c r="R220" s="272"/>
      <c r="S220" s="273"/>
      <c r="T220" s="51">
        <f t="shared" si="811"/>
        <v>0.99914786321068372</v>
      </c>
      <c r="U220" s="51">
        <f t="shared" si="812"/>
        <v>0.98701611608205431</v>
      </c>
      <c r="V220" s="51">
        <f t="shared" si="813"/>
        <v>0.73405930084540549</v>
      </c>
      <c r="W220" s="51">
        <f t="shared" si="814"/>
        <v>1.0097083413900338</v>
      </c>
      <c r="X220" s="51">
        <f t="shared" si="815"/>
        <v>0.97587260306325851</v>
      </c>
      <c r="Y220" s="51">
        <f t="shared" si="816"/>
        <v>0.92726210390842734</v>
      </c>
      <c r="AA220" s="23">
        <f t="shared" si="817"/>
        <v>107300.18524588978</v>
      </c>
      <c r="AB220" s="23">
        <f t="shared" si="872"/>
        <v>77765.478809122593</v>
      </c>
      <c r="AC220" s="27">
        <f t="shared" si="959"/>
        <v>2882.7170256378517</v>
      </c>
      <c r="AD220" s="58">
        <f t="shared" si="959"/>
        <v>1.501907961006246</v>
      </c>
      <c r="AE220" s="27">
        <f t="shared" si="873"/>
        <v>11633.009682744534</v>
      </c>
      <c r="AF220" s="27">
        <f t="shared" si="819"/>
        <v>13879.1</v>
      </c>
      <c r="AI220" s="267">
        <f t="shared" si="820"/>
        <v>107.88699920202086</v>
      </c>
      <c r="AJ220" s="267">
        <f t="shared" si="821"/>
        <v>106.46926091545808</v>
      </c>
      <c r="AK220" s="267">
        <f t="shared" si="822"/>
        <v>6.3465421616234297</v>
      </c>
      <c r="AL220" s="51">
        <f t="shared" si="956"/>
        <v>18.037454809184045</v>
      </c>
      <c r="AM220" s="291">
        <f t="shared" si="957"/>
        <v>2.1901257475417184</v>
      </c>
      <c r="AN220" s="15"/>
      <c r="AO220" s="34">
        <f t="shared" si="874"/>
        <v>6.5364154879328744</v>
      </c>
      <c r="AP220" s="34">
        <f t="shared" si="875"/>
        <v>7.0491562853499126</v>
      </c>
      <c r="AR220" s="26">
        <f t="shared" si="876"/>
        <v>0.95261876415163138</v>
      </c>
      <c r="AS220" s="26">
        <f t="shared" si="877"/>
        <v>1.0165297503244086</v>
      </c>
      <c r="AT220" s="26">
        <f t="shared" si="878"/>
        <v>0.69746958228323674</v>
      </c>
      <c r="AU220" s="26">
        <f t="shared" si="879"/>
        <v>0.93061716552133522</v>
      </c>
      <c r="AV220" s="26">
        <f t="shared" si="880"/>
        <v>0.95935201816499449</v>
      </c>
      <c r="AW220" s="26">
        <f t="shared" si="881"/>
        <v>0.75046146443181705</v>
      </c>
      <c r="AZ220" s="34">
        <f t="shared" si="882"/>
        <v>7.7310621903358125</v>
      </c>
      <c r="BA220" s="34">
        <f t="shared" si="883"/>
        <v>5.6030635134210858</v>
      </c>
      <c r="BB220" s="34">
        <f t="shared" si="884"/>
        <v>0.20770201422555148</v>
      </c>
      <c r="BC220" s="95">
        <f t="shared" si="885"/>
        <v>1.0821364216744933E-4</v>
      </c>
      <c r="BD220" s="34">
        <f t="shared" si="886"/>
        <v>0.83816743756760403</v>
      </c>
      <c r="BE220" s="34"/>
      <c r="BI220" s="258">
        <f>[11]National!CQ150</f>
        <v>0.85034883153682284</v>
      </c>
      <c r="BJ220" s="258">
        <f>[10]Commercial_Total!Y149</f>
        <v>1.0216098282320094</v>
      </c>
      <c r="BK220" s="258">
        <f>[12]Total_Industrial!Z148</f>
        <v>0.87366668200803332</v>
      </c>
      <c r="BL220" s="51">
        <f t="shared" si="823"/>
        <v>0.87040310165455204</v>
      </c>
      <c r="BM220" s="290">
        <f t="shared" si="844"/>
        <v>0.95935201816499449</v>
      </c>
      <c r="BO220" s="258">
        <f>[11]National!CU150</f>
        <v>1.1202682109058426</v>
      </c>
      <c r="BP220" s="258">
        <f>[10]Commercial_Total!X149</f>
        <v>0.99502737956584408</v>
      </c>
      <c r="BQ220" s="258">
        <f>[12]Total_Industrial!AD148</f>
        <v>0.79832640138208288</v>
      </c>
      <c r="BR220" s="51">
        <f t="shared" si="936"/>
        <v>1.0691795143564189</v>
      </c>
      <c r="BS220" s="51">
        <v>1</v>
      </c>
      <c r="BU220">
        <f t="shared" si="938"/>
        <v>0.99999999999999889</v>
      </c>
      <c r="BV220">
        <f t="shared" si="939"/>
        <v>0.99999999999999978</v>
      </c>
      <c r="BW220">
        <f t="shared" si="940"/>
        <v>1.0000022882312025</v>
      </c>
      <c r="BX220">
        <f t="shared" si="941"/>
        <v>0.99999999999999944</v>
      </c>
      <c r="BY220">
        <f t="shared" si="942"/>
        <v>1</v>
      </c>
      <c r="CA220" s="83">
        <f t="shared" si="782"/>
        <v>1.7455572184980694</v>
      </c>
      <c r="CB220" s="83">
        <f t="shared" si="887"/>
        <v>0.73421518300543298</v>
      </c>
      <c r="CC220" s="83">
        <f t="shared" si="918"/>
        <v>0.75046146443181705</v>
      </c>
      <c r="CD220" s="83">
        <f t="shared" si="888"/>
        <v>0.84379870716826377</v>
      </c>
      <c r="CE220" s="83">
        <f t="shared" si="889"/>
        <v>0.98238135985611741</v>
      </c>
      <c r="CF220" s="83">
        <f t="shared" si="890"/>
        <v>0.9053357064226405</v>
      </c>
      <c r="CG220" s="411">
        <f t="shared" si="749"/>
        <v>1.3099740954558781</v>
      </c>
      <c r="CH220" s="411">
        <f t="shared" si="891"/>
        <v>1.3099734264435907</v>
      </c>
      <c r="CI220" s="9"/>
      <c r="CJ220" s="84">
        <f t="shared" si="750"/>
        <v>0.82893212139279282</v>
      </c>
      <c r="CL220" s="87">
        <f t="shared" si="892"/>
        <v>0.6285438136849022</v>
      </c>
      <c r="CM220" s="87">
        <f t="shared" si="751"/>
        <v>8.1605272543736681E-4</v>
      </c>
      <c r="CN220" s="92">
        <f t="shared" si="752"/>
        <v>1</v>
      </c>
      <c r="CO220" s="92">
        <f t="shared" si="753"/>
        <v>1</v>
      </c>
      <c r="CP220" s="5">
        <f t="shared" si="754"/>
        <v>1</v>
      </c>
      <c r="CQ220" s="91">
        <f t="shared" si="893"/>
        <v>1</v>
      </c>
      <c r="CR220" s="37">
        <f t="shared" si="894"/>
        <v>1.3099740954558781</v>
      </c>
      <c r="CS220">
        <f t="shared" si="895"/>
        <v>0.82893212139279282</v>
      </c>
      <c r="CT220" s="84">
        <f t="shared" si="896"/>
        <v>0.88938446818710926</v>
      </c>
      <c r="CU220" s="205"/>
      <c r="CV220" s="244"/>
      <c r="CW220" s="5"/>
      <c r="CX220" s="26">
        <f t="shared" si="824"/>
        <v>0.12760527568961341</v>
      </c>
      <c r="CY220" s="26">
        <f t="shared" si="825"/>
        <v>9.1266234871028917E-2</v>
      </c>
      <c r="CZ220" s="26">
        <f t="shared" si="826"/>
        <v>0.20166857397148816</v>
      </c>
      <c r="DA220" s="26">
        <f t="shared" si="827"/>
        <v>0.29861912602343821</v>
      </c>
      <c r="DB220" s="26">
        <f t="shared" si="828"/>
        <v>0.28084078944443119</v>
      </c>
      <c r="DC220" s="26">
        <f t="shared" si="943"/>
        <v>0.99999999999999978</v>
      </c>
      <c r="DE220" s="26">
        <f t="shared" si="944"/>
        <v>0.12578787133751643</v>
      </c>
      <c r="DF220" s="26">
        <f t="shared" si="945"/>
        <v>9.04501466927395E-2</v>
      </c>
      <c r="DG220" s="26">
        <f t="shared" si="946"/>
        <v>0.20462531140242959</v>
      </c>
      <c r="DH220" s="26">
        <f t="shared" si="947"/>
        <v>0.29737153287445567</v>
      </c>
      <c r="DI220" s="26">
        <f t="shared" si="948"/>
        <v>0.2817369568016207</v>
      </c>
      <c r="DJ220" s="26">
        <f t="shared" si="949"/>
        <v>0.99997181910876198</v>
      </c>
      <c r="DK220" s="26"/>
      <c r="DL220" s="26">
        <f t="shared" si="950"/>
        <v>0.12579141625173648</v>
      </c>
      <c r="DM220" s="26">
        <f t="shared" si="951"/>
        <v>9.0452695730320068E-2</v>
      </c>
      <c r="DN220" s="26">
        <f t="shared" si="952"/>
        <v>0.20463107808858513</v>
      </c>
      <c r="DO220" s="26">
        <f t="shared" si="953"/>
        <v>0.29737991330544888</v>
      </c>
      <c r="DP220" s="26">
        <f t="shared" si="954"/>
        <v>0.28174489662390934</v>
      </c>
      <c r="DQ220" s="26">
        <f t="shared" si="955"/>
        <v>0.99999999999999989</v>
      </c>
      <c r="DR220" s="26"/>
      <c r="DS220" s="26"/>
      <c r="DT220" s="26">
        <f t="shared" si="783"/>
        <v>2.3910217173744464E-2</v>
      </c>
      <c r="DU220" s="26">
        <f t="shared" si="784"/>
        <v>6.9839389893754057E-3</v>
      </c>
      <c r="DV220" s="26">
        <f t="shared" si="785"/>
        <v>-5.7888511801155881E-2</v>
      </c>
      <c r="DW220" s="26">
        <f t="shared" si="786"/>
        <v>-4.4241049010402649E-3</v>
      </c>
      <c r="DX220" s="26">
        <f t="shared" si="787"/>
        <v>-1.1348560748901166E-2</v>
      </c>
      <c r="DZ220" s="26">
        <f t="shared" si="788"/>
        <v>0.9873611384397577</v>
      </c>
      <c r="EA220" s="26">
        <f t="shared" si="789"/>
        <v>0.71226604830486762</v>
      </c>
      <c r="EB220" s="26">
        <f t="shared" si="897"/>
        <v>0.88938446818710926</v>
      </c>
      <c r="ED220" s="26">
        <f t="shared" si="919"/>
        <v>-2.0127042566514382E-2</v>
      </c>
      <c r="EE220" s="26">
        <f t="shared" si="920"/>
        <v>-1.3968169320014987E-2</v>
      </c>
      <c r="EF220" s="26">
        <f t="shared" si="921"/>
        <v>3.8736028378174832E-3</v>
      </c>
      <c r="EG220" s="26">
        <f t="shared" si="922"/>
        <v>-1.2172114780039156E-2</v>
      </c>
      <c r="EH220" s="26">
        <f t="shared" si="923"/>
        <v>-1.9995252100472264E-2</v>
      </c>
      <c r="EJ220" s="26">
        <f t="shared" si="924"/>
        <v>0.9878188868844936</v>
      </c>
      <c r="EK220" s="26">
        <f t="shared" si="790"/>
        <v>0.74248007266475879</v>
      </c>
      <c r="EL220" s="26">
        <f t="shared" si="898"/>
        <v>0.84379870716826377</v>
      </c>
      <c r="EO220" s="26">
        <f t="shared" si="791"/>
        <v>-3.5986090984468375E-3</v>
      </c>
      <c r="EP220" s="26">
        <f t="shared" si="792"/>
        <v>-2.8397680630411356E-3</v>
      </c>
      <c r="EQ220" s="26">
        <f t="shared" si="793"/>
        <v>-1.1405187340677322E-2</v>
      </c>
      <c r="ER220" s="26">
        <f t="shared" si="794"/>
        <v>-4.4739379670011258E-3</v>
      </c>
      <c r="ES220" s="292">
        <f t="shared" si="859"/>
        <v>-1.1348560748901166E-2</v>
      </c>
      <c r="EU220" s="26">
        <f t="shared" si="925"/>
        <v>0.99245733678406323</v>
      </c>
      <c r="EV220" s="26">
        <f t="shared" si="796"/>
        <v>0.72046391820948708</v>
      </c>
      <c r="EW220" s="26">
        <f t="shared" si="899"/>
        <v>0.9053357064226405</v>
      </c>
      <c r="EX220" s="26"/>
      <c r="EY220" s="26">
        <f t="shared" si="926"/>
        <v>2.7508826272190784E-2</v>
      </c>
      <c r="EZ220" s="26">
        <f t="shared" si="927"/>
        <v>9.8237070524164315E-3</v>
      </c>
      <c r="FA220" s="26">
        <f t="shared" si="928"/>
        <v>-4.6482823339332666E-2</v>
      </c>
      <c r="FB220" s="26">
        <f t="shared" si="929"/>
        <v>4.9833065961075545E-5</v>
      </c>
      <c r="FC220" s="26">
        <f t="shared" si="930"/>
        <v>0</v>
      </c>
      <c r="FD220" s="26"/>
      <c r="FE220" s="26">
        <f t="shared" si="931"/>
        <v>0.99486517263109286</v>
      </c>
      <c r="FF220" s="26">
        <f t="shared" si="797"/>
        <v>0.98862198972679249</v>
      </c>
      <c r="FG220" s="26">
        <f t="shared" si="900"/>
        <v>0.98238135985611741</v>
      </c>
      <c r="FW220" s="26">
        <f t="shared" si="901"/>
        <v>1.7455572184980694</v>
      </c>
      <c r="FY220" s="8">
        <f t="shared" si="798"/>
        <v>54</v>
      </c>
      <c r="FZ220" t="b">
        <f t="shared" si="768"/>
        <v>0</v>
      </c>
      <c r="GD220" s="11"/>
      <c r="GE220" s="11"/>
      <c r="GF220" s="11"/>
      <c r="GG220" s="11" t="str">
        <f t="shared" ca="1" si="902"/>
        <v/>
      </c>
      <c r="GH220" s="12" t="str">
        <f t="shared" ca="1" si="803"/>
        <v/>
      </c>
      <c r="GI220" s="12" t="str">
        <f t="shared" ca="1" si="804"/>
        <v/>
      </c>
      <c r="GJ220" s="12" t="str">
        <f t="shared" ca="1" si="805"/>
        <v/>
      </c>
      <c r="GN220" s="12" t="str">
        <f t="shared" ca="1" si="862"/>
        <v/>
      </c>
      <c r="GO220" s="12" t="str">
        <f t="shared" ca="1" si="863"/>
        <v/>
      </c>
      <c r="GP220" s="12" t="str">
        <f t="shared" ca="1" si="864"/>
        <v/>
      </c>
      <c r="GQ220" s="12" t="str">
        <f t="shared" ca="1" si="865"/>
        <v/>
      </c>
      <c r="GR220" s="12" t="str">
        <f t="shared" ca="1" si="866"/>
        <v/>
      </c>
      <c r="GY220" s="14"/>
      <c r="HA220">
        <f t="shared" si="903"/>
        <v>1.2581449317403051</v>
      </c>
      <c r="HB220">
        <f t="shared" si="904"/>
        <v>0.91246336625152225</v>
      </c>
      <c r="HC220">
        <f t="shared" si="905"/>
        <v>0.97671722381434467</v>
      </c>
      <c r="HD220">
        <f t="shared" si="906"/>
        <v>0.94776497461925702</v>
      </c>
      <c r="HE220">
        <f t="shared" si="907"/>
        <v>1.0627120647827693</v>
      </c>
      <c r="HF220">
        <f t="shared" si="908"/>
        <v>1.0627116866038195</v>
      </c>
      <c r="HH220">
        <f t="shared" si="909"/>
        <v>0.89121868591747833</v>
      </c>
      <c r="HJ220">
        <f t="shared" si="771"/>
        <v>0.92930785357464896</v>
      </c>
      <c r="HK220">
        <f t="shared" si="772"/>
        <v>0.95779858294847298</v>
      </c>
      <c r="HL220">
        <f t="shared" si="773"/>
        <v>0.73028309600961372</v>
      </c>
      <c r="HM220">
        <f t="shared" si="774"/>
        <v>1.0764630360296998</v>
      </c>
      <c r="HN220">
        <f t="shared" si="932"/>
        <v>0.96943939153841363</v>
      </c>
      <c r="HP220" s="8">
        <f t="shared" si="799"/>
        <v>54</v>
      </c>
      <c r="HQ220" t="b">
        <f t="shared" si="776"/>
        <v>0</v>
      </c>
      <c r="HT220" s="11"/>
      <c r="HU220" s="11"/>
      <c r="HV220" s="11"/>
      <c r="HW220" s="11" t="str">
        <f t="shared" ca="1" si="841"/>
        <v/>
      </c>
      <c r="HX220" s="12" t="str">
        <f t="shared" ca="1" si="910"/>
        <v/>
      </c>
      <c r="HY220" s="12" t="str">
        <f t="shared" ca="1" si="911"/>
        <v/>
      </c>
      <c r="HZ220" s="12" t="str">
        <f t="shared" ca="1" si="912"/>
        <v/>
      </c>
      <c r="IC220" s="12" t="str">
        <f t="shared" ca="1" si="913"/>
        <v/>
      </c>
      <c r="ID220" s="12" t="str">
        <f t="shared" ca="1" si="914"/>
        <v/>
      </c>
      <c r="IE220" s="12" t="str">
        <f t="shared" ca="1" si="915"/>
        <v/>
      </c>
      <c r="IF220" s="12" t="str">
        <f t="shared" ca="1" si="916"/>
        <v/>
      </c>
      <c r="IG220" s="12" t="str">
        <f t="shared" ca="1" si="917"/>
        <v/>
      </c>
      <c r="IH220" s="197"/>
      <c r="II220">
        <f t="shared" si="933"/>
        <v>1.2355486188331992</v>
      </c>
      <c r="IJ220">
        <f t="shared" si="934"/>
        <v>1.3368289042191999</v>
      </c>
      <c r="IK220" t="e">
        <f t="shared" si="935"/>
        <v>#DIV/0!</v>
      </c>
      <c r="IL220">
        <f t="shared" ref="IL220:IL227" si="962">L220/L$236</f>
        <v>1.1770067983221373</v>
      </c>
      <c r="IM220">
        <f t="shared" si="867"/>
        <v>1.358926352232396</v>
      </c>
      <c r="IN220">
        <f t="shared" si="868"/>
        <v>1.1120731824065253</v>
      </c>
    </row>
    <row r="221" spans="1:248" x14ac:dyDescent="0.2">
      <c r="A221" t="s">
        <v>202</v>
      </c>
      <c r="B221" s="1">
        <f t="shared" si="781"/>
        <v>2004</v>
      </c>
      <c r="C221" s="42">
        <f t="shared" si="958"/>
        <v>11395.485000000001</v>
      </c>
      <c r="D221" s="42">
        <f t="shared" si="958"/>
        <v>8430.61</v>
      </c>
      <c r="E221" s="42">
        <f t="shared" si="958"/>
        <v>25812.444</v>
      </c>
      <c r="F221" s="42">
        <f t="shared" si="958"/>
        <v>27772.292000000001</v>
      </c>
      <c r="G221" s="42">
        <f t="shared" si="870"/>
        <v>26597.055</v>
      </c>
      <c r="H221" s="42">
        <f t="shared" si="960"/>
        <v>100007.886</v>
      </c>
      <c r="I221" s="42">
        <f t="shared" si="842"/>
        <v>73410.831000000006</v>
      </c>
      <c r="J221" s="277">
        <f t="shared" si="807"/>
        <v>3.1969214309319205</v>
      </c>
      <c r="K221" s="277"/>
      <c r="L221" s="42">
        <f>[11]National!H151</f>
        <v>11387.125</v>
      </c>
      <c r="M221" s="42">
        <f t="shared" si="871"/>
        <v>8304.6340569559998</v>
      </c>
      <c r="N221" s="42">
        <f>[12]Total_Industrial!F149</f>
        <v>18434.769847575084</v>
      </c>
      <c r="O221" s="42">
        <f t="shared" si="808"/>
        <v>27603.886367106436</v>
      </c>
      <c r="P221" s="42">
        <f t="shared" si="809"/>
        <v>26355.146153756483</v>
      </c>
      <c r="Q221" s="42">
        <f t="shared" si="961"/>
        <v>92085.561425394</v>
      </c>
      <c r="R221" s="272"/>
      <c r="S221" s="273"/>
      <c r="T221" s="51">
        <f t="shared" si="811"/>
        <v>0.99926637611299562</v>
      </c>
      <c r="U221" s="51">
        <f t="shared" si="812"/>
        <v>0.98505731577620115</v>
      </c>
      <c r="V221" s="51">
        <f t="shared" si="813"/>
        <v>0.7141814950794696</v>
      </c>
      <c r="W221" s="51">
        <f t="shared" si="814"/>
        <v>0.99393619968803559</v>
      </c>
      <c r="X221" s="51">
        <f t="shared" si="815"/>
        <v>0.99090467548969174</v>
      </c>
      <c r="Y221" s="51">
        <f t="shared" si="816"/>
        <v>0.92078300130645696</v>
      </c>
      <c r="AA221" s="23">
        <f t="shared" si="817"/>
        <v>108568.02546161477</v>
      </c>
      <c r="AB221" s="23">
        <f t="shared" si="872"/>
        <v>78845.410774692748</v>
      </c>
      <c r="AC221" s="27">
        <f t="shared" si="959"/>
        <v>3046.626804005647</v>
      </c>
      <c r="AD221" s="58">
        <f t="shared" si="959"/>
        <v>1.5633081776709477</v>
      </c>
      <c r="AE221" s="27">
        <f t="shared" si="873"/>
        <v>11993.910859025162</v>
      </c>
      <c r="AF221" s="27">
        <f t="shared" si="819"/>
        <v>14406.4</v>
      </c>
      <c r="AI221" s="267">
        <f t="shared" si="820"/>
        <v>104.88470202514665</v>
      </c>
      <c r="AJ221" s="267">
        <f t="shared" si="821"/>
        <v>105.3280587336551</v>
      </c>
      <c r="AK221" s="267">
        <f t="shared" si="822"/>
        <v>6.0508789009987698</v>
      </c>
      <c r="AL221" s="51">
        <f t="shared" si="956"/>
        <v>17.657354296087249</v>
      </c>
      <c r="AM221" s="291">
        <f t="shared" si="957"/>
        <v>2.197377191104001</v>
      </c>
      <c r="AN221" s="15"/>
      <c r="AO221" s="34">
        <f t="shared" si="874"/>
        <v>6.3919897701989399</v>
      </c>
      <c r="AP221" s="34">
        <f t="shared" si="875"/>
        <v>6.9419067914260326</v>
      </c>
      <c r="AR221" s="26">
        <f t="shared" si="876"/>
        <v>0.9261091323386792</v>
      </c>
      <c r="AS221" s="26">
        <f t="shared" si="877"/>
        <v>1.0056339672696262</v>
      </c>
      <c r="AT221" s="26">
        <f t="shared" si="878"/>
        <v>0.66497690743245919</v>
      </c>
      <c r="AU221" s="26">
        <f t="shared" si="879"/>
        <v>0.91100641301476548</v>
      </c>
      <c r="AV221" s="26">
        <f t="shared" si="880"/>
        <v>0.96252840519386429</v>
      </c>
      <c r="AW221" s="26">
        <f t="shared" si="881"/>
        <v>0.7338796030381648</v>
      </c>
      <c r="AZ221" s="34">
        <f t="shared" si="882"/>
        <v>7.5360968362404748</v>
      </c>
      <c r="BA221" s="34">
        <f t="shared" si="883"/>
        <v>5.4729433289852256</v>
      </c>
      <c r="BB221" s="34">
        <f t="shared" si="884"/>
        <v>0.21147731591554081</v>
      </c>
      <c r="BC221" s="95">
        <f t="shared" si="885"/>
        <v>1.085148390764485E-4</v>
      </c>
      <c r="BD221" s="34">
        <f t="shared" si="886"/>
        <v>0.83254045833970747</v>
      </c>
      <c r="BE221" s="34"/>
      <c r="BI221" s="258">
        <f>[11]National!CQ151</f>
        <v>0.84284980139024523</v>
      </c>
      <c r="BJ221" s="258">
        <f>[10]Commercial_Total!Y150</f>
        <v>1.0239233858355745</v>
      </c>
      <c r="BK221" s="258">
        <f>[12]Total_Industrial!Z149</f>
        <v>0.84398445648309339</v>
      </c>
      <c r="BL221" s="51">
        <f t="shared" si="823"/>
        <v>0.85470751554274027</v>
      </c>
      <c r="BM221" s="290">
        <f t="shared" si="844"/>
        <v>0.96252840519386429</v>
      </c>
      <c r="BO221" s="258">
        <f>[11]National!CU151</f>
        <v>1.098783117479651</v>
      </c>
      <c r="BP221" s="258">
        <f>[10]Commercial_Total!X150</f>
        <v>0.98213790326605011</v>
      </c>
      <c r="BQ221" s="258">
        <f>[12]Total_Industrial!AD149</f>
        <v>0.7879036549653512</v>
      </c>
      <c r="BR221" s="51">
        <f t="shared" si="936"/>
        <v>1.0658691967114322</v>
      </c>
      <c r="BS221" s="51">
        <v>1</v>
      </c>
      <c r="BU221">
        <f t="shared" si="938"/>
        <v>0.999999999999999</v>
      </c>
      <c r="BV221">
        <f t="shared" si="939"/>
        <v>0.99999999999999978</v>
      </c>
      <c r="BW221">
        <f t="shared" si="940"/>
        <v>1.0000023016807025</v>
      </c>
      <c r="BX221">
        <f t="shared" si="941"/>
        <v>0.99999999999999889</v>
      </c>
      <c r="BY221">
        <f t="shared" si="942"/>
        <v>1</v>
      </c>
      <c r="CA221" s="83">
        <f t="shared" si="782"/>
        <v>1.8118750864660234</v>
      </c>
      <c r="CB221" s="83">
        <f t="shared" si="887"/>
        <v>0.72304445510254711</v>
      </c>
      <c r="CC221" s="83">
        <f t="shared" si="918"/>
        <v>0.7338796030381648</v>
      </c>
      <c r="CD221" s="83">
        <f t="shared" si="888"/>
        <v>0.84144007614369842</v>
      </c>
      <c r="CE221" s="83">
        <f t="shared" si="889"/>
        <v>0.97534920187832397</v>
      </c>
      <c r="CF221" s="83">
        <f t="shared" si="890"/>
        <v>0.8942145140517308</v>
      </c>
      <c r="CG221" s="411">
        <f t="shared" si="749"/>
        <v>1.3296988518897161</v>
      </c>
      <c r="CH221" s="411">
        <f t="shared" si="891"/>
        <v>1.3296981692104259</v>
      </c>
      <c r="CI221" s="9"/>
      <c r="CJ221" s="84">
        <f t="shared" si="750"/>
        <v>0.82069790669519238</v>
      </c>
      <c r="CL221" s="87">
        <f t="shared" si="892"/>
        <v>0.56419612489519633</v>
      </c>
      <c r="CM221" s="87">
        <f t="shared" si="751"/>
        <v>7.8799904227693039E-4</v>
      </c>
      <c r="CN221" s="92">
        <f t="shared" si="752"/>
        <v>1</v>
      </c>
      <c r="CO221" s="92">
        <f t="shared" si="753"/>
        <v>1</v>
      </c>
      <c r="CP221" s="5">
        <f t="shared" si="754"/>
        <v>1</v>
      </c>
      <c r="CQ221" s="91">
        <f t="shared" si="893"/>
        <v>1</v>
      </c>
      <c r="CR221" s="37">
        <f t="shared" si="894"/>
        <v>1.3296988518897161</v>
      </c>
      <c r="CS221">
        <f t="shared" si="895"/>
        <v>0.82069790669519238</v>
      </c>
      <c r="CT221" s="84">
        <f t="shared" si="896"/>
        <v>0.8721709648077598</v>
      </c>
      <c r="CU221" s="205"/>
      <c r="CV221" s="244"/>
      <c r="CW221" s="5"/>
      <c r="CX221" s="26">
        <f t="shared" si="824"/>
        <v>0.12365809388288994</v>
      </c>
      <c r="CY221" s="26">
        <f t="shared" si="825"/>
        <v>9.0183889074556586E-2</v>
      </c>
      <c r="CZ221" s="26">
        <f t="shared" si="826"/>
        <v>0.20019175169508621</v>
      </c>
      <c r="DA221" s="26">
        <f t="shared" si="827"/>
        <v>0.29976345845999525</v>
      </c>
      <c r="DB221" s="26">
        <f t="shared" si="828"/>
        <v>0.28620280688747202</v>
      </c>
      <c r="DC221" s="26">
        <f t="shared" si="943"/>
        <v>1</v>
      </c>
      <c r="DE221" s="26">
        <f t="shared" si="944"/>
        <v>0.12562134950227372</v>
      </c>
      <c r="DF221" s="26">
        <f t="shared" si="945"/>
        <v>9.0723985934638901E-2</v>
      </c>
      <c r="DG221" s="26">
        <f t="shared" si="946"/>
        <v>0.20092925828521732</v>
      </c>
      <c r="DH221" s="26">
        <f t="shared" si="947"/>
        <v>0.29919092750906406</v>
      </c>
      <c r="DI221" s="26">
        <f t="shared" si="948"/>
        <v>0.28351334734111011</v>
      </c>
      <c r="DJ221" s="26">
        <f t="shared" si="949"/>
        <v>0.99997886857230411</v>
      </c>
      <c r="DK221" s="26"/>
      <c r="DL221" s="26">
        <f t="shared" si="950"/>
        <v>0.12562400411683358</v>
      </c>
      <c r="DM221" s="26">
        <f t="shared" si="951"/>
        <v>9.0725903102500449E-2</v>
      </c>
      <c r="DN221" s="26">
        <f t="shared" si="952"/>
        <v>0.20093350429703505</v>
      </c>
      <c r="DO221" s="26">
        <f t="shared" si="953"/>
        <v>0.29919724997411867</v>
      </c>
      <c r="DP221" s="26">
        <f t="shared" si="954"/>
        <v>0.28351933850951222</v>
      </c>
      <c r="DQ221" s="26">
        <f t="shared" si="955"/>
        <v>1</v>
      </c>
      <c r="DR221" s="26"/>
      <c r="DS221" s="26"/>
      <c r="DT221" s="26">
        <f t="shared" si="783"/>
        <v>-2.8222704801977395E-2</v>
      </c>
      <c r="DU221" s="26">
        <f t="shared" si="784"/>
        <v>-1.0776465234459826E-2</v>
      </c>
      <c r="DV221" s="26">
        <f t="shared" si="785"/>
        <v>-4.7706588727395687E-2</v>
      </c>
      <c r="DW221" s="26">
        <f t="shared" si="786"/>
        <v>-2.1298048121429863E-2</v>
      </c>
      <c r="DX221" s="26">
        <f t="shared" si="787"/>
        <v>3.3055021347368672E-3</v>
      </c>
      <c r="DZ221" s="26">
        <f t="shared" si="788"/>
        <v>0.98064559929359141</v>
      </c>
      <c r="EA221" s="26">
        <f t="shared" si="789"/>
        <v>0.69848056579640505</v>
      </c>
      <c r="EB221" s="26">
        <f t="shared" si="897"/>
        <v>0.8721709648077598</v>
      </c>
      <c r="ED221" s="26">
        <f t="shared" si="919"/>
        <v>-2.5541877575805654E-2</v>
      </c>
      <c r="EE221" s="26">
        <f t="shared" si="920"/>
        <v>-2.3496946673217358E-2</v>
      </c>
      <c r="EF221" s="26">
        <f t="shared" si="921"/>
        <v>1.8013310780970595E-2</v>
      </c>
      <c r="EG221" s="26">
        <f t="shared" si="922"/>
        <v>2.7794879674313119E-3</v>
      </c>
      <c r="EH221" s="26">
        <f t="shared" si="923"/>
        <v>-6.7360674101013132E-3</v>
      </c>
      <c r="EJ221" s="26">
        <f t="shared" si="924"/>
        <v>0.99720474681398752</v>
      </c>
      <c r="EK221" s="26">
        <f t="shared" si="790"/>
        <v>0.74040465287609181</v>
      </c>
      <c r="EL221" s="26">
        <f t="shared" si="898"/>
        <v>0.84144007614369842</v>
      </c>
      <c r="EO221" s="26">
        <f t="shared" si="791"/>
        <v>-8.8578847551213646E-3</v>
      </c>
      <c r="EP221" s="26">
        <f t="shared" si="792"/>
        <v>2.2620591777016467E-3</v>
      </c>
      <c r="EQ221" s="26">
        <f t="shared" si="793"/>
        <v>-3.4564854277899008E-2</v>
      </c>
      <c r="ER221" s="26">
        <f t="shared" si="794"/>
        <v>-1.8197116250009616E-2</v>
      </c>
      <c r="ES221" s="292">
        <f t="shared" si="859"/>
        <v>3.3055021347368672E-3</v>
      </c>
      <c r="EU221" s="26">
        <f t="shared" si="925"/>
        <v>0.98771594636993365</v>
      </c>
      <c r="EV221" s="26">
        <f t="shared" si="796"/>
        <v>0.71161370079967401</v>
      </c>
      <c r="EW221" s="26">
        <f t="shared" si="899"/>
        <v>0.8942145140517308</v>
      </c>
      <c r="EX221" s="26"/>
      <c r="EY221" s="26">
        <f t="shared" si="926"/>
        <v>-1.9364820046855781E-2</v>
      </c>
      <c r="EZ221" s="26">
        <f t="shared" si="927"/>
        <v>-1.3038524412161417E-2</v>
      </c>
      <c r="FA221" s="26">
        <f t="shared" si="928"/>
        <v>-1.3141721000027508E-2</v>
      </c>
      <c r="FB221" s="26">
        <f t="shared" si="929"/>
        <v>-3.1009318714206894E-3</v>
      </c>
      <c r="FC221" s="26">
        <f t="shared" si="930"/>
        <v>0</v>
      </c>
      <c r="FD221" s="26"/>
      <c r="FE221" s="26">
        <f t="shared" si="931"/>
        <v>0.99284172291418127</v>
      </c>
      <c r="FF221" s="26">
        <f t="shared" si="797"/>
        <v>0.9815451595911947</v>
      </c>
      <c r="FG221" s="26">
        <f t="shared" si="900"/>
        <v>0.97534920187832397</v>
      </c>
      <c r="FW221" s="26">
        <f t="shared" si="901"/>
        <v>1.8118750864660234</v>
      </c>
      <c r="FY221" s="8">
        <f t="shared" si="798"/>
        <v>55</v>
      </c>
      <c r="FZ221" t="b">
        <f t="shared" si="768"/>
        <v>0</v>
      </c>
      <c r="GD221" s="11"/>
      <c r="GE221" s="11"/>
      <c r="GF221" s="11"/>
      <c r="GG221" s="11" t="str">
        <f t="shared" ca="1" si="902"/>
        <v/>
      </c>
      <c r="GH221" s="12" t="str">
        <f t="shared" ca="1" si="803"/>
        <v/>
      </c>
      <c r="GI221" s="12" t="str">
        <f t="shared" ca="1" si="804"/>
        <v/>
      </c>
      <c r="GJ221" s="12" t="str">
        <f t="shared" ca="1" si="805"/>
        <v/>
      </c>
      <c r="GN221" s="12" t="str">
        <f t="shared" ca="1" si="862"/>
        <v/>
      </c>
      <c r="GO221" s="12" t="str">
        <f t="shared" ca="1" si="863"/>
        <v/>
      </c>
      <c r="GP221" s="12" t="str">
        <f t="shared" ca="1" si="864"/>
        <v/>
      </c>
      <c r="GQ221" s="12" t="str">
        <f t="shared" ca="1" si="865"/>
        <v/>
      </c>
      <c r="GR221" s="12" t="str">
        <f t="shared" ca="1" si="866"/>
        <v/>
      </c>
      <c r="GY221" s="14"/>
      <c r="HA221">
        <f t="shared" si="903"/>
        <v>1.3059448483420055</v>
      </c>
      <c r="HB221">
        <f t="shared" si="904"/>
        <v>0.90991280011988795</v>
      </c>
      <c r="HC221">
        <f t="shared" si="905"/>
        <v>0.96972561129179002</v>
      </c>
      <c r="HD221">
        <f t="shared" si="906"/>
        <v>0.93612257884233563</v>
      </c>
      <c r="HE221">
        <f t="shared" si="907"/>
        <v>1.0787137068838264</v>
      </c>
      <c r="HF221">
        <f t="shared" si="908"/>
        <v>1.0787133200953312</v>
      </c>
      <c r="HH221">
        <f t="shared" si="909"/>
        <v>0.88236574631848252</v>
      </c>
      <c r="HJ221">
        <f t="shared" si="771"/>
        <v>0.90344692161926332</v>
      </c>
      <c r="HK221">
        <f t="shared" si="772"/>
        <v>0.94753231620452949</v>
      </c>
      <c r="HL221">
        <f t="shared" si="773"/>
        <v>0.69626175401792312</v>
      </c>
      <c r="HM221">
        <f t="shared" si="774"/>
        <v>1.0537788959083181</v>
      </c>
      <c r="HN221">
        <f t="shared" si="932"/>
        <v>0.97264917757133196</v>
      </c>
      <c r="HP221" s="8">
        <f t="shared" si="799"/>
        <v>55</v>
      </c>
      <c r="HQ221" t="b">
        <f t="shared" si="776"/>
        <v>0</v>
      </c>
      <c r="HT221" s="11"/>
      <c r="HU221" s="11"/>
      <c r="HV221" s="11"/>
      <c r="HW221" s="11" t="str">
        <f t="shared" ca="1" si="841"/>
        <v/>
      </c>
      <c r="HX221" s="12" t="str">
        <f t="shared" ca="1" si="910"/>
        <v/>
      </c>
      <c r="HY221" s="12" t="str">
        <f t="shared" ca="1" si="911"/>
        <v/>
      </c>
      <c r="HZ221" s="12" t="str">
        <f t="shared" ca="1" si="912"/>
        <v/>
      </c>
      <c r="IC221" s="12" t="str">
        <f t="shared" ca="1" si="913"/>
        <v/>
      </c>
      <c r="ID221" s="12" t="str">
        <f t="shared" ca="1" si="914"/>
        <v/>
      </c>
      <c r="IE221" s="12" t="str">
        <f t="shared" ca="1" si="915"/>
        <v/>
      </c>
      <c r="IF221" s="12" t="str">
        <f t="shared" ca="1" si="916"/>
        <v/>
      </c>
      <c r="IG221" s="12" t="str">
        <f t="shared" ca="1" si="917"/>
        <v/>
      </c>
      <c r="IH221" s="197"/>
      <c r="II221">
        <f t="shared" si="933"/>
        <v>1.250147645142897</v>
      </c>
      <c r="IJ221">
        <f t="shared" si="934"/>
        <v>1.3553934946810935</v>
      </c>
      <c r="IK221" t="e">
        <f t="shared" si="935"/>
        <v>#DIV/0!</v>
      </c>
      <c r="IL221">
        <f t="shared" si="962"/>
        <v>1.1577731509385314</v>
      </c>
      <c r="IM221">
        <f t="shared" si="867"/>
        <v>1.3630297372675912</v>
      </c>
      <c r="IN221">
        <f t="shared" si="868"/>
        <v>1.1205517165114673</v>
      </c>
    </row>
    <row r="222" spans="1:248" x14ac:dyDescent="0.2">
      <c r="A222" t="s">
        <v>202</v>
      </c>
      <c r="B222" s="1">
        <f t="shared" si="781"/>
        <v>2005</v>
      </c>
      <c r="C222" s="42">
        <f t="shared" si="958"/>
        <v>11539.02</v>
      </c>
      <c r="D222" s="42">
        <f t="shared" si="958"/>
        <v>8403.0079999999998</v>
      </c>
      <c r="E222" s="42">
        <f t="shared" si="958"/>
        <v>24820.363000000001</v>
      </c>
      <c r="F222" s="42">
        <f t="shared" si="958"/>
        <v>28205.06</v>
      </c>
      <c r="G222" s="42">
        <f t="shared" si="870"/>
        <v>27134.300999999999</v>
      </c>
      <c r="H222" s="42">
        <f t="shared" si="960"/>
        <v>100101.75200000001</v>
      </c>
      <c r="I222" s="42">
        <f t="shared" si="842"/>
        <v>72967.451000000001</v>
      </c>
      <c r="J222" s="277">
        <f t="shared" si="807"/>
        <v>3.1722549229559167</v>
      </c>
      <c r="K222" s="277"/>
      <c r="L222" s="42">
        <f>[11]National!H152</f>
        <v>11527.770999999999</v>
      </c>
      <c r="M222" s="42">
        <f t="shared" si="871"/>
        <v>8277.0320603679993</v>
      </c>
      <c r="N222" s="42">
        <f>[12]Total_Industrial!F150</f>
        <v>18292.964794672058</v>
      </c>
      <c r="O222" s="42">
        <f t="shared" si="808"/>
        <v>27634.223816091784</v>
      </c>
      <c r="P222" s="42">
        <f t="shared" si="809"/>
        <v>27139.931001001845</v>
      </c>
      <c r="Q222" s="42">
        <f t="shared" si="961"/>
        <v>92871.922672133689</v>
      </c>
      <c r="R222" s="27"/>
      <c r="S222" s="27"/>
      <c r="T222" s="51">
        <f t="shared" si="811"/>
        <v>0.99902513385018821</v>
      </c>
      <c r="U222" s="51">
        <f t="shared" si="812"/>
        <v>0.98500823280996508</v>
      </c>
      <c r="V222" s="51">
        <f t="shared" si="813"/>
        <v>0.73701439397449819</v>
      </c>
      <c r="W222" s="51">
        <f t="shared" si="814"/>
        <v>0.97976121362946167</v>
      </c>
      <c r="X222" s="51">
        <f t="shared" si="815"/>
        <v>1.000207486494745</v>
      </c>
      <c r="Y222" s="51">
        <f t="shared" si="816"/>
        <v>0.92777519690298405</v>
      </c>
      <c r="AA222" s="23">
        <f t="shared" si="817"/>
        <v>109930.77908752284</v>
      </c>
      <c r="AB222" s="23">
        <f t="shared" si="872"/>
        <v>79981.502570981233</v>
      </c>
      <c r="AC222" s="27">
        <f t="shared" si="959"/>
        <v>3117.4028603454476</v>
      </c>
      <c r="AD222" s="58">
        <f t="shared" si="959"/>
        <v>1.5860423140251678</v>
      </c>
      <c r="AE222" s="27">
        <f t="shared" si="873"/>
        <v>12493.817190769316</v>
      </c>
      <c r="AF222" s="27">
        <f t="shared" si="819"/>
        <v>14912.5</v>
      </c>
      <c r="AI222" s="267">
        <f t="shared" si="820"/>
        <v>104.86390704847103</v>
      </c>
      <c r="AJ222" s="267">
        <f t="shared" si="821"/>
        <v>103.48682875796659</v>
      </c>
      <c r="AK222" s="267">
        <f t="shared" si="822"/>
        <v>5.8680143741976831</v>
      </c>
      <c r="AL222" s="51">
        <f t="shared" si="956"/>
        <v>17.423383709076298</v>
      </c>
      <c r="AM222" s="291">
        <f t="shared" si="957"/>
        <v>2.1722689380354767</v>
      </c>
      <c r="AN222" s="15"/>
      <c r="AO222" s="34">
        <f t="shared" si="874"/>
        <v>6.2277902881564922</v>
      </c>
      <c r="AP222" s="34">
        <f t="shared" si="875"/>
        <v>6.7126070075440074</v>
      </c>
      <c r="AR222" s="26">
        <f t="shared" si="876"/>
        <v>0.92592551721241001</v>
      </c>
      <c r="AS222" s="26">
        <f t="shared" si="877"/>
        <v>0.98805457363635352</v>
      </c>
      <c r="AT222" s="26">
        <f t="shared" si="878"/>
        <v>0.64488053969797765</v>
      </c>
      <c r="AU222" s="26">
        <f t="shared" si="879"/>
        <v>0.8989350289529392</v>
      </c>
      <c r="AV222" s="26">
        <f t="shared" si="880"/>
        <v>0.95153010827829987</v>
      </c>
      <c r="AW222" s="26">
        <f t="shared" si="881"/>
        <v>0.7150274685647654</v>
      </c>
      <c r="AZ222" s="34">
        <f t="shared" si="882"/>
        <v>7.3717203076293609</v>
      </c>
      <c r="BA222" s="34">
        <f t="shared" si="883"/>
        <v>5.363386593192371</v>
      </c>
      <c r="BB222" s="34">
        <f t="shared" si="884"/>
        <v>0.20904629407178191</v>
      </c>
      <c r="BC222" s="95">
        <f t="shared" si="885"/>
        <v>1.0635656757922332E-4</v>
      </c>
      <c r="BD222" s="34">
        <f t="shared" si="886"/>
        <v>0.83780836149333215</v>
      </c>
      <c r="BE222" s="34"/>
      <c r="BI222" s="258">
        <f>[11]National!CQ152</f>
        <v>0.82548122185905781</v>
      </c>
      <c r="BJ222" s="258">
        <f>[10]Commercial_Total!Y151</f>
        <v>1.0016226699261208</v>
      </c>
      <c r="BK222" s="258">
        <f>[12]Total_Industrial!Z150</f>
        <v>0.81543875116370768</v>
      </c>
      <c r="BL222" s="51">
        <f t="shared" si="823"/>
        <v>0.84164428001675029</v>
      </c>
      <c r="BM222" s="290">
        <f t="shared" si="844"/>
        <v>0.95153010827829987</v>
      </c>
      <c r="BO222" s="258">
        <f>[11]National!CU152</f>
        <v>1.1216796853684228</v>
      </c>
      <c r="BP222" s="258">
        <f>[10]Commercial_Total!X151</f>
        <v>0.98645388458433358</v>
      </c>
      <c r="BQ222" s="258">
        <f>[12]Total_Industrial!AD150</f>
        <v>0.79084069368245058</v>
      </c>
      <c r="BR222" s="51">
        <f t="shared" si="936"/>
        <v>1.068070027084421</v>
      </c>
      <c r="BS222" s="51">
        <v>1</v>
      </c>
      <c r="BU222">
        <f t="shared" si="938"/>
        <v>0.999999999999999</v>
      </c>
      <c r="BV222">
        <f t="shared" si="939"/>
        <v>1.0000000000000002</v>
      </c>
      <c r="BW222">
        <f t="shared" si="940"/>
        <v>1.0000024933732392</v>
      </c>
      <c r="BX222">
        <f t="shared" si="941"/>
        <v>0.99999999999999922</v>
      </c>
      <c r="BY222">
        <f t="shared" si="942"/>
        <v>1</v>
      </c>
      <c r="CA222" s="83">
        <f t="shared" si="782"/>
        <v>1.8755266566890114</v>
      </c>
      <c r="CB222" s="83">
        <f t="shared" si="887"/>
        <v>0.69916140073816357</v>
      </c>
      <c r="CC222" s="83">
        <f t="shared" si="918"/>
        <v>0.7150274685647654</v>
      </c>
      <c r="CD222" s="83">
        <f t="shared" si="888"/>
        <v>0.8322208738502519</v>
      </c>
      <c r="CE222" s="83">
        <f t="shared" si="889"/>
        <v>0.97955537846521457</v>
      </c>
      <c r="CF222" s="83">
        <f t="shared" si="890"/>
        <v>0.87711263539560014</v>
      </c>
      <c r="CG222" s="411">
        <f t="shared" si="749"/>
        <v>1.3410538171158934</v>
      </c>
      <c r="CH222" s="411">
        <f t="shared" si="891"/>
        <v>1.3410530775580818</v>
      </c>
      <c r="CI222" s="9"/>
      <c r="CJ222" s="84">
        <f t="shared" si="750"/>
        <v>0.81520643305103513</v>
      </c>
      <c r="CL222" s="87">
        <f t="shared" si="892"/>
        <v>0.53035242774256575</v>
      </c>
      <c r="CM222" s="87">
        <f t="shared" si="751"/>
        <v>7.3647740534554709E-4</v>
      </c>
      <c r="CN222" s="92">
        <f t="shared" si="752"/>
        <v>1</v>
      </c>
      <c r="CO222" s="92">
        <f t="shared" si="753"/>
        <v>1</v>
      </c>
      <c r="CP222" s="5">
        <f t="shared" si="754"/>
        <v>1</v>
      </c>
      <c r="CQ222" s="91">
        <f t="shared" si="893"/>
        <v>1</v>
      </c>
      <c r="CR222" s="37">
        <f t="shared" si="894"/>
        <v>1.3410538171158934</v>
      </c>
      <c r="CS222">
        <f t="shared" si="895"/>
        <v>0.81520643305103513</v>
      </c>
      <c r="CT222" s="84">
        <f t="shared" si="896"/>
        <v>0.85917992570494617</v>
      </c>
      <c r="CU222" s="205"/>
      <c r="CV222" s="244"/>
      <c r="CW222" s="5"/>
      <c r="CX222" s="26">
        <f t="shared" si="824"/>
        <v>0.12412546944566399</v>
      </c>
      <c r="CY222" s="26">
        <f t="shared" si="825"/>
        <v>8.9123082867450215E-2</v>
      </c>
      <c r="CZ222" s="26">
        <f t="shared" si="826"/>
        <v>0.19696980818682761</v>
      </c>
      <c r="DA222" s="26">
        <f t="shared" si="827"/>
        <v>0.29755197287827295</v>
      </c>
      <c r="DB222" s="26">
        <f t="shared" si="828"/>
        <v>0.29222966662178523</v>
      </c>
      <c r="DC222" s="26">
        <f t="shared" si="943"/>
        <v>1</v>
      </c>
      <c r="DE222" s="26">
        <f t="shared" si="944"/>
        <v>0.12389163473488897</v>
      </c>
      <c r="DF222" s="26">
        <f t="shared" si="945"/>
        <v>8.9652439980524801E-2</v>
      </c>
      <c r="DG222" s="26">
        <f t="shared" si="946"/>
        <v>0.19857642356846816</v>
      </c>
      <c r="DH222" s="26">
        <f t="shared" si="947"/>
        <v>0.29865635103941041</v>
      </c>
      <c r="DI222" s="26">
        <f t="shared" si="948"/>
        <v>0.28920577051136886</v>
      </c>
      <c r="DJ222" s="26">
        <f t="shared" si="949"/>
        <v>0.99998261983466119</v>
      </c>
      <c r="DK222" s="26"/>
      <c r="DL222" s="26">
        <f t="shared" si="950"/>
        <v>0.12389378802940937</v>
      </c>
      <c r="DM222" s="26">
        <f t="shared" si="951"/>
        <v>8.9653998181836489E-2</v>
      </c>
      <c r="DN222" s="26">
        <f t="shared" si="952"/>
        <v>0.19857987491952722</v>
      </c>
      <c r="DO222" s="26">
        <f t="shared" si="953"/>
        <v>0.29866154182638771</v>
      </c>
      <c r="DP222" s="26">
        <f t="shared" si="954"/>
        <v>0.28921079704283925</v>
      </c>
      <c r="DQ222" s="26">
        <f t="shared" si="955"/>
        <v>1</v>
      </c>
      <c r="DR222" s="26"/>
      <c r="DS222" s="26"/>
      <c r="DT222" s="26">
        <f t="shared" si="783"/>
        <v>-1.9828476418115671E-4</v>
      </c>
      <c r="DU222" s="26">
        <f t="shared" si="784"/>
        <v>-1.7635502121335939E-2</v>
      </c>
      <c r="DV222" s="26">
        <f t="shared" si="785"/>
        <v>-3.0687224515681708E-2</v>
      </c>
      <c r="DW222" s="26">
        <f t="shared" si="786"/>
        <v>-1.3339175261092304E-2</v>
      </c>
      <c r="DX222" s="26">
        <f t="shared" si="787"/>
        <v>-1.1492248418670279E-2</v>
      </c>
      <c r="DZ222" s="26">
        <f t="shared" si="788"/>
        <v>0.98510493971135915</v>
      </c>
      <c r="EA222" s="26">
        <f t="shared" si="789"/>
        <v>0.68807665565842357</v>
      </c>
      <c r="EB222" s="26">
        <f t="shared" si="897"/>
        <v>0.85917992570494617</v>
      </c>
      <c r="ED222" s="26">
        <f t="shared" si="919"/>
        <v>-2.2053287745643281E-2</v>
      </c>
      <c r="EE222" s="26">
        <f t="shared" si="920"/>
        <v>-2.0220954803229961E-2</v>
      </c>
      <c r="EF222" s="26">
        <f t="shared" si="921"/>
        <v>-1.156200920736276E-2</v>
      </c>
      <c r="EG222" s="26">
        <f t="shared" si="922"/>
        <v>-2.0089635182411934E-2</v>
      </c>
      <c r="EH222" s="26">
        <f t="shared" si="923"/>
        <v>6.3075694807548767E-3</v>
      </c>
      <c r="EJ222" s="26">
        <f t="shared" si="924"/>
        <v>0.98904354266592831</v>
      </c>
      <c r="EK222" s="26">
        <f t="shared" si="790"/>
        <v>0.7322924408869067</v>
      </c>
      <c r="EL222" s="26">
        <f t="shared" si="898"/>
        <v>0.8322208738502519</v>
      </c>
      <c r="EO222" s="26">
        <f t="shared" si="791"/>
        <v>-2.0822255080686022E-2</v>
      </c>
      <c r="EP222" s="26">
        <f t="shared" si="792"/>
        <v>-2.2020350478584454E-2</v>
      </c>
      <c r="EQ222" s="26">
        <f t="shared" si="793"/>
        <v>-3.4407764565814743E-2</v>
      </c>
      <c r="ER222" s="26">
        <f t="shared" si="794"/>
        <v>-1.5401868639394892E-2</v>
      </c>
      <c r="ES222" s="292">
        <f t="shared" si="859"/>
        <v>-1.1492248418670279E-2</v>
      </c>
      <c r="EU222" s="26">
        <f t="shared" si="925"/>
        <v>0.98087497084045172</v>
      </c>
      <c r="EV222" s="26">
        <f t="shared" si="796"/>
        <v>0.69800406802154613</v>
      </c>
      <c r="EW222" s="26">
        <f t="shared" si="899"/>
        <v>0.87711263539560014</v>
      </c>
      <c r="EX222" s="26"/>
      <c r="EY222" s="26">
        <f t="shared" si="926"/>
        <v>2.0623970316504949E-2</v>
      </c>
      <c r="EZ222" s="26">
        <f t="shared" si="927"/>
        <v>4.3848483572488852E-3</v>
      </c>
      <c r="FA222" s="26">
        <f t="shared" si="928"/>
        <v>3.7207317422100119E-3</v>
      </c>
      <c r="FB222" s="26">
        <f t="shared" si="929"/>
        <v>2.0626933783029567E-3</v>
      </c>
      <c r="FC222" s="26">
        <f t="shared" si="930"/>
        <v>0</v>
      </c>
      <c r="FD222" s="26"/>
      <c r="FE222" s="26">
        <f t="shared" si="931"/>
        <v>1.0043124827280223</v>
      </c>
      <c r="FF222" s="26">
        <f t="shared" si="797"/>
        <v>0.98577805613870562</v>
      </c>
      <c r="FG222" s="26">
        <f t="shared" si="900"/>
        <v>0.97955537846521457</v>
      </c>
      <c r="FW222" s="26">
        <f t="shared" si="901"/>
        <v>1.8755266566890114</v>
      </c>
      <c r="FY222" s="8">
        <f t="shared" si="798"/>
        <v>56</v>
      </c>
      <c r="FZ222" t="b">
        <f t="shared" si="768"/>
        <v>0</v>
      </c>
      <c r="GD222" s="11"/>
      <c r="GE222" s="11"/>
      <c r="GF222" s="11"/>
      <c r="GG222" s="11" t="str">
        <f t="shared" ca="1" si="902"/>
        <v/>
      </c>
      <c r="GH222" s="12" t="str">
        <f t="shared" ca="1" si="803"/>
        <v/>
      </c>
      <c r="GI222" s="12" t="str">
        <f t="shared" ca="1" si="804"/>
        <v/>
      </c>
      <c r="GJ222" s="12" t="str">
        <f t="shared" ca="1" si="805"/>
        <v/>
      </c>
      <c r="GN222" s="12" t="str">
        <f t="shared" ca="1" si="862"/>
        <v/>
      </c>
      <c r="GO222" s="12" t="str">
        <f t="shared" ca="1" si="863"/>
        <v/>
      </c>
      <c r="GP222" s="12" t="str">
        <f t="shared" ca="1" si="864"/>
        <v/>
      </c>
      <c r="GQ222" s="12" t="str">
        <f t="shared" ca="1" si="865"/>
        <v/>
      </c>
      <c r="GR222" s="12" t="str">
        <f t="shared" ca="1" si="866"/>
        <v/>
      </c>
      <c r="GY222" s="14"/>
      <c r="HA222">
        <f t="shared" si="903"/>
        <v>1.351822978044491</v>
      </c>
      <c r="HB222">
        <f t="shared" si="904"/>
        <v>0.89994337934764856</v>
      </c>
      <c r="HC222">
        <f t="shared" si="905"/>
        <v>0.97390753624140669</v>
      </c>
      <c r="HD222">
        <f t="shared" si="906"/>
        <v>0.91821920722506434</v>
      </c>
      <c r="HE222">
        <f t="shared" si="907"/>
        <v>1.087925384109282</v>
      </c>
      <c r="HF222">
        <f t="shared" si="908"/>
        <v>1.0879249526046482</v>
      </c>
      <c r="HH222">
        <f t="shared" si="909"/>
        <v>0.87646163933723409</v>
      </c>
      <c r="HJ222">
        <f t="shared" si="771"/>
        <v>0.90326779961862858</v>
      </c>
      <c r="HK222">
        <f t="shared" si="772"/>
        <v>0.93096859211709526</v>
      </c>
      <c r="HL222">
        <f t="shared" si="773"/>
        <v>0.67521992220119875</v>
      </c>
      <c r="HM222">
        <f t="shared" si="774"/>
        <v>1.039815690395131</v>
      </c>
      <c r="HN222">
        <f t="shared" si="932"/>
        <v>0.96153523600671453</v>
      </c>
      <c r="HP222" s="8">
        <f t="shared" si="799"/>
        <v>56</v>
      </c>
      <c r="HQ222" t="b">
        <f t="shared" si="776"/>
        <v>0</v>
      </c>
      <c r="HT222" s="11"/>
      <c r="HU222" s="11"/>
      <c r="HV222" s="11"/>
      <c r="HW222" s="11" t="str">
        <f t="shared" ca="1" si="841"/>
        <v/>
      </c>
      <c r="HX222" s="12" t="str">
        <f t="shared" ca="1" si="910"/>
        <v/>
      </c>
      <c r="HY222" s="12" t="str">
        <f t="shared" ca="1" si="911"/>
        <v/>
      </c>
      <c r="HZ222" s="12" t="str">
        <f t="shared" ca="1" si="912"/>
        <v/>
      </c>
      <c r="IC222" s="12" t="str">
        <f t="shared" ca="1" si="913"/>
        <v/>
      </c>
      <c r="ID222" s="12" t="str">
        <f t="shared" ca="1" si="914"/>
        <v/>
      </c>
      <c r="IE222" s="12" t="str">
        <f t="shared" ca="1" si="915"/>
        <v/>
      </c>
      <c r="IF222" s="12" t="str">
        <f t="shared" ca="1" si="916"/>
        <v/>
      </c>
      <c r="IG222" s="12" t="str">
        <f t="shared" ca="1" si="917"/>
        <v/>
      </c>
      <c r="IH222" s="197"/>
      <c r="II222">
        <f t="shared" si="933"/>
        <v>1.2658395878589526</v>
      </c>
      <c r="IJ222">
        <f t="shared" si="934"/>
        <v>1.3749235017534167</v>
      </c>
      <c r="IK222" t="e">
        <f t="shared" si="935"/>
        <v>#DIV/0!</v>
      </c>
      <c r="IL222">
        <f t="shared" si="962"/>
        <v>1.1720731750962445</v>
      </c>
      <c r="IM222">
        <f t="shared" si="867"/>
        <v>1.3584994543075744</v>
      </c>
      <c r="IN222">
        <f t="shared" si="868"/>
        <v>1.1119321407448957</v>
      </c>
    </row>
    <row r="223" spans="1:248" x14ac:dyDescent="0.2">
      <c r="A223" t="s">
        <v>202</v>
      </c>
      <c r="B223" s="1">
        <f t="shared" si="781"/>
        <v>2006</v>
      </c>
      <c r="C223" s="42">
        <f t="shared" si="958"/>
        <v>10766.361000000001</v>
      </c>
      <c r="D223" s="42">
        <f t="shared" si="958"/>
        <v>8182.2939999999999</v>
      </c>
      <c r="E223" s="42">
        <f t="shared" si="958"/>
        <v>24905.605</v>
      </c>
      <c r="F223" s="42">
        <f t="shared" si="958"/>
        <v>28642.864999999998</v>
      </c>
      <c r="G223" s="42">
        <f t="shared" si="870"/>
        <v>26894.801999999996</v>
      </c>
      <c r="H223" s="42">
        <f t="shared" si="960"/>
        <v>99391.926999999996</v>
      </c>
      <c r="I223" s="42">
        <f t="shared" si="842"/>
        <v>72497.125</v>
      </c>
      <c r="J223" s="277">
        <f t="shared" si="807"/>
        <v>3.1478139418398148</v>
      </c>
      <c r="K223" s="277"/>
      <c r="L223" s="42">
        <f>[11]National!H153</f>
        <v>10752.386</v>
      </c>
      <c r="M223" s="42">
        <f t="shared" si="871"/>
        <v>8018.3437901039997</v>
      </c>
      <c r="N223" s="42">
        <f>[12]Total_Industrial!F151</f>
        <v>18304.261115721856</v>
      </c>
      <c r="O223" s="42">
        <f t="shared" si="808"/>
        <v>27849.279826178536</v>
      </c>
      <c r="P223" s="42">
        <f t="shared" si="809"/>
        <v>26844.945470312708</v>
      </c>
      <c r="Q223" s="42">
        <f t="shared" si="961"/>
        <v>91769.216202317097</v>
      </c>
      <c r="R223" s="27"/>
      <c r="S223" s="27"/>
      <c r="T223" s="51">
        <f t="shared" si="811"/>
        <v>0.99870197553286566</v>
      </c>
      <c r="U223" s="51">
        <f t="shared" si="812"/>
        <v>0.97996280628684329</v>
      </c>
      <c r="V223" s="51">
        <f t="shared" si="813"/>
        <v>0.73494545166527203</v>
      </c>
      <c r="W223" s="51">
        <f t="shared" si="814"/>
        <v>0.97229379205531774</v>
      </c>
      <c r="X223" s="51">
        <f t="shared" si="815"/>
        <v>0.99814623919940781</v>
      </c>
      <c r="Y223" s="51">
        <f t="shared" si="816"/>
        <v>0.92330653979892252</v>
      </c>
      <c r="AA223" s="23">
        <f t="shared" si="817"/>
        <v>110743.17134548329</v>
      </c>
      <c r="AB223" s="23">
        <f t="shared" si="872"/>
        <v>81211.409424915444</v>
      </c>
      <c r="AC223" s="27">
        <f t="shared" si="959"/>
        <v>3252.1161741440555</v>
      </c>
      <c r="AD223" s="58">
        <f t="shared" si="959"/>
        <v>1.6071949045529643</v>
      </c>
      <c r="AE223" s="27">
        <f t="shared" si="873"/>
        <v>12498.551357352158</v>
      </c>
      <c r="AF223" s="27">
        <f t="shared" si="819"/>
        <v>15338.3</v>
      </c>
      <c r="AI223" s="267">
        <f t="shared" si="820"/>
        <v>97.092993358985481</v>
      </c>
      <c r="AJ223" s="267">
        <f t="shared" si="821"/>
        <v>98.734203074229526</v>
      </c>
      <c r="AK223" s="267">
        <f t="shared" si="822"/>
        <v>5.6284155102606279</v>
      </c>
      <c r="AL223" s="51">
        <f t="shared" si="956"/>
        <v>17.327879616395823</v>
      </c>
      <c r="AM223" s="291">
        <f t="shared" si="957"/>
        <v>2.1478445543628073</v>
      </c>
      <c r="AN223" s="15"/>
      <c r="AO223" s="34">
        <f t="shared" si="874"/>
        <v>5.9830109074876026</v>
      </c>
      <c r="AP223" s="34">
        <f t="shared" si="875"/>
        <v>6.479983244557741</v>
      </c>
      <c r="AR223" s="26">
        <f t="shared" si="876"/>
        <v>0.85731003759057933</v>
      </c>
      <c r="AS223" s="26">
        <f t="shared" si="877"/>
        <v>0.94267823347831659</v>
      </c>
      <c r="AT223" s="26">
        <f t="shared" si="878"/>
        <v>0.61854920599058938</v>
      </c>
      <c r="AU223" s="26">
        <f t="shared" si="879"/>
        <v>0.89400762932997602</v>
      </c>
      <c r="AV223" s="26">
        <f t="shared" si="880"/>
        <v>0.94083137018295904</v>
      </c>
      <c r="AW223" s="26">
        <f t="shared" si="881"/>
        <v>0.68692376358783747</v>
      </c>
      <c r="AZ223" s="34">
        <f t="shared" si="882"/>
        <v>7.2200420741205544</v>
      </c>
      <c r="BA223" s="34">
        <f t="shared" si="883"/>
        <v>5.2946812505242073</v>
      </c>
      <c r="BB223" s="34">
        <f t="shared" si="884"/>
        <v>0.2120258551563117</v>
      </c>
      <c r="BC223" s="95">
        <f t="shared" si="885"/>
        <v>1.0478311837380703E-4</v>
      </c>
      <c r="BD223" s="34">
        <f t="shared" si="886"/>
        <v>0.81485897116056927</v>
      </c>
      <c r="BE223" s="34"/>
      <c r="BI223" s="258">
        <f>[11]National!CQ153</f>
        <v>0.79300784646058564</v>
      </c>
      <c r="BJ223" s="258">
        <f>[10]Commercial_Total!Y152</f>
        <v>0.97673413398547826</v>
      </c>
      <c r="BK223" s="258">
        <f>[12]Total_Industrial!Z151</f>
        <v>0.81246785779047381</v>
      </c>
      <c r="BL223" s="51">
        <f t="shared" si="823"/>
        <v>0.83813139167191675</v>
      </c>
      <c r="BM223" s="290">
        <f t="shared" si="844"/>
        <v>0.94083137018295904</v>
      </c>
      <c r="BO223" s="258">
        <f>[11]National!CU153</f>
        <v>1.0810864500483712</v>
      </c>
      <c r="BP223" s="258">
        <f>[10]Commercial_Total!X152</f>
        <v>0.96513288588758583</v>
      </c>
      <c r="BQ223" s="258">
        <f>[12]Total_Industrial!AD151</f>
        <v>0.76132347551659119</v>
      </c>
      <c r="BR223" s="51">
        <f t="shared" si="936"/>
        <v>1.0666676349475415</v>
      </c>
      <c r="BS223" s="51">
        <v>1</v>
      </c>
      <c r="BU223">
        <f t="shared" si="938"/>
        <v>0.99999999999999889</v>
      </c>
      <c r="BV223">
        <f t="shared" si="939"/>
        <v>1</v>
      </c>
      <c r="BW223">
        <f t="shared" si="940"/>
        <v>1.0000026630831593</v>
      </c>
      <c r="BX223">
        <f t="shared" si="941"/>
        <v>0.99999999999999889</v>
      </c>
      <c r="BY223">
        <f t="shared" si="942"/>
        <v>1</v>
      </c>
      <c r="CA223" s="83">
        <f t="shared" si="782"/>
        <v>1.9290789953591325</v>
      </c>
      <c r="CB223" s="83">
        <f t="shared" si="887"/>
        <v>0.67493213246852191</v>
      </c>
      <c r="CC223" s="83">
        <f t="shared" si="918"/>
        <v>0.68692376358783747</v>
      </c>
      <c r="CD223" s="83">
        <f t="shared" si="888"/>
        <v>0.82111044219061069</v>
      </c>
      <c r="CE223" s="83">
        <f t="shared" si="889"/>
        <v>0.96563843785412351</v>
      </c>
      <c r="CF223" s="83">
        <f t="shared" si="890"/>
        <v>0.86634859390538599</v>
      </c>
      <c r="CG223" s="411">
        <f t="shared" si="749"/>
        <v>1.3251309791046413</v>
      </c>
      <c r="CH223" s="411">
        <f t="shared" si="891"/>
        <v>1.3251302037503399</v>
      </c>
      <c r="CI223" s="9"/>
      <c r="CJ223" s="84">
        <f t="shared" si="750"/>
        <v>0.79289580470264986</v>
      </c>
      <c r="CL223" s="87">
        <f t="shared" si="892"/>
        <v>0.44690670104645097</v>
      </c>
      <c r="CM223" s="87">
        <f t="shared" si="751"/>
        <v>6.920574402836298E-4</v>
      </c>
      <c r="CN223" s="92">
        <f t="shared" si="752"/>
        <v>1</v>
      </c>
      <c r="CO223" s="92">
        <f t="shared" si="753"/>
        <v>1</v>
      </c>
      <c r="CP223" s="5">
        <f t="shared" si="754"/>
        <v>1</v>
      </c>
      <c r="CQ223" s="91">
        <f t="shared" si="893"/>
        <v>1</v>
      </c>
      <c r="CR223" s="37">
        <f t="shared" si="894"/>
        <v>1.3251309791046413</v>
      </c>
      <c r="CS223">
        <f t="shared" si="895"/>
        <v>0.79289580470264986</v>
      </c>
      <c r="CT223" s="84">
        <f t="shared" si="896"/>
        <v>0.83657901336051466</v>
      </c>
      <c r="CU223" s="205"/>
      <c r="CV223" s="244"/>
      <c r="CW223" s="5"/>
      <c r="CX223" s="26">
        <f t="shared" si="824"/>
        <v>0.11716767827999071</v>
      </c>
      <c r="CY223" s="26">
        <f t="shared" si="825"/>
        <v>8.73750928898262E-2</v>
      </c>
      <c r="CZ223" s="26">
        <f t="shared" si="826"/>
        <v>0.19945970852979442</v>
      </c>
      <c r="DA223" s="26">
        <f t="shared" si="827"/>
        <v>0.30347082582443768</v>
      </c>
      <c r="DB223" s="26">
        <f t="shared" si="828"/>
        <v>0.29252669447595103</v>
      </c>
      <c r="DC223" s="26">
        <f t="shared" si="943"/>
        <v>1</v>
      </c>
      <c r="DE223" s="26">
        <f t="shared" si="944"/>
        <v>0.12061312796440708</v>
      </c>
      <c r="DF223" s="26">
        <f t="shared" si="945"/>
        <v>8.8246202533534282E-2</v>
      </c>
      <c r="DG223" s="26">
        <f t="shared" si="946"/>
        <v>0.19821215189710545</v>
      </c>
      <c r="DH223" s="26">
        <f t="shared" si="947"/>
        <v>0.30050168432159363</v>
      </c>
      <c r="DI223" s="26">
        <f t="shared" si="948"/>
        <v>0.29237815540291728</v>
      </c>
      <c r="DJ223" s="26">
        <f t="shared" si="949"/>
        <v>0.99995132211955773</v>
      </c>
      <c r="DK223" s="26"/>
      <c r="DL223" s="26">
        <f t="shared" si="950"/>
        <v>0.12061899944164096</v>
      </c>
      <c r="DM223" s="26">
        <f t="shared" si="951"/>
        <v>8.8250498380743433E-2</v>
      </c>
      <c r="DN223" s="26">
        <f t="shared" si="952"/>
        <v>0.19822180091423142</v>
      </c>
      <c r="DO223" s="26">
        <f t="shared" si="953"/>
        <v>0.30051631281873997</v>
      </c>
      <c r="DP223" s="26">
        <f t="shared" si="954"/>
        <v>0.29239238844464421</v>
      </c>
      <c r="DQ223" s="26">
        <f t="shared" si="955"/>
        <v>1</v>
      </c>
      <c r="DR223" s="26"/>
      <c r="DS223" s="26"/>
      <c r="DT223" s="26">
        <f t="shared" si="783"/>
        <v>-7.6994172443339323E-2</v>
      </c>
      <c r="DU223" s="26">
        <f t="shared" si="784"/>
        <v>-4.7012924113969755E-2</v>
      </c>
      <c r="DV223" s="26">
        <f t="shared" si="785"/>
        <v>-4.1688344226184428E-2</v>
      </c>
      <c r="DW223" s="26">
        <f t="shared" si="786"/>
        <v>-5.4964524440628002E-3</v>
      </c>
      <c r="DX223" s="26">
        <f t="shared" si="787"/>
        <v>-1.1307408452015688E-2</v>
      </c>
      <c r="DZ223" s="26">
        <f t="shared" si="788"/>
        <v>0.973694785378176</v>
      </c>
      <c r="EA223" s="26">
        <f t="shared" si="789"/>
        <v>0.66997665155506181</v>
      </c>
      <c r="EB223" s="26">
        <f t="shared" si="897"/>
        <v>0.83657901336051466</v>
      </c>
      <c r="ED223" s="26">
        <f t="shared" si="919"/>
        <v>-2.0790318937180845E-2</v>
      </c>
      <c r="EE223" s="26">
        <f t="shared" si="920"/>
        <v>-1.2892823612038843E-2</v>
      </c>
      <c r="EF223" s="26">
        <f t="shared" si="921"/>
        <v>1.4152495347693965E-2</v>
      </c>
      <c r="EG223" s="26">
        <f t="shared" si="922"/>
        <v>-1.490461943599521E-2</v>
      </c>
      <c r="EH223" s="26">
        <f t="shared" si="923"/>
        <v>-2.7774332014057608E-2</v>
      </c>
      <c r="EJ223" s="26">
        <f t="shared" si="924"/>
        <v>0.98664965995356613</v>
      </c>
      <c r="EK223" s="26">
        <f t="shared" si="790"/>
        <v>0.72251608778763343</v>
      </c>
      <c r="EL223" s="26">
        <f t="shared" si="898"/>
        <v>0.82111044219061069</v>
      </c>
      <c r="EO223" s="26">
        <f t="shared" si="791"/>
        <v>-4.0133399265063763E-2</v>
      </c>
      <c r="EP223" s="26">
        <f t="shared" si="792"/>
        <v>-2.5162143678710523E-2</v>
      </c>
      <c r="EQ223" s="26">
        <f t="shared" si="793"/>
        <v>-3.6499595924354322E-3</v>
      </c>
      <c r="ER223" s="26">
        <f t="shared" si="794"/>
        <v>-4.1825745249491888E-3</v>
      </c>
      <c r="ES223" s="292">
        <f t="shared" si="859"/>
        <v>-1.1307408452015688E-2</v>
      </c>
      <c r="EU223" s="26">
        <f t="shared" si="925"/>
        <v>0.98772786862731798</v>
      </c>
      <c r="EV223" s="26">
        <f t="shared" si="796"/>
        <v>0.68943807040011928</v>
      </c>
      <c r="EW223" s="26">
        <f t="shared" si="899"/>
        <v>0.86634859390538599</v>
      </c>
      <c r="EX223" s="26"/>
      <c r="EY223" s="26">
        <f t="shared" si="926"/>
        <v>-3.6860773178275831E-2</v>
      </c>
      <c r="EZ223" s="26">
        <f t="shared" si="927"/>
        <v>-2.1850780435259409E-2</v>
      </c>
      <c r="FA223" s="26">
        <f t="shared" si="928"/>
        <v>-3.803821492426631E-2</v>
      </c>
      <c r="FB223" s="26">
        <f t="shared" si="929"/>
        <v>-1.3138779191140036E-3</v>
      </c>
      <c r="FC223" s="26">
        <f t="shared" si="930"/>
        <v>0</v>
      </c>
      <c r="FD223" s="26"/>
      <c r="FE223" s="26">
        <f t="shared" si="931"/>
        <v>0.98579259435755806</v>
      </c>
      <c r="FF223" s="26">
        <f t="shared" si="797"/>
        <v>0.97177270742172517</v>
      </c>
      <c r="FG223" s="26">
        <f t="shared" si="900"/>
        <v>0.96563843785412351</v>
      </c>
      <c r="FW223" s="26">
        <f t="shared" si="901"/>
        <v>1.9290789953591325</v>
      </c>
      <c r="FY223" s="8">
        <f t="shared" si="798"/>
        <v>57</v>
      </c>
      <c r="FZ223" t="b">
        <f t="shared" si="768"/>
        <v>0</v>
      </c>
      <c r="GD223" s="11"/>
      <c r="GE223" s="11"/>
      <c r="GF223" s="11"/>
      <c r="GG223" s="11" t="str">
        <f t="shared" ca="1" si="902"/>
        <v/>
      </c>
      <c r="GH223" s="12" t="str">
        <f t="shared" ca="1" si="803"/>
        <v/>
      </c>
      <c r="GI223" s="12" t="str">
        <f t="shared" ca="1" si="804"/>
        <v/>
      </c>
      <c r="GJ223" s="12" t="str">
        <f t="shared" ca="1" si="805"/>
        <v/>
      </c>
      <c r="GN223" s="12" t="str">
        <f t="shared" ca="1" si="862"/>
        <v/>
      </c>
      <c r="GO223" s="12" t="str">
        <f t="shared" ca="1" si="863"/>
        <v/>
      </c>
      <c r="GP223" s="12" t="str">
        <f t="shared" ca="1" si="864"/>
        <v/>
      </c>
      <c r="GQ223" s="12" t="str">
        <f t="shared" ca="1" si="865"/>
        <v/>
      </c>
      <c r="GR223" s="12" t="str">
        <f t="shared" ca="1" si="866"/>
        <v/>
      </c>
      <c r="GY223" s="14"/>
      <c r="HA223">
        <f t="shared" si="903"/>
        <v>1.3904218866145728</v>
      </c>
      <c r="HB223">
        <f t="shared" si="904"/>
        <v>0.88792882921082061</v>
      </c>
      <c r="HC223">
        <f t="shared" si="905"/>
        <v>0.96007083681579375</v>
      </c>
      <c r="HD223">
        <f t="shared" si="906"/>
        <v>0.90695070048507842</v>
      </c>
      <c r="HE223">
        <f t="shared" si="907"/>
        <v>1.0750080354999947</v>
      </c>
      <c r="HF223">
        <f t="shared" si="908"/>
        <v>1.0750075729553947</v>
      </c>
      <c r="HH223">
        <f t="shared" si="909"/>
        <v>0.85247457409330052</v>
      </c>
      <c r="HJ223">
        <f t="shared" si="771"/>
        <v>0.83633136451056589</v>
      </c>
      <c r="HK223">
        <f t="shared" si="772"/>
        <v>0.88821392183923498</v>
      </c>
      <c r="HL223">
        <f t="shared" si="773"/>
        <v>0.64764979098637976</v>
      </c>
      <c r="HM223">
        <f t="shared" si="774"/>
        <v>1.034116071094755</v>
      </c>
      <c r="HN223">
        <f t="shared" si="932"/>
        <v>0.95072400305677529</v>
      </c>
      <c r="HP223" s="8">
        <f t="shared" si="799"/>
        <v>57</v>
      </c>
      <c r="HQ223" t="b">
        <f t="shared" si="776"/>
        <v>0</v>
      </c>
      <c r="HT223" s="11"/>
      <c r="HU223" s="11"/>
      <c r="HV223" s="11"/>
      <c r="HW223" s="11" t="str">
        <f t="shared" ca="1" si="841"/>
        <v/>
      </c>
      <c r="HX223" s="12" t="str">
        <f t="shared" ca="1" si="910"/>
        <v/>
      </c>
      <c r="HY223" s="12" t="str">
        <f t="shared" ca="1" si="911"/>
        <v/>
      </c>
      <c r="HZ223" s="12" t="str">
        <f t="shared" ca="1" si="912"/>
        <v/>
      </c>
      <c r="IC223" s="12" t="str">
        <f t="shared" ca="1" si="913"/>
        <v/>
      </c>
      <c r="ID223" s="12" t="str">
        <f t="shared" ca="1" si="914"/>
        <v/>
      </c>
      <c r="IE223" s="12" t="str">
        <f t="shared" ca="1" si="915"/>
        <v/>
      </c>
      <c r="IF223" s="12" t="str">
        <f t="shared" ca="1" si="916"/>
        <v/>
      </c>
      <c r="IG223" s="12" t="str">
        <f t="shared" ca="1" si="917"/>
        <v/>
      </c>
      <c r="IH223" s="197"/>
      <c r="II223">
        <f t="shared" si="933"/>
        <v>1.2751941861755689</v>
      </c>
      <c r="IJ223">
        <f t="shared" si="934"/>
        <v>1.3960662383122981</v>
      </c>
      <c r="IK223" t="e">
        <f t="shared" si="935"/>
        <v>#DIV/0!</v>
      </c>
      <c r="IL223">
        <f t="shared" si="962"/>
        <v>1.0932367756854651</v>
      </c>
      <c r="IM223">
        <f t="shared" si="867"/>
        <v>1.316041255350956</v>
      </c>
      <c r="IN223">
        <f t="shared" si="868"/>
        <v>1.1126187840850228</v>
      </c>
    </row>
    <row r="224" spans="1:248" x14ac:dyDescent="0.2">
      <c r="A224" t="s">
        <v>202</v>
      </c>
      <c r="B224" s="1">
        <f t="shared" si="781"/>
        <v>2007</v>
      </c>
      <c r="C224" s="42">
        <f t="shared" si="958"/>
        <v>11339.763999999999</v>
      </c>
      <c r="D224" s="42">
        <f t="shared" si="958"/>
        <v>8482.1369999999988</v>
      </c>
      <c r="E224" s="42">
        <f t="shared" si="958"/>
        <v>24790.93</v>
      </c>
      <c r="F224" s="42">
        <f t="shared" si="958"/>
        <v>28755.307999999997</v>
      </c>
      <c r="G224" s="42">
        <f t="shared" si="870"/>
        <v>27525.908000000003</v>
      </c>
      <c r="H224" s="42">
        <f t="shared" si="960"/>
        <v>100894.04699999999</v>
      </c>
      <c r="I224" s="42">
        <f t="shared" si="842"/>
        <v>73368.138999999996</v>
      </c>
      <c r="J224" s="277">
        <f t="shared" si="807"/>
        <v>3.1429278780843224</v>
      </c>
      <c r="K224" s="277"/>
      <c r="L224" s="42">
        <f>[11]National!H154</f>
        <v>11334.393</v>
      </c>
      <c r="M224" s="42">
        <f t="shared" si="871"/>
        <v>8318.1867935160008</v>
      </c>
      <c r="N224" s="42">
        <f>[12]Total_Industrial!F152</f>
        <v>18426.937460704386</v>
      </c>
      <c r="O224" s="42">
        <f t="shared" si="808"/>
        <v>27433.876174277833</v>
      </c>
      <c r="P224" s="42">
        <f t="shared" si="809"/>
        <v>27336.167435179319</v>
      </c>
      <c r="Q224" s="42">
        <f t="shared" si="961"/>
        <v>92849.560863677543</v>
      </c>
      <c r="R224" s="27"/>
      <c r="S224" s="27"/>
      <c r="T224" s="51">
        <f t="shared" si="811"/>
        <v>0.99952635698591263</v>
      </c>
      <c r="U224" s="51">
        <f t="shared" si="812"/>
        <v>0.98067112020426006</v>
      </c>
      <c r="V224" s="51">
        <f t="shared" si="813"/>
        <v>0.74329351342222283</v>
      </c>
      <c r="W224" s="51">
        <f t="shared" si="814"/>
        <v>0.95404563826191102</v>
      </c>
      <c r="X224" s="51">
        <f t="shared" si="815"/>
        <v>0.99310683720876036</v>
      </c>
      <c r="Y224" s="51">
        <f t="shared" si="816"/>
        <v>0.9202679803663496</v>
      </c>
      <c r="AA224" s="23">
        <f t="shared" si="817"/>
        <v>111350.09847924336</v>
      </c>
      <c r="AB224" s="23">
        <f t="shared" si="872"/>
        <v>82517.823695937244</v>
      </c>
      <c r="AC224" s="27">
        <f t="shared" si="959"/>
        <v>3299.6299617693985</v>
      </c>
      <c r="AD224" s="58">
        <f t="shared" si="959"/>
        <v>1.6006795659539554</v>
      </c>
      <c r="AE224" s="27">
        <f t="shared" si="873"/>
        <v>12756.141542723719</v>
      </c>
      <c r="AF224" s="27">
        <f t="shared" si="819"/>
        <v>15626</v>
      </c>
      <c r="AI224" s="267">
        <f t="shared" si="820"/>
        <v>101.79059699810531</v>
      </c>
      <c r="AJ224" s="267">
        <f t="shared" si="821"/>
        <v>100.80472825079542</v>
      </c>
      <c r="AK224" s="267">
        <f t="shared" si="822"/>
        <v>5.5845466534747725</v>
      </c>
      <c r="AL224" s="51">
        <f t="shared" si="956"/>
        <v>17.138893228719446</v>
      </c>
      <c r="AM224" s="291">
        <f t="shared" si="957"/>
        <v>2.1429808805133752</v>
      </c>
      <c r="AN224" s="15"/>
      <c r="AO224" s="34">
        <f t="shared" si="874"/>
        <v>5.9419916078124624</v>
      </c>
      <c r="AP224" s="34">
        <f t="shared" si="875"/>
        <v>6.4568057724305641</v>
      </c>
      <c r="AR224" s="26">
        <f t="shared" si="876"/>
        <v>0.8987888571543059</v>
      </c>
      <c r="AS224" s="26">
        <f t="shared" si="877"/>
        <v>0.96244685423023679</v>
      </c>
      <c r="AT224" s="26">
        <f t="shared" si="878"/>
        <v>0.61372812508724484</v>
      </c>
      <c r="AU224" s="26">
        <f t="shared" si="879"/>
        <v>0.88425714189801541</v>
      </c>
      <c r="AV224" s="26">
        <f t="shared" si="880"/>
        <v>0.93870091017243851</v>
      </c>
      <c r="AW224" s="26">
        <f t="shared" si="881"/>
        <v>0.68221423988008001</v>
      </c>
      <c r="AZ224" s="34">
        <f t="shared" si="882"/>
        <v>7.1259502418560965</v>
      </c>
      <c r="BA224" s="34">
        <f t="shared" si="883"/>
        <v>5.2808027451642934</v>
      </c>
      <c r="BB224" s="34">
        <f t="shared" si="884"/>
        <v>0.21116280313384095</v>
      </c>
      <c r="BC224" s="95">
        <f t="shared" si="885"/>
        <v>1.0243693625713269E-4</v>
      </c>
      <c r="BD224" s="34">
        <f t="shared" si="886"/>
        <v>0.81634081292229099</v>
      </c>
      <c r="BE224" s="34"/>
      <c r="BI224" s="258">
        <f>[11]National!CQ154</f>
        <v>0.79825779969073729</v>
      </c>
      <c r="BJ224" s="258">
        <f>[10]Commercial_Total!Y153</f>
        <v>0.97848110220737294</v>
      </c>
      <c r="BK224" s="258">
        <f>[12]Total_Industrial!Z152</f>
        <v>0.80277232480896499</v>
      </c>
      <c r="BL224" s="51">
        <f t="shared" si="823"/>
        <v>0.83227345465368552</v>
      </c>
      <c r="BM224" s="290">
        <f t="shared" si="844"/>
        <v>0.93870091017243851</v>
      </c>
      <c r="BO224" s="258">
        <f>[11]National!CU154</f>
        <v>1.1259380835395729</v>
      </c>
      <c r="BP224" s="258">
        <f>[10]Commercial_Total!X153</f>
        <v>0.98361312452436289</v>
      </c>
      <c r="BQ224" s="258">
        <f>[12]Total_Industrial!AD152</f>
        <v>0.76451302847430458</v>
      </c>
      <c r="BR224" s="51">
        <f t="shared" si="936"/>
        <v>1.0624598645477161</v>
      </c>
      <c r="BS224" s="51">
        <v>1</v>
      </c>
      <c r="BU224">
        <f t="shared" si="938"/>
        <v>0.999999999999999</v>
      </c>
      <c r="BV224">
        <f t="shared" si="939"/>
        <v>0.99999999999999978</v>
      </c>
      <c r="BW224">
        <f t="shared" si="940"/>
        <v>1.0000028939977532</v>
      </c>
      <c r="BX224">
        <f t="shared" si="941"/>
        <v>0.999999999999999</v>
      </c>
      <c r="BY224">
        <f t="shared" si="942"/>
        <v>1</v>
      </c>
      <c r="CA224" s="83">
        <f t="shared" si="782"/>
        <v>1.9652626680585075</v>
      </c>
      <c r="CB224" s="83">
        <f t="shared" si="887"/>
        <v>0.67251804895971601</v>
      </c>
      <c r="CC224" s="83">
        <f t="shared" si="918"/>
        <v>0.68221423988008001</v>
      </c>
      <c r="CD224" s="83">
        <f t="shared" si="888"/>
        <v>0.81386674149619154</v>
      </c>
      <c r="CE224" s="83">
        <f t="shared" si="889"/>
        <v>0.97163277654059332</v>
      </c>
      <c r="CF224" s="83">
        <f t="shared" si="890"/>
        <v>0.86271151768172094</v>
      </c>
      <c r="CG224" s="411">
        <f t="shared" si="749"/>
        <v>1.340731023335394</v>
      </c>
      <c r="CH224" s="411">
        <f t="shared" si="891"/>
        <v>1.3407301772542328</v>
      </c>
      <c r="CI224" s="9"/>
      <c r="CJ224" s="84">
        <f t="shared" si="750"/>
        <v>0.79077960177398987</v>
      </c>
      <c r="CL224" s="87">
        <f t="shared" si="892"/>
        <v>0.46944967104422097</v>
      </c>
      <c r="CM224" s="87">
        <f t="shared" si="751"/>
        <v>6.6448967927488036E-4</v>
      </c>
      <c r="CN224" s="92">
        <f t="shared" si="752"/>
        <v>1</v>
      </c>
      <c r="CO224" s="92">
        <f t="shared" si="753"/>
        <v>1</v>
      </c>
      <c r="CP224" s="5">
        <f t="shared" si="754"/>
        <v>1</v>
      </c>
      <c r="CQ224" s="91">
        <f t="shared" si="893"/>
        <v>1</v>
      </c>
      <c r="CR224" s="37">
        <f t="shared" si="894"/>
        <v>1.340731023335394</v>
      </c>
      <c r="CS224">
        <f t="shared" si="895"/>
        <v>0.79077960177398987</v>
      </c>
      <c r="CT224" s="84">
        <f t="shared" si="896"/>
        <v>0.83823825830001908</v>
      </c>
      <c r="CU224" s="205"/>
      <c r="CV224" s="244"/>
      <c r="CW224" s="5"/>
      <c r="CX224" s="26">
        <f t="shared" si="824"/>
        <v>0.12207266135206869</v>
      </c>
      <c r="CY224" s="26">
        <f t="shared" si="825"/>
        <v>8.9587788204284868E-2</v>
      </c>
      <c r="CZ224" s="26">
        <f t="shared" si="826"/>
        <v>0.19846014659949723</v>
      </c>
      <c r="DA224" s="26">
        <f t="shared" si="827"/>
        <v>0.29546586886454385</v>
      </c>
      <c r="DB224" s="26">
        <f t="shared" si="828"/>
        <v>0.29441353497960532</v>
      </c>
      <c r="DC224" s="26">
        <f>SUM(CX224:DB224)</f>
        <v>1</v>
      </c>
      <c r="DE224" s="26">
        <f>(CX224-CX223)/LN(CX224/CX223)</f>
        <v>0.11960340734446669</v>
      </c>
      <c r="DF224" s="26">
        <f>(CY224-CY223)/LN(CY224/CY223)</f>
        <v>8.8476829198935916E-2</v>
      </c>
      <c r="DG224" s="26">
        <f>(CZ224-CZ223)/LN(CZ224/CZ223)</f>
        <v>0.19895950908601504</v>
      </c>
      <c r="DH224" s="26">
        <f>(DA224-DA223)/LN(DA224/DA223)</f>
        <v>0.29945051507907922</v>
      </c>
      <c r="DI224" s="26">
        <f>(DB224-DB223)/LN(DB224/DB223)</f>
        <v>0.29346910378529245</v>
      </c>
      <c r="DJ224" s="26">
        <f>SUM(DE224:DI224)</f>
        <v>0.9999593644937893</v>
      </c>
      <c r="DK224" s="26"/>
      <c r="DL224" s="26">
        <f>DE224/$DJ224</f>
        <v>0.11960826768697114</v>
      </c>
      <c r="DM224" s="26">
        <f>DF224/$DJ224</f>
        <v>8.8480424645781139E-2</v>
      </c>
      <c r="DN224" s="26">
        <f>DG224/$DJ224</f>
        <v>0.1989675942349263</v>
      </c>
      <c r="DO224" s="26">
        <f>DH224/$DJ224</f>
        <v>0.29946268389683056</v>
      </c>
      <c r="DP224" s="26">
        <f>DI224/$DJ224</f>
        <v>0.29348102953549088</v>
      </c>
      <c r="DQ224" s="26">
        <f>SUM(DL224:DP224)</f>
        <v>1</v>
      </c>
      <c r="DR224" s="26"/>
      <c r="DS224" s="26"/>
      <c r="DT224" s="26">
        <f>LN(AR224/AR223)</f>
        <v>4.724851877273057E-2</v>
      </c>
      <c r="DU224" s="26">
        <f>LN(AS224/AS223)</f>
        <v>2.0753839670826908E-2</v>
      </c>
      <c r="DV224" s="26">
        <f>LN(AT224/AT223)</f>
        <v>-7.8247085777138903E-3</v>
      </c>
      <c r="DW224" s="26">
        <f>LN(AU224/AU223)</f>
        <v>-1.0966404224280935E-2</v>
      </c>
      <c r="DX224" s="26">
        <f>LN(AV224/AV223)</f>
        <v>-2.2670117935382288E-3</v>
      </c>
      <c r="DZ224" s="26">
        <f>EXP(SUMPRODUCT($DL224:$DP224,DT224:DX224))</f>
        <v>1.0019833690697537</v>
      </c>
      <c r="EA224" s="26">
        <f>IF(ISERR(DZ224),EA223,DZ224*EA223)</f>
        <v>0.67130546252321333</v>
      </c>
      <c r="EB224" s="26">
        <f t="shared" si="897"/>
        <v>0.83823825830001908</v>
      </c>
      <c r="ED224" s="26">
        <f>LN(AZ224/AZ223)</f>
        <v>-1.3117695788137283E-2</v>
      </c>
      <c r="EE224" s="26">
        <f>LN(BA224/BA223)</f>
        <v>-2.6246578090972964E-3</v>
      </c>
      <c r="EF224" s="26">
        <f>LN(BB224/BB223)</f>
        <v>-4.0788107246796821E-3</v>
      </c>
      <c r="EG224" s="26">
        <f>LN(BC224/BC223)</f>
        <v>-2.2645321489256673E-2</v>
      </c>
      <c r="EH224" s="26">
        <f>LN(BD224/BD223)</f>
        <v>1.8168739155255834E-3</v>
      </c>
      <c r="EJ224" s="26">
        <f>EXP(SUMPRODUCT($DL224:$DP224,ED224:EH224))</f>
        <v>0.99117816517459711</v>
      </c>
      <c r="EK224" s="26">
        <f>IF(ISERR(EJ224),EK223,EJ224*EK223)</f>
        <v>0.71614217020247461</v>
      </c>
      <c r="EL224" s="26">
        <f t="shared" si="898"/>
        <v>0.81386674149619154</v>
      </c>
      <c r="EO224" s="26">
        <f>LN(BI224/BI223)</f>
        <v>6.5984862947618067E-3</v>
      </c>
      <c r="EP224" s="26">
        <f>LN(BJ224/BJ223)</f>
        <v>1.7869835038526656E-3</v>
      </c>
      <c r="EQ224" s="26">
        <f>LN(BK224/BK223)</f>
        <v>-1.2005210783062634E-2</v>
      </c>
      <c r="ER224" s="26">
        <f>LN(BL224/BL223)</f>
        <v>-7.0138218834343161E-3</v>
      </c>
      <c r="ES224" s="292">
        <f t="shared" si="859"/>
        <v>-2.2670117935382288E-3</v>
      </c>
      <c r="EU224" s="26">
        <f t="shared" si="925"/>
        <v>0.99580183283120516</v>
      </c>
      <c r="EV224" s="26">
        <f>IF(ISERR(EU224),EV223,EU224*EV223)</f>
        <v>0.68654369412804828</v>
      </c>
      <c r="EW224" s="26">
        <f t="shared" si="899"/>
        <v>0.86271151768172094</v>
      </c>
      <c r="EX224" s="26"/>
      <c r="EY224" s="26">
        <f>LN(BO224/BO223)</f>
        <v>4.0650032477968799E-2</v>
      </c>
      <c r="EZ224" s="26">
        <f>LN(BP224/BP223)</f>
        <v>1.8966856166974012E-2</v>
      </c>
      <c r="FA224" s="26">
        <f>LN(BQ224/BQ223)</f>
        <v>4.1807331193011079E-3</v>
      </c>
      <c r="FB224" s="26">
        <f>LN(BR224/BR223)</f>
        <v>-3.9525823408464774E-3</v>
      </c>
      <c r="FC224" s="26">
        <f>LN(BS224/BS223)</f>
        <v>0</v>
      </c>
      <c r="FD224" s="26"/>
      <c r="FE224" s="26">
        <f t="shared" si="931"/>
        <v>1.0062076429970939</v>
      </c>
      <c r="FF224" s="26">
        <f>IF(ISERR(FE224),FF223,FE224*FF223)</f>
        <v>0.97780512546371856</v>
      </c>
      <c r="FG224" s="26">
        <f t="shared" si="900"/>
        <v>0.97163277654059332</v>
      </c>
      <c r="FW224" s="26">
        <f t="shared" si="901"/>
        <v>1.9652626680585075</v>
      </c>
      <c r="FY224" s="8">
        <f>FY223+1</f>
        <v>58</v>
      </c>
      <c r="FZ224" t="b">
        <f t="shared" si="768"/>
        <v>0</v>
      </c>
      <c r="GD224" s="11"/>
      <c r="GE224" s="11"/>
      <c r="GF224" s="11"/>
      <c r="GG224" s="11" t="str">
        <f t="shared" ca="1" si="902"/>
        <v/>
      </c>
      <c r="GH224" s="12" t="str">
        <f t="shared" ca="1" si="803"/>
        <v/>
      </c>
      <c r="GI224" s="12" t="str">
        <f t="shared" ca="1" si="804"/>
        <v/>
      </c>
      <c r="GJ224" s="12" t="str">
        <f t="shared" ca="1" si="805"/>
        <v/>
      </c>
      <c r="GN224" s="12" t="str">
        <f t="shared" ca="1" si="862"/>
        <v/>
      </c>
      <c r="GO224" s="12" t="str">
        <f t="shared" ca="1" si="863"/>
        <v/>
      </c>
      <c r="GP224" s="12" t="str">
        <f t="shared" ca="1" si="864"/>
        <v/>
      </c>
      <c r="GQ224" s="12" t="str">
        <f t="shared" ca="1" si="865"/>
        <v/>
      </c>
      <c r="GR224" s="12" t="str">
        <f t="shared" ca="1" si="866"/>
        <v/>
      </c>
      <c r="GY224" s="14"/>
      <c r="HA224">
        <f t="shared" si="903"/>
        <v>1.416501985242127</v>
      </c>
      <c r="HB224">
        <f t="shared" si="904"/>
        <v>0.88009566774280934</v>
      </c>
      <c r="HC224">
        <f t="shared" si="905"/>
        <v>0.96603061382266742</v>
      </c>
      <c r="HD224">
        <f t="shared" si="906"/>
        <v>0.90314316983058662</v>
      </c>
      <c r="HE224">
        <f t="shared" si="907"/>
        <v>1.0876635187440327</v>
      </c>
      <c r="HF224">
        <f t="shared" si="908"/>
        <v>1.0876630007821291</v>
      </c>
      <c r="HH224">
        <f t="shared" si="909"/>
        <v>0.85019935813225644</v>
      </c>
      <c r="HJ224">
        <f t="shared" si="771"/>
        <v>0.87679518301607806</v>
      </c>
      <c r="HK224">
        <f t="shared" si="772"/>
        <v>0.90684038794806499</v>
      </c>
      <c r="HL224">
        <f t="shared" si="773"/>
        <v>0.64260189502411902</v>
      </c>
      <c r="HM224">
        <f t="shared" si="774"/>
        <v>1.0228374920048262</v>
      </c>
      <c r="HN224">
        <f t="shared" si="932"/>
        <v>0.94857114173247603</v>
      </c>
      <c r="HP224" s="8">
        <f t="shared" si="799"/>
        <v>58</v>
      </c>
      <c r="HQ224" t="b">
        <f t="shared" si="776"/>
        <v>0</v>
      </c>
      <c r="HT224" s="11"/>
      <c r="HU224" s="11"/>
      <c r="HV224" s="11"/>
      <c r="HW224" s="11" t="str">
        <f t="shared" ca="1" si="841"/>
        <v/>
      </c>
      <c r="HX224" s="12" t="str">
        <f t="shared" ca="1" si="910"/>
        <v/>
      </c>
      <c r="HY224" s="12" t="str">
        <f t="shared" ca="1" si="911"/>
        <v/>
      </c>
      <c r="HZ224" s="12" t="str">
        <f t="shared" ca="1" si="912"/>
        <v/>
      </c>
      <c r="IC224" s="12" t="str">
        <f t="shared" ca="1" si="913"/>
        <v/>
      </c>
      <c r="ID224" s="12" t="str">
        <f t="shared" ca="1" si="914"/>
        <v/>
      </c>
      <c r="IE224" s="12" t="str">
        <f t="shared" ca="1" si="915"/>
        <v/>
      </c>
      <c r="IF224" s="12" t="str">
        <f t="shared" ca="1" si="916"/>
        <v/>
      </c>
      <c r="IG224" s="12" t="str">
        <f t="shared" ca="1" si="917"/>
        <v/>
      </c>
      <c r="IH224" s="197"/>
      <c r="II224">
        <f t="shared" si="933"/>
        <v>1.2821828785075644</v>
      </c>
      <c r="IJ224">
        <f t="shared" si="934"/>
        <v>1.4185241770420667</v>
      </c>
      <c r="IK224" t="e">
        <f t="shared" si="935"/>
        <v>#DIV/0!</v>
      </c>
      <c r="IL224">
        <f t="shared" si="962"/>
        <v>1.1524116840366321</v>
      </c>
      <c r="IM224">
        <f t="shared" si="867"/>
        <v>1.3652541318436726</v>
      </c>
      <c r="IN224">
        <f t="shared" si="868"/>
        <v>1.12007562732647</v>
      </c>
    </row>
    <row r="225" spans="1:248" x14ac:dyDescent="0.2">
      <c r="A225" t="s">
        <v>202</v>
      </c>
      <c r="B225" s="1">
        <f t="shared" si="781"/>
        <v>2008</v>
      </c>
      <c r="C225" s="42">
        <f t="shared" si="958"/>
        <v>11600.226000000001</v>
      </c>
      <c r="D225" s="42">
        <f t="shared" si="958"/>
        <v>8659.0380000000005</v>
      </c>
      <c r="E225" s="42">
        <f t="shared" si="958"/>
        <v>23899.332000000002</v>
      </c>
      <c r="F225" s="42">
        <f t="shared" si="958"/>
        <v>27365.603000000003</v>
      </c>
      <c r="G225" s="42">
        <f t="shared" si="870"/>
        <v>27228.979000000007</v>
      </c>
      <c r="H225" s="42">
        <f>SUM(C225:G225)</f>
        <v>98753.178000000014</v>
      </c>
      <c r="I225" s="42">
        <f t="shared" si="842"/>
        <v>71524.199000000008</v>
      </c>
      <c r="J225" s="277">
        <f t="shared" si="807"/>
        <v>3.1372762638706648</v>
      </c>
      <c r="K225" s="277"/>
      <c r="L225" s="42">
        <f>[11]National!H155</f>
        <v>11589.442000000001</v>
      </c>
      <c r="M225" s="42">
        <f t="shared" si="871"/>
        <v>8495.0877969280009</v>
      </c>
      <c r="N225" s="42">
        <f>[12]Total_Industrial!F153</f>
        <v>17610.316934117302</v>
      </c>
      <c r="O225" s="42">
        <f t="shared" si="808"/>
        <v>26758.707025675747</v>
      </c>
      <c r="P225" s="42">
        <f t="shared" si="809"/>
        <v>27057.384744925272</v>
      </c>
      <c r="Q225" s="42">
        <f>SUM(L225:P225)</f>
        <v>91510.938501646306</v>
      </c>
      <c r="R225" s="58"/>
      <c r="S225" s="27"/>
      <c r="T225" s="51">
        <f t="shared" si="811"/>
        <v>0.99907036293948071</v>
      </c>
      <c r="U225" s="51">
        <f t="shared" si="812"/>
        <v>0.98106600258920218</v>
      </c>
      <c r="V225" s="51">
        <f t="shared" si="813"/>
        <v>0.73685393943719013</v>
      </c>
      <c r="W225" s="51">
        <f t="shared" si="814"/>
        <v>0.97782267124447231</v>
      </c>
      <c r="X225" s="51">
        <f t="shared" si="815"/>
        <v>0.9936981017512726</v>
      </c>
      <c r="Y225" s="51">
        <f t="shared" si="816"/>
        <v>0.92666322598394035</v>
      </c>
      <c r="AA225" s="23">
        <f t="shared" si="817"/>
        <v>111917.70122331496</v>
      </c>
      <c r="AB225" s="23">
        <f t="shared" si="872"/>
        <v>83695.975468329925</v>
      </c>
      <c r="AC225" s="27">
        <f t="shared" si="959"/>
        <v>3178.2131946847826</v>
      </c>
      <c r="AD225" s="58">
        <f t="shared" si="959"/>
        <v>1.5722922441177867</v>
      </c>
      <c r="AE225" s="27">
        <f t="shared" si="873"/>
        <v>12659.999737292859</v>
      </c>
      <c r="AF225" s="27">
        <f t="shared" si="819"/>
        <v>15604.7</v>
      </c>
      <c r="AI225" s="267">
        <f t="shared" si="820"/>
        <v>103.55325273233596</v>
      </c>
      <c r="AJ225" s="267">
        <f t="shared" si="821"/>
        <v>101.49935823548043</v>
      </c>
      <c r="AK225" s="267">
        <f t="shared" si="822"/>
        <v>5.5409489091444994</v>
      </c>
      <c r="AL225" s="51">
        <f t="shared" si="956"/>
        <v>17.018914343554535</v>
      </c>
      <c r="AM225" s="291">
        <f t="shared" si="957"/>
        <v>2.1372342264132675</v>
      </c>
      <c r="AN225" s="15"/>
      <c r="AO225" s="34">
        <f t="shared" si="874"/>
        <v>5.8643189873337072</v>
      </c>
      <c r="AP225" s="34">
        <f t="shared" si="875"/>
        <v>6.3284252821265392</v>
      </c>
      <c r="AR225" s="26">
        <f t="shared" si="876"/>
        <v>0.91435272434485926</v>
      </c>
      <c r="AS225" s="26">
        <f t="shared" si="877"/>
        <v>0.96907892849118604</v>
      </c>
      <c r="AT225" s="26">
        <f t="shared" si="878"/>
        <v>0.60893683878485483</v>
      </c>
      <c r="AU225" s="26">
        <f t="shared" si="879"/>
        <v>0.87806699970690494</v>
      </c>
      <c r="AV225" s="26">
        <f t="shared" si="880"/>
        <v>0.936183673792371</v>
      </c>
      <c r="AW225" s="26">
        <f t="shared" si="881"/>
        <v>0.67329646092028839</v>
      </c>
      <c r="AZ225" s="34">
        <f t="shared" si="882"/>
        <v>7.1720508067002218</v>
      </c>
      <c r="BA225" s="34">
        <f t="shared" si="883"/>
        <v>5.3635107030785543</v>
      </c>
      <c r="BB225" s="34">
        <f t="shared" si="884"/>
        <v>0.20367025285233181</v>
      </c>
      <c r="BC225" s="95">
        <f t="shared" si="885"/>
        <v>1.0075760790773207E-4</v>
      </c>
      <c r="BD225" s="34">
        <f t="shared" si="886"/>
        <v>0.81129401637281451</v>
      </c>
      <c r="BE225" s="34"/>
      <c r="BI225" s="258">
        <f>[11]National!CQ155</f>
        <v>0.79037470629044693</v>
      </c>
      <c r="BJ225" s="258">
        <f>[10]Commercial_Total!Y154</f>
        <v>0.9759332511812947</v>
      </c>
      <c r="BK225" s="258">
        <f>[12]Total_Industrial!Z153</f>
        <v>0.8103302495921384</v>
      </c>
      <c r="BL225" s="51">
        <f t="shared" si="823"/>
        <v>0.82243070151547848</v>
      </c>
      <c r="BM225" s="290">
        <f t="shared" si="844"/>
        <v>0.936183673792371</v>
      </c>
      <c r="BO225" s="258">
        <f>[11]National!CU155</f>
        <v>1.1568597996212342</v>
      </c>
      <c r="BP225" s="258">
        <f>[10]Commercial_Total!X154</f>
        <v>0.99297664806295705</v>
      </c>
      <c r="BQ225" s="258">
        <f>[12]Total_Industrial!AD153</f>
        <v>0.75146972607799756</v>
      </c>
      <c r="BR225" s="51">
        <f t="shared" si="936"/>
        <v>1.0676486153652887</v>
      </c>
      <c r="BS225" s="51">
        <v>1</v>
      </c>
      <c r="BU225">
        <f t="shared" si="938"/>
        <v>0.99999999999999889</v>
      </c>
      <c r="BV225">
        <f t="shared" si="939"/>
        <v>0.99999999999999989</v>
      </c>
      <c r="BW225">
        <f t="shared" si="940"/>
        <v>1.0000029755284119</v>
      </c>
      <c r="BX225">
        <f t="shared" si="941"/>
        <v>0.99999999999999845</v>
      </c>
      <c r="BY225">
        <f t="shared" si="942"/>
        <v>1</v>
      </c>
      <c r="CA225" s="83">
        <f t="shared" si="782"/>
        <v>1.962583793437386</v>
      </c>
      <c r="CB225" s="83">
        <f t="shared" si="887"/>
        <v>0.65914639122263441</v>
      </c>
      <c r="CC225" s="83">
        <f t="shared" si="918"/>
        <v>0.67329646092028839</v>
      </c>
      <c r="CD225" s="83">
        <f t="shared" si="888"/>
        <v>0.80453663021705257</v>
      </c>
      <c r="CE225" s="83">
        <f t="shared" si="889"/>
        <v>0.97387200878453972</v>
      </c>
      <c r="CF225" s="83">
        <f t="shared" si="890"/>
        <v>0.85932788956422634</v>
      </c>
      <c r="CG225" s="411">
        <f t="shared" si="749"/>
        <v>1.3214015773199181</v>
      </c>
      <c r="CH225" s="411">
        <f t="shared" si="891"/>
        <v>1.3214007223809066</v>
      </c>
      <c r="CI225" s="9"/>
      <c r="CJ225" s="84">
        <f t="shared" si="750"/>
        <v>0.78351570421022543</v>
      </c>
      <c r="CL225" s="87">
        <f t="shared" si="892"/>
        <v>0.47377573866494715</v>
      </c>
      <c r="CM225" s="87">
        <f t="shared" si="751"/>
        <v>6.4043673212095065E-4</v>
      </c>
      <c r="CN225" s="92">
        <f t="shared" si="752"/>
        <v>1</v>
      </c>
      <c r="CO225" s="92">
        <f t="shared" si="753"/>
        <v>1</v>
      </c>
      <c r="CP225" s="5">
        <f t="shared" si="754"/>
        <v>1</v>
      </c>
      <c r="CQ225" s="91">
        <f t="shared" si="893"/>
        <v>1</v>
      </c>
      <c r="CR225" s="37">
        <f t="shared" si="894"/>
        <v>1.3214015773199181</v>
      </c>
      <c r="CS225">
        <f t="shared" si="895"/>
        <v>0.78351570421022543</v>
      </c>
      <c r="CT225" s="84">
        <f t="shared" si="896"/>
        <v>0.83687483656106787</v>
      </c>
      <c r="CU225" s="205"/>
      <c r="CV225" s="244"/>
      <c r="CW225" s="5"/>
      <c r="CX225" s="26">
        <f t="shared" si="824"/>
        <v>0.12664542829261338</v>
      </c>
      <c r="CY225" s="26">
        <f t="shared" si="825"/>
        <v>9.2831391919067377E-2</v>
      </c>
      <c r="CZ225" s="26">
        <f t="shared" si="826"/>
        <v>0.19243947469515338</v>
      </c>
      <c r="DA225" s="26">
        <f t="shared" si="827"/>
        <v>0.29240992895285794</v>
      </c>
      <c r="DB225" s="26">
        <f t="shared" si="828"/>
        <v>0.2956737761403081</v>
      </c>
      <c r="DC225" s="26">
        <f t="shared" si="943"/>
        <v>1.0000000000000002</v>
      </c>
      <c r="DE225" s="26">
        <f t="shared" si="944"/>
        <v>0.12434503157902238</v>
      </c>
      <c r="DF225" s="26">
        <f t="shared" si="945"/>
        <v>9.1199976806982899E-2</v>
      </c>
      <c r="DG225" s="26">
        <f t="shared" si="946"/>
        <v>0.19543435451248295</v>
      </c>
      <c r="DH225" s="26">
        <f t="shared" si="947"/>
        <v>0.2939352512870797</v>
      </c>
      <c r="DI225" s="26">
        <f t="shared" si="948"/>
        <v>0.29504320697952491</v>
      </c>
      <c r="DJ225" s="26">
        <f t="shared" si="949"/>
        <v>0.99995782116509291</v>
      </c>
      <c r="DK225" s="26"/>
      <c r="DL225" s="26">
        <f t="shared" si="950"/>
        <v>0.12435027652880674</v>
      </c>
      <c r="DM225" s="26">
        <f t="shared" si="951"/>
        <v>9.1203823678004711E-2</v>
      </c>
      <c r="DN225" s="26">
        <f t="shared" si="952"/>
        <v>0.19544259805356007</v>
      </c>
      <c r="DO225" s="26">
        <f t="shared" si="953"/>
        <v>0.29394764965646591</v>
      </c>
      <c r="DP225" s="26">
        <f t="shared" si="954"/>
        <v>0.29505565208316253</v>
      </c>
      <c r="DQ225" s="26">
        <f t="shared" si="955"/>
        <v>1</v>
      </c>
      <c r="DR225" s="26"/>
      <c r="DS225" s="26"/>
      <c r="DT225" s="26">
        <f t="shared" si="783"/>
        <v>1.7168267094188564E-2</v>
      </c>
      <c r="DU225" s="26">
        <f t="shared" si="784"/>
        <v>6.8672138715923604E-3</v>
      </c>
      <c r="DV225" s="26">
        <f t="shared" si="785"/>
        <v>-7.8374877334712947E-3</v>
      </c>
      <c r="DW225" s="26">
        <f t="shared" si="786"/>
        <v>-7.0250046541019814E-3</v>
      </c>
      <c r="DX225" s="26">
        <f t="shared" si="787"/>
        <v>-2.6852190413426068E-3</v>
      </c>
      <c r="DZ225" s="26">
        <f t="shared" si="788"/>
        <v>0.9983734675368835</v>
      </c>
      <c r="EA225" s="26">
        <f t="shared" si="789"/>
        <v>0.67021356239575192</v>
      </c>
      <c r="EB225" s="26">
        <f t="shared" si="897"/>
        <v>0.83687483656106787</v>
      </c>
      <c r="ED225" s="26">
        <f t="shared" si="919"/>
        <v>6.448555212824318E-3</v>
      </c>
      <c r="EE225" s="26">
        <f t="shared" si="920"/>
        <v>1.5540621362306665E-2</v>
      </c>
      <c r="EF225" s="26">
        <f t="shared" si="921"/>
        <v>-3.6127136334128215E-2</v>
      </c>
      <c r="EG225" s="26">
        <f t="shared" si="922"/>
        <v>-1.6529642495148687E-2</v>
      </c>
      <c r="EH225" s="26">
        <f t="shared" si="923"/>
        <v>-6.2014066454450303E-3</v>
      </c>
      <c r="EJ225" s="26">
        <f t="shared" si="924"/>
        <v>0.98853607009178579</v>
      </c>
      <c r="EK225" s="26">
        <f t="shared" si="790"/>
        <v>0.70793236655895708</v>
      </c>
      <c r="EL225" s="26">
        <f t="shared" si="898"/>
        <v>0.80453663021705257</v>
      </c>
      <c r="EO225" s="26">
        <f t="shared" si="791"/>
        <v>-9.9244577637523715E-3</v>
      </c>
      <c r="EP225" s="26">
        <f t="shared" si="792"/>
        <v>-2.6072797357413178E-3</v>
      </c>
      <c r="EQ225" s="26">
        <f t="shared" si="793"/>
        <v>9.3707371231032295E-3</v>
      </c>
      <c r="ER225" s="26">
        <f t="shared" si="794"/>
        <v>-1.1896832665951755E-2</v>
      </c>
      <c r="ES225" s="292">
        <f t="shared" si="859"/>
        <v>-2.6852190413426068E-3</v>
      </c>
      <c r="EU225" s="26">
        <f t="shared" si="925"/>
        <v>0.99607791475117069</v>
      </c>
      <c r="EV225" s="26">
        <f t="shared" si="796"/>
        <v>0.68385101123263192</v>
      </c>
      <c r="EW225" s="26">
        <f t="shared" si="899"/>
        <v>0.85932788956422634</v>
      </c>
      <c r="EX225" s="26"/>
      <c r="EY225" s="26">
        <f t="shared" si="926"/>
        <v>2.7092724857940786E-2</v>
      </c>
      <c r="EZ225" s="26">
        <f t="shared" si="927"/>
        <v>9.4744936073336682E-3</v>
      </c>
      <c r="FA225" s="26">
        <f t="shared" si="928"/>
        <v>-1.720814332615523E-2</v>
      </c>
      <c r="FB225" s="26">
        <f t="shared" si="929"/>
        <v>4.8718280118494085E-3</v>
      </c>
      <c r="FC225" s="26">
        <f t="shared" si="930"/>
        <v>0</v>
      </c>
      <c r="FD225" s="26"/>
      <c r="FE225" s="26">
        <f t="shared" si="931"/>
        <v>1.0023046075616335</v>
      </c>
      <c r="FF225" s="26">
        <f t="shared" si="797"/>
        <v>0.98005858254966627</v>
      </c>
      <c r="FG225" s="26">
        <f t="shared" si="900"/>
        <v>0.97387200878453972</v>
      </c>
      <c r="FW225" s="26">
        <f t="shared" si="901"/>
        <v>1.962583793437386</v>
      </c>
      <c r="FY225" s="8">
        <f t="shared" si="798"/>
        <v>59</v>
      </c>
      <c r="FZ225" t="b">
        <f t="shared" si="768"/>
        <v>0</v>
      </c>
      <c r="GD225" s="11"/>
      <c r="GE225" s="11"/>
      <c r="GF225" s="11"/>
      <c r="GG225" s="11" t="str">
        <f t="shared" ca="1" si="902"/>
        <v/>
      </c>
      <c r="GH225" s="12" t="str">
        <f t="shared" ca="1" si="803"/>
        <v/>
      </c>
      <c r="GI225" s="12" t="str">
        <f t="shared" ca="1" si="804"/>
        <v/>
      </c>
      <c r="GJ225" s="12" t="str">
        <f t="shared" ca="1" si="805"/>
        <v/>
      </c>
      <c r="GN225" s="12" t="str">
        <f t="shared" ca="1" si="862"/>
        <v/>
      </c>
      <c r="GO225" s="12" t="str">
        <f t="shared" ca="1" si="863"/>
        <v/>
      </c>
      <c r="GP225" s="12" t="str">
        <f t="shared" ca="1" si="864"/>
        <v/>
      </c>
      <c r="GQ225" s="12" t="str">
        <f t="shared" ca="1" si="865"/>
        <v/>
      </c>
      <c r="GR225" s="12" t="str">
        <f t="shared" ca="1" si="866"/>
        <v/>
      </c>
      <c r="GY225" s="14"/>
      <c r="HA225">
        <f t="shared" si="903"/>
        <v>1.4145711333103685</v>
      </c>
      <c r="HB225">
        <f t="shared" si="904"/>
        <v>0.87000631269528284</v>
      </c>
      <c r="HC225">
        <f t="shared" si="905"/>
        <v>0.96825693528005252</v>
      </c>
      <c r="HD225">
        <f t="shared" si="906"/>
        <v>0.89960096532661316</v>
      </c>
      <c r="HE225">
        <f t="shared" si="907"/>
        <v>1.0719825708860027</v>
      </c>
      <c r="HF225">
        <f t="shared" si="908"/>
        <v>1.0719820433100888</v>
      </c>
      <c r="HH225">
        <f t="shared" si="909"/>
        <v>0.84238964600463373</v>
      </c>
      <c r="HJ225">
        <f t="shared" si="771"/>
        <v>0.89197819699445047</v>
      </c>
      <c r="HK225">
        <f t="shared" si="772"/>
        <v>0.91308928654362409</v>
      </c>
      <c r="HL225">
        <f t="shared" si="773"/>
        <v>0.63758519539497738</v>
      </c>
      <c r="HM225">
        <f t="shared" si="774"/>
        <v>1.0156772337338911</v>
      </c>
      <c r="HN225">
        <f t="shared" si="932"/>
        <v>0.94602743717101723</v>
      </c>
      <c r="HP225" s="8">
        <f t="shared" si="799"/>
        <v>59</v>
      </c>
      <c r="HQ225" t="b">
        <f t="shared" si="776"/>
        <v>0</v>
      </c>
      <c r="HT225" s="11"/>
      <c r="HU225" s="11"/>
      <c r="HV225" s="11"/>
      <c r="HW225" s="11" t="str">
        <f t="shared" ca="1" si="841"/>
        <v/>
      </c>
      <c r="HX225" s="12" t="str">
        <f t="shared" ca="1" si="910"/>
        <v/>
      </c>
      <c r="HY225" s="12" t="str">
        <f t="shared" ca="1" si="911"/>
        <v/>
      </c>
      <c r="HZ225" s="12" t="str">
        <f t="shared" ca="1" si="912"/>
        <v/>
      </c>
      <c r="IC225" s="12" t="str">
        <f t="shared" ca="1" si="913"/>
        <v/>
      </c>
      <c r="ID225" s="12" t="str">
        <f t="shared" ca="1" si="914"/>
        <v/>
      </c>
      <c r="IE225" s="12" t="str">
        <f t="shared" ca="1" si="915"/>
        <v/>
      </c>
      <c r="IF225" s="12" t="str">
        <f t="shared" ca="1" si="916"/>
        <v/>
      </c>
      <c r="IG225" s="12" t="str">
        <f t="shared" ca="1" si="917"/>
        <v/>
      </c>
      <c r="IH225" s="197"/>
      <c r="II225">
        <f t="shared" si="933"/>
        <v>1.2887187552618913</v>
      </c>
      <c r="IJ225">
        <f t="shared" si="934"/>
        <v>1.4387772169128488</v>
      </c>
      <c r="IK225" t="e">
        <f t="shared" si="935"/>
        <v>#DIV/0!</v>
      </c>
      <c r="IL225">
        <f t="shared" si="962"/>
        <v>1.1783435047880264</v>
      </c>
      <c r="IM225">
        <f t="shared" si="867"/>
        <v>1.3942886837034343</v>
      </c>
      <c r="IN225">
        <f t="shared" si="868"/>
        <v>1.0704376041576578</v>
      </c>
    </row>
    <row r="226" spans="1:248" x14ac:dyDescent="0.2">
      <c r="A226" t="s">
        <v>202</v>
      </c>
      <c r="B226" s="1">
        <f t="shared" si="781"/>
        <v>2009</v>
      </c>
      <c r="C226" s="42">
        <f t="shared" ref="C226:F229" si="963">C306+C386</f>
        <v>11293.946</v>
      </c>
      <c r="D226" s="42">
        <f t="shared" si="963"/>
        <v>8514.9189999999999</v>
      </c>
      <c r="E226" s="42">
        <f t="shared" si="963"/>
        <v>21800.437999999998</v>
      </c>
      <c r="F226" s="42">
        <f t="shared" si="963"/>
        <v>26536.438000000002</v>
      </c>
      <c r="G226" s="42">
        <f t="shared" si="870"/>
        <v>25796.453000000001</v>
      </c>
      <c r="H226" s="42">
        <f>SUM(C226:G226)</f>
        <v>93942.194000000018</v>
      </c>
      <c r="I226" s="42">
        <f t="shared" si="842"/>
        <v>68145.741000000009</v>
      </c>
      <c r="J226" s="277">
        <f t="shared" si="807"/>
        <v>3.1020140943827381</v>
      </c>
      <c r="K226" s="277"/>
      <c r="L226" s="42">
        <f>[11]National!H156</f>
        <v>11290.264999999999</v>
      </c>
      <c r="M226" s="42">
        <f t="shared" si="871"/>
        <v>8376.93191571032</v>
      </c>
      <c r="N226" s="42">
        <f>[12]Total_Industrial!F154</f>
        <v>16223.957416821366</v>
      </c>
      <c r="O226" s="42">
        <f t="shared" si="808"/>
        <v>25218.534441808628</v>
      </c>
      <c r="P226" s="42">
        <f t="shared" si="809"/>
        <v>25283.227130213974</v>
      </c>
      <c r="Q226" s="42">
        <f>SUM(L226:P226)</f>
        <v>86392.915904554291</v>
      </c>
      <c r="R226" s="27"/>
      <c r="S226" s="27"/>
      <c r="T226" s="51">
        <f t="shared" si="811"/>
        <v>0.99967407317159118</v>
      </c>
      <c r="U226" s="51">
        <f t="shared" si="812"/>
        <v>0.9837946685940665</v>
      </c>
      <c r="V226" s="51">
        <f t="shared" si="813"/>
        <v>0.74420327778833462</v>
      </c>
      <c r="W226" s="51">
        <f t="shared" si="814"/>
        <v>0.9503360790852422</v>
      </c>
      <c r="X226" s="51">
        <f t="shared" si="815"/>
        <v>0.98010478922098221</v>
      </c>
      <c r="Y226" s="51">
        <f t="shared" si="816"/>
        <v>0.91963911237323537</v>
      </c>
      <c r="AA226" s="23">
        <f t="shared" si="817"/>
        <v>112186.58875902649</v>
      </c>
      <c r="AB226" s="23">
        <f t="shared" si="872"/>
        <v>84571.181076683075</v>
      </c>
      <c r="AC226" s="27">
        <f t="shared" si="959"/>
        <v>2958.0170585682108</v>
      </c>
      <c r="AD226" s="58">
        <f t="shared" si="959"/>
        <v>1.4889027925610878</v>
      </c>
      <c r="AE226" s="27">
        <f t="shared" si="873"/>
        <v>12028.106825970262</v>
      </c>
      <c r="AF226" s="27">
        <f t="shared" si="819"/>
        <v>15208.8</v>
      </c>
      <c r="AI226" s="267">
        <f t="shared" si="820"/>
        <v>100.6382770426433</v>
      </c>
      <c r="AJ226" s="267">
        <f t="shared" si="821"/>
        <v>99.051849685234018</v>
      </c>
      <c r="AK226" s="267">
        <f t="shared" si="822"/>
        <v>5.48474099222212</v>
      </c>
      <c r="AL226" s="51">
        <f t="shared" si="956"/>
        <v>16.937663471253071</v>
      </c>
      <c r="AM226" s="291">
        <f t="shared" si="957"/>
        <v>2.1020121866247616</v>
      </c>
      <c r="AN226" s="15"/>
      <c r="AO226" s="34">
        <f t="shared" si="874"/>
        <v>5.6804557824781901</v>
      </c>
      <c r="AP226" s="34">
        <f t="shared" si="875"/>
        <v>6.176831439692811</v>
      </c>
      <c r="AR226" s="26">
        <f t="shared" si="876"/>
        <v>0.88861412229284242</v>
      </c>
      <c r="AS226" s="26">
        <f t="shared" si="877"/>
        <v>0.94571100770253325</v>
      </c>
      <c r="AT226" s="26">
        <f t="shared" si="878"/>
        <v>0.60275972511594711</v>
      </c>
      <c r="AU226" s="26">
        <f t="shared" si="879"/>
        <v>0.87387497498516731</v>
      </c>
      <c r="AV226" s="26">
        <f t="shared" si="880"/>
        <v>0.9207551829886268</v>
      </c>
      <c r="AW226" s="26">
        <f t="shared" si="881"/>
        <v>0.65218668749390007</v>
      </c>
      <c r="AZ226" s="34">
        <f t="shared" ref="AZ226:AZ227" si="964">AA226/$AF226</f>
        <v>7.3764260664238135</v>
      </c>
      <c r="BA226" s="34">
        <f t="shared" ref="BA226:BA227" si="965">AB226/$AF226</f>
        <v>5.5606741542188125</v>
      </c>
      <c r="BB226" s="34">
        <f t="shared" ref="BB226:BB227" si="966">AC226/$AF226</f>
        <v>0.1944937837678325</v>
      </c>
      <c r="BC226" s="95">
        <f t="shared" ref="BC226:BC227" si="967">AD226/$AF226</f>
        <v>9.7897453616398921E-5</v>
      </c>
      <c r="BD226" s="34">
        <f t="shared" ref="BD226:BD227" si="968">AE226/$AF226</f>
        <v>0.79086494831743881</v>
      </c>
      <c r="BE226" s="34"/>
      <c r="BI226" s="258">
        <f>[11]National!CQ156</f>
        <v>0.76825520601019692</v>
      </c>
      <c r="BJ226" s="258">
        <f>[10]Commercial_Total!Y155</f>
        <v>0.95499398946726877</v>
      </c>
      <c r="BK226" s="258">
        <f>[12]Total_Industrial!Z154</f>
        <v>0.83152463998874571</v>
      </c>
      <c r="BL226" s="51">
        <f t="shared" si="823"/>
        <v>0.82061201446862342</v>
      </c>
      <c r="BM226" s="290">
        <f t="shared" si="844"/>
        <v>0.9207551829886268</v>
      </c>
      <c r="BO226" s="258">
        <f>[11]National!CU156</f>
        <v>1.1566652791169594</v>
      </c>
      <c r="BP226" s="258">
        <f>[10]Commercial_Total!X155</f>
        <v>0.990279539068184</v>
      </c>
      <c r="BQ226" s="258">
        <f>[12]Total_Industrial!AD154</f>
        <v>0.72488726614297838</v>
      </c>
      <c r="BR226" s="51">
        <f t="shared" si="936"/>
        <v>1.0649063864255419</v>
      </c>
      <c r="BS226" s="51">
        <v>1</v>
      </c>
      <c r="BU226">
        <f t="shared" ref="BU226:BU227" si="969">BI226*BO226/AR226</f>
        <v>0.999999999999999</v>
      </c>
      <c r="BV226">
        <f t="shared" ref="BV226:BV227" si="970">BJ226*BP226/AS226</f>
        <v>0.99999999999999989</v>
      </c>
      <c r="BW226">
        <f t="shared" ref="BW226:BW227" si="971">BK226*BQ226/AT226</f>
        <v>1.0000031486775576</v>
      </c>
      <c r="BX226">
        <f t="shared" ref="BX226:BX227" si="972">BL226*BR226/AU226</f>
        <v>0.99999999999999889</v>
      </c>
      <c r="BY226">
        <f t="shared" ref="BY226:BY227" si="973">BM226*BS226/AV226</f>
        <v>1</v>
      </c>
      <c r="CA226" s="83">
        <f t="shared" ref="CA226:CA227" si="974">IF(FW226&gt;0,FW226,"NA")</f>
        <v>1.9127919407377594</v>
      </c>
      <c r="CB226" s="83">
        <f t="shared" si="887"/>
        <v>0.64335691284260554</v>
      </c>
      <c r="CC226" s="83">
        <f t="shared" si="918"/>
        <v>0.65218668749390007</v>
      </c>
      <c r="CD226" s="83">
        <f t="shared" ref="CD226:CD227" si="975">IF(CN226=1,EL226,"NA")</f>
        <v>0.79046891050794965</v>
      </c>
      <c r="CE226" s="83">
        <f t="shared" ref="CE226:CE227" si="976">IF(CQ226&gt;0, FG226,"NA")</f>
        <v>0.9662299754080661</v>
      </c>
      <c r="CF226" s="83">
        <f t="shared" ref="CF226:CF227" si="977">IF(CP226&gt;0,EW226, "NA")</f>
        <v>0.85389982561444677</v>
      </c>
      <c r="CG226" s="411">
        <f t="shared" ref="CG226:CG227" si="978">IF(ISERR(CR226),"NA ", CR226)</f>
        <v>1.2474982878838514</v>
      </c>
      <c r="CH226" s="411">
        <f t="shared" si="891"/>
        <v>1.2474974396947878</v>
      </c>
      <c r="CI226" s="9"/>
      <c r="CJ226" s="84">
        <f t="shared" ref="CJ226:CJ227" si="979">IF(ISERR(CS226),"NA ", CS226)</f>
        <v>0.76377475596093702</v>
      </c>
      <c r="CL226" s="87">
        <f t="shared" ref="CL226:CL227" si="980">AR226*AS226*AT226*AU226</f>
        <v>0.44265480610967639</v>
      </c>
      <c r="CM226" s="87">
        <f t="shared" ref="CM226:CM227" si="981">AZ226*BA226*BB226*BC226*BD226</f>
        <v>6.1766485320772775E-4</v>
      </c>
      <c r="CN226" s="92">
        <f t="shared" ref="CN226:CN227" si="982">IF(ISERR(CL226),0,IF(CL226&lt;0.0001,0,1))</f>
        <v>1</v>
      </c>
      <c r="CO226" s="92">
        <f t="shared" ref="CO226:CO227" si="983">IF(ISERR(CM226),0,IF(CM226&lt;0.0001,0,1))</f>
        <v>1</v>
      </c>
      <c r="CP226" s="5">
        <f t="shared" ref="CP226:CP227" si="984">IF(BI226*BJ226*BK226*BL226*BM226&gt;0,1,0)</f>
        <v>1</v>
      </c>
      <c r="CQ226" s="91">
        <f t="shared" ref="CQ226:CQ227" si="985">IF(BO226*BP226*BQ226*BR226*BS226&gt;0,1,0)</f>
        <v>1</v>
      </c>
      <c r="CR226" s="37">
        <f t="shared" ref="CR226:CR227" si="986">CA226*CD226*CE226*CF226</f>
        <v>1.2474982878838514</v>
      </c>
      <c r="CS226">
        <f t="shared" ref="CS226:CS227" si="987">CD226*CE226</f>
        <v>0.76377475596093702</v>
      </c>
      <c r="CT226" s="84">
        <f t="shared" ref="CT226:CT227" si="988">IF(CO226=1,EB226,"NA ")</f>
        <v>0.82506304653374563</v>
      </c>
      <c r="CU226" s="205"/>
      <c r="CV226" s="244"/>
      <c r="CW226" s="5"/>
      <c r="CX226" s="26">
        <f t="shared" si="824"/>
        <v>0.13068507853668615</v>
      </c>
      <c r="CY226" s="26">
        <f t="shared" si="825"/>
        <v>9.6963180696031132E-2</v>
      </c>
      <c r="CZ226" s="26">
        <f t="shared" si="826"/>
        <v>0.1877926823855022</v>
      </c>
      <c r="DA226" s="26">
        <f t="shared" si="827"/>
        <v>0.29190511950852222</v>
      </c>
      <c r="DB226" s="26">
        <f t="shared" si="828"/>
        <v>0.2926539388732583</v>
      </c>
      <c r="DC226" s="26">
        <f t="shared" si="943"/>
        <v>1</v>
      </c>
      <c r="DE226" s="26">
        <f t="shared" si="944"/>
        <v>0.12865468344968833</v>
      </c>
      <c r="DF226" s="26">
        <f t="shared" si="945"/>
        <v>9.4882293047282254E-2</v>
      </c>
      <c r="DG226" s="26">
        <f t="shared" si="946"/>
        <v>0.19010661347255925</v>
      </c>
      <c r="DH226" s="26">
        <f t="shared" si="947"/>
        <v>0.292157451543687</v>
      </c>
      <c r="DI226" s="26">
        <f t="shared" si="948"/>
        <v>0.29416127405967907</v>
      </c>
      <c r="DJ226" s="26">
        <f t="shared" si="949"/>
        <v>0.99996231557289583</v>
      </c>
      <c r="DK226" s="26"/>
      <c r="DL226" s="26">
        <f t="shared" si="950"/>
        <v>0.12865953191043986</v>
      </c>
      <c r="DM226" s="26">
        <f t="shared" si="951"/>
        <v>9.488586876688701E-2</v>
      </c>
      <c r="DN226" s="26">
        <f t="shared" si="952"/>
        <v>0.1901137778013603</v>
      </c>
      <c r="DO226" s="26">
        <f t="shared" si="953"/>
        <v>0.29216846174478578</v>
      </c>
      <c r="DP226" s="26">
        <f t="shared" si="954"/>
        <v>0.29417235977652711</v>
      </c>
      <c r="DQ226" s="26">
        <f t="shared" si="955"/>
        <v>1</v>
      </c>
      <c r="DR226" s="26"/>
      <c r="DS226" s="26"/>
      <c r="DT226" s="26">
        <f t="shared" si="783"/>
        <v>-2.8553326738784343E-2</v>
      </c>
      <c r="DU226" s="26">
        <f t="shared" si="784"/>
        <v>-2.4409028430717114E-2</v>
      </c>
      <c r="DV226" s="26">
        <f t="shared" si="785"/>
        <v>-1.0195897826821855E-2</v>
      </c>
      <c r="DW226" s="26">
        <f t="shared" si="786"/>
        <v>-4.7855839779003548E-3</v>
      </c>
      <c r="DX226" s="26">
        <f t="shared" si="787"/>
        <v>-1.6617505506948526E-2</v>
      </c>
      <c r="DZ226" s="26">
        <f t="shared" si="788"/>
        <v>0.98588583440283639</v>
      </c>
      <c r="EA226" s="26">
        <f t="shared" si="789"/>
        <v>0.66075405719063329</v>
      </c>
      <c r="EB226" s="26">
        <f t="shared" si="897"/>
        <v>0.82506304653374563</v>
      </c>
      <c r="ED226" s="26">
        <f t="shared" si="919"/>
        <v>2.8097608719153112E-2</v>
      </c>
      <c r="EE226" s="26">
        <f t="shared" si="920"/>
        <v>3.6100609077679244E-2</v>
      </c>
      <c r="EF226" s="26">
        <f t="shared" si="921"/>
        <v>-4.610207597617734E-2</v>
      </c>
      <c r="EG226" s="26">
        <f t="shared" si="922"/>
        <v>-2.8797171556481743E-2</v>
      </c>
      <c r="EH226" s="26">
        <f t="shared" si="923"/>
        <v>-2.5503306202231138E-2</v>
      </c>
      <c r="EJ226" s="26">
        <f t="shared" si="924"/>
        <v>0.98251450688415798</v>
      </c>
      <c r="EK226" s="26">
        <f t="shared" si="790"/>
        <v>0.69555382003700872</v>
      </c>
      <c r="EL226" s="26">
        <f t="shared" si="898"/>
        <v>0.79046891050794965</v>
      </c>
      <c r="EO226" s="26">
        <f t="shared" si="791"/>
        <v>-2.838516732999213E-2</v>
      </c>
      <c r="EP226" s="26">
        <f t="shared" si="792"/>
        <v>-2.1689147181904133E-2</v>
      </c>
      <c r="EQ226" s="26">
        <f t="shared" si="793"/>
        <v>2.5819051254482129E-2</v>
      </c>
      <c r="ER226" s="26">
        <f t="shared" si="794"/>
        <v>-2.2138046344550534E-3</v>
      </c>
      <c r="ES226" s="292">
        <f t="shared" si="859"/>
        <v>-1.6617505506948526E-2</v>
      </c>
      <c r="EU226" s="26">
        <f t="shared" si="925"/>
        <v>0.99368336112943767</v>
      </c>
      <c r="EV226" s="26">
        <f t="shared" si="796"/>
        <v>0.67953137135340658</v>
      </c>
      <c r="EW226" s="26">
        <f t="shared" si="899"/>
        <v>0.85389982561444677</v>
      </c>
      <c r="EX226" s="26"/>
      <c r="EY226" s="26">
        <f t="shared" si="926"/>
        <v>-1.6815940879212347E-4</v>
      </c>
      <c r="EZ226" s="26">
        <f t="shared" si="927"/>
        <v>-2.7198812488130235E-3</v>
      </c>
      <c r="FA226" s="26">
        <f t="shared" si="928"/>
        <v>-3.601477593268837E-2</v>
      </c>
      <c r="FB226" s="26">
        <f t="shared" si="929"/>
        <v>-2.5717793434449519E-3</v>
      </c>
      <c r="FC226" s="26">
        <f t="shared" si="930"/>
        <v>0</v>
      </c>
      <c r="FD226" s="26"/>
      <c r="FE226" s="26">
        <f t="shared" ref="FE226:FE227" si="989">EXP(SUMPRODUCT($DL226:$DP226,EY226:FC226))</f>
        <v>0.99215293867413701</v>
      </c>
      <c r="FF226" s="26">
        <f t="shared" ref="FF226:FF227" si="990">IF(ISERR(FE226),FF225,FE226*FF225)</f>
        <v>0.97236800274946067</v>
      </c>
      <c r="FG226" s="26">
        <f t="shared" si="900"/>
        <v>0.9662299754080661</v>
      </c>
      <c r="FW226" s="26">
        <f t="shared" si="901"/>
        <v>1.9127919407377594</v>
      </c>
      <c r="FY226" s="8">
        <f t="shared" si="798"/>
        <v>60</v>
      </c>
      <c r="FZ226" t="b">
        <f t="shared" si="768"/>
        <v>0</v>
      </c>
      <c r="GD226" s="11"/>
      <c r="GE226" s="11"/>
      <c r="GF226" s="11"/>
      <c r="GG226" s="11" t="str">
        <f t="shared" ca="1" si="902"/>
        <v/>
      </c>
      <c r="GH226" s="12" t="str">
        <f t="shared" ca="1" si="803"/>
        <v/>
      </c>
      <c r="GI226" s="12" t="str">
        <f t="shared" ca="1" si="804"/>
        <v/>
      </c>
      <c r="GJ226" s="12" t="str">
        <f t="shared" ca="1" si="805"/>
        <v/>
      </c>
      <c r="GN226" s="12" t="str">
        <f t="shared" ca="1" si="862"/>
        <v/>
      </c>
      <c r="GO226" s="12" t="str">
        <f t="shared" ca="1" si="863"/>
        <v/>
      </c>
      <c r="GP226" s="12" t="str">
        <f t="shared" ca="1" si="864"/>
        <v/>
      </c>
      <c r="GQ226" s="12" t="str">
        <f t="shared" ca="1" si="865"/>
        <v/>
      </c>
      <c r="GR226" s="12" t="str">
        <f t="shared" ca="1" si="866"/>
        <v/>
      </c>
      <c r="GY226" s="14"/>
      <c r="HA226">
        <f t="shared" si="903"/>
        <v>1.3786826694707832</v>
      </c>
      <c r="HB226">
        <f t="shared" si="904"/>
        <v>0.85479382330391052</v>
      </c>
      <c r="HC226">
        <f t="shared" si="905"/>
        <v>0.96065896372971793</v>
      </c>
      <c r="HD226">
        <f t="shared" si="906"/>
        <v>0.8939185109010358</v>
      </c>
      <c r="HE226">
        <f t="shared" si="907"/>
        <v>1.0120287766977982</v>
      </c>
      <c r="HF226">
        <f t="shared" si="908"/>
        <v>1.0120282453142437</v>
      </c>
      <c r="HH226">
        <f t="shared" si="909"/>
        <v>0.82116534849769829</v>
      </c>
      <c r="HJ226">
        <f t="shared" si="771"/>
        <v>0.86686942743512596</v>
      </c>
      <c r="HK226">
        <f t="shared" si="772"/>
        <v>0.89107147406870035</v>
      </c>
      <c r="HL226">
        <f t="shared" si="773"/>
        <v>0.63111747005021634</v>
      </c>
      <c r="HM226">
        <f t="shared" si="774"/>
        <v>1.0108282369323489</v>
      </c>
      <c r="HN226">
        <f t="shared" si="932"/>
        <v>0.93043671921354953</v>
      </c>
      <c r="HP226" s="8">
        <f t="shared" si="799"/>
        <v>60</v>
      </c>
      <c r="HQ226" t="b">
        <f t="shared" si="776"/>
        <v>0</v>
      </c>
      <c r="HT226" s="11"/>
      <c r="HU226" s="11"/>
      <c r="HV226" s="11"/>
      <c r="HW226" s="11" t="str">
        <f t="shared" ca="1" si="841"/>
        <v/>
      </c>
      <c r="HX226" s="12" t="str">
        <f t="shared" ca="1" si="910"/>
        <v/>
      </c>
      <c r="HY226" s="12" t="str">
        <f t="shared" ca="1" si="911"/>
        <v/>
      </c>
      <c r="HZ226" s="12" t="str">
        <f t="shared" ca="1" si="912"/>
        <v/>
      </c>
      <c r="IC226" s="12" t="str">
        <f t="shared" ca="1" si="913"/>
        <v/>
      </c>
      <c r="ID226" s="12" t="str">
        <f t="shared" ca="1" si="914"/>
        <v/>
      </c>
      <c r="IE226" s="12" t="str">
        <f t="shared" ca="1" si="915"/>
        <v/>
      </c>
      <c r="IF226" s="12" t="str">
        <f t="shared" ca="1" si="916"/>
        <v/>
      </c>
      <c r="IG226" s="12" t="str">
        <f t="shared" ca="1" si="917"/>
        <v/>
      </c>
      <c r="IH226" s="197"/>
      <c r="II226">
        <f t="shared" si="933"/>
        <v>1.2918149626226572</v>
      </c>
      <c r="IJ226">
        <f t="shared" si="934"/>
        <v>1.4538224551380647</v>
      </c>
      <c r="IK226" t="e">
        <f t="shared" si="935"/>
        <v>#DIV/0!</v>
      </c>
      <c r="IL226">
        <f t="shared" si="962"/>
        <v>1.1479250191756933</v>
      </c>
      <c r="IM226">
        <f t="shared" si="867"/>
        <v>1.3748958990691902</v>
      </c>
      <c r="IN226">
        <f t="shared" si="868"/>
        <v>0.98616817472334795</v>
      </c>
    </row>
    <row r="227" spans="1:248" x14ac:dyDescent="0.2">
      <c r="A227" t="s">
        <v>202</v>
      </c>
      <c r="B227" s="1">
        <f t="shared" si="781"/>
        <v>2010</v>
      </c>
      <c r="C227" s="42">
        <f t="shared" si="963"/>
        <v>11573.348999999998</v>
      </c>
      <c r="D227" s="42">
        <f t="shared" si="963"/>
        <v>8561.9809999999998</v>
      </c>
      <c r="E227" s="42">
        <f t="shared" si="963"/>
        <v>23643.973000000002</v>
      </c>
      <c r="F227" s="42">
        <f t="shared" si="963"/>
        <v>26923.347999999998</v>
      </c>
      <c r="G227" s="42">
        <f t="shared" si="870"/>
        <v>26807.337</v>
      </c>
      <c r="H227" s="42">
        <f>SUM(C227:G227)</f>
        <v>97509.987999999998</v>
      </c>
      <c r="I227" s="42">
        <f t="shared" si="842"/>
        <v>70702.650999999998</v>
      </c>
      <c r="J227" s="277">
        <f t="shared" si="807"/>
        <v>3.0929764846775778</v>
      </c>
      <c r="K227" s="277"/>
      <c r="L227" s="42">
        <f>[11]National!H157</f>
        <v>11564.124</v>
      </c>
      <c r="M227" s="42">
        <f t="shared" si="871"/>
        <v>8423.9961203399998</v>
      </c>
      <c r="N227" s="42">
        <f>[12]Total_Industrial!F155</f>
        <v>16763.336065978368</v>
      </c>
      <c r="O227" s="42">
        <f t="shared" si="808"/>
        <v>25568.133429390113</v>
      </c>
      <c r="P227" s="42">
        <f t="shared" si="809"/>
        <v>26176.061693590062</v>
      </c>
      <c r="Q227" s="42">
        <f>SUM(L227:P227)</f>
        <v>88495.651309298541</v>
      </c>
      <c r="R227" s="27"/>
      <c r="S227" s="27"/>
      <c r="T227" s="51">
        <f t="shared" si="811"/>
        <v>0.99920291006518525</v>
      </c>
      <c r="U227" s="51">
        <f t="shared" si="812"/>
        <v>0.9838840007166566</v>
      </c>
      <c r="V227" s="51">
        <f t="shared" si="813"/>
        <v>0.7089898159661393</v>
      </c>
      <c r="W227" s="51">
        <f t="shared" si="814"/>
        <v>0.94966396561787614</v>
      </c>
      <c r="X227" s="51">
        <f t="shared" si="815"/>
        <v>0.97645139812246406</v>
      </c>
      <c r="Y227" s="51">
        <f t="shared" si="816"/>
        <v>0.90755473489852689</v>
      </c>
      <c r="AA227" s="23">
        <f t="shared" si="817"/>
        <v>113221.31231047997</v>
      </c>
      <c r="AB227" s="23">
        <f t="shared" si="872"/>
        <v>85045.216257885739</v>
      </c>
      <c r="AC227" s="27">
        <f t="shared" ref="AC227:AD231" si="991">AC145</f>
        <v>2979.83806546912</v>
      </c>
      <c r="AD227" s="58">
        <f t="shared" si="991"/>
        <v>1.5249095632764154</v>
      </c>
      <c r="AE227" s="27">
        <f t="shared" si="873"/>
        <v>12509.825914447221</v>
      </c>
      <c r="AF227" s="27">
        <f t="shared" si="819"/>
        <v>15598.8</v>
      </c>
      <c r="AI227" s="267">
        <f t="shared" si="820"/>
        <v>102.1373429084482</v>
      </c>
      <c r="AJ227" s="267">
        <f t="shared" si="821"/>
        <v>99.053144797652195</v>
      </c>
      <c r="AK227" s="267">
        <f t="shared" si="822"/>
        <v>5.6255862559227001</v>
      </c>
      <c r="AL227" s="51">
        <f t="shared" si="956"/>
        <v>16.766983462582864</v>
      </c>
      <c r="AM227" s="291">
        <f t="shared" si="957"/>
        <v>2.0924401244752828</v>
      </c>
      <c r="AN227" s="15"/>
      <c r="AO227" s="34">
        <f t="shared" si="874"/>
        <v>5.673234563511202</v>
      </c>
      <c r="AP227" s="34">
        <f t="shared" si="875"/>
        <v>6.2511211118804013</v>
      </c>
      <c r="AR227" s="26">
        <f t="shared" si="876"/>
        <v>0.90185054821095445</v>
      </c>
      <c r="AS227" s="26">
        <f t="shared" si="877"/>
        <v>0.94572337296450437</v>
      </c>
      <c r="AT227" s="26">
        <f t="shared" si="878"/>
        <v>0.61823827780465845</v>
      </c>
      <c r="AU227" s="26">
        <f t="shared" si="879"/>
        <v>0.86506897948523953</v>
      </c>
      <c r="AV227" s="26">
        <f t="shared" si="880"/>
        <v>0.9165622834935131</v>
      </c>
      <c r="AW227" s="26">
        <f t="shared" si="881"/>
        <v>0.65135760210742899</v>
      </c>
      <c r="AZ227" s="34">
        <f t="shared" si="964"/>
        <v>7.2583347636023268</v>
      </c>
      <c r="BA227" s="34">
        <f t="shared" si="965"/>
        <v>5.4520358141578678</v>
      </c>
      <c r="BB227" s="34">
        <f t="shared" si="966"/>
        <v>0.19102995521893479</v>
      </c>
      <c r="BC227" s="95">
        <f t="shared" si="967"/>
        <v>9.7758132886915361E-5</v>
      </c>
      <c r="BD227" s="34">
        <f t="shared" si="968"/>
        <v>0.80197360787029914</v>
      </c>
      <c r="BE227" s="26">
        <f t="shared" ref="BE227:BE228" si="992">BI227*BO227</f>
        <v>0.90185054821095356</v>
      </c>
      <c r="BF227" s="26">
        <f t="shared" ref="BF227:BF228" si="993">BJ227*BP227</f>
        <v>0.94572337296450415</v>
      </c>
      <c r="BG227" s="26">
        <f t="shared" ref="BG227:BG228" si="994">BK227*BQ227</f>
        <v>0.61824031616051778</v>
      </c>
      <c r="BH227" s="26">
        <f t="shared" ref="BH227:BH228" si="995">BL227*BR227</f>
        <v>0.86506897948523853</v>
      </c>
      <c r="BI227" s="258">
        <f>[11]National!CQ157</f>
        <v>0.77006978238728119</v>
      </c>
      <c r="BJ227" s="258">
        <f>[10]Commercial_Total!Y156</f>
        <v>0.96026246289113815</v>
      </c>
      <c r="BK227" s="258">
        <f>[12]Total_Industrial!Z155</f>
        <v>0.8276265861979365</v>
      </c>
      <c r="BL227" s="51">
        <f t="shared" si="823"/>
        <v>0.82189126265380541</v>
      </c>
      <c r="BM227" s="290">
        <f t="shared" si="844"/>
        <v>0.9165622834935131</v>
      </c>
      <c r="BO227" s="258">
        <f>[11]National!CU157</f>
        <v>1.1711283429602197</v>
      </c>
      <c r="BP227" s="258">
        <f>[10]Commercial_Total!X156</f>
        <v>0.98485925412219066</v>
      </c>
      <c r="BQ227" s="258">
        <f>[12]Total_Industrial!AD155</f>
        <v>0.74700393446841062</v>
      </c>
      <c r="BR227" s="51">
        <f t="shared" si="936"/>
        <v>1.0525345855265775</v>
      </c>
      <c r="BS227" s="51">
        <v>1</v>
      </c>
      <c r="BU227">
        <f t="shared" si="969"/>
        <v>0.999999999999999</v>
      </c>
      <c r="BV227">
        <f t="shared" si="970"/>
        <v>0.99999999999999978</v>
      </c>
      <c r="BW227">
        <f t="shared" si="971"/>
        <v>1.0000032970392363</v>
      </c>
      <c r="BX227">
        <f t="shared" si="972"/>
        <v>0.99999999999999889</v>
      </c>
      <c r="BY227">
        <f t="shared" si="973"/>
        <v>1</v>
      </c>
      <c r="CA227" s="83">
        <f t="shared" si="974"/>
        <v>1.9618417577442113</v>
      </c>
      <c r="CB227" s="83">
        <f t="shared" si="887"/>
        <v>0.65109466230547164</v>
      </c>
      <c r="CC227" s="83">
        <f t="shared" si="918"/>
        <v>0.65135760210742899</v>
      </c>
      <c r="CD227" s="83">
        <f t="shared" si="975"/>
        <v>0.78754675993208689</v>
      </c>
      <c r="CE227" s="83">
        <f t="shared" si="976"/>
        <v>0.96949306931823021</v>
      </c>
      <c r="CF227" s="83">
        <f t="shared" si="977"/>
        <v>0.8530976307408058</v>
      </c>
      <c r="CG227" s="411">
        <f t="shared" si="978"/>
        <v>1.277861447629385</v>
      </c>
      <c r="CH227" s="411">
        <f t="shared" si="891"/>
        <v>1.2778605430384933</v>
      </c>
      <c r="CI227" s="9"/>
      <c r="CJ227" s="84">
        <f t="shared" si="979"/>
        <v>0.76352112551818629</v>
      </c>
      <c r="CL227" s="87">
        <f t="shared" si="980"/>
        <v>0.4561475280005487</v>
      </c>
      <c r="CM227" s="87">
        <f t="shared" si="981"/>
        <v>5.9266617691225377E-4</v>
      </c>
      <c r="CN227" s="92">
        <f t="shared" si="982"/>
        <v>1</v>
      </c>
      <c r="CO227" s="92">
        <f t="shared" si="983"/>
        <v>1</v>
      </c>
      <c r="CP227" s="5">
        <f t="shared" si="984"/>
        <v>1</v>
      </c>
      <c r="CQ227" s="91">
        <f t="shared" si="985"/>
        <v>1</v>
      </c>
      <c r="CR227" s="37">
        <f t="shared" si="986"/>
        <v>1.277861447629385</v>
      </c>
      <c r="CS227">
        <f t="shared" si="987"/>
        <v>0.76352112551818629</v>
      </c>
      <c r="CT227" s="84">
        <f t="shared" si="988"/>
        <v>0.82707165497525215</v>
      </c>
      <c r="CU227" s="205"/>
      <c r="CV227" s="244"/>
      <c r="CW227" s="5"/>
      <c r="CX227" s="26">
        <f t="shared" si="824"/>
        <v>0.13067448884671826</v>
      </c>
      <c r="CY227" s="26">
        <f t="shared" si="825"/>
        <v>9.5191074315025256E-2</v>
      </c>
      <c r="CZ227" s="26">
        <f t="shared" si="826"/>
        <v>0.18942553467841405</v>
      </c>
      <c r="DA227" s="26">
        <f t="shared" si="827"/>
        <v>0.28891965934040853</v>
      </c>
      <c r="DB227" s="26">
        <f t="shared" si="828"/>
        <v>0.29578924281943392</v>
      </c>
      <c r="DC227" s="26">
        <f t="shared" si="943"/>
        <v>1</v>
      </c>
      <c r="DE227" s="26">
        <f t="shared" si="944"/>
        <v>0.13067978362021779</v>
      </c>
      <c r="DF227" s="26">
        <f t="shared" si="945"/>
        <v>9.6074403624261784E-2</v>
      </c>
      <c r="DG227" s="26">
        <f t="shared" si="946"/>
        <v>0.18860793051359129</v>
      </c>
      <c r="DH227" s="26">
        <f t="shared" si="947"/>
        <v>0.2904098318444111</v>
      </c>
      <c r="DI227" s="26">
        <f t="shared" si="948"/>
        <v>0.2942188066055002</v>
      </c>
      <c r="DJ227" s="26">
        <f t="shared" si="949"/>
        <v>0.99999075620798217</v>
      </c>
      <c r="DK227" s="26"/>
      <c r="DL227" s="26">
        <f t="shared" si="950"/>
        <v>0.13068099160812491</v>
      </c>
      <c r="DM227" s="26">
        <f t="shared" si="951"/>
        <v>9.6075291724276535E-2</v>
      </c>
      <c r="DN227" s="26">
        <f t="shared" si="952"/>
        <v>0.18860967398219014</v>
      </c>
      <c r="DO227" s="26">
        <f t="shared" si="953"/>
        <v>0.29041251635731169</v>
      </c>
      <c r="DP227" s="26">
        <f t="shared" si="954"/>
        <v>0.29422152632809673</v>
      </c>
      <c r="DQ227" s="26">
        <f t="shared" si="955"/>
        <v>1</v>
      </c>
      <c r="DR227" s="26"/>
      <c r="DS227" s="26"/>
      <c r="DT227" s="26">
        <f t="shared" si="783"/>
        <v>1.4785733869678415E-2</v>
      </c>
      <c r="DU227" s="26">
        <f t="shared" si="784"/>
        <v>1.3075010264900931E-5</v>
      </c>
      <c r="DV227" s="26">
        <f t="shared" si="785"/>
        <v>2.5355294430611602E-2</v>
      </c>
      <c r="DW227" s="26">
        <f t="shared" si="786"/>
        <v>-1.0128067384913442E-2</v>
      </c>
      <c r="DX227" s="26">
        <f t="shared" si="787"/>
        <v>-4.5641614476809667E-3</v>
      </c>
      <c r="DZ227" s="26">
        <f t="shared" si="788"/>
        <v>1.002434490854905</v>
      </c>
      <c r="EA227" s="26">
        <f t="shared" si="789"/>
        <v>0.66236265690020524</v>
      </c>
      <c r="EB227" s="26">
        <f t="shared" si="897"/>
        <v>0.82707165497525215</v>
      </c>
      <c r="ED227" s="26">
        <f t="shared" si="919"/>
        <v>-1.6138817349692854E-2</v>
      </c>
      <c r="EE227" s="26">
        <f t="shared" si="920"/>
        <v>-1.9730268863807514E-2</v>
      </c>
      <c r="EF227" s="26">
        <f t="shared" si="921"/>
        <v>-1.7969953128695593E-2</v>
      </c>
      <c r="EG227" s="26">
        <f t="shared" si="922"/>
        <v>-1.424142857567023E-3</v>
      </c>
      <c r="EH227" s="26">
        <f t="shared" si="923"/>
        <v>1.3948481618116177E-2</v>
      </c>
      <c r="EJ227" s="26">
        <f t="shared" si="924"/>
        <v>0.99630326944296266</v>
      </c>
      <c r="EK227" s="26">
        <f t="shared" si="790"/>
        <v>0.69298254497641387</v>
      </c>
      <c r="EL227" s="26">
        <f t="shared" si="898"/>
        <v>0.78754675993208689</v>
      </c>
      <c r="EO227" s="26">
        <f t="shared" si="791"/>
        <v>2.3591597775190704E-3</v>
      </c>
      <c r="EP227" s="26">
        <f t="shared" si="792"/>
        <v>5.5015992307902439E-3</v>
      </c>
      <c r="EQ227" s="26">
        <f t="shared" si="793"/>
        <v>-4.6988615642436062E-3</v>
      </c>
      <c r="ER227" s="26">
        <f t="shared" si="794"/>
        <v>1.5576814508207733E-3</v>
      </c>
      <c r="ES227" s="292">
        <f t="shared" si="859"/>
        <v>-4.5641614476809667E-3</v>
      </c>
      <c r="EU227" s="26">
        <f t="shared" si="925"/>
        <v>0.99906055154295925</v>
      </c>
      <c r="EV227" s="26">
        <f t="shared" si="796"/>
        <v>0.6788929866550778</v>
      </c>
      <c r="EW227" s="26">
        <f t="shared" si="899"/>
        <v>0.8530976307408058</v>
      </c>
      <c r="EX227" s="26"/>
      <c r="EY227" s="26">
        <f t="shared" si="926"/>
        <v>1.2426574092159273E-2</v>
      </c>
      <c r="EZ227" s="26">
        <f t="shared" si="927"/>
        <v>-5.4885242205254979E-3</v>
      </c>
      <c r="FA227" s="26">
        <f t="shared" si="928"/>
        <v>3.0054304356055873E-2</v>
      </c>
      <c r="FB227" s="26">
        <f t="shared" si="929"/>
        <v>-1.1685748835734094E-2</v>
      </c>
      <c r="FC227" s="26">
        <f t="shared" si="930"/>
        <v>0</v>
      </c>
      <c r="FD227" s="26"/>
      <c r="FE227" s="26">
        <f t="shared" si="989"/>
        <v>1.0033771400113995</v>
      </c>
      <c r="FF227" s="26">
        <f t="shared" si="990"/>
        <v>0.97565182563735053</v>
      </c>
      <c r="FG227" s="26">
        <f t="shared" si="900"/>
        <v>0.96949306931823021</v>
      </c>
      <c r="FW227" s="26">
        <f t="shared" si="901"/>
        <v>1.9618417577442113</v>
      </c>
      <c r="FY227" s="8">
        <f t="shared" si="798"/>
        <v>61</v>
      </c>
      <c r="FZ227" t="b">
        <f t="shared" si="768"/>
        <v>0</v>
      </c>
      <c r="GD227" s="11"/>
      <c r="GE227" s="11"/>
      <c r="GF227" s="11"/>
      <c r="GG227" s="11" t="str">
        <f t="shared" ca="1" si="902"/>
        <v/>
      </c>
      <c r="GH227" s="12" t="str">
        <f t="shared" ca="1" si="803"/>
        <v/>
      </c>
      <c r="GI227" s="12" t="str">
        <f t="shared" ca="1" si="804"/>
        <v/>
      </c>
      <c r="GJ227" s="12" t="str">
        <f t="shared" ca="1" si="805"/>
        <v/>
      </c>
      <c r="GN227" s="12" t="str">
        <f t="shared" ca="1" si="862"/>
        <v/>
      </c>
      <c r="GO227" s="12" t="str">
        <f t="shared" ca="1" si="863"/>
        <v/>
      </c>
      <c r="GP227" s="12" t="str">
        <f t="shared" ca="1" si="864"/>
        <v/>
      </c>
      <c r="GQ227" s="12" t="str">
        <f t="shared" ca="1" si="865"/>
        <v/>
      </c>
      <c r="GR227" s="12" t="str">
        <f t="shared" ca="1" si="866"/>
        <v/>
      </c>
      <c r="GY227" s="14"/>
      <c r="HA227">
        <f t="shared" si="903"/>
        <v>1.4140362963903039</v>
      </c>
      <c r="HB227">
        <f t="shared" si="904"/>
        <v>0.85163388085733616</v>
      </c>
      <c r="HC227">
        <f t="shared" si="905"/>
        <v>0.96390324355343904</v>
      </c>
      <c r="HD227">
        <f t="shared" si="906"/>
        <v>0.8930787205352495</v>
      </c>
      <c r="HE227">
        <f t="shared" si="907"/>
        <v>1.0366607875890335</v>
      </c>
      <c r="HF227">
        <f t="shared" si="908"/>
        <v>1.0366602142638097</v>
      </c>
      <c r="HH227">
        <f t="shared" si="909"/>
        <v>0.82089266007838935</v>
      </c>
      <c r="HJ227">
        <f t="shared" si="771"/>
        <v>0.87978195343382926</v>
      </c>
      <c r="HK227">
        <f t="shared" si="772"/>
        <v>0.89108312491353792</v>
      </c>
      <c r="HL227">
        <f t="shared" si="773"/>
        <v>0.64732423471263523</v>
      </c>
      <c r="HM227">
        <f t="shared" si="774"/>
        <v>1.0006421700916348</v>
      </c>
      <c r="HN227">
        <f t="shared" si="932"/>
        <v>0.92619973231159913</v>
      </c>
      <c r="HP227" s="8">
        <f t="shared" si="799"/>
        <v>61</v>
      </c>
      <c r="HQ227" t="b">
        <f t="shared" si="776"/>
        <v>0</v>
      </c>
      <c r="HT227" s="11"/>
      <c r="HU227" s="11"/>
      <c r="HV227" s="11"/>
      <c r="HW227" s="11" t="str">
        <f t="shared" ca="1" si="841"/>
        <v/>
      </c>
      <c r="HX227" s="12" t="str">
        <f t="shared" ca="1" si="910"/>
        <v/>
      </c>
      <c r="HY227" s="12" t="str">
        <f t="shared" ca="1" si="911"/>
        <v/>
      </c>
      <c r="HZ227" s="12" t="str">
        <f t="shared" ca="1" si="912"/>
        <v/>
      </c>
      <c r="IC227" s="12" t="str">
        <f t="shared" ca="1" si="913"/>
        <v/>
      </c>
      <c r="ID227" s="12" t="str">
        <f t="shared" ca="1" si="914"/>
        <v/>
      </c>
      <c r="IE227" s="12" t="str">
        <f t="shared" ca="1" si="915"/>
        <v/>
      </c>
      <c r="IF227" s="12" t="str">
        <f t="shared" ca="1" si="916"/>
        <v/>
      </c>
      <c r="IG227" s="12" t="str">
        <f t="shared" ca="1" si="917"/>
        <v/>
      </c>
      <c r="IH227" s="197"/>
      <c r="II227">
        <f t="shared" si="933"/>
        <v>1.3037296788176276</v>
      </c>
      <c r="IJ227">
        <f t="shared" si="934"/>
        <v>1.4619713657029176</v>
      </c>
      <c r="IK227" t="e">
        <f t="shared" si="935"/>
        <v>#DIV/0!</v>
      </c>
      <c r="IL227">
        <f t="shared" si="962"/>
        <v>1.175769325560569</v>
      </c>
      <c r="IM227">
        <f t="shared" si="867"/>
        <v>1.3826204911500861</v>
      </c>
      <c r="IN227">
        <f t="shared" si="868"/>
        <v>1.0189541371280817</v>
      </c>
    </row>
    <row r="228" spans="1:248" x14ac:dyDescent="0.2">
      <c r="A228" t="s">
        <v>202</v>
      </c>
      <c r="B228" s="312">
        <f t="shared" si="781"/>
        <v>2011</v>
      </c>
      <c r="C228" s="42">
        <f t="shared" si="963"/>
        <v>11327.665000000001</v>
      </c>
      <c r="D228" s="42">
        <f t="shared" si="963"/>
        <v>8596.8469999999998</v>
      </c>
      <c r="E228" s="42">
        <f t="shared" si="963"/>
        <v>23875.486999999997</v>
      </c>
      <c r="F228" s="42">
        <f t="shared" si="963"/>
        <v>26544.418000000001</v>
      </c>
      <c r="G228" s="42">
        <f t="shared" ref="G228" si="996">G388-H308</f>
        <v>26498.286</v>
      </c>
      <c r="H228" s="42">
        <f>SUM(C228:G228)</f>
        <v>96842.703000000009</v>
      </c>
      <c r="I228" s="42">
        <f t="shared" ref="I228" si="997">H228-G228</f>
        <v>70344.417000000016</v>
      </c>
      <c r="J228" s="277">
        <f t="shared" si="807"/>
        <v>3.0716609317693746</v>
      </c>
      <c r="K228" s="277"/>
      <c r="L228" s="42">
        <f>[11]National!H158</f>
        <v>11323.188</v>
      </c>
      <c r="M228" s="42">
        <f t="shared" si="871"/>
        <v>8458.8621203399998</v>
      </c>
      <c r="N228" s="42">
        <f>[12]Total_Industrial!F156</f>
        <v>16832.244407558061</v>
      </c>
      <c r="O228" s="42">
        <f t="shared" si="808"/>
        <v>25363.466209139027</v>
      </c>
      <c r="P228" s="42">
        <f t="shared" si="809"/>
        <v>26075.204146507611</v>
      </c>
      <c r="Q228" s="42">
        <f>SUM(L228:P228)</f>
        <v>88052.964883544701</v>
      </c>
      <c r="R228" s="27"/>
      <c r="S228" s="27"/>
      <c r="T228" s="51">
        <f t="shared" si="811"/>
        <v>0.9996047729165719</v>
      </c>
      <c r="U228" s="51">
        <f t="shared" si="812"/>
        <v>0.98394936193932492</v>
      </c>
      <c r="V228" s="51">
        <f t="shared" si="813"/>
        <v>0.70500109202204175</v>
      </c>
      <c r="W228" s="51">
        <f t="shared" si="814"/>
        <v>0.95551035284100128</v>
      </c>
      <c r="X228" s="51">
        <f t="shared" si="815"/>
        <v>0.98403361434424896</v>
      </c>
      <c r="Y228" s="51">
        <f t="shared" si="816"/>
        <v>0.90923696009956156</v>
      </c>
      <c r="AA228" s="23">
        <f t="shared" si="817"/>
        <v>114196.36643876518</v>
      </c>
      <c r="AB228" s="23">
        <f t="shared" si="872"/>
        <v>85442.950396469867</v>
      </c>
      <c r="AC228" s="27">
        <f t="shared" si="991"/>
        <v>2984.0845693855226</v>
      </c>
      <c r="AD228" s="58">
        <f t="shared" si="991"/>
        <v>1.5206300488426157</v>
      </c>
      <c r="AE228" s="27">
        <f t="shared" si="873"/>
        <v>12590.194727294724</v>
      </c>
      <c r="AF228" s="27">
        <f t="shared" si="819"/>
        <v>15840.7</v>
      </c>
      <c r="AI228" s="267">
        <f t="shared" si="820"/>
        <v>99.155414074157633</v>
      </c>
      <c r="AJ228" s="267">
        <f t="shared" si="821"/>
        <v>99.000117401019466</v>
      </c>
      <c r="AK228" s="267">
        <f t="shared" si="822"/>
        <v>5.6406727142535793</v>
      </c>
      <c r="AL228" s="51">
        <f t="shared" si="956"/>
        <v>16.679577145304808</v>
      </c>
      <c r="AM228" s="291">
        <f t="shared" si="957"/>
        <v>2.0710723472749999</v>
      </c>
      <c r="AN228" s="15"/>
      <c r="AO228" s="371">
        <f t="shared" si="874"/>
        <v>5.5586536506306352</v>
      </c>
      <c r="AP228" s="371">
        <f t="shared" si="875"/>
        <v>6.1135368386498072</v>
      </c>
      <c r="AR228" s="26">
        <f t="shared" ref="AR228" si="998">AI228/AI$236</f>
        <v>0.87552076443792703</v>
      </c>
      <c r="AS228" s="26">
        <f t="shared" ref="AS228" si="999">AJ228/AJ$236</f>
        <v>0.94521708668247384</v>
      </c>
      <c r="AT228" s="26">
        <f t="shared" ref="AT228" si="1000">AK228/AK$236</f>
        <v>0.61989624296461576</v>
      </c>
      <c r="AU228" s="26">
        <f t="shared" ref="AU228" si="1001">AL228/AL$236</f>
        <v>0.86055937321903031</v>
      </c>
      <c r="AV228" s="26">
        <f t="shared" ref="AV228" si="1002">AM228/AM$236</f>
        <v>0.90720244641392966</v>
      </c>
      <c r="AW228" s="26">
        <f t="shared" ref="AW228" si="1003">AO228/AO$236</f>
        <v>0.63820229399780348</v>
      </c>
      <c r="AX228" s="369"/>
      <c r="AY228" s="369"/>
      <c r="AZ228" s="371">
        <f t="shared" ref="AZ228" si="1004">AA228/$AF228</f>
        <v>7.2090479864377945</v>
      </c>
      <c r="BA228" s="371">
        <f t="shared" ref="BA228" si="1005">AB228/$AF228</f>
        <v>5.3938872901115396</v>
      </c>
      <c r="BB228" s="371">
        <f t="shared" ref="BB228" si="1006">AC228/$AF228</f>
        <v>0.18838085244878841</v>
      </c>
      <c r="BC228" s="95">
        <f t="shared" ref="BC228" si="1007">AD228/$AF228</f>
        <v>9.5995129561358758E-5</v>
      </c>
      <c r="BD228" s="371">
        <f t="shared" ref="BD228" si="1008">AE228/$AF228</f>
        <v>0.79480040195791368</v>
      </c>
      <c r="BE228" s="26">
        <f t="shared" si="992"/>
        <v>0.87552076443792637</v>
      </c>
      <c r="BF228" s="26">
        <f t="shared" si="993"/>
        <v>0.94521708668247373</v>
      </c>
      <c r="BG228" s="26">
        <f t="shared" si="994"/>
        <v>0.61989841588637185</v>
      </c>
      <c r="BH228" s="26">
        <f t="shared" si="995"/>
        <v>0.8605593732190292</v>
      </c>
      <c r="BI228" s="258">
        <f>[11]National!CQ158</f>
        <v>0.76367246851322024</v>
      </c>
      <c r="BJ228" s="258">
        <f>[10]Commercial_Total!Y157</f>
        <v>0.96266698996191935</v>
      </c>
      <c r="BK228" s="258">
        <f>[12]Total_Industrial!Z156</f>
        <v>0.81763904721339931</v>
      </c>
      <c r="BL228" s="51">
        <f t="shared" si="823"/>
        <v>0.82678823479088359</v>
      </c>
      <c r="BM228" s="290">
        <f t="shared" si="844"/>
        <v>0.90720244641392966</v>
      </c>
      <c r="BN228" s="369"/>
      <c r="BO228" s="258">
        <f>[11]National!CU158</f>
        <v>1.1464610818594279</v>
      </c>
      <c r="BP228" s="258">
        <f>[10]Commercial_Total!X157</f>
        <v>0.98187337525707008</v>
      </c>
      <c r="BQ228" s="258">
        <f>[12]Total_Industrial!AD156</f>
        <v>0.75815657043172224</v>
      </c>
      <c r="BR228" s="51">
        <f t="shared" si="936"/>
        <v>1.0408461768165911</v>
      </c>
      <c r="BS228" s="51">
        <v>1</v>
      </c>
      <c r="BT228" s="369"/>
      <c r="BU228" s="369">
        <f t="shared" ref="BU228" si="1009">BI228*BO228/AR228</f>
        <v>0.99999999999999922</v>
      </c>
      <c r="BV228" s="369">
        <f t="shared" ref="BV228" si="1010">BJ228*BP228/AS228</f>
        <v>0.99999999999999989</v>
      </c>
      <c r="BW228" s="369">
        <f t="shared" ref="BW228" si="1011">BK228*BQ228/AT228</f>
        <v>1.0000035052991219</v>
      </c>
      <c r="BX228" s="369">
        <f t="shared" ref="BX228" si="1012">BL228*BR228/AU228</f>
        <v>0.99999999999999867</v>
      </c>
      <c r="BY228" s="369">
        <f t="shared" ref="BY228" si="1013">BM228*BS228/AV228</f>
        <v>1</v>
      </c>
      <c r="BZ228" s="369"/>
      <c r="CA228" s="83">
        <f t="shared" ref="CA228" si="1014">IF(FW228&gt;0,FW228,"NA")</f>
        <v>1.9922652211643672</v>
      </c>
      <c r="CB228" s="83">
        <f t="shared" ref="CB228" si="1015">IF(ISERR(AP228),"NA ", AP228/AP$236)</f>
        <v>0.63676437109620876</v>
      </c>
      <c r="CC228" s="83">
        <f t="shared" ref="CC228" si="1016">IF(ISERR(AO228),"NA ", AO228/AO$236)</f>
        <v>0.63820229399780348</v>
      </c>
      <c r="CD228" s="83">
        <f t="shared" ref="CD228" si="1017">IF(CN228=1,EL228,"NA")</f>
        <v>0.77778295398882269</v>
      </c>
      <c r="CE228" s="83">
        <f t="shared" ref="CE228" si="1018">IF(CQ228&gt;0, FG228,"NA")</f>
        <v>0.96615265735728983</v>
      </c>
      <c r="CF228" s="83">
        <f t="shared" ref="CF228" si="1019">IF(CP228&gt;0,EW228, "NA")</f>
        <v>0.8492870695880157</v>
      </c>
      <c r="CG228" s="411">
        <f t="shared" ref="CG228" si="1020">IF(ISERR(CR228),"NA ", CR228)</f>
        <v>1.2714691848535096</v>
      </c>
      <c r="CH228" s="411">
        <f t="shared" si="891"/>
        <v>1.2714682343991406</v>
      </c>
      <c r="CI228" s="9"/>
      <c r="CJ228" s="84">
        <f t="shared" ref="CJ228" si="1021">IF(ISERR(CS228),"NA ", CS228)</f>
        <v>0.75145706784350375</v>
      </c>
      <c r="CK228" s="369"/>
      <c r="CL228" s="87">
        <f t="shared" ref="CL228" si="1022">AR228*AS228*AT228*AU228</f>
        <v>0.441466606166253</v>
      </c>
      <c r="CM228" s="87">
        <f t="shared" ref="CM228" si="1023">AZ228*BA228*BB228*BC228*BD228</f>
        <v>5.5888675651864284E-4</v>
      </c>
      <c r="CN228" s="92">
        <f t="shared" ref="CN228" si="1024">IF(ISERR(CL228),0,IF(CL228&lt;0.0001,0,1))</f>
        <v>1</v>
      </c>
      <c r="CO228" s="92">
        <f t="shared" ref="CO228" si="1025">IF(ISERR(CM228),0,IF(CM228&lt;0.0001,0,1))</f>
        <v>1</v>
      </c>
      <c r="CP228" s="5">
        <f t="shared" ref="CP228" si="1026">IF(BI228*BJ228*BK228*BL228*BM228&gt;0,1,0)</f>
        <v>1</v>
      </c>
      <c r="CQ228" s="91">
        <f t="shared" ref="CQ228" si="1027">IF(BO228*BP228*BQ228*BR228*BS228&gt;0,1,0)</f>
        <v>1</v>
      </c>
      <c r="CR228" s="37">
        <f t="shared" ref="CR228" si="1028">CA228*CD228*CE228*CF228</f>
        <v>1.2714691848535096</v>
      </c>
      <c r="CS228" s="369">
        <f t="shared" ref="CS228" si="1029">CD228*CE228</f>
        <v>0.75145706784350375</v>
      </c>
      <c r="CT228" s="84">
        <f t="shared" ref="CT228:CT231" si="1030">IF(CO228=1,EB228,"NA ")</f>
        <v>0.82054034576717461</v>
      </c>
      <c r="CU228" s="205"/>
      <c r="CV228" s="244"/>
      <c r="CW228" s="5"/>
      <c r="CX228" s="26">
        <f t="shared" si="824"/>
        <v>0.12859519284757295</v>
      </c>
      <c r="CY228" s="26">
        <f t="shared" si="825"/>
        <v>9.606561382149198E-2</v>
      </c>
      <c r="CZ228" s="26">
        <f t="shared" si="826"/>
        <v>0.19116045018835776</v>
      </c>
      <c r="DA228" s="26">
        <f t="shared" si="827"/>
        <v>0.28804783851042071</v>
      </c>
      <c r="DB228" s="26">
        <f t="shared" si="828"/>
        <v>0.29613090463215663</v>
      </c>
      <c r="DC228" s="26">
        <f t="shared" ref="DC228" si="1031">SUM(CX228:DB228)</f>
        <v>1</v>
      </c>
      <c r="DD228" s="369"/>
      <c r="DE228" s="26">
        <f t="shared" ref="DE228" si="1032">(CX228-CX227)/LN(CX228/CX227)</f>
        <v>0.12963206153644272</v>
      </c>
      <c r="DF228" s="26">
        <f t="shared" ref="DF228" si="1033">(CY228-CY227)/LN(CY228/CY227)</f>
        <v>9.5627677578614886E-2</v>
      </c>
      <c r="DG228" s="26">
        <f t="shared" ref="DG228" si="1034">(CZ228-CZ227)/LN(CZ228/CZ227)</f>
        <v>0.19029167431316193</v>
      </c>
      <c r="DH228" s="26">
        <f t="shared" ref="DH228" si="1035">(DA228-DA227)/LN(DA228/DA227)</f>
        <v>0.28848352936595906</v>
      </c>
      <c r="DI228" s="26">
        <f t="shared" ref="DI228" si="1036">(DB228-DB227)/LN(DB228/DB227)</f>
        <v>0.29596004085741917</v>
      </c>
      <c r="DJ228" s="26">
        <f t="shared" ref="DJ228" si="1037">SUM(DE228:DI228)</f>
        <v>0.99999498365159778</v>
      </c>
      <c r="DK228" s="26"/>
      <c r="DL228" s="26">
        <f t="shared" ref="DL228" si="1038">DE228/$DJ228</f>
        <v>0.12963271181928954</v>
      </c>
      <c r="DM228" s="26">
        <f t="shared" ref="DM228" si="1039">DF228/$DJ228</f>
        <v>9.5628157282768883E-2</v>
      </c>
      <c r="DN228" s="26">
        <f t="shared" ref="DN228" si="1040">DG228/$DJ228</f>
        <v>0.19029262888728682</v>
      </c>
      <c r="DO228" s="26">
        <f t="shared" ref="DO228" si="1041">DH228/$DJ228</f>
        <v>0.28848497650711002</v>
      </c>
      <c r="DP228" s="26">
        <f t="shared" ref="DP228" si="1042">DI228/$DJ228</f>
        <v>0.29596152550354476</v>
      </c>
      <c r="DQ228" s="26">
        <f t="shared" ref="DQ228" si="1043">SUM(DL228:DP228)</f>
        <v>1</v>
      </c>
      <c r="DR228" s="26"/>
      <c r="DS228" s="26"/>
      <c r="DT228" s="26">
        <f t="shared" ref="DT228" si="1044">LN(AR228/AR227)</f>
        <v>-2.9629948311632986E-2</v>
      </c>
      <c r="DU228" s="26">
        <f t="shared" ref="DU228" si="1045">LN(AS228/AS227)</f>
        <v>-5.3548623548204614E-4</v>
      </c>
      <c r="DV228" s="26">
        <f t="shared" ref="DV228" si="1046">LN(AT228/AT227)</f>
        <v>2.678168039314931E-3</v>
      </c>
      <c r="DW228" s="26">
        <f t="shared" ref="DW228" si="1047">LN(AU228/AU227)</f>
        <v>-5.2266370393791867E-3</v>
      </c>
      <c r="DX228" s="26">
        <f t="shared" ref="DX228" si="1048">LN(AV228/AV227)</f>
        <v>-1.0264393321768624E-2</v>
      </c>
      <c r="DY228" s="369"/>
      <c r="DZ228" s="26">
        <f t="shared" ref="DZ228" si="1049">EXP(SUMPRODUCT($DL228:$DP228,DT228:DX228))</f>
        <v>0.99210309146881248</v>
      </c>
      <c r="EA228" s="26">
        <f t="shared" ref="EA228" si="1050">IF(ISERR(DZ228),EA227,DZ228*EA227)</f>
        <v>0.65713203958418998</v>
      </c>
      <c r="EB228" s="26">
        <f t="shared" ref="EB228" si="1051">EA228/EA$236</f>
        <v>0.82054034576717461</v>
      </c>
      <c r="EC228" s="369"/>
      <c r="ED228" s="26">
        <f t="shared" ref="ED228" si="1052">LN(AZ228/AZ227)</f>
        <v>-6.8135292596863215E-3</v>
      </c>
      <c r="EE228" s="26">
        <f t="shared" ref="EE228" si="1053">LN(BA228/BA227)</f>
        <v>-1.0722753726656318E-2</v>
      </c>
      <c r="EF228" s="26">
        <f t="shared" ref="EF228" si="1054">LN(BB228/BB227)</f>
        <v>-1.3964524816606099E-2</v>
      </c>
      <c r="EG228" s="26">
        <f t="shared" ref="EG228" si="1055">LN(BC228/BC227)</f>
        <v>-1.8198939848642428E-2</v>
      </c>
      <c r="EH228" s="26">
        <f t="shared" ref="EH228" si="1056">LN(BD228/BD227)</f>
        <v>-8.9846830204415359E-3</v>
      </c>
      <c r="EI228" s="369"/>
      <c r="EJ228" s="26">
        <f t="shared" ref="EJ228" si="1057">EXP(SUMPRODUCT($DL228:$DP228,ED228:EH228))</f>
        <v>0.98760225241215371</v>
      </c>
      <c r="EK228" s="26">
        <f t="shared" ref="EK228" si="1058">IF(ISERR(EJ228),EK227,EJ228*EK227)</f>
        <v>0.68439112230101296</v>
      </c>
      <c r="EL228" s="26">
        <f t="shared" ref="EL228" si="1059">EK228/EK$236</f>
        <v>0.77778295398882269</v>
      </c>
      <c r="EM228" s="369"/>
      <c r="EN228" s="369"/>
      <c r="EO228" s="26">
        <f t="shared" ref="EO228" si="1060">LN(BI228/BI227)</f>
        <v>-8.3421461071421527E-3</v>
      </c>
      <c r="EP228" s="26">
        <f t="shared" ref="EP228" si="1061">LN(BJ228/BJ227)</f>
        <v>2.5009012374056865E-3</v>
      </c>
      <c r="EQ228" s="26">
        <f t="shared" ref="EQ228" si="1062">LN(BK228/BK227)</f>
        <v>-1.21410931667133E-2</v>
      </c>
      <c r="ER228" s="26">
        <f t="shared" ref="ER228" si="1063">LN(BL228/BL227)</f>
        <v>5.9404954639503517E-3</v>
      </c>
      <c r="ES228" s="292">
        <f t="shared" si="859"/>
        <v>-1.0264393321768624E-2</v>
      </c>
      <c r="ET228" s="369"/>
      <c r="EU228" s="26">
        <f t="shared" ref="EU228" si="1064">EXP(SUMPRODUCT($DL228:$DP228,EO228:ES228))</f>
        <v>0.99553326487440708</v>
      </c>
      <c r="EV228" s="26">
        <f t="shared" ref="EV228" si="1065">IF(ISERR(EU228),EV227,EU228*EV227)</f>
        <v>0.67586055150506685</v>
      </c>
      <c r="EW228" s="26">
        <f t="shared" ref="EW228" si="1066">EV228/EV$236</f>
        <v>0.8492870695880157</v>
      </c>
      <c r="EX228" s="26"/>
      <c r="EY228" s="26">
        <f t="shared" ref="EY228" si="1067">LN(BO228/BO227)</f>
        <v>-2.1287802204490711E-2</v>
      </c>
      <c r="EZ228" s="26">
        <f t="shared" ref="EZ228" si="1068">LN(BP228/BP227)</f>
        <v>-3.0363874728874486E-3</v>
      </c>
      <c r="FA228" s="26">
        <f t="shared" ref="FA228" si="1069">LN(BQ228/BQ227)</f>
        <v>1.481946946520549E-2</v>
      </c>
      <c r="FB228" s="26">
        <f t="shared" ref="FB228" si="1070">LN(BR228/BR227)</f>
        <v>-1.1167132503329567E-2</v>
      </c>
      <c r="FC228" s="26">
        <f t="shared" ref="FC228" si="1071">LN(BS228/BS227)</f>
        <v>0</v>
      </c>
      <c r="FD228" s="26"/>
      <c r="FE228" s="26">
        <f t="shared" ref="FE228" si="1072">EXP(SUMPRODUCT($DL228:$DP228,EY228:FC228))</f>
        <v>0.99655447566707267</v>
      </c>
      <c r="FF228" s="26">
        <f t="shared" ref="FF228" si="1073">IF(ISERR(FE228),FF227,FE228*FF227)</f>
        <v>0.97229019353165202</v>
      </c>
      <c r="FG228" s="26">
        <f t="shared" ref="FG228" si="1074">FF228/FF$236</f>
        <v>0.96615265735728983</v>
      </c>
      <c r="FW228" s="26">
        <f t="shared" si="901"/>
        <v>1.9922652211643672</v>
      </c>
      <c r="FY228" s="5"/>
      <c r="GD228" s="11"/>
      <c r="GE228" s="11"/>
      <c r="GF228" s="11"/>
      <c r="GG228" s="11"/>
      <c r="GH228" s="12"/>
      <c r="GI228" s="12"/>
      <c r="GJ228" s="12"/>
      <c r="GN228" s="12"/>
      <c r="GO228" s="12"/>
      <c r="GP228" s="12"/>
      <c r="GQ228" s="12"/>
      <c r="GR228" s="12"/>
      <c r="GY228" s="14"/>
      <c r="HP228" s="5"/>
      <c r="HT228" s="11"/>
      <c r="HU228" s="11"/>
      <c r="HV228" s="11"/>
      <c r="HW228" s="11"/>
      <c r="HX228" s="12"/>
      <c r="HY228" s="12"/>
      <c r="HZ228" s="12"/>
      <c r="IC228" s="12"/>
      <c r="ID228" s="12"/>
      <c r="IE228" s="12"/>
      <c r="IF228" s="12"/>
      <c r="IG228" s="12"/>
      <c r="IH228" s="197"/>
    </row>
    <row r="229" spans="1:248" s="485" customFormat="1" x14ac:dyDescent="0.2">
      <c r="A229" s="485" t="s">
        <v>202</v>
      </c>
      <c r="B229" s="484">
        <f t="shared" si="781"/>
        <v>2012</v>
      </c>
      <c r="C229" s="42">
        <f t="shared" si="963"/>
        <v>10374.097</v>
      </c>
      <c r="D229" s="42">
        <f t="shared" si="963"/>
        <v>8253.0820000000003</v>
      </c>
      <c r="E229" s="42">
        <f t="shared" si="963"/>
        <v>24150.647000000001</v>
      </c>
      <c r="F229" s="42">
        <f t="shared" si="963"/>
        <v>26075.175999999999</v>
      </c>
      <c r="G229" s="42">
        <f t="shared" ref="G229" si="1075">G389-H309</f>
        <v>25524.950999999997</v>
      </c>
      <c r="H229" s="42">
        <f>SUM(C229:G229)</f>
        <v>94377.953000000009</v>
      </c>
      <c r="I229" s="42">
        <f t="shared" ref="I229" si="1076">H229-G229</f>
        <v>68853.002000000008</v>
      </c>
      <c r="J229" s="277">
        <f t="shared" si="807"/>
        <v>3.0249744073227771</v>
      </c>
      <c r="K229" s="277"/>
      <c r="L229" s="42">
        <f>[11]National!H159</f>
        <v>10368.958999999999</v>
      </c>
      <c r="M229" s="42">
        <f t="shared" si="871"/>
        <v>8115.0971203400004</v>
      </c>
      <c r="N229" s="42">
        <f>[12]Total_Industrial!F157</f>
        <v>16216.16137123654</v>
      </c>
      <c r="O229" s="42">
        <f t="shared" si="808"/>
        <v>25315.019759754709</v>
      </c>
      <c r="P229" s="42">
        <f t="shared" si="809"/>
        <v>25085.079618334086</v>
      </c>
      <c r="Q229" s="42">
        <f t="shared" ref="Q229:Q231" si="1077">SUM(L229:P229)</f>
        <v>85100.31686966533</v>
      </c>
      <c r="R229" s="27"/>
      <c r="S229" s="27"/>
      <c r="T229" s="51">
        <f t="shared" si="811"/>
        <v>0.9995047279777699</v>
      </c>
      <c r="U229" s="51">
        <f t="shared" si="812"/>
        <v>0.98328080592680411</v>
      </c>
      <c r="V229" s="51">
        <f t="shared" si="813"/>
        <v>0.67145867235923484</v>
      </c>
      <c r="W229" s="51">
        <f t="shared" si="814"/>
        <v>0.97084751258264601</v>
      </c>
      <c r="X229" s="51">
        <f t="shared" si="815"/>
        <v>0.98276700387530969</v>
      </c>
      <c r="Y229" s="51">
        <f t="shared" si="816"/>
        <v>0.90169699770523015</v>
      </c>
      <c r="AA229" s="23">
        <f t="shared" si="817"/>
        <v>114884.49557637289</v>
      </c>
      <c r="AB229" s="23">
        <f t="shared" si="872"/>
        <v>85847.015945900828</v>
      </c>
      <c r="AC229" s="27">
        <f t="shared" si="991"/>
        <v>3018.8470000000002</v>
      </c>
      <c r="AD229" s="58">
        <f t="shared" si="991"/>
        <v>1.5237690458754298</v>
      </c>
      <c r="AE229" s="27">
        <f t="shared" si="873"/>
        <v>12388.90413037392</v>
      </c>
      <c r="AF229" s="27">
        <f t="shared" si="819"/>
        <v>16197</v>
      </c>
      <c r="AI229" s="267">
        <f t="shared" si="820"/>
        <v>90.255512268902507</v>
      </c>
      <c r="AJ229" s="267">
        <f t="shared" si="821"/>
        <v>94.529751918855069</v>
      </c>
      <c r="AK229" s="267">
        <f t="shared" si="822"/>
        <v>5.3716406864066109</v>
      </c>
      <c r="AL229" s="51">
        <f t="shared" si="956"/>
        <v>16.613423030398167</v>
      </c>
      <c r="AM229" s="291">
        <f t="shared" si="957"/>
        <v>2.0248021418482778</v>
      </c>
      <c r="AN229" s="15"/>
      <c r="AO229" s="371">
        <f t="shared" si="874"/>
        <v>5.2540789571936362</v>
      </c>
      <c r="AP229" s="371">
        <f t="shared" si="875"/>
        <v>5.826878619497438</v>
      </c>
      <c r="AR229" s="26">
        <f t="shared" ref="AR229:AV234" si="1078">AI229/AI$236</f>
        <v>0.79693656503019883</v>
      </c>
      <c r="AS229" s="26">
        <f t="shared" si="1078"/>
        <v>0.90253566419141518</v>
      </c>
      <c r="AT229" s="26">
        <f t="shared" si="1078"/>
        <v>0.590330275969568</v>
      </c>
      <c r="AU229" s="26">
        <f t="shared" si="1078"/>
        <v>0.85714624450695476</v>
      </c>
      <c r="AV229" s="26">
        <f t="shared" si="1078"/>
        <v>0.88693447093039446</v>
      </c>
      <c r="AW229" s="26">
        <f>AO229/AO$236</f>
        <v>0.60323334643203497</v>
      </c>
      <c r="AZ229" s="371">
        <f t="shared" ref="AZ229:AZ231" si="1079">AA229/$AF229</f>
        <v>7.0929490384869354</v>
      </c>
      <c r="BA229" s="371">
        <f t="shared" ref="BA229:BA231" si="1080">AB229/$AF229</f>
        <v>5.3001800299994342</v>
      </c>
      <c r="BB229" s="371">
        <f t="shared" ref="BB229:BB231" si="1081">AC229/$AF229</f>
        <v>0.18638309563499414</v>
      </c>
      <c r="BC229" s="95">
        <f t="shared" ref="BC229:BC231" si="1082">AD229/$AF229</f>
        <v>9.407723935762362E-5</v>
      </c>
      <c r="BD229" s="371">
        <f t="shared" ref="BD229:BD231" si="1083">AE229/$AF229</f>
        <v>0.76488881461838121</v>
      </c>
      <c r="BE229" s="26"/>
      <c r="BF229" s="26"/>
      <c r="BG229" s="26"/>
      <c r="BH229" s="26"/>
      <c r="BI229" s="258">
        <f>[11]National!CQ159</f>
        <v>0.74842196877291944</v>
      </c>
      <c r="BJ229" s="258">
        <f>[10]Commercial_Total!Y158</f>
        <v>0.94886585771898391</v>
      </c>
      <c r="BK229" s="258">
        <f>[12]Total_Industrial!Z157</f>
        <v>0.77534926306033314</v>
      </c>
      <c r="BL229" s="51">
        <f t="shared" si="823"/>
        <v>0.82070997171998439</v>
      </c>
      <c r="BM229" s="290">
        <f t="shared" si="844"/>
        <v>0.88693447093039446</v>
      </c>
      <c r="BO229" s="258">
        <f>[11]National!CU159</f>
        <v>1.0648225176190664</v>
      </c>
      <c r="BP229" s="258">
        <f>[10]Commercial_Total!X158</f>
        <v>0.95117308400268097</v>
      </c>
      <c r="BQ229" s="258">
        <f>[12]Total_Industrial!AD157</f>
        <v>0.76137601152438705</v>
      </c>
      <c r="BR229" s="51">
        <f t="shared" si="936"/>
        <v>1.0443960400659065</v>
      </c>
      <c r="BS229" s="51">
        <v>1</v>
      </c>
      <c r="CA229" s="83">
        <f t="shared" ref="CA229:CA231" si="1084">IF(FW229&gt;0,FW229,"NA")</f>
        <v>2.0370766309064154</v>
      </c>
      <c r="CB229" s="83">
        <f>IF(ISERR(AP229),"NA ", AP229/AP$236)</f>
        <v>0.60690706501372338</v>
      </c>
      <c r="CC229" s="83">
        <f>IF(ISERR(AO229),"NA ", AO229/AO$236)</f>
        <v>0.60323334643203497</v>
      </c>
      <c r="CD229" s="83">
        <f t="shared" ref="CD229:CD231" si="1085">IF(CN229=1,EL229,"NA")</f>
        <v>0.76010762258377407</v>
      </c>
      <c r="CE229" s="83">
        <f t="shared" ref="CE229:CE231" si="1086">IF(CQ229&gt;0, FG229,"NA")</f>
        <v>0.95607687649315498</v>
      </c>
      <c r="CF229" s="83">
        <f t="shared" ref="CF229:CF231" si="1087">IF(CP229&gt;0,EW229, "NA")</f>
        <v>0.83007581634496308</v>
      </c>
      <c r="CG229" s="411">
        <f t="shared" ref="CG229:CG231" si="1088">IF(ISERR(CR229),"NA ", CR229)</f>
        <v>1.2288334653032251</v>
      </c>
      <c r="CH229" s="411">
        <f t="shared" si="891"/>
        <v>1.2288325530001725</v>
      </c>
      <c r="CI229" s="9"/>
      <c r="CJ229" s="84">
        <f t="shared" ref="CJ229:CJ231" si="1089">IF(ISERR(CS229),"NA ", CS229)</f>
        <v>0.72672132159853264</v>
      </c>
      <c r="CL229" s="87">
        <f t="shared" ref="CL229:CL231" si="1090">AR229*AS229*AT229*AU229</f>
        <v>0.36394697143598642</v>
      </c>
      <c r="CM229" s="87">
        <f t="shared" ref="CM229:CM231" si="1091">AZ229*BA229*BB229*BC229*BD229</f>
        <v>5.0420466143037657E-4</v>
      </c>
      <c r="CN229" s="92">
        <f t="shared" ref="CN229:CN231" si="1092">IF(ISERR(CL229),0,IF(CL229&lt;0.0001,0,1))</f>
        <v>1</v>
      </c>
      <c r="CO229" s="92">
        <f t="shared" ref="CO229:CO231" si="1093">IF(ISERR(CM229),0,IF(CM229&lt;0.0001,0,1))</f>
        <v>1</v>
      </c>
      <c r="CP229" s="5">
        <f t="shared" ref="CP229:CP231" si="1094">IF(BI229*BJ229*BK229*BL229*BM229&gt;0,1,0)</f>
        <v>1</v>
      </c>
      <c r="CQ229" s="91">
        <f t="shared" ref="CQ229:CQ231" si="1095">IF(BO229*BP229*BQ229*BR229*BS229&gt;0,1,0)</f>
        <v>1</v>
      </c>
      <c r="CR229" s="37">
        <f t="shared" ref="CR229:CR231" si="1096">CA229*CD229*CE229*CF229</f>
        <v>1.2288334653032251</v>
      </c>
      <c r="CS229" s="485">
        <f t="shared" ref="CS229:CS231" si="1097">CD229*CE229</f>
        <v>0.72672132159853264</v>
      </c>
      <c r="CT229" s="84">
        <f t="shared" si="1030"/>
        <v>0.79361570455182506</v>
      </c>
      <c r="CU229" s="205"/>
      <c r="CV229" s="244"/>
      <c r="CW229" s="5"/>
      <c r="CX229" s="26">
        <f t="shared" si="824"/>
        <v>0.12184395289479932</v>
      </c>
      <c r="CY229" s="26">
        <f t="shared" si="825"/>
        <v>9.5359188059999919E-2</v>
      </c>
      <c r="CZ229" s="26">
        <f t="shared" si="826"/>
        <v>0.19055347815064266</v>
      </c>
      <c r="DA229" s="26">
        <f t="shared" si="827"/>
        <v>0.29747268507267383</v>
      </c>
      <c r="DB229" s="26">
        <f t="shared" si="828"/>
        <v>0.29477069582188425</v>
      </c>
      <c r="DC229" s="26">
        <f t="shared" ref="DC229:DC231" si="1098">SUM(CX229:DB229)</f>
        <v>1</v>
      </c>
      <c r="DE229" s="26">
        <f t="shared" ref="DE229:DE231" si="1099">(CX229-CX228)/LN(CX229/CX228)</f>
        <v>0.12518923411235616</v>
      </c>
      <c r="DF229" s="26">
        <f t="shared" ref="DF229:DF231" si="1100">(CY229-CY228)/LN(CY229/CY228)</f>
        <v>9.5711966445351765E-2</v>
      </c>
      <c r="DG229" s="26">
        <f t="shared" ref="DG229:DG231" si="1101">(CZ229-CZ228)/LN(CZ229/CZ228)</f>
        <v>0.1908568033093751</v>
      </c>
      <c r="DH229" s="26">
        <f t="shared" ref="DH229:DH231" si="1102">(DA229-DA228)/LN(DA229/DA228)</f>
        <v>0.2927349754957535</v>
      </c>
      <c r="DI229" s="26">
        <f t="shared" ref="DI229:DI231" si="1103">(DB229-DB228)/LN(DB229/DB228)</f>
        <v>0.2954502783774085</v>
      </c>
      <c r="DJ229" s="26">
        <f t="shared" ref="DJ229:DJ231" si="1104">SUM(DE229:DI229)</f>
        <v>0.99994325774024495</v>
      </c>
      <c r="DK229" s="26"/>
      <c r="DL229" s="26">
        <f t="shared" ref="DL229:DL231" si="1105">DE229/$DJ229</f>
        <v>0.12519633803548935</v>
      </c>
      <c r="DM229" s="26">
        <f t="shared" ref="DM229:DM231" si="1106">DF229/$DJ229</f>
        <v>9.5717397666793255E-2</v>
      </c>
      <c r="DN229" s="26">
        <f t="shared" ref="DN229:DN231" si="1107">DG229/$DJ229</f>
        <v>0.19086763357021796</v>
      </c>
      <c r="DO229" s="26">
        <f t="shared" ref="DO229:DO231" si="1108">DH229/$DJ229</f>
        <v>0.2927515868823401</v>
      </c>
      <c r="DP229" s="26">
        <f t="shared" ref="DP229:DP231" si="1109">DI229/$DJ229</f>
        <v>0.29546704384515943</v>
      </c>
      <c r="DQ229" s="26">
        <f t="shared" ref="DQ229:DQ231" si="1110">SUM(DL229:DP229)</f>
        <v>1</v>
      </c>
      <c r="DR229" s="26"/>
      <c r="DS229" s="26"/>
      <c r="DT229" s="26">
        <f t="shared" ref="DT229:DT231" si="1111">LN(AR229/AR228)</f>
        <v>-9.4043785238503236E-2</v>
      </c>
      <c r="DU229" s="26">
        <f t="shared" ref="DU229:DU231" si="1112">LN(AS229/AS228)</f>
        <v>-4.6206415933090307E-2</v>
      </c>
      <c r="DV229" s="26">
        <f t="shared" ref="DV229:DV231" si="1113">LN(AT229/AT228)</f>
        <v>-4.8869943922638756E-2</v>
      </c>
      <c r="DW229" s="26">
        <f t="shared" ref="DW229:DW231" si="1114">LN(AU229/AU228)</f>
        <v>-3.9740607108217319E-3</v>
      </c>
      <c r="DX229" s="26">
        <f t="shared" ref="DX229:DX231" si="1115">LN(AV229/AV228)</f>
        <v>-2.2594527246050818E-2</v>
      </c>
      <c r="DZ229" s="26">
        <f t="shared" ref="DZ229:DZ231" si="1116">EXP(SUMPRODUCT($DL229:$DP229,DT229:DX229))</f>
        <v>0.96718669428719439</v>
      </c>
      <c r="EA229" s="26">
        <f t="shared" ref="EA229:EA231" si="1117">IF(ISERR(DZ229),EA228,DZ229*EA228)</f>
        <v>0.63556936507563444</v>
      </c>
      <c r="EB229" s="26">
        <f>EA229/EA$236</f>
        <v>0.79361570455182506</v>
      </c>
      <c r="ED229" s="26">
        <f t="shared" ref="ED229:ED231" si="1118">LN(AZ229/AZ228)</f>
        <v>-1.6235704430061289E-2</v>
      </c>
      <c r="EE229" s="26">
        <f t="shared" ref="EE229:EE231" si="1119">LN(BA229/BA228)</f>
        <v>-1.7525541174926523E-2</v>
      </c>
      <c r="EF229" s="26">
        <f t="shared" ref="EF229:EF231" si="1120">LN(BB229/BB228)</f>
        <v>-1.0661515054346421E-2</v>
      </c>
      <c r="EG229" s="26">
        <f t="shared" ref="EG229:EG231" si="1121">LN(BC229/BC228)</f>
        <v>-2.0181316287878479E-2</v>
      </c>
      <c r="EH229" s="26">
        <f t="shared" ref="EH229:EH231" si="1122">LN(BD229/BD228)</f>
        <v>-3.8360533516729474E-2</v>
      </c>
      <c r="EJ229" s="26">
        <f t="shared" ref="EJ229:EJ231" si="1123">EXP(SUMPRODUCT($DL229:$DP229,ED229:EH229))</f>
        <v>0.97727472514741864</v>
      </c>
      <c r="EK229" s="26">
        <f t="shared" ref="EK229:EK231" si="1124">IF(ISERR(EJ229),EK228,EJ229*EK228)</f>
        <v>0.66883814594005586</v>
      </c>
      <c r="EL229" s="26">
        <f>EK229/EK$236</f>
        <v>0.76010762258377407</v>
      </c>
      <c r="EO229" s="26">
        <f t="shared" ref="EO229:EO231" si="1125">LN(BI229/BI228)</f>
        <v>-2.0172042822365163E-2</v>
      </c>
      <c r="EP229" s="26">
        <f t="shared" ref="EP229:EP231" si="1126">LN(BJ229/BJ228)</f>
        <v>-1.4440109750460615E-2</v>
      </c>
      <c r="EQ229" s="26">
        <f t="shared" ref="EQ229:EQ231" si="1127">LN(BK229/BK228)</f>
        <v>-5.3107386793407242E-2</v>
      </c>
      <c r="ER229" s="26">
        <f t="shared" ref="ER229:ER231" si="1128">LN(BL229/BL228)</f>
        <v>-7.3788130698927736E-3</v>
      </c>
      <c r="ES229" s="292">
        <f t="shared" si="859"/>
        <v>-2.2594527246050818E-2</v>
      </c>
      <c r="EU229" s="26">
        <f t="shared" ref="EU229:EU231" si="1129">EXP(SUMPRODUCT($DL229:$DP229,EO229:ES229))</f>
        <v>0.97737955288501921</v>
      </c>
      <c r="EV229" s="26">
        <f t="shared" ref="EV229:EV231" si="1130">IF(ISERR(EU229),EV228,EU229*EV228)</f>
        <v>0.66057228364264475</v>
      </c>
      <c r="EW229" s="26">
        <f>EV229/EV$236</f>
        <v>0.83007581634496308</v>
      </c>
      <c r="EX229" s="26"/>
      <c r="EY229" s="26">
        <f t="shared" ref="EY229:EY231" si="1131">LN(BO229/BO228)</f>
        <v>-7.3871742416137781E-2</v>
      </c>
      <c r="EZ229" s="26">
        <f t="shared" ref="EZ229:EZ231" si="1132">LN(BP229/BP228)</f>
        <v>-3.1766306182629794E-2</v>
      </c>
      <c r="FA229" s="26">
        <f t="shared" ref="FA229:FA231" si="1133">LN(BQ229/BQ228)</f>
        <v>4.2374160951443923E-3</v>
      </c>
      <c r="FB229" s="26">
        <f t="shared" ref="FB229:FB231" si="1134">LN(BR229/BR228)</f>
        <v>3.4047523590711691E-3</v>
      </c>
      <c r="FC229" s="26">
        <f t="shared" ref="FC229:FC231" si="1135">LN(BS229/BS228)</f>
        <v>0</v>
      </c>
      <c r="FD229" s="26"/>
      <c r="FE229" s="26">
        <f t="shared" ref="FE229:FE231" si="1136">EXP(SUMPRODUCT($DL229:$DP229,EY229:FC229))</f>
        <v>0.98957123308888362</v>
      </c>
      <c r="FF229" s="26">
        <f t="shared" ref="FF229:FF231" si="1137">IF(ISERR(FE229),FF228,FE229*FF228)</f>
        <v>0.9621504057333462</v>
      </c>
      <c r="FG229" s="26">
        <f>FF229/FF$236</f>
        <v>0.95607687649315498</v>
      </c>
      <c r="FW229" s="26">
        <f t="shared" si="901"/>
        <v>2.0370766309064154</v>
      </c>
      <c r="FY229" s="5"/>
      <c r="GD229" s="11"/>
      <c r="GE229" s="11"/>
      <c r="GF229" s="11"/>
      <c r="GG229" s="11"/>
      <c r="GH229" s="12"/>
      <c r="GI229" s="12"/>
      <c r="GJ229" s="12"/>
      <c r="GN229" s="12"/>
      <c r="GO229" s="12"/>
      <c r="GP229" s="12"/>
      <c r="GQ229" s="12"/>
      <c r="GR229" s="12"/>
      <c r="GY229" s="14"/>
      <c r="HP229" s="5"/>
      <c r="HT229" s="11"/>
      <c r="HU229" s="11"/>
      <c r="HV229" s="11"/>
      <c r="HW229" s="11"/>
      <c r="HX229" s="12"/>
      <c r="HY229" s="12"/>
      <c r="HZ229" s="12"/>
      <c r="IC229" s="12"/>
      <c r="ID229" s="12"/>
      <c r="IE229" s="12"/>
      <c r="IF229" s="12"/>
      <c r="IG229" s="12"/>
      <c r="IH229" s="197"/>
    </row>
    <row r="230" spans="1:248" s="485" customFormat="1" x14ac:dyDescent="0.2">
      <c r="A230" s="485" t="s">
        <v>202</v>
      </c>
      <c r="B230" s="484">
        <f t="shared" si="781"/>
        <v>2013</v>
      </c>
      <c r="C230" s="42">
        <f>C310+C390</f>
        <v>11447.900000000001</v>
      </c>
      <c r="D230" s="42">
        <f t="shared" ref="D230:F230" si="1138">D310+D390</f>
        <v>8723.2740000000013</v>
      </c>
      <c r="E230" s="42">
        <f t="shared" si="1138"/>
        <v>24740.9</v>
      </c>
      <c r="F230" s="42">
        <f t="shared" si="1138"/>
        <v>26559.217000000001</v>
      </c>
      <c r="G230" s="42">
        <f>G390-H310</f>
        <v>25647.334999999999</v>
      </c>
      <c r="H230" s="42">
        <f t="shared" ref="H230:H231" si="1139">SUM(C230:G230)</f>
        <v>97118.626000000018</v>
      </c>
      <c r="I230" s="42">
        <f t="shared" ref="I230:I231" si="1140">H230-G230</f>
        <v>71471.291000000027</v>
      </c>
      <c r="J230" s="277">
        <f t="shared" si="807"/>
        <v>3.0179004268544474</v>
      </c>
      <c r="K230" s="277"/>
      <c r="L230" s="42">
        <f>[11]National!H160</f>
        <v>11445.555</v>
      </c>
      <c r="M230" s="42">
        <f t="shared" ref="M230:M234" si="1141">M310+M390</f>
        <v>8585.2891203399995</v>
      </c>
      <c r="N230" s="42">
        <f>[12]Total_Industrial!F158</f>
        <v>17362.512734716001</v>
      </c>
      <c r="O230" s="42">
        <f t="shared" si="808"/>
        <v>25537.123107415962</v>
      </c>
      <c r="P230" s="42">
        <f t="shared" si="809"/>
        <v>25155.455733903709</v>
      </c>
      <c r="Q230" s="42">
        <f t="shared" si="1077"/>
        <v>88085.935696375673</v>
      </c>
      <c r="R230" s="27"/>
      <c r="S230" s="27"/>
      <c r="T230" s="51">
        <f t="shared" si="811"/>
        <v>0.99979515893744697</v>
      </c>
      <c r="U230" s="51">
        <f t="shared" si="812"/>
        <v>0.98418198492217468</v>
      </c>
      <c r="V230" s="51">
        <f t="shared" si="813"/>
        <v>0.70177369193182138</v>
      </c>
      <c r="W230" s="51">
        <f t="shared" si="814"/>
        <v>0.96151641471267624</v>
      </c>
      <c r="X230" s="51">
        <f t="shared" si="815"/>
        <v>0.98082142779761372</v>
      </c>
      <c r="Y230" s="51">
        <f t="shared" si="816"/>
        <v>0.90699322389894244</v>
      </c>
      <c r="AA230" s="23">
        <f t="shared" si="817"/>
        <v>115638.04642863266</v>
      </c>
      <c r="AB230" s="23">
        <f t="shared" ref="AB230:AD234" si="1142">AB148</f>
        <v>86341.418441060479</v>
      </c>
      <c r="AC230" s="27">
        <f t="shared" si="991"/>
        <v>3135.6028802615128</v>
      </c>
      <c r="AD230" s="58">
        <f t="shared" si="991"/>
        <v>1.5353332038047498</v>
      </c>
      <c r="AE230" s="27">
        <f t="shared" ref="AE230:AE234" si="1143">Q310</f>
        <v>12465.505509909271</v>
      </c>
      <c r="AF230" s="27">
        <f t="shared" si="819"/>
        <v>16495.400000000001</v>
      </c>
      <c r="AI230" s="267">
        <f t="shared" si="820"/>
        <v>98.977415768293483</v>
      </c>
      <c r="AJ230" s="267">
        <f t="shared" si="821"/>
        <v>99.434191322680235</v>
      </c>
      <c r="AK230" s="267">
        <f t="shared" si="822"/>
        <v>5.5372167323905339</v>
      </c>
      <c r="AL230" s="51">
        <f t="shared" si="956"/>
        <v>16.632951755444189</v>
      </c>
      <c r="AM230" s="291">
        <f t="shared" si="957"/>
        <v>2.0180052637180856</v>
      </c>
      <c r="AN230" s="15"/>
      <c r="AO230" s="371">
        <f t="shared" si="874"/>
        <v>5.3400302930741699</v>
      </c>
      <c r="AP230" s="371">
        <f t="shared" si="875"/>
        <v>5.8876187300702023</v>
      </c>
      <c r="AR230" s="26">
        <f t="shared" si="1078"/>
        <v>0.8739490780678586</v>
      </c>
      <c r="AS230" s="26">
        <f t="shared" si="1078"/>
        <v>0.94936146649138908</v>
      </c>
      <c r="AT230" s="26">
        <f t="shared" si="1078"/>
        <v>0.608526681616541</v>
      </c>
      <c r="AU230" s="26">
        <f t="shared" si="1078"/>
        <v>0.85815380166736521</v>
      </c>
      <c r="AV230" s="26">
        <f t="shared" si="1078"/>
        <v>0.88395719953000096</v>
      </c>
      <c r="AW230" s="26">
        <f>AO230/AO$236</f>
        <v>0.61310162446819383</v>
      </c>
      <c r="AZ230" s="371">
        <f t="shared" si="1079"/>
        <v>7.010320842697519</v>
      </c>
      <c r="BA230" s="371">
        <f t="shared" si="1080"/>
        <v>5.2342724905767959</v>
      </c>
      <c r="BB230" s="371">
        <f t="shared" si="1081"/>
        <v>0.19008953285531194</v>
      </c>
      <c r="BC230" s="95">
        <f t="shared" si="1082"/>
        <v>9.3076445785173425E-5</v>
      </c>
      <c r="BD230" s="371">
        <f t="shared" si="1083"/>
        <v>0.7556958612649145</v>
      </c>
      <c r="BE230" s="26"/>
      <c r="BF230" s="26"/>
      <c r="BG230" s="26"/>
      <c r="BH230" s="26"/>
      <c r="BI230" s="258">
        <f>[11]National!CQ160</f>
        <v>0.74484726700447834</v>
      </c>
      <c r="BJ230" s="258">
        <f>[10]Commercial_Total!Y159</f>
        <v>0.95656808091084511</v>
      </c>
      <c r="BK230" s="258">
        <f>[12]Total_Industrial!Z158</f>
        <v>0.805719259609187</v>
      </c>
      <c r="BL230" s="51">
        <f t="shared" si="823"/>
        <v>0.82064844152770955</v>
      </c>
      <c r="BM230" s="290">
        <f t="shared" si="844"/>
        <v>0.88395719953000096</v>
      </c>
      <c r="BO230" s="258">
        <f>[11]National!CU160</f>
        <v>1.1733265553656163</v>
      </c>
      <c r="BP230" s="258">
        <f>[10]Commercial_Total!X159</f>
        <v>0.99246617719818342</v>
      </c>
      <c r="BQ230" s="258">
        <f>[12]Total_Industrial!AD158</f>
        <v>0.75526158368891527</v>
      </c>
      <c r="BR230" s="51">
        <f t="shared" si="936"/>
        <v>1.0457021036557814</v>
      </c>
      <c r="BS230" s="51">
        <v>1</v>
      </c>
      <c r="CA230" s="83">
        <f t="shared" si="1084"/>
        <v>2.0746060293544288</v>
      </c>
      <c r="CB230" s="83">
        <f>IF(ISERR(AP230),"NA ", AP230/AP$236)</f>
        <v>0.61323354006899145</v>
      </c>
      <c r="CC230" s="83">
        <f>IF(ISERR(AO230),"NA ", AO230/AO$236)</f>
        <v>0.61310162446819383</v>
      </c>
      <c r="CD230" s="83">
        <f t="shared" si="1085"/>
        <v>0.75592760548337523</v>
      </c>
      <c r="CE230" s="83">
        <f t="shared" si="1086"/>
        <v>0.97063720538884246</v>
      </c>
      <c r="CF230" s="83">
        <f t="shared" si="1087"/>
        <v>0.83559464933918126</v>
      </c>
      <c r="CG230" s="411">
        <f t="shared" si="1088"/>
        <v>1.2719452733196608</v>
      </c>
      <c r="CH230" s="411">
        <f t="shared" si="891"/>
        <v>1.2719443267287098</v>
      </c>
      <c r="CI230" s="9"/>
      <c r="CJ230" s="84">
        <f t="shared" si="1089"/>
        <v>0.73373145846266274</v>
      </c>
      <c r="CL230" s="87">
        <f t="shared" si="1090"/>
        <v>0.43327385648406369</v>
      </c>
      <c r="CM230" s="87">
        <f t="shared" si="1091"/>
        <v>4.9061323613129387E-4</v>
      </c>
      <c r="CN230" s="92">
        <f t="shared" si="1092"/>
        <v>1</v>
      </c>
      <c r="CO230" s="92">
        <f t="shared" si="1093"/>
        <v>1</v>
      </c>
      <c r="CP230" s="5">
        <f t="shared" si="1094"/>
        <v>1</v>
      </c>
      <c r="CQ230" s="91">
        <f t="shared" si="1095"/>
        <v>1</v>
      </c>
      <c r="CR230" s="37">
        <f t="shared" si="1096"/>
        <v>1.2719452733196608</v>
      </c>
      <c r="CS230" s="485">
        <f t="shared" si="1097"/>
        <v>0.73373145846266274</v>
      </c>
      <c r="CT230" s="84">
        <f t="shared" si="1030"/>
        <v>0.81105865167623792</v>
      </c>
      <c r="CU230" s="205"/>
      <c r="CV230" s="244"/>
      <c r="CW230" s="5"/>
      <c r="CX230" s="26">
        <f t="shared" si="824"/>
        <v>0.12993623680688143</v>
      </c>
      <c r="CY230" s="26">
        <f t="shared" si="825"/>
        <v>9.7464925046975959E-2</v>
      </c>
      <c r="CZ230" s="26">
        <f t="shared" si="826"/>
        <v>0.1971087960575571</v>
      </c>
      <c r="DA230" s="26">
        <f t="shared" si="827"/>
        <v>0.28991147003807893</v>
      </c>
      <c r="DB230" s="26">
        <f t="shared" si="828"/>
        <v>0.28557857205050657</v>
      </c>
      <c r="DC230" s="26">
        <f t="shared" si="1098"/>
        <v>1</v>
      </c>
      <c r="DE230" s="26">
        <f t="shared" si="1099"/>
        <v>0.12584673486842934</v>
      </c>
      <c r="DF230" s="26">
        <f t="shared" si="1100"/>
        <v>9.6408223812507632E-2</v>
      </c>
      <c r="DG230" s="26">
        <f t="shared" si="1101"/>
        <v>0.19381266076833406</v>
      </c>
      <c r="DH230" s="26">
        <f t="shared" si="1102"/>
        <v>0.29367585464036833</v>
      </c>
      <c r="DI230" s="26">
        <f t="shared" si="1103"/>
        <v>0.29015036671255562</v>
      </c>
      <c r="DJ230" s="26">
        <f t="shared" si="1104"/>
        <v>0.9998938408021949</v>
      </c>
      <c r="DK230" s="26"/>
      <c r="DL230" s="26">
        <f t="shared" si="1105"/>
        <v>0.12586009607526435</v>
      </c>
      <c r="DM230" s="26">
        <f t="shared" si="1106"/>
        <v>9.641845951882376E-2</v>
      </c>
      <c r="DN230" s="26">
        <f t="shared" si="1107"/>
        <v>0.19383323794938273</v>
      </c>
      <c r="DO230" s="26">
        <f t="shared" si="1108"/>
        <v>0.29370703434352396</v>
      </c>
      <c r="DP230" s="26">
        <f t="shared" si="1109"/>
        <v>0.29018117211300526</v>
      </c>
      <c r="DQ230" s="26">
        <f t="shared" si="1110"/>
        <v>1</v>
      </c>
      <c r="DR230" s="26"/>
      <c r="DS230" s="26"/>
      <c r="DT230" s="26">
        <f t="shared" si="1111"/>
        <v>9.2247027438271234E-2</v>
      </c>
      <c r="DU230" s="26">
        <f t="shared" si="1112"/>
        <v>5.0581411535630699E-2</v>
      </c>
      <c r="DV230" s="26">
        <f t="shared" si="1113"/>
        <v>3.0358589589809398E-2</v>
      </c>
      <c r="DW230" s="26">
        <f t="shared" si="1114"/>
        <v>1.1747883742409958E-3</v>
      </c>
      <c r="DX230" s="26">
        <f t="shared" si="1115"/>
        <v>-3.3624577439399215E-3</v>
      </c>
      <c r="DZ230" s="26">
        <f t="shared" si="1116"/>
        <v>1.0219790851218895</v>
      </c>
      <c r="EA230" s="26">
        <f t="shared" si="1117"/>
        <v>0.64953859825149707</v>
      </c>
      <c r="EB230" s="26">
        <f>EA230/EA$236</f>
        <v>0.81105865167623792</v>
      </c>
      <c r="ED230" s="26">
        <f t="shared" si="1118"/>
        <v>-1.1717728147178854E-2</v>
      </c>
      <c r="EE230" s="26">
        <f t="shared" si="1119"/>
        <v>-1.2512923521779209E-2</v>
      </c>
      <c r="EF230" s="26">
        <f t="shared" si="1120"/>
        <v>1.9690977237303373E-2</v>
      </c>
      <c r="EG230" s="26">
        <f t="shared" si="1121"/>
        <v>-1.0694986968898569E-2</v>
      </c>
      <c r="EH230" s="26">
        <f t="shared" si="1122"/>
        <v>-1.2091487574393574E-2</v>
      </c>
      <c r="EJ230" s="26">
        <f t="shared" si="1123"/>
        <v>0.99450075624003065</v>
      </c>
      <c r="EK230" s="26">
        <f t="shared" si="1124"/>
        <v>0.66516004193956557</v>
      </c>
      <c r="EL230" s="26">
        <f>EK230/EK$236</f>
        <v>0.75592760548337523</v>
      </c>
      <c r="EO230" s="26">
        <f t="shared" si="1125"/>
        <v>-4.7877616591367701E-3</v>
      </c>
      <c r="EP230" s="26">
        <f t="shared" si="1126"/>
        <v>8.0845260355914342E-3</v>
      </c>
      <c r="EQ230" s="26">
        <f t="shared" si="1127"/>
        <v>3.8421778842496514E-2</v>
      </c>
      <c r="ER230" s="26">
        <f t="shared" si="1128"/>
        <v>-7.4974718266373479E-5</v>
      </c>
      <c r="ES230" s="292">
        <f t="shared" si="859"/>
        <v>-3.3624577439399215E-3</v>
      </c>
      <c r="EU230" s="26">
        <f t="shared" si="1129"/>
        <v>1.0066485890632486</v>
      </c>
      <c r="EV230" s="26">
        <f t="shared" si="1130"/>
        <v>0.66496415730315639</v>
      </c>
      <c r="EW230" s="26">
        <f>EV230/EV$236</f>
        <v>0.83559464933918126</v>
      </c>
      <c r="EX230" s="26"/>
      <c r="EY230" s="26">
        <f t="shared" si="1131"/>
        <v>9.7034789097407967E-2</v>
      </c>
      <c r="EZ230" s="26">
        <f t="shared" si="1132"/>
        <v>4.2496885500039432E-2</v>
      </c>
      <c r="FA230" s="26">
        <f t="shared" si="1133"/>
        <v>-8.0631800004549031E-3</v>
      </c>
      <c r="FB230" s="26">
        <f t="shared" si="1134"/>
        <v>1.249763092507536E-3</v>
      </c>
      <c r="FC230" s="26">
        <f t="shared" si="1135"/>
        <v>0</v>
      </c>
      <c r="FD230" s="26"/>
      <c r="FE230" s="26">
        <f t="shared" si="1136"/>
        <v>1.0152292449003621</v>
      </c>
      <c r="FF230" s="26">
        <f t="shared" si="1137"/>
        <v>0.97680322989324209</v>
      </c>
      <c r="FG230" s="26">
        <f>FF230/FF$236</f>
        <v>0.97063720538884246</v>
      </c>
      <c r="FW230" s="26">
        <f t="shared" ref="FW230:FW234" si="1144">FW148</f>
        <v>2.0746060293544288</v>
      </c>
      <c r="FY230" s="5"/>
      <c r="GD230" s="11"/>
      <c r="GE230" s="11"/>
      <c r="GF230" s="11"/>
      <c r="GG230" s="11"/>
      <c r="GH230" s="12"/>
      <c r="GI230" s="12"/>
      <c r="GJ230" s="12"/>
      <c r="GN230" s="12"/>
      <c r="GO230" s="12"/>
      <c r="GP230" s="12"/>
      <c r="GQ230" s="12"/>
      <c r="GR230" s="12"/>
      <c r="GY230" s="14"/>
      <c r="HP230" s="5"/>
      <c r="HT230" s="11"/>
      <c r="HU230" s="11"/>
      <c r="HV230" s="11"/>
      <c r="HW230" s="11"/>
      <c r="HX230" s="12"/>
      <c r="HY230" s="12"/>
      <c r="HZ230" s="12"/>
      <c r="IC230" s="12"/>
      <c r="ID230" s="12"/>
      <c r="IE230" s="12"/>
      <c r="IF230" s="12"/>
      <c r="IG230" s="12"/>
      <c r="IH230" s="197"/>
    </row>
    <row r="231" spans="1:248" s="485" customFormat="1" x14ac:dyDescent="0.2">
      <c r="A231" s="485" t="s">
        <v>202</v>
      </c>
      <c r="B231" s="498">
        <f t="shared" si="781"/>
        <v>2014</v>
      </c>
      <c r="C231" s="42">
        <f>C311+C391</f>
        <v>11807.674000000001</v>
      </c>
      <c r="D231" s="42">
        <f t="shared" ref="D231:F231" si="1145">D311+D391</f>
        <v>9003.8070000000007</v>
      </c>
      <c r="E231" s="42">
        <f t="shared" si="1145"/>
        <v>24858.530999999999</v>
      </c>
      <c r="F231" s="42">
        <f t="shared" si="1145"/>
        <v>26815.735000000001</v>
      </c>
      <c r="G231" s="42">
        <f>G391-H311</f>
        <v>25784.251</v>
      </c>
      <c r="H231" s="42">
        <f t="shared" si="1139"/>
        <v>98269.998000000007</v>
      </c>
      <c r="I231" s="42">
        <f t="shared" si="1140"/>
        <v>72485.747000000003</v>
      </c>
      <c r="J231" s="277">
        <f t="shared" si="807"/>
        <v>3.0077443967602426</v>
      </c>
      <c r="K231" s="277"/>
      <c r="L231" s="42">
        <f>[11]National!H161</f>
        <v>11804.495000000001</v>
      </c>
      <c r="M231" s="42">
        <f t="shared" si="1141"/>
        <v>8865.8221203399989</v>
      </c>
      <c r="N231" s="42">
        <f>[12]Total_Industrial!F159</f>
        <v>18161.46099368903</v>
      </c>
      <c r="O231" s="42">
        <f t="shared" si="808"/>
        <v>25763.833627047923</v>
      </c>
      <c r="P231" s="42">
        <f t="shared" si="809"/>
        <v>25385.58174162146</v>
      </c>
      <c r="Q231" s="42">
        <f t="shared" si="1077"/>
        <v>89981.193482698407</v>
      </c>
      <c r="R231" s="27"/>
      <c r="S231" s="27"/>
      <c r="T231" s="51">
        <f t="shared" si="811"/>
        <v>0.99973076831220098</v>
      </c>
      <c r="U231" s="51">
        <f t="shared" si="812"/>
        <v>0.98467482925167082</v>
      </c>
      <c r="V231" s="51">
        <f t="shared" si="813"/>
        <v>0.73059268842913649</v>
      </c>
      <c r="W231" s="51">
        <f t="shared" si="814"/>
        <v>0.96077298000774258</v>
      </c>
      <c r="X231" s="51">
        <f t="shared" si="815"/>
        <v>0.98453826491300678</v>
      </c>
      <c r="Y231" s="51">
        <f t="shared" si="816"/>
        <v>0.91565274563960408</v>
      </c>
      <c r="AA231" s="23">
        <f t="shared" si="817"/>
        <v>116524.32361477609</v>
      </c>
      <c r="AB231" s="23">
        <f t="shared" si="1142"/>
        <v>86954.645671941369</v>
      </c>
      <c r="AC231" s="27">
        <f t="shared" si="991"/>
        <v>3222.9153205469802</v>
      </c>
      <c r="AD231" s="58">
        <f t="shared" si="991"/>
        <v>1.5718593131563092</v>
      </c>
      <c r="AE231" s="27">
        <f t="shared" si="1143"/>
        <v>12646.550297334579</v>
      </c>
      <c r="AF231" s="27">
        <f t="shared" si="819"/>
        <v>16912</v>
      </c>
      <c r="AI231" s="267">
        <f t="shared" si="820"/>
        <v>101.3049862363939</v>
      </c>
      <c r="AJ231" s="267">
        <f t="shared" si="821"/>
        <v>101.9591541294824</v>
      </c>
      <c r="AK231" s="267">
        <f t="shared" si="822"/>
        <v>5.6351033729942186</v>
      </c>
      <c r="AL231" s="51">
        <f t="shared" si="956"/>
        <v>16.390674032597669</v>
      </c>
      <c r="AM231" s="291">
        <f t="shared" si="957"/>
        <v>2.0073127568212645</v>
      </c>
      <c r="AN231" s="15"/>
      <c r="AO231" s="371">
        <f t="shared" si="874"/>
        <v>5.3205530678038322</v>
      </c>
      <c r="AP231" s="371">
        <f t="shared" si="875"/>
        <v>5.8106668637653742</v>
      </c>
      <c r="AR231" s="26">
        <f t="shared" si="1078"/>
        <v>0.89450101962891493</v>
      </c>
      <c r="AS231" s="26">
        <f t="shared" si="1078"/>
        <v>0.97346889232967981</v>
      </c>
      <c r="AT231" s="26">
        <f t="shared" si="1078"/>
        <v>0.61928418587544243</v>
      </c>
      <c r="AU231" s="26">
        <f t="shared" si="1078"/>
        <v>0.84565382259107169</v>
      </c>
      <c r="AV231" s="26">
        <f t="shared" si="1078"/>
        <v>0.8792735058734964</v>
      </c>
      <c r="AW231" s="26">
        <f>AO231/AO$236</f>
        <v>0.61086539774325088</v>
      </c>
      <c r="AZ231" s="371">
        <f t="shared" si="1079"/>
        <v>6.8900380566920587</v>
      </c>
      <c r="BA231" s="371">
        <f t="shared" si="1080"/>
        <v>5.1415944697221718</v>
      </c>
      <c r="BB231" s="371">
        <f t="shared" si="1081"/>
        <v>0.190569732766496</v>
      </c>
      <c r="BC231" s="95">
        <f t="shared" si="1082"/>
        <v>9.2943431478022075E-5</v>
      </c>
      <c r="BD231" s="371">
        <f t="shared" si="1083"/>
        <v>0.74778561360776841</v>
      </c>
      <c r="BE231" s="26"/>
      <c r="BF231" s="26"/>
      <c r="BG231" s="26"/>
      <c r="BH231" s="26"/>
      <c r="BI231" s="258">
        <f>[11]National!CQ161</f>
        <v>0.74386660760848156</v>
      </c>
      <c r="BJ231" s="258">
        <f>[10]Commercial_Total!Y160</f>
        <v>0.97224697459796339</v>
      </c>
      <c r="BK231" s="258">
        <f>[12]Total_Industrial!Z159</f>
        <v>0.83977625882813134</v>
      </c>
      <c r="BL231" s="51">
        <f t="shared" si="823"/>
        <v>0.81328719482527367</v>
      </c>
      <c r="BM231" s="290">
        <f t="shared" si="844"/>
        <v>0.8792735058734964</v>
      </c>
      <c r="BO231" s="258">
        <f>[11]National!CU161</f>
        <v>1.202501914294446</v>
      </c>
      <c r="BP231" s="258">
        <f>[10]Commercial_Total!X160</f>
        <v>1.0012567976693594</v>
      </c>
      <c r="BQ231" s="258">
        <f>[12]Total_Industrial!AD159</f>
        <v>0.73744211731993436</v>
      </c>
      <c r="BR231" s="51">
        <f t="shared" si="936"/>
        <v>1.0397972917460612</v>
      </c>
      <c r="BS231" s="51">
        <v>1</v>
      </c>
      <c r="CA231" s="83">
        <f t="shared" si="1084"/>
        <v>2.127001295418244</v>
      </c>
      <c r="CB231" s="83">
        <f>IF(ISERR(AP231),"NA ", AP231/AP$236)</f>
        <v>0.60521850588411596</v>
      </c>
      <c r="CC231" s="83">
        <f>IF(ISERR(AO231),"NA ", AO231/AO$236)</f>
        <v>0.61086539774325088</v>
      </c>
      <c r="CD231" s="83">
        <f t="shared" si="1085"/>
        <v>0.75072514282598624</v>
      </c>
      <c r="CE231" s="83">
        <f t="shared" si="1086"/>
        <v>0.96838491568956808</v>
      </c>
      <c r="CF231" s="83">
        <f t="shared" si="1087"/>
        <v>0.84026616574211077</v>
      </c>
      <c r="CG231" s="411">
        <f t="shared" si="1088"/>
        <v>1.299312474594813</v>
      </c>
      <c r="CH231" s="411">
        <f t="shared" si="891"/>
        <v>1.2993114923260756</v>
      </c>
      <c r="CI231" s="9"/>
      <c r="CJ231" s="84">
        <f t="shared" si="1089"/>
        <v>0.72699090414158163</v>
      </c>
      <c r="CL231" s="87">
        <f t="shared" si="1090"/>
        <v>0.45602171571886552</v>
      </c>
      <c r="CM231" s="87">
        <f t="shared" si="1091"/>
        <v>4.6921206823540023E-4</v>
      </c>
      <c r="CN231" s="92">
        <f t="shared" si="1092"/>
        <v>1</v>
      </c>
      <c r="CO231" s="92">
        <f t="shared" si="1093"/>
        <v>1</v>
      </c>
      <c r="CP231" s="5">
        <f t="shared" si="1094"/>
        <v>1</v>
      </c>
      <c r="CQ231" s="91">
        <f t="shared" si="1095"/>
        <v>1</v>
      </c>
      <c r="CR231" s="37">
        <f t="shared" si="1096"/>
        <v>1.299312474594813</v>
      </c>
      <c r="CS231" s="485">
        <f t="shared" si="1097"/>
        <v>0.72699090414158163</v>
      </c>
      <c r="CT231" s="84">
        <f t="shared" si="1030"/>
        <v>0.81370046491815129</v>
      </c>
      <c r="CU231" s="205"/>
      <c r="CV231" s="244"/>
      <c r="CW231" s="5"/>
      <c r="CX231" s="26">
        <f t="shared" si="824"/>
        <v>0.13118846886899505</v>
      </c>
      <c r="CY231" s="26">
        <f t="shared" si="825"/>
        <v>9.8529723569900418E-2</v>
      </c>
      <c r="CZ231" s="26">
        <f t="shared" si="826"/>
        <v>0.20183618699368683</v>
      </c>
      <c r="DA231" s="26">
        <f t="shared" si="827"/>
        <v>0.28632464885011549</v>
      </c>
      <c r="DB231" s="26">
        <f t="shared" si="828"/>
        <v>0.28212097171730227</v>
      </c>
      <c r="DC231" s="26">
        <f t="shared" si="1098"/>
        <v>1</v>
      </c>
      <c r="DE231" s="26">
        <f t="shared" si="1099"/>
        <v>0.13056135197850197</v>
      </c>
      <c r="DF231" s="26">
        <f t="shared" si="1100"/>
        <v>9.7996360162370136E-2</v>
      </c>
      <c r="DG231" s="26">
        <f t="shared" si="1101"/>
        <v>0.19946315479044568</v>
      </c>
      <c r="DH231" s="26">
        <f t="shared" si="1102"/>
        <v>0.28811433833662509</v>
      </c>
      <c r="DI231" s="26">
        <f t="shared" si="1103"/>
        <v>0.28384626207005492</v>
      </c>
      <c r="DJ231" s="26">
        <f t="shared" si="1104"/>
        <v>0.99998146733799775</v>
      </c>
      <c r="DK231" s="26"/>
      <c r="DL231" s="26">
        <f t="shared" si="1105"/>
        <v>0.13056377167275213</v>
      </c>
      <c r="DM231" s="26">
        <f t="shared" si="1106"/>
        <v>9.7998176329448891E-2</v>
      </c>
      <c r="DN231" s="26">
        <f t="shared" si="1107"/>
        <v>0.19946685144218412</v>
      </c>
      <c r="DO231" s="26">
        <f t="shared" si="1108"/>
        <v>0.28811967796123295</v>
      </c>
      <c r="DP231" s="26">
        <f t="shared" si="1109"/>
        <v>0.28385152259438201</v>
      </c>
      <c r="DQ231" s="26">
        <f t="shared" si="1110"/>
        <v>1.0000000000000002</v>
      </c>
      <c r="DR231" s="26"/>
      <c r="DS231" s="26"/>
      <c r="DT231" s="26">
        <f t="shared" si="1111"/>
        <v>2.3243931957193806E-2</v>
      </c>
      <c r="DU231" s="26">
        <f t="shared" si="1112"/>
        <v>2.5076251766606245E-2</v>
      </c>
      <c r="DV231" s="26">
        <f t="shared" si="1113"/>
        <v>1.7523512490429851E-2</v>
      </c>
      <c r="DW231" s="26">
        <f t="shared" si="1114"/>
        <v>-1.4673256736993915E-2</v>
      </c>
      <c r="DX231" s="26">
        <f t="shared" si="1115"/>
        <v>-5.3126396429555075E-3</v>
      </c>
      <c r="DZ231" s="26">
        <f t="shared" si="1116"/>
        <v>1.0032572406896263</v>
      </c>
      <c r="EA231" s="26">
        <f t="shared" si="1117"/>
        <v>0.65165430180320472</v>
      </c>
      <c r="EB231" s="26">
        <f>EA231/EA$236</f>
        <v>0.81370046491815129</v>
      </c>
      <c r="ED231" s="26">
        <f t="shared" si="1118"/>
        <v>-1.7306860807540531E-2</v>
      </c>
      <c r="EE231" s="26">
        <f t="shared" si="1119"/>
        <v>-1.7864624904183699E-2</v>
      </c>
      <c r="EF231" s="26">
        <f t="shared" si="1120"/>
        <v>2.5229921311660263E-3</v>
      </c>
      <c r="EG231" s="26">
        <f t="shared" si="1121"/>
        <v>-1.4301087795402171E-3</v>
      </c>
      <c r="EH231" s="26">
        <f t="shared" si="1122"/>
        <v>-1.0522671251745301E-2</v>
      </c>
      <c r="EJ231" s="26">
        <f t="shared" si="1123"/>
        <v>0.99311777659705625</v>
      </c>
      <c r="EK231" s="26">
        <f t="shared" si="1124"/>
        <v>0.66058226193222602</v>
      </c>
      <c r="EL231" s="26">
        <f>EK231/EK$236</f>
        <v>0.75072514282598624</v>
      </c>
      <c r="EO231" s="26">
        <f t="shared" si="1125"/>
        <v>-1.3174587199917859E-3</v>
      </c>
      <c r="EP231" s="26">
        <f t="shared" si="1126"/>
        <v>1.6257897815127181E-2</v>
      </c>
      <c r="EQ231" s="26">
        <f t="shared" si="1127"/>
        <v>4.1400129128134407E-2</v>
      </c>
      <c r="ER231" s="26">
        <f t="shared" si="1128"/>
        <v>-9.010509769319568E-3</v>
      </c>
      <c r="ES231" s="292">
        <f t="shared" si="859"/>
        <v>-5.3126396429555075E-3</v>
      </c>
      <c r="EU231" s="26">
        <f t="shared" si="1129"/>
        <v>1.0055906490145956</v>
      </c>
      <c r="EV231" s="26">
        <f t="shared" si="1130"/>
        <v>0.66868173851392465</v>
      </c>
      <c r="EW231" s="26">
        <f>EV231/EV$236</f>
        <v>0.84026616574211077</v>
      </c>
      <c r="EX231" s="26"/>
      <c r="EY231" s="26">
        <f t="shared" si="1131"/>
        <v>2.4561390677185987E-2</v>
      </c>
      <c r="EZ231" s="26">
        <f t="shared" si="1132"/>
        <v>8.818353951478947E-3</v>
      </c>
      <c r="FA231" s="26">
        <f t="shared" si="1133"/>
        <v>-2.3876557560878947E-2</v>
      </c>
      <c r="FB231" s="26">
        <f t="shared" si="1134"/>
        <v>-5.6627469676745132E-3</v>
      </c>
      <c r="FC231" s="26">
        <f t="shared" si="1135"/>
        <v>0</v>
      </c>
      <c r="FD231" s="26"/>
      <c r="FE231" s="26">
        <f t="shared" si="1136"/>
        <v>0.99767957617246694</v>
      </c>
      <c r="FF231" s="26">
        <f t="shared" si="1137"/>
        <v>0.97453663240378652</v>
      </c>
      <c r="FG231" s="26">
        <f>FF231/FF$236</f>
        <v>0.96838491568956808</v>
      </c>
      <c r="FW231" s="26">
        <f t="shared" si="1144"/>
        <v>2.127001295418244</v>
      </c>
      <c r="FY231" s="5"/>
      <c r="GD231" s="11"/>
      <c r="GE231" s="11"/>
      <c r="GF231" s="11"/>
      <c r="GG231" s="11"/>
      <c r="GH231" s="12"/>
      <c r="GI231" s="12"/>
      <c r="GJ231" s="12"/>
      <c r="GN231" s="12"/>
      <c r="GO231" s="12"/>
      <c r="GP231" s="12"/>
      <c r="GQ231" s="12"/>
      <c r="GR231" s="12"/>
      <c r="GY231" s="14"/>
      <c r="HP231" s="5"/>
      <c r="HT231" s="11"/>
      <c r="HU231" s="11"/>
      <c r="HV231" s="11"/>
      <c r="HW231" s="11"/>
      <c r="HX231" s="12"/>
      <c r="HY231" s="12"/>
      <c r="HZ231" s="12"/>
      <c r="IC231" s="12"/>
      <c r="ID231" s="12"/>
      <c r="IE231" s="12"/>
      <c r="IF231" s="12"/>
      <c r="IG231" s="12"/>
      <c r="IH231" s="197"/>
    </row>
    <row r="232" spans="1:248" x14ac:dyDescent="0.2">
      <c r="A232" s="485" t="s">
        <v>202</v>
      </c>
      <c r="B232" s="498">
        <f t="shared" ref="B232:B234" si="1146">B231+1</f>
        <v>2015</v>
      </c>
      <c r="C232" s="42">
        <f t="shared" ref="C232:F234" si="1147">C312+C392</f>
        <v>11255.292000000001</v>
      </c>
      <c r="D232" s="42">
        <f t="shared" si="1147"/>
        <v>9083.8149999999987</v>
      </c>
      <c r="E232" s="42">
        <f t="shared" si="1147"/>
        <v>24786.136999999999</v>
      </c>
      <c r="F232" s="42">
        <f t="shared" si="1147"/>
        <v>27187.127</v>
      </c>
      <c r="G232" s="42">
        <f t="shared" ref="G232:G234" si="1148">G392-H312</f>
        <v>25063.897000000001</v>
      </c>
      <c r="H232" s="42">
        <f t="shared" ref="H232:H234" si="1149">SUM(C232:G232)</f>
        <v>97376.267999999996</v>
      </c>
      <c r="I232" s="42">
        <f t="shared" ref="I232:I234" si="1150">H232-G232</f>
        <v>72312.370999999999</v>
      </c>
      <c r="J232" s="277">
        <f t="shared" ref="J232:J234" si="1151">(H150-J392)/(I232-J392)</f>
        <v>2.9543005162844782</v>
      </c>
      <c r="K232" s="42"/>
      <c r="L232" s="42">
        <f>[11]National!H162</f>
        <v>11256.387000000002</v>
      </c>
      <c r="M232" s="42">
        <f t="shared" si="1141"/>
        <v>8945.8301203399988</v>
      </c>
      <c r="N232" s="42">
        <f>[12]Total_Industrial!F160</f>
        <v>18133.085169547172</v>
      </c>
      <c r="O232" s="42">
        <f t="shared" si="808"/>
        <v>25661.583455369899</v>
      </c>
      <c r="P232" s="42">
        <f t="shared" ref="P232:P234" si="1152">(L150-L232)+(M150-M232)+(N150-N232)+(O150-O232)</f>
        <v>24810.760977882826</v>
      </c>
      <c r="Q232" s="42">
        <f t="shared" ref="Q232:Q234" si="1153">SUM(L232:P232)</f>
        <v>88807.646723139886</v>
      </c>
      <c r="R232" s="27"/>
      <c r="S232" s="27"/>
      <c r="T232" s="51">
        <f t="shared" si="811"/>
        <v>1.0000972875692609</v>
      </c>
      <c r="U232" s="51">
        <f t="shared" si="812"/>
        <v>0.9848098095722998</v>
      </c>
      <c r="V232" s="51">
        <f t="shared" si="813"/>
        <v>0.73158173738599008</v>
      </c>
      <c r="W232" s="51">
        <f t="shared" si="814"/>
        <v>0.94388728369017805</v>
      </c>
      <c r="X232" s="51">
        <f t="shared" si="815"/>
        <v>0.98990037255111707</v>
      </c>
      <c r="Y232" s="51">
        <f t="shared" si="816"/>
        <v>0.91200503518105547</v>
      </c>
      <c r="AA232" s="23">
        <f t="shared" si="817"/>
        <v>117476.02939638936</v>
      </c>
      <c r="AB232" s="23">
        <f t="shared" si="1142"/>
        <v>87660.198809335794</v>
      </c>
      <c r="AC232" s="27">
        <f t="shared" si="1142"/>
        <v>3312.6647564787072</v>
      </c>
      <c r="AD232" s="58">
        <f t="shared" si="1142"/>
        <v>1.5883320923482331</v>
      </c>
      <c r="AE232" s="27">
        <f t="shared" si="1143"/>
        <v>12696.147634040264</v>
      </c>
      <c r="AF232" s="27">
        <f t="shared" si="819"/>
        <v>17403.8</v>
      </c>
      <c r="AI232" s="267">
        <f t="shared" si="820"/>
        <v>95.818585781602593</v>
      </c>
      <c r="AJ232" s="267">
        <f t="shared" si="821"/>
        <v>102.05121870414089</v>
      </c>
      <c r="AK232" s="267">
        <f t="shared" si="822"/>
        <v>5.4738666609965865</v>
      </c>
      <c r="AL232" s="51">
        <f t="shared" si="956"/>
        <v>16.156308607623185</v>
      </c>
      <c r="AM232" s="291">
        <f t="shared" si="957"/>
        <v>1.9541960044132975</v>
      </c>
      <c r="AN232" s="15"/>
      <c r="AO232" s="371">
        <f t="shared" si="874"/>
        <v>5.1027733439329275</v>
      </c>
      <c r="AP232" s="371">
        <f t="shared" si="875"/>
        <v>5.5951153196428365</v>
      </c>
      <c r="AR232" s="26">
        <f t="shared" si="1078"/>
        <v>0.84605729555148823</v>
      </c>
      <c r="AS232" s="26">
        <f t="shared" si="1078"/>
        <v>0.97434789137866951</v>
      </c>
      <c r="AT232" s="26">
        <f t="shared" si="1078"/>
        <v>0.60156466250321528</v>
      </c>
      <c r="AU232" s="26">
        <f t="shared" ref="AU232:AU234" si="1154">AL232/AL$236</f>
        <v>0.83356206741866745</v>
      </c>
      <c r="AV232" s="26">
        <f t="shared" ref="AV232:AV234" si="1155">AM232/AM$236</f>
        <v>0.85600650228790309</v>
      </c>
      <c r="AW232" s="26">
        <f t="shared" ref="AW232:AW234" si="1156">AO232/AO$236</f>
        <v>0.58586158781081321</v>
      </c>
      <c r="AZ232" s="371">
        <f t="shared" ref="AZ232:AZ234" si="1157">AA232/$AF232</f>
        <v>6.750021799629355</v>
      </c>
      <c r="BA232" s="371">
        <f t="shared" ref="BA232:BA234" si="1158">AB232/$AF232</f>
        <v>5.036842460229134</v>
      </c>
      <c r="BB232" s="371">
        <f t="shared" ref="BB232:BB234" si="1159">AC232/$AF232</f>
        <v>0.19034146315624792</v>
      </c>
      <c r="BC232" s="95">
        <f t="shared" ref="BC232:BC234" si="1160">AD232/$AF232</f>
        <v>9.1263522469129345E-5</v>
      </c>
      <c r="BD232" s="371">
        <f t="shared" ref="BD232:BD234" si="1161">AE232/$AF232</f>
        <v>0.72950434008896126</v>
      </c>
      <c r="BE232" s="34"/>
      <c r="BI232" s="258">
        <f>[11]National!CQ162</f>
        <v>0.74184723981700185</v>
      </c>
      <c r="BJ232" s="258">
        <f>[10]Commercial_Total!Y161</f>
        <v>0.99922638327976232</v>
      </c>
      <c r="BK232" s="258">
        <f>[12]Total_Industrial!Z160</f>
        <v>0.84281343687785737</v>
      </c>
      <c r="BL232" s="51">
        <f t="shared" si="823"/>
        <v>0.79698764815980605</v>
      </c>
      <c r="BM232" s="290">
        <f t="shared" si="844"/>
        <v>0.85600650228790309</v>
      </c>
      <c r="BO232" s="258">
        <f>[11]National!CU162</f>
        <v>1.1404737392568756</v>
      </c>
      <c r="BP232" s="258">
        <f>[10]Commercial_Total!X161</f>
        <v>0.97510224678072033</v>
      </c>
      <c r="BQ232" s="258">
        <f>[12]Total_Industrial!AD160</f>
        <v>0.71376039689168669</v>
      </c>
      <c r="BR232" s="51">
        <f t="shared" si="936"/>
        <v>1.0458908232057407</v>
      </c>
      <c r="BS232" s="51">
        <v>1</v>
      </c>
      <c r="CA232" s="83">
        <f t="shared" ref="CA232:CA233" si="1162">IF(FW232&gt;0,FW232,"NA")</f>
        <v>2.1888543723509954</v>
      </c>
      <c r="CB232" s="83">
        <f t="shared" ref="CB232:CB234" si="1163">IF(ISERR(AP232),"NA ", AP232/AP$236)</f>
        <v>0.5827674195400746</v>
      </c>
      <c r="CC232" s="83">
        <f t="shared" ref="CC232:CC234" si="1164">IF(ISERR(AO232),"NA ", AO232/AO$236)</f>
        <v>0.58586158781081321</v>
      </c>
      <c r="CD232" s="83">
        <f t="shared" ref="CD232:CD234" si="1165">IF(CN232=1,EL232,"NA")</f>
        <v>0.73796937768945436</v>
      </c>
      <c r="CE232" s="83">
        <f t="shared" ref="CE232:CE234" si="1166">IF(CQ232&gt;0, FG232,"NA")</f>
        <v>0.95452818742821111</v>
      </c>
      <c r="CF232" s="83">
        <f t="shared" ref="CF232:CF234" si="1167">IF(CP232&gt;0,EW232, "NA")</f>
        <v>0.83170298898471828</v>
      </c>
      <c r="CG232" s="411">
        <f t="shared" ref="CG232:CG234" si="1168">IF(ISERR(CR232),"NA ", CR232)</f>
        <v>1.2823666922179904</v>
      </c>
      <c r="CH232" s="411">
        <f t="shared" si="891"/>
        <v>1.2823656980721951</v>
      </c>
      <c r="CI232" s="9"/>
      <c r="CJ232" s="84">
        <f t="shared" ref="CJ232:CJ234" si="1169">IF(ISERR(CS232),"NA ", CS232)</f>
        <v>0.7044125724634398</v>
      </c>
      <c r="CK232" s="485"/>
      <c r="CL232" s="87">
        <f t="shared" ref="CL232:CL234" si="1170">AR232*AS232*AT232*AU232</f>
        <v>0.4133653640629204</v>
      </c>
      <c r="CM232" s="87">
        <f t="shared" ref="CM232:CM234" si="1171">AZ232*BA232*BB232*BC232*BD232</f>
        <v>4.3084598816956458E-4</v>
      </c>
      <c r="CN232" s="92">
        <f t="shared" ref="CN232:CN234" si="1172">IF(ISERR(CL232),0,IF(CL232&lt;0.0001,0,1))</f>
        <v>1</v>
      </c>
      <c r="CO232" s="92">
        <f t="shared" ref="CO232:CO234" si="1173">IF(ISERR(CM232),0,IF(CM232&lt;0.0001,0,1))</f>
        <v>1</v>
      </c>
      <c r="CP232" s="5">
        <f t="shared" ref="CP232:CP234" si="1174">IF(BI232*BJ232*BK232*BL232*BM232&gt;0,1,0)</f>
        <v>1</v>
      </c>
      <c r="CQ232" s="91">
        <f t="shared" ref="CQ232:CQ234" si="1175">IF(BO232*BP232*BQ232*BR232*BS232&gt;0,1,0)</f>
        <v>1</v>
      </c>
      <c r="CR232" s="37">
        <f t="shared" ref="CR232:CR234" si="1176">CA232*CD232*CE232*CF232</f>
        <v>1.2823666922179904</v>
      </c>
      <c r="CS232" s="485">
        <f t="shared" ref="CS232:CS234" si="1177">CD232*CE232</f>
        <v>0.7044125724634398</v>
      </c>
      <c r="CT232" s="84">
        <f t="shared" ref="CT232:CT234" si="1178">IF(CO232=1,EB232,"NA ")</f>
        <v>0.79388333110123965</v>
      </c>
      <c r="CU232" s="205"/>
      <c r="CV232" s="244"/>
      <c r="CW232" s="5"/>
      <c r="CX232" s="26">
        <f t="shared" si="824"/>
        <v>0.12675020018368549</v>
      </c>
      <c r="CY232" s="26">
        <f t="shared" si="825"/>
        <v>0.10073265591902072</v>
      </c>
      <c r="CZ232" s="26">
        <f t="shared" si="826"/>
        <v>0.20418382694091117</v>
      </c>
      <c r="DA232" s="26">
        <f t="shared" si="827"/>
        <v>0.28895691308396609</v>
      </c>
      <c r="DB232" s="26">
        <f t="shared" si="828"/>
        <v>0.27937640387241663</v>
      </c>
      <c r="DC232" s="26">
        <f t="shared" ref="DC232:DC234" si="1179">SUM(CX232:DB232)</f>
        <v>1.0000000000000002</v>
      </c>
      <c r="DD232" s="485"/>
      <c r="DE232" s="26">
        <f t="shared" ref="DE232:DE234" si="1180">(CX232-CX231)/LN(CX232/CX231)</f>
        <v>0.12895660554154553</v>
      </c>
      <c r="DF232" s="26">
        <f t="shared" ref="DF232:DF234" si="1181">(CY232-CY231)/LN(CY232/CY231)</f>
        <v>9.9627130549471379E-2</v>
      </c>
      <c r="DG232" s="26">
        <f t="shared" ref="DG232:DG234" si="1182">(CZ232-CZ231)/LN(CZ232/CZ231)</f>
        <v>0.20300774457370921</v>
      </c>
      <c r="DH232" s="26">
        <f t="shared" ref="DH232:DH234" si="1183">(DA232-DA231)/LN(DA232/DA231)</f>
        <v>0.2876387735866181</v>
      </c>
      <c r="DI232" s="26">
        <f t="shared" ref="DI232:DI234" si="1184">(DB232-DB231)/LN(DB232/DB231)</f>
        <v>0.28074645189819564</v>
      </c>
      <c r="DJ232" s="26">
        <f t="shared" ref="DJ232:DJ234" si="1185">SUM(DE232:DI232)</f>
        <v>0.99997670614953993</v>
      </c>
      <c r="DK232" s="26"/>
      <c r="DL232" s="26">
        <f t="shared" ref="DL232:DL234" si="1186">DE232/$DJ232</f>
        <v>0.12895960950740479</v>
      </c>
      <c r="DM232" s="26">
        <f t="shared" ref="DM232:DM234" si="1187">DF232/$DJ232</f>
        <v>9.9629451303011457E-2</v>
      </c>
      <c r="DN232" s="26">
        <f t="shared" ref="DN232:DN234" si="1188">DG232/$DJ232</f>
        <v>0.20301247351590881</v>
      </c>
      <c r="DO232" s="26">
        <f t="shared" ref="DO232:DO234" si="1189">DH232/$DJ232</f>
        <v>0.28764547395727397</v>
      </c>
      <c r="DP232" s="26">
        <f t="shared" ref="DP232:DP234" si="1190">DI232/$DJ232</f>
        <v>0.28075299171640089</v>
      </c>
      <c r="DQ232" s="26">
        <f t="shared" ref="DQ232:DQ234" si="1191">SUM(DL232:DP232)</f>
        <v>1</v>
      </c>
      <c r="DR232" s="26"/>
      <c r="DS232" s="26"/>
      <c r="DT232" s="26">
        <f t="shared" ref="DT232:DT234" si="1192">LN(AR232/AR231)</f>
        <v>-5.5678960283978167E-2</v>
      </c>
      <c r="DU232" s="26">
        <f t="shared" ref="DU232:DU234" si="1193">LN(AS232/AS231)</f>
        <v>9.0254803840954018E-4</v>
      </c>
      <c r="DV232" s="26">
        <f t="shared" ref="DV232:DV234" si="1194">LN(AT232/AT231)</f>
        <v>-2.9030240414801033E-2</v>
      </c>
      <c r="DW232" s="26">
        <f t="shared" ref="DW232:DW234" si="1195">LN(AU232/AU231)</f>
        <v>-1.4401917281505285E-2</v>
      </c>
      <c r="DX232" s="26">
        <f t="shared" ref="DX232:DX234" si="1196">LN(AV232/AV231)</f>
        <v>-2.6818032757670324E-2</v>
      </c>
      <c r="DY232" s="485"/>
      <c r="DZ232" s="26">
        <f t="shared" ref="DZ232:DZ234" si="1197">EXP(SUMPRODUCT($DL232:$DP232,DT232:DX232))</f>
        <v>0.97564566487140336</v>
      </c>
      <c r="EA232" s="26">
        <f t="shared" ref="EA232:EA234" si="1198">IF(ISERR(DZ232),EA231,DZ232*EA231)</f>
        <v>0.63578369454909778</v>
      </c>
      <c r="EB232" s="26">
        <f t="shared" ref="EB232:EB234" si="1199">EA232/EA$236</f>
        <v>0.79388333110123965</v>
      </c>
      <c r="EC232" s="485"/>
      <c r="ED232" s="26">
        <f t="shared" ref="ED232:ED234" si="1200">LN(AZ232/AZ231)</f>
        <v>-2.0530874024013046E-2</v>
      </c>
      <c r="EE232" s="26">
        <f t="shared" ref="EE232:EE234" si="1201">LN(BA232/BA231)</f>
        <v>-2.0583849713258509E-2</v>
      </c>
      <c r="EF232" s="26">
        <f t="shared" ref="EF232:EF234" si="1202">LN(BB232/BB231)</f>
        <v>-1.1985451728247782E-3</v>
      </c>
      <c r="EG232" s="26">
        <f t="shared" ref="EG232:EG234" si="1203">LN(BC232/BC231)</f>
        <v>-1.8239871482826051E-2</v>
      </c>
      <c r="EH232" s="26">
        <f t="shared" ref="EH232:EH234" si="1204">LN(BD232/BD231)</f>
        <v>-2.4751006721913056E-2</v>
      </c>
      <c r="EI232" s="485"/>
      <c r="EJ232" s="26">
        <f t="shared" ref="EJ232:EJ234" si="1205">EXP(SUMPRODUCT($DL232:$DP232,ED232:EH232))</f>
        <v>0.98300874127045368</v>
      </c>
      <c r="EK232" s="26">
        <f t="shared" ref="EK232:EK234" si="1206">IF(ISERR(EJ232),EK231,EJ232*EK231)</f>
        <v>0.64935813780758667</v>
      </c>
      <c r="EL232" s="26">
        <f t="shared" ref="EL232:EL234" si="1207">EK232/EK$236</f>
        <v>0.73796937768945436</v>
      </c>
      <c r="EM232" s="485"/>
      <c r="EN232" s="485"/>
      <c r="EO232" s="26">
        <f t="shared" ref="EO232:EO234" si="1208">LN(BI232/BI231)</f>
        <v>-2.7183821952063919E-3</v>
      </c>
      <c r="EP232" s="26">
        <f t="shared" ref="EP232:EP234" si="1209">LN(BJ232/BJ231)</f>
        <v>2.737150158823522E-2</v>
      </c>
      <c r="EQ232" s="26">
        <f t="shared" ref="EQ232:EQ234" si="1210">LN(BK232/BK231)</f>
        <v>3.6101271226244461E-3</v>
      </c>
      <c r="ER232" s="26">
        <f t="shared" ref="ER232:ER234" si="1211">LN(BL232/BL231)</f>
        <v>-2.0245119583530421E-2</v>
      </c>
      <c r="ES232" s="292">
        <f t="shared" ref="ES232:ES234" si="1212">LN(BM232/BM231)+EintenAdj*EX312</f>
        <v>-2.6818032757670324E-2</v>
      </c>
      <c r="ET232" s="485"/>
      <c r="EU232" s="26">
        <f t="shared" ref="EU232:EU234" si="1213">EXP(SUMPRODUCT($DL232:$DP232,EO232:ES232))</f>
        <v>0.98980897112544142</v>
      </c>
      <c r="EV232" s="26">
        <f t="shared" ref="EV232:EV234" si="1214">IF(ISERR(EU232),EV231,EU232*EV231)</f>
        <v>0.66186718360883923</v>
      </c>
      <c r="EW232" s="26">
        <f t="shared" ref="EW232:EW234" si="1215">EV232/EV$236</f>
        <v>0.83170298898471828</v>
      </c>
      <c r="EX232" s="26"/>
      <c r="EY232" s="26">
        <f t="shared" ref="EY232:EY234" si="1216">LN(BO232/BO231)</f>
        <v>-5.2960578088771429E-2</v>
      </c>
      <c r="EZ232" s="26">
        <f t="shared" ref="EZ232:EZ234" si="1217">LN(BP232/BP231)</f>
        <v>-2.6468953549825709E-2</v>
      </c>
      <c r="FA232" s="26">
        <f t="shared" ref="FA232:FA234" si="1218">LN(BQ232/BQ231)</f>
        <v>-3.264027270652755E-2</v>
      </c>
      <c r="FB232" s="26">
        <f t="shared" ref="FB232:FB234" si="1219">LN(BR232/BR231)</f>
        <v>5.8432023020254494E-3</v>
      </c>
      <c r="FC232" s="26">
        <f t="shared" ref="FC232:FC234" si="1220">LN(BS232/BS231)</f>
        <v>0</v>
      </c>
      <c r="FD232" s="26"/>
      <c r="FE232" s="26">
        <f t="shared" ref="FE232:FE234" si="1221">EXP(SUMPRODUCT($DL232:$DP232,EY232:FC232))</f>
        <v>0.98569088795493065</v>
      </c>
      <c r="FF232" s="26">
        <f t="shared" ref="FF232:FF234" si="1222">IF(ISERR(FE232),FF231,FE232*FF231)</f>
        <v>0.96059187853869621</v>
      </c>
      <c r="FG232" s="26">
        <f t="shared" ref="FG232:FG234" si="1223">FF232/FF$236</f>
        <v>0.95452818742821111</v>
      </c>
      <c r="FW232" s="26">
        <f t="shared" si="1144"/>
        <v>2.1888543723509954</v>
      </c>
      <c r="FY232" s="5"/>
      <c r="GD232" s="11"/>
      <c r="GE232" s="11"/>
      <c r="GF232" s="11"/>
      <c r="GG232" s="11"/>
      <c r="GH232" s="12"/>
      <c r="GI232" s="12"/>
      <c r="GJ232" s="12"/>
      <c r="GN232" s="12"/>
      <c r="GO232" s="12"/>
      <c r="GP232" s="12"/>
      <c r="GQ232" s="12"/>
      <c r="GR232" s="12"/>
      <c r="GY232" s="14"/>
      <c r="HP232" s="5"/>
      <c r="HT232" s="11"/>
      <c r="HU232" s="11"/>
      <c r="HV232" s="11"/>
      <c r="HW232" s="11"/>
      <c r="HX232" s="12"/>
      <c r="HY232" s="12"/>
      <c r="HZ232" s="12"/>
      <c r="IC232" s="12"/>
      <c r="ID232" s="12"/>
      <c r="IE232" s="12"/>
      <c r="IF232" s="12"/>
      <c r="IG232" s="12"/>
      <c r="IH232" s="197"/>
    </row>
    <row r="233" spans="1:248" s="485" customFormat="1" x14ac:dyDescent="0.2">
      <c r="A233" s="485" t="s">
        <v>202</v>
      </c>
      <c r="B233" s="530">
        <f t="shared" si="1146"/>
        <v>2016</v>
      </c>
      <c r="C233" s="42">
        <f t="shared" si="1147"/>
        <v>10847.39</v>
      </c>
      <c r="D233" s="42">
        <f t="shared" si="1147"/>
        <v>8986.3189999999995</v>
      </c>
      <c r="E233" s="42">
        <f t="shared" si="1147"/>
        <v>24879.738000000001</v>
      </c>
      <c r="F233" s="42">
        <f t="shared" si="1147"/>
        <v>27735.953000000001</v>
      </c>
      <c r="G233" s="42">
        <f t="shared" si="1148"/>
        <v>24889.038</v>
      </c>
      <c r="H233" s="42">
        <f t="shared" si="1149"/>
        <v>97338.437999999995</v>
      </c>
      <c r="I233" s="42">
        <f t="shared" si="1150"/>
        <v>72449.399999999994</v>
      </c>
      <c r="J233" s="277">
        <f t="shared" si="1151"/>
        <v>2.9384233774784185</v>
      </c>
      <c r="K233" s="42"/>
      <c r="L233" s="42">
        <f>[11]National!H163</f>
        <v>10851.459000000001</v>
      </c>
      <c r="M233" s="42">
        <f t="shared" si="1141"/>
        <v>8848.3341203399996</v>
      </c>
      <c r="N233" s="42">
        <f>[12]Total_Industrial!F161</f>
        <v>18397.960891624665</v>
      </c>
      <c r="O233" s="42">
        <f t="shared" si="808"/>
        <v>26127.765659690813</v>
      </c>
      <c r="P233" s="42">
        <f t="shared" si="1152"/>
        <v>24552.094296374089</v>
      </c>
      <c r="Q233" s="42">
        <f t="shared" si="1153"/>
        <v>88777.61396802956</v>
      </c>
      <c r="R233" s="27"/>
      <c r="S233" s="27"/>
      <c r="T233" s="51">
        <f t="shared" si="811"/>
        <v>1.000375113276097</v>
      </c>
      <c r="U233" s="51">
        <f t="shared" si="812"/>
        <v>0.98464500540655187</v>
      </c>
      <c r="V233" s="51">
        <f t="shared" si="813"/>
        <v>0.73947566857917335</v>
      </c>
      <c r="W233" s="51">
        <f t="shared" si="814"/>
        <v>0.94201795264402166</v>
      </c>
      <c r="X233" s="51">
        <f t="shared" si="815"/>
        <v>0.98646216444259871</v>
      </c>
      <c r="Y233" s="51">
        <f t="shared" si="816"/>
        <v>0.91205094094513373</v>
      </c>
      <c r="AA233" s="23">
        <f t="shared" si="817"/>
        <v>118616.32745364003</v>
      </c>
      <c r="AB233" s="23">
        <f t="shared" si="1142"/>
        <v>88396.57117726907</v>
      </c>
      <c r="AC233" s="27">
        <f t="shared" si="1142"/>
        <v>3322.7589687369104</v>
      </c>
      <c r="AD233" s="58">
        <f t="shared" si="1142"/>
        <v>1.5945184419383405</v>
      </c>
      <c r="AE233" s="27">
        <f t="shared" si="1143"/>
        <v>12663.727360057321</v>
      </c>
      <c r="AF233" s="27">
        <f t="shared" si="819"/>
        <v>17688.900000000001</v>
      </c>
      <c r="AI233" s="267">
        <f t="shared" si="820"/>
        <v>91.483687220388632</v>
      </c>
      <c r="AJ233" s="267">
        <f t="shared" si="821"/>
        <v>100.09815994554464</v>
      </c>
      <c r="AK233" s="267">
        <f t="shared" si="822"/>
        <v>5.5369531960418827</v>
      </c>
      <c r="AL233" s="51">
        <f t="shared" si="956"/>
        <v>16.385991514735434</v>
      </c>
      <c r="AM233" s="291">
        <f t="shared" si="957"/>
        <v>1.9387731272400797</v>
      </c>
      <c r="AN233" s="15"/>
      <c r="AO233" s="371">
        <f t="shared" si="874"/>
        <v>5.0188318079716403</v>
      </c>
      <c r="AP233" s="371">
        <f t="shared" si="875"/>
        <v>5.5027976866848691</v>
      </c>
      <c r="AR233" s="26">
        <f t="shared" si="1078"/>
        <v>0.80778108302681018</v>
      </c>
      <c r="AS233" s="26">
        <f t="shared" si="1078"/>
        <v>0.95570079722985957</v>
      </c>
      <c r="AT233" s="26">
        <f t="shared" si="1078"/>
        <v>0.60849771961135313</v>
      </c>
      <c r="AU233" s="26">
        <f t="shared" si="1154"/>
        <v>0.84541223465382909</v>
      </c>
      <c r="AV233" s="26">
        <f t="shared" si="1155"/>
        <v>0.84925074026892089</v>
      </c>
      <c r="AW233" s="26">
        <f t="shared" si="1156"/>
        <v>0.57622405970072577</v>
      </c>
      <c r="AZ233" s="371">
        <f t="shared" si="1157"/>
        <v>6.7056926916676574</v>
      </c>
      <c r="BA233" s="371">
        <f t="shared" si="1158"/>
        <v>4.9972904577033654</v>
      </c>
      <c r="BB233" s="371">
        <f t="shared" si="1159"/>
        <v>0.18784429606911171</v>
      </c>
      <c r="BC233" s="95">
        <f t="shared" si="1160"/>
        <v>9.0142317608123753E-5</v>
      </c>
      <c r="BD233" s="371">
        <f t="shared" si="1161"/>
        <v>0.715913785484531</v>
      </c>
      <c r="BE233" s="371"/>
      <c r="BI233" s="258">
        <f>[11]National!CQ163</f>
        <v>0.72615726934952918</v>
      </c>
      <c r="BJ233" s="258">
        <f>[10]Commercial_Total!Y162</f>
        <v>0.99613615722302162</v>
      </c>
      <c r="BK233" s="258">
        <f>[12]Total_Industrial!Z161</f>
        <v>0.85522435006804887</v>
      </c>
      <c r="BL233" s="51">
        <f t="shared" si="823"/>
        <v>0.79616336829185108</v>
      </c>
      <c r="BM233" s="290">
        <f t="shared" si="844"/>
        <v>0.84925074026892089</v>
      </c>
      <c r="BO233" s="258">
        <f>[11]National!CU163</f>
        <v>1.1124051457205639</v>
      </c>
      <c r="BP233" s="258">
        <f>[10]Commercial_Total!X162</f>
        <v>0.95940779812080534</v>
      </c>
      <c r="BQ233" s="258">
        <f>[12]Total_Industrial!AD161</f>
        <v>0.71150917231950017</v>
      </c>
      <c r="BR233" s="51">
        <f t="shared" si="936"/>
        <v>1.0618577396591855</v>
      </c>
      <c r="BS233" s="51">
        <v>1</v>
      </c>
      <c r="CA233" s="83">
        <f t="shared" si="1162"/>
        <v>2.2247110462703277</v>
      </c>
      <c r="CB233" s="83">
        <f t="shared" si="1163"/>
        <v>0.57315194145545201</v>
      </c>
      <c r="CC233" s="83">
        <f t="shared" si="1164"/>
        <v>0.57622405970072577</v>
      </c>
      <c r="CD233" s="83">
        <f t="shared" si="1165"/>
        <v>0.72832187226321532</v>
      </c>
      <c r="CE233" s="83">
        <f t="shared" si="1166"/>
        <v>0.95361302418336991</v>
      </c>
      <c r="CF233" s="83">
        <f t="shared" si="1167"/>
        <v>0.82965245602397963</v>
      </c>
      <c r="CG233" s="411">
        <f t="shared" si="1168"/>
        <v>1.2819330392425483</v>
      </c>
      <c r="CH233" s="411">
        <f t="shared" si="891"/>
        <v>1.2819320307429374</v>
      </c>
      <c r="CI233" s="9"/>
      <c r="CJ233" s="84">
        <f t="shared" si="1169"/>
        <v>0.69453722318781885</v>
      </c>
      <c r="CL233" s="87">
        <f t="shared" si="1170"/>
        <v>0.3971395234460135</v>
      </c>
      <c r="CM233" s="87">
        <f t="shared" si="1171"/>
        <v>4.0622411066946568E-4</v>
      </c>
      <c r="CN233" s="92">
        <f t="shared" si="1172"/>
        <v>1</v>
      </c>
      <c r="CO233" s="92">
        <f t="shared" si="1173"/>
        <v>1</v>
      </c>
      <c r="CP233" s="5">
        <f t="shared" si="1174"/>
        <v>1</v>
      </c>
      <c r="CQ233" s="91">
        <f t="shared" si="1175"/>
        <v>1</v>
      </c>
      <c r="CR233" s="37">
        <f t="shared" si="1176"/>
        <v>1.2819330392425483</v>
      </c>
      <c r="CS233" s="485">
        <f t="shared" si="1177"/>
        <v>0.69453722318781885</v>
      </c>
      <c r="CT233" s="84">
        <f t="shared" si="1178"/>
        <v>0.79116676519702045</v>
      </c>
      <c r="CU233" s="205"/>
      <c r="CV233" s="244"/>
      <c r="CW233" s="5"/>
      <c r="CX233" s="26">
        <f t="shared" si="824"/>
        <v>0.12223192891743868</v>
      </c>
      <c r="CY233" s="26">
        <f t="shared" si="825"/>
        <v>9.966852818917217E-2</v>
      </c>
      <c r="CZ233" s="26">
        <f t="shared" si="826"/>
        <v>0.20723648754797699</v>
      </c>
      <c r="DA233" s="26">
        <f t="shared" si="827"/>
        <v>0.29430578827112763</v>
      </c>
      <c r="DB233" s="26">
        <f t="shared" si="828"/>
        <v>0.27655726707428457</v>
      </c>
      <c r="DC233" s="26">
        <f t="shared" si="1179"/>
        <v>1</v>
      </c>
      <c r="DE233" s="26">
        <f t="shared" si="1180"/>
        <v>0.12447739786132604</v>
      </c>
      <c r="DF233" s="26">
        <f t="shared" si="1181"/>
        <v>0.10019965029623862</v>
      </c>
      <c r="DG233" s="26">
        <f t="shared" si="1182"/>
        <v>0.20570638216201695</v>
      </c>
      <c r="DH233" s="26">
        <f t="shared" si="1183"/>
        <v>0.29162317508549584</v>
      </c>
      <c r="DI233" s="26">
        <f t="shared" si="1184"/>
        <v>0.27796445281896881</v>
      </c>
      <c r="DJ233" s="26">
        <f t="shared" si="1185"/>
        <v>0.99997105822404619</v>
      </c>
      <c r="DK233" s="26"/>
      <c r="DL233" s="26">
        <f t="shared" si="1186"/>
        <v>0.12448100056255483</v>
      </c>
      <c r="DM233" s="26">
        <f t="shared" si="1187"/>
        <v>0.10020255033600044</v>
      </c>
      <c r="DN233" s="26">
        <f t="shared" si="1188"/>
        <v>0.20571233584235182</v>
      </c>
      <c r="DO233" s="26">
        <f t="shared" si="1189"/>
        <v>0.29163161542237043</v>
      </c>
      <c r="DP233" s="26">
        <f t="shared" si="1190"/>
        <v>0.27797249783672251</v>
      </c>
      <c r="DQ233" s="26">
        <f t="shared" si="1191"/>
        <v>1</v>
      </c>
      <c r="DR233" s="26"/>
      <c r="DS233" s="26"/>
      <c r="DT233" s="26">
        <f t="shared" si="1192"/>
        <v>-4.6295997588069154E-2</v>
      </c>
      <c r="DU233" s="26">
        <f t="shared" si="1193"/>
        <v>-1.9323527420496835E-2</v>
      </c>
      <c r="DV233" s="26">
        <f t="shared" si="1194"/>
        <v>1.145913314292854E-2</v>
      </c>
      <c r="DW233" s="26">
        <f t="shared" si="1195"/>
        <v>1.4116194629984714E-2</v>
      </c>
      <c r="DX233" s="26">
        <f t="shared" si="1196"/>
        <v>-7.9234935295694371E-3</v>
      </c>
      <c r="DZ233" s="26">
        <f t="shared" si="1197"/>
        <v>0.99657812955909897</v>
      </c>
      <c r="EA233" s="26">
        <f t="shared" si="1198"/>
        <v>0.63360812511791342</v>
      </c>
      <c r="EB233" s="26">
        <f t="shared" si="1199"/>
        <v>0.79116676519702045</v>
      </c>
      <c r="ED233" s="26">
        <f t="shared" si="1200"/>
        <v>-6.5889133371194505E-3</v>
      </c>
      <c r="EE233" s="26">
        <f t="shared" si="1201"/>
        <v>-7.8835326770630865E-3</v>
      </c>
      <c r="EF233" s="26">
        <f t="shared" si="1202"/>
        <v>-1.320622640697184E-2</v>
      </c>
      <c r="EG233" s="26">
        <f t="shared" si="1203"/>
        <v>-1.2361444787706859E-2</v>
      </c>
      <c r="EH233" s="26">
        <f t="shared" si="1204"/>
        <v>-1.880556897125496E-2</v>
      </c>
      <c r="EJ233" s="26">
        <f t="shared" si="1205"/>
        <v>0.9869269569742245</v>
      </c>
      <c r="EK233" s="26">
        <f t="shared" si="1206"/>
        <v>0.64086905093289059</v>
      </c>
      <c r="EL233" s="26">
        <f t="shared" si="1207"/>
        <v>0.72832187226321532</v>
      </c>
      <c r="EO233" s="26">
        <f t="shared" si="1208"/>
        <v>-2.1376729901049264E-2</v>
      </c>
      <c r="EP233" s="26">
        <f t="shared" si="1209"/>
        <v>-3.0974105854318017E-3</v>
      </c>
      <c r="EQ233" s="26">
        <f t="shared" si="1210"/>
        <v>1.461820731459304E-2</v>
      </c>
      <c r="ER233" s="26">
        <f t="shared" si="1211"/>
        <v>-1.0347794188926677E-3</v>
      </c>
      <c r="ES233" s="292">
        <f t="shared" si="1212"/>
        <v>-7.9234935295694371E-3</v>
      </c>
      <c r="EU233" s="26">
        <f t="shared" si="1213"/>
        <v>0.99753453698267724</v>
      </c>
      <c r="EV233" s="26">
        <f t="shared" si="1214"/>
        <v>0.66023537454527204</v>
      </c>
      <c r="EW233" s="26">
        <f t="shared" si="1215"/>
        <v>0.82965245602397963</v>
      </c>
      <c r="EX233" s="26"/>
      <c r="EY233" s="26">
        <f t="shared" si="1216"/>
        <v>-2.4919267687020352E-2</v>
      </c>
      <c r="EZ233" s="26">
        <f t="shared" si="1217"/>
        <v>-1.6226116835064881E-2</v>
      </c>
      <c r="FA233" s="26">
        <f t="shared" si="1218"/>
        <v>-3.1590184663629188E-3</v>
      </c>
      <c r="FB233" s="26">
        <f t="shared" si="1219"/>
        <v>1.5150974048877667E-2</v>
      </c>
      <c r="FC233" s="26">
        <f t="shared" si="1220"/>
        <v>0</v>
      </c>
      <c r="FD233" s="26"/>
      <c r="FE233" s="26">
        <f t="shared" si="1221"/>
        <v>0.99904124020967178</v>
      </c>
      <c r="FF233" s="26">
        <f t="shared" si="1222"/>
        <v>0.9596709016706374</v>
      </c>
      <c r="FG233" s="26">
        <f t="shared" si="1223"/>
        <v>0.95361302418336991</v>
      </c>
      <c r="FW233" s="26">
        <f t="shared" si="1144"/>
        <v>2.2247110462703277</v>
      </c>
      <c r="FY233" s="5"/>
      <c r="GD233" s="11"/>
      <c r="GE233" s="11"/>
      <c r="GF233" s="11"/>
      <c r="GG233" s="11"/>
      <c r="GH233" s="12"/>
      <c r="GI233" s="12"/>
      <c r="GJ233" s="12"/>
      <c r="GN233" s="12"/>
      <c r="GO233" s="12"/>
      <c r="GP233" s="12"/>
      <c r="GQ233" s="12"/>
      <c r="GR233" s="12"/>
      <c r="GY233" s="14"/>
      <c r="HP233" s="5"/>
      <c r="HT233" s="11"/>
      <c r="HU233" s="11"/>
      <c r="HV233" s="11"/>
      <c r="HW233" s="11"/>
      <c r="HX233" s="12"/>
      <c r="HY233" s="12"/>
      <c r="HZ233" s="12"/>
      <c r="IC233" s="12"/>
      <c r="ID233" s="12"/>
      <c r="IE233" s="12"/>
      <c r="IF233" s="12"/>
      <c r="IG233" s="12"/>
      <c r="IH233" s="197"/>
    </row>
    <row r="234" spans="1:248" s="485" customFormat="1" x14ac:dyDescent="0.2">
      <c r="A234" s="485" t="s">
        <v>202</v>
      </c>
      <c r="B234" s="530">
        <f t="shared" si="1146"/>
        <v>2017</v>
      </c>
      <c r="C234" s="42">
        <f t="shared" si="1147"/>
        <v>10804.886999999999</v>
      </c>
      <c r="D234" s="42">
        <f t="shared" si="1147"/>
        <v>8984.2969999999987</v>
      </c>
      <c r="E234" s="42">
        <f t="shared" si="1147"/>
        <v>25416.565999999999</v>
      </c>
      <c r="F234" s="42">
        <f t="shared" si="1147"/>
        <v>27964.493000000002</v>
      </c>
      <c r="G234" s="42">
        <f t="shared" si="1148"/>
        <v>24536.989000000001</v>
      </c>
      <c r="H234" s="42">
        <f t="shared" si="1149"/>
        <v>97707.232000000004</v>
      </c>
      <c r="I234" s="42">
        <f t="shared" si="1150"/>
        <v>73170.243000000002</v>
      </c>
      <c r="J234" s="277">
        <f t="shared" si="1151"/>
        <v>2.9314568039539384</v>
      </c>
      <c r="K234" s="42"/>
      <c r="L234" s="42">
        <f>[11]National!H164</f>
        <v>10817.136999999999</v>
      </c>
      <c r="M234" s="42">
        <f t="shared" si="1141"/>
        <v>8846.3121203399987</v>
      </c>
      <c r="N234" s="42">
        <f>[12]Total_Industrial!F162</f>
        <v>18249.073988441447</v>
      </c>
      <c r="O234" s="42">
        <f t="shared" si="808"/>
        <v>26364.238600960787</v>
      </c>
      <c r="P234" s="42">
        <f t="shared" si="1152"/>
        <v>24127.229867953869</v>
      </c>
      <c r="Q234" s="42">
        <f t="shared" si="1153"/>
        <v>88403.991577696099</v>
      </c>
      <c r="R234" s="27"/>
      <c r="S234" s="27"/>
      <c r="T234" s="51">
        <f t="shared" si="811"/>
        <v>1.0011337462390861</v>
      </c>
      <c r="U234" s="51">
        <f t="shared" si="812"/>
        <v>0.98464154962152295</v>
      </c>
      <c r="V234" s="51">
        <f t="shared" si="813"/>
        <v>0.71799919739123874</v>
      </c>
      <c r="W234" s="51">
        <f t="shared" si="814"/>
        <v>0.94277549036775976</v>
      </c>
      <c r="X234" s="51">
        <f t="shared" si="815"/>
        <v>0.98330034984952175</v>
      </c>
      <c r="Y234" s="51">
        <f t="shared" si="816"/>
        <v>0.90478452585470948</v>
      </c>
      <c r="AA234" s="23">
        <f t="shared" si="817"/>
        <v>119832.78688417681</v>
      </c>
      <c r="AB234" s="23">
        <f t="shared" si="1142"/>
        <v>89213.866754116825</v>
      </c>
      <c r="AC234" s="27">
        <f t="shared" si="1142"/>
        <v>3411.1451887400694</v>
      </c>
      <c r="AD234" s="58">
        <f t="shared" si="1142"/>
        <v>1.6277856047081845</v>
      </c>
      <c r="AE234" s="27">
        <f t="shared" si="1143"/>
        <v>12491.937681011028</v>
      </c>
      <c r="AF234" s="27">
        <f t="shared" si="819"/>
        <v>18108.099999999999</v>
      </c>
      <c r="AI234" s="267">
        <f t="shared" si="820"/>
        <v>90.268592438354915</v>
      </c>
      <c r="AJ234" s="267">
        <f t="shared" si="821"/>
        <v>99.158487824784032</v>
      </c>
      <c r="AK234" s="267">
        <f t="shared" si="822"/>
        <v>5.3498379513953997</v>
      </c>
      <c r="AL234" s="51">
        <f t="shared" si="956"/>
        <v>16.196382696041315</v>
      </c>
      <c r="AM234" s="291">
        <f t="shared" si="957"/>
        <v>1.9314241300314545</v>
      </c>
      <c r="AN234" s="15"/>
      <c r="AO234" s="371">
        <f t="shared" si="874"/>
        <v>4.8820136611624694</v>
      </c>
      <c r="AP234" s="371">
        <f t="shared" si="875"/>
        <v>5.3957749294514619</v>
      </c>
      <c r="AR234" s="26">
        <f t="shared" si="1078"/>
        <v>0.79705206008475415</v>
      </c>
      <c r="AS234" s="26">
        <f t="shared" si="1078"/>
        <v>0.94672914984459156</v>
      </c>
      <c r="AT234" s="26">
        <f t="shared" si="1078"/>
        <v>0.58793420830096343</v>
      </c>
      <c r="AU234" s="26">
        <f t="shared" si="1154"/>
        <v>0.83562963376708288</v>
      </c>
      <c r="AV234" s="26">
        <f t="shared" si="1155"/>
        <v>0.84603162131582099</v>
      </c>
      <c r="AW234" s="26">
        <f t="shared" si="1156"/>
        <v>0.56051564168402945</v>
      </c>
      <c r="AZ234" s="371">
        <f t="shared" si="1157"/>
        <v>6.617634477619232</v>
      </c>
      <c r="BA234" s="371">
        <f t="shared" si="1158"/>
        <v>4.926738131229496</v>
      </c>
      <c r="BB234" s="371">
        <f t="shared" si="1159"/>
        <v>0.18837675894986608</v>
      </c>
      <c r="BC234" s="95">
        <f t="shared" si="1160"/>
        <v>8.9892678122397413E-5</v>
      </c>
      <c r="BD234" s="371">
        <f t="shared" si="1161"/>
        <v>0.68985358381116901</v>
      </c>
      <c r="BE234" s="371"/>
      <c r="BI234" s="258">
        <f>[11]National!CQ164</f>
        <v>0.72708192669759864</v>
      </c>
      <c r="BJ234" s="258">
        <f>[10]Commercial_Total!Y163</f>
        <v>0.98812323956851855</v>
      </c>
      <c r="BK234" s="258">
        <f>[12]Total_Industrial!Z162</f>
        <v>0.84312823185044083</v>
      </c>
      <c r="BL234" s="51">
        <f t="shared" si="823"/>
        <v>0.78878605088930354</v>
      </c>
      <c r="BM234" s="290">
        <f t="shared" si="844"/>
        <v>0.84603162131582099</v>
      </c>
      <c r="BO234" s="258">
        <f>[11]National!CU164</f>
        <v>1.0962341805207005</v>
      </c>
      <c r="BP234" s="258">
        <f>[10]Commercial_Total!X163</f>
        <v>0.95810837346361544</v>
      </c>
      <c r="BQ234" s="258">
        <f>[12]Total_Industrial!AD162</f>
        <v>0.69732740155804995</v>
      </c>
      <c r="BR234" s="51">
        <f t="shared" si="936"/>
        <v>1.0593869311265907</v>
      </c>
      <c r="BS234" s="51">
        <v>1</v>
      </c>
      <c r="BT234" s="485">
        <f>BI234*BJ234*BK234*BL234</f>
        <v>0.47780128838586866</v>
      </c>
      <c r="CA234" s="83">
        <f>IF(FW234&gt;0,FW234,"NA")</f>
        <v>2.2774333111141853</v>
      </c>
      <c r="CB234" s="83">
        <f t="shared" si="1163"/>
        <v>0.56200482964418763</v>
      </c>
      <c r="CC234" s="83">
        <f t="shared" si="1164"/>
        <v>0.56051564168402945</v>
      </c>
      <c r="CD234" s="83">
        <f t="shared" si="1165"/>
        <v>0.71858424771178819</v>
      </c>
      <c r="CE234" s="83">
        <f t="shared" si="1166"/>
        <v>0.94716878688016903</v>
      </c>
      <c r="CF234" s="83">
        <f t="shared" si="1167"/>
        <v>0.82353680522587824</v>
      </c>
      <c r="CG234" s="411">
        <f t="shared" si="1168"/>
        <v>1.2765380146313168</v>
      </c>
      <c r="CH234" s="411">
        <f t="shared" si="891"/>
        <v>1.2765369937717514</v>
      </c>
      <c r="CI234" s="9"/>
      <c r="CJ234" s="84">
        <f t="shared" si="1169"/>
        <v>0.68062057017637334</v>
      </c>
      <c r="CL234" s="87">
        <f t="shared" si="1170"/>
        <v>0.37072766910992361</v>
      </c>
      <c r="CM234" s="87">
        <f t="shared" si="1171"/>
        <v>3.8086478473807489E-4</v>
      </c>
      <c r="CN234" s="92">
        <f t="shared" si="1172"/>
        <v>1</v>
      </c>
      <c r="CO234" s="92">
        <f t="shared" si="1173"/>
        <v>1</v>
      </c>
      <c r="CP234" s="5">
        <f t="shared" si="1174"/>
        <v>1</v>
      </c>
      <c r="CQ234" s="91">
        <f t="shared" si="1175"/>
        <v>1</v>
      </c>
      <c r="CR234" s="37">
        <f t="shared" si="1176"/>
        <v>1.2765380146313168</v>
      </c>
      <c r="CS234" s="485">
        <f t="shared" si="1177"/>
        <v>0.68062057017637334</v>
      </c>
      <c r="CT234" s="84">
        <f t="shared" si="1178"/>
        <v>0.7800277329608849</v>
      </c>
      <c r="CU234" s="205"/>
      <c r="CV234" s="244"/>
      <c r="CW234" s="5"/>
      <c r="CX234" s="26">
        <f t="shared" si="824"/>
        <v>0.12236027816111768</v>
      </c>
      <c r="CY234" s="26">
        <f t="shared" si="825"/>
        <v>0.10006688569673002</v>
      </c>
      <c r="CZ234" s="26">
        <f t="shared" si="826"/>
        <v>0.20642816758339225</v>
      </c>
      <c r="DA234" s="26">
        <f t="shared" si="827"/>
        <v>0.29822452731435667</v>
      </c>
      <c r="DB234" s="26">
        <f t="shared" si="828"/>
        <v>0.27292014124440339</v>
      </c>
      <c r="DC234" s="26">
        <f t="shared" si="1179"/>
        <v>1</v>
      </c>
      <c r="DE234" s="26">
        <f t="shared" si="1180"/>
        <v>0.12229609231410754</v>
      </c>
      <c r="DF234" s="26">
        <f t="shared" si="1181"/>
        <v>9.986757452704749E-2</v>
      </c>
      <c r="DG234" s="26">
        <f t="shared" si="1182"/>
        <v>0.20683206431628484</v>
      </c>
      <c r="DH234" s="26">
        <f t="shared" si="1183"/>
        <v>0.29626083826837901</v>
      </c>
      <c r="DI234" s="26">
        <f t="shared" si="1184"/>
        <v>0.27473469160770048</v>
      </c>
      <c r="DJ234" s="26">
        <f t="shared" si="1185"/>
        <v>0.99999126103351932</v>
      </c>
      <c r="DK234" s="26"/>
      <c r="DL234" s="26">
        <f t="shared" si="1186"/>
        <v>0.12229716106489877</v>
      </c>
      <c r="DM234" s="26">
        <f t="shared" si="1187"/>
        <v>9.986844727406069E-2</v>
      </c>
      <c r="DN234" s="26">
        <f t="shared" si="1188"/>
        <v>0.20683387183055785</v>
      </c>
      <c r="DO234" s="26">
        <f t="shared" si="1189"/>
        <v>0.29626342730453969</v>
      </c>
      <c r="DP234" s="26">
        <f t="shared" si="1190"/>
        <v>0.27473709252594308</v>
      </c>
      <c r="DQ234" s="26">
        <f t="shared" si="1191"/>
        <v>1</v>
      </c>
      <c r="DR234" s="26"/>
      <c r="DS234" s="26"/>
      <c r="DT234" s="26">
        <f t="shared" si="1192"/>
        <v>-1.3371088249963152E-2</v>
      </c>
      <c r="DU234" s="26">
        <f t="shared" si="1193"/>
        <v>-9.4318467900273428E-3</v>
      </c>
      <c r="DV234" s="26">
        <f t="shared" si="1194"/>
        <v>-3.4378113869428996E-2</v>
      </c>
      <c r="DW234" s="26">
        <f t="shared" si="1195"/>
        <v>-1.1638866945740074E-2</v>
      </c>
      <c r="DX234" s="26">
        <f t="shared" si="1196"/>
        <v>-3.7977423644771757E-3</v>
      </c>
      <c r="DZ234" s="26">
        <f t="shared" si="1197"/>
        <v>0.98592075308754712</v>
      </c>
      <c r="EA234" s="26">
        <f t="shared" si="1198"/>
        <v>0.62468739987864197</v>
      </c>
      <c r="EB234" s="26">
        <f t="shared" si="1199"/>
        <v>0.7800277329608849</v>
      </c>
      <c r="ED234" s="26">
        <f t="shared" si="1200"/>
        <v>-1.3218844690132124E-2</v>
      </c>
      <c r="EE234" s="26">
        <f t="shared" si="1201"/>
        <v>-1.4218724680297027E-2</v>
      </c>
      <c r="EF234" s="26">
        <f t="shared" si="1202"/>
        <v>2.8305871198256102E-3</v>
      </c>
      <c r="EG234" s="26">
        <f t="shared" si="1203"/>
        <v>-2.7732346670484181E-3</v>
      </c>
      <c r="EH234" s="26">
        <f t="shared" si="1204"/>
        <v>-3.7080370677025715E-2</v>
      </c>
      <c r="EJ234" s="26">
        <f t="shared" si="1205"/>
        <v>0.98663005338399634</v>
      </c>
      <c r="EK234" s="26">
        <f t="shared" si="1206"/>
        <v>0.63230066593406886</v>
      </c>
      <c r="EL234" s="26">
        <f t="shared" si="1207"/>
        <v>0.71858424771178819</v>
      </c>
      <c r="EO234" s="26">
        <f t="shared" si="1208"/>
        <v>1.2725468393162025E-3</v>
      </c>
      <c r="EP234" s="26">
        <f t="shared" si="1209"/>
        <v>-8.0765259063184606E-3</v>
      </c>
      <c r="EQ234" s="26">
        <f t="shared" si="1210"/>
        <v>-1.4244772121572276E-2</v>
      </c>
      <c r="ER234" s="26">
        <f t="shared" si="1211"/>
        <v>-9.3092821655977719E-3</v>
      </c>
      <c r="ES234" s="292">
        <f t="shared" si="1212"/>
        <v>-3.7977423644771757E-3</v>
      </c>
      <c r="EU234" s="26">
        <f t="shared" si="1213"/>
        <v>0.99262865944203926</v>
      </c>
      <c r="EV234" s="26">
        <f t="shared" si="1214"/>
        <v>0.65536855475108602</v>
      </c>
      <c r="EW234" s="26">
        <f t="shared" si="1215"/>
        <v>0.82353680522587824</v>
      </c>
      <c r="EX234" s="26"/>
      <c r="EY234" s="26">
        <f t="shared" si="1216"/>
        <v>-1.4643635089278932E-2</v>
      </c>
      <c r="EZ234" s="26">
        <f t="shared" si="1217"/>
        <v>-1.3553208837086869E-3</v>
      </c>
      <c r="FA234" s="26">
        <f t="shared" si="1218"/>
        <v>-2.0133278860441625E-2</v>
      </c>
      <c r="FB234" s="26">
        <f t="shared" si="1219"/>
        <v>-2.329584780142808E-3</v>
      </c>
      <c r="FC234" s="26">
        <f t="shared" si="1220"/>
        <v>0</v>
      </c>
      <c r="FD234" s="26"/>
      <c r="FE234" s="26">
        <f t="shared" si="1221"/>
        <v>0.99324229311075163</v>
      </c>
      <c r="FF234" s="26">
        <f t="shared" si="1222"/>
        <v>0.95318572700700654</v>
      </c>
      <c r="FG234" s="26">
        <f t="shared" si="1223"/>
        <v>0.94716878688016903</v>
      </c>
      <c r="FW234" s="26">
        <f t="shared" si="1144"/>
        <v>2.2774333111141853</v>
      </c>
      <c r="FY234" s="5"/>
      <c r="GD234" s="11"/>
      <c r="GE234" s="11"/>
      <c r="GF234" s="11"/>
      <c r="GG234" s="11"/>
      <c r="GH234" s="12"/>
      <c r="GI234" s="12"/>
      <c r="GJ234" s="12"/>
      <c r="GN234" s="12"/>
      <c r="GO234" s="12"/>
      <c r="GP234" s="12"/>
      <c r="GQ234" s="12"/>
      <c r="GR234" s="12"/>
      <c r="GY234" s="14"/>
      <c r="HP234" s="5"/>
      <c r="HT234" s="11"/>
      <c r="HU234" s="11"/>
      <c r="HV234" s="11"/>
      <c r="HW234" s="11"/>
      <c r="HX234" s="12"/>
      <c r="HY234" s="12"/>
      <c r="HZ234" s="12"/>
      <c r="IC234" s="12"/>
      <c r="ID234" s="12"/>
      <c r="IE234" s="12"/>
      <c r="IF234" s="12"/>
      <c r="IG234" s="12"/>
      <c r="IH234" s="197"/>
    </row>
    <row r="235" spans="1:248" x14ac:dyDescent="0.2">
      <c r="C235" s="42"/>
      <c r="D235" s="42"/>
      <c r="E235" s="42"/>
      <c r="F235" s="42"/>
      <c r="G235" s="42"/>
      <c r="H235" s="42"/>
      <c r="I235" s="42"/>
      <c r="J235" s="42"/>
      <c r="K235" s="42"/>
      <c r="L235" s="42"/>
      <c r="M235" s="42"/>
      <c r="N235" s="42"/>
      <c r="O235" s="42"/>
      <c r="P235" s="42"/>
      <c r="Q235" s="42"/>
      <c r="R235" s="27"/>
      <c r="S235" s="27"/>
      <c r="T235" s="1"/>
      <c r="U235" s="1"/>
      <c r="V235" s="1"/>
      <c r="W235" s="1"/>
      <c r="X235" s="1"/>
      <c r="Y235" s="1"/>
      <c r="AA235" s="23"/>
      <c r="AB235" s="23"/>
      <c r="AC235" s="23"/>
      <c r="AD235" s="26"/>
      <c r="AE235" s="27"/>
      <c r="AF235" s="27"/>
      <c r="AI235" s="267"/>
      <c r="AJ235" s="267"/>
      <c r="AK235" s="267"/>
      <c r="AL235" s="51"/>
      <c r="AM235" s="1"/>
      <c r="AO235" s="34"/>
      <c r="AP235" s="34"/>
      <c r="AR235" s="26"/>
      <c r="AS235" s="26"/>
      <c r="AT235" s="26"/>
      <c r="AU235" s="26"/>
      <c r="AV235" s="26"/>
      <c r="AW235" s="26"/>
      <c r="AZ235" s="34"/>
      <c r="BA235" s="34"/>
      <c r="BB235" s="34"/>
      <c r="BD235" s="34"/>
      <c r="BE235" s="34"/>
      <c r="BI235" s="1"/>
      <c r="BJ235" s="1">
        <v>1.1698673607733516</v>
      </c>
      <c r="BK235" s="1">
        <v>0.78873590135498484</v>
      </c>
      <c r="BL235" s="1">
        <v>0.90075936373606591</v>
      </c>
      <c r="BM235" s="1"/>
      <c r="CU235" s="3"/>
      <c r="CV235" s="226"/>
      <c r="CX235" s="26"/>
      <c r="CY235" s="26"/>
      <c r="CZ235" s="26"/>
      <c r="DA235" s="26"/>
      <c r="DB235" s="26"/>
      <c r="DC235" s="26">
        <f t="shared" si="943"/>
        <v>0</v>
      </c>
      <c r="DE235" s="26"/>
      <c r="DF235" s="26"/>
      <c r="DG235" s="26"/>
      <c r="DH235" s="26"/>
      <c r="DI235" s="26"/>
      <c r="DJ235" s="26"/>
      <c r="DK235" s="26"/>
      <c r="DL235" s="26"/>
      <c r="DM235" s="26"/>
      <c r="DN235" s="26"/>
      <c r="DO235" s="26"/>
      <c r="DP235" s="26"/>
      <c r="DQ235" s="26"/>
      <c r="DR235" s="26"/>
      <c r="DS235" s="26"/>
      <c r="DT235" s="26"/>
      <c r="DU235" s="26"/>
      <c r="DV235" s="26"/>
      <c r="DW235" s="26"/>
      <c r="DX235" s="26"/>
      <c r="DZ235" s="26"/>
      <c r="EA235" s="26"/>
      <c r="EB235" s="26"/>
      <c r="ED235" s="26"/>
      <c r="EE235" s="26"/>
      <c r="EF235" s="26"/>
      <c r="EG235" s="26"/>
      <c r="EH235" s="26"/>
      <c r="EJ235" s="26"/>
      <c r="EK235" s="26"/>
      <c r="EL235" s="26"/>
      <c r="EU235" s="26"/>
      <c r="EV235" s="26"/>
      <c r="EW235" s="26"/>
      <c r="EX235" s="26"/>
      <c r="EY235" s="26"/>
      <c r="EZ235" s="26"/>
      <c r="FA235" s="26"/>
      <c r="FB235" s="26"/>
      <c r="FC235" s="26"/>
      <c r="FD235" s="26"/>
      <c r="FE235" s="26"/>
      <c r="FF235" s="26"/>
      <c r="FG235" s="26"/>
      <c r="GY235" s="14"/>
      <c r="IH235" s="197"/>
    </row>
    <row r="236" spans="1:248" x14ac:dyDescent="0.2">
      <c r="A236" t="s">
        <v>123</v>
      </c>
      <c r="B236" s="1">
        <f>Base_year</f>
        <v>1985</v>
      </c>
      <c r="C236" s="42"/>
      <c r="D236" s="42"/>
      <c r="E236" s="42"/>
      <c r="F236" s="42"/>
      <c r="G236" s="42"/>
      <c r="H236" s="42"/>
      <c r="I236" s="42">
        <f>MATCH(B236,B166:B227,0)</f>
        <v>37</v>
      </c>
      <c r="J236" s="42"/>
      <c r="K236" s="42"/>
      <c r="L236" s="42">
        <f t="shared" ref="L236:Q236" si="1224">INDEX(L166:L227,Base_row,1)</f>
        <v>9835.3679999999986</v>
      </c>
      <c r="M236" s="42">
        <f t="shared" si="1224"/>
        <v>6092.7754031280001</v>
      </c>
      <c r="N236" s="42">
        <f t="shared" si="1224"/>
        <v>16451.511854327189</v>
      </c>
      <c r="O236" s="42">
        <f t="shared" si="1224"/>
        <v>19382.250271602712</v>
      </c>
      <c r="P236" s="42">
        <f t="shared" si="1224"/>
        <v>17491.07500266259</v>
      </c>
      <c r="Q236" s="42">
        <f t="shared" si="1224"/>
        <v>69252.980531720488</v>
      </c>
      <c r="R236" s="27"/>
      <c r="S236" s="27"/>
      <c r="T236" s="1"/>
      <c r="U236" s="1"/>
      <c r="V236" s="1"/>
      <c r="W236" s="1"/>
      <c r="X236" s="1"/>
      <c r="Y236" s="1"/>
      <c r="AA236" s="42">
        <f>INDEX(AA166:AA227,Base_row,1)</f>
        <v>86844.16267424557</v>
      </c>
      <c r="AB236" s="42">
        <f>INDEX(AB166:AB227,Base_row,1)</f>
        <v>58171.601888383011</v>
      </c>
      <c r="AC236" s="42">
        <f>INDEX(AC166:AC227,Base_row,1)</f>
        <v>1807.9812295819006</v>
      </c>
      <c r="AD236" s="42">
        <f>INDEX(AD166:AD227,Base_row,1)</f>
        <v>1</v>
      </c>
      <c r="AE236" s="42">
        <f>INDEX(AE166:AE227,Base_row,1)</f>
        <v>7661.7053256025465</v>
      </c>
      <c r="AF236" s="27"/>
      <c r="AI236" s="267">
        <f>INDEX(AI166:AI227,Base_row,1)</f>
        <v>113.25306960345381</v>
      </c>
      <c r="AJ236" s="267">
        <f>INDEX(AJ166:AJ227,Base_row,1)</f>
        <v>104.73796844753454</v>
      </c>
      <c r="AK236" s="267">
        <f>INDEX(AK166:AK227,Base_row,1)</f>
        <v>9.0993819986348168</v>
      </c>
      <c r="AL236" s="51">
        <f>INDEX(AL166:AL227,Base_row,1)</f>
        <v>19.382250271602711</v>
      </c>
      <c r="AM236" s="1">
        <f>INDEX(AM166:AM227,Base_row,1)</f>
        <v>2.2829219161188536</v>
      </c>
      <c r="AO236" s="34">
        <f>INDEX(AO166:AO227,Base_row,1)</f>
        <v>8.7098615954673555</v>
      </c>
      <c r="AP236" s="34">
        <f>INDEX(AP166:AP227,Base_row,1)</f>
        <v>9.6009404987989075</v>
      </c>
      <c r="AR236" s="26">
        <f>AI236/AI$154</f>
        <v>0.61395912914326534</v>
      </c>
      <c r="AS236" s="26">
        <f>AJ236/AJ$154</f>
        <v>0.53065547237109845</v>
      </c>
      <c r="AT236" s="26">
        <f>AK236/AK$154</f>
        <v>0.73544235449822815</v>
      </c>
      <c r="AU236" s="26">
        <f>AL236/AL$154</f>
        <v>1</v>
      </c>
      <c r="AV236" s="26"/>
      <c r="AW236" s="26">
        <f>AO236/AO$154</f>
        <v>1</v>
      </c>
      <c r="AZ236" s="34"/>
      <c r="BA236" s="34"/>
      <c r="BB236" s="34"/>
      <c r="BD236" s="34"/>
      <c r="BE236" s="34"/>
      <c r="BI236" s="1"/>
      <c r="CU236" s="3"/>
      <c r="CV236" s="226"/>
      <c r="CW236" s="5"/>
      <c r="CX236" s="26">
        <v>0.19211732824189154</v>
      </c>
      <c r="CY236" s="26">
        <v>0.15738013032912224</v>
      </c>
      <c r="CZ236" s="26">
        <v>0.37537810467047805</v>
      </c>
      <c r="DA236" s="26">
        <v>0.27512443675850806</v>
      </c>
      <c r="DB236" s="26">
        <v>0.27512443675850806</v>
      </c>
      <c r="DC236" s="26">
        <f t="shared" si="943"/>
        <v>1.275124436758508</v>
      </c>
      <c r="DE236" s="26"/>
      <c r="DF236" s="26"/>
      <c r="DG236" s="26"/>
      <c r="DH236" s="26"/>
      <c r="DI236" s="26"/>
      <c r="DJ236" s="26"/>
      <c r="DK236" s="26"/>
      <c r="DL236" s="26">
        <v>0.19317996841272181</v>
      </c>
      <c r="DM236" s="26">
        <v>0.1585644816569923</v>
      </c>
      <c r="DN236" s="26">
        <v>0.37573945219058641</v>
      </c>
      <c r="DO236" s="26">
        <v>0.27251609773969954</v>
      </c>
      <c r="DP236" s="26" t="e">
        <f t="shared" si="954"/>
        <v>#DIV/0!</v>
      </c>
      <c r="DQ236" s="26"/>
      <c r="DR236" s="26"/>
      <c r="DS236" s="26"/>
      <c r="DT236" s="26"/>
      <c r="DU236" s="26"/>
      <c r="DV236" s="26"/>
      <c r="DW236" s="26"/>
      <c r="DX236" s="26"/>
      <c r="DZ236" s="26"/>
      <c r="EA236" s="26">
        <f>INDEX(EA166:EA227,Base_row,1)</f>
        <v>0.80085280751161114</v>
      </c>
      <c r="EB236" s="26"/>
      <c r="ED236" s="26"/>
      <c r="EE236" s="26"/>
      <c r="EF236" s="26"/>
      <c r="EG236" s="26"/>
      <c r="EH236" s="26"/>
      <c r="EJ236" s="26">
        <f>INDEX(EJ166:EJ227,Base_row,1)</f>
        <v>0.98224549077594059</v>
      </c>
      <c r="EK236" s="26">
        <f>INDEX(EK166:EK227,Base_row,1)</f>
        <v>0.87992558694060574</v>
      </c>
      <c r="EL236" s="26"/>
      <c r="EU236" s="26">
        <f>INDEX(EU166:EU227,Base_row,1)</f>
        <v>0.97059723957319377</v>
      </c>
      <c r="EV236" s="26">
        <f>INDEX(EV166:EV227,Base_row,1)</f>
        <v>0.79579752913572899</v>
      </c>
      <c r="EW236" s="26"/>
      <c r="EX236" s="26"/>
      <c r="EY236" s="26"/>
      <c r="EZ236" s="26"/>
      <c r="FA236" s="26"/>
      <c r="FB236" s="26"/>
      <c r="FC236" s="26"/>
      <c r="FD236" s="26"/>
      <c r="FE236" s="26">
        <f>INDEX(FE166:FE227,Base_row,1)</f>
        <v>0.99417143821262732</v>
      </c>
      <c r="FF236" s="26">
        <f>INDEX(FF166:FF227,Base_row,1)</f>
        <v>1.0063525532198505</v>
      </c>
      <c r="FG236" s="26"/>
      <c r="FY236" s="8">
        <f>FY235+1</f>
        <v>1</v>
      </c>
      <c r="FZ236" t="b">
        <f>(FY236+Begin_year_chart1&lt;=End_year_chart1)</f>
        <v>1</v>
      </c>
      <c r="GD236" s="11"/>
      <c r="GE236" s="11"/>
      <c r="GF236" s="11"/>
      <c r="GG236" s="11">
        <f ca="1">IF(FZ236,OFFSET(B$10,$FZ$4+$FY236,0),"")</f>
        <v>1986</v>
      </c>
      <c r="GH236" s="11">
        <f ca="1">IF($FZ236,OFFSET(CA$10,$FZ$4+$FY236,0),"")</f>
        <v>1.0346241400560927</v>
      </c>
      <c r="GI236" s="11">
        <f ca="1">IF($FZ236,OFFSET(CJ$10,$FZ$4+$FY236,0),"")</f>
        <v>0.98118405710224932</v>
      </c>
      <c r="GJ236" s="11">
        <f ca="1">IF($FZ236,OFFSET(CF$10,$FZ$4+$FY236,0),"")</f>
        <v>0.98204728202621061</v>
      </c>
      <c r="GN236" s="11">
        <f t="shared" ref="GN236:GQ237" ca="1" si="1225">IF($FZ236,OFFSET(AR$10,$FZ$4+$FY236,0),"")</f>
        <v>0.98278661335957673</v>
      </c>
      <c r="GO236" s="11">
        <f t="shared" ca="1" si="1225"/>
        <v>0.98749388338319655</v>
      </c>
      <c r="GP236" s="11">
        <f t="shared" ca="1" si="1225"/>
        <v>0.96908610842963894</v>
      </c>
      <c r="GQ236" s="11">
        <f t="shared" ca="1" si="1225"/>
        <v>0.99688938725871945</v>
      </c>
      <c r="GY236" s="14"/>
      <c r="IH236" s="197"/>
    </row>
    <row r="237" spans="1:248" x14ac:dyDescent="0.2">
      <c r="A237" t="s">
        <v>169</v>
      </c>
      <c r="B237" s="1">
        <f>Base_year2</f>
        <v>1996</v>
      </c>
      <c r="C237" s="42"/>
      <c r="D237" s="42"/>
      <c r="E237" s="42"/>
      <c r="F237" s="42"/>
      <c r="G237" s="42"/>
      <c r="H237" s="42"/>
      <c r="I237" s="42">
        <f>MATCH(B237,B166:B227,0)</f>
        <v>48</v>
      </c>
      <c r="J237" s="42"/>
      <c r="K237" s="42"/>
      <c r="M237" s="42"/>
      <c r="N237" s="42"/>
      <c r="O237" s="42"/>
      <c r="P237" s="42"/>
      <c r="Q237" s="42"/>
      <c r="R237" s="27"/>
      <c r="S237" s="27"/>
      <c r="T237" s="1"/>
      <c r="U237" s="1"/>
      <c r="V237" s="1"/>
      <c r="W237" s="1"/>
      <c r="X237" s="1"/>
      <c r="Y237" s="1"/>
      <c r="AA237" s="23"/>
      <c r="AB237" s="23"/>
      <c r="AC237" s="23"/>
      <c r="AD237" s="26"/>
      <c r="AE237" s="27"/>
      <c r="AF237" s="27"/>
      <c r="AI237" s="267"/>
      <c r="AJ237" s="267"/>
      <c r="AK237" s="267"/>
      <c r="AL237" s="51"/>
      <c r="AM237" s="1"/>
      <c r="AO237" s="34"/>
      <c r="AR237" s="26">
        <f t="shared" ref="AR237:AW237" si="1226">INDEX(AR166:AR227,base_row2,1)</f>
        <v>0.98528827340855407</v>
      </c>
      <c r="AS237" s="26">
        <f t="shared" si="1226"/>
        <v>1.0558505922540924</v>
      </c>
      <c r="AT237" s="26">
        <f t="shared" si="1226"/>
        <v>0.90298577670104208</v>
      </c>
      <c r="AU237" s="26">
        <f t="shared" si="1226"/>
        <v>0.94382686978797159</v>
      </c>
      <c r="AV237" s="26">
        <f t="shared" si="1226"/>
        <v>0.98959463225709099</v>
      </c>
      <c r="AW237" s="26">
        <f t="shared" si="1226"/>
        <v>0.88847172741527691</v>
      </c>
      <c r="AZ237" s="34"/>
      <c r="BA237" s="34"/>
      <c r="BB237" s="34"/>
      <c r="BD237" s="34"/>
      <c r="BE237" s="34"/>
      <c r="CA237" s="26">
        <f>INDEX(CA166:CA227,base_row2,1)</f>
        <v>1.3874055162178818</v>
      </c>
      <c r="CB237" s="26"/>
      <c r="CC237" s="26"/>
      <c r="CD237" s="26">
        <f t="shared" ref="CD237:CJ237" si="1227">INDEX(CD166:CD227,base_row2,1)</f>
        <v>0.92474803743043543</v>
      </c>
      <c r="CE237" s="26">
        <f t="shared" si="1227"/>
        <v>1.0057991565047382</v>
      </c>
      <c r="CF237" s="26">
        <f t="shared" si="1227"/>
        <v>0.95523228929866133</v>
      </c>
      <c r="CG237" s="26">
        <f t="shared" si="1227"/>
        <v>1.2326707664918175</v>
      </c>
      <c r="CH237" s="26">
        <f t="shared" si="1227"/>
        <v>1.2326705756195855</v>
      </c>
      <c r="CI237" s="26"/>
      <c r="CJ237" s="26">
        <f t="shared" si="1227"/>
        <v>0.93011079602694402</v>
      </c>
      <c r="CU237" s="3"/>
      <c r="CV237" s="226"/>
      <c r="CW237" s="5"/>
      <c r="CX237" s="26"/>
      <c r="CY237" s="26"/>
      <c r="CZ237" s="26"/>
      <c r="DA237" s="26"/>
      <c r="DB237" s="26"/>
      <c r="DC237" s="26"/>
      <c r="DE237" s="26"/>
      <c r="DF237" s="26"/>
      <c r="DG237" s="26"/>
      <c r="DH237" s="26"/>
      <c r="DI237" s="26"/>
      <c r="DJ237" s="26"/>
      <c r="DK237" s="26"/>
      <c r="DL237" s="26"/>
      <c r="DM237" s="26"/>
      <c r="DN237" s="26"/>
      <c r="DO237" s="26"/>
      <c r="DP237" s="26"/>
      <c r="DQ237" s="26"/>
      <c r="DR237" s="26"/>
      <c r="DS237" s="26"/>
      <c r="DT237" s="26">
        <v>-1.3764419303596612E-3</v>
      </c>
      <c r="DU237" s="26">
        <v>-2.4059571119773942E-3</v>
      </c>
      <c r="DV237" s="26">
        <v>-1.3742014352989265E-2</v>
      </c>
      <c r="DW237" s="26">
        <v>2.6065307443558501E-3</v>
      </c>
      <c r="DX237" s="26"/>
      <c r="DZ237" s="26"/>
      <c r="EA237" s="26"/>
      <c r="EB237" s="26"/>
      <c r="ED237" s="26">
        <v>-2.6996284006505063E-2</v>
      </c>
      <c r="EE237" s="26">
        <v>-2.290210832879978E-2</v>
      </c>
      <c r="EF237" s="26">
        <v>1.154962278973674E-2</v>
      </c>
      <c r="EG237" s="26">
        <v>-1.3582256648764706E-2</v>
      </c>
      <c r="EH237" s="26"/>
      <c r="EJ237" s="26"/>
      <c r="EK237" s="26"/>
      <c r="EL237" s="26"/>
      <c r="ER237" s="280" t="s">
        <v>18</v>
      </c>
      <c r="EU237" s="26"/>
      <c r="EV237" s="26"/>
      <c r="EW237" s="26"/>
      <c r="EX237" s="26"/>
      <c r="EY237" s="26"/>
      <c r="EZ237" s="26"/>
      <c r="FA237" s="26"/>
      <c r="FB237" s="26"/>
      <c r="FC237" s="26"/>
      <c r="FD237" s="26"/>
      <c r="FE237" s="26"/>
      <c r="FF237" s="26"/>
      <c r="FG237" s="26"/>
      <c r="GN237" s="11" t="str">
        <f t="shared" ca="1" si="1225"/>
        <v/>
      </c>
      <c r="GO237" s="11" t="str">
        <f t="shared" ca="1" si="1225"/>
        <v/>
      </c>
      <c r="GP237" s="11" t="str">
        <f t="shared" ca="1" si="1225"/>
        <v/>
      </c>
      <c r="GQ237" s="11" t="str">
        <f t="shared" ca="1" si="1225"/>
        <v/>
      </c>
      <c r="GY237" s="14"/>
      <c r="HA237">
        <f>CA237</f>
        <v>1.3874055162178818</v>
      </c>
      <c r="HB237">
        <f>CD237</f>
        <v>0.92474803743043543</v>
      </c>
      <c r="HC237">
        <f>CE237</f>
        <v>1.0057991565047382</v>
      </c>
      <c r="HD237">
        <f>CF237</f>
        <v>0.95523228929866133</v>
      </c>
      <c r="HE237">
        <f>CG237</f>
        <v>1.2326707664918175</v>
      </c>
      <c r="HF237">
        <f>CH237</f>
        <v>1.2326705756195855</v>
      </c>
      <c r="HH237">
        <f>CJ237</f>
        <v>0.93011079602694402</v>
      </c>
      <c r="IH237" s="197"/>
    </row>
    <row r="238" spans="1:248" x14ac:dyDescent="0.2">
      <c r="L238" s="27"/>
      <c r="M238" s="27"/>
      <c r="N238" s="27"/>
      <c r="O238" s="27"/>
      <c r="P238" s="27"/>
      <c r="Q238" s="27"/>
      <c r="R238" s="27"/>
      <c r="S238" s="27"/>
      <c r="T238" s="1"/>
      <c r="U238" s="1"/>
      <c r="V238" s="1"/>
      <c r="W238" s="1"/>
      <c r="X238" s="1"/>
      <c r="Y238" s="1"/>
      <c r="AA238" s="23"/>
      <c r="AB238" s="23"/>
      <c r="AC238" s="23"/>
      <c r="AD238" s="26"/>
      <c r="AE238" s="27"/>
      <c r="AF238" s="27"/>
      <c r="AI238" s="267"/>
      <c r="AJ238" s="267"/>
      <c r="AK238" s="267"/>
      <c r="AL238" s="51"/>
      <c r="AM238" s="1"/>
      <c r="AO238" s="34"/>
      <c r="AR238" s="26"/>
      <c r="AS238" s="26"/>
      <c r="AT238" s="26"/>
      <c r="AU238" s="26"/>
      <c r="AV238" s="26"/>
      <c r="AW238" s="26"/>
      <c r="AZ238" s="34"/>
      <c r="BA238" s="34"/>
      <c r="BB238" s="34"/>
      <c r="BD238" s="34"/>
      <c r="BE238" s="34"/>
      <c r="CU238" s="3"/>
      <c r="CV238" s="226"/>
      <c r="CX238" s="26"/>
      <c r="CY238" s="26"/>
      <c r="CZ238" s="26"/>
      <c r="DA238" s="26"/>
      <c r="DB238" s="26"/>
      <c r="DC238" s="26"/>
      <c r="DE238" s="26"/>
      <c r="DF238" s="26"/>
      <c r="DG238" s="26"/>
      <c r="DH238" s="26"/>
      <c r="DI238" s="26"/>
      <c r="DJ238" s="26"/>
      <c r="DK238" s="26"/>
      <c r="DL238" s="26"/>
      <c r="DM238" s="26"/>
      <c r="DN238" s="26"/>
      <c r="DO238" s="26"/>
      <c r="DP238" s="26"/>
      <c r="DQ238" s="26"/>
      <c r="DR238" s="26"/>
      <c r="DS238" s="26"/>
      <c r="DT238" s="26"/>
      <c r="DU238" s="26"/>
      <c r="DV238" s="26"/>
      <c r="DW238" s="26"/>
      <c r="DX238" s="26"/>
      <c r="DZ238" s="26"/>
      <c r="EA238" s="26"/>
      <c r="EB238" s="26"/>
      <c r="ED238" s="26"/>
      <c r="EE238" s="26"/>
      <c r="EF238" s="26"/>
      <c r="EG238" s="26"/>
      <c r="EH238" s="26"/>
      <c r="EJ238" s="26"/>
      <c r="EK238" s="26"/>
      <c r="EL238" s="26"/>
      <c r="ER238" t="s">
        <v>19</v>
      </c>
      <c r="EU238" s="26"/>
      <c r="EV238" s="26"/>
      <c r="EW238" s="26"/>
      <c r="EX238" s="26"/>
      <c r="EY238" s="26"/>
      <c r="EZ238" s="26"/>
      <c r="FA238" s="26"/>
      <c r="FB238" s="26"/>
      <c r="FC238" s="26"/>
      <c r="FD238" s="26"/>
      <c r="FE238" s="26"/>
      <c r="FF238" s="26"/>
      <c r="FG238" s="26"/>
      <c r="GY238" s="14"/>
      <c r="IH238" s="197"/>
    </row>
    <row r="239" spans="1:248" x14ac:dyDescent="0.2">
      <c r="L239" s="58"/>
      <c r="M239" s="27"/>
      <c r="N239" s="27"/>
      <c r="O239" s="27"/>
      <c r="P239" s="27"/>
      <c r="Q239" s="27"/>
      <c r="R239" s="27"/>
      <c r="S239" s="27"/>
      <c r="T239" s="1"/>
      <c r="U239" s="1"/>
      <c r="V239" s="1"/>
      <c r="W239" s="1"/>
      <c r="X239" s="1"/>
      <c r="Y239" s="1"/>
      <c r="AA239" s="23"/>
      <c r="AB239" s="23"/>
      <c r="AC239" s="23"/>
      <c r="AD239" s="26"/>
      <c r="AE239" s="27"/>
      <c r="AF239" s="27"/>
      <c r="AI239" s="267"/>
      <c r="AJ239" s="267"/>
      <c r="AK239" s="267"/>
      <c r="AL239" s="51"/>
      <c r="AM239" s="1"/>
      <c r="AO239" s="34"/>
      <c r="AR239" s="26"/>
      <c r="AS239" s="26"/>
      <c r="AT239" s="26"/>
      <c r="AU239" s="26"/>
      <c r="AV239" s="26"/>
      <c r="AW239" s="26"/>
      <c r="AZ239" s="34"/>
      <c r="BA239" s="34"/>
      <c r="BB239" s="34"/>
      <c r="BD239" s="34"/>
      <c r="BE239" s="34"/>
      <c r="BI239" s="560" t="str">
        <f>BI77</f>
        <v>From Next Lower Level (Level 1)</v>
      </c>
      <c r="BJ239" s="561"/>
      <c r="BK239" s="561"/>
      <c r="BL239" s="561"/>
      <c r="BM239" s="561"/>
      <c r="BN239" s="561"/>
      <c r="BO239" s="561"/>
      <c r="BP239" s="561"/>
      <c r="BQ239" s="561"/>
      <c r="BR239" s="561"/>
      <c r="CD239" s="6" t="s">
        <v>199</v>
      </c>
      <c r="CU239" s="3"/>
      <c r="CV239" s="226"/>
      <c r="CX239" s="26"/>
      <c r="CY239" s="26"/>
      <c r="CZ239" s="26"/>
      <c r="DA239" s="26"/>
      <c r="DB239" s="26"/>
      <c r="DC239" s="26"/>
      <c r="DE239" s="26"/>
      <c r="DF239" s="26"/>
      <c r="DG239" s="26"/>
      <c r="DH239" s="26"/>
      <c r="DI239" s="26"/>
      <c r="DJ239" s="26"/>
      <c r="DK239" s="26"/>
      <c r="DL239" s="26"/>
      <c r="DM239" s="26"/>
      <c r="DN239" s="26"/>
      <c r="DO239" s="26"/>
      <c r="DP239" s="26"/>
      <c r="DQ239" s="26"/>
      <c r="DR239" s="26"/>
      <c r="DS239" s="26"/>
      <c r="DT239" s="26"/>
      <c r="DU239" s="26"/>
      <c r="DV239" s="26"/>
      <c r="DW239" s="26"/>
      <c r="DX239" s="26"/>
      <c r="DZ239" s="26"/>
      <c r="EA239" s="26"/>
      <c r="EB239" s="26"/>
      <c r="ED239" s="26"/>
      <c r="EE239" s="26"/>
      <c r="EF239" s="26"/>
      <c r="EG239" s="26"/>
      <c r="EH239" s="26"/>
      <c r="EJ239" s="26"/>
      <c r="EK239" s="26"/>
      <c r="EL239" s="26"/>
      <c r="EU239" s="26"/>
      <c r="EV239" s="26"/>
      <c r="EW239" s="26"/>
      <c r="EX239" s="26"/>
      <c r="EY239" s="26"/>
      <c r="EZ239" s="26"/>
      <c r="FA239" s="26"/>
      <c r="FB239" s="26"/>
      <c r="FC239" s="26"/>
      <c r="FD239" s="26"/>
      <c r="FE239" s="26"/>
      <c r="FF239" s="26"/>
      <c r="FG239" s="26"/>
      <c r="GY239" s="14"/>
    </row>
    <row r="240" spans="1:248" x14ac:dyDescent="0.2">
      <c r="A240" s="2" t="s">
        <v>199</v>
      </c>
      <c r="C240" s="28" t="s">
        <v>199</v>
      </c>
      <c r="F240" s="71" t="s">
        <v>252</v>
      </c>
      <c r="G240" s="71"/>
      <c r="L240" s="28" t="s">
        <v>199</v>
      </c>
      <c r="M240" s="27"/>
      <c r="N240" s="27"/>
      <c r="O240" s="72" t="s">
        <v>259</v>
      </c>
      <c r="P240" s="27"/>
      <c r="Q240" s="27"/>
      <c r="R240" s="27"/>
      <c r="S240" s="27"/>
      <c r="T240" s="266" t="s">
        <v>254</v>
      </c>
      <c r="U240" s="1"/>
      <c r="V240" s="1"/>
      <c r="W240" s="1"/>
      <c r="X240" s="1"/>
      <c r="Y240" s="1"/>
      <c r="AA240" s="23"/>
      <c r="AB240" s="23"/>
      <c r="AC240" s="23"/>
      <c r="AD240" s="26"/>
      <c r="AE240" s="27"/>
      <c r="AF240" s="27"/>
      <c r="AI240" s="267"/>
      <c r="AJ240" s="267"/>
      <c r="AK240" s="267"/>
      <c r="AL240" s="51"/>
      <c r="AM240" s="1"/>
      <c r="AO240" s="34"/>
      <c r="AR240" s="26"/>
      <c r="AS240" s="26"/>
      <c r="AT240" s="26"/>
      <c r="AU240" s="26"/>
      <c r="AV240" s="26"/>
      <c r="AW240" s="26"/>
      <c r="AZ240" s="34"/>
      <c r="BA240" s="34"/>
      <c r="BB240" s="34"/>
      <c r="BD240" s="34"/>
      <c r="BE240" s="34"/>
      <c r="BI240" s="2" t="s">
        <v>454</v>
      </c>
      <c r="BO240" s="2" t="s">
        <v>455</v>
      </c>
      <c r="CA240" s="6" t="s">
        <v>345</v>
      </c>
      <c r="CU240" s="3"/>
      <c r="CV240" s="226"/>
      <c r="CX240" s="26"/>
      <c r="CY240" s="26"/>
      <c r="CZ240" s="26"/>
      <c r="DA240" s="26"/>
      <c r="DB240" s="26"/>
      <c r="DC240" s="26"/>
      <c r="DE240" s="26"/>
      <c r="DF240" s="26"/>
      <c r="DG240" s="26"/>
      <c r="DH240" s="26"/>
      <c r="DI240" s="26"/>
      <c r="DJ240" s="26"/>
      <c r="DK240" s="26"/>
      <c r="DL240" s="26"/>
      <c r="DM240" s="26"/>
      <c r="DN240" s="26"/>
      <c r="DO240" s="26"/>
      <c r="DP240" s="26"/>
      <c r="DQ240" s="26"/>
      <c r="DR240" s="26"/>
      <c r="DS240" s="26"/>
      <c r="DT240" s="26"/>
      <c r="DU240" s="26"/>
      <c r="DV240" s="26"/>
      <c r="DW240" s="26"/>
      <c r="DX240" s="26"/>
      <c r="DZ240" s="26"/>
      <c r="EA240" s="26"/>
      <c r="EB240" s="26"/>
      <c r="ED240" s="26"/>
      <c r="EE240" s="26"/>
      <c r="EF240" s="26"/>
      <c r="EG240" s="26"/>
      <c r="EH240" s="26"/>
      <c r="EJ240" s="26"/>
      <c r="EK240" s="26"/>
      <c r="EL240" s="26"/>
      <c r="EU240" s="26"/>
      <c r="EV240" s="26"/>
      <c r="EW240" s="26"/>
      <c r="EX240" s="26"/>
      <c r="EY240" s="26"/>
      <c r="EZ240" s="26"/>
      <c r="FA240" s="26"/>
      <c r="FB240" s="26"/>
      <c r="FC240" s="26"/>
      <c r="FD240" s="26"/>
      <c r="FE240" s="26"/>
      <c r="FF240" s="26"/>
      <c r="FG240" s="26"/>
      <c r="GY240" s="14"/>
    </row>
    <row r="241" spans="1:241" x14ac:dyDescent="0.2">
      <c r="F241" s="71" t="s">
        <v>1780</v>
      </c>
      <c r="G241" s="71"/>
      <c r="L241" s="28"/>
      <c r="M241" s="27"/>
      <c r="N241" s="27"/>
      <c r="O241" s="27"/>
      <c r="P241" s="27"/>
      <c r="Q241" s="27"/>
      <c r="R241" s="27"/>
      <c r="S241" s="27"/>
      <c r="T241" s="1"/>
      <c r="U241" s="1"/>
      <c r="V241" s="1"/>
      <c r="W241" s="1"/>
      <c r="X241" s="1"/>
      <c r="Y241" s="1"/>
      <c r="AA241" s="36" t="s">
        <v>110</v>
      </c>
      <c r="AB241" s="23"/>
      <c r="AC241" s="23"/>
      <c r="AD241" s="26"/>
      <c r="AE241" s="27"/>
      <c r="AF241" s="27"/>
      <c r="AI241" s="268" t="s">
        <v>121</v>
      </c>
      <c r="AJ241" s="267"/>
      <c r="AK241" s="267"/>
      <c r="AL241" s="51"/>
      <c r="AM241" s="1"/>
      <c r="AO241" s="73" t="s">
        <v>255</v>
      </c>
      <c r="AP241" s="74" t="s">
        <v>257</v>
      </c>
      <c r="AR241" s="39" t="s">
        <v>122</v>
      </c>
      <c r="AS241" s="26"/>
      <c r="AT241" s="26"/>
      <c r="AU241" s="26"/>
      <c r="AV241" s="26"/>
      <c r="AW241" s="26"/>
      <c r="AZ241" s="35" t="str">
        <f>AZ78</f>
        <v>Structure (0')    (Ratio of Activity to Total GDP)</v>
      </c>
      <c r="BA241" s="34"/>
      <c r="BB241" s="34"/>
      <c r="BD241" s="34"/>
      <c r="BE241" s="34"/>
      <c r="BO241" s="2"/>
      <c r="CA241" s="54" t="s">
        <v>238</v>
      </c>
      <c r="CB241" s="56" t="s">
        <v>241</v>
      </c>
      <c r="CC241" s="56" t="s">
        <v>242</v>
      </c>
      <c r="CD241" s="56" t="s">
        <v>243</v>
      </c>
      <c r="CE241" s="56" t="s">
        <v>244</v>
      </c>
      <c r="CF241" s="56" t="s">
        <v>245</v>
      </c>
      <c r="CG241" s="56" t="s">
        <v>246</v>
      </c>
      <c r="CH241" s="56" t="s">
        <v>247</v>
      </c>
      <c r="CI241" s="56"/>
      <c r="CJ241" s="52" t="s">
        <v>248</v>
      </c>
      <c r="CT241" s="206"/>
      <c r="CU241" s="206"/>
      <c r="CV241" s="229"/>
      <c r="CW241" s="5"/>
      <c r="CX241" s="39" t="s">
        <v>131</v>
      </c>
      <c r="CY241" s="39"/>
      <c r="CZ241" s="39"/>
      <c r="DA241" s="26"/>
      <c r="DB241" s="26"/>
      <c r="DC241" s="26"/>
      <c r="DE241" s="39" t="s">
        <v>132</v>
      </c>
      <c r="DF241" s="26"/>
      <c r="DG241" s="26"/>
      <c r="DH241" s="26"/>
      <c r="DI241" s="26"/>
      <c r="DJ241" s="26"/>
      <c r="DK241" s="26"/>
      <c r="DL241" s="39" t="s">
        <v>134</v>
      </c>
      <c r="DM241" s="26"/>
      <c r="DN241" s="26"/>
      <c r="DO241" s="26"/>
      <c r="DP241" s="26"/>
      <c r="DQ241" s="26"/>
      <c r="DR241" s="26"/>
      <c r="DS241" s="26"/>
      <c r="DT241" s="39" t="s">
        <v>135</v>
      </c>
      <c r="DU241" s="26"/>
      <c r="DV241" s="26"/>
      <c r="DW241" s="26"/>
      <c r="DX241" s="26"/>
      <c r="DZ241" s="26"/>
      <c r="EA241" s="26"/>
      <c r="EB241" s="26"/>
      <c r="ED241" s="39" t="str">
        <f>ED4</f>
        <v>Structure [Level 0', Activity/GDP] (log changes)</v>
      </c>
      <c r="EE241" s="26"/>
      <c r="EF241" s="26"/>
      <c r="EG241" s="26"/>
      <c r="EH241" s="26"/>
      <c r="EJ241" s="26"/>
      <c r="EK241" s="26"/>
      <c r="EL241" s="26"/>
      <c r="EO241" s="2" t="s">
        <v>139</v>
      </c>
      <c r="EU241" s="26"/>
      <c r="EV241" s="26"/>
      <c r="EW241" s="26"/>
      <c r="EX241" s="26"/>
      <c r="EY241" s="39" t="s">
        <v>139</v>
      </c>
      <c r="EZ241" s="26"/>
      <c r="FA241" s="26"/>
      <c r="FB241" s="26"/>
      <c r="FC241" s="26"/>
      <c r="FD241" s="26"/>
      <c r="FE241" s="26"/>
      <c r="FF241" s="26"/>
      <c r="FG241" s="26"/>
      <c r="FW241" s="2" t="s">
        <v>110</v>
      </c>
      <c r="FY241" t="s">
        <v>153</v>
      </c>
      <c r="FZ241">
        <f>Begin_year_chart1-1949</f>
        <v>36</v>
      </c>
      <c r="GY241" s="14"/>
      <c r="HA241" t="str">
        <f>CA241</f>
        <v>(1)</v>
      </c>
    </row>
    <row r="242" spans="1:241" ht="25.5" x14ac:dyDescent="0.2">
      <c r="L242" s="27"/>
      <c r="M242" s="27"/>
      <c r="N242" s="27"/>
      <c r="O242" s="27"/>
      <c r="P242" s="27"/>
      <c r="Q242" s="27"/>
      <c r="R242" s="27"/>
      <c r="S242" s="27"/>
      <c r="T242" s="1"/>
      <c r="U242" s="1"/>
      <c r="V242" s="1"/>
      <c r="W242" s="1"/>
      <c r="X242" s="1"/>
      <c r="Y242" s="1"/>
      <c r="AA242" s="23"/>
      <c r="AB242" s="23"/>
      <c r="AC242" s="23"/>
      <c r="AD242" s="26"/>
      <c r="AE242" s="27"/>
      <c r="AF242" s="27"/>
      <c r="AI242" s="267"/>
      <c r="AJ242" s="267"/>
      <c r="AK242" s="267"/>
      <c r="AL242" s="51"/>
      <c r="AM242" s="259"/>
      <c r="AO242" s="73" t="s">
        <v>256</v>
      </c>
      <c r="AP242" s="74" t="s">
        <v>258</v>
      </c>
      <c r="AR242" s="26"/>
      <c r="AS242" s="26"/>
      <c r="AT242" s="26"/>
      <c r="AU242" s="26"/>
      <c r="AV242" s="26"/>
      <c r="AW242" s="26"/>
      <c r="AZ242" s="34"/>
      <c r="BA242" s="34"/>
      <c r="BB242" s="34"/>
      <c r="BD242" s="34"/>
      <c r="BE242" s="235"/>
      <c r="BS242" s="3"/>
      <c r="BT242" s="3"/>
      <c r="CA242" s="55"/>
      <c r="CB242" s="55"/>
      <c r="CC242" s="57"/>
      <c r="CD242" s="57"/>
      <c r="CE242" s="57"/>
      <c r="CF242" s="57"/>
      <c r="CG242" s="180" t="s">
        <v>448</v>
      </c>
      <c r="CH242" s="57"/>
      <c r="CI242" s="57"/>
      <c r="CJ242" s="53" t="s">
        <v>443</v>
      </c>
      <c r="CR242" s="3"/>
      <c r="CS242" s="3"/>
      <c r="CT242" s="206"/>
      <c r="CU242" s="206"/>
      <c r="CV242" s="229"/>
      <c r="CX242" s="26"/>
      <c r="CY242" s="26"/>
      <c r="CZ242" s="26"/>
      <c r="DA242" s="26"/>
      <c r="DB242" s="26"/>
      <c r="DC242" s="26"/>
      <c r="DE242" s="26"/>
      <c r="DF242" s="26"/>
      <c r="DG242" s="26"/>
      <c r="DH242" s="26"/>
      <c r="DI242" s="26"/>
      <c r="DJ242" s="26"/>
      <c r="DK242" s="26"/>
      <c r="DL242" s="26"/>
      <c r="DM242" s="26"/>
      <c r="DN242" s="26"/>
      <c r="DO242" s="26"/>
      <c r="DP242" s="26"/>
      <c r="DQ242" s="26"/>
      <c r="DR242" s="26"/>
      <c r="DS242" s="26"/>
      <c r="DT242" s="26"/>
      <c r="DU242" s="26"/>
      <c r="DV242" s="26"/>
      <c r="DW242" s="26"/>
      <c r="DX242" s="26"/>
      <c r="DZ242" s="26"/>
      <c r="EA242" s="26"/>
      <c r="EB242" s="26"/>
      <c r="ED242" s="26"/>
      <c r="EE242" s="26"/>
      <c r="EF242" s="26"/>
      <c r="EG242" s="26"/>
      <c r="EH242" s="26"/>
      <c r="EJ242" s="26"/>
      <c r="EK242" s="26"/>
      <c r="EL242" s="26"/>
      <c r="EU242" s="26"/>
      <c r="EV242" s="26"/>
      <c r="EW242" s="26"/>
      <c r="EX242" s="26"/>
      <c r="EY242" s="26"/>
      <c r="EZ242" s="26"/>
      <c r="FA242" s="26"/>
      <c r="FB242" s="26"/>
      <c r="FC242" s="26"/>
      <c r="FD242" s="26"/>
      <c r="FE242" s="26"/>
      <c r="FF242" s="26"/>
      <c r="FG242" s="26"/>
      <c r="GG242" s="16"/>
      <c r="GH242" s="16"/>
      <c r="GI242" s="16"/>
      <c r="GJ242" s="16"/>
      <c r="GN242" s="16"/>
      <c r="GO242" s="16" t="s">
        <v>198</v>
      </c>
      <c r="GP242" s="16">
        <f>Base_year</f>
        <v>1985</v>
      </c>
      <c r="GQ242" s="16"/>
      <c r="GR242" s="16"/>
      <c r="GY242" s="14"/>
      <c r="HW242" s="16"/>
      <c r="HX242" s="16" t="s">
        <v>197</v>
      </c>
      <c r="HY242" s="16">
        <f>Base_year2</f>
        <v>1996</v>
      </c>
      <c r="HZ242" s="16"/>
      <c r="IC242" s="16"/>
      <c r="ID242" s="16" t="s">
        <v>198</v>
      </c>
      <c r="IE242" s="16">
        <f>Base_year2</f>
        <v>1996</v>
      </c>
      <c r="IF242" s="16"/>
      <c r="IG242" s="16"/>
    </row>
    <row r="243" spans="1:241" ht="29.25" customHeight="1" x14ac:dyDescent="0.2">
      <c r="B243" t="s">
        <v>101</v>
      </c>
      <c r="C243" s="41" t="s">
        <v>97</v>
      </c>
      <c r="D243" s="41" t="s">
        <v>104</v>
      </c>
      <c r="E243" s="41" t="s">
        <v>105</v>
      </c>
      <c r="F243" s="41" t="s">
        <v>106</v>
      </c>
      <c r="G243" s="41" t="s">
        <v>179</v>
      </c>
      <c r="H243" s="41" t="s">
        <v>107</v>
      </c>
      <c r="L243" s="41" t="s">
        <v>97</v>
      </c>
      <c r="M243" s="41" t="s">
        <v>104</v>
      </c>
      <c r="N243" s="41" t="s">
        <v>105</v>
      </c>
      <c r="O243" s="41" t="s">
        <v>106</v>
      </c>
      <c r="P243" s="41" t="s">
        <v>179</v>
      </c>
      <c r="Q243" s="41" t="s">
        <v>107</v>
      </c>
      <c r="R243" s="27" t="s">
        <v>111</v>
      </c>
      <c r="S243" s="27"/>
      <c r="T243" s="219" t="s">
        <v>97</v>
      </c>
      <c r="U243" s="219" t="s">
        <v>104</v>
      </c>
      <c r="V243" s="219" t="s">
        <v>105</v>
      </c>
      <c r="W243" s="219" t="s">
        <v>106</v>
      </c>
      <c r="X243" s="219"/>
      <c r="Y243" s="219" t="s">
        <v>107</v>
      </c>
      <c r="AA243" s="45" t="s">
        <v>97</v>
      </c>
      <c r="AB243" s="45" t="s">
        <v>104</v>
      </c>
      <c r="AC243" s="45" t="s">
        <v>105</v>
      </c>
      <c r="AD243" s="46" t="s">
        <v>106</v>
      </c>
      <c r="AE243" s="41" t="s">
        <v>180</v>
      </c>
      <c r="AF243" s="41" t="s">
        <v>111</v>
      </c>
      <c r="AI243" s="233" t="s">
        <v>97</v>
      </c>
      <c r="AJ243" s="233" t="s">
        <v>104</v>
      </c>
      <c r="AK243" s="233" t="s">
        <v>105</v>
      </c>
      <c r="AL243" s="269" t="s">
        <v>106</v>
      </c>
      <c r="AM243" s="259"/>
      <c r="AN243" s="3"/>
      <c r="AO243" s="73" t="s">
        <v>111</v>
      </c>
      <c r="AP243" s="75" t="s">
        <v>111</v>
      </c>
      <c r="AR243" s="46" t="s">
        <v>97</v>
      </c>
      <c r="AS243" s="46" t="s">
        <v>104</v>
      </c>
      <c r="AT243" s="46" t="s">
        <v>105</v>
      </c>
      <c r="AU243" s="46" t="s">
        <v>106</v>
      </c>
      <c r="AW243" s="46" t="s">
        <v>111</v>
      </c>
      <c r="AZ243" s="62" t="s">
        <v>97</v>
      </c>
      <c r="BA243" s="62" t="s">
        <v>104</v>
      </c>
      <c r="BB243" s="62" t="s">
        <v>105</v>
      </c>
      <c r="BC243" s="30" t="s">
        <v>106</v>
      </c>
      <c r="BE243" s="235"/>
      <c r="BI243" s="30" t="s">
        <v>97</v>
      </c>
      <c r="BJ243" s="30" t="s">
        <v>104</v>
      </c>
      <c r="BK243" s="30" t="s">
        <v>105</v>
      </c>
      <c r="BL243" s="30" t="s">
        <v>106</v>
      </c>
      <c r="BM243" s="30"/>
      <c r="BO243" s="30" t="s">
        <v>97</v>
      </c>
      <c r="BP243" s="30" t="s">
        <v>104</v>
      </c>
      <c r="BQ243" s="30" t="s">
        <v>105</v>
      </c>
      <c r="BR243" s="30" t="s">
        <v>106</v>
      </c>
      <c r="BS243" s="3"/>
      <c r="BT243" s="3"/>
      <c r="BU243" s="30"/>
      <c r="BV243" s="30"/>
      <c r="BW243" s="30"/>
      <c r="BX243" s="30"/>
      <c r="BY243" s="30"/>
      <c r="CA243" s="30"/>
      <c r="CB243" s="171" t="s">
        <v>359</v>
      </c>
      <c r="CC243" s="172" t="s">
        <v>360</v>
      </c>
      <c r="CD243" s="549" t="s">
        <v>461</v>
      </c>
      <c r="CE243" s="550"/>
      <c r="CF243" s="175"/>
      <c r="CG243" s="30"/>
      <c r="CH243" s="30"/>
      <c r="CI243" s="59"/>
      <c r="CJ243" s="173" t="s">
        <v>240</v>
      </c>
      <c r="CL243" s="89" t="s">
        <v>269</v>
      </c>
      <c r="CM243" s="89"/>
      <c r="CN243" s="89" t="s">
        <v>266</v>
      </c>
      <c r="CO243" s="90"/>
      <c r="CP243" s="89" t="s">
        <v>266</v>
      </c>
      <c r="CQ243" s="90"/>
      <c r="CR243" s="85" t="s">
        <v>144</v>
      </c>
      <c r="CS243" s="85" t="s">
        <v>251</v>
      </c>
      <c r="CT243" s="57" t="s">
        <v>457</v>
      </c>
      <c r="CU243" s="80"/>
      <c r="CV243" s="226"/>
      <c r="CW243" s="5" t="s">
        <v>101</v>
      </c>
      <c r="CX243" s="46" t="s">
        <v>97</v>
      </c>
      <c r="CY243" s="46" t="s">
        <v>104</v>
      </c>
      <c r="CZ243" s="46" t="s">
        <v>105</v>
      </c>
      <c r="DA243" s="46" t="s">
        <v>195</v>
      </c>
      <c r="DB243" s="46" t="s">
        <v>187</v>
      </c>
      <c r="DC243" s="46" t="s">
        <v>111</v>
      </c>
      <c r="DE243" s="46" t="s">
        <v>97</v>
      </c>
      <c r="DF243" s="46" t="s">
        <v>104</v>
      </c>
      <c r="DG243" s="46" t="s">
        <v>105</v>
      </c>
      <c r="DH243" s="46" t="s">
        <v>106</v>
      </c>
      <c r="DI243" s="46" t="s">
        <v>187</v>
      </c>
      <c r="DJ243" s="46" t="s">
        <v>111</v>
      </c>
      <c r="DK243" s="26"/>
      <c r="DL243" s="26" t="s">
        <v>97</v>
      </c>
      <c r="DM243" s="26" t="s">
        <v>104</v>
      </c>
      <c r="DN243" s="26" t="s">
        <v>105</v>
      </c>
      <c r="DO243" s="26" t="s">
        <v>106</v>
      </c>
      <c r="DP243" s="26" t="s">
        <v>187</v>
      </c>
      <c r="DQ243" s="26" t="s">
        <v>111</v>
      </c>
      <c r="DR243" s="26"/>
      <c r="DS243" s="26"/>
      <c r="DT243" s="26" t="s">
        <v>97</v>
      </c>
      <c r="DU243" s="26" t="s">
        <v>104</v>
      </c>
      <c r="DV243" s="26" t="s">
        <v>105</v>
      </c>
      <c r="DW243" s="26" t="s">
        <v>195</v>
      </c>
      <c r="DX243" s="26" t="s">
        <v>187</v>
      </c>
      <c r="DZ243" s="26" t="s">
        <v>140</v>
      </c>
      <c r="EA243" s="26" t="s">
        <v>137</v>
      </c>
      <c r="EB243" s="26" t="s">
        <v>137</v>
      </c>
      <c r="ED243" s="26" t="s">
        <v>97</v>
      </c>
      <c r="EE243" s="26" t="s">
        <v>104</v>
      </c>
      <c r="EF243" s="26" t="s">
        <v>105</v>
      </c>
      <c r="EG243" s="26" t="s">
        <v>106</v>
      </c>
      <c r="EH243" s="26" t="s">
        <v>187</v>
      </c>
      <c r="EJ243" s="26" t="s">
        <v>136</v>
      </c>
      <c r="EK243" s="26" t="s">
        <v>137</v>
      </c>
      <c r="EL243" s="26" t="s">
        <v>137</v>
      </c>
      <c r="EO243" t="s">
        <v>97</v>
      </c>
      <c r="EP243" t="s">
        <v>104</v>
      </c>
      <c r="EQ243" t="s">
        <v>105</v>
      </c>
      <c r="ER243" t="s">
        <v>106</v>
      </c>
      <c r="EU243" s="26" t="s">
        <v>136</v>
      </c>
      <c r="EV243" s="26" t="s">
        <v>137</v>
      </c>
      <c r="EW243" s="26" t="s">
        <v>137</v>
      </c>
      <c r="EX243" s="26"/>
      <c r="EY243" s="26" t="s">
        <v>97</v>
      </c>
      <c r="EZ243" s="26" t="s">
        <v>104</v>
      </c>
      <c r="FA243" s="26" t="s">
        <v>105</v>
      </c>
      <c r="FB243" s="26" t="s">
        <v>106</v>
      </c>
      <c r="FC243" s="26"/>
      <c r="FD243" s="26"/>
      <c r="FE243" s="26" t="s">
        <v>136</v>
      </c>
      <c r="FF243" s="26" t="s">
        <v>137</v>
      </c>
      <c r="FG243" s="26" t="s">
        <v>137</v>
      </c>
      <c r="FW243" t="s">
        <v>137</v>
      </c>
      <c r="FY243" s="8"/>
      <c r="GG243" s="16"/>
      <c r="GH243" s="16" t="s">
        <v>220</v>
      </c>
      <c r="GI243" s="16"/>
      <c r="GJ243" s="16"/>
      <c r="GK243" s="16"/>
      <c r="GN243" s="16"/>
      <c r="GO243" s="16" t="s">
        <v>223</v>
      </c>
      <c r="GP243" s="16"/>
      <c r="GQ243" s="16"/>
      <c r="GR243" s="16"/>
      <c r="GY243" s="14"/>
      <c r="HA243">
        <f>CA243</f>
        <v>0</v>
      </c>
      <c r="HB243" t="str">
        <f>CD243</f>
        <v>Total Structural Effect</v>
      </c>
      <c r="HC243">
        <f>CE243</f>
        <v>0</v>
      </c>
      <c r="HD243">
        <f>CF243</f>
        <v>0</v>
      </c>
      <c r="HE243">
        <f>CG243</f>
        <v>0</v>
      </c>
      <c r="HF243">
        <f>CH243</f>
        <v>0</v>
      </c>
      <c r="HH243" t="str">
        <f>CJ243</f>
        <v>Total Structure</v>
      </c>
      <c r="HJ243" t="s">
        <v>172</v>
      </c>
      <c r="HP243" s="8"/>
      <c r="HW243" s="16"/>
      <c r="HX243" s="16"/>
      <c r="HY243" s="16"/>
      <c r="HZ243" s="16"/>
      <c r="IC243" s="16"/>
      <c r="ID243" s="16"/>
      <c r="IE243" s="16"/>
      <c r="IF243" s="16"/>
      <c r="IG243" s="16"/>
    </row>
    <row r="244" spans="1:241" ht="38.25" x14ac:dyDescent="0.2">
      <c r="B244" t="s">
        <v>229</v>
      </c>
      <c r="C244" s="50" t="str">
        <f>$L244</f>
        <v xml:space="preserve">  Electricity</v>
      </c>
      <c r="D244" s="50" t="str">
        <f>$L244</f>
        <v xml:space="preserve">  Electricity</v>
      </c>
      <c r="E244" s="50" t="str">
        <f>$L244</f>
        <v xml:space="preserve">  Electricity</v>
      </c>
      <c r="F244" s="50" t="str">
        <f>$L244</f>
        <v xml:space="preserve">  Electricity</v>
      </c>
      <c r="G244" s="44" t="s">
        <v>178</v>
      </c>
      <c r="H244" s="50" t="str">
        <f>$L244</f>
        <v xml:space="preserve">  Electricity</v>
      </c>
      <c r="L244" s="44" t="s">
        <v>201</v>
      </c>
      <c r="M244" s="44" t="s">
        <v>201</v>
      </c>
      <c r="N244" s="44" t="s">
        <v>201</v>
      </c>
      <c r="O244" s="44" t="s">
        <v>201</v>
      </c>
      <c r="P244" s="44"/>
      <c r="Q244" s="44" t="s">
        <v>108</v>
      </c>
      <c r="R244" s="27"/>
      <c r="S244" s="27"/>
      <c r="T244" s="44" t="s">
        <v>239</v>
      </c>
      <c r="U244" s="44" t="str">
        <f>$L244</f>
        <v xml:space="preserve">  Electricity</v>
      </c>
      <c r="V244" s="44" t="str">
        <f>$L244</f>
        <v xml:space="preserve">  Electricity</v>
      </c>
      <c r="W244" s="44" t="str">
        <f>$L244</f>
        <v xml:space="preserve">  Electricity</v>
      </c>
      <c r="X244" s="44"/>
      <c r="Y244" s="44" t="str">
        <f>$L244</f>
        <v xml:space="preserve">  Electricity</v>
      </c>
      <c r="AA244" s="47" t="s">
        <v>99</v>
      </c>
      <c r="AB244" s="47" t="s">
        <v>112</v>
      </c>
      <c r="AC244" s="47" t="s">
        <v>113</v>
      </c>
      <c r="AD244" s="48" t="s">
        <v>114</v>
      </c>
      <c r="AE244" s="49" t="s">
        <v>181</v>
      </c>
      <c r="AF244" s="49" t="s">
        <v>115</v>
      </c>
      <c r="AI244" s="237" t="s">
        <v>99</v>
      </c>
      <c r="AJ244" s="237" t="s">
        <v>112</v>
      </c>
      <c r="AK244" s="237" t="s">
        <v>113</v>
      </c>
      <c r="AL244" s="61" t="s">
        <v>114</v>
      </c>
      <c r="AM244" s="259"/>
      <c r="AN244" s="3"/>
      <c r="AO244" s="73" t="s">
        <v>115</v>
      </c>
      <c r="AP244" s="75" t="s">
        <v>115</v>
      </c>
      <c r="AR244" s="48" t="s">
        <v>99</v>
      </c>
      <c r="AS244" s="48" t="s">
        <v>129</v>
      </c>
      <c r="AT244" s="48" t="s">
        <v>113</v>
      </c>
      <c r="AU244" s="48" t="s">
        <v>114</v>
      </c>
      <c r="AW244" s="48" t="s">
        <v>115</v>
      </c>
      <c r="AZ244" s="66" t="s">
        <v>99</v>
      </c>
      <c r="BA244" s="66" t="s">
        <v>129</v>
      </c>
      <c r="BB244" s="66" t="s">
        <v>113</v>
      </c>
      <c r="BC244" s="31" t="s">
        <v>114</v>
      </c>
      <c r="BE244" s="235"/>
      <c r="BI244" s="31" t="s">
        <v>99</v>
      </c>
      <c r="BJ244" s="31" t="s">
        <v>129</v>
      </c>
      <c r="BK244" s="31" t="s">
        <v>113</v>
      </c>
      <c r="BL244" s="31" t="s">
        <v>114</v>
      </c>
      <c r="BM244" s="31"/>
      <c r="BO244" s="31" t="s">
        <v>99</v>
      </c>
      <c r="BP244" s="31" t="s">
        <v>129</v>
      </c>
      <c r="BQ244" s="31" t="s">
        <v>113</v>
      </c>
      <c r="BR244" s="31" t="s">
        <v>114</v>
      </c>
      <c r="BS244" s="80"/>
      <c r="BT244" s="80"/>
      <c r="BU244" s="31"/>
      <c r="BV244" s="31"/>
      <c r="BW244" s="31"/>
      <c r="BX244" s="31"/>
      <c r="BY244" s="31"/>
      <c r="CA244" s="175" t="s">
        <v>358</v>
      </c>
      <c r="CB244" s="168"/>
      <c r="CC244" s="204" t="s">
        <v>442</v>
      </c>
      <c r="CD244" s="203" t="s">
        <v>532</v>
      </c>
      <c r="CE244" s="170" t="s">
        <v>533</v>
      </c>
      <c r="CF244" s="168" t="s">
        <v>441</v>
      </c>
      <c r="CG244" s="173" t="s">
        <v>144</v>
      </c>
      <c r="CH244" s="172" t="s">
        <v>145</v>
      </c>
      <c r="CI244" s="69"/>
      <c r="CJ244" s="169" t="s">
        <v>534</v>
      </c>
      <c r="CL244" s="557" t="s">
        <v>267</v>
      </c>
      <c r="CM244" s="557"/>
      <c r="CN244" s="557" t="s">
        <v>267</v>
      </c>
      <c r="CO244" s="558"/>
      <c r="CP244" s="557" t="s">
        <v>268</v>
      </c>
      <c r="CQ244" s="559"/>
      <c r="CR244" s="31" t="s">
        <v>270</v>
      </c>
      <c r="CS244" s="31"/>
      <c r="CT244" s="213" t="s">
        <v>445</v>
      </c>
      <c r="CU244" s="80"/>
      <c r="CV244" s="226"/>
      <c r="CW244" s="5" t="s">
        <v>102</v>
      </c>
      <c r="CX244" s="61" t="s">
        <v>203</v>
      </c>
      <c r="CY244" s="61" t="s">
        <v>203</v>
      </c>
      <c r="CZ244" s="61" t="s">
        <v>203</v>
      </c>
      <c r="DA244" s="61" t="s">
        <v>203</v>
      </c>
      <c r="DB244" s="61" t="s">
        <v>203</v>
      </c>
      <c r="DC244" s="61" t="s">
        <v>203</v>
      </c>
      <c r="DE244" s="48" t="s">
        <v>203</v>
      </c>
      <c r="DF244" s="48" t="s">
        <v>203</v>
      </c>
      <c r="DG244" s="48" t="s">
        <v>203</v>
      </c>
      <c r="DH244" s="48" t="s">
        <v>203</v>
      </c>
      <c r="DI244" s="48" t="s">
        <v>203</v>
      </c>
      <c r="DJ244" s="48" t="s">
        <v>203</v>
      </c>
      <c r="DK244" s="26"/>
      <c r="DL244" s="26" t="s">
        <v>203</v>
      </c>
      <c r="DM244" s="26" t="s">
        <v>203</v>
      </c>
      <c r="DN244" s="26" t="s">
        <v>203</v>
      </c>
      <c r="DO244" s="26" t="s">
        <v>203</v>
      </c>
      <c r="DP244" s="26" t="s">
        <v>203</v>
      </c>
      <c r="DQ244" s="26" t="s">
        <v>203</v>
      </c>
      <c r="DR244" s="26"/>
      <c r="DS244" s="26"/>
      <c r="DT244" s="26" t="s">
        <v>194</v>
      </c>
      <c r="DU244" s="26" t="s">
        <v>194</v>
      </c>
      <c r="DV244" s="26" t="s">
        <v>194</v>
      </c>
      <c r="DW244" s="26" t="s">
        <v>194</v>
      </c>
      <c r="DX244" s="26" t="s">
        <v>194</v>
      </c>
      <c r="DZ244" s="26" t="s">
        <v>138</v>
      </c>
      <c r="EA244" s="26" t="s">
        <v>138</v>
      </c>
      <c r="EB244" s="26" t="str">
        <f>base_label</f>
        <v xml:space="preserve"> 1985 = 1</v>
      </c>
      <c r="ED244" s="26" t="s">
        <v>194</v>
      </c>
      <c r="EE244" s="26" t="s">
        <v>194</v>
      </c>
      <c r="EF244" s="26" t="s">
        <v>194</v>
      </c>
      <c r="EG244" s="26" t="s">
        <v>194</v>
      </c>
      <c r="EH244" s="26" t="s">
        <v>194</v>
      </c>
      <c r="EJ244" s="26" t="s">
        <v>138</v>
      </c>
      <c r="EK244" s="26" t="s">
        <v>138</v>
      </c>
      <c r="EL244" s="26" t="str">
        <f>base_label</f>
        <v xml:space="preserve"> 1985 = 1</v>
      </c>
      <c r="EO244" t="s">
        <v>194</v>
      </c>
      <c r="EP244" t="s">
        <v>194</v>
      </c>
      <c r="EQ244" t="s">
        <v>194</v>
      </c>
      <c r="ER244" t="s">
        <v>194</v>
      </c>
      <c r="EU244" s="26" t="s">
        <v>138</v>
      </c>
      <c r="EV244" s="26" t="s">
        <v>138</v>
      </c>
      <c r="EW244" s="26" t="str">
        <f>base_label</f>
        <v xml:space="preserve"> 1985 = 1</v>
      </c>
      <c r="EX244" s="26"/>
      <c r="EY244" s="26" t="s">
        <v>194</v>
      </c>
      <c r="EZ244" s="26" t="s">
        <v>194</v>
      </c>
      <c r="FA244" s="26" t="s">
        <v>194</v>
      </c>
      <c r="FB244" s="26" t="s">
        <v>194</v>
      </c>
      <c r="FC244" s="26"/>
      <c r="FD244" s="26"/>
      <c r="FE244" s="26" t="s">
        <v>138</v>
      </c>
      <c r="FF244" s="26" t="s">
        <v>138</v>
      </c>
      <c r="FG244" s="26" t="str">
        <f>base_label</f>
        <v xml:space="preserve"> 1985 = 1</v>
      </c>
      <c r="FW244" t="str">
        <f>base_label</f>
        <v xml:space="preserve"> 1985 = 1</v>
      </c>
      <c r="FY244" s="8"/>
      <c r="GG244" s="22" t="s">
        <v>221</v>
      </c>
      <c r="GH244" s="16"/>
      <c r="GI244" s="16"/>
      <c r="GJ244" s="16"/>
      <c r="GK244" s="16"/>
      <c r="GN244" s="22" t="s">
        <v>222</v>
      </c>
      <c r="GO244" s="16"/>
      <c r="GP244" s="16"/>
      <c r="GQ244" s="16"/>
      <c r="GR244" s="16"/>
      <c r="GY244" s="14"/>
      <c r="HA244" t="str">
        <f>CA244</f>
        <v xml:space="preserve">  Total GDP</v>
      </c>
      <c r="HP244" s="8"/>
      <c r="HW244" s="16"/>
      <c r="HX244" s="16"/>
      <c r="HY244" s="16"/>
      <c r="HZ244" s="16"/>
      <c r="IC244" s="16"/>
      <c r="ID244" s="16"/>
      <c r="IE244" s="16"/>
      <c r="IF244" s="16"/>
      <c r="IG244" s="16"/>
    </row>
    <row r="245" spans="1:241" ht="26.25" thickBot="1" x14ac:dyDescent="0.25">
      <c r="B245" t="s">
        <v>103</v>
      </c>
      <c r="C245" s="43" t="s">
        <v>230</v>
      </c>
      <c r="D245" s="43" t="s">
        <v>230</v>
      </c>
      <c r="E245" s="43" t="s">
        <v>230</v>
      </c>
      <c r="F245" s="43" t="s">
        <v>230</v>
      </c>
      <c r="G245" s="43" t="s">
        <v>230</v>
      </c>
      <c r="H245" s="43" t="s">
        <v>230</v>
      </c>
      <c r="I245" s="27" t="s">
        <v>204</v>
      </c>
      <c r="L245" s="43" t="s">
        <v>230</v>
      </c>
      <c r="M245" s="43" t="s">
        <v>230</v>
      </c>
      <c r="N245" s="43" t="s">
        <v>230</v>
      </c>
      <c r="O245" s="43" t="s">
        <v>230</v>
      </c>
      <c r="P245" s="43" t="s">
        <v>230</v>
      </c>
      <c r="Q245" s="43" t="s">
        <v>230</v>
      </c>
      <c r="R245" s="27" t="s">
        <v>204</v>
      </c>
      <c r="S245" s="27"/>
      <c r="T245" s="43" t="s">
        <v>230</v>
      </c>
      <c r="U245" s="43" t="s">
        <v>230</v>
      </c>
      <c r="V245" s="43" t="s">
        <v>230</v>
      </c>
      <c r="W245" s="43" t="s">
        <v>230</v>
      </c>
      <c r="X245" s="43" t="s">
        <v>230</v>
      </c>
      <c r="Y245" s="43" t="s">
        <v>230</v>
      </c>
      <c r="AA245" s="274" t="s">
        <v>232</v>
      </c>
      <c r="AB245" s="274" t="s">
        <v>98</v>
      </c>
      <c r="AC245" s="274" t="s">
        <v>92</v>
      </c>
      <c r="AD245" s="61" t="s">
        <v>118</v>
      </c>
      <c r="AE245" s="44" t="s">
        <v>182</v>
      </c>
      <c r="AF245" s="44" t="s">
        <v>119</v>
      </c>
      <c r="AI245" s="270" t="s">
        <v>120</v>
      </c>
      <c r="AJ245" s="270" t="s">
        <v>124</v>
      </c>
      <c r="AK245" s="270" t="s">
        <v>125</v>
      </c>
      <c r="AL245" s="70" t="s">
        <v>126</v>
      </c>
      <c r="AM245" s="271"/>
      <c r="AN245" s="80"/>
      <c r="AO245" s="76" t="s">
        <v>127</v>
      </c>
      <c r="AP245" s="77" t="s">
        <v>127</v>
      </c>
      <c r="AR245" s="68" t="str">
        <f t="shared" ref="AR245:AW245" si="1228">base_label</f>
        <v xml:space="preserve"> 1985 = 1</v>
      </c>
      <c r="AS245" s="68" t="str">
        <f t="shared" si="1228"/>
        <v xml:space="preserve"> 1985 = 1</v>
      </c>
      <c r="AT245" s="68" t="str">
        <f t="shared" si="1228"/>
        <v xml:space="preserve"> 1985 = 1</v>
      </c>
      <c r="AU245" s="68" t="str">
        <f t="shared" si="1228"/>
        <v xml:space="preserve"> 1985 = 1</v>
      </c>
      <c r="AW245" s="68" t="str">
        <f t="shared" si="1228"/>
        <v xml:space="preserve"> 1985 = 1</v>
      </c>
      <c r="AZ245" s="67" t="str">
        <f>base_label</f>
        <v xml:space="preserve"> 1985 = 1</v>
      </c>
      <c r="BA245" s="67" t="str">
        <f>base_label</f>
        <v xml:space="preserve"> 1985 = 1</v>
      </c>
      <c r="BB245" s="67" t="str">
        <f>base_label</f>
        <v xml:space="preserve"> 1985 = 1</v>
      </c>
      <c r="BC245" s="67" t="str">
        <f>base_label</f>
        <v xml:space="preserve"> 1985 = 1</v>
      </c>
      <c r="BE245" s="236"/>
      <c r="BI245" s="222" t="str">
        <f>base_label</f>
        <v xml:space="preserve"> 1985 = 1</v>
      </c>
      <c r="BJ245" s="222" t="str">
        <f>base_label</f>
        <v xml:space="preserve"> 1985 = 1</v>
      </c>
      <c r="BK245" s="222" t="str">
        <f>base_label</f>
        <v xml:space="preserve"> 1985 = 1</v>
      </c>
      <c r="BL245" s="222" t="str">
        <f>base_label</f>
        <v xml:space="preserve"> 1985 = 1</v>
      </c>
      <c r="BM245" s="33"/>
      <c r="BO245" s="33" t="str">
        <f>base_label</f>
        <v xml:space="preserve"> 1985 = 1</v>
      </c>
      <c r="BP245" s="33" t="str">
        <f>base_label</f>
        <v xml:space="preserve"> 1985 = 1</v>
      </c>
      <c r="BQ245" s="33" t="str">
        <f>base_label</f>
        <v xml:space="preserve"> 1985 = 1</v>
      </c>
      <c r="BR245" s="33" t="str">
        <f>base_label</f>
        <v xml:space="preserve"> 1985 = 1</v>
      </c>
      <c r="BS245" s="80"/>
      <c r="BT245" s="80"/>
      <c r="BU245" s="33"/>
      <c r="BV245" s="33"/>
      <c r="BW245" s="33"/>
      <c r="BX245" s="33"/>
      <c r="BY245" s="33"/>
      <c r="CA245" s="78" t="str">
        <f t="shared" ref="CA245:CH245" si="1229">base_label</f>
        <v xml:space="preserve"> 1985 = 1</v>
      </c>
      <c r="CB245" s="63" t="str">
        <f t="shared" si="1229"/>
        <v xml:space="preserve"> 1985 = 1</v>
      </c>
      <c r="CC245" s="63" t="str">
        <f t="shared" si="1229"/>
        <v xml:space="preserve"> 1985 = 1</v>
      </c>
      <c r="CD245" s="64" t="str">
        <f t="shared" si="1229"/>
        <v xml:space="preserve"> 1985 = 1</v>
      </c>
      <c r="CE245" s="64" t="str">
        <f t="shared" si="1229"/>
        <v xml:space="preserve"> 1985 = 1</v>
      </c>
      <c r="CF245" s="63" t="str">
        <f t="shared" si="1229"/>
        <v xml:space="preserve"> 1985 = 1</v>
      </c>
      <c r="CG245" s="64" t="str">
        <f t="shared" si="1229"/>
        <v xml:space="preserve"> 1985 = 1</v>
      </c>
      <c r="CH245" s="63" t="str">
        <f t="shared" si="1229"/>
        <v xml:space="preserve"> 1985 = 1</v>
      </c>
      <c r="CI245" s="65"/>
      <c r="CJ245" s="63" t="str">
        <f>base_label</f>
        <v xml:space="preserve"> 1985 = 1</v>
      </c>
      <c r="CL245" s="86" t="s">
        <v>143</v>
      </c>
      <c r="CM245" s="86" t="s">
        <v>155</v>
      </c>
      <c r="CN245" s="86" t="s">
        <v>143</v>
      </c>
      <c r="CO245" s="88" t="s">
        <v>155</v>
      </c>
      <c r="CP245" s="86" t="s">
        <v>143</v>
      </c>
      <c r="CQ245" s="88" t="s">
        <v>155</v>
      </c>
      <c r="CR245" s="86" t="s">
        <v>271</v>
      </c>
      <c r="CS245" s="31"/>
      <c r="CT245" s="214" t="str">
        <f>base_label</f>
        <v xml:space="preserve"> 1985 = 1</v>
      </c>
      <c r="CU245" s="201"/>
      <c r="CV245" s="228"/>
      <c r="CW245" s="5" t="s">
        <v>103</v>
      </c>
      <c r="CX245" s="61" t="s">
        <v>133</v>
      </c>
      <c r="CY245" s="61" t="s">
        <v>133</v>
      </c>
      <c r="CZ245" s="61" t="s">
        <v>133</v>
      </c>
      <c r="DA245" s="61" t="s">
        <v>133</v>
      </c>
      <c r="DB245" s="61" t="s">
        <v>133</v>
      </c>
      <c r="DC245" s="61"/>
      <c r="DE245" s="68"/>
      <c r="DF245" s="68"/>
      <c r="DG245" s="68"/>
      <c r="DH245" s="68"/>
      <c r="DI245" s="68"/>
      <c r="DJ245" s="68"/>
      <c r="DK245" s="26"/>
      <c r="DL245" s="38"/>
      <c r="DM245" s="38"/>
      <c r="DN245" s="38"/>
      <c r="DO245" s="38"/>
      <c r="DP245" s="38"/>
      <c r="DQ245" s="38"/>
      <c r="DR245" s="26"/>
      <c r="DS245" s="26"/>
      <c r="DT245" s="38"/>
      <c r="DU245" s="38"/>
      <c r="DV245" s="38"/>
      <c r="DW245" s="38"/>
      <c r="DX245" s="38"/>
      <c r="DY245" s="4"/>
      <c r="DZ245" s="38"/>
      <c r="EA245" s="38"/>
      <c r="EB245" s="38"/>
      <c r="ED245" s="38"/>
      <c r="EE245" s="38"/>
      <c r="EF245" s="38"/>
      <c r="EG245" s="38"/>
      <c r="EH245" s="38"/>
      <c r="EI245" s="5"/>
      <c r="EJ245" s="38"/>
      <c r="EK245" s="38"/>
      <c r="EL245" s="38"/>
      <c r="EO245" s="4"/>
      <c r="EP245" s="4"/>
      <c r="EQ245" s="4"/>
      <c r="ER245" s="4"/>
      <c r="ES245" s="4"/>
      <c r="ET245" s="5"/>
      <c r="EU245" s="38"/>
      <c r="EV245" s="38"/>
      <c r="EW245" s="38"/>
      <c r="EX245" s="38"/>
      <c r="EY245" s="38"/>
      <c r="EZ245" s="38"/>
      <c r="FA245" s="38"/>
      <c r="FB245" s="38"/>
      <c r="FC245" s="38"/>
      <c r="FD245" s="87"/>
      <c r="FE245" s="38"/>
      <c r="FF245" s="38"/>
      <c r="FG245" s="38"/>
      <c r="FW245" s="4"/>
      <c r="FY245" s="8" t="s">
        <v>152</v>
      </c>
      <c r="FZ245" t="s">
        <v>164</v>
      </c>
      <c r="GC245" s="198" t="s">
        <v>428</v>
      </c>
      <c r="GD245" t="s">
        <v>176</v>
      </c>
      <c r="GE245" t="s">
        <v>177</v>
      </c>
      <c r="GG245" s="16"/>
      <c r="GH245" s="16" t="s">
        <v>115</v>
      </c>
      <c r="GI245" s="16" t="s">
        <v>155</v>
      </c>
      <c r="GJ245" s="16" t="s">
        <v>156</v>
      </c>
      <c r="GK245" s="16" t="s">
        <v>145</v>
      </c>
      <c r="GN245" s="16" t="s">
        <v>97</v>
      </c>
      <c r="GO245" s="16" t="s">
        <v>104</v>
      </c>
      <c r="GP245" s="16" t="s">
        <v>105</v>
      </c>
      <c r="GQ245" s="16" t="s">
        <v>106</v>
      </c>
      <c r="GR245" s="16" t="s">
        <v>187</v>
      </c>
      <c r="GY245" s="14"/>
      <c r="HJ245" t="s">
        <v>173</v>
      </c>
      <c r="HK245" t="s">
        <v>104</v>
      </c>
      <c r="HL245" t="s">
        <v>105</v>
      </c>
      <c r="HM245" t="s">
        <v>106</v>
      </c>
      <c r="HN245" t="s">
        <v>187</v>
      </c>
      <c r="HP245" s="8" t="s">
        <v>152</v>
      </c>
      <c r="HQ245" t="s">
        <v>164</v>
      </c>
      <c r="HU245" t="s">
        <v>177</v>
      </c>
      <c r="HW245" s="16" t="s">
        <v>103</v>
      </c>
      <c r="HX245" s="16" t="s">
        <v>115</v>
      </c>
      <c r="HY245" s="16" t="s">
        <v>155</v>
      </c>
      <c r="HZ245" s="16" t="s">
        <v>156</v>
      </c>
      <c r="IC245" s="16" t="s">
        <v>97</v>
      </c>
      <c r="ID245" s="16" t="s">
        <v>104</v>
      </c>
      <c r="IE245" s="16" t="s">
        <v>105</v>
      </c>
      <c r="IF245" s="16" t="s">
        <v>106</v>
      </c>
      <c r="IG245" s="16" t="s">
        <v>187</v>
      </c>
    </row>
    <row r="246" spans="1:241" x14ac:dyDescent="0.2">
      <c r="A246" t="s">
        <v>200</v>
      </c>
      <c r="B246" s="1">
        <v>1949</v>
      </c>
      <c r="C246" s="42">
        <f>'Annual Data - MER Dec 2019 PNNL'!C13</f>
        <v>227.89400000000001</v>
      </c>
      <c r="D246" s="42">
        <f>'Annual Data - MER Dec 2019 PNNL'!F13</f>
        <v>200.10400000000001</v>
      </c>
      <c r="E246" s="42">
        <f>'Annual Data - MER Dec 2019 PNNL'!I13</f>
        <v>418.28</v>
      </c>
      <c r="F246" s="42">
        <f>'Annual Data - MER Dec 2019 PNNL'!L13</f>
        <v>22.114000000000001</v>
      </c>
      <c r="G246" s="42"/>
      <c r="H246" s="42">
        <f>SUM(C246:F246)</f>
        <v>868.39200000000005</v>
      </c>
      <c r="I246" s="27">
        <f>H246/3.412</f>
        <v>254.5111371629543</v>
      </c>
      <c r="J246" s="1"/>
      <c r="K246" s="525"/>
      <c r="L246" s="27"/>
      <c r="M246" s="42">
        <f>[10]Commercial_Total!D175</f>
        <v>200.10400000000001</v>
      </c>
      <c r="N246" s="27"/>
      <c r="O246" s="544">
        <v>1E-3</v>
      </c>
      <c r="P246" s="27"/>
      <c r="Q246" s="27">
        <f>SUM(L246:P246)</f>
        <v>200.10500000000002</v>
      </c>
      <c r="R246" s="27">
        <f>Q246/3.412</f>
        <v>58.647420867526385</v>
      </c>
      <c r="S246" s="27"/>
      <c r="T246" s="1"/>
      <c r="U246" s="1"/>
      <c r="V246" s="1"/>
      <c r="W246" s="1"/>
      <c r="X246" s="1"/>
      <c r="Y246" s="1"/>
      <c r="AA246" s="23">
        <f t="shared" ref="AA246:AB265" si="1230">AA84</f>
        <v>0</v>
      </c>
      <c r="AB246" s="23">
        <f t="shared" si="1230"/>
        <v>27235.148729606164</v>
      </c>
      <c r="AC246" s="23"/>
      <c r="AD246" s="58"/>
      <c r="AE246" s="27">
        <f t="shared" ref="AE246:AE277" si="1231">AE166</f>
        <v>200.10500000000002</v>
      </c>
      <c r="AF246" s="27"/>
      <c r="AI246" s="267"/>
      <c r="AJ246" s="267">
        <f t="shared" ref="AJ246:AJ277" si="1232">M246/AB246*1000</f>
        <v>7.3472703228705161</v>
      </c>
      <c r="AK246" s="267"/>
      <c r="AL246" s="51"/>
      <c r="AM246" s="82"/>
      <c r="AN246" s="81"/>
      <c r="AO246" s="34" t="e">
        <f t="shared" ref="AO246:AO277" si="1233">Q246/AF246</f>
        <v>#DIV/0!</v>
      </c>
      <c r="AP246" s="34" t="e">
        <f t="shared" ref="AP246:AP277" si="1234">H246/AF246</f>
        <v>#DIV/0!</v>
      </c>
      <c r="AR246" s="26">
        <f t="shared" ref="AR246:AR277" si="1235">AI246/AI$316</f>
        <v>0</v>
      </c>
      <c r="AS246" s="26">
        <f t="shared" ref="AS246:AS277" si="1236">AJ246/AJ$316</f>
        <v>0.18106473904672066</v>
      </c>
      <c r="AT246" s="26">
        <f t="shared" ref="AT246:AT277" si="1237">AK246/AK$316</f>
        <v>0</v>
      </c>
      <c r="AU246" s="26">
        <f t="shared" ref="AU246:AU277" si="1238">AL246/AL$316</f>
        <v>0</v>
      </c>
      <c r="AW246" s="26" t="e">
        <f t="shared" ref="AW246:AW277" si="1239">AO246/AO$316</f>
        <v>#DIV/0!</v>
      </c>
      <c r="AZ246" s="34" t="e">
        <f t="shared" ref="AZ246:AZ277" si="1240">AA246/$AF246</f>
        <v>#DIV/0!</v>
      </c>
      <c r="BA246" s="34" t="e">
        <f t="shared" ref="BA246:BA277" si="1241">AB246/$AF246</f>
        <v>#DIV/0!</v>
      </c>
      <c r="BB246" s="34" t="e">
        <f t="shared" ref="BB246:BB277" si="1242">AC246/$AF246</f>
        <v>#DIV/0!</v>
      </c>
      <c r="BC246" t="e">
        <f t="shared" ref="BC246:BC277" si="1243">AD246/$AF246</f>
        <v>#DIV/0!</v>
      </c>
      <c r="BE246" s="235"/>
      <c r="BI246" s="51"/>
      <c r="BJ246" s="258">
        <f>[10]Commercial_Total!Y175</f>
        <v>0.17916203905308942</v>
      </c>
      <c r="BK246" s="1"/>
      <c r="BL246" s="51"/>
      <c r="BM246" s="51"/>
      <c r="BN246" s="1"/>
      <c r="BO246" s="1"/>
      <c r="BP246" s="258">
        <f>[10]Commercial_Total!X175</f>
        <v>1.0106199951936661</v>
      </c>
      <c r="BQ246" s="1"/>
      <c r="BR246" s="51"/>
      <c r="BS246" s="80"/>
      <c r="BT246" s="80"/>
      <c r="CA246" s="83">
        <f>IF(FW246&gt;0,FW246,"NA")</f>
        <v>0.26494447309177344</v>
      </c>
      <c r="CB246" s="83" t="str">
        <f t="shared" ref="CB246:CB277" si="1244">IF(ISERR(AP246),"NA ", AP246/AP$316)</f>
        <v xml:space="preserve">NA </v>
      </c>
      <c r="CC246" s="83" t="str">
        <f t="shared" ref="CC246:CC277" si="1245">IF(ISERR(AO246),"NA ",IF(AO246&gt;0, AO246/AO$316,"NA"))</f>
        <v xml:space="preserve">NA </v>
      </c>
      <c r="CD246" s="83" t="str">
        <f t="shared" ref="CD246:CD277" si="1246">IF(CN246=1,EL246,"NA")</f>
        <v>NA</v>
      </c>
      <c r="CE246" s="83" t="str">
        <f t="shared" ref="CE246:CE277" si="1247">IF(CQ246&gt;0, FG246,"NA")</f>
        <v>NA</v>
      </c>
      <c r="CF246" s="83" t="str">
        <f t="shared" ref="CF246:CF277" si="1248">IF(CP246&gt;0,EW246, "NA")</f>
        <v>NA</v>
      </c>
      <c r="CG246" s="84" t="str">
        <f>IF(ISERR(CR246),"NA ", CR246)</f>
        <v xml:space="preserve">NA </v>
      </c>
      <c r="CH246" s="84">
        <f t="shared" ref="CH246:CH277" si="1249">IF(Q246&gt;0,Q246/Q$316,"NA")</f>
        <v>2.6117553664107146E-2</v>
      </c>
      <c r="CI246" s="9"/>
      <c r="CJ246" s="84" t="str">
        <f>IF(ISERR(CS246),"NA ", CS246)</f>
        <v xml:space="preserve">NA </v>
      </c>
      <c r="CL246" s="87">
        <f t="shared" ref="CL246:CL307" si="1250">AR246*AS246*AT246*AU246</f>
        <v>0</v>
      </c>
      <c r="CM246" s="87" t="e">
        <f>AZ246*BA246*BB246*BC246</f>
        <v>#DIV/0!</v>
      </c>
      <c r="CN246" s="92">
        <f>IF(ISERR(CL246),0,IF(CL246&lt;0.0001,0,1))</f>
        <v>0</v>
      </c>
      <c r="CO246" s="92">
        <f>IF(ISERR(CM246),0,IF(CM246&lt;0.0001,0,1))</f>
        <v>0</v>
      </c>
      <c r="CP246" s="5">
        <f>IF(BI246*BJ246*BK246*BL246&gt;0,1,0)</f>
        <v>0</v>
      </c>
      <c r="CQ246" s="91">
        <f>IF(BO246*BP246*BQ246*BR246&gt;0,1,0)</f>
        <v>0</v>
      </c>
      <c r="CR246" s="37" t="e">
        <f t="shared" ref="CR246:CR277" si="1251">CA246*CD246*CE246*CF246</f>
        <v>#VALUE!</v>
      </c>
      <c r="CS246" t="e">
        <f t="shared" ref="CS246:CS277" si="1252">CD246*CE246</f>
        <v>#VALUE!</v>
      </c>
      <c r="CT246" s="84" t="str">
        <f t="shared" ref="CT246:CT277" si="1253">IF(CO246=1,EB246,"NA ")</f>
        <v xml:space="preserve">NA </v>
      </c>
      <c r="CU246" s="205"/>
      <c r="CV246" s="244"/>
      <c r="CW246" s="5"/>
      <c r="CX246" s="26">
        <f t="shared" ref="CX246:CX277" si="1254">L246/$Q246</f>
        <v>0</v>
      </c>
      <c r="CY246" s="26">
        <f t="shared" ref="CY246:CY277" si="1255">M246/$Q246</f>
        <v>0.99999500262362262</v>
      </c>
      <c r="CZ246" s="26">
        <f t="shared" ref="CZ246:CZ277" si="1256">N246/$Q246</f>
        <v>0</v>
      </c>
      <c r="DA246" s="26">
        <f t="shared" ref="DA246:DA277" si="1257">O246/$Q246</f>
        <v>4.9973763774018637E-6</v>
      </c>
      <c r="DB246" s="26">
        <f t="shared" ref="DB246:DB277" si="1258">P246/$Q246</f>
        <v>0</v>
      </c>
      <c r="DC246" s="26">
        <f>SUM(CX246:DB246)</f>
        <v>1</v>
      </c>
      <c r="DE246" s="26"/>
      <c r="DF246" s="26"/>
      <c r="DG246" s="26"/>
      <c r="DH246" s="26"/>
      <c r="DI246" s="26"/>
      <c r="DJ246" s="26"/>
      <c r="DK246" s="26"/>
      <c r="DL246" s="26"/>
      <c r="DM246" s="26"/>
      <c r="DN246" s="26"/>
      <c r="DO246" s="26"/>
      <c r="DP246" s="26"/>
      <c r="DQ246" s="26"/>
      <c r="DR246" s="26"/>
      <c r="DS246" s="26"/>
      <c r="DT246" s="26"/>
      <c r="DU246" s="26"/>
      <c r="DV246" s="26"/>
      <c r="DW246" s="26"/>
      <c r="DX246" s="26"/>
      <c r="DZ246" s="26"/>
      <c r="EA246" s="26">
        <v>1</v>
      </c>
      <c r="EB246" s="26">
        <f t="shared" ref="EB246:EB277" si="1259">EA246/EA$316</f>
        <v>0.83103729024620454</v>
      </c>
      <c r="ED246" s="26"/>
      <c r="EE246" s="26"/>
      <c r="EF246" s="26"/>
      <c r="EG246" s="26"/>
      <c r="EH246" s="26"/>
      <c r="EJ246" s="26"/>
      <c r="EK246" s="26">
        <v>1</v>
      </c>
      <c r="EL246" s="26">
        <f t="shared" ref="EL246:EL277" si="1260">EK246/EK$316</f>
        <v>1.2052450914526913</v>
      </c>
      <c r="EU246" s="26"/>
      <c r="EV246" s="26">
        <v>1</v>
      </c>
      <c r="EW246" s="26">
        <f t="shared" ref="EW246:EW277" si="1261">EV246/EV$316</f>
        <v>0.83711341312471399</v>
      </c>
      <c r="EX246" s="26"/>
      <c r="EY246" s="26"/>
      <c r="EZ246" s="26"/>
      <c r="FA246" s="26"/>
      <c r="FB246" s="26"/>
      <c r="FC246" s="26"/>
      <c r="FD246" s="26"/>
      <c r="FE246" s="26"/>
      <c r="FF246" s="26">
        <v>1</v>
      </c>
      <c r="FG246" s="26">
        <f t="shared" ref="FG246:FG277" si="1262">FF246/FF$316</f>
        <v>0.99274113569649758</v>
      </c>
      <c r="FW246" s="26">
        <f t="shared" ref="FW246:FW277" si="1263">FW84</f>
        <v>0.26494447309177344</v>
      </c>
      <c r="FY246" s="8">
        <v>0</v>
      </c>
      <c r="FZ246" t="b">
        <f>(FY246+Begin_year_chart1&lt;=End_year_chart1)</f>
        <v>1</v>
      </c>
      <c r="GB246" t="s">
        <v>97</v>
      </c>
      <c r="GC246" s="13">
        <f ca="1">OFFSET(L246,$FZ$5,0)</f>
        <v>4801.3919999999998</v>
      </c>
      <c r="GD246" s="20">
        <f ca="1">OFFSET(CX246,$FZ$7,0)</f>
        <v>0.35356384576001182</v>
      </c>
      <c r="GE246" s="13">
        <f ca="1">OFFSET(AR246,$FZ$5,0)</f>
        <v>1.3209850791724813</v>
      </c>
      <c r="GG246" s="17">
        <f t="shared" ref="GG246:GG277" ca="1" si="1264">IF(FZ246,OFFSET(B$10,$FZ$4+$FY246,0),"")</f>
        <v>1985</v>
      </c>
      <c r="GH246" s="18">
        <f t="shared" ref="GH246:GH277" ca="1" si="1265">IF($FZ246,OFFSET(CA$246,$FZ$4+$FY246,0),"")</f>
        <v>1</v>
      </c>
      <c r="GI246" s="18">
        <f t="shared" ref="GI246:GI277" ca="1" si="1266">IF($FZ246,OFFSET(CJ$246,$FZ$4+$FY246,0),"")</f>
        <v>1</v>
      </c>
      <c r="GJ246" s="18">
        <f t="shared" ref="GJ246:GJ277" ca="1" si="1267">IF($FZ246,OFFSET(CF$246,$FZ$4+$FY246,0),"")</f>
        <v>1</v>
      </c>
      <c r="GK246" s="94">
        <f ca="1">GH246*GI246*GJ246</f>
        <v>1</v>
      </c>
      <c r="GM246">
        <f ca="1">GG246</f>
        <v>1985</v>
      </c>
      <c r="GN246" s="18">
        <f t="shared" ref="GN246:GN271" ca="1" si="1268">IF($FZ246,OFFSET(BI$246,$FZ$4+$FY246,0),"")</f>
        <v>1</v>
      </c>
      <c r="GO246" s="18">
        <f t="shared" ref="GO246:GO271" ca="1" si="1269">IF($FZ246,OFFSET(BJ$246,$FZ$4+$FY246,0),"")</f>
        <v>1</v>
      </c>
      <c r="GP246" s="18">
        <f t="shared" ref="GP246:GP271" ca="1" si="1270">IF($FZ246,OFFSET(BK$246,$FZ$4+$FY246,0),"")</f>
        <v>1</v>
      </c>
      <c r="GQ246" s="18">
        <f t="shared" ref="GQ246:GQ271" ca="1" si="1271">IF($FZ246,OFFSET(BL$246,$FZ$4+$FY246,0),"")</f>
        <v>1</v>
      </c>
      <c r="GR246" s="21" t="s">
        <v>207</v>
      </c>
      <c r="GY246" s="14"/>
      <c r="HA246">
        <f t="shared" ref="HA246:HA307" si="1272">CA246/CA$237</f>
        <v>0.19096397556067224</v>
      </c>
      <c r="HB246" t="e">
        <f t="shared" ref="HB246:HB277" si="1273">CD246/CD$317</f>
        <v>#VALUE!</v>
      </c>
      <c r="HC246" t="e">
        <f t="shared" ref="HC246:HC277" si="1274">CE246/CE$317</f>
        <v>#VALUE!</v>
      </c>
      <c r="HD246" t="e">
        <f t="shared" ref="HD246:HD277" si="1275">CF246/CF$317</f>
        <v>#VALUE!</v>
      </c>
      <c r="HE246" t="e">
        <f t="shared" ref="HE246:HE277" si="1276">CG246/CG$317</f>
        <v>#VALUE!</v>
      </c>
      <c r="HF246">
        <f t="shared" ref="HF246:HF277" si="1277">CH246/CH$317</f>
        <v>1.947885973576086E-2</v>
      </c>
      <c r="HH246" t="e">
        <f t="shared" ref="HH246:HH277" si="1278">CJ246/CJ$317</f>
        <v>#VALUE!</v>
      </c>
      <c r="HJ246">
        <f t="shared" ref="HJ246:HJ277" si="1279">AR246/AR$317</f>
        <v>0</v>
      </c>
      <c r="HK246">
        <f t="shared" ref="HK246:HK277" si="1280">AS246/AS$317</f>
        <v>0.15238924970575377</v>
      </c>
      <c r="HL246">
        <f t="shared" ref="HL246:HL277" si="1281">AT246/AT$317</f>
        <v>0</v>
      </c>
      <c r="HM246">
        <f t="shared" ref="HM246:HM277" si="1282">AU246/AU$317</f>
        <v>0</v>
      </c>
      <c r="HN246" t="e">
        <f t="shared" ref="HN246:HN277" si="1283">AV246/AV$317</f>
        <v>#DIV/0!</v>
      </c>
      <c r="HP246" s="8">
        <v>0</v>
      </c>
      <c r="HQ246" t="b">
        <f>(HP246+Begin_year_chart1&lt;=End_year_chart1)</f>
        <v>1</v>
      </c>
      <c r="HS246" t="s">
        <v>97</v>
      </c>
      <c r="HT246" s="13">
        <f ca="1">OFFSET(CX246,$HQ$7,0)</f>
        <v>0.35953971346665803</v>
      </c>
      <c r="HU246" s="12">
        <f ca="1">OFFSET(HJ246,$HQ$5,0)</f>
        <v>0</v>
      </c>
      <c r="HW246" s="17">
        <f t="shared" ref="HW246:HW266" ca="1" si="1284">IF(HQ246,OFFSET(B$10,$FZ$4+$FY246,0),"")</f>
        <v>1985</v>
      </c>
      <c r="HX246" s="18">
        <f t="shared" ref="HX246:HX266" ca="1" si="1285">IF($HQ246,OFFSET(HA$246,$FZ$4+$FY246,0),"")</f>
        <v>0.72076980256359124</v>
      </c>
      <c r="HY246" s="18">
        <f t="shared" ref="HY246:HY266" ca="1" si="1286">IF($HQ246,OFFSET(HH$246,$FZ$4+$FY246,0),"")</f>
        <v>1.113883282393304</v>
      </c>
      <c r="HZ246" s="18">
        <f t="shared" ref="HZ246:HZ266" ca="1" si="1287">IF($HQ246,OFFSET(HD$246,$FZ$4+$FY246,0),"")</f>
        <v>0.92895457635949052</v>
      </c>
      <c r="IC246" s="18">
        <f t="shared" ref="IC246:IC266" ca="1" si="1288">IF($HQ246,OFFSET(HJ$246,$FZ$4+$FY246,0),"")</f>
        <v>0.84414968136833546</v>
      </c>
      <c r="ID246" s="18">
        <f t="shared" ref="ID246:ID266" ca="1" si="1289">IF($HQ246,OFFSET(HK$246,$FZ$4+$FY246,0),"")</f>
        <v>0.84162852749829065</v>
      </c>
      <c r="IE246" s="18">
        <f t="shared" ref="IE246:IE266" ca="1" si="1290">IF($HQ246,OFFSET(HL$246,$FZ$4+$FY246,0),"")</f>
        <v>1.0386600779669146</v>
      </c>
      <c r="IF246" s="18">
        <f t="shared" ref="IF246:IF266" ca="1" si="1291">IF($HQ246,OFFSET(HM$246,$FZ$4+$FY246,0),"")</f>
        <v>1.3079835736914911</v>
      </c>
      <c r="IG246" s="21" t="s">
        <v>207</v>
      </c>
    </row>
    <row r="247" spans="1:241" x14ac:dyDescent="0.2">
      <c r="A247" t="s">
        <v>200</v>
      </c>
      <c r="B247" s="1">
        <f>B246+1</f>
        <v>1950</v>
      </c>
      <c r="C247" s="42">
        <f>'Annual Data - MER Dec 2019 PNNL'!C14</f>
        <v>246.34800000000001</v>
      </c>
      <c r="D247" s="42">
        <f>'Annual Data - MER Dec 2019 PNNL'!F14</f>
        <v>225.09399999999999</v>
      </c>
      <c r="E247" s="42">
        <f>'Annual Data - MER Dec 2019 PNNL'!I14</f>
        <v>499.78500000000003</v>
      </c>
      <c r="F247" s="42">
        <f>'Annual Data - MER Dec 2019 PNNL'!L14</f>
        <v>23.178000000000001</v>
      </c>
      <c r="G247" s="42"/>
      <c r="H247" s="42">
        <f t="shared" ref="H247:H302" si="1292">SUM(C247:F247)</f>
        <v>994.40500000000009</v>
      </c>
      <c r="I247" s="27">
        <f t="shared" ref="I247:I306" si="1293">H247/3.412</f>
        <v>291.44343493552174</v>
      </c>
      <c r="J247" s="1"/>
      <c r="K247" s="525"/>
      <c r="L247" s="27"/>
      <c r="M247" s="42">
        <f>[10]Commercial_Total!D176</f>
        <v>225.09399999999999</v>
      </c>
      <c r="N247" s="27"/>
      <c r="O247" s="440">
        <v>1E-3</v>
      </c>
      <c r="P247" s="27"/>
      <c r="Q247" s="27">
        <f t="shared" ref="Q247:Q306" si="1294">SUM(L247:P247)</f>
        <v>225.095</v>
      </c>
      <c r="R247" s="27">
        <f t="shared" ref="R247:R306" si="1295">Q247/3.412</f>
        <v>65.971570926143031</v>
      </c>
      <c r="S247" s="27"/>
      <c r="T247" s="1"/>
      <c r="U247" s="1"/>
      <c r="V247" s="1"/>
      <c r="W247" s="1"/>
      <c r="X247" s="1"/>
      <c r="Y247" s="1"/>
      <c r="AA247" s="23">
        <f t="shared" si="1230"/>
        <v>0</v>
      </c>
      <c r="AB247" s="23">
        <f t="shared" si="1230"/>
        <v>27788.637079656914</v>
      </c>
      <c r="AC247" s="23"/>
      <c r="AD247" s="58"/>
      <c r="AE247" s="27">
        <f t="shared" si="1231"/>
        <v>225.095</v>
      </c>
      <c r="AF247" s="27"/>
      <c r="AI247" s="267"/>
      <c r="AJ247" s="267">
        <f t="shared" si="1232"/>
        <v>8.1002173426052408</v>
      </c>
      <c r="AK247" s="267"/>
      <c r="AL247" s="51"/>
      <c r="AM247" s="15"/>
      <c r="AN247" s="79"/>
      <c r="AO247" s="34" t="e">
        <f t="shared" si="1233"/>
        <v>#DIV/0!</v>
      </c>
      <c r="AP247" s="34" t="e">
        <f t="shared" si="1234"/>
        <v>#DIV/0!</v>
      </c>
      <c r="AR247" s="26">
        <f t="shared" si="1235"/>
        <v>0</v>
      </c>
      <c r="AS247" s="26">
        <f t="shared" si="1236"/>
        <v>0.19962022287312903</v>
      </c>
      <c r="AT247" s="26">
        <f t="shared" si="1237"/>
        <v>0</v>
      </c>
      <c r="AU247" s="26">
        <f t="shared" si="1238"/>
        <v>0</v>
      </c>
      <c r="AW247" s="26" t="e">
        <f t="shared" si="1239"/>
        <v>#DIV/0!</v>
      </c>
      <c r="AZ247" s="34" t="e">
        <f t="shared" si="1240"/>
        <v>#DIV/0!</v>
      </c>
      <c r="BA247" s="34" t="e">
        <f t="shared" si="1241"/>
        <v>#DIV/0!</v>
      </c>
      <c r="BB247" s="34" t="e">
        <f t="shared" si="1242"/>
        <v>#DIV/0!</v>
      </c>
      <c r="BC247" t="e">
        <f t="shared" si="1243"/>
        <v>#DIV/0!</v>
      </c>
      <c r="BE247" s="34"/>
      <c r="BI247" s="51"/>
      <c r="BJ247" s="258">
        <f>[10]Commercial_Total!Y176</f>
        <v>0.20344391932320205</v>
      </c>
      <c r="BK247" s="1"/>
      <c r="BL247" s="51"/>
      <c r="BM247" s="1"/>
      <c r="BN247" s="1"/>
      <c r="BO247" s="1"/>
      <c r="BP247" s="258">
        <f>[10]Commercial_Total!X176</f>
        <v>0.98120515735838465</v>
      </c>
      <c r="BQ247" s="1"/>
      <c r="BR247" s="51"/>
      <c r="CA247" s="83">
        <f>IF(FW247&gt;0,FW247,"NA")</f>
        <v>0.28794757958018385</v>
      </c>
      <c r="CB247" s="83" t="str">
        <f t="shared" si="1244"/>
        <v xml:space="preserve">NA </v>
      </c>
      <c r="CC247" s="83" t="str">
        <f t="shared" si="1245"/>
        <v xml:space="preserve">NA </v>
      </c>
      <c r="CD247" s="83" t="str">
        <f t="shared" si="1246"/>
        <v>NA</v>
      </c>
      <c r="CE247" s="83" t="str">
        <f t="shared" si="1247"/>
        <v>NA</v>
      </c>
      <c r="CF247" s="83" t="str">
        <f t="shared" si="1248"/>
        <v>NA</v>
      </c>
      <c r="CG247" s="84" t="str">
        <f t="shared" ref="CG247:CG306" si="1296">IF(ISERR(CR247),"NA ", CR247)</f>
        <v xml:space="preserve">NA </v>
      </c>
      <c r="CH247" s="84">
        <f t="shared" si="1249"/>
        <v>2.9379229614563341E-2</v>
      </c>
      <c r="CI247" s="9"/>
      <c r="CJ247" s="84" t="str">
        <f t="shared" ref="CJ247:CJ306" si="1297">IF(ISERR(CS247),"NA ", CS247)</f>
        <v xml:space="preserve">NA </v>
      </c>
      <c r="CL247" s="87">
        <f t="shared" si="1250"/>
        <v>0</v>
      </c>
      <c r="CM247" s="87" t="e">
        <f t="shared" ref="CM247:CM307" si="1298">AZ247*BA247*BB247*BC247</f>
        <v>#DIV/0!</v>
      </c>
      <c r="CN247" s="92">
        <f t="shared" ref="CN247:CN307" si="1299">IF(ISERR(CL247),0,IF(CL247&lt;0.0001,0,1))</f>
        <v>0</v>
      </c>
      <c r="CO247" s="92">
        <f t="shared" ref="CO247:CO307" si="1300">IF(ISERR(CM247),0,IF(CM247&lt;0.0001,0,1))</f>
        <v>0</v>
      </c>
      <c r="CP247" s="5">
        <f t="shared" ref="CP247:CP307" si="1301">IF(BI247*BJ247*BK247*BL247&gt;0,1,0)</f>
        <v>0</v>
      </c>
      <c r="CQ247" s="91">
        <f t="shared" ref="CQ247:CQ307" si="1302">IF(BO247*BP247*BQ247*BR247&gt;0,1,0)</f>
        <v>0</v>
      </c>
      <c r="CR247" s="37" t="e">
        <f t="shared" si="1251"/>
        <v>#VALUE!</v>
      </c>
      <c r="CS247" t="e">
        <f t="shared" si="1252"/>
        <v>#VALUE!</v>
      </c>
      <c r="CT247" s="84" t="str">
        <f t="shared" si="1253"/>
        <v xml:space="preserve">NA </v>
      </c>
      <c r="CU247" s="205"/>
      <c r="CV247" s="244"/>
      <c r="CW247" s="5"/>
      <c r="CX247" s="26">
        <f t="shared" si="1254"/>
        <v>0</v>
      </c>
      <c r="CY247" s="26">
        <f t="shared" si="1255"/>
        <v>0.99999555743130675</v>
      </c>
      <c r="CZ247" s="26">
        <f t="shared" si="1256"/>
        <v>0</v>
      </c>
      <c r="DA247" s="26">
        <f t="shared" si="1257"/>
        <v>4.4425686932184187E-6</v>
      </c>
      <c r="DB247" s="26">
        <f t="shared" si="1258"/>
        <v>0</v>
      </c>
      <c r="DC247" s="26">
        <f t="shared" ref="DC247:DC316" si="1303">SUM(CX247:DB247)</f>
        <v>1</v>
      </c>
      <c r="DE247" s="26" t="e">
        <f>(CX247-CX246)/LN(CX247/CX246)</f>
        <v>#DIV/0!</v>
      </c>
      <c r="DF247" s="26">
        <f>(CY247-CY246)/LN(CY247/CY246)</f>
        <v>0.99999528009360727</v>
      </c>
      <c r="DG247" s="26" t="e">
        <f>(CZ247-CZ246)/LN(CZ247/CZ246)</f>
        <v>#DIV/0!</v>
      </c>
      <c r="DH247" s="26">
        <f>(DA247-DA246)/LN(DA247/DA246)</f>
        <v>4.7145329625036181E-6</v>
      </c>
      <c r="DI247" s="26" t="e">
        <f>(DB247-DB246)/LN(DB247/DB246)</f>
        <v>#DIV/0!</v>
      </c>
      <c r="DJ247" s="26" t="e">
        <f>SUM(DE247:DH247)</f>
        <v>#DIV/0!</v>
      </c>
      <c r="DK247" s="26"/>
      <c r="DL247" s="26" t="e">
        <f>DE247/$DJ247</f>
        <v>#DIV/0!</v>
      </c>
      <c r="DM247" s="26" t="e">
        <f>DF247/$DJ247</f>
        <v>#DIV/0!</v>
      </c>
      <c r="DN247" s="26" t="e">
        <f>DG247/$DJ247</f>
        <v>#DIV/0!</v>
      </c>
      <c r="DO247" s="26" t="e">
        <f>DH247/$DJ247</f>
        <v>#DIV/0!</v>
      </c>
      <c r="DP247" s="26" t="e">
        <f>DI247/$DJ247</f>
        <v>#DIV/0!</v>
      </c>
      <c r="DQ247" s="26" t="e">
        <f>SUM(DL247:DO247)</f>
        <v>#DIV/0!</v>
      </c>
      <c r="DR247" s="26"/>
      <c r="DS247" s="26"/>
      <c r="DT247" s="26" t="e">
        <f>LN(AR247/AR246)</f>
        <v>#DIV/0!</v>
      </c>
      <c r="DU247" s="26">
        <f>LN(AS247/AS246)</f>
        <v>9.7562034137888248E-2</v>
      </c>
      <c r="DV247" s="26" t="e">
        <f>LN(AT247/AT246)</f>
        <v>#DIV/0!</v>
      </c>
      <c r="DW247" s="26" t="e">
        <f>LN(AU247/AU246)</f>
        <v>#DIV/0!</v>
      </c>
      <c r="DX247" s="26" t="e">
        <f>LN(AV247/AV246)</f>
        <v>#DIV/0!</v>
      </c>
      <c r="DZ247" s="26" t="e">
        <f>EXP(SUMPRODUCT($DL247:$DO247,DT247:DW247))</f>
        <v>#DIV/0!</v>
      </c>
      <c r="EA247" s="26">
        <f>IF(ISERR(DZ247),EA246,DZ247*EA246)</f>
        <v>1</v>
      </c>
      <c r="EB247" s="26">
        <f t="shared" si="1259"/>
        <v>0.83103729024620454</v>
      </c>
      <c r="ED247" s="26" t="e">
        <f t="shared" ref="ED247:ED278" si="1304">LN(AZ247/AZ246)</f>
        <v>#DIV/0!</v>
      </c>
      <c r="EE247" s="26" t="e">
        <f t="shared" ref="EE247:EE278" si="1305">LN(BA247/BA246)</f>
        <v>#DIV/0!</v>
      </c>
      <c r="EF247" s="26" t="e">
        <f t="shared" ref="EF247:EF278" si="1306">LN(BB247/BB246)</f>
        <v>#DIV/0!</v>
      </c>
      <c r="EG247" s="26" t="e">
        <f t="shared" ref="EG247:EG278" si="1307">LN(BC247/BC246)</f>
        <v>#DIV/0!</v>
      </c>
      <c r="EH247" s="26" t="e">
        <f t="shared" ref="EH247:EH278" si="1308">LN(BD247/BD246)</f>
        <v>#DIV/0!</v>
      </c>
      <c r="EJ247" s="26" t="e">
        <f t="shared" ref="EJ247:EJ278" si="1309">EXP(SUMPRODUCT($DL247:$DO247,ED247:EG247))</f>
        <v>#DIV/0!</v>
      </c>
      <c r="EK247" s="26">
        <f>IF(ISERR(EJ247),EK246,EJ247*EK246)</f>
        <v>1</v>
      </c>
      <c r="EL247" s="26">
        <f t="shared" si="1260"/>
        <v>1.2052450914526913</v>
      </c>
      <c r="EO247" s="26" t="e">
        <f>LN(BI247/BI246)</f>
        <v>#DIV/0!</v>
      </c>
      <c r="EP247" s="26">
        <f>LN(BJ247/BJ246)</f>
        <v>0.12709974372268967</v>
      </c>
      <c r="EQ247" s="26" t="e">
        <f>LN(BK247/BK246)</f>
        <v>#DIV/0!</v>
      </c>
      <c r="ER247" s="26" t="e">
        <f>LN(BL247/BL246)</f>
        <v>#DIV/0!</v>
      </c>
      <c r="ES247" s="26"/>
      <c r="EU247" s="26" t="e">
        <f>EXP(SUMPRODUCT($DL247:$DO247,EO247:ER247))</f>
        <v>#DIV/0!</v>
      </c>
      <c r="EV247" s="26">
        <f>IF(ISERR(EU247),EV246,EU247*EV246)</f>
        <v>1</v>
      </c>
      <c r="EW247" s="26">
        <f t="shared" si="1261"/>
        <v>0.83711341312471399</v>
      </c>
      <c r="EX247" s="26"/>
      <c r="EY247" s="26" t="e">
        <f t="shared" ref="EY247:EY278" si="1310">LN(BO247/BO246)</f>
        <v>#DIV/0!</v>
      </c>
      <c r="EZ247" s="26">
        <f t="shared" ref="EZ247:EZ278" si="1311">LN(BP247/BP246)</f>
        <v>-2.9537709584801602E-2</v>
      </c>
      <c r="FA247" s="26" t="e">
        <f t="shared" ref="FA247:FA278" si="1312">LN(BQ247/BQ246)</f>
        <v>#DIV/0!</v>
      </c>
      <c r="FB247" s="26" t="e">
        <f t="shared" ref="FB247:FB278" si="1313">LN(BR247/BR246)</f>
        <v>#DIV/0!</v>
      </c>
      <c r="FC247" s="26"/>
      <c r="FD247" s="26"/>
      <c r="FE247" s="26" t="e">
        <f>EXP(SUMPRODUCT($DL247:$DO247,EY247:FB247))</f>
        <v>#DIV/0!</v>
      </c>
      <c r="FF247" s="26">
        <f>IF(ISERR(FE247),FF246,FE247*FF246)</f>
        <v>1</v>
      </c>
      <c r="FG247" s="26">
        <f t="shared" si="1262"/>
        <v>0.99274113569649758</v>
      </c>
      <c r="FW247" s="26">
        <f t="shared" si="1263"/>
        <v>0.28794757958018385</v>
      </c>
      <c r="FY247" s="8">
        <f>FY246+1</f>
        <v>1</v>
      </c>
      <c r="FZ247" t="b">
        <f t="shared" ref="FZ247:FZ307" si="1314">(FY247+Begin_year_chart1&lt;=End_year_chart1)</f>
        <v>1</v>
      </c>
      <c r="GB247" t="s">
        <v>104</v>
      </c>
      <c r="GC247" s="13">
        <f ca="1">OFFSET(M246,$FZ$5,0)</f>
        <v>4475.5791203399995</v>
      </c>
      <c r="GD247" s="20">
        <f ca="1">OFFSET(CY246,$FZ$7,0)</f>
        <v>0.30809007953361367</v>
      </c>
      <c r="GE247" s="13">
        <f ca="1">OFFSET(AS246,$FZ$5,0)</f>
        <v>1.2684235993553761</v>
      </c>
      <c r="GF247" s="11"/>
      <c r="GG247" s="17">
        <f t="shared" ca="1" si="1264"/>
        <v>1986</v>
      </c>
      <c r="GH247" s="18">
        <f t="shared" ca="1" si="1265"/>
        <v>1.0346241400560927</v>
      </c>
      <c r="GI247" s="18">
        <f t="shared" ca="1" si="1266"/>
        <v>0.98280903310929757</v>
      </c>
      <c r="GJ247" s="18">
        <f t="shared" ca="1" si="1267"/>
        <v>1.0049325650838288</v>
      </c>
      <c r="GK247" s="94">
        <f t="shared" ref="GK247:GK265" ca="1" si="1315">GH247*GI247*GJ247</f>
        <v>1.0218535700917006</v>
      </c>
      <c r="GM247">
        <f t="shared" ref="GM247:GM271" ca="1" si="1316">GG247</f>
        <v>1986</v>
      </c>
      <c r="GN247" s="18">
        <f t="shared" ca="1" si="1268"/>
        <v>1.0131948088674507</v>
      </c>
      <c r="GO247" s="18">
        <f t="shared" ca="1" si="1269"/>
        <v>1.0059760081586817</v>
      </c>
      <c r="GP247" s="18">
        <f t="shared" ca="1" si="1270"/>
        <v>0.99526800300404217</v>
      </c>
      <c r="GQ247" s="18">
        <f t="shared" ca="1" si="1271"/>
        <v>0.98378236770802419</v>
      </c>
      <c r="GR247" s="21" t="s">
        <v>207</v>
      </c>
      <c r="GY247" s="14"/>
      <c r="HA247">
        <f t="shared" si="1272"/>
        <v>0.20754392008267308</v>
      </c>
      <c r="HB247" t="e">
        <f t="shared" si="1273"/>
        <v>#VALUE!</v>
      </c>
      <c r="HC247" t="e">
        <f t="shared" si="1274"/>
        <v>#VALUE!</v>
      </c>
      <c r="HD247" t="e">
        <f t="shared" si="1275"/>
        <v>#VALUE!</v>
      </c>
      <c r="HE247" t="e">
        <f t="shared" si="1276"/>
        <v>#VALUE!</v>
      </c>
      <c r="HF247">
        <f t="shared" si="1277"/>
        <v>2.1911466141381227E-2</v>
      </c>
      <c r="HH247" t="e">
        <f t="shared" si="1278"/>
        <v>#VALUE!</v>
      </c>
      <c r="HJ247">
        <f t="shared" si="1279"/>
        <v>0</v>
      </c>
      <c r="HK247">
        <f t="shared" si="1280"/>
        <v>0.16800607423559219</v>
      </c>
      <c r="HL247">
        <f t="shared" si="1281"/>
        <v>0</v>
      </c>
      <c r="HM247">
        <f t="shared" si="1282"/>
        <v>0</v>
      </c>
      <c r="HN247" t="e">
        <f t="shared" si="1283"/>
        <v>#DIV/0!</v>
      </c>
      <c r="HP247" s="8">
        <f>HP246+1</f>
        <v>1</v>
      </c>
      <c r="HQ247" t="b">
        <f t="shared" ref="HQ247:HQ307" si="1317">(HP247+Begin_year_chart1&lt;=End_year_chart1)</f>
        <v>1</v>
      </c>
      <c r="HS247" t="s">
        <v>104</v>
      </c>
      <c r="HT247" s="13">
        <f ca="1">OFFSET(CY246,$HQ$7,0)</f>
        <v>0.32155672480881353</v>
      </c>
      <c r="HU247" s="12">
        <f ca="1">OFFSET(HK246,$HQ$5,0)</f>
        <v>0</v>
      </c>
      <c r="HV247" s="11"/>
      <c r="HW247" s="17">
        <f t="shared" ca="1" si="1284"/>
        <v>1986</v>
      </c>
      <c r="HX247" s="18">
        <f t="shared" ca="1" si="1285"/>
        <v>0.74572583715575524</v>
      </c>
      <c r="HY247" s="18">
        <f t="shared" ca="1" si="1286"/>
        <v>1.0947345517655738</v>
      </c>
      <c r="HZ247" s="18">
        <f t="shared" ca="1" si="1287"/>
        <v>0.93353670526730426</v>
      </c>
      <c r="IC247" s="18">
        <f t="shared" ca="1" si="1288"/>
        <v>0.85774488661817572</v>
      </c>
      <c r="ID247" s="18">
        <f t="shared" ca="1" si="1289"/>
        <v>0.8533951181890197</v>
      </c>
      <c r="IE247" s="18">
        <f t="shared" ca="1" si="1290"/>
        <v>1.0035583521133431</v>
      </c>
      <c r="IF247" s="18">
        <f t="shared" ca="1" si="1291"/>
        <v>1.2867711770494181</v>
      </c>
      <c r="IG247" s="21" t="s">
        <v>207</v>
      </c>
    </row>
    <row r="248" spans="1:241" x14ac:dyDescent="0.2">
      <c r="A248" t="s">
        <v>200</v>
      </c>
      <c r="B248" s="1">
        <f t="shared" ref="B248:B311" si="1318">B247+1</f>
        <v>1951</v>
      </c>
      <c r="C248" s="42">
        <f>'Annual Data - MER Dec 2019 PNNL'!C15</f>
        <v>283.51299999999998</v>
      </c>
      <c r="D248" s="42">
        <f>'Annual Data - MER Dec 2019 PNNL'!F15</f>
        <v>252.36</v>
      </c>
      <c r="E248" s="42">
        <f>'Annual Data - MER Dec 2019 PNNL'!I15</f>
        <v>566.96500000000003</v>
      </c>
      <c r="F248" s="42">
        <f>'Annual Data - MER Dec 2019 PNNL'!L15</f>
        <v>24.093</v>
      </c>
      <c r="G248" s="42"/>
      <c r="H248" s="42">
        <f t="shared" si="1292"/>
        <v>1126.9310000000003</v>
      </c>
      <c r="I248" s="27">
        <f t="shared" si="1293"/>
        <v>330.28458382180548</v>
      </c>
      <c r="J248" s="1"/>
      <c r="K248" s="525"/>
      <c r="L248" s="27"/>
      <c r="M248" s="42">
        <f>[10]Commercial_Total!D177</f>
        <v>252.36</v>
      </c>
      <c r="N248" s="27"/>
      <c r="O248" s="440">
        <v>1E-3</v>
      </c>
      <c r="P248" s="27"/>
      <c r="Q248" s="27">
        <f t="shared" si="1294"/>
        <v>252.36100000000002</v>
      </c>
      <c r="R248" s="27">
        <f t="shared" si="1295"/>
        <v>73.962778429073865</v>
      </c>
      <c r="S248" s="27"/>
      <c r="T248" s="1"/>
      <c r="U248" s="1"/>
      <c r="V248" s="1"/>
      <c r="W248" s="1"/>
      <c r="X248" s="1"/>
      <c r="Y248" s="1"/>
      <c r="AA248" s="23">
        <f t="shared" si="1230"/>
        <v>0</v>
      </c>
      <c r="AB248" s="23">
        <f t="shared" si="1230"/>
        <v>28246.642791733044</v>
      </c>
      <c r="AC248" s="23"/>
      <c r="AD248" s="58"/>
      <c r="AE248" s="27">
        <f t="shared" si="1231"/>
        <v>252.36100000000002</v>
      </c>
      <c r="AF248" s="27"/>
      <c r="AI248" s="267"/>
      <c r="AJ248" s="267">
        <f t="shared" si="1232"/>
        <v>8.9341590737239169</v>
      </c>
      <c r="AK248" s="267"/>
      <c r="AL248" s="51"/>
      <c r="AM248" s="15"/>
      <c r="AN248" s="15"/>
      <c r="AO248" s="34" t="e">
        <f t="shared" si="1233"/>
        <v>#DIV/0!</v>
      </c>
      <c r="AP248" s="34" t="e">
        <f t="shared" si="1234"/>
        <v>#DIV/0!</v>
      </c>
      <c r="AR248" s="26">
        <f t="shared" si="1235"/>
        <v>0</v>
      </c>
      <c r="AS248" s="26">
        <f t="shared" si="1236"/>
        <v>0.22017172503511565</v>
      </c>
      <c r="AT248" s="26">
        <f t="shared" si="1237"/>
        <v>0</v>
      </c>
      <c r="AU248" s="26">
        <f t="shared" si="1238"/>
        <v>0</v>
      </c>
      <c r="AW248" s="26" t="e">
        <f t="shared" si="1239"/>
        <v>#DIV/0!</v>
      </c>
      <c r="AZ248" s="34" t="e">
        <f t="shared" si="1240"/>
        <v>#DIV/0!</v>
      </c>
      <c r="BA248" s="34" t="e">
        <f t="shared" si="1241"/>
        <v>#DIV/0!</v>
      </c>
      <c r="BB248" s="34" t="e">
        <f t="shared" si="1242"/>
        <v>#DIV/0!</v>
      </c>
      <c r="BC248" t="e">
        <f t="shared" si="1243"/>
        <v>#DIV/0!</v>
      </c>
      <c r="BE248" s="34"/>
      <c r="BI248" s="51"/>
      <c r="BJ248" s="258">
        <f>[10]Commercial_Total!Y177</f>
        <v>0.22073081971575892</v>
      </c>
      <c r="BK248" s="1"/>
      <c r="BL248" s="51"/>
      <c r="BM248" s="1"/>
      <c r="BN248" s="1"/>
      <c r="BO248" s="1"/>
      <c r="BP248" s="258">
        <f>[10]Commercial_Total!X177</f>
        <v>0.99746707468688189</v>
      </c>
      <c r="BQ248" s="1"/>
      <c r="BR248" s="51"/>
      <c r="CA248" s="83">
        <f t="shared" ref="CA248:CA306" si="1319">IF(FW248&gt;0,FW248,"NA")</f>
        <v>0.31112676233477132</v>
      </c>
      <c r="CB248" s="83" t="str">
        <f t="shared" si="1244"/>
        <v xml:space="preserve">NA </v>
      </c>
      <c r="CC248" s="83" t="str">
        <f t="shared" si="1245"/>
        <v xml:space="preserve">NA </v>
      </c>
      <c r="CD248" s="83" t="str">
        <f t="shared" si="1246"/>
        <v>NA</v>
      </c>
      <c r="CE248" s="83" t="str">
        <f t="shared" si="1247"/>
        <v>NA</v>
      </c>
      <c r="CF248" s="83" t="str">
        <f t="shared" si="1248"/>
        <v>NA</v>
      </c>
      <c r="CG248" s="84" t="str">
        <f t="shared" si="1296"/>
        <v xml:space="preserve">NA </v>
      </c>
      <c r="CH248" s="84">
        <f t="shared" si="1249"/>
        <v>3.2937967368270371E-2</v>
      </c>
      <c r="CI248" s="9"/>
      <c r="CJ248" s="84" t="str">
        <f t="shared" si="1297"/>
        <v xml:space="preserve">NA </v>
      </c>
      <c r="CL248" s="87">
        <f t="shared" si="1250"/>
        <v>0</v>
      </c>
      <c r="CM248" s="87" t="e">
        <f t="shared" si="1298"/>
        <v>#DIV/0!</v>
      </c>
      <c r="CN248" s="92">
        <f t="shared" si="1299"/>
        <v>0</v>
      </c>
      <c r="CO248" s="92">
        <f t="shared" si="1300"/>
        <v>0</v>
      </c>
      <c r="CP248" s="5">
        <f t="shared" si="1301"/>
        <v>0</v>
      </c>
      <c r="CQ248" s="91">
        <f t="shared" si="1302"/>
        <v>0</v>
      </c>
      <c r="CR248" s="37" t="e">
        <f t="shared" si="1251"/>
        <v>#VALUE!</v>
      </c>
      <c r="CS248" t="e">
        <f t="shared" si="1252"/>
        <v>#VALUE!</v>
      </c>
      <c r="CT248" s="84" t="str">
        <f t="shared" si="1253"/>
        <v xml:space="preserve">NA </v>
      </c>
      <c r="CU248" s="205"/>
      <c r="CV248" s="244"/>
      <c r="CW248" s="5"/>
      <c r="CX248" s="26">
        <f t="shared" si="1254"/>
        <v>0</v>
      </c>
      <c r="CY248" s="26">
        <f t="shared" si="1255"/>
        <v>0.99999603742258114</v>
      </c>
      <c r="CZ248" s="26">
        <f t="shared" si="1256"/>
        <v>0</v>
      </c>
      <c r="DA248" s="26">
        <f t="shared" si="1257"/>
        <v>3.9625774188563207E-6</v>
      </c>
      <c r="DB248" s="26">
        <f t="shared" si="1258"/>
        <v>0</v>
      </c>
      <c r="DC248" s="26">
        <f t="shared" si="1303"/>
        <v>1</v>
      </c>
      <c r="DE248" s="26" t="e">
        <f t="shared" ref="DE248:DE307" si="1320">(CX248-CX247)/LN(CX248/CX247)</f>
        <v>#DIV/0!</v>
      </c>
      <c r="DF248" s="26">
        <f t="shared" ref="DF248:DF307" si="1321">(CY248-CY247)/LN(CY248/CY247)</f>
        <v>0.99999579742342193</v>
      </c>
      <c r="DG248" s="26" t="e">
        <f t="shared" ref="DG248:DG307" si="1322">(CZ248-CZ247)/LN(CZ248/CZ247)</f>
        <v>#DIV/0!</v>
      </c>
      <c r="DH248" s="26">
        <f t="shared" ref="DH248:DH307" si="1323">(DA248-DA247)/LN(DA248/DA247)</f>
        <v>4.1980006126867976E-6</v>
      </c>
      <c r="DI248" s="26" t="e">
        <f t="shared" ref="DI248:DI307" si="1324">(DB248-DB247)/LN(DB248/DB247)</f>
        <v>#DIV/0!</v>
      </c>
      <c r="DJ248" s="26" t="e">
        <f t="shared" ref="DJ248:DJ307" si="1325">SUM(DE248:DH248)</f>
        <v>#DIV/0!</v>
      </c>
      <c r="DK248" s="26"/>
      <c r="DL248" s="26" t="e">
        <f t="shared" ref="DL248:DL307" si="1326">DE248/$DJ248</f>
        <v>#DIV/0!</v>
      </c>
      <c r="DM248" s="26" t="e">
        <f t="shared" ref="DM248:DM307" si="1327">DF248/$DJ248</f>
        <v>#DIV/0!</v>
      </c>
      <c r="DN248" s="26" t="e">
        <f t="shared" ref="DN248:DN307" si="1328">DG248/$DJ248</f>
        <v>#DIV/0!</v>
      </c>
      <c r="DO248" s="26" t="e">
        <f t="shared" ref="DO248:DO307" si="1329">DH248/$DJ248</f>
        <v>#DIV/0!</v>
      </c>
      <c r="DP248" s="26" t="e">
        <f t="shared" ref="DP248:DP307" si="1330">DI248/$DJ248</f>
        <v>#DIV/0!</v>
      </c>
      <c r="DQ248" s="26" t="e">
        <f t="shared" ref="DQ248:DQ307" si="1331">SUM(DL248:DO248)</f>
        <v>#DIV/0!</v>
      </c>
      <c r="DR248" s="26"/>
      <c r="DS248" s="26"/>
      <c r="DT248" s="26" t="e">
        <f t="shared" ref="DT248:DT307" si="1332">LN(AR248/AR247)</f>
        <v>#DIV/0!</v>
      </c>
      <c r="DU248" s="26">
        <f t="shared" ref="DU248:DU307" si="1333">LN(AS248/AS247)</f>
        <v>9.7991134463978335E-2</v>
      </c>
      <c r="DV248" s="26" t="e">
        <f t="shared" ref="DV248:DV307" si="1334">LN(AT248/AT247)</f>
        <v>#DIV/0!</v>
      </c>
      <c r="DW248" s="26" t="e">
        <f t="shared" ref="DW248:DW307" si="1335">LN(AU248/AU247)</f>
        <v>#DIV/0!</v>
      </c>
      <c r="DX248" s="26" t="e">
        <f t="shared" ref="DX248:DX307" si="1336">LN(AV248/AV247)</f>
        <v>#DIV/0!</v>
      </c>
      <c r="DZ248" s="26" t="e">
        <f t="shared" ref="DZ248:DZ307" si="1337">EXP(SUMPRODUCT($DL248:$DO248,DT248:DW248))</f>
        <v>#DIV/0!</v>
      </c>
      <c r="EA248" s="26">
        <f t="shared" ref="EA248:EA307" si="1338">IF(ISERR(DZ248),EA247,DZ248*EA247)</f>
        <v>1</v>
      </c>
      <c r="EB248" s="26">
        <f t="shared" si="1259"/>
        <v>0.83103729024620454</v>
      </c>
      <c r="ED248" s="26" t="e">
        <f t="shared" si="1304"/>
        <v>#DIV/0!</v>
      </c>
      <c r="EE248" s="26" t="e">
        <f t="shared" si="1305"/>
        <v>#DIV/0!</v>
      </c>
      <c r="EF248" s="26" t="e">
        <f t="shared" si="1306"/>
        <v>#DIV/0!</v>
      </c>
      <c r="EG248" s="26" t="e">
        <f t="shared" si="1307"/>
        <v>#DIV/0!</v>
      </c>
      <c r="EH248" s="26" t="e">
        <f t="shared" si="1308"/>
        <v>#DIV/0!</v>
      </c>
      <c r="EJ248" s="26" t="e">
        <f t="shared" si="1309"/>
        <v>#DIV/0!</v>
      </c>
      <c r="EK248" s="26">
        <f t="shared" ref="EK248:EK307" si="1339">IF(ISERR(EJ248),EK247,EJ248*EK247)</f>
        <v>1</v>
      </c>
      <c r="EL248" s="26">
        <f t="shared" si="1260"/>
        <v>1.2052450914526913</v>
      </c>
      <c r="EO248" s="26" t="e">
        <f t="shared" ref="EO248:EO307" si="1340">LN(BI248/BI247)</f>
        <v>#DIV/0!</v>
      </c>
      <c r="EP248" s="26">
        <f t="shared" ref="EP248:EP307" si="1341">LN(BJ248/BJ247)</f>
        <v>8.1553562622415254E-2</v>
      </c>
      <c r="EQ248" s="26" t="e">
        <f t="shared" ref="EQ248:EQ307" si="1342">LN(BK248/BK247)</f>
        <v>#DIV/0!</v>
      </c>
      <c r="ER248" s="26" t="e">
        <f t="shared" ref="ER248:ER307" si="1343">LN(BL248/BL247)</f>
        <v>#DIV/0!</v>
      </c>
      <c r="ES248" s="26"/>
      <c r="EU248" s="26" t="e">
        <f t="shared" ref="EU248:EU307" si="1344">EXP(SUMPRODUCT($DL248:$DO248,EO248:ER248))</f>
        <v>#DIV/0!</v>
      </c>
      <c r="EV248" s="26">
        <f t="shared" ref="EV248:EV307" si="1345">IF(ISERR(EU248),EV247,EU248*EV247)</f>
        <v>1</v>
      </c>
      <c r="EW248" s="26">
        <f t="shared" si="1261"/>
        <v>0.83711341312471399</v>
      </c>
      <c r="EX248" s="26"/>
      <c r="EY248" s="26" t="e">
        <f t="shared" si="1310"/>
        <v>#DIV/0!</v>
      </c>
      <c r="EZ248" s="26">
        <f t="shared" si="1311"/>
        <v>1.6437571841563012E-2</v>
      </c>
      <c r="FA248" s="26" t="e">
        <f t="shared" si="1312"/>
        <v>#DIV/0!</v>
      </c>
      <c r="FB248" s="26" t="e">
        <f t="shared" si="1313"/>
        <v>#DIV/0!</v>
      </c>
      <c r="FC248" s="26"/>
      <c r="FD248" s="26"/>
      <c r="FE248" s="26" t="e">
        <f t="shared" ref="FE248:FE307" si="1346">EXP(SUMPRODUCT($DL248:$DO248,EY248:FB248))</f>
        <v>#DIV/0!</v>
      </c>
      <c r="FF248" s="26">
        <f t="shared" ref="FF248:FF307" si="1347">IF(ISERR(FE248),FF247,FE248*FF247)</f>
        <v>1</v>
      </c>
      <c r="FG248" s="26">
        <f t="shared" si="1262"/>
        <v>0.99274113569649758</v>
      </c>
      <c r="FW248" s="26">
        <f t="shared" si="1263"/>
        <v>0.31112676233477132</v>
      </c>
      <c r="FY248" s="8">
        <f t="shared" ref="FY248:FY307" si="1348">FY247+1</f>
        <v>2</v>
      </c>
      <c r="FZ248" t="b">
        <f t="shared" si="1314"/>
        <v>1</v>
      </c>
      <c r="GB248" t="s">
        <v>105</v>
      </c>
      <c r="GC248" s="13">
        <f ca="1">OFFSET(N246,$FZ$5,0)</f>
        <v>3369.5781769945784</v>
      </c>
      <c r="GD248" s="20">
        <f ca="1">OFFSET(CZ246,$FZ$7,0)</f>
        <v>0.33834594418712882</v>
      </c>
      <c r="GE248" s="13">
        <f ca="1">OFFSET(AT246,$FZ$5,0)</f>
        <v>0.72917897804720133</v>
      </c>
      <c r="GF248" s="11"/>
      <c r="GG248" s="17">
        <f t="shared" ca="1" si="1264"/>
        <v>1987</v>
      </c>
      <c r="GH248" s="18">
        <f t="shared" ca="1" si="1265"/>
        <v>1.0704179295946472</v>
      </c>
      <c r="GI248" s="18">
        <f t="shared" ca="1" si="1266"/>
        <v>0.98932276535258334</v>
      </c>
      <c r="GJ248" s="18">
        <f t="shared" ca="1" si="1267"/>
        <v>1.008147250464974</v>
      </c>
      <c r="GK248" s="94">
        <f t="shared" ca="1" si="1315"/>
        <v>1.0676166733961385</v>
      </c>
      <c r="GM248">
        <f t="shared" ca="1" si="1316"/>
        <v>1987</v>
      </c>
      <c r="GN248" s="18">
        <f t="shared" ca="1" si="1268"/>
        <v>1.0202527453530232</v>
      </c>
      <c r="GO248" s="18">
        <f t="shared" ca="1" si="1269"/>
        <v>1.0241098552746581</v>
      </c>
      <c r="GP248" s="18">
        <f t="shared" ca="1" si="1270"/>
        <v>0.98083193462225193</v>
      </c>
      <c r="GQ248" s="18">
        <f t="shared" ca="1" si="1271"/>
        <v>0.94480901076917634</v>
      </c>
      <c r="GR248" s="21" t="s">
        <v>207</v>
      </c>
      <c r="GY248" s="14"/>
      <c r="HA248">
        <f t="shared" si="1272"/>
        <v>0.22425077506028249</v>
      </c>
      <c r="HB248" t="e">
        <f t="shared" si="1273"/>
        <v>#VALUE!</v>
      </c>
      <c r="HC248" t="e">
        <f t="shared" si="1274"/>
        <v>#VALUE!</v>
      </c>
      <c r="HD248" t="e">
        <f t="shared" si="1275"/>
        <v>#VALUE!</v>
      </c>
      <c r="HE248" t="e">
        <f t="shared" si="1276"/>
        <v>#VALUE!</v>
      </c>
      <c r="HF248">
        <f t="shared" si="1277"/>
        <v>2.4565625655412638E-2</v>
      </c>
      <c r="HH248" t="e">
        <f t="shared" si="1278"/>
        <v>#VALUE!</v>
      </c>
      <c r="HJ248">
        <f t="shared" si="1279"/>
        <v>0</v>
      </c>
      <c r="HK248">
        <f t="shared" si="1280"/>
        <v>0.18530280473806293</v>
      </c>
      <c r="HL248">
        <f t="shared" si="1281"/>
        <v>0</v>
      </c>
      <c r="HM248">
        <f t="shared" si="1282"/>
        <v>0</v>
      </c>
      <c r="HN248" t="e">
        <f t="shared" si="1283"/>
        <v>#DIV/0!</v>
      </c>
      <c r="HP248" s="8">
        <f t="shared" ref="HP248:HP307" si="1349">HP247+1</f>
        <v>2</v>
      </c>
      <c r="HQ248" t="b">
        <f t="shared" si="1317"/>
        <v>1</v>
      </c>
      <c r="HS248" t="s">
        <v>105</v>
      </c>
      <c r="HT248" s="13">
        <f ca="1">OFFSET(CZ246,$HQ$7,0)</f>
        <v>0.31890346438133493</v>
      </c>
      <c r="HU248" s="12">
        <f ca="1">OFFSET(HL246,$HQ$5,0)</f>
        <v>0</v>
      </c>
      <c r="HV248" s="11"/>
      <c r="HW248" s="17">
        <f t="shared" ca="1" si="1284"/>
        <v>1987</v>
      </c>
      <c r="HX248" s="18">
        <f t="shared" ca="1" si="1285"/>
        <v>0.77152491977446191</v>
      </c>
      <c r="HY248" s="18">
        <f t="shared" ca="1" si="1286"/>
        <v>1.101990089217356</v>
      </c>
      <c r="HZ248" s="18">
        <f t="shared" ca="1" si="1287"/>
        <v>0.93652300196367511</v>
      </c>
      <c r="IC248" s="18">
        <f t="shared" ca="1" si="1288"/>
        <v>0.87750570199695843</v>
      </c>
      <c r="ID248" s="18">
        <f t="shared" ca="1" si="1289"/>
        <v>0.86972089701413124</v>
      </c>
      <c r="IE248" s="18">
        <f t="shared" ca="1" si="1290"/>
        <v>1.012273169430782</v>
      </c>
      <c r="IF248" s="18">
        <f t="shared" ca="1" si="1291"/>
        <v>1.2357946663617898</v>
      </c>
      <c r="IG248" s="21" t="s">
        <v>207</v>
      </c>
    </row>
    <row r="249" spans="1:241" x14ac:dyDescent="0.2">
      <c r="A249" t="s">
        <v>200</v>
      </c>
      <c r="B249" s="1">
        <f t="shared" si="1318"/>
        <v>1952</v>
      </c>
      <c r="C249" s="42">
        <f>'Annual Data - MER Dec 2019 PNNL'!C16</f>
        <v>319.17500000000001</v>
      </c>
      <c r="D249" s="42">
        <f>'Annual Data - MER Dec 2019 PNNL'!F16</f>
        <v>273.28699999999998</v>
      </c>
      <c r="E249" s="42">
        <f>'Annual Data - MER Dec 2019 PNNL'!I16</f>
        <v>600.947</v>
      </c>
      <c r="F249" s="42">
        <f>'Annual Data - MER Dec 2019 PNNL'!L16</f>
        <v>21.823</v>
      </c>
      <c r="G249" s="42"/>
      <c r="H249" s="42">
        <f t="shared" si="1292"/>
        <v>1215.2320000000002</v>
      </c>
      <c r="I249" s="27">
        <f t="shared" si="1293"/>
        <v>356.16412661195784</v>
      </c>
      <c r="J249" s="1"/>
      <c r="K249" s="525"/>
      <c r="L249" s="27"/>
      <c r="M249" s="42">
        <f>[10]Commercial_Total!D178</f>
        <v>273.28699999999998</v>
      </c>
      <c r="N249" s="27"/>
      <c r="O249" s="440">
        <v>1E-3</v>
      </c>
      <c r="P249" s="27"/>
      <c r="Q249" s="27">
        <f t="shared" si="1294"/>
        <v>273.28799999999995</v>
      </c>
      <c r="R249" s="27">
        <f t="shared" si="1295"/>
        <v>80.09613130128956</v>
      </c>
      <c r="S249" s="27"/>
      <c r="T249" s="1"/>
      <c r="U249" s="1"/>
      <c r="V249" s="1"/>
      <c r="W249" s="1"/>
      <c r="X249" s="1"/>
      <c r="Y249" s="1"/>
      <c r="AA249" s="23">
        <f t="shared" si="1230"/>
        <v>0</v>
      </c>
      <c r="AB249" s="23">
        <f t="shared" si="1230"/>
        <v>28701.498970601177</v>
      </c>
      <c r="AC249" s="23"/>
      <c r="AD249" s="58"/>
      <c r="AE249" s="27">
        <f t="shared" si="1231"/>
        <v>273.28799999999995</v>
      </c>
      <c r="AF249" s="27"/>
      <c r="AI249" s="267"/>
      <c r="AJ249" s="267">
        <f t="shared" si="1232"/>
        <v>9.521697813759717</v>
      </c>
      <c r="AK249" s="267"/>
      <c r="AL249" s="51"/>
      <c r="AM249" s="15"/>
      <c r="AN249" s="15"/>
      <c r="AO249" s="34" t="e">
        <f t="shared" si="1233"/>
        <v>#DIV/0!</v>
      </c>
      <c r="AP249" s="34" t="e">
        <f t="shared" si="1234"/>
        <v>#DIV/0!</v>
      </c>
      <c r="AR249" s="26">
        <f t="shared" si="1235"/>
        <v>0</v>
      </c>
      <c r="AS249" s="26">
        <f t="shared" si="1236"/>
        <v>0.23465091852732656</v>
      </c>
      <c r="AT249" s="26">
        <f t="shared" si="1237"/>
        <v>0</v>
      </c>
      <c r="AU249" s="26">
        <f t="shared" si="1238"/>
        <v>0</v>
      </c>
      <c r="AW249" s="26" t="e">
        <f t="shared" si="1239"/>
        <v>#DIV/0!</v>
      </c>
      <c r="AZ249" s="34" t="e">
        <f t="shared" si="1240"/>
        <v>#DIV/0!</v>
      </c>
      <c r="BA249" s="34" t="e">
        <f t="shared" si="1241"/>
        <v>#DIV/0!</v>
      </c>
      <c r="BB249" s="34" t="e">
        <f t="shared" si="1242"/>
        <v>#DIV/0!</v>
      </c>
      <c r="BC249" t="e">
        <f t="shared" si="1243"/>
        <v>#DIV/0!</v>
      </c>
      <c r="BE249" s="34"/>
      <c r="BI249" s="51"/>
      <c r="BJ249" s="258">
        <f>[10]Commercial_Total!Y178</f>
        <v>0.23088793080568989</v>
      </c>
      <c r="BK249" s="1"/>
      <c r="BL249" s="51"/>
      <c r="BM249" s="1"/>
      <c r="BN249" s="1"/>
      <c r="BO249" s="1"/>
      <c r="BP249" s="258">
        <f>[10]Commercial_Total!X178</f>
        <v>1.0162978970295484</v>
      </c>
      <c r="BQ249" s="1"/>
      <c r="BR249" s="51"/>
      <c r="CA249" s="83">
        <f t="shared" si="1319"/>
        <v>0.32384198412798226</v>
      </c>
      <c r="CB249" s="83" t="str">
        <f t="shared" si="1244"/>
        <v xml:space="preserve">NA </v>
      </c>
      <c r="CC249" s="83" t="str">
        <f t="shared" si="1245"/>
        <v xml:space="preserve">NA </v>
      </c>
      <c r="CD249" s="83" t="str">
        <f t="shared" si="1246"/>
        <v>NA</v>
      </c>
      <c r="CE249" s="83" t="str">
        <f t="shared" si="1247"/>
        <v>NA</v>
      </c>
      <c r="CF249" s="83" t="str">
        <f t="shared" si="1248"/>
        <v>NA</v>
      </c>
      <c r="CG249" s="84" t="str">
        <f t="shared" si="1296"/>
        <v xml:space="preserve">NA </v>
      </c>
      <c r="CH249" s="84">
        <f t="shared" si="1249"/>
        <v>3.5669343623380284E-2</v>
      </c>
      <c r="CI249" s="9"/>
      <c r="CJ249" s="84" t="str">
        <f t="shared" si="1297"/>
        <v xml:space="preserve">NA </v>
      </c>
      <c r="CL249" s="87">
        <f t="shared" si="1250"/>
        <v>0</v>
      </c>
      <c r="CM249" s="87" t="e">
        <f t="shared" si="1298"/>
        <v>#DIV/0!</v>
      </c>
      <c r="CN249" s="92">
        <f t="shared" si="1299"/>
        <v>0</v>
      </c>
      <c r="CO249" s="92">
        <f t="shared" si="1300"/>
        <v>0</v>
      </c>
      <c r="CP249" s="5">
        <f t="shared" si="1301"/>
        <v>0</v>
      </c>
      <c r="CQ249" s="91">
        <f t="shared" si="1302"/>
        <v>0</v>
      </c>
      <c r="CR249" s="37" t="e">
        <f t="shared" si="1251"/>
        <v>#VALUE!</v>
      </c>
      <c r="CS249" t="e">
        <f t="shared" si="1252"/>
        <v>#VALUE!</v>
      </c>
      <c r="CT249" s="84" t="str">
        <f t="shared" si="1253"/>
        <v xml:space="preserve">NA </v>
      </c>
      <c r="CU249" s="205"/>
      <c r="CV249" s="244"/>
      <c r="CW249" s="5"/>
      <c r="CX249" s="26">
        <f t="shared" si="1254"/>
        <v>0</v>
      </c>
      <c r="CY249" s="26">
        <f t="shared" si="1255"/>
        <v>0.99999634085653244</v>
      </c>
      <c r="CZ249" s="26">
        <f t="shared" si="1256"/>
        <v>0</v>
      </c>
      <c r="DA249" s="26">
        <f t="shared" si="1257"/>
        <v>3.6591434676970823E-6</v>
      </c>
      <c r="DB249" s="26">
        <f t="shared" si="1258"/>
        <v>0</v>
      </c>
      <c r="DC249" s="26">
        <f t="shared" si="1303"/>
        <v>1.0000000000000002</v>
      </c>
      <c r="DE249" s="26" t="e">
        <f t="shared" si="1320"/>
        <v>#DIV/0!</v>
      </c>
      <c r="DF249" s="26">
        <f t="shared" si="1321"/>
        <v>0.99999618918487132</v>
      </c>
      <c r="DG249" s="26" t="e">
        <f t="shared" si="1322"/>
        <v>#DIV/0!</v>
      </c>
      <c r="DH249" s="26">
        <f t="shared" si="1323"/>
        <v>3.8088462194630453E-6</v>
      </c>
      <c r="DI249" s="26" t="e">
        <f t="shared" si="1324"/>
        <v>#DIV/0!</v>
      </c>
      <c r="DJ249" s="26" t="e">
        <f t="shared" si="1325"/>
        <v>#DIV/0!</v>
      </c>
      <c r="DK249" s="26"/>
      <c r="DL249" s="26" t="e">
        <f t="shared" si="1326"/>
        <v>#DIV/0!</v>
      </c>
      <c r="DM249" s="26" t="e">
        <f t="shared" si="1327"/>
        <v>#DIV/0!</v>
      </c>
      <c r="DN249" s="26" t="e">
        <f t="shared" si="1328"/>
        <v>#DIV/0!</v>
      </c>
      <c r="DO249" s="26" t="e">
        <f t="shared" si="1329"/>
        <v>#DIV/0!</v>
      </c>
      <c r="DP249" s="26" t="e">
        <f t="shared" si="1330"/>
        <v>#DIV/0!</v>
      </c>
      <c r="DQ249" s="26" t="e">
        <f t="shared" si="1331"/>
        <v>#DIV/0!</v>
      </c>
      <c r="DR249" s="26"/>
      <c r="DS249" s="26"/>
      <c r="DT249" s="26" t="e">
        <f t="shared" si="1332"/>
        <v>#DIV/0!</v>
      </c>
      <c r="DU249" s="26">
        <f t="shared" si="1333"/>
        <v>6.3691146480963204E-2</v>
      </c>
      <c r="DV249" s="26" t="e">
        <f t="shared" si="1334"/>
        <v>#DIV/0!</v>
      </c>
      <c r="DW249" s="26" t="e">
        <f t="shared" si="1335"/>
        <v>#DIV/0!</v>
      </c>
      <c r="DX249" s="26" t="e">
        <f t="shared" si="1336"/>
        <v>#DIV/0!</v>
      </c>
      <c r="DZ249" s="26" t="e">
        <f t="shared" si="1337"/>
        <v>#DIV/0!</v>
      </c>
      <c r="EA249" s="26">
        <f t="shared" si="1338"/>
        <v>1</v>
      </c>
      <c r="EB249" s="26">
        <f t="shared" si="1259"/>
        <v>0.83103729024620454</v>
      </c>
      <c r="ED249" s="26" t="e">
        <f t="shared" si="1304"/>
        <v>#DIV/0!</v>
      </c>
      <c r="EE249" s="26" t="e">
        <f t="shared" si="1305"/>
        <v>#DIV/0!</v>
      </c>
      <c r="EF249" s="26" t="e">
        <f t="shared" si="1306"/>
        <v>#DIV/0!</v>
      </c>
      <c r="EG249" s="26" t="e">
        <f t="shared" si="1307"/>
        <v>#DIV/0!</v>
      </c>
      <c r="EH249" s="26" t="e">
        <f t="shared" si="1308"/>
        <v>#DIV/0!</v>
      </c>
      <c r="EJ249" s="26" t="e">
        <f t="shared" si="1309"/>
        <v>#DIV/0!</v>
      </c>
      <c r="EK249" s="26">
        <f t="shared" si="1339"/>
        <v>1</v>
      </c>
      <c r="EL249" s="26">
        <f t="shared" si="1260"/>
        <v>1.2052450914526913</v>
      </c>
      <c r="EO249" s="26" t="e">
        <f t="shared" si="1340"/>
        <v>#DIV/0!</v>
      </c>
      <c r="EP249" s="26">
        <f t="shared" si="1341"/>
        <v>4.4988495967741973E-2</v>
      </c>
      <c r="EQ249" s="26" t="e">
        <f t="shared" si="1342"/>
        <v>#DIV/0!</v>
      </c>
      <c r="ER249" s="26" t="e">
        <f t="shared" si="1343"/>
        <v>#DIV/0!</v>
      </c>
      <c r="ES249" s="26"/>
      <c r="EU249" s="26" t="e">
        <f t="shared" si="1344"/>
        <v>#DIV/0!</v>
      </c>
      <c r="EV249" s="26">
        <f t="shared" si="1345"/>
        <v>1</v>
      </c>
      <c r="EW249" s="26">
        <f t="shared" si="1261"/>
        <v>0.83711341312471399</v>
      </c>
      <c r="EX249" s="26"/>
      <c r="EY249" s="26" t="e">
        <f t="shared" si="1310"/>
        <v>#DIV/0!</v>
      </c>
      <c r="EZ249" s="26">
        <f t="shared" si="1311"/>
        <v>1.8702650513221709E-2</v>
      </c>
      <c r="FA249" s="26" t="e">
        <f t="shared" si="1312"/>
        <v>#DIV/0!</v>
      </c>
      <c r="FB249" s="26" t="e">
        <f t="shared" si="1313"/>
        <v>#DIV/0!</v>
      </c>
      <c r="FC249" s="26"/>
      <c r="FD249" s="26"/>
      <c r="FE249" s="26" t="e">
        <f t="shared" si="1346"/>
        <v>#DIV/0!</v>
      </c>
      <c r="FF249" s="26">
        <f t="shared" si="1347"/>
        <v>1</v>
      </c>
      <c r="FG249" s="26">
        <f t="shared" si="1262"/>
        <v>0.99274113569649758</v>
      </c>
      <c r="FW249" s="26">
        <f t="shared" si="1263"/>
        <v>0.32384198412798226</v>
      </c>
      <c r="FY249" s="8">
        <f t="shared" si="1348"/>
        <v>3</v>
      </c>
      <c r="FZ249" t="b">
        <f t="shared" si="1314"/>
        <v>1</v>
      </c>
      <c r="GB249" t="s">
        <v>106</v>
      </c>
      <c r="GC249" s="13">
        <f ca="1">OFFSET(O246,$FZ$5,0)</f>
        <v>1E-3</v>
      </c>
      <c r="GD249" s="20">
        <f ca="1">OFFSET(DA246,$FZ$7,0)</f>
        <v>1.3051924571653455E-7</v>
      </c>
      <c r="GE249" s="13">
        <f ca="1">OFFSET(AU246,$FZ$5,0)</f>
        <v>0.63618925156348116</v>
      </c>
      <c r="GF249" s="11"/>
      <c r="GG249" s="17">
        <f t="shared" ca="1" si="1264"/>
        <v>1988</v>
      </c>
      <c r="GH249" s="18">
        <f t="shared" ca="1" si="1265"/>
        <v>1.1151287243274515</v>
      </c>
      <c r="GI249" s="18">
        <f t="shared" ca="1" si="1266"/>
        <v>0.98259373353276358</v>
      </c>
      <c r="GJ249" s="18">
        <f t="shared" ca="1" si="1267"/>
        <v>1.0248610020641984</v>
      </c>
      <c r="GK249" s="94">
        <f t="shared" ca="1" si="1315"/>
        <v>1.1229591564124541</v>
      </c>
      <c r="GM249">
        <f t="shared" ca="1" si="1316"/>
        <v>1988</v>
      </c>
      <c r="GN249" s="18">
        <f t="shared" ca="1" si="1268"/>
        <v>1.0321753503058666</v>
      </c>
      <c r="GO249" s="18">
        <f t="shared" ca="1" si="1269"/>
        <v>1.0618347553885719</v>
      </c>
      <c r="GP249" s="18">
        <f t="shared" ca="1" si="1270"/>
        <v>0.98391568212585068</v>
      </c>
      <c r="GQ249" s="18">
        <f t="shared" ca="1" si="1271"/>
        <v>0.90980234809229787</v>
      </c>
      <c r="GR249" s="21" t="s">
        <v>207</v>
      </c>
      <c r="GY249" s="14"/>
      <c r="HA249">
        <f t="shared" si="1272"/>
        <v>0.23341552296172741</v>
      </c>
      <c r="HB249" t="e">
        <f t="shared" si="1273"/>
        <v>#VALUE!</v>
      </c>
      <c r="HC249" t="e">
        <f t="shared" si="1274"/>
        <v>#VALUE!</v>
      </c>
      <c r="HD249" t="e">
        <f t="shared" si="1275"/>
        <v>#VALUE!</v>
      </c>
      <c r="HE249" t="e">
        <f t="shared" si="1276"/>
        <v>#VALUE!</v>
      </c>
      <c r="HF249">
        <f t="shared" si="1277"/>
        <v>2.66027266658335E-2</v>
      </c>
      <c r="HH249" t="e">
        <f t="shared" si="1278"/>
        <v>#VALUE!</v>
      </c>
      <c r="HJ249">
        <f t="shared" si="1279"/>
        <v>0</v>
      </c>
      <c r="HK249">
        <f t="shared" si="1280"/>
        <v>0.19748890703627522</v>
      </c>
      <c r="HL249">
        <f t="shared" si="1281"/>
        <v>0</v>
      </c>
      <c r="HM249">
        <f t="shared" si="1282"/>
        <v>0</v>
      </c>
      <c r="HN249" t="e">
        <f t="shared" si="1283"/>
        <v>#DIV/0!</v>
      </c>
      <c r="HP249" s="8">
        <f t="shared" si="1349"/>
        <v>3</v>
      </c>
      <c r="HQ249" t="b">
        <f t="shared" si="1317"/>
        <v>1</v>
      </c>
      <c r="HS249" t="s">
        <v>106</v>
      </c>
      <c r="HT249" s="13">
        <f ca="1">OFFSET(DA246,$HQ$7,0)</f>
        <v>9.7343193502215627E-8</v>
      </c>
      <c r="HU249" s="12">
        <f ca="1">OFFSET(HM246,$HQ$5,0)</f>
        <v>0</v>
      </c>
      <c r="HV249" s="11"/>
      <c r="HW249" s="17">
        <f t="shared" ca="1" si="1284"/>
        <v>1988</v>
      </c>
      <c r="HX249" s="18">
        <f t="shared" ca="1" si="1285"/>
        <v>0.80375111046648651</v>
      </c>
      <c r="HY249" s="18">
        <f t="shared" ca="1" si="1286"/>
        <v>1.0944947331665662</v>
      </c>
      <c r="HZ249" s="18">
        <f t="shared" ca="1" si="1287"/>
        <v>0.95204931799991033</v>
      </c>
      <c r="IC249" s="18">
        <f t="shared" ca="1" si="1288"/>
        <v>0.9068692611234106</v>
      </c>
      <c r="ID249" s="18">
        <f t="shared" ca="1" si="1289"/>
        <v>0.89798057666743869</v>
      </c>
      <c r="IE249" s="18">
        <f t="shared" ca="1" si="1290"/>
        <v>1.0218390651726053</v>
      </c>
      <c r="IF249" s="18">
        <f t="shared" ca="1" si="1291"/>
        <v>1.1900065266106736</v>
      </c>
      <c r="IG249" s="21" t="s">
        <v>207</v>
      </c>
    </row>
    <row r="250" spans="1:241" x14ac:dyDescent="0.2">
      <c r="A250" t="s">
        <v>200</v>
      </c>
      <c r="B250" s="1">
        <f t="shared" si="1318"/>
        <v>1953</v>
      </c>
      <c r="C250" s="42">
        <f>'Annual Data - MER Dec 2019 PNNL'!C17</f>
        <v>355.34699999999998</v>
      </c>
      <c r="D250" s="42">
        <f>'Annual Data - MER Dec 2019 PNNL'!F17</f>
        <v>296.928</v>
      </c>
      <c r="E250" s="42">
        <f>'Annual Data - MER Dec 2019 PNNL'!I17</f>
        <v>677.68499999999995</v>
      </c>
      <c r="F250" s="42">
        <f>'Annual Data - MER Dec 2019 PNNL'!L17</f>
        <v>21.931999999999999</v>
      </c>
      <c r="G250" s="42"/>
      <c r="H250" s="42">
        <f t="shared" si="1292"/>
        <v>1351.8920000000001</v>
      </c>
      <c r="I250" s="27">
        <f t="shared" si="1293"/>
        <v>396.21688159437281</v>
      </c>
      <c r="J250" s="1"/>
      <c r="K250" s="525"/>
      <c r="L250" s="27"/>
      <c r="M250" s="42">
        <f>[10]Commercial_Total!D179</f>
        <v>296.928</v>
      </c>
      <c r="N250" s="27"/>
      <c r="O250" s="440">
        <v>1E-3</v>
      </c>
      <c r="P250" s="27"/>
      <c r="Q250" s="27">
        <f t="shared" si="1294"/>
        <v>296.92899999999997</v>
      </c>
      <c r="R250" s="27">
        <f t="shared" si="1295"/>
        <v>87.024912075029306</v>
      </c>
      <c r="S250" s="27"/>
      <c r="T250" s="1"/>
      <c r="U250" s="1"/>
      <c r="V250" s="1"/>
      <c r="W250" s="1"/>
      <c r="X250" s="1"/>
      <c r="Y250" s="1"/>
      <c r="AA250" s="23">
        <f t="shared" si="1230"/>
        <v>0</v>
      </c>
      <c r="AB250" s="23">
        <f t="shared" si="1230"/>
        <v>29253.228242721685</v>
      </c>
      <c r="AC250" s="23"/>
      <c r="AD250" s="58"/>
      <c r="AE250" s="27">
        <f t="shared" si="1231"/>
        <v>296.92899999999997</v>
      </c>
      <c r="AF250" s="27"/>
      <c r="AI250" s="267"/>
      <c r="AJ250" s="267">
        <f t="shared" si="1232"/>
        <v>10.150264358391857</v>
      </c>
      <c r="AK250" s="267"/>
      <c r="AL250" s="51"/>
      <c r="AM250" s="15"/>
      <c r="AN250" s="15"/>
      <c r="AO250" s="34" t="e">
        <f t="shared" si="1233"/>
        <v>#DIV/0!</v>
      </c>
      <c r="AP250" s="34" t="e">
        <f t="shared" si="1234"/>
        <v>#DIV/0!</v>
      </c>
      <c r="AR250" s="26">
        <f t="shared" si="1235"/>
        <v>0</v>
      </c>
      <c r="AS250" s="26">
        <f t="shared" si="1236"/>
        <v>0.25014119346971525</v>
      </c>
      <c r="AT250" s="26">
        <f t="shared" si="1237"/>
        <v>0</v>
      </c>
      <c r="AU250" s="26">
        <f t="shared" si="1238"/>
        <v>0</v>
      </c>
      <c r="AW250" s="26" t="e">
        <f t="shared" si="1239"/>
        <v>#DIV/0!</v>
      </c>
      <c r="AZ250" s="34" t="e">
        <f t="shared" si="1240"/>
        <v>#DIV/0!</v>
      </c>
      <c r="BA250" s="34" t="e">
        <f t="shared" si="1241"/>
        <v>#DIV/0!</v>
      </c>
      <c r="BB250" s="34" t="e">
        <f t="shared" si="1242"/>
        <v>#DIV/0!</v>
      </c>
      <c r="BC250" t="e">
        <f t="shared" si="1243"/>
        <v>#DIV/0!</v>
      </c>
      <c r="BE250" s="34"/>
      <c r="BI250" s="51"/>
      <c r="BJ250" s="258">
        <f>[10]Commercial_Total!Y179</f>
        <v>0.24755123204957649</v>
      </c>
      <c r="BK250" s="1"/>
      <c r="BL250" s="51"/>
      <c r="BM250" s="1"/>
      <c r="BN250" s="1"/>
      <c r="BO250" s="1"/>
      <c r="BP250" s="258">
        <f>[10]Commercial_Total!X179</f>
        <v>1.0104623249042042</v>
      </c>
      <c r="BQ250" s="1"/>
      <c r="BR250" s="51"/>
      <c r="CA250" s="83">
        <f t="shared" si="1319"/>
        <v>0.33902227364767135</v>
      </c>
      <c r="CB250" s="83" t="str">
        <f t="shared" si="1244"/>
        <v xml:space="preserve">NA </v>
      </c>
      <c r="CC250" s="83" t="str">
        <f t="shared" si="1245"/>
        <v xml:space="preserve">NA </v>
      </c>
      <c r="CD250" s="83" t="str">
        <f t="shared" si="1246"/>
        <v>NA</v>
      </c>
      <c r="CE250" s="83" t="str">
        <f t="shared" si="1247"/>
        <v>NA</v>
      </c>
      <c r="CF250" s="83" t="str">
        <f t="shared" si="1248"/>
        <v>NA</v>
      </c>
      <c r="CG250" s="84" t="str">
        <f t="shared" si="1296"/>
        <v xml:space="preserve">NA </v>
      </c>
      <c r="CH250" s="84">
        <f t="shared" si="1249"/>
        <v>3.8754949111364879E-2</v>
      </c>
      <c r="CI250" s="9"/>
      <c r="CJ250" s="84" t="str">
        <f t="shared" si="1297"/>
        <v xml:space="preserve">NA </v>
      </c>
      <c r="CL250" s="87">
        <f t="shared" si="1250"/>
        <v>0</v>
      </c>
      <c r="CM250" s="87" t="e">
        <f t="shared" si="1298"/>
        <v>#DIV/0!</v>
      </c>
      <c r="CN250" s="92">
        <f t="shared" si="1299"/>
        <v>0</v>
      </c>
      <c r="CO250" s="92">
        <f t="shared" si="1300"/>
        <v>0</v>
      </c>
      <c r="CP250" s="5">
        <f t="shared" si="1301"/>
        <v>0</v>
      </c>
      <c r="CQ250" s="91">
        <f t="shared" si="1302"/>
        <v>0</v>
      </c>
      <c r="CR250" s="37" t="e">
        <f t="shared" si="1251"/>
        <v>#VALUE!</v>
      </c>
      <c r="CS250" t="e">
        <f t="shared" si="1252"/>
        <v>#VALUE!</v>
      </c>
      <c r="CT250" s="84" t="str">
        <f t="shared" si="1253"/>
        <v xml:space="preserve">NA </v>
      </c>
      <c r="CU250" s="205"/>
      <c r="CV250" s="244"/>
      <c r="CW250" s="5"/>
      <c r="CX250" s="26">
        <f t="shared" si="1254"/>
        <v>0</v>
      </c>
      <c r="CY250" s="26">
        <f t="shared" si="1255"/>
        <v>0.99999663219153412</v>
      </c>
      <c r="CZ250" s="26">
        <f t="shared" si="1256"/>
        <v>0</v>
      </c>
      <c r="DA250" s="26">
        <f t="shared" si="1257"/>
        <v>3.3678084659969221E-6</v>
      </c>
      <c r="DB250" s="26">
        <f t="shared" si="1258"/>
        <v>0</v>
      </c>
      <c r="DC250" s="26">
        <f t="shared" si="1303"/>
        <v>1.0000000000000002</v>
      </c>
      <c r="DE250" s="26" t="e">
        <f t="shared" si="1320"/>
        <v>#DIV/0!</v>
      </c>
      <c r="DF250" s="26">
        <f t="shared" si="1321"/>
        <v>0.9999964865388572</v>
      </c>
      <c r="DG250" s="26" t="e">
        <f t="shared" si="1322"/>
        <v>#DIV/0!</v>
      </c>
      <c r="DH250" s="26">
        <f t="shared" si="1323"/>
        <v>3.5114619351566899E-6</v>
      </c>
      <c r="DI250" s="26" t="e">
        <f t="shared" si="1324"/>
        <v>#DIV/0!</v>
      </c>
      <c r="DJ250" s="26" t="e">
        <f t="shared" si="1325"/>
        <v>#DIV/0!</v>
      </c>
      <c r="DK250" s="26"/>
      <c r="DL250" s="26" t="e">
        <f t="shared" si="1326"/>
        <v>#DIV/0!</v>
      </c>
      <c r="DM250" s="26" t="e">
        <f t="shared" si="1327"/>
        <v>#DIV/0!</v>
      </c>
      <c r="DN250" s="26" t="e">
        <f t="shared" si="1328"/>
        <v>#DIV/0!</v>
      </c>
      <c r="DO250" s="26" t="e">
        <f t="shared" si="1329"/>
        <v>#DIV/0!</v>
      </c>
      <c r="DP250" s="26" t="e">
        <f t="shared" si="1330"/>
        <v>#DIV/0!</v>
      </c>
      <c r="DQ250" s="26" t="e">
        <f t="shared" si="1331"/>
        <v>#DIV/0!</v>
      </c>
      <c r="DR250" s="26"/>
      <c r="DS250" s="26"/>
      <c r="DT250" s="26" t="e">
        <f t="shared" si="1332"/>
        <v>#DIV/0!</v>
      </c>
      <c r="DU250" s="26">
        <f t="shared" si="1333"/>
        <v>6.3926575626634369E-2</v>
      </c>
      <c r="DV250" s="26" t="e">
        <f t="shared" si="1334"/>
        <v>#DIV/0!</v>
      </c>
      <c r="DW250" s="26" t="e">
        <f t="shared" si="1335"/>
        <v>#DIV/0!</v>
      </c>
      <c r="DX250" s="26" t="e">
        <f t="shared" si="1336"/>
        <v>#DIV/0!</v>
      </c>
      <c r="DZ250" s="26" t="e">
        <f t="shared" si="1337"/>
        <v>#DIV/0!</v>
      </c>
      <c r="EA250" s="26">
        <f t="shared" si="1338"/>
        <v>1</v>
      </c>
      <c r="EB250" s="26">
        <f t="shared" si="1259"/>
        <v>0.83103729024620454</v>
      </c>
      <c r="ED250" s="26" t="e">
        <f t="shared" si="1304"/>
        <v>#DIV/0!</v>
      </c>
      <c r="EE250" s="26" t="e">
        <f t="shared" si="1305"/>
        <v>#DIV/0!</v>
      </c>
      <c r="EF250" s="26" t="e">
        <f t="shared" si="1306"/>
        <v>#DIV/0!</v>
      </c>
      <c r="EG250" s="26" t="e">
        <f t="shared" si="1307"/>
        <v>#DIV/0!</v>
      </c>
      <c r="EH250" s="26" t="e">
        <f t="shared" si="1308"/>
        <v>#DIV/0!</v>
      </c>
      <c r="EJ250" s="26" t="e">
        <f t="shared" si="1309"/>
        <v>#DIV/0!</v>
      </c>
      <c r="EK250" s="26">
        <f t="shared" si="1339"/>
        <v>1</v>
      </c>
      <c r="EL250" s="26">
        <f t="shared" si="1260"/>
        <v>1.2052450914526913</v>
      </c>
      <c r="EO250" s="26" t="e">
        <f t="shared" si="1340"/>
        <v>#DIV/0!</v>
      </c>
      <c r="EP250" s="26">
        <f t="shared" si="1341"/>
        <v>6.9685113995588646E-2</v>
      </c>
      <c r="EQ250" s="26" t="e">
        <f t="shared" si="1342"/>
        <v>#DIV/0!</v>
      </c>
      <c r="ER250" s="26" t="e">
        <f t="shared" si="1343"/>
        <v>#DIV/0!</v>
      </c>
      <c r="ES250" s="26"/>
      <c r="EU250" s="26" t="e">
        <f t="shared" si="1344"/>
        <v>#DIV/0!</v>
      </c>
      <c r="EV250" s="26">
        <f t="shared" si="1345"/>
        <v>1</v>
      </c>
      <c r="EW250" s="26">
        <f t="shared" si="1261"/>
        <v>0.83711341312471399</v>
      </c>
      <c r="EX250" s="26"/>
      <c r="EY250" s="26" t="e">
        <f t="shared" si="1310"/>
        <v>#DIV/0!</v>
      </c>
      <c r="EZ250" s="26">
        <f t="shared" si="1311"/>
        <v>-5.7585383689543199E-3</v>
      </c>
      <c r="FA250" s="26" t="e">
        <f t="shared" si="1312"/>
        <v>#DIV/0!</v>
      </c>
      <c r="FB250" s="26" t="e">
        <f t="shared" si="1313"/>
        <v>#DIV/0!</v>
      </c>
      <c r="FC250" s="26"/>
      <c r="FD250" s="26"/>
      <c r="FE250" s="26" t="e">
        <f t="shared" si="1346"/>
        <v>#DIV/0!</v>
      </c>
      <c r="FF250" s="26">
        <f t="shared" si="1347"/>
        <v>1</v>
      </c>
      <c r="FG250" s="26">
        <f t="shared" si="1262"/>
        <v>0.99274113569649758</v>
      </c>
      <c r="FW250" s="26">
        <f t="shared" si="1263"/>
        <v>0.33902227364767135</v>
      </c>
      <c r="FY250" s="8">
        <f t="shared" si="1348"/>
        <v>4</v>
      </c>
      <c r="FZ250" t="b">
        <f t="shared" si="1314"/>
        <v>1</v>
      </c>
      <c r="GC250" s="13"/>
      <c r="GD250" s="20"/>
      <c r="GE250" s="12"/>
      <c r="GG250" s="17">
        <f t="shared" ca="1" si="1264"/>
        <v>1989</v>
      </c>
      <c r="GH250" s="18">
        <f t="shared" ca="1" si="1265"/>
        <v>1.1560790330897612</v>
      </c>
      <c r="GI250" s="18">
        <f t="shared" ca="1" si="1266"/>
        <v>0.9554733062524684</v>
      </c>
      <c r="GJ250" s="18">
        <f t="shared" ca="1" si="1267"/>
        <v>1.037516845370493</v>
      </c>
      <c r="GK250" s="94">
        <f t="shared" ca="1" si="1315"/>
        <v>1.1460438630777481</v>
      </c>
      <c r="GM250">
        <f t="shared" ca="1" si="1316"/>
        <v>1989</v>
      </c>
      <c r="GN250" s="18">
        <f t="shared" ca="1" si="1268"/>
        <v>1.0423198628368497</v>
      </c>
      <c r="GO250" s="18">
        <f t="shared" ca="1" si="1269"/>
        <v>1.0863462101371462</v>
      </c>
      <c r="GP250" s="18">
        <f t="shared" ca="1" si="1270"/>
        <v>0.98881429913041263</v>
      </c>
      <c r="GQ250" s="18">
        <f t="shared" ca="1" si="1271"/>
        <v>0.89854665167386094</v>
      </c>
      <c r="GR250" s="21" t="s">
        <v>207</v>
      </c>
      <c r="GY250" s="14"/>
      <c r="HA250">
        <f t="shared" si="1272"/>
        <v>0.24435701724169187</v>
      </c>
      <c r="HB250" t="e">
        <f t="shared" si="1273"/>
        <v>#VALUE!</v>
      </c>
      <c r="HC250" t="e">
        <f t="shared" si="1274"/>
        <v>#VALUE!</v>
      </c>
      <c r="HD250" t="e">
        <f t="shared" si="1275"/>
        <v>#VALUE!</v>
      </c>
      <c r="HE250" t="e">
        <f t="shared" si="1276"/>
        <v>#VALUE!</v>
      </c>
      <c r="HF250">
        <f t="shared" si="1277"/>
        <v>2.8904017103419381E-2</v>
      </c>
      <c r="HH250" t="e">
        <f t="shared" si="1278"/>
        <v>#VALUE!</v>
      </c>
      <c r="HJ250">
        <f t="shared" si="1279"/>
        <v>0</v>
      </c>
      <c r="HK250">
        <f t="shared" si="1280"/>
        <v>0.21052596432658149</v>
      </c>
      <c r="HL250">
        <f t="shared" si="1281"/>
        <v>0</v>
      </c>
      <c r="HM250">
        <f t="shared" si="1282"/>
        <v>0</v>
      </c>
      <c r="HN250" t="e">
        <f t="shared" si="1283"/>
        <v>#DIV/0!</v>
      </c>
      <c r="HP250" s="8">
        <f t="shared" si="1349"/>
        <v>4</v>
      </c>
      <c r="HQ250" t="b">
        <f t="shared" si="1317"/>
        <v>1</v>
      </c>
      <c r="HT250" s="13"/>
      <c r="HU250" s="12"/>
      <c r="HV250" s="11"/>
      <c r="HW250" s="17">
        <f t="shared" ca="1" si="1284"/>
        <v>1989</v>
      </c>
      <c r="HX250" s="18">
        <f t="shared" ca="1" si="1285"/>
        <v>0.83326685642801468</v>
      </c>
      <c r="HY250" s="18">
        <f t="shared" ca="1" si="1286"/>
        <v>1.0642857426076822</v>
      </c>
      <c r="HZ250" s="18">
        <f t="shared" ca="1" si="1287"/>
        <v>0.96380602155698136</v>
      </c>
      <c r="IC250" s="18">
        <f t="shared" ca="1" si="1288"/>
        <v>0.90645342438899634</v>
      </c>
      <c r="ID250" s="18">
        <f t="shared" ca="1" si="1289"/>
        <v>0.91122283766940915</v>
      </c>
      <c r="IE250" s="18">
        <f t="shared" ca="1" si="1290"/>
        <v>1.0265281944946778</v>
      </c>
      <c r="IF250" s="18">
        <f t="shared" ca="1" si="1291"/>
        <v>1.1752842605849001</v>
      </c>
      <c r="IG250" s="21" t="s">
        <v>207</v>
      </c>
    </row>
    <row r="251" spans="1:241" x14ac:dyDescent="0.2">
      <c r="A251" t="s">
        <v>200</v>
      </c>
      <c r="B251" s="1">
        <f t="shared" si="1318"/>
        <v>1954</v>
      </c>
      <c r="C251" s="42">
        <f>'Annual Data - MER Dec 2019 PNNL'!C18</f>
        <v>396.57100000000003</v>
      </c>
      <c r="D251" s="42">
        <f>'Annual Data - MER Dec 2019 PNNL'!F18</f>
        <v>319.346</v>
      </c>
      <c r="E251" s="42">
        <f>'Annual Data - MER Dec 2019 PNNL'!I18</f>
        <v>711.28200000000004</v>
      </c>
      <c r="F251" s="42">
        <f>'Annual Data - MER Dec 2019 PNNL'!L18</f>
        <v>20.047999999999998</v>
      </c>
      <c r="G251" s="42"/>
      <c r="H251" s="42">
        <f t="shared" si="1292"/>
        <v>1447.2470000000001</v>
      </c>
      <c r="I251" s="27">
        <f t="shared" si="1293"/>
        <v>424.16383352872219</v>
      </c>
      <c r="J251" s="1"/>
      <c r="K251" s="525"/>
      <c r="L251" s="27"/>
      <c r="M251" s="42">
        <f>[10]Commercial_Total!D180</f>
        <v>319.346</v>
      </c>
      <c r="N251" s="27"/>
      <c r="O251" s="440">
        <v>1E-3</v>
      </c>
      <c r="P251" s="27"/>
      <c r="Q251" s="27">
        <f t="shared" si="1294"/>
        <v>319.34699999999998</v>
      </c>
      <c r="R251" s="27">
        <f t="shared" si="1295"/>
        <v>93.595252051582648</v>
      </c>
      <c r="S251" s="27"/>
      <c r="T251" s="1"/>
      <c r="U251" s="1"/>
      <c r="V251" s="1"/>
      <c r="W251" s="1"/>
      <c r="X251" s="1"/>
      <c r="Y251" s="1"/>
      <c r="AA251" s="23">
        <f t="shared" si="1230"/>
        <v>0</v>
      </c>
      <c r="AB251" s="23">
        <f t="shared" si="1230"/>
        <v>29913.833099802614</v>
      </c>
      <c r="AC251" s="23"/>
      <c r="AD251" s="58"/>
      <c r="AE251" s="27">
        <f t="shared" si="1231"/>
        <v>319.34699999999998</v>
      </c>
      <c r="AF251" s="27"/>
      <c r="AI251" s="267"/>
      <c r="AJ251" s="267">
        <f t="shared" si="1232"/>
        <v>10.675529242091921</v>
      </c>
      <c r="AK251" s="267"/>
      <c r="AL251" s="51"/>
      <c r="AM251" s="15"/>
      <c r="AN251" s="15"/>
      <c r="AO251" s="34" t="e">
        <f t="shared" si="1233"/>
        <v>#DIV/0!</v>
      </c>
      <c r="AP251" s="34" t="e">
        <f t="shared" si="1234"/>
        <v>#DIV/0!</v>
      </c>
      <c r="AR251" s="26">
        <f t="shared" si="1235"/>
        <v>0</v>
      </c>
      <c r="AS251" s="26">
        <f t="shared" si="1236"/>
        <v>0.26308572183442103</v>
      </c>
      <c r="AT251" s="26">
        <f t="shared" si="1237"/>
        <v>0</v>
      </c>
      <c r="AU251" s="26">
        <f t="shared" si="1238"/>
        <v>0</v>
      </c>
      <c r="AW251" s="26" t="e">
        <f t="shared" si="1239"/>
        <v>#DIV/0!</v>
      </c>
      <c r="AZ251" s="34" t="e">
        <f t="shared" si="1240"/>
        <v>#DIV/0!</v>
      </c>
      <c r="BA251" s="34" t="e">
        <f t="shared" si="1241"/>
        <v>#DIV/0!</v>
      </c>
      <c r="BB251" s="34" t="e">
        <f t="shared" si="1242"/>
        <v>#DIV/0!</v>
      </c>
      <c r="BC251" t="e">
        <f t="shared" si="1243"/>
        <v>#DIV/0!</v>
      </c>
      <c r="BE251" s="34"/>
      <c r="BI251" s="51"/>
      <c r="BJ251" s="258">
        <f>[10]Commercial_Total!Y180</f>
        <v>0.26074188260295639</v>
      </c>
      <c r="BK251" s="1"/>
      <c r="BL251" s="51"/>
      <c r="BM251" s="1"/>
      <c r="BN251" s="1"/>
      <c r="BO251" s="1"/>
      <c r="BP251" s="258">
        <f>[10]Commercial_Total!X180</f>
        <v>1.0089891167773519</v>
      </c>
      <c r="BQ251" s="1"/>
      <c r="BR251" s="51"/>
      <c r="CA251" s="83">
        <f t="shared" si="1319"/>
        <v>0.33706028096741331</v>
      </c>
      <c r="CB251" s="83" t="str">
        <f t="shared" si="1244"/>
        <v xml:space="preserve">NA </v>
      </c>
      <c r="CC251" s="83" t="str">
        <f t="shared" si="1245"/>
        <v xml:space="preserve">NA </v>
      </c>
      <c r="CD251" s="83" t="str">
        <f t="shared" si="1246"/>
        <v>NA</v>
      </c>
      <c r="CE251" s="83" t="str">
        <f t="shared" si="1247"/>
        <v>NA</v>
      </c>
      <c r="CF251" s="83" t="str">
        <f t="shared" si="1248"/>
        <v>NA</v>
      </c>
      <c r="CG251" s="84" t="str">
        <f t="shared" si="1296"/>
        <v xml:space="preserve">NA </v>
      </c>
      <c r="CH251" s="84">
        <f t="shared" si="1249"/>
        <v>4.1680929561838151E-2</v>
      </c>
      <c r="CI251" s="9"/>
      <c r="CJ251" s="84" t="str">
        <f t="shared" si="1297"/>
        <v xml:space="preserve">NA </v>
      </c>
      <c r="CL251" s="87">
        <f t="shared" si="1250"/>
        <v>0</v>
      </c>
      <c r="CM251" s="87" t="e">
        <f t="shared" si="1298"/>
        <v>#DIV/0!</v>
      </c>
      <c r="CN251" s="92">
        <f t="shared" si="1299"/>
        <v>0</v>
      </c>
      <c r="CO251" s="92">
        <f t="shared" si="1300"/>
        <v>0</v>
      </c>
      <c r="CP251" s="5">
        <f t="shared" si="1301"/>
        <v>0</v>
      </c>
      <c r="CQ251" s="91">
        <f t="shared" si="1302"/>
        <v>0</v>
      </c>
      <c r="CR251" s="37" t="e">
        <f t="shared" si="1251"/>
        <v>#VALUE!</v>
      </c>
      <c r="CS251" t="e">
        <f t="shared" si="1252"/>
        <v>#VALUE!</v>
      </c>
      <c r="CT251" s="84" t="str">
        <f t="shared" si="1253"/>
        <v xml:space="preserve">NA </v>
      </c>
      <c r="CU251" s="205"/>
      <c r="CV251" s="244"/>
      <c r="CW251" s="5"/>
      <c r="CX251" s="26">
        <f t="shared" si="1254"/>
        <v>0</v>
      </c>
      <c r="CY251" s="26">
        <f t="shared" si="1255"/>
        <v>0.99999686861000736</v>
      </c>
      <c r="CZ251" s="26">
        <f t="shared" si="1256"/>
        <v>0</v>
      </c>
      <c r="DA251" s="26">
        <f t="shared" si="1257"/>
        <v>3.1313899927038614E-6</v>
      </c>
      <c r="DB251" s="26">
        <f t="shared" si="1258"/>
        <v>0</v>
      </c>
      <c r="DC251" s="26">
        <f t="shared" si="1303"/>
        <v>1</v>
      </c>
      <c r="DE251" s="26" t="e">
        <f t="shared" si="1320"/>
        <v>#DIV/0!</v>
      </c>
      <c r="DF251" s="26">
        <f t="shared" si="1321"/>
        <v>0.99999675024368939</v>
      </c>
      <c r="DG251" s="26" t="e">
        <f t="shared" si="1322"/>
        <v>#DIV/0!</v>
      </c>
      <c r="DH251" s="26">
        <f t="shared" si="1323"/>
        <v>3.2481653748109054E-6</v>
      </c>
      <c r="DI251" s="26" t="e">
        <f t="shared" si="1324"/>
        <v>#DIV/0!</v>
      </c>
      <c r="DJ251" s="26" t="e">
        <f t="shared" si="1325"/>
        <v>#DIV/0!</v>
      </c>
      <c r="DK251" s="26"/>
      <c r="DL251" s="26" t="e">
        <f t="shared" si="1326"/>
        <v>#DIV/0!</v>
      </c>
      <c r="DM251" s="26" t="e">
        <f t="shared" si="1327"/>
        <v>#DIV/0!</v>
      </c>
      <c r="DN251" s="26" t="e">
        <f t="shared" si="1328"/>
        <v>#DIV/0!</v>
      </c>
      <c r="DO251" s="26" t="e">
        <f t="shared" si="1329"/>
        <v>#DIV/0!</v>
      </c>
      <c r="DP251" s="26" t="e">
        <f t="shared" si="1330"/>
        <v>#DIV/0!</v>
      </c>
      <c r="DQ251" s="26" t="e">
        <f t="shared" si="1331"/>
        <v>#DIV/0!</v>
      </c>
      <c r="DR251" s="26"/>
      <c r="DS251" s="26"/>
      <c r="DT251" s="26" t="e">
        <f t="shared" si="1332"/>
        <v>#DIV/0!</v>
      </c>
      <c r="DU251" s="26">
        <f t="shared" si="1333"/>
        <v>5.0454385288896821E-2</v>
      </c>
      <c r="DV251" s="26" t="e">
        <f t="shared" si="1334"/>
        <v>#DIV/0!</v>
      </c>
      <c r="DW251" s="26" t="e">
        <f t="shared" si="1335"/>
        <v>#DIV/0!</v>
      </c>
      <c r="DX251" s="26" t="e">
        <f t="shared" si="1336"/>
        <v>#DIV/0!</v>
      </c>
      <c r="DZ251" s="26" t="e">
        <f t="shared" si="1337"/>
        <v>#DIV/0!</v>
      </c>
      <c r="EA251" s="26">
        <f t="shared" si="1338"/>
        <v>1</v>
      </c>
      <c r="EB251" s="26">
        <f t="shared" si="1259"/>
        <v>0.83103729024620454</v>
      </c>
      <c r="ED251" s="26" t="e">
        <f t="shared" si="1304"/>
        <v>#DIV/0!</v>
      </c>
      <c r="EE251" s="26" t="e">
        <f t="shared" si="1305"/>
        <v>#DIV/0!</v>
      </c>
      <c r="EF251" s="26" t="e">
        <f t="shared" si="1306"/>
        <v>#DIV/0!</v>
      </c>
      <c r="EG251" s="26" t="e">
        <f t="shared" si="1307"/>
        <v>#DIV/0!</v>
      </c>
      <c r="EH251" s="26" t="e">
        <f t="shared" si="1308"/>
        <v>#DIV/0!</v>
      </c>
      <c r="EJ251" s="26" t="e">
        <f t="shared" si="1309"/>
        <v>#DIV/0!</v>
      </c>
      <c r="EK251" s="26">
        <f t="shared" si="1339"/>
        <v>1</v>
      </c>
      <c r="EL251" s="26">
        <f t="shared" si="1260"/>
        <v>1.2052450914526913</v>
      </c>
      <c r="EO251" s="26" t="e">
        <f t="shared" si="1340"/>
        <v>#DIV/0!</v>
      </c>
      <c r="EP251" s="26">
        <f t="shared" si="1341"/>
        <v>5.1913403671596185E-2</v>
      </c>
      <c r="EQ251" s="26" t="e">
        <f t="shared" si="1342"/>
        <v>#DIV/0!</v>
      </c>
      <c r="ER251" s="26" t="e">
        <f t="shared" si="1343"/>
        <v>#DIV/0!</v>
      </c>
      <c r="ES251" s="26"/>
      <c r="EU251" s="26" t="e">
        <f t="shared" si="1344"/>
        <v>#DIV/0!</v>
      </c>
      <c r="EV251" s="26">
        <f t="shared" si="1345"/>
        <v>1</v>
      </c>
      <c r="EW251" s="26">
        <f t="shared" si="1261"/>
        <v>0.83711341312471399</v>
      </c>
      <c r="EX251" s="26"/>
      <c r="EY251" s="26" t="e">
        <f t="shared" si="1310"/>
        <v>#DIV/0!</v>
      </c>
      <c r="EZ251" s="26">
        <f t="shared" si="1311"/>
        <v>-1.459018382699606E-3</v>
      </c>
      <c r="FA251" s="26" t="e">
        <f t="shared" si="1312"/>
        <v>#DIV/0!</v>
      </c>
      <c r="FB251" s="26" t="e">
        <f t="shared" si="1313"/>
        <v>#DIV/0!</v>
      </c>
      <c r="FC251" s="26"/>
      <c r="FD251" s="26"/>
      <c r="FE251" s="26" t="e">
        <f t="shared" si="1346"/>
        <v>#DIV/0!</v>
      </c>
      <c r="FF251" s="26">
        <f t="shared" si="1347"/>
        <v>1</v>
      </c>
      <c r="FG251" s="26">
        <f t="shared" si="1262"/>
        <v>0.99274113569649758</v>
      </c>
      <c r="FW251" s="26">
        <f t="shared" si="1263"/>
        <v>0.33706028096741331</v>
      </c>
      <c r="FY251" s="8">
        <f t="shared" si="1348"/>
        <v>5</v>
      </c>
      <c r="FZ251" t="b">
        <f t="shared" si="1314"/>
        <v>1</v>
      </c>
      <c r="GB251" t="s">
        <v>189</v>
      </c>
      <c r="GD251" s="20">
        <f ca="1">SUM(GD246:GD250)</f>
        <v>1</v>
      </c>
      <c r="GE251" s="11"/>
      <c r="GF251" s="11"/>
      <c r="GG251" s="17">
        <f t="shared" ca="1" si="1264"/>
        <v>1990</v>
      </c>
      <c r="GH251" s="18">
        <f t="shared" ca="1" si="1265"/>
        <v>1.177887336343399</v>
      </c>
      <c r="GI251" s="18">
        <f t="shared" ca="1" si="1266"/>
        <v>0.94717815763777991</v>
      </c>
      <c r="GJ251" s="18">
        <f t="shared" ca="1" si="1267"/>
        <v>1.0538097460487936</v>
      </c>
      <c r="GK251" s="94">
        <f t="shared" ca="1" si="1315"/>
        <v>1.1757030311629284</v>
      </c>
      <c r="GM251">
        <f t="shared" ca="1" si="1316"/>
        <v>1990</v>
      </c>
      <c r="GN251" s="18">
        <f t="shared" ca="1" si="1268"/>
        <v>1.0600732257507914</v>
      </c>
      <c r="GO251" s="18">
        <f t="shared" ca="1" si="1269"/>
        <v>1.0932390801324356</v>
      </c>
      <c r="GP251" s="18">
        <f t="shared" ca="1" si="1270"/>
        <v>1.0118749521591266</v>
      </c>
      <c r="GQ251" s="18">
        <f t="shared" ca="1" si="1271"/>
        <v>0.88638267023695083</v>
      </c>
      <c r="GR251" s="21" t="s">
        <v>207</v>
      </c>
      <c r="GY251" s="14"/>
      <c r="HA251">
        <f t="shared" si="1272"/>
        <v>0.24294287216491106</v>
      </c>
      <c r="HB251" t="e">
        <f t="shared" si="1273"/>
        <v>#VALUE!</v>
      </c>
      <c r="HC251" t="e">
        <f t="shared" si="1274"/>
        <v>#VALUE!</v>
      </c>
      <c r="HD251" t="e">
        <f t="shared" si="1275"/>
        <v>#VALUE!</v>
      </c>
      <c r="HE251" t="e">
        <f t="shared" si="1276"/>
        <v>#VALUE!</v>
      </c>
      <c r="HF251">
        <f t="shared" si="1277"/>
        <v>3.1086256815352053E-2</v>
      </c>
      <c r="HH251" t="e">
        <f t="shared" si="1278"/>
        <v>#VALUE!</v>
      </c>
      <c r="HJ251">
        <f t="shared" si="1279"/>
        <v>0</v>
      </c>
      <c r="HK251">
        <f t="shared" si="1280"/>
        <v>0.22142044867332866</v>
      </c>
      <c r="HL251">
        <f t="shared" si="1281"/>
        <v>0</v>
      </c>
      <c r="HM251">
        <f t="shared" si="1282"/>
        <v>0</v>
      </c>
      <c r="HN251" t="e">
        <f t="shared" si="1283"/>
        <v>#DIV/0!</v>
      </c>
      <c r="HP251" s="8">
        <f t="shared" si="1349"/>
        <v>5</v>
      </c>
      <c r="HQ251" t="b">
        <f t="shared" si="1317"/>
        <v>1</v>
      </c>
      <c r="HS251" t="s">
        <v>189</v>
      </c>
      <c r="HT251" s="12">
        <f ca="1">SUM(HT246:HT250)</f>
        <v>1</v>
      </c>
      <c r="HU251" s="11"/>
      <c r="HV251" s="11"/>
      <c r="HW251" s="17">
        <f t="shared" ca="1" si="1284"/>
        <v>1990</v>
      </c>
      <c r="HX251" s="18">
        <f t="shared" ca="1" si="1285"/>
        <v>0.84898562285838608</v>
      </c>
      <c r="HY251" s="18">
        <f t="shared" ca="1" si="1286"/>
        <v>1.0550459152408127</v>
      </c>
      <c r="HZ251" s="18">
        <f t="shared" ca="1" si="1287"/>
        <v>0.9789413862042593</v>
      </c>
      <c r="IC251" s="18">
        <f t="shared" ca="1" si="1288"/>
        <v>0.91934535496666181</v>
      </c>
      <c r="ID251" s="18">
        <f t="shared" ca="1" si="1289"/>
        <v>0.92729500053999825</v>
      </c>
      <c r="IE251" s="18">
        <f t="shared" ca="1" si="1290"/>
        <v>1.0527881723535444</v>
      </c>
      <c r="IF251" s="18">
        <f t="shared" ca="1" si="1291"/>
        <v>1.1593739726747334</v>
      </c>
      <c r="IG251" s="21" t="s">
        <v>207</v>
      </c>
    </row>
    <row r="252" spans="1:241" x14ac:dyDescent="0.2">
      <c r="A252" t="s">
        <v>200</v>
      </c>
      <c r="B252" s="1">
        <f t="shared" si="1318"/>
        <v>1955</v>
      </c>
      <c r="C252" s="42">
        <f>'Annual Data - MER Dec 2019 PNNL'!C19</f>
        <v>438.10300000000001</v>
      </c>
      <c r="D252" s="42">
        <f>'Annual Data - MER Dec 2019 PNNL'!F19</f>
        <v>349.89100000000002</v>
      </c>
      <c r="E252" s="42">
        <f>'Annual Data - MER Dec 2019 PNNL'!I19</f>
        <v>887.03300000000002</v>
      </c>
      <c r="F252" s="42">
        <f>'Annual Data - MER Dec 2019 PNNL'!L19</f>
        <v>19.876999999999999</v>
      </c>
      <c r="G252" s="42"/>
      <c r="H252" s="42">
        <f t="shared" si="1292"/>
        <v>1694.904</v>
      </c>
      <c r="I252" s="27">
        <f t="shared" si="1293"/>
        <v>496.74794841735053</v>
      </c>
      <c r="J252" s="1"/>
      <c r="K252" s="525"/>
      <c r="L252" s="27"/>
      <c r="M252" s="42">
        <f>[10]Commercial_Total!D181</f>
        <v>349.89100000000002</v>
      </c>
      <c r="N252" s="27"/>
      <c r="O252" s="440">
        <v>1E-3</v>
      </c>
      <c r="P252" s="27"/>
      <c r="Q252" s="27">
        <f t="shared" si="1294"/>
        <v>349.892</v>
      </c>
      <c r="R252" s="27">
        <f t="shared" si="1295"/>
        <v>102.54747948417351</v>
      </c>
      <c r="S252" s="27"/>
      <c r="T252" s="1"/>
      <c r="U252" s="1"/>
      <c r="V252" s="1"/>
      <c r="W252" s="1"/>
      <c r="X252" s="1"/>
      <c r="Y252" s="1"/>
      <c r="AA252" s="23">
        <f t="shared" si="1230"/>
        <v>0</v>
      </c>
      <c r="AB252" s="23">
        <f t="shared" si="1230"/>
        <v>30679.715723217607</v>
      </c>
      <c r="AC252" s="23"/>
      <c r="AD252" s="58"/>
      <c r="AE252" s="27">
        <f t="shared" si="1231"/>
        <v>349.892</v>
      </c>
      <c r="AF252" s="27"/>
      <c r="AI252" s="267"/>
      <c r="AJ252" s="267">
        <f t="shared" si="1232"/>
        <v>11.404636312689549</v>
      </c>
      <c r="AK252" s="267"/>
      <c r="AL252" s="51"/>
      <c r="AM252" s="15"/>
      <c r="AN252" s="15"/>
      <c r="AO252" s="34" t="e">
        <f t="shared" si="1233"/>
        <v>#DIV/0!</v>
      </c>
      <c r="AP252" s="34" t="e">
        <f t="shared" si="1234"/>
        <v>#DIV/0!</v>
      </c>
      <c r="AR252" s="26">
        <f t="shared" si="1235"/>
        <v>0</v>
      </c>
      <c r="AS252" s="26">
        <f t="shared" si="1236"/>
        <v>0.28105369846704081</v>
      </c>
      <c r="AT252" s="26">
        <f t="shared" si="1237"/>
        <v>0</v>
      </c>
      <c r="AU252" s="26">
        <f t="shared" si="1238"/>
        <v>0</v>
      </c>
      <c r="AW252" s="26" t="e">
        <f t="shared" si="1239"/>
        <v>#DIV/0!</v>
      </c>
      <c r="AZ252" s="34" t="e">
        <f t="shared" si="1240"/>
        <v>#DIV/0!</v>
      </c>
      <c r="BA252" s="34" t="e">
        <f t="shared" si="1241"/>
        <v>#DIV/0!</v>
      </c>
      <c r="BB252" s="34" t="e">
        <f t="shared" si="1242"/>
        <v>#DIV/0!</v>
      </c>
      <c r="BC252" t="e">
        <f t="shared" si="1243"/>
        <v>#DIV/0!</v>
      </c>
      <c r="BE252" s="34"/>
      <c r="BI252" s="51"/>
      <c r="BJ252" s="258">
        <f>[10]Commercial_Total!Y181</f>
        <v>0.27653234222680595</v>
      </c>
      <c r="BK252" s="1"/>
      <c r="BL252" s="51"/>
      <c r="BM252" s="1"/>
      <c r="BN252" s="1"/>
      <c r="BO252" s="1"/>
      <c r="BP252" s="258">
        <f>[10]Commercial_Total!X181</f>
        <v>1.0163501896516918</v>
      </c>
      <c r="BQ252" s="1"/>
      <c r="BR252" s="51"/>
      <c r="CA252" s="83">
        <f t="shared" si="1319"/>
        <v>0.36110726817673022</v>
      </c>
      <c r="CB252" s="83" t="str">
        <f t="shared" si="1244"/>
        <v xml:space="preserve">NA </v>
      </c>
      <c r="CC252" s="83" t="str">
        <f t="shared" si="1245"/>
        <v xml:space="preserve">NA </v>
      </c>
      <c r="CD252" s="83" t="str">
        <f t="shared" si="1246"/>
        <v>NA</v>
      </c>
      <c r="CE252" s="83" t="str">
        <f t="shared" si="1247"/>
        <v>NA</v>
      </c>
      <c r="CF252" s="83" t="str">
        <f t="shared" si="1248"/>
        <v>NA</v>
      </c>
      <c r="CG252" s="84" t="str">
        <f t="shared" si="1296"/>
        <v xml:space="preserve">NA </v>
      </c>
      <c r="CH252" s="84">
        <f t="shared" si="1249"/>
        <v>4.5667639922249703E-2</v>
      </c>
      <c r="CI252" s="9"/>
      <c r="CJ252" s="84" t="str">
        <f t="shared" si="1297"/>
        <v xml:space="preserve">NA </v>
      </c>
      <c r="CL252" s="87">
        <f t="shared" si="1250"/>
        <v>0</v>
      </c>
      <c r="CM252" s="87" t="e">
        <f t="shared" si="1298"/>
        <v>#DIV/0!</v>
      </c>
      <c r="CN252" s="92">
        <f t="shared" si="1299"/>
        <v>0</v>
      </c>
      <c r="CO252" s="92">
        <f t="shared" si="1300"/>
        <v>0</v>
      </c>
      <c r="CP252" s="5">
        <f t="shared" si="1301"/>
        <v>0</v>
      </c>
      <c r="CQ252" s="91">
        <f t="shared" si="1302"/>
        <v>0</v>
      </c>
      <c r="CR252" s="37" t="e">
        <f t="shared" si="1251"/>
        <v>#VALUE!</v>
      </c>
      <c r="CS252" t="e">
        <f t="shared" si="1252"/>
        <v>#VALUE!</v>
      </c>
      <c r="CT252" s="84" t="str">
        <f t="shared" si="1253"/>
        <v xml:space="preserve">NA </v>
      </c>
      <c r="CU252" s="205"/>
      <c r="CV252" s="244"/>
      <c r="CW252" s="5"/>
      <c r="CX252" s="26">
        <f t="shared" si="1254"/>
        <v>0</v>
      </c>
      <c r="CY252" s="26">
        <f t="shared" si="1255"/>
        <v>0.99999714197523815</v>
      </c>
      <c r="CZ252" s="26">
        <f t="shared" si="1256"/>
        <v>0</v>
      </c>
      <c r="DA252" s="26">
        <f t="shared" si="1257"/>
        <v>2.8580247619265375E-6</v>
      </c>
      <c r="DB252" s="26">
        <f t="shared" si="1258"/>
        <v>0</v>
      </c>
      <c r="DC252" s="26">
        <f t="shared" si="1303"/>
        <v>1</v>
      </c>
      <c r="DE252" s="26" t="e">
        <f t="shared" si="1320"/>
        <v>#DIV/0!</v>
      </c>
      <c r="DF252" s="26">
        <f t="shared" si="1321"/>
        <v>0.99999700501041067</v>
      </c>
      <c r="DG252" s="26" t="e">
        <f t="shared" si="1322"/>
        <v>#DIV/0!</v>
      </c>
      <c r="DH252" s="26">
        <f t="shared" si="1323"/>
        <v>2.9926267592648076E-6</v>
      </c>
      <c r="DI252" s="26" t="e">
        <f t="shared" si="1324"/>
        <v>#DIV/0!</v>
      </c>
      <c r="DJ252" s="26" t="e">
        <f t="shared" si="1325"/>
        <v>#DIV/0!</v>
      </c>
      <c r="DK252" s="26"/>
      <c r="DL252" s="26" t="e">
        <f t="shared" si="1326"/>
        <v>#DIV/0!</v>
      </c>
      <c r="DM252" s="26" t="e">
        <f t="shared" si="1327"/>
        <v>#DIV/0!</v>
      </c>
      <c r="DN252" s="26" t="e">
        <f t="shared" si="1328"/>
        <v>#DIV/0!</v>
      </c>
      <c r="DO252" s="26" t="e">
        <f t="shared" si="1329"/>
        <v>#DIV/0!</v>
      </c>
      <c r="DP252" s="26" t="e">
        <f t="shared" si="1330"/>
        <v>#DIV/0!</v>
      </c>
      <c r="DQ252" s="26" t="e">
        <f t="shared" si="1331"/>
        <v>#DIV/0!</v>
      </c>
      <c r="DR252" s="26"/>
      <c r="DS252" s="26"/>
      <c r="DT252" s="26" t="e">
        <f t="shared" si="1332"/>
        <v>#DIV/0!</v>
      </c>
      <c r="DU252" s="26">
        <f t="shared" si="1333"/>
        <v>6.6065831219113025E-2</v>
      </c>
      <c r="DV252" s="26" t="e">
        <f t="shared" si="1334"/>
        <v>#DIV/0!</v>
      </c>
      <c r="DW252" s="26" t="e">
        <f t="shared" si="1335"/>
        <v>#DIV/0!</v>
      </c>
      <c r="DX252" s="26" t="e">
        <f t="shared" si="1336"/>
        <v>#DIV/0!</v>
      </c>
      <c r="DZ252" s="26" t="e">
        <f t="shared" si="1337"/>
        <v>#DIV/0!</v>
      </c>
      <c r="EA252" s="26">
        <f t="shared" si="1338"/>
        <v>1</v>
      </c>
      <c r="EB252" s="26">
        <f t="shared" si="1259"/>
        <v>0.83103729024620454</v>
      </c>
      <c r="ED252" s="26" t="e">
        <f t="shared" si="1304"/>
        <v>#DIV/0!</v>
      </c>
      <c r="EE252" s="26" t="e">
        <f t="shared" si="1305"/>
        <v>#DIV/0!</v>
      </c>
      <c r="EF252" s="26" t="e">
        <f t="shared" si="1306"/>
        <v>#DIV/0!</v>
      </c>
      <c r="EG252" s="26" t="e">
        <f t="shared" si="1307"/>
        <v>#DIV/0!</v>
      </c>
      <c r="EH252" s="26" t="e">
        <f t="shared" si="1308"/>
        <v>#DIV/0!</v>
      </c>
      <c r="EJ252" s="26" t="e">
        <f t="shared" si="1309"/>
        <v>#DIV/0!</v>
      </c>
      <c r="EK252" s="26">
        <f t="shared" si="1339"/>
        <v>1</v>
      </c>
      <c r="EL252" s="26">
        <f t="shared" si="1260"/>
        <v>1.2052450914526913</v>
      </c>
      <c r="EO252" s="26" t="e">
        <f t="shared" si="1340"/>
        <v>#DIV/0!</v>
      </c>
      <c r="EP252" s="26">
        <f t="shared" si="1341"/>
        <v>5.8796821761506392E-2</v>
      </c>
      <c r="EQ252" s="26" t="e">
        <f t="shared" si="1342"/>
        <v>#DIV/0!</v>
      </c>
      <c r="ER252" s="26" t="e">
        <f t="shared" si="1343"/>
        <v>#DIV/0!</v>
      </c>
      <c r="ES252" s="26"/>
      <c r="EU252" s="26" t="e">
        <f t="shared" si="1344"/>
        <v>#DIV/0!</v>
      </c>
      <c r="EV252" s="26">
        <f t="shared" si="1345"/>
        <v>1</v>
      </c>
      <c r="EW252" s="26">
        <f t="shared" si="1261"/>
        <v>0.83711341312471399</v>
      </c>
      <c r="EX252" s="26"/>
      <c r="EY252" s="26" t="e">
        <f t="shared" si="1310"/>
        <v>#DIV/0!</v>
      </c>
      <c r="EZ252" s="26">
        <f t="shared" si="1311"/>
        <v>7.2690094576068785E-3</v>
      </c>
      <c r="FA252" s="26" t="e">
        <f t="shared" si="1312"/>
        <v>#DIV/0!</v>
      </c>
      <c r="FB252" s="26" t="e">
        <f t="shared" si="1313"/>
        <v>#DIV/0!</v>
      </c>
      <c r="FC252" s="26"/>
      <c r="FD252" s="26"/>
      <c r="FE252" s="26" t="e">
        <f t="shared" si="1346"/>
        <v>#DIV/0!</v>
      </c>
      <c r="FF252" s="26">
        <f t="shared" si="1347"/>
        <v>1</v>
      </c>
      <c r="FG252" s="26">
        <f t="shared" si="1262"/>
        <v>0.99274113569649758</v>
      </c>
      <c r="FW252" s="26">
        <f t="shared" si="1263"/>
        <v>0.36110726817673022</v>
      </c>
      <c r="FY252" s="8">
        <f t="shared" si="1348"/>
        <v>6</v>
      </c>
      <c r="FZ252" t="b">
        <f t="shared" si="1314"/>
        <v>1</v>
      </c>
      <c r="GD252" s="11"/>
      <c r="GE252" s="11"/>
      <c r="GF252" s="11"/>
      <c r="GG252" s="17">
        <f t="shared" ca="1" si="1264"/>
        <v>1991</v>
      </c>
      <c r="GH252" s="18">
        <f t="shared" ca="1" si="1265"/>
        <v>1.1766170718516933</v>
      </c>
      <c r="GI252" s="18">
        <f t="shared" ca="1" si="1266"/>
        <v>0.95971480184435509</v>
      </c>
      <c r="GJ252" s="18">
        <f t="shared" ca="1" si="1267"/>
        <v>1.0597000738482834</v>
      </c>
      <c r="GK252" s="94">
        <f t="shared" ca="1" si="1315"/>
        <v>1.1966311475010991</v>
      </c>
      <c r="GM252">
        <f t="shared" ca="1" si="1316"/>
        <v>1991</v>
      </c>
      <c r="GN252" s="18">
        <f t="shared" ca="1" si="1268"/>
        <v>1.0580578206095437</v>
      </c>
      <c r="GO252" s="18">
        <f t="shared" ca="1" si="1269"/>
        <v>1.0946050120577711</v>
      </c>
      <c r="GP252" s="18">
        <f t="shared" ca="1" si="1270"/>
        <v>1.0300581101490418</v>
      </c>
      <c r="GQ252" s="18">
        <f t="shared" ca="1" si="1271"/>
        <v>0.87816280924910872</v>
      </c>
      <c r="GR252" s="21" t="s">
        <v>207</v>
      </c>
      <c r="GY252" s="14"/>
      <c r="HA252">
        <f t="shared" si="1272"/>
        <v>0.26027521438801965</v>
      </c>
      <c r="HB252" t="e">
        <f t="shared" si="1273"/>
        <v>#VALUE!</v>
      </c>
      <c r="HC252" t="e">
        <f t="shared" si="1274"/>
        <v>#VALUE!</v>
      </c>
      <c r="HD252" t="e">
        <f t="shared" si="1275"/>
        <v>#VALUE!</v>
      </c>
      <c r="HE252" t="e">
        <f t="shared" si="1276"/>
        <v>#VALUE!</v>
      </c>
      <c r="HF252">
        <f t="shared" si="1277"/>
        <v>3.4059604660877235E-2</v>
      </c>
      <c r="HH252" t="e">
        <f t="shared" si="1278"/>
        <v>#VALUE!</v>
      </c>
      <c r="HJ252">
        <f t="shared" si="1279"/>
        <v>0</v>
      </c>
      <c r="HK252">
        <f t="shared" si="1280"/>
        <v>0.23654281038876415</v>
      </c>
      <c r="HL252">
        <f t="shared" si="1281"/>
        <v>0</v>
      </c>
      <c r="HM252">
        <f t="shared" si="1282"/>
        <v>0</v>
      </c>
      <c r="HN252" t="e">
        <f t="shared" si="1283"/>
        <v>#DIV/0!</v>
      </c>
      <c r="HP252" s="8">
        <f t="shared" si="1349"/>
        <v>6</v>
      </c>
      <c r="HQ252" t="b">
        <f t="shared" si="1317"/>
        <v>1</v>
      </c>
      <c r="HT252" s="11"/>
      <c r="HU252" s="11"/>
      <c r="HV252" s="11"/>
      <c r="HW252" s="17">
        <f t="shared" ca="1" si="1284"/>
        <v>1991</v>
      </c>
      <c r="HX252" s="18">
        <f t="shared" ca="1" si="1285"/>
        <v>0.84807005457149576</v>
      </c>
      <c r="HY252" s="18">
        <f t="shared" ca="1" si="1286"/>
        <v>1.0690102736398297</v>
      </c>
      <c r="HZ252" s="18">
        <f t="shared" ca="1" si="1287"/>
        <v>0.98441323316985285</v>
      </c>
      <c r="IC252" s="18">
        <f t="shared" ca="1" si="1288"/>
        <v>0.94625888851645545</v>
      </c>
      <c r="ID252" s="18">
        <f t="shared" ca="1" si="1289"/>
        <v>0.93469884830801575</v>
      </c>
      <c r="IE252" s="18">
        <f t="shared" ca="1" si="1290"/>
        <v>1.0761104519238061</v>
      </c>
      <c r="IF252" s="18">
        <f t="shared" ca="1" si="1291"/>
        <v>1.1486225295246084</v>
      </c>
      <c r="IG252" s="21" t="s">
        <v>207</v>
      </c>
    </row>
    <row r="253" spans="1:241" x14ac:dyDescent="0.2">
      <c r="A253" t="s">
        <v>200</v>
      </c>
      <c r="B253" s="1">
        <f t="shared" si="1318"/>
        <v>1956</v>
      </c>
      <c r="C253" s="42">
        <f>'Annual Data - MER Dec 2019 PNNL'!C20</f>
        <v>489.54199999999997</v>
      </c>
      <c r="D253" s="42">
        <f>'Annual Data - MER Dec 2019 PNNL'!F20</f>
        <v>380.17700000000002</v>
      </c>
      <c r="E253" s="42">
        <f>'Annual Data - MER Dec 2019 PNNL'!I20</f>
        <v>975.65300000000002</v>
      </c>
      <c r="F253" s="42">
        <f>'Annual Data - MER Dec 2019 PNNL'!L20</f>
        <v>18.536999999999999</v>
      </c>
      <c r="G253" s="42"/>
      <c r="H253" s="42">
        <f t="shared" si="1292"/>
        <v>1863.9090000000001</v>
      </c>
      <c r="I253" s="27">
        <f t="shared" si="1293"/>
        <v>546.28048065650648</v>
      </c>
      <c r="J253" s="1"/>
      <c r="K253" s="525"/>
      <c r="L253" s="27"/>
      <c r="M253" s="42">
        <f>[10]Commercial_Total!D182</f>
        <v>380.17700000000002</v>
      </c>
      <c r="N253" s="27"/>
      <c r="O253" s="440">
        <v>1E-3</v>
      </c>
      <c r="P253" s="27"/>
      <c r="Q253" s="27">
        <f t="shared" si="1294"/>
        <v>380.178</v>
      </c>
      <c r="R253" s="27">
        <f t="shared" si="1295"/>
        <v>111.42379835873388</v>
      </c>
      <c r="S253" s="27"/>
      <c r="T253" s="1"/>
      <c r="U253" s="1"/>
      <c r="V253" s="1"/>
      <c r="W253" s="1"/>
      <c r="X253" s="1"/>
      <c r="Y253" s="1"/>
      <c r="AA253" s="23">
        <f t="shared" si="1230"/>
        <v>0</v>
      </c>
      <c r="AB253" s="23">
        <f t="shared" si="1230"/>
        <v>31512.619132312589</v>
      </c>
      <c r="AC253" s="23"/>
      <c r="AD253" s="58"/>
      <c r="AE253" s="27">
        <f t="shared" si="1231"/>
        <v>380.178</v>
      </c>
      <c r="AF253" s="27"/>
      <c r="AI253" s="267"/>
      <c r="AJ253" s="267">
        <f t="shared" si="1232"/>
        <v>12.064278072341247</v>
      </c>
      <c r="AK253" s="267"/>
      <c r="AL253" s="51"/>
      <c r="AM253" s="15"/>
      <c r="AN253" s="15"/>
      <c r="AO253" s="34" t="e">
        <f t="shared" si="1233"/>
        <v>#DIV/0!</v>
      </c>
      <c r="AP253" s="34" t="e">
        <f t="shared" si="1234"/>
        <v>#DIV/0!</v>
      </c>
      <c r="AR253" s="26">
        <f t="shared" si="1235"/>
        <v>0</v>
      </c>
      <c r="AS253" s="26">
        <f t="shared" si="1236"/>
        <v>0.29730978512603706</v>
      </c>
      <c r="AT253" s="26">
        <f t="shared" si="1237"/>
        <v>0</v>
      </c>
      <c r="AU253" s="26">
        <f t="shared" si="1238"/>
        <v>0</v>
      </c>
      <c r="AW253" s="26" t="e">
        <f t="shared" si="1239"/>
        <v>#DIV/0!</v>
      </c>
      <c r="AZ253" s="34" t="e">
        <f t="shared" si="1240"/>
        <v>#DIV/0!</v>
      </c>
      <c r="BA253" s="34" t="e">
        <f t="shared" si="1241"/>
        <v>#DIV/0!</v>
      </c>
      <c r="BB253" s="34" t="e">
        <f t="shared" si="1242"/>
        <v>#DIV/0!</v>
      </c>
      <c r="BC253" t="e">
        <f t="shared" si="1243"/>
        <v>#DIV/0!</v>
      </c>
      <c r="BE253" s="34"/>
      <c r="BI253" s="51"/>
      <c r="BJ253" s="258">
        <f>[10]Commercial_Total!Y182</f>
        <v>0.29814852937551861</v>
      </c>
      <c r="BK253" s="1"/>
      <c r="BL253" s="51"/>
      <c r="BM253" s="1"/>
      <c r="BN253" s="1"/>
      <c r="BO253" s="1"/>
      <c r="BP253" s="258">
        <f>[10]Commercial_Total!X182</f>
        <v>0.99718682412675863</v>
      </c>
      <c r="BQ253" s="1"/>
      <c r="BR253" s="51"/>
      <c r="CA253" s="83">
        <f t="shared" si="1319"/>
        <v>0.36880431638389655</v>
      </c>
      <c r="CB253" s="83" t="str">
        <f t="shared" si="1244"/>
        <v xml:space="preserve">NA </v>
      </c>
      <c r="CC253" s="83" t="str">
        <f t="shared" si="1245"/>
        <v xml:space="preserve">NA </v>
      </c>
      <c r="CD253" s="83" t="str">
        <f t="shared" si="1246"/>
        <v>NA</v>
      </c>
      <c r="CE253" s="83" t="str">
        <f t="shared" si="1247"/>
        <v>NA</v>
      </c>
      <c r="CF253" s="83" t="str">
        <f t="shared" si="1248"/>
        <v>NA</v>
      </c>
      <c r="CG253" s="84" t="str">
        <f t="shared" si="1296"/>
        <v xml:space="preserve">NA </v>
      </c>
      <c r="CH253" s="84">
        <f t="shared" si="1249"/>
        <v>4.9620545798020665E-2</v>
      </c>
      <c r="CI253" s="9"/>
      <c r="CJ253" s="84" t="str">
        <f t="shared" si="1297"/>
        <v xml:space="preserve">NA </v>
      </c>
      <c r="CL253" s="87">
        <f t="shared" si="1250"/>
        <v>0</v>
      </c>
      <c r="CM253" s="87" t="e">
        <f t="shared" si="1298"/>
        <v>#DIV/0!</v>
      </c>
      <c r="CN253" s="92">
        <f t="shared" si="1299"/>
        <v>0</v>
      </c>
      <c r="CO253" s="92">
        <f t="shared" si="1300"/>
        <v>0</v>
      </c>
      <c r="CP253" s="5">
        <f t="shared" si="1301"/>
        <v>0</v>
      </c>
      <c r="CQ253" s="91">
        <f t="shared" si="1302"/>
        <v>0</v>
      </c>
      <c r="CR253" s="37" t="e">
        <f t="shared" si="1251"/>
        <v>#VALUE!</v>
      </c>
      <c r="CS253" t="e">
        <f t="shared" si="1252"/>
        <v>#VALUE!</v>
      </c>
      <c r="CT253" s="84" t="str">
        <f t="shared" si="1253"/>
        <v xml:space="preserve">NA </v>
      </c>
      <c r="CU253" s="205"/>
      <c r="CV253" s="244"/>
      <c r="CW253" s="5"/>
      <c r="CX253" s="26">
        <f t="shared" si="1254"/>
        <v>0</v>
      </c>
      <c r="CY253" s="26">
        <f t="shared" si="1255"/>
        <v>0.99999736965316255</v>
      </c>
      <c r="CZ253" s="26">
        <f t="shared" si="1256"/>
        <v>0</v>
      </c>
      <c r="DA253" s="26">
        <f t="shared" si="1257"/>
        <v>2.6303468375339971E-6</v>
      </c>
      <c r="DB253" s="26">
        <f t="shared" si="1258"/>
        <v>0</v>
      </c>
      <c r="DC253" s="26">
        <f t="shared" si="1303"/>
        <v>1</v>
      </c>
      <c r="DE253" s="26" t="e">
        <f t="shared" si="1320"/>
        <v>#DIV/0!</v>
      </c>
      <c r="DF253" s="26">
        <f t="shared" si="1321"/>
        <v>0.9999972558550021</v>
      </c>
      <c r="DG253" s="26" t="e">
        <f t="shared" si="1322"/>
        <v>#DIV/0!</v>
      </c>
      <c r="DH253" s="26">
        <f t="shared" si="1323"/>
        <v>2.7426109231573479E-6</v>
      </c>
      <c r="DI253" s="26" t="e">
        <f t="shared" si="1324"/>
        <v>#DIV/0!</v>
      </c>
      <c r="DJ253" s="26" t="e">
        <f t="shared" si="1325"/>
        <v>#DIV/0!</v>
      </c>
      <c r="DK253" s="26"/>
      <c r="DL253" s="26" t="e">
        <f t="shared" si="1326"/>
        <v>#DIV/0!</v>
      </c>
      <c r="DM253" s="26" t="e">
        <f t="shared" si="1327"/>
        <v>#DIV/0!</v>
      </c>
      <c r="DN253" s="26" t="e">
        <f t="shared" si="1328"/>
        <v>#DIV/0!</v>
      </c>
      <c r="DO253" s="26" t="e">
        <f t="shared" si="1329"/>
        <v>#DIV/0!</v>
      </c>
      <c r="DP253" s="26" t="e">
        <f t="shared" si="1330"/>
        <v>#DIV/0!</v>
      </c>
      <c r="DQ253" s="26" t="e">
        <f t="shared" si="1331"/>
        <v>#DIV/0!</v>
      </c>
      <c r="DR253" s="26"/>
      <c r="DS253" s="26"/>
      <c r="DT253" s="26" t="e">
        <f t="shared" si="1332"/>
        <v>#DIV/0!</v>
      </c>
      <c r="DU253" s="26">
        <f t="shared" si="1333"/>
        <v>5.6228893944596882E-2</v>
      </c>
      <c r="DV253" s="26" t="e">
        <f t="shared" si="1334"/>
        <v>#DIV/0!</v>
      </c>
      <c r="DW253" s="26" t="e">
        <f t="shared" si="1335"/>
        <v>#DIV/0!</v>
      </c>
      <c r="DX253" s="26" t="e">
        <f t="shared" si="1336"/>
        <v>#DIV/0!</v>
      </c>
      <c r="DZ253" s="26" t="e">
        <f t="shared" si="1337"/>
        <v>#DIV/0!</v>
      </c>
      <c r="EA253" s="26">
        <f t="shared" si="1338"/>
        <v>1</v>
      </c>
      <c r="EB253" s="26">
        <f t="shared" si="1259"/>
        <v>0.83103729024620454</v>
      </c>
      <c r="ED253" s="26" t="e">
        <f t="shared" si="1304"/>
        <v>#DIV/0!</v>
      </c>
      <c r="EE253" s="26" t="e">
        <f t="shared" si="1305"/>
        <v>#DIV/0!</v>
      </c>
      <c r="EF253" s="26" t="e">
        <f t="shared" si="1306"/>
        <v>#DIV/0!</v>
      </c>
      <c r="EG253" s="26" t="e">
        <f t="shared" si="1307"/>
        <v>#DIV/0!</v>
      </c>
      <c r="EH253" s="26" t="e">
        <f t="shared" si="1308"/>
        <v>#DIV/0!</v>
      </c>
      <c r="EJ253" s="26" t="e">
        <f t="shared" si="1309"/>
        <v>#DIV/0!</v>
      </c>
      <c r="EK253" s="26">
        <f t="shared" si="1339"/>
        <v>1</v>
      </c>
      <c r="EL253" s="26">
        <f t="shared" si="1260"/>
        <v>1.2052450914526913</v>
      </c>
      <c r="EO253" s="26" t="e">
        <f t="shared" si="1340"/>
        <v>#DIV/0!</v>
      </c>
      <c r="EP253" s="26">
        <f t="shared" si="1341"/>
        <v>7.5263998857482917E-2</v>
      </c>
      <c r="EQ253" s="26" t="e">
        <f t="shared" si="1342"/>
        <v>#DIV/0!</v>
      </c>
      <c r="ER253" s="26" t="e">
        <f t="shared" si="1343"/>
        <v>#DIV/0!</v>
      </c>
      <c r="ES253" s="26"/>
      <c r="EU253" s="26" t="e">
        <f t="shared" si="1344"/>
        <v>#DIV/0!</v>
      </c>
      <c r="EV253" s="26">
        <f t="shared" si="1345"/>
        <v>1</v>
      </c>
      <c r="EW253" s="26">
        <f t="shared" si="1261"/>
        <v>0.83711341312471399</v>
      </c>
      <c r="EX253" s="26"/>
      <c r="EY253" s="26" t="e">
        <f t="shared" si="1310"/>
        <v>#DIV/0!</v>
      </c>
      <c r="EZ253" s="26">
        <f t="shared" si="1311"/>
        <v>-1.9035104912886004E-2</v>
      </c>
      <c r="FA253" s="26" t="e">
        <f t="shared" si="1312"/>
        <v>#DIV/0!</v>
      </c>
      <c r="FB253" s="26" t="e">
        <f t="shared" si="1313"/>
        <v>#DIV/0!</v>
      </c>
      <c r="FC253" s="26"/>
      <c r="FD253" s="26"/>
      <c r="FE253" s="26" t="e">
        <f t="shared" si="1346"/>
        <v>#DIV/0!</v>
      </c>
      <c r="FF253" s="26">
        <f t="shared" si="1347"/>
        <v>1</v>
      </c>
      <c r="FG253" s="26">
        <f t="shared" si="1262"/>
        <v>0.99274113569649758</v>
      </c>
      <c r="FW253" s="26">
        <f t="shared" si="1263"/>
        <v>0.36880431638389655</v>
      </c>
      <c r="FY253" s="8">
        <f t="shared" si="1348"/>
        <v>7</v>
      </c>
      <c r="FZ253" t="b">
        <f t="shared" si="1314"/>
        <v>1</v>
      </c>
      <c r="GD253" s="11"/>
      <c r="GE253" s="11"/>
      <c r="GF253" s="11"/>
      <c r="GG253" s="17">
        <f t="shared" ca="1" si="1264"/>
        <v>1992</v>
      </c>
      <c r="GH253" s="18">
        <f t="shared" ca="1" si="1265"/>
        <v>1.2180578787840675</v>
      </c>
      <c r="GI253" s="18">
        <f t="shared" ca="1" si="1266"/>
        <v>0.92328730555824667</v>
      </c>
      <c r="GJ253" s="18">
        <f t="shared" ca="1" si="1267"/>
        <v>1.0582947158829352</v>
      </c>
      <c r="GK253" s="94">
        <f t="shared" ca="1" si="1315"/>
        <v>1.1901766273808962</v>
      </c>
      <c r="GM253">
        <f t="shared" ca="1" si="1316"/>
        <v>1992</v>
      </c>
      <c r="GN253" s="18">
        <f t="shared" ca="1" si="1268"/>
        <v>1.0573864475837988</v>
      </c>
      <c r="GO253" s="18">
        <f t="shared" ca="1" si="1269"/>
        <v>1.1166452250597554</v>
      </c>
      <c r="GP253" s="18">
        <f t="shared" ca="1" si="1270"/>
        <v>1.0067244723879809</v>
      </c>
      <c r="GQ253" s="18">
        <f t="shared" ca="1" si="1271"/>
        <v>0.8515307557372872</v>
      </c>
      <c r="GR253" s="21" t="s">
        <v>207</v>
      </c>
      <c r="GY253" s="14"/>
      <c r="HA253">
        <f t="shared" si="1272"/>
        <v>0.26582301430462135</v>
      </c>
      <c r="HB253" t="e">
        <f t="shared" si="1273"/>
        <v>#VALUE!</v>
      </c>
      <c r="HC253" t="e">
        <f t="shared" si="1274"/>
        <v>#VALUE!</v>
      </c>
      <c r="HD253" t="e">
        <f t="shared" si="1275"/>
        <v>#VALUE!</v>
      </c>
      <c r="HE253" t="e">
        <f t="shared" si="1276"/>
        <v>#VALUE!</v>
      </c>
      <c r="HF253">
        <f t="shared" si="1277"/>
        <v>3.7007740619285336E-2</v>
      </c>
      <c r="HH253" t="e">
        <f t="shared" si="1278"/>
        <v>#VALUE!</v>
      </c>
      <c r="HJ253">
        <f t="shared" si="1279"/>
        <v>0</v>
      </c>
      <c r="HK253">
        <f t="shared" si="1280"/>
        <v>0.25022439666645979</v>
      </c>
      <c r="HL253">
        <f t="shared" si="1281"/>
        <v>0</v>
      </c>
      <c r="HM253">
        <f t="shared" si="1282"/>
        <v>0</v>
      </c>
      <c r="HN253" t="e">
        <f t="shared" si="1283"/>
        <v>#DIV/0!</v>
      </c>
      <c r="HP253" s="8">
        <f t="shared" si="1349"/>
        <v>7</v>
      </c>
      <c r="HQ253" t="b">
        <f t="shared" si="1317"/>
        <v>1</v>
      </c>
      <c r="HT253" s="11"/>
      <c r="HU253" s="11"/>
      <c r="HV253" s="11"/>
      <c r="HW253" s="17">
        <f t="shared" ca="1" si="1284"/>
        <v>1992</v>
      </c>
      <c r="HX253" s="18">
        <f t="shared" ca="1" si="1285"/>
        <v>0.87793933680221903</v>
      </c>
      <c r="HY253" s="18">
        <f t="shared" ca="1" si="1286"/>
        <v>1.0284342945072893</v>
      </c>
      <c r="HZ253" s="18">
        <f t="shared" ca="1" si="1287"/>
        <v>0.98310771945651942</v>
      </c>
      <c r="IC253" s="18">
        <f t="shared" ca="1" si="1288"/>
        <v>0.91183428032562908</v>
      </c>
      <c r="ID253" s="18">
        <f t="shared" ca="1" si="1289"/>
        <v>0.92683184032757659</v>
      </c>
      <c r="IE253" s="18">
        <f t="shared" ca="1" si="1290"/>
        <v>1.0474940812371707</v>
      </c>
      <c r="IF253" s="18">
        <f t="shared" ca="1" si="1291"/>
        <v>1.1137882409974731</v>
      </c>
      <c r="IG253" s="21" t="s">
        <v>207</v>
      </c>
    </row>
    <row r="254" spans="1:241" x14ac:dyDescent="0.2">
      <c r="A254" t="s">
        <v>200</v>
      </c>
      <c r="B254" s="1">
        <f t="shared" si="1318"/>
        <v>1957</v>
      </c>
      <c r="C254" s="42">
        <f>'Annual Data - MER Dec 2019 PNNL'!C21</f>
        <v>534.74</v>
      </c>
      <c r="D254" s="42">
        <f>'Annual Data - MER Dec 2019 PNNL'!F21</f>
        <v>410.67899999999997</v>
      </c>
      <c r="E254" s="42">
        <f>'Annual Data - MER Dec 2019 PNNL'!I21</f>
        <v>1003.093</v>
      </c>
      <c r="F254" s="42">
        <f>'Annual Data - MER Dec 2019 PNNL'!L21</f>
        <v>16.187000000000001</v>
      </c>
      <c r="G254" s="42"/>
      <c r="H254" s="42">
        <f t="shared" si="1292"/>
        <v>1964.6989999999998</v>
      </c>
      <c r="I254" s="27">
        <f t="shared" si="1293"/>
        <v>575.82033997655333</v>
      </c>
      <c r="J254" s="1"/>
      <c r="K254" s="525"/>
      <c r="L254" s="27"/>
      <c r="M254" s="42">
        <f>[10]Commercial_Total!D183</f>
        <v>410.67900000000003</v>
      </c>
      <c r="N254" s="27"/>
      <c r="O254" s="440">
        <v>1E-3</v>
      </c>
      <c r="P254" s="27"/>
      <c r="Q254" s="27">
        <f t="shared" si="1294"/>
        <v>410.68</v>
      </c>
      <c r="R254" s="27">
        <f t="shared" si="1295"/>
        <v>120.36342321219227</v>
      </c>
      <c r="S254" s="27"/>
      <c r="T254" s="1"/>
      <c r="U254" s="1"/>
      <c r="V254" s="1"/>
      <c r="W254" s="1"/>
      <c r="X254" s="1"/>
      <c r="Y254" s="1"/>
      <c r="AA254" s="23">
        <f t="shared" si="1230"/>
        <v>0</v>
      </c>
      <c r="AB254" s="23">
        <f t="shared" si="1230"/>
        <v>32345.382764320952</v>
      </c>
      <c r="AC254" s="23"/>
      <c r="AD254" s="58"/>
      <c r="AE254" s="27">
        <f t="shared" si="1231"/>
        <v>410.68</v>
      </c>
      <c r="AF254" s="27"/>
      <c r="AI254" s="267"/>
      <c r="AJ254" s="267">
        <f t="shared" si="1232"/>
        <v>12.696680790341597</v>
      </c>
      <c r="AK254" s="267"/>
      <c r="AL254" s="51"/>
      <c r="AM254" s="15"/>
      <c r="AN254" s="15"/>
      <c r="AO254" s="34" t="e">
        <f t="shared" si="1233"/>
        <v>#DIV/0!</v>
      </c>
      <c r="AP254" s="34" t="e">
        <f t="shared" si="1234"/>
        <v>#DIV/0!</v>
      </c>
      <c r="AR254" s="26">
        <f t="shared" si="1235"/>
        <v>0</v>
      </c>
      <c r="AS254" s="26">
        <f t="shared" si="1236"/>
        <v>0.31289459799874947</v>
      </c>
      <c r="AT254" s="26">
        <f t="shared" si="1237"/>
        <v>0</v>
      </c>
      <c r="AU254" s="26">
        <f t="shared" si="1238"/>
        <v>0</v>
      </c>
      <c r="AW254" s="26" t="e">
        <f t="shared" si="1239"/>
        <v>#DIV/0!</v>
      </c>
      <c r="AZ254" s="34" t="e">
        <f t="shared" si="1240"/>
        <v>#DIV/0!</v>
      </c>
      <c r="BA254" s="34" t="e">
        <f t="shared" si="1241"/>
        <v>#DIV/0!</v>
      </c>
      <c r="BB254" s="34" t="e">
        <f t="shared" si="1242"/>
        <v>#DIV/0!</v>
      </c>
      <c r="BC254" t="e">
        <f t="shared" si="1243"/>
        <v>#DIV/0!</v>
      </c>
      <c r="BE254" s="34"/>
      <c r="BI254" s="51"/>
      <c r="BJ254" s="258">
        <f>[10]Commercial_Total!Y183</f>
        <v>0.31107699258794047</v>
      </c>
      <c r="BK254" s="1"/>
      <c r="BL254" s="51"/>
      <c r="BM254" s="1"/>
      <c r="BN254" s="1"/>
      <c r="BO254" s="1"/>
      <c r="BP254" s="258">
        <f>[10]Commercial_Total!X183</f>
        <v>1.0058429438824381</v>
      </c>
      <c r="BQ254" s="1"/>
      <c r="BR254" s="51"/>
      <c r="CA254" s="83">
        <f t="shared" si="1319"/>
        <v>0.37656424897184032</v>
      </c>
      <c r="CB254" s="83" t="str">
        <f t="shared" si="1244"/>
        <v xml:space="preserve">NA </v>
      </c>
      <c r="CC254" s="83" t="str">
        <f t="shared" si="1245"/>
        <v xml:space="preserve">NA </v>
      </c>
      <c r="CD254" s="83" t="str">
        <f t="shared" si="1246"/>
        <v>NA</v>
      </c>
      <c r="CE254" s="83" t="str">
        <f t="shared" si="1247"/>
        <v>NA</v>
      </c>
      <c r="CF254" s="83" t="str">
        <f t="shared" si="1248"/>
        <v>NA</v>
      </c>
      <c r="CG254" s="84" t="str">
        <f t="shared" si="1296"/>
        <v xml:space="preserve">NA </v>
      </c>
      <c r="CH254" s="84">
        <f t="shared" si="1249"/>
        <v>5.3601643830866401E-2</v>
      </c>
      <c r="CI254" s="9"/>
      <c r="CJ254" s="84" t="str">
        <f t="shared" si="1297"/>
        <v xml:space="preserve">NA </v>
      </c>
      <c r="CL254" s="87">
        <f t="shared" si="1250"/>
        <v>0</v>
      </c>
      <c r="CM254" s="87" t="e">
        <f t="shared" si="1298"/>
        <v>#DIV/0!</v>
      </c>
      <c r="CN254" s="92">
        <f t="shared" si="1299"/>
        <v>0</v>
      </c>
      <c r="CO254" s="92">
        <f t="shared" si="1300"/>
        <v>0</v>
      </c>
      <c r="CP254" s="5">
        <f t="shared" si="1301"/>
        <v>0</v>
      </c>
      <c r="CQ254" s="91">
        <f t="shared" si="1302"/>
        <v>0</v>
      </c>
      <c r="CR254" s="37" t="e">
        <f t="shared" si="1251"/>
        <v>#VALUE!</v>
      </c>
      <c r="CS254" t="e">
        <f t="shared" si="1252"/>
        <v>#VALUE!</v>
      </c>
      <c r="CT254" s="84" t="str">
        <f t="shared" si="1253"/>
        <v xml:space="preserve">NA </v>
      </c>
      <c r="CU254" s="205"/>
      <c r="CV254" s="244"/>
      <c r="CW254" s="5"/>
      <c r="CX254" s="26">
        <f t="shared" si="1254"/>
        <v>0</v>
      </c>
      <c r="CY254" s="26">
        <f t="shared" si="1255"/>
        <v>0.99999756501412296</v>
      </c>
      <c r="CZ254" s="26">
        <f t="shared" si="1256"/>
        <v>0</v>
      </c>
      <c r="DA254" s="26">
        <f t="shared" si="1257"/>
        <v>2.4349858770819131E-6</v>
      </c>
      <c r="DB254" s="26">
        <f t="shared" si="1258"/>
        <v>0</v>
      </c>
      <c r="DC254" s="26">
        <f t="shared" si="1303"/>
        <v>1</v>
      </c>
      <c r="DE254" s="26" t="e">
        <f t="shared" si="1320"/>
        <v>#DIV/0!</v>
      </c>
      <c r="DF254" s="26">
        <f t="shared" si="1321"/>
        <v>0.99999746705824277</v>
      </c>
      <c r="DG254" s="26" t="e">
        <f t="shared" si="1322"/>
        <v>#DIV/0!</v>
      </c>
      <c r="DH254" s="26">
        <f t="shared" si="1323"/>
        <v>2.5314100707662971E-6</v>
      </c>
      <c r="DI254" s="26" t="e">
        <f t="shared" si="1324"/>
        <v>#DIV/0!</v>
      </c>
      <c r="DJ254" s="26" t="e">
        <f t="shared" si="1325"/>
        <v>#DIV/0!</v>
      </c>
      <c r="DK254" s="26"/>
      <c r="DL254" s="26" t="e">
        <f t="shared" si="1326"/>
        <v>#DIV/0!</v>
      </c>
      <c r="DM254" s="26" t="e">
        <f t="shared" si="1327"/>
        <v>#DIV/0!</v>
      </c>
      <c r="DN254" s="26" t="e">
        <f t="shared" si="1328"/>
        <v>#DIV/0!</v>
      </c>
      <c r="DO254" s="26" t="e">
        <f t="shared" si="1329"/>
        <v>#DIV/0!</v>
      </c>
      <c r="DP254" s="26" t="e">
        <f t="shared" si="1330"/>
        <v>#DIV/0!</v>
      </c>
      <c r="DQ254" s="26" t="e">
        <f t="shared" si="1331"/>
        <v>#DIV/0!</v>
      </c>
      <c r="DR254" s="26"/>
      <c r="DS254" s="26"/>
      <c r="DT254" s="26" t="e">
        <f t="shared" si="1332"/>
        <v>#DIV/0!</v>
      </c>
      <c r="DU254" s="26">
        <f t="shared" si="1333"/>
        <v>5.1091743451145942E-2</v>
      </c>
      <c r="DV254" s="26" t="e">
        <f t="shared" si="1334"/>
        <v>#DIV/0!</v>
      </c>
      <c r="DW254" s="26" t="e">
        <f t="shared" si="1335"/>
        <v>#DIV/0!</v>
      </c>
      <c r="DX254" s="26" t="e">
        <f t="shared" si="1336"/>
        <v>#DIV/0!</v>
      </c>
      <c r="DZ254" s="26" t="e">
        <f t="shared" si="1337"/>
        <v>#DIV/0!</v>
      </c>
      <c r="EA254" s="26">
        <f t="shared" si="1338"/>
        <v>1</v>
      </c>
      <c r="EB254" s="26">
        <f t="shared" si="1259"/>
        <v>0.83103729024620454</v>
      </c>
      <c r="ED254" s="26" t="e">
        <f t="shared" si="1304"/>
        <v>#DIV/0!</v>
      </c>
      <c r="EE254" s="26" t="e">
        <f t="shared" si="1305"/>
        <v>#DIV/0!</v>
      </c>
      <c r="EF254" s="26" t="e">
        <f t="shared" si="1306"/>
        <v>#DIV/0!</v>
      </c>
      <c r="EG254" s="26" t="e">
        <f t="shared" si="1307"/>
        <v>#DIV/0!</v>
      </c>
      <c r="EH254" s="26" t="e">
        <f t="shared" si="1308"/>
        <v>#DIV/0!</v>
      </c>
      <c r="EJ254" s="26" t="e">
        <f t="shared" si="1309"/>
        <v>#DIV/0!</v>
      </c>
      <c r="EK254" s="26">
        <f t="shared" si="1339"/>
        <v>1</v>
      </c>
      <c r="EL254" s="26">
        <f t="shared" si="1260"/>
        <v>1.2052450914526913</v>
      </c>
      <c r="EO254" s="26" t="e">
        <f t="shared" si="1340"/>
        <v>#DIV/0!</v>
      </c>
      <c r="EP254" s="26">
        <f t="shared" si="1341"/>
        <v>4.2448663073355465E-2</v>
      </c>
      <c r="EQ254" s="26" t="e">
        <f t="shared" si="1342"/>
        <v>#DIV/0!</v>
      </c>
      <c r="ER254" s="26" t="e">
        <f t="shared" si="1343"/>
        <v>#DIV/0!</v>
      </c>
      <c r="ES254" s="26"/>
      <c r="EU254" s="26" t="e">
        <f t="shared" si="1344"/>
        <v>#DIV/0!</v>
      </c>
      <c r="EV254" s="26">
        <f t="shared" si="1345"/>
        <v>1</v>
      </c>
      <c r="EW254" s="26">
        <f t="shared" si="1261"/>
        <v>0.83711341312471399</v>
      </c>
      <c r="EX254" s="26"/>
      <c r="EY254" s="26" t="e">
        <f t="shared" si="1310"/>
        <v>#DIV/0!</v>
      </c>
      <c r="EZ254" s="26">
        <f t="shared" si="1311"/>
        <v>8.643080377790522E-3</v>
      </c>
      <c r="FA254" s="26" t="e">
        <f t="shared" si="1312"/>
        <v>#DIV/0!</v>
      </c>
      <c r="FB254" s="26" t="e">
        <f t="shared" si="1313"/>
        <v>#DIV/0!</v>
      </c>
      <c r="FC254" s="26"/>
      <c r="FD254" s="26"/>
      <c r="FE254" s="26" t="e">
        <f t="shared" si="1346"/>
        <v>#DIV/0!</v>
      </c>
      <c r="FF254" s="26">
        <f t="shared" si="1347"/>
        <v>1</v>
      </c>
      <c r="FG254" s="26">
        <f t="shared" si="1262"/>
        <v>0.99274113569649758</v>
      </c>
      <c r="FW254" s="26">
        <f t="shared" si="1263"/>
        <v>0.37656424897184032</v>
      </c>
      <c r="FY254" s="8">
        <f t="shared" si="1348"/>
        <v>8</v>
      </c>
      <c r="FZ254" t="b">
        <f t="shared" si="1314"/>
        <v>1</v>
      </c>
      <c r="GD254" s="11"/>
      <c r="GE254" s="11"/>
      <c r="GF254" s="11"/>
      <c r="GG254" s="17">
        <f t="shared" ca="1" si="1264"/>
        <v>1993</v>
      </c>
      <c r="GH254" s="18">
        <f t="shared" ca="1" si="1265"/>
        <v>1.251587830614632</v>
      </c>
      <c r="GI254" s="18">
        <f t="shared" ca="1" si="1266"/>
        <v>0.93782445834803108</v>
      </c>
      <c r="GJ254" s="18">
        <f t="shared" ca="1" si="1267"/>
        <v>1.0548569771318774</v>
      </c>
      <c r="GK254" s="94">
        <f t="shared" ca="1" si="1315"/>
        <v>1.2381591357777662</v>
      </c>
      <c r="GM254">
        <f t="shared" ca="1" si="1316"/>
        <v>1993</v>
      </c>
      <c r="GN254" s="18">
        <f t="shared" ca="1" si="1268"/>
        <v>1.0439197306408345</v>
      </c>
      <c r="GO254" s="18">
        <f t="shared" ca="1" si="1269"/>
        <v>1.1251922557305998</v>
      </c>
      <c r="GP254" s="18">
        <f t="shared" ca="1" si="1270"/>
        <v>1.003149316975487</v>
      </c>
      <c r="GQ254" s="18">
        <f t="shared" ca="1" si="1271"/>
        <v>0.83830294005730721</v>
      </c>
      <c r="GR254" s="21" t="s">
        <v>207</v>
      </c>
      <c r="GY254" s="14"/>
      <c r="HA254">
        <f t="shared" si="1272"/>
        <v>0.27141613938394038</v>
      </c>
      <c r="HB254" t="e">
        <f t="shared" si="1273"/>
        <v>#VALUE!</v>
      </c>
      <c r="HC254" t="e">
        <f t="shared" si="1274"/>
        <v>#VALUE!</v>
      </c>
      <c r="HD254" t="e">
        <f t="shared" si="1275"/>
        <v>#VALUE!</v>
      </c>
      <c r="HE254" t="e">
        <f t="shared" si="1276"/>
        <v>#VALUE!</v>
      </c>
      <c r="HF254">
        <f t="shared" si="1277"/>
        <v>3.9976902707489916E-2</v>
      </c>
      <c r="HH254" t="e">
        <f t="shared" si="1278"/>
        <v>#VALUE!</v>
      </c>
      <c r="HJ254">
        <f t="shared" si="1279"/>
        <v>0</v>
      </c>
      <c r="HK254">
        <f t="shared" si="1280"/>
        <v>0.26334101977585711</v>
      </c>
      <c r="HL254">
        <f t="shared" si="1281"/>
        <v>0</v>
      </c>
      <c r="HM254">
        <f t="shared" si="1282"/>
        <v>0</v>
      </c>
      <c r="HN254" t="e">
        <f t="shared" si="1283"/>
        <v>#DIV/0!</v>
      </c>
      <c r="HP254" s="8">
        <f t="shared" si="1349"/>
        <v>8</v>
      </c>
      <c r="HQ254" t="b">
        <f t="shared" si="1317"/>
        <v>1</v>
      </c>
      <c r="HT254" s="11"/>
      <c r="HU254" s="11"/>
      <c r="HV254" s="11"/>
      <c r="HW254" s="17">
        <f t="shared" ca="1" si="1284"/>
        <v>1993</v>
      </c>
      <c r="HX254" s="18">
        <f t="shared" ca="1" si="1285"/>
        <v>0.90210671356310168</v>
      </c>
      <c r="HY254" s="18">
        <f t="shared" ca="1" si="1286"/>
        <v>1.0446269859734274</v>
      </c>
      <c r="HZ254" s="18">
        <f t="shared" ca="1" si="1287"/>
        <v>0.97991421631139597</v>
      </c>
      <c r="IC254" s="18">
        <f t="shared" ca="1" si="1288"/>
        <v>0.95269083152727785</v>
      </c>
      <c r="ID254" s="18">
        <f t="shared" ca="1" si="1289"/>
        <v>0.94967569795568541</v>
      </c>
      <c r="IE254" s="18">
        <f t="shared" ca="1" si="1290"/>
        <v>1.0526191393547444</v>
      </c>
      <c r="IF254" s="18">
        <f t="shared" ca="1" si="1291"/>
        <v>1.0964864753722405</v>
      </c>
      <c r="IG254" s="21" t="s">
        <v>207</v>
      </c>
    </row>
    <row r="255" spans="1:241" x14ac:dyDescent="0.2">
      <c r="A255" t="s">
        <v>200</v>
      </c>
      <c r="B255" s="1">
        <f t="shared" si="1318"/>
        <v>1958</v>
      </c>
      <c r="C255" s="42">
        <f>'Annual Data - MER Dec 2019 PNNL'!C22</f>
        <v>578.30799999999999</v>
      </c>
      <c r="D255" s="42">
        <f>'Annual Data - MER Dec 2019 PNNL'!F22</f>
        <v>435.25599999999997</v>
      </c>
      <c r="E255" s="42">
        <f>'Annual Data - MER Dec 2019 PNNL'!I22</f>
        <v>977.70799999999997</v>
      </c>
      <c r="F255" s="42">
        <f>'Annual Data - MER Dec 2019 PNNL'!L22</f>
        <v>14.516999999999999</v>
      </c>
      <c r="G255" s="42"/>
      <c r="H255" s="42">
        <f t="shared" si="1292"/>
        <v>2005.789</v>
      </c>
      <c r="I255" s="27">
        <f t="shared" si="1293"/>
        <v>587.86313012895664</v>
      </c>
      <c r="J255" s="1"/>
      <c r="K255" s="525"/>
      <c r="L255" s="27"/>
      <c r="M255" s="42">
        <f>[10]Commercial_Total!D184</f>
        <v>435.25600000000003</v>
      </c>
      <c r="N255" s="27"/>
      <c r="O255" s="440">
        <v>1E-3</v>
      </c>
      <c r="P255" s="27"/>
      <c r="Q255" s="27">
        <f t="shared" si="1294"/>
        <v>435.25700000000001</v>
      </c>
      <c r="R255" s="27">
        <f t="shared" si="1295"/>
        <v>127.56652989449005</v>
      </c>
      <c r="S255" s="27"/>
      <c r="T255" s="1"/>
      <c r="U255" s="1"/>
      <c r="V255" s="1"/>
      <c r="W255" s="1"/>
      <c r="X255" s="1"/>
      <c r="Y255" s="1"/>
      <c r="AA255" s="23">
        <f t="shared" si="1230"/>
        <v>0</v>
      </c>
      <c r="AB255" s="23">
        <f t="shared" si="1230"/>
        <v>33206.848339272772</v>
      </c>
      <c r="AC255" s="23"/>
      <c r="AD255" s="58"/>
      <c r="AE255" s="27">
        <f t="shared" si="1231"/>
        <v>435.25700000000001</v>
      </c>
      <c r="AF255" s="27"/>
      <c r="AI255" s="267"/>
      <c r="AJ255" s="267">
        <f t="shared" si="1232"/>
        <v>13.107416745877549</v>
      </c>
      <c r="AK255" s="267"/>
      <c r="AL255" s="51"/>
      <c r="AM255" s="15"/>
      <c r="AN255" s="15"/>
      <c r="AO255" s="34" t="e">
        <f t="shared" si="1233"/>
        <v>#DIV/0!</v>
      </c>
      <c r="AP255" s="34" t="e">
        <f t="shared" si="1234"/>
        <v>#DIV/0!</v>
      </c>
      <c r="AR255" s="26">
        <f t="shared" si="1235"/>
        <v>0</v>
      </c>
      <c r="AS255" s="26">
        <f t="shared" si="1236"/>
        <v>0.32301669713735404</v>
      </c>
      <c r="AT255" s="26">
        <f t="shared" si="1237"/>
        <v>0</v>
      </c>
      <c r="AU255" s="26">
        <f t="shared" si="1238"/>
        <v>0</v>
      </c>
      <c r="AW255" s="26" t="e">
        <f t="shared" si="1239"/>
        <v>#DIV/0!</v>
      </c>
      <c r="AZ255" s="34" t="e">
        <f t="shared" si="1240"/>
        <v>#DIV/0!</v>
      </c>
      <c r="BA255" s="34" t="e">
        <f t="shared" si="1241"/>
        <v>#DIV/0!</v>
      </c>
      <c r="BB255" s="34" t="e">
        <f t="shared" si="1242"/>
        <v>#DIV/0!</v>
      </c>
      <c r="BC255" t="e">
        <f t="shared" si="1243"/>
        <v>#DIV/0!</v>
      </c>
      <c r="BE255" s="34"/>
      <c r="BI255" s="51"/>
      <c r="BJ255" s="258">
        <f>[10]Commercial_Total!Y184</f>
        <v>0.32255619850734346</v>
      </c>
      <c r="BK255" s="1"/>
      <c r="BL255" s="51"/>
      <c r="BM255" s="1"/>
      <c r="BN255" s="1"/>
      <c r="BO255" s="1"/>
      <c r="BP255" s="258">
        <f>[10]Commercial_Total!X184</f>
        <v>1.0014276539472549</v>
      </c>
      <c r="BQ255" s="1"/>
      <c r="BR255" s="51"/>
      <c r="CA255" s="83">
        <f t="shared" si="1319"/>
        <v>0.37378475934147476</v>
      </c>
      <c r="CB255" s="83" t="str">
        <f t="shared" si="1244"/>
        <v xml:space="preserve">NA </v>
      </c>
      <c r="CC255" s="83" t="str">
        <f t="shared" si="1245"/>
        <v xml:space="preserve">NA </v>
      </c>
      <c r="CD255" s="83" t="str">
        <f t="shared" si="1246"/>
        <v>NA</v>
      </c>
      <c r="CE255" s="83" t="str">
        <f t="shared" si="1247"/>
        <v>NA</v>
      </c>
      <c r="CF255" s="83" t="str">
        <f t="shared" si="1248"/>
        <v>NA</v>
      </c>
      <c r="CG255" s="84" t="str">
        <f t="shared" si="1296"/>
        <v xml:space="preserve">NA </v>
      </c>
      <c r="CH255" s="84">
        <f t="shared" si="1249"/>
        <v>5.6809415332841673E-2</v>
      </c>
      <c r="CI255" s="9"/>
      <c r="CJ255" s="84" t="str">
        <f t="shared" si="1297"/>
        <v xml:space="preserve">NA </v>
      </c>
      <c r="CL255" s="87">
        <f t="shared" si="1250"/>
        <v>0</v>
      </c>
      <c r="CM255" s="87" t="e">
        <f t="shared" si="1298"/>
        <v>#DIV/0!</v>
      </c>
      <c r="CN255" s="92">
        <f t="shared" si="1299"/>
        <v>0</v>
      </c>
      <c r="CO255" s="92">
        <f t="shared" si="1300"/>
        <v>0</v>
      </c>
      <c r="CP255" s="5">
        <f t="shared" si="1301"/>
        <v>0</v>
      </c>
      <c r="CQ255" s="91">
        <f t="shared" si="1302"/>
        <v>0</v>
      </c>
      <c r="CR255" s="37" t="e">
        <f t="shared" si="1251"/>
        <v>#VALUE!</v>
      </c>
      <c r="CS255" t="e">
        <f t="shared" si="1252"/>
        <v>#VALUE!</v>
      </c>
      <c r="CT255" s="84" t="str">
        <f t="shared" si="1253"/>
        <v xml:space="preserve">NA </v>
      </c>
      <c r="CU255" s="205"/>
      <c r="CV255" s="244"/>
      <c r="CW255" s="5"/>
      <c r="CX255" s="26">
        <f t="shared" si="1254"/>
        <v>0</v>
      </c>
      <c r="CY255" s="26">
        <f t="shared" si="1255"/>
        <v>0.99999770250679487</v>
      </c>
      <c r="CZ255" s="26">
        <f t="shared" si="1256"/>
        <v>0</v>
      </c>
      <c r="DA255" s="26">
        <f t="shared" si="1257"/>
        <v>2.2974932051638457E-6</v>
      </c>
      <c r="DB255" s="26">
        <f t="shared" si="1258"/>
        <v>0</v>
      </c>
      <c r="DC255" s="26">
        <f t="shared" si="1303"/>
        <v>1</v>
      </c>
      <c r="DE255" s="26" t="e">
        <f t="shared" si="1320"/>
        <v>#DIV/0!</v>
      </c>
      <c r="DF255" s="26">
        <f t="shared" si="1321"/>
        <v>0.99999763339873282</v>
      </c>
      <c r="DG255" s="26" t="e">
        <f t="shared" si="1322"/>
        <v>#DIV/0!</v>
      </c>
      <c r="DH255" s="26">
        <f t="shared" si="1323"/>
        <v>2.3655736289768127E-6</v>
      </c>
      <c r="DI255" s="26" t="e">
        <f t="shared" si="1324"/>
        <v>#DIV/0!</v>
      </c>
      <c r="DJ255" s="26" t="e">
        <f t="shared" si="1325"/>
        <v>#DIV/0!</v>
      </c>
      <c r="DK255" s="26"/>
      <c r="DL255" s="26" t="e">
        <f t="shared" si="1326"/>
        <v>#DIV/0!</v>
      </c>
      <c r="DM255" s="26" t="e">
        <f t="shared" si="1327"/>
        <v>#DIV/0!</v>
      </c>
      <c r="DN255" s="26" t="e">
        <f t="shared" si="1328"/>
        <v>#DIV/0!</v>
      </c>
      <c r="DO255" s="26" t="e">
        <f t="shared" si="1329"/>
        <v>#DIV/0!</v>
      </c>
      <c r="DP255" s="26" t="e">
        <f t="shared" si="1330"/>
        <v>#DIV/0!</v>
      </c>
      <c r="DQ255" s="26" t="e">
        <f t="shared" si="1331"/>
        <v>#DIV/0!</v>
      </c>
      <c r="DR255" s="26"/>
      <c r="DS255" s="26"/>
      <c r="DT255" s="26" t="e">
        <f t="shared" si="1332"/>
        <v>#DIV/0!</v>
      </c>
      <c r="DU255" s="26">
        <f t="shared" si="1333"/>
        <v>3.183762959015219E-2</v>
      </c>
      <c r="DV255" s="26" t="e">
        <f t="shared" si="1334"/>
        <v>#DIV/0!</v>
      </c>
      <c r="DW255" s="26" t="e">
        <f t="shared" si="1335"/>
        <v>#DIV/0!</v>
      </c>
      <c r="DX255" s="26" t="e">
        <f t="shared" si="1336"/>
        <v>#DIV/0!</v>
      </c>
      <c r="DZ255" s="26" t="e">
        <f t="shared" si="1337"/>
        <v>#DIV/0!</v>
      </c>
      <c r="EA255" s="26">
        <f t="shared" si="1338"/>
        <v>1</v>
      </c>
      <c r="EB255" s="26">
        <f t="shared" si="1259"/>
        <v>0.83103729024620454</v>
      </c>
      <c r="ED255" s="26" t="e">
        <f t="shared" si="1304"/>
        <v>#DIV/0!</v>
      </c>
      <c r="EE255" s="26" t="e">
        <f t="shared" si="1305"/>
        <v>#DIV/0!</v>
      </c>
      <c r="EF255" s="26" t="e">
        <f t="shared" si="1306"/>
        <v>#DIV/0!</v>
      </c>
      <c r="EG255" s="26" t="e">
        <f t="shared" si="1307"/>
        <v>#DIV/0!</v>
      </c>
      <c r="EH255" s="26" t="e">
        <f t="shared" si="1308"/>
        <v>#DIV/0!</v>
      </c>
      <c r="EJ255" s="26" t="e">
        <f t="shared" si="1309"/>
        <v>#DIV/0!</v>
      </c>
      <c r="EK255" s="26">
        <f t="shared" si="1339"/>
        <v>1</v>
      </c>
      <c r="EL255" s="26">
        <f t="shared" si="1260"/>
        <v>1.2052450914526913</v>
      </c>
      <c r="EO255" s="26" t="e">
        <f t="shared" si="1340"/>
        <v>#DIV/0!</v>
      </c>
      <c r="EP255" s="26">
        <f t="shared" si="1341"/>
        <v>3.6236933860375582E-2</v>
      </c>
      <c r="EQ255" s="26" t="e">
        <f t="shared" si="1342"/>
        <v>#DIV/0!</v>
      </c>
      <c r="ER255" s="26" t="e">
        <f t="shared" si="1343"/>
        <v>#DIV/0!</v>
      </c>
      <c r="ES255" s="26"/>
      <c r="EU255" s="26" t="e">
        <f t="shared" si="1344"/>
        <v>#DIV/0!</v>
      </c>
      <c r="EV255" s="26">
        <f t="shared" si="1345"/>
        <v>1</v>
      </c>
      <c r="EW255" s="26">
        <f t="shared" si="1261"/>
        <v>0.83711341312471399</v>
      </c>
      <c r="EX255" s="26"/>
      <c r="EY255" s="26" t="e">
        <f t="shared" si="1310"/>
        <v>#DIV/0!</v>
      </c>
      <c r="EZ255" s="26">
        <f t="shared" si="1311"/>
        <v>-4.399304270223209E-3</v>
      </c>
      <c r="FA255" s="26" t="e">
        <f t="shared" si="1312"/>
        <v>#DIV/0!</v>
      </c>
      <c r="FB255" s="26" t="e">
        <f t="shared" si="1313"/>
        <v>#DIV/0!</v>
      </c>
      <c r="FC255" s="26"/>
      <c r="FD255" s="26"/>
      <c r="FE255" s="26" t="e">
        <f t="shared" si="1346"/>
        <v>#DIV/0!</v>
      </c>
      <c r="FF255" s="26">
        <f t="shared" si="1347"/>
        <v>1</v>
      </c>
      <c r="FG255" s="26">
        <f t="shared" si="1262"/>
        <v>0.99274113569649758</v>
      </c>
      <c r="FW255" s="26">
        <f t="shared" si="1263"/>
        <v>0.37378475934147476</v>
      </c>
      <c r="FY255" s="8">
        <f t="shared" si="1348"/>
        <v>9</v>
      </c>
      <c r="FZ255" t="b">
        <f t="shared" si="1314"/>
        <v>1</v>
      </c>
      <c r="GD255" s="11"/>
      <c r="GE255" s="11"/>
      <c r="GF255" s="11"/>
      <c r="GG255" s="17">
        <f t="shared" ca="1" si="1264"/>
        <v>1994</v>
      </c>
      <c r="GH255" s="18">
        <f t="shared" ca="1" si="1265"/>
        <v>1.3020085271220334</v>
      </c>
      <c r="GI255" s="18">
        <f t="shared" ca="1" si="1266"/>
        <v>0.92275952280490103</v>
      </c>
      <c r="GJ255" s="18">
        <f t="shared" ca="1" si="1267"/>
        <v>1.0542060618767481</v>
      </c>
      <c r="GK255" s="94">
        <f t="shared" ca="1" si="1315"/>
        <v>1.2665661397417776</v>
      </c>
      <c r="GM255">
        <f t="shared" ca="1" si="1316"/>
        <v>1994</v>
      </c>
      <c r="GN255" s="18">
        <f t="shared" ca="1" si="1268"/>
        <v>1.04995445278808</v>
      </c>
      <c r="GO255" s="18">
        <f t="shared" ca="1" si="1269"/>
        <v>1.1468113111693305</v>
      </c>
      <c r="GP255" s="18">
        <f t="shared" ca="1" si="1270"/>
        <v>0.9763371589381693</v>
      </c>
      <c r="GQ255" s="18">
        <f t="shared" ca="1" si="1271"/>
        <v>0.80958894060245667</v>
      </c>
      <c r="GR255" s="21" t="s">
        <v>207</v>
      </c>
      <c r="GY255" s="14"/>
      <c r="HA255">
        <f t="shared" si="1272"/>
        <v>0.26941276719183421</v>
      </c>
      <c r="HB255" t="e">
        <f t="shared" si="1273"/>
        <v>#VALUE!</v>
      </c>
      <c r="HC255" t="e">
        <f t="shared" si="1274"/>
        <v>#VALUE!</v>
      </c>
      <c r="HD255" t="e">
        <f t="shared" si="1275"/>
        <v>#VALUE!</v>
      </c>
      <c r="HE255" t="e">
        <f t="shared" si="1276"/>
        <v>#VALUE!</v>
      </c>
      <c r="HF255">
        <f t="shared" si="1277"/>
        <v>4.2369306374193866E-2</v>
      </c>
      <c r="HH255" t="e">
        <f t="shared" si="1278"/>
        <v>#VALUE!</v>
      </c>
      <c r="HJ255">
        <f t="shared" si="1279"/>
        <v>0</v>
      </c>
      <c r="HK255">
        <f t="shared" si="1280"/>
        <v>0.27186006716907263</v>
      </c>
      <c r="HL255">
        <f t="shared" si="1281"/>
        <v>0</v>
      </c>
      <c r="HM255">
        <f t="shared" si="1282"/>
        <v>0</v>
      </c>
      <c r="HN255" t="e">
        <f t="shared" si="1283"/>
        <v>#DIV/0!</v>
      </c>
      <c r="HP255" s="8">
        <f t="shared" si="1349"/>
        <v>9</v>
      </c>
      <c r="HQ255" t="b">
        <f t="shared" si="1317"/>
        <v>1</v>
      </c>
      <c r="HT255" s="11"/>
      <c r="HU255" s="11"/>
      <c r="HV255" s="11"/>
      <c r="HW255" s="17">
        <f t="shared" ca="1" si="1284"/>
        <v>1994</v>
      </c>
      <c r="HX255" s="18">
        <f t="shared" ca="1" si="1285"/>
        <v>0.93844842902986025</v>
      </c>
      <c r="HY255" s="18">
        <f t="shared" ca="1" si="1286"/>
        <v>1.0278464061216022</v>
      </c>
      <c r="HZ255" s="18">
        <f t="shared" ca="1" si="1287"/>
        <v>0.97930954560632133</v>
      </c>
      <c r="IC255" s="18">
        <f t="shared" ca="1" si="1288"/>
        <v>0.9525827658683278</v>
      </c>
      <c r="ID255" s="18">
        <f t="shared" ca="1" si="1289"/>
        <v>0.96771134054763652</v>
      </c>
      <c r="IE255" s="18">
        <f t="shared" ca="1" si="1290"/>
        <v>1.0095086753125184</v>
      </c>
      <c r="IF255" s="18">
        <f t="shared" ca="1" si="1291"/>
        <v>1.0589290357503096</v>
      </c>
      <c r="IG255" s="21" t="s">
        <v>207</v>
      </c>
    </row>
    <row r="256" spans="1:241" x14ac:dyDescent="0.2">
      <c r="A256" t="s">
        <v>200</v>
      </c>
      <c r="B256" s="1">
        <f t="shared" si="1318"/>
        <v>1959</v>
      </c>
      <c r="C256" s="42">
        <f>'Annual Data - MER Dec 2019 PNNL'!C23</f>
        <v>629.66399999999999</v>
      </c>
      <c r="D256" s="42">
        <f>'Annual Data - MER Dec 2019 PNNL'!F23</f>
        <v>487.86</v>
      </c>
      <c r="E256" s="42">
        <f>'Annual Data - MER Dec 2019 PNNL'!I23</f>
        <v>1075.239</v>
      </c>
      <c r="F256" s="42">
        <f>'Annual Data - MER Dec 2019 PNNL'!L23</f>
        <v>14.417999999999999</v>
      </c>
      <c r="G256" s="42"/>
      <c r="H256" s="42">
        <f t="shared" si="1292"/>
        <v>2207.181</v>
      </c>
      <c r="I256" s="27">
        <f t="shared" si="1293"/>
        <v>646.8877491207503</v>
      </c>
      <c r="J256" s="1"/>
      <c r="K256" s="525"/>
      <c r="L256" s="27"/>
      <c r="M256" s="42">
        <f>[10]Commercial_Total!D185</f>
        <v>487.86</v>
      </c>
      <c r="N256" s="27"/>
      <c r="O256" s="440">
        <v>1E-3</v>
      </c>
      <c r="P256" s="27"/>
      <c r="Q256" s="27">
        <f t="shared" si="1294"/>
        <v>487.86099999999999</v>
      </c>
      <c r="R256" s="27">
        <f t="shared" si="1295"/>
        <v>142.98388042203985</v>
      </c>
      <c r="S256" s="27"/>
      <c r="T256" s="1"/>
      <c r="U256" s="1"/>
      <c r="V256" s="1"/>
      <c r="W256" s="1"/>
      <c r="X256" s="1"/>
      <c r="Y256" s="1"/>
      <c r="AA256" s="23">
        <f t="shared" si="1230"/>
        <v>0</v>
      </c>
      <c r="AB256" s="23">
        <f t="shared" si="1230"/>
        <v>34088.664024781632</v>
      </c>
      <c r="AC256" s="23"/>
      <c r="AD256" s="58"/>
      <c r="AE256" s="27">
        <f t="shared" si="1231"/>
        <v>487.86099999999999</v>
      </c>
      <c r="AF256" s="27"/>
      <c r="AI256" s="267"/>
      <c r="AJ256" s="267">
        <f t="shared" si="1232"/>
        <v>14.311502487904413</v>
      </c>
      <c r="AK256" s="267"/>
      <c r="AL256" s="51"/>
      <c r="AM256" s="15"/>
      <c r="AN256" s="15"/>
      <c r="AO256" s="34" t="e">
        <f t="shared" si="1233"/>
        <v>#DIV/0!</v>
      </c>
      <c r="AP256" s="34" t="e">
        <f t="shared" si="1234"/>
        <v>#DIV/0!</v>
      </c>
      <c r="AR256" s="26">
        <f t="shared" si="1235"/>
        <v>0</v>
      </c>
      <c r="AS256" s="26">
        <f t="shared" si="1236"/>
        <v>0.35268995823832761</v>
      </c>
      <c r="AT256" s="26">
        <f t="shared" si="1237"/>
        <v>0</v>
      </c>
      <c r="AU256" s="26">
        <f t="shared" si="1238"/>
        <v>0</v>
      </c>
      <c r="AW256" s="26" t="e">
        <f t="shared" si="1239"/>
        <v>#DIV/0!</v>
      </c>
      <c r="AZ256" s="34" t="e">
        <f t="shared" si="1240"/>
        <v>#DIV/0!</v>
      </c>
      <c r="BA256" s="34" t="e">
        <f t="shared" si="1241"/>
        <v>#DIV/0!</v>
      </c>
      <c r="BB256" s="34" t="e">
        <f t="shared" si="1242"/>
        <v>#DIV/0!</v>
      </c>
      <c r="BC256" t="e">
        <f t="shared" si="1243"/>
        <v>#DIV/0!</v>
      </c>
      <c r="BE256" s="34"/>
      <c r="BI256" s="51"/>
      <c r="BJ256" s="258">
        <f>[10]Commercial_Total!Y185</f>
        <v>0.34501544565822823</v>
      </c>
      <c r="BK256" s="1"/>
      <c r="BL256" s="51"/>
      <c r="BM256" s="1"/>
      <c r="BN256" s="1"/>
      <c r="BO256" s="1"/>
      <c r="BP256" s="258">
        <f>[10]Commercial_Total!X185</f>
        <v>1.0222439681373037</v>
      </c>
      <c r="BQ256" s="1"/>
      <c r="BR256" s="51"/>
      <c r="CA256" s="83">
        <f t="shared" si="1319"/>
        <v>0.39971827797411674</v>
      </c>
      <c r="CB256" s="83" t="str">
        <f t="shared" si="1244"/>
        <v xml:space="preserve">NA </v>
      </c>
      <c r="CC256" s="83" t="str">
        <f t="shared" si="1245"/>
        <v xml:space="preserve">NA </v>
      </c>
      <c r="CD256" s="83" t="str">
        <f t="shared" si="1246"/>
        <v>NA</v>
      </c>
      <c r="CE256" s="83" t="str">
        <f t="shared" si="1247"/>
        <v>NA</v>
      </c>
      <c r="CF256" s="83" t="str">
        <f t="shared" si="1248"/>
        <v>NA</v>
      </c>
      <c r="CG256" s="84" t="str">
        <f t="shared" si="1296"/>
        <v xml:space="preserve">NA </v>
      </c>
      <c r="CH256" s="84">
        <f t="shared" si="1249"/>
        <v>6.3675249734514258E-2</v>
      </c>
      <c r="CI256" s="9"/>
      <c r="CJ256" s="84" t="str">
        <f t="shared" si="1297"/>
        <v xml:space="preserve">NA </v>
      </c>
      <c r="CL256" s="87">
        <f t="shared" si="1250"/>
        <v>0</v>
      </c>
      <c r="CM256" s="87" t="e">
        <f t="shared" si="1298"/>
        <v>#DIV/0!</v>
      </c>
      <c r="CN256" s="92">
        <f t="shared" si="1299"/>
        <v>0</v>
      </c>
      <c r="CO256" s="92">
        <f t="shared" si="1300"/>
        <v>0</v>
      </c>
      <c r="CP256" s="5">
        <f t="shared" si="1301"/>
        <v>0</v>
      </c>
      <c r="CQ256" s="91">
        <f t="shared" si="1302"/>
        <v>0</v>
      </c>
      <c r="CR256" s="37" t="e">
        <f t="shared" si="1251"/>
        <v>#VALUE!</v>
      </c>
      <c r="CS256" t="e">
        <f t="shared" si="1252"/>
        <v>#VALUE!</v>
      </c>
      <c r="CT256" s="84" t="str">
        <f t="shared" si="1253"/>
        <v xml:space="preserve">NA </v>
      </c>
      <c r="CU256" s="205"/>
      <c r="CV256" s="244"/>
      <c r="CW256" s="5"/>
      <c r="CX256" s="26">
        <f t="shared" si="1254"/>
        <v>0</v>
      </c>
      <c r="CY256" s="26">
        <f t="shared" si="1255"/>
        <v>0.99999795023582538</v>
      </c>
      <c r="CZ256" s="26">
        <f t="shared" si="1256"/>
        <v>0</v>
      </c>
      <c r="DA256" s="26">
        <f t="shared" si="1257"/>
        <v>2.0497641746317088E-6</v>
      </c>
      <c r="DB256" s="26">
        <f t="shared" si="1258"/>
        <v>0</v>
      </c>
      <c r="DC256" s="26">
        <f t="shared" si="1303"/>
        <v>1</v>
      </c>
      <c r="DE256" s="26" t="e">
        <f t="shared" si="1320"/>
        <v>#DIV/0!</v>
      </c>
      <c r="DF256" s="26">
        <f t="shared" si="1321"/>
        <v>0.99999782615222477</v>
      </c>
      <c r="DG256" s="26" t="e">
        <f t="shared" si="1322"/>
        <v>#DIV/0!</v>
      </c>
      <c r="DH256" s="26">
        <f t="shared" si="1323"/>
        <v>2.1712738371429247E-6</v>
      </c>
      <c r="DI256" s="26" t="e">
        <f t="shared" si="1324"/>
        <v>#DIV/0!</v>
      </c>
      <c r="DJ256" s="26" t="e">
        <f t="shared" si="1325"/>
        <v>#DIV/0!</v>
      </c>
      <c r="DK256" s="26"/>
      <c r="DL256" s="26" t="e">
        <f t="shared" si="1326"/>
        <v>#DIV/0!</v>
      </c>
      <c r="DM256" s="26" t="e">
        <f t="shared" si="1327"/>
        <v>#DIV/0!</v>
      </c>
      <c r="DN256" s="26" t="e">
        <f t="shared" si="1328"/>
        <v>#DIV/0!</v>
      </c>
      <c r="DO256" s="26" t="e">
        <f t="shared" si="1329"/>
        <v>#DIV/0!</v>
      </c>
      <c r="DP256" s="26" t="e">
        <f t="shared" si="1330"/>
        <v>#DIV/0!</v>
      </c>
      <c r="DQ256" s="26" t="e">
        <f t="shared" si="1331"/>
        <v>#DIV/0!</v>
      </c>
      <c r="DR256" s="26"/>
      <c r="DS256" s="26"/>
      <c r="DT256" s="26" t="e">
        <f t="shared" si="1332"/>
        <v>#DIV/0!</v>
      </c>
      <c r="DU256" s="26">
        <f t="shared" si="1333"/>
        <v>8.7885349913095448E-2</v>
      </c>
      <c r="DV256" s="26" t="e">
        <f t="shared" si="1334"/>
        <v>#DIV/0!</v>
      </c>
      <c r="DW256" s="26" t="e">
        <f t="shared" si="1335"/>
        <v>#DIV/0!</v>
      </c>
      <c r="DX256" s="26" t="e">
        <f t="shared" si="1336"/>
        <v>#DIV/0!</v>
      </c>
      <c r="DZ256" s="26" t="e">
        <f t="shared" si="1337"/>
        <v>#DIV/0!</v>
      </c>
      <c r="EA256" s="26">
        <f t="shared" si="1338"/>
        <v>1</v>
      </c>
      <c r="EB256" s="26">
        <f t="shared" si="1259"/>
        <v>0.83103729024620454</v>
      </c>
      <c r="ED256" s="26" t="e">
        <f t="shared" si="1304"/>
        <v>#DIV/0!</v>
      </c>
      <c r="EE256" s="26" t="e">
        <f t="shared" si="1305"/>
        <v>#DIV/0!</v>
      </c>
      <c r="EF256" s="26" t="e">
        <f t="shared" si="1306"/>
        <v>#DIV/0!</v>
      </c>
      <c r="EG256" s="26" t="e">
        <f t="shared" si="1307"/>
        <v>#DIV/0!</v>
      </c>
      <c r="EH256" s="26" t="e">
        <f t="shared" si="1308"/>
        <v>#DIV/0!</v>
      </c>
      <c r="EJ256" s="26" t="e">
        <f t="shared" si="1309"/>
        <v>#DIV/0!</v>
      </c>
      <c r="EK256" s="26">
        <f t="shared" si="1339"/>
        <v>1</v>
      </c>
      <c r="EL256" s="26">
        <f t="shared" si="1260"/>
        <v>1.2052450914526913</v>
      </c>
      <c r="EO256" s="26" t="e">
        <f t="shared" si="1340"/>
        <v>#DIV/0!</v>
      </c>
      <c r="EP256" s="26">
        <f t="shared" si="1341"/>
        <v>6.7311806061060867E-2</v>
      </c>
      <c r="EQ256" s="26" t="e">
        <f t="shared" si="1342"/>
        <v>#DIV/0!</v>
      </c>
      <c r="ER256" s="26" t="e">
        <f t="shared" si="1343"/>
        <v>#DIV/0!</v>
      </c>
      <c r="ES256" s="26"/>
      <c r="EU256" s="26" t="e">
        <f t="shared" si="1344"/>
        <v>#DIV/0!</v>
      </c>
      <c r="EV256" s="26">
        <f t="shared" si="1345"/>
        <v>1</v>
      </c>
      <c r="EW256" s="26">
        <f t="shared" si="1261"/>
        <v>0.83711341312471399</v>
      </c>
      <c r="EX256" s="26"/>
      <c r="EY256" s="26" t="e">
        <f t="shared" si="1310"/>
        <v>#DIV/0!</v>
      </c>
      <c r="EZ256" s="26">
        <f t="shared" si="1311"/>
        <v>2.0573543852034474E-2</v>
      </c>
      <c r="FA256" s="26" t="e">
        <f t="shared" si="1312"/>
        <v>#DIV/0!</v>
      </c>
      <c r="FB256" s="26" t="e">
        <f t="shared" si="1313"/>
        <v>#DIV/0!</v>
      </c>
      <c r="FC256" s="26"/>
      <c r="FD256" s="26"/>
      <c r="FE256" s="26" t="e">
        <f t="shared" si="1346"/>
        <v>#DIV/0!</v>
      </c>
      <c r="FF256" s="26">
        <f t="shared" si="1347"/>
        <v>1</v>
      </c>
      <c r="FG256" s="26">
        <f t="shared" si="1262"/>
        <v>0.99274113569649758</v>
      </c>
      <c r="FW256" s="26">
        <f t="shared" si="1263"/>
        <v>0.39971827797411674</v>
      </c>
      <c r="FY256" s="8">
        <f t="shared" si="1348"/>
        <v>10</v>
      </c>
      <c r="FZ256" t="b">
        <f t="shared" si="1314"/>
        <v>1</v>
      </c>
      <c r="GD256" s="11"/>
      <c r="GE256" s="11"/>
      <c r="GF256" s="11"/>
      <c r="GG256" s="17">
        <f t="shared" ca="1" si="1264"/>
        <v>1995</v>
      </c>
      <c r="GH256" s="18">
        <f t="shared" ca="1" si="1265"/>
        <v>1.3369596659581691</v>
      </c>
      <c r="GI256" s="18">
        <f t="shared" ca="1" si="1266"/>
        <v>0.92196390251180904</v>
      </c>
      <c r="GJ256" s="18">
        <f t="shared" ca="1" si="1267"/>
        <v>1.0552819220170071</v>
      </c>
      <c r="GK256" s="94">
        <f t="shared" ca="1" si="1315"/>
        <v>1.3007706265670549</v>
      </c>
      <c r="GM256">
        <f t="shared" ca="1" si="1316"/>
        <v>1995</v>
      </c>
      <c r="GN256" s="18">
        <f t="shared" ca="1" si="1268"/>
        <v>1.0446362467638581</v>
      </c>
      <c r="GO256" s="18">
        <f t="shared" ca="1" si="1269"/>
        <v>1.1629762176876952</v>
      </c>
      <c r="GP256" s="18">
        <f t="shared" ca="1" si="1270"/>
        <v>0.97127437922129367</v>
      </c>
      <c r="GQ256" s="18">
        <f t="shared" ca="1" si="1271"/>
        <v>0.78557944931632151</v>
      </c>
      <c r="GR256" s="21" t="s">
        <v>207</v>
      </c>
      <c r="GY256" s="14"/>
      <c r="HA256">
        <f t="shared" si="1272"/>
        <v>0.28810486429646281</v>
      </c>
      <c r="HB256" t="e">
        <f t="shared" si="1273"/>
        <v>#VALUE!</v>
      </c>
      <c r="HC256" t="e">
        <f t="shared" si="1274"/>
        <v>#VALUE!</v>
      </c>
      <c r="HD256" t="e">
        <f t="shared" si="1275"/>
        <v>#VALUE!</v>
      </c>
      <c r="HE256" t="e">
        <f t="shared" si="1276"/>
        <v>#VALUE!</v>
      </c>
      <c r="HF256">
        <f t="shared" si="1277"/>
        <v>4.7489947725184424E-2</v>
      </c>
      <c r="HH256" t="e">
        <f t="shared" si="1278"/>
        <v>#VALUE!</v>
      </c>
      <c r="HJ256">
        <f t="shared" si="1279"/>
        <v>0</v>
      </c>
      <c r="HK256">
        <f t="shared" si="1280"/>
        <v>0.29683393021555732</v>
      </c>
      <c r="HL256">
        <f t="shared" si="1281"/>
        <v>0</v>
      </c>
      <c r="HM256">
        <f t="shared" si="1282"/>
        <v>0</v>
      </c>
      <c r="HN256" t="e">
        <f t="shared" si="1283"/>
        <v>#DIV/0!</v>
      </c>
      <c r="HP256" s="8">
        <f t="shared" si="1349"/>
        <v>10</v>
      </c>
      <c r="HQ256" t="b">
        <f t="shared" si="1317"/>
        <v>1</v>
      </c>
      <c r="HT256" s="11"/>
      <c r="HU256" s="11"/>
      <c r="HV256" s="11"/>
      <c r="HW256" s="17">
        <f t="shared" ca="1" si="1284"/>
        <v>1995</v>
      </c>
      <c r="HX256" s="18">
        <f t="shared" ca="1" si="1285"/>
        <v>0.96364015446815443</v>
      </c>
      <c r="HY256" s="18">
        <f t="shared" ca="1" si="1286"/>
        <v>1.026960177977994</v>
      </c>
      <c r="HZ256" s="18">
        <f t="shared" ca="1" si="1287"/>
        <v>0.98030897080713775</v>
      </c>
      <c r="IC256" s="18">
        <f t="shared" ca="1" si="1288"/>
        <v>0.97081162244648844</v>
      </c>
      <c r="ID256" s="18">
        <f t="shared" ca="1" si="1289"/>
        <v>0.98504228970365226</v>
      </c>
      <c r="IE256" s="18">
        <f t="shared" ca="1" si="1290"/>
        <v>1.0164691745004955</v>
      </c>
      <c r="IF256" s="18">
        <f t="shared" ca="1" si="1291"/>
        <v>1.0275250155353557</v>
      </c>
      <c r="IG256" s="21" t="s">
        <v>207</v>
      </c>
    </row>
    <row r="257" spans="1:241" x14ac:dyDescent="0.2">
      <c r="A257" t="s">
        <v>200</v>
      </c>
      <c r="B257" s="1">
        <f t="shared" si="1318"/>
        <v>1960</v>
      </c>
      <c r="C257" s="42">
        <f>'Annual Data - MER Dec 2019 PNNL'!C24</f>
        <v>687.39300000000003</v>
      </c>
      <c r="D257" s="42">
        <f>'Annual Data - MER Dec 2019 PNNL'!F24</f>
        <v>542.99900000000002</v>
      </c>
      <c r="E257" s="42">
        <f>'Annual Data - MER Dec 2019 PNNL'!I24</f>
        <v>1106.8589999999999</v>
      </c>
      <c r="F257" s="42">
        <f>'Annual Data - MER Dec 2019 PNNL'!L24</f>
        <v>10.46</v>
      </c>
      <c r="G257" s="42"/>
      <c r="H257" s="42">
        <f t="shared" si="1292"/>
        <v>2347.7110000000002</v>
      </c>
      <c r="I257" s="27">
        <f t="shared" si="1293"/>
        <v>688.07473622508803</v>
      </c>
      <c r="J257" s="1"/>
      <c r="K257" s="525"/>
      <c r="L257" s="27"/>
      <c r="M257" s="42">
        <f>[10]Commercial_Total!D186</f>
        <v>542.99900000000002</v>
      </c>
      <c r="N257" s="27"/>
      <c r="O257" s="440">
        <v>1E-3</v>
      </c>
      <c r="P257" s="27"/>
      <c r="Q257" s="27">
        <f t="shared" si="1294"/>
        <v>543</v>
      </c>
      <c r="R257" s="27">
        <f t="shared" si="1295"/>
        <v>159.14419695193436</v>
      </c>
      <c r="S257" s="27"/>
      <c r="T257" s="1"/>
      <c r="U257" s="1"/>
      <c r="V257" s="1"/>
      <c r="W257" s="1"/>
      <c r="X257" s="1"/>
      <c r="Y257" s="1"/>
      <c r="AA257" s="23">
        <f t="shared" si="1230"/>
        <v>0</v>
      </c>
      <c r="AB257" s="23">
        <f t="shared" si="1230"/>
        <v>34692.396596239487</v>
      </c>
      <c r="AC257" s="23"/>
      <c r="AD257" s="58"/>
      <c r="AE257" s="27">
        <f t="shared" si="1231"/>
        <v>543</v>
      </c>
      <c r="AF257" s="27"/>
      <c r="AI257" s="267"/>
      <c r="AJ257" s="267">
        <f t="shared" si="1232"/>
        <v>15.651815765845907</v>
      </c>
      <c r="AK257" s="267"/>
      <c r="AL257" s="51"/>
      <c r="AM257" s="15"/>
      <c r="AN257" s="15"/>
      <c r="AO257" s="34" t="e">
        <f t="shared" si="1233"/>
        <v>#DIV/0!</v>
      </c>
      <c r="AP257" s="34" t="e">
        <f t="shared" si="1234"/>
        <v>#DIV/0!</v>
      </c>
      <c r="AR257" s="26">
        <f t="shared" si="1235"/>
        <v>0</v>
      </c>
      <c r="AS257" s="26">
        <f t="shared" si="1236"/>
        <v>0.38572038494740191</v>
      </c>
      <c r="AT257" s="26">
        <f t="shared" si="1237"/>
        <v>0</v>
      </c>
      <c r="AU257" s="26">
        <f t="shared" si="1238"/>
        <v>0</v>
      </c>
      <c r="AW257" s="26" t="e">
        <f t="shared" si="1239"/>
        <v>#DIV/0!</v>
      </c>
      <c r="AZ257" s="34" t="e">
        <f t="shared" si="1240"/>
        <v>#DIV/0!</v>
      </c>
      <c r="BA257" s="34" t="e">
        <f t="shared" si="1241"/>
        <v>#DIV/0!</v>
      </c>
      <c r="BB257" s="34" t="e">
        <f t="shared" si="1242"/>
        <v>#DIV/0!</v>
      </c>
      <c r="BC257" t="e">
        <f t="shared" si="1243"/>
        <v>#DIV/0!</v>
      </c>
      <c r="BE257" s="34"/>
      <c r="BI257" s="51"/>
      <c r="BJ257" s="258">
        <f>[10]Commercial_Total!Y186</f>
        <v>0.38276600805984279</v>
      </c>
      <c r="BK257" s="1"/>
      <c r="BL257" s="51"/>
      <c r="BM257" s="1"/>
      <c r="BN257" s="1"/>
      <c r="BO257" s="1"/>
      <c r="BP257" s="258">
        <f>[10]Commercial_Total!X186</f>
        <v>1.0077184933493286</v>
      </c>
      <c r="BQ257" s="1"/>
      <c r="BR257" s="51"/>
      <c r="CA257" s="83">
        <f t="shared" si="1319"/>
        <v>0.41000616266931617</v>
      </c>
      <c r="CB257" s="83" t="str">
        <f t="shared" si="1244"/>
        <v xml:space="preserve">NA </v>
      </c>
      <c r="CC257" s="83" t="str">
        <f t="shared" si="1245"/>
        <v xml:space="preserve">NA </v>
      </c>
      <c r="CD257" s="83" t="str">
        <f t="shared" si="1246"/>
        <v>NA</v>
      </c>
      <c r="CE257" s="83" t="str">
        <f t="shared" si="1247"/>
        <v>NA</v>
      </c>
      <c r="CF257" s="83" t="str">
        <f t="shared" si="1248"/>
        <v>NA</v>
      </c>
      <c r="CG257" s="84" t="str">
        <f t="shared" si="1296"/>
        <v xml:space="preserve">NA </v>
      </c>
      <c r="CH257" s="84">
        <f t="shared" si="1249"/>
        <v>7.0871950424078248E-2</v>
      </c>
      <c r="CI257" s="9"/>
      <c r="CJ257" s="84" t="str">
        <f t="shared" si="1297"/>
        <v xml:space="preserve">NA </v>
      </c>
      <c r="CL257" s="87">
        <f t="shared" si="1250"/>
        <v>0</v>
      </c>
      <c r="CM257" s="87" t="e">
        <f t="shared" si="1298"/>
        <v>#DIV/0!</v>
      </c>
      <c r="CN257" s="92">
        <f t="shared" si="1299"/>
        <v>0</v>
      </c>
      <c r="CO257" s="92">
        <f t="shared" si="1300"/>
        <v>0</v>
      </c>
      <c r="CP257" s="5">
        <f t="shared" si="1301"/>
        <v>0</v>
      </c>
      <c r="CQ257" s="91">
        <f t="shared" si="1302"/>
        <v>0</v>
      </c>
      <c r="CR257" s="37" t="e">
        <f t="shared" si="1251"/>
        <v>#VALUE!</v>
      </c>
      <c r="CS257" t="e">
        <f t="shared" si="1252"/>
        <v>#VALUE!</v>
      </c>
      <c r="CT257" s="84" t="str">
        <f t="shared" si="1253"/>
        <v xml:space="preserve">NA </v>
      </c>
      <c r="CU257" s="205"/>
      <c r="CV257" s="244"/>
      <c r="CW257" s="5"/>
      <c r="CX257" s="26">
        <f t="shared" si="1254"/>
        <v>0</v>
      </c>
      <c r="CY257" s="26">
        <f t="shared" si="1255"/>
        <v>0.99999815837937389</v>
      </c>
      <c r="CZ257" s="26">
        <f t="shared" si="1256"/>
        <v>0</v>
      </c>
      <c r="DA257" s="26">
        <f t="shared" si="1257"/>
        <v>1.841620626151013E-6</v>
      </c>
      <c r="DB257" s="26">
        <f t="shared" si="1258"/>
        <v>0</v>
      </c>
      <c r="DC257" s="26">
        <f t="shared" si="1303"/>
        <v>1</v>
      </c>
      <c r="DE257" s="26" t="e">
        <f t="shared" si="1320"/>
        <v>#DIV/0!</v>
      </c>
      <c r="DF257" s="26">
        <f t="shared" si="1321"/>
        <v>0.99999805424684518</v>
      </c>
      <c r="DG257" s="26" t="e">
        <f t="shared" si="1322"/>
        <v>#DIV/0!</v>
      </c>
      <c r="DH257" s="26">
        <f t="shared" si="1323"/>
        <v>1.9438354419340051E-6</v>
      </c>
      <c r="DI257" s="26" t="e">
        <f t="shared" si="1324"/>
        <v>#DIV/0!</v>
      </c>
      <c r="DJ257" s="26" t="e">
        <f t="shared" si="1325"/>
        <v>#DIV/0!</v>
      </c>
      <c r="DK257" s="26"/>
      <c r="DL257" s="26" t="e">
        <f t="shared" si="1326"/>
        <v>#DIV/0!</v>
      </c>
      <c r="DM257" s="26" t="e">
        <f t="shared" si="1327"/>
        <v>#DIV/0!</v>
      </c>
      <c r="DN257" s="26" t="e">
        <f t="shared" si="1328"/>
        <v>#DIV/0!</v>
      </c>
      <c r="DO257" s="26" t="e">
        <f t="shared" si="1329"/>
        <v>#DIV/0!</v>
      </c>
      <c r="DP257" s="26" t="e">
        <f t="shared" si="1330"/>
        <v>#DIV/0!</v>
      </c>
      <c r="DQ257" s="26" t="e">
        <f t="shared" si="1331"/>
        <v>#DIV/0!</v>
      </c>
      <c r="DR257" s="26"/>
      <c r="DS257" s="26"/>
      <c r="DT257" s="26" t="e">
        <f t="shared" si="1332"/>
        <v>#DIV/0!</v>
      </c>
      <c r="DU257" s="26">
        <f t="shared" si="1333"/>
        <v>8.9523349915319406E-2</v>
      </c>
      <c r="DV257" s="26" t="e">
        <f t="shared" si="1334"/>
        <v>#DIV/0!</v>
      </c>
      <c r="DW257" s="26" t="e">
        <f t="shared" si="1335"/>
        <v>#DIV/0!</v>
      </c>
      <c r="DX257" s="26" t="e">
        <f t="shared" si="1336"/>
        <v>#DIV/0!</v>
      </c>
      <c r="DZ257" s="26" t="e">
        <f t="shared" si="1337"/>
        <v>#DIV/0!</v>
      </c>
      <c r="EA257" s="26">
        <f t="shared" si="1338"/>
        <v>1</v>
      </c>
      <c r="EB257" s="26">
        <f t="shared" si="1259"/>
        <v>0.83103729024620454</v>
      </c>
      <c r="ED257" s="26" t="e">
        <f t="shared" si="1304"/>
        <v>#DIV/0!</v>
      </c>
      <c r="EE257" s="26" t="e">
        <f t="shared" si="1305"/>
        <v>#DIV/0!</v>
      </c>
      <c r="EF257" s="26" t="e">
        <f t="shared" si="1306"/>
        <v>#DIV/0!</v>
      </c>
      <c r="EG257" s="26" t="e">
        <f t="shared" si="1307"/>
        <v>#DIV/0!</v>
      </c>
      <c r="EH257" s="26" t="e">
        <f t="shared" si="1308"/>
        <v>#DIV/0!</v>
      </c>
      <c r="EJ257" s="26" t="e">
        <f t="shared" si="1309"/>
        <v>#DIV/0!</v>
      </c>
      <c r="EK257" s="26">
        <f t="shared" si="1339"/>
        <v>1</v>
      </c>
      <c r="EL257" s="26">
        <f t="shared" si="1260"/>
        <v>1.2052450914526913</v>
      </c>
      <c r="EO257" s="26" t="e">
        <f t="shared" si="1340"/>
        <v>#DIV/0!</v>
      </c>
      <c r="EP257" s="26">
        <f t="shared" si="1341"/>
        <v>0.10383467141116641</v>
      </c>
      <c r="EQ257" s="26" t="e">
        <f t="shared" si="1342"/>
        <v>#DIV/0!</v>
      </c>
      <c r="ER257" s="26" t="e">
        <f t="shared" si="1343"/>
        <v>#DIV/0!</v>
      </c>
      <c r="ES257" s="26"/>
      <c r="EU257" s="26" t="e">
        <f t="shared" si="1344"/>
        <v>#DIV/0!</v>
      </c>
      <c r="EV257" s="26">
        <f t="shared" si="1345"/>
        <v>1</v>
      </c>
      <c r="EW257" s="26">
        <f t="shared" si="1261"/>
        <v>0.83711341312471399</v>
      </c>
      <c r="EX257" s="26"/>
      <c r="EY257" s="26" t="e">
        <f t="shared" si="1310"/>
        <v>#DIV/0!</v>
      </c>
      <c r="EZ257" s="26">
        <f t="shared" si="1311"/>
        <v>-1.4311321495847176E-2</v>
      </c>
      <c r="FA257" s="26" t="e">
        <f t="shared" si="1312"/>
        <v>#DIV/0!</v>
      </c>
      <c r="FB257" s="26" t="e">
        <f t="shared" si="1313"/>
        <v>#DIV/0!</v>
      </c>
      <c r="FC257" s="26"/>
      <c r="FD257" s="26"/>
      <c r="FE257" s="26" t="e">
        <f t="shared" si="1346"/>
        <v>#DIV/0!</v>
      </c>
      <c r="FF257" s="26">
        <f t="shared" si="1347"/>
        <v>1</v>
      </c>
      <c r="FG257" s="26">
        <f t="shared" si="1262"/>
        <v>0.99274113569649758</v>
      </c>
      <c r="FW257" s="26">
        <f t="shared" si="1263"/>
        <v>0.41000616266931617</v>
      </c>
      <c r="FY257" s="8">
        <f t="shared" si="1348"/>
        <v>11</v>
      </c>
      <c r="FZ257" t="b">
        <f t="shared" si="1314"/>
        <v>1</v>
      </c>
      <c r="GD257" s="11"/>
      <c r="GE257" s="11"/>
      <c r="GF257" s="11"/>
      <c r="GG257" s="17">
        <f t="shared" ca="1" si="1264"/>
        <v>1996</v>
      </c>
      <c r="GH257" s="18">
        <f t="shared" ca="1" si="1265"/>
        <v>1.3874055162178818</v>
      </c>
      <c r="GI257" s="18">
        <f t="shared" ca="1" si="1266"/>
        <v>0.8977601296352945</v>
      </c>
      <c r="GJ257" s="18">
        <f t="shared" ca="1" si="1267"/>
        <v>1.076478899451609</v>
      </c>
      <c r="GK257" s="94">
        <f t="shared" ca="1" si="1315"/>
        <v>1.3408162118946036</v>
      </c>
      <c r="GM257">
        <f t="shared" ca="1" si="1316"/>
        <v>1996</v>
      </c>
      <c r="GN257" s="18">
        <f t="shared" ca="1" si="1268"/>
        <v>1.0801870084116778</v>
      </c>
      <c r="GO257" s="18">
        <f t="shared" ca="1" si="1269"/>
        <v>1.1931678044189229</v>
      </c>
      <c r="GP257" s="18">
        <f t="shared" ca="1" si="1270"/>
        <v>0.97021034078647894</v>
      </c>
      <c r="GQ257" s="18">
        <f t="shared" ca="1" si="1271"/>
        <v>0.76453559518161507</v>
      </c>
      <c r="GR257" s="21" t="s">
        <v>207</v>
      </c>
      <c r="GY257" s="14"/>
      <c r="HA257">
        <f t="shared" si="1272"/>
        <v>0.29552006091701866</v>
      </c>
      <c r="HB257" t="e">
        <f t="shared" si="1273"/>
        <v>#VALUE!</v>
      </c>
      <c r="HC257" t="e">
        <f t="shared" si="1274"/>
        <v>#VALUE!</v>
      </c>
      <c r="HD257" t="e">
        <f t="shared" si="1275"/>
        <v>#VALUE!</v>
      </c>
      <c r="HE257" t="e">
        <f t="shared" si="1276"/>
        <v>#VALUE!</v>
      </c>
      <c r="HF257">
        <f t="shared" si="1277"/>
        <v>5.2857354071703083E-2</v>
      </c>
      <c r="HH257" t="e">
        <f t="shared" si="1278"/>
        <v>#VALUE!</v>
      </c>
      <c r="HJ257">
        <f t="shared" si="1279"/>
        <v>0</v>
      </c>
      <c r="HK257">
        <f t="shared" si="1280"/>
        <v>0.32463327960935573</v>
      </c>
      <c r="HL257">
        <f t="shared" si="1281"/>
        <v>0</v>
      </c>
      <c r="HM257">
        <f t="shared" si="1282"/>
        <v>0</v>
      </c>
      <c r="HN257" t="e">
        <f t="shared" si="1283"/>
        <v>#DIV/0!</v>
      </c>
      <c r="HP257" s="8">
        <f t="shared" si="1349"/>
        <v>11</v>
      </c>
      <c r="HQ257" t="b">
        <f t="shared" si="1317"/>
        <v>1</v>
      </c>
      <c r="HT257" s="11"/>
      <c r="HU257" s="11"/>
      <c r="HV257" s="11"/>
      <c r="HW257" s="17">
        <f t="shared" ca="1" si="1284"/>
        <v>1996</v>
      </c>
      <c r="HX257" s="18">
        <f t="shared" ca="1" si="1285"/>
        <v>1</v>
      </c>
      <c r="HY257" s="18">
        <f t="shared" ca="1" si="1286"/>
        <v>1</v>
      </c>
      <c r="HZ257" s="18">
        <f t="shared" ca="1" si="1287"/>
        <v>1</v>
      </c>
      <c r="IC257" s="18">
        <f t="shared" ca="1" si="1288"/>
        <v>1</v>
      </c>
      <c r="ID257" s="18">
        <f t="shared" ca="1" si="1289"/>
        <v>1</v>
      </c>
      <c r="IE257" s="18">
        <f t="shared" ca="1" si="1290"/>
        <v>1</v>
      </c>
      <c r="IF257" s="18">
        <f t="shared" ca="1" si="1291"/>
        <v>1</v>
      </c>
      <c r="IG257" s="21" t="s">
        <v>207</v>
      </c>
    </row>
    <row r="258" spans="1:241" x14ac:dyDescent="0.2">
      <c r="A258" t="s">
        <v>200</v>
      </c>
      <c r="B258" s="1">
        <f t="shared" si="1318"/>
        <v>1961</v>
      </c>
      <c r="C258" s="42">
        <f>'Annual Data - MER Dec 2019 PNNL'!C25</f>
        <v>731.68600000000004</v>
      </c>
      <c r="D258" s="42">
        <f>'Annual Data - MER Dec 2019 PNNL'!F25</f>
        <v>572.04200000000003</v>
      </c>
      <c r="E258" s="42">
        <f>'Annual Data - MER Dec 2019 PNNL'!I25</f>
        <v>1149.25</v>
      </c>
      <c r="F258" s="42">
        <f>'Annual Data - MER Dec 2019 PNNL'!L25</f>
        <v>10.316000000000001</v>
      </c>
      <c r="G258" s="42"/>
      <c r="H258" s="42">
        <f t="shared" si="1292"/>
        <v>2463.2939999999999</v>
      </c>
      <c r="I258" s="27">
        <f t="shared" si="1293"/>
        <v>721.95017584994139</v>
      </c>
      <c r="J258" s="1"/>
      <c r="K258" s="525"/>
      <c r="L258" s="27"/>
      <c r="M258" s="42">
        <f>[10]Commercial_Total!D187</f>
        <v>572.04200000000003</v>
      </c>
      <c r="N258" s="27"/>
      <c r="O258" s="440">
        <v>1E-3</v>
      </c>
      <c r="P258" s="27"/>
      <c r="Q258" s="27">
        <f t="shared" si="1294"/>
        <v>572.04300000000001</v>
      </c>
      <c r="R258" s="27">
        <f t="shared" si="1295"/>
        <v>167.65621336459554</v>
      </c>
      <c r="S258" s="27"/>
      <c r="T258" s="1"/>
      <c r="U258" s="1"/>
      <c r="V258" s="1"/>
      <c r="W258" s="1"/>
      <c r="X258" s="1"/>
      <c r="Y258" s="1"/>
      <c r="AA258" s="23">
        <f t="shared" si="1230"/>
        <v>0</v>
      </c>
      <c r="AB258" s="23">
        <f t="shared" si="1230"/>
        <v>35344.195837661653</v>
      </c>
      <c r="AC258" s="23"/>
      <c r="AD258" s="58"/>
      <c r="AE258" s="27">
        <f t="shared" si="1231"/>
        <v>572.04300000000001</v>
      </c>
      <c r="AF258" s="27"/>
      <c r="AI258" s="267"/>
      <c r="AJ258" s="267">
        <f t="shared" si="1232"/>
        <v>16.184892213347524</v>
      </c>
      <c r="AK258" s="267"/>
      <c r="AL258" s="51"/>
      <c r="AM258" s="15"/>
      <c r="AN258" s="15"/>
      <c r="AO258" s="34" t="e">
        <f t="shared" si="1233"/>
        <v>#DIV/0!</v>
      </c>
      <c r="AP258" s="34" t="e">
        <f t="shared" si="1234"/>
        <v>#DIV/0!</v>
      </c>
      <c r="AR258" s="26">
        <f t="shared" si="1235"/>
        <v>0</v>
      </c>
      <c r="AS258" s="26">
        <f t="shared" si="1236"/>
        <v>0.39885742001175534</v>
      </c>
      <c r="AT258" s="26">
        <f t="shared" si="1237"/>
        <v>0</v>
      </c>
      <c r="AU258" s="26">
        <f t="shared" si="1238"/>
        <v>0</v>
      </c>
      <c r="AW258" s="26" t="e">
        <f t="shared" si="1239"/>
        <v>#DIV/0!</v>
      </c>
      <c r="AZ258" s="34" t="e">
        <f t="shared" si="1240"/>
        <v>#DIV/0!</v>
      </c>
      <c r="BA258" s="34" t="e">
        <f t="shared" si="1241"/>
        <v>#DIV/0!</v>
      </c>
      <c r="BB258" s="34" t="e">
        <f t="shared" si="1242"/>
        <v>#DIV/0!</v>
      </c>
      <c r="BC258" t="e">
        <f t="shared" si="1243"/>
        <v>#DIV/0!</v>
      </c>
      <c r="BE258" s="34"/>
      <c r="BI258" s="51"/>
      <c r="BJ258" s="258">
        <f>[10]Commercial_Total!Y187</f>
        <v>0.39733828641902585</v>
      </c>
      <c r="BK258" s="1"/>
      <c r="BL258" s="51"/>
      <c r="BM258" s="1"/>
      <c r="BN258" s="1"/>
      <c r="BO258" s="1"/>
      <c r="BP258" s="258">
        <f>[10]Commercial_Total!X187</f>
        <v>1.0038232751402349</v>
      </c>
      <c r="BQ258" s="1"/>
      <c r="BR258" s="51"/>
      <c r="CA258" s="83">
        <f t="shared" si="1319"/>
        <v>0.4205078542591591</v>
      </c>
      <c r="CB258" s="83" t="str">
        <f t="shared" si="1244"/>
        <v xml:space="preserve">NA </v>
      </c>
      <c r="CC258" s="83" t="str">
        <f t="shared" si="1245"/>
        <v xml:space="preserve">NA </v>
      </c>
      <c r="CD258" s="83" t="str">
        <f t="shared" si="1246"/>
        <v>NA</v>
      </c>
      <c r="CE258" s="83" t="str">
        <f t="shared" si="1247"/>
        <v>NA</v>
      </c>
      <c r="CF258" s="83" t="str">
        <f t="shared" si="1248"/>
        <v>NA</v>
      </c>
      <c r="CG258" s="84" t="str">
        <f t="shared" si="1296"/>
        <v xml:space="preserve">NA </v>
      </c>
      <c r="CH258" s="84">
        <f t="shared" si="1249"/>
        <v>7.4662620877423563E-2</v>
      </c>
      <c r="CI258" s="9"/>
      <c r="CJ258" s="84" t="str">
        <f t="shared" si="1297"/>
        <v xml:space="preserve">NA </v>
      </c>
      <c r="CL258" s="87">
        <f t="shared" si="1250"/>
        <v>0</v>
      </c>
      <c r="CM258" s="87" t="e">
        <f t="shared" si="1298"/>
        <v>#DIV/0!</v>
      </c>
      <c r="CN258" s="92">
        <f t="shared" si="1299"/>
        <v>0</v>
      </c>
      <c r="CO258" s="92">
        <f t="shared" si="1300"/>
        <v>0</v>
      </c>
      <c r="CP258" s="5">
        <f t="shared" si="1301"/>
        <v>0</v>
      </c>
      <c r="CQ258" s="91">
        <f t="shared" si="1302"/>
        <v>0</v>
      </c>
      <c r="CR258" s="37" t="e">
        <f t="shared" si="1251"/>
        <v>#VALUE!</v>
      </c>
      <c r="CS258" t="e">
        <f t="shared" si="1252"/>
        <v>#VALUE!</v>
      </c>
      <c r="CT258" s="84" t="str">
        <f t="shared" si="1253"/>
        <v xml:space="preserve">NA </v>
      </c>
      <c r="CU258" s="205"/>
      <c r="CV258" s="244"/>
      <c r="CW258" s="5"/>
      <c r="CX258" s="26">
        <f t="shared" si="1254"/>
        <v>0</v>
      </c>
      <c r="CY258" s="26">
        <f t="shared" si="1255"/>
        <v>0.9999982518796664</v>
      </c>
      <c r="CZ258" s="26">
        <f t="shared" si="1256"/>
        <v>0</v>
      </c>
      <c r="DA258" s="26">
        <f t="shared" si="1257"/>
        <v>1.7481203336112844E-6</v>
      </c>
      <c r="DB258" s="26">
        <f t="shared" si="1258"/>
        <v>0</v>
      </c>
      <c r="DC258" s="26">
        <f t="shared" si="1303"/>
        <v>1</v>
      </c>
      <c r="DE258" s="26" t="e">
        <f t="shared" si="1320"/>
        <v>#DIV/0!</v>
      </c>
      <c r="DF258" s="26">
        <f t="shared" si="1321"/>
        <v>0.99999820509522253</v>
      </c>
      <c r="DG258" s="26" t="e">
        <f t="shared" si="1322"/>
        <v>#DIV/0!</v>
      </c>
      <c r="DH258" s="26">
        <f t="shared" si="1323"/>
        <v>1.7944645134081238E-6</v>
      </c>
      <c r="DI258" s="26" t="e">
        <f t="shared" si="1324"/>
        <v>#DIV/0!</v>
      </c>
      <c r="DJ258" s="26" t="e">
        <f t="shared" si="1325"/>
        <v>#DIV/0!</v>
      </c>
      <c r="DK258" s="26"/>
      <c r="DL258" s="26" t="e">
        <f t="shared" si="1326"/>
        <v>#DIV/0!</v>
      </c>
      <c r="DM258" s="26" t="e">
        <f t="shared" si="1327"/>
        <v>#DIV/0!</v>
      </c>
      <c r="DN258" s="26" t="e">
        <f t="shared" si="1328"/>
        <v>#DIV/0!</v>
      </c>
      <c r="DO258" s="26" t="e">
        <f t="shared" si="1329"/>
        <v>#DIV/0!</v>
      </c>
      <c r="DP258" s="26" t="e">
        <f t="shared" si="1330"/>
        <v>#DIV/0!</v>
      </c>
      <c r="DQ258" s="26" t="e">
        <f t="shared" si="1331"/>
        <v>#DIV/0!</v>
      </c>
      <c r="DR258" s="26"/>
      <c r="DS258" s="26"/>
      <c r="DT258" s="26" t="e">
        <f t="shared" si="1332"/>
        <v>#DIV/0!</v>
      </c>
      <c r="DU258" s="26">
        <f t="shared" si="1333"/>
        <v>3.3491294059904489E-2</v>
      </c>
      <c r="DV258" s="26" t="e">
        <f t="shared" si="1334"/>
        <v>#DIV/0!</v>
      </c>
      <c r="DW258" s="26" t="e">
        <f t="shared" si="1335"/>
        <v>#DIV/0!</v>
      </c>
      <c r="DX258" s="26" t="e">
        <f t="shared" si="1336"/>
        <v>#DIV/0!</v>
      </c>
      <c r="DZ258" s="26" t="e">
        <f t="shared" si="1337"/>
        <v>#DIV/0!</v>
      </c>
      <c r="EA258" s="26">
        <f t="shared" si="1338"/>
        <v>1</v>
      </c>
      <c r="EB258" s="26">
        <f t="shared" si="1259"/>
        <v>0.83103729024620454</v>
      </c>
      <c r="ED258" s="26" t="e">
        <f t="shared" si="1304"/>
        <v>#DIV/0!</v>
      </c>
      <c r="EE258" s="26" t="e">
        <f t="shared" si="1305"/>
        <v>#DIV/0!</v>
      </c>
      <c r="EF258" s="26" t="e">
        <f t="shared" si="1306"/>
        <v>#DIV/0!</v>
      </c>
      <c r="EG258" s="26" t="e">
        <f t="shared" si="1307"/>
        <v>#DIV/0!</v>
      </c>
      <c r="EH258" s="26" t="e">
        <f t="shared" si="1308"/>
        <v>#DIV/0!</v>
      </c>
      <c r="EJ258" s="26" t="e">
        <f t="shared" si="1309"/>
        <v>#DIV/0!</v>
      </c>
      <c r="EK258" s="26">
        <f t="shared" si="1339"/>
        <v>1</v>
      </c>
      <c r="EL258" s="26">
        <f t="shared" si="1260"/>
        <v>1.2052450914526913</v>
      </c>
      <c r="EO258" s="26" t="e">
        <f t="shared" si="1340"/>
        <v>#DIV/0!</v>
      </c>
      <c r="EP258" s="26">
        <f t="shared" si="1341"/>
        <v>3.7364167234955011E-2</v>
      </c>
      <c r="EQ258" s="26" t="e">
        <f t="shared" si="1342"/>
        <v>#DIV/0!</v>
      </c>
      <c r="ER258" s="26" t="e">
        <f t="shared" si="1343"/>
        <v>#DIV/0!</v>
      </c>
      <c r="ES258" s="26"/>
      <c r="EU258" s="26" t="e">
        <f t="shared" si="1344"/>
        <v>#DIV/0!</v>
      </c>
      <c r="EV258" s="26">
        <f t="shared" si="1345"/>
        <v>1</v>
      </c>
      <c r="EW258" s="26">
        <f t="shared" si="1261"/>
        <v>0.83711341312471399</v>
      </c>
      <c r="EX258" s="26"/>
      <c r="EY258" s="26" t="e">
        <f t="shared" si="1310"/>
        <v>#DIV/0!</v>
      </c>
      <c r="EZ258" s="26">
        <f t="shared" si="1311"/>
        <v>-3.8728731750502393E-3</v>
      </c>
      <c r="FA258" s="26" t="e">
        <f t="shared" si="1312"/>
        <v>#DIV/0!</v>
      </c>
      <c r="FB258" s="26" t="e">
        <f t="shared" si="1313"/>
        <v>#DIV/0!</v>
      </c>
      <c r="FC258" s="26"/>
      <c r="FD258" s="26"/>
      <c r="FE258" s="26" t="e">
        <f t="shared" si="1346"/>
        <v>#DIV/0!</v>
      </c>
      <c r="FF258" s="26">
        <f t="shared" si="1347"/>
        <v>1</v>
      </c>
      <c r="FG258" s="26">
        <f t="shared" si="1262"/>
        <v>0.99274113569649758</v>
      </c>
      <c r="FW258" s="26">
        <f t="shared" si="1263"/>
        <v>0.4205078542591591</v>
      </c>
      <c r="FY258" s="8">
        <f t="shared" si="1348"/>
        <v>12</v>
      </c>
      <c r="FZ258" t="b">
        <f t="shared" si="1314"/>
        <v>1</v>
      </c>
      <c r="GD258" s="11"/>
      <c r="GE258" s="11"/>
      <c r="GF258" s="11"/>
      <c r="GG258" s="17">
        <f t="shared" ca="1" si="1264"/>
        <v>1997</v>
      </c>
      <c r="GH258" s="18">
        <f t="shared" ca="1" si="1265"/>
        <v>1.4490950937606115</v>
      </c>
      <c r="GI258" s="18">
        <f t="shared" ca="1" si="1266"/>
        <v>0.87874264033327865</v>
      </c>
      <c r="GJ258" s="18">
        <f t="shared" ca="1" si="1267"/>
        <v>1.0568960202280107</v>
      </c>
      <c r="GK258" s="94">
        <f t="shared" ca="1" si="1315"/>
        <v>1.3458319968324599</v>
      </c>
      <c r="GM258">
        <f t="shared" ca="1" si="1316"/>
        <v>1997</v>
      </c>
      <c r="GN258" s="18">
        <f t="shared" ca="1" si="1268"/>
        <v>1.0702653724426303</v>
      </c>
      <c r="GO258" s="18">
        <f t="shared" ca="1" si="1269"/>
        <v>1.2054126961740241</v>
      </c>
      <c r="GP258" s="18">
        <f t="shared" ca="1" si="1270"/>
        <v>0.91562136714261</v>
      </c>
      <c r="GQ258" s="18">
        <f t="shared" ca="1" si="1271"/>
        <v>0.7476963176856366</v>
      </c>
      <c r="GR258" s="21" t="s">
        <v>207</v>
      </c>
      <c r="GY258" s="14"/>
      <c r="HA258">
        <f t="shared" si="1272"/>
        <v>0.30308936309081347</v>
      </c>
      <c r="HB258" t="e">
        <f t="shared" si="1273"/>
        <v>#VALUE!</v>
      </c>
      <c r="HC258" t="e">
        <f t="shared" si="1274"/>
        <v>#VALUE!</v>
      </c>
      <c r="HD258" t="e">
        <f t="shared" si="1275"/>
        <v>#VALUE!</v>
      </c>
      <c r="HE258" t="e">
        <f t="shared" si="1276"/>
        <v>#VALUE!</v>
      </c>
      <c r="HF258">
        <f t="shared" si="1277"/>
        <v>5.5684492440587936E-2</v>
      </c>
      <c r="HH258" t="e">
        <f t="shared" si="1278"/>
        <v>#VALUE!</v>
      </c>
      <c r="HJ258">
        <f t="shared" si="1279"/>
        <v>0</v>
      </c>
      <c r="HK258">
        <f t="shared" si="1280"/>
        <v>0.33568978308626091</v>
      </c>
      <c r="HL258">
        <f t="shared" si="1281"/>
        <v>0</v>
      </c>
      <c r="HM258">
        <f t="shared" si="1282"/>
        <v>0</v>
      </c>
      <c r="HN258" t="e">
        <f t="shared" si="1283"/>
        <v>#DIV/0!</v>
      </c>
      <c r="HP258" s="8">
        <f t="shared" si="1349"/>
        <v>12</v>
      </c>
      <c r="HQ258" t="b">
        <f t="shared" si="1317"/>
        <v>1</v>
      </c>
      <c r="HT258" s="11"/>
      <c r="HU258" s="11"/>
      <c r="HV258" s="11"/>
      <c r="HW258" s="17">
        <f t="shared" ca="1" si="1284"/>
        <v>1997</v>
      </c>
      <c r="HX258" s="18">
        <f t="shared" ca="1" si="1285"/>
        <v>1.0444639846257047</v>
      </c>
      <c r="HY258" s="18">
        <f t="shared" ca="1" si="1286"/>
        <v>0.97881673659339108</v>
      </c>
      <c r="HZ258" s="18">
        <f t="shared" ca="1" si="1287"/>
        <v>0.98180839472694315</v>
      </c>
      <c r="IC258" s="18">
        <f t="shared" ca="1" si="1288"/>
        <v>0.98578870659968598</v>
      </c>
      <c r="ID258" s="18">
        <f t="shared" ca="1" si="1289"/>
        <v>1.0099617303373998</v>
      </c>
      <c r="IE258" s="18">
        <f t="shared" ca="1" si="1290"/>
        <v>0.94157172350718821</v>
      </c>
      <c r="IF258" s="18">
        <f t="shared" ca="1" si="1291"/>
        <v>0.97797450164242739</v>
      </c>
      <c r="IG258" s="21" t="s">
        <v>207</v>
      </c>
    </row>
    <row r="259" spans="1:241" x14ac:dyDescent="0.2">
      <c r="A259" t="s">
        <v>200</v>
      </c>
      <c r="B259" s="1">
        <f t="shared" si="1318"/>
        <v>1962</v>
      </c>
      <c r="C259" s="42">
        <f>'Annual Data - MER Dec 2019 PNNL'!C26</f>
        <v>794.32</v>
      </c>
      <c r="D259" s="42">
        <f>'Annual Data - MER Dec 2019 PNNL'!F26</f>
        <v>620.86300000000006</v>
      </c>
      <c r="E259" s="42">
        <f>'Annual Data - MER Dec 2019 PNNL'!I26</f>
        <v>1227.8209999999999</v>
      </c>
      <c r="F259" s="42">
        <f>'Annual Data - MER Dec 2019 PNNL'!L26</f>
        <v>10.167</v>
      </c>
      <c r="G259" s="42"/>
      <c r="H259" s="42">
        <f t="shared" si="1292"/>
        <v>2653.1709999999998</v>
      </c>
      <c r="I259" s="27">
        <f t="shared" si="1293"/>
        <v>777.59994138335287</v>
      </c>
      <c r="J259" s="1"/>
      <c r="K259" s="525"/>
      <c r="L259" s="27"/>
      <c r="M259" s="42">
        <f>[10]Commercial_Total!D188</f>
        <v>620.86300000000006</v>
      </c>
      <c r="N259" s="27"/>
      <c r="O259" s="440">
        <v>1E-3</v>
      </c>
      <c r="P259" s="27"/>
      <c r="Q259" s="27">
        <f t="shared" si="1294"/>
        <v>620.86400000000003</v>
      </c>
      <c r="R259" s="27">
        <f t="shared" si="1295"/>
        <v>181.96483001172334</v>
      </c>
      <c r="S259" s="27"/>
      <c r="T259" s="1"/>
      <c r="U259" s="1"/>
      <c r="V259" s="1"/>
      <c r="W259" s="1"/>
      <c r="X259" s="1"/>
      <c r="Y259" s="1"/>
      <c r="AA259" s="23">
        <f t="shared" si="1230"/>
        <v>0</v>
      </c>
      <c r="AB259" s="23">
        <f t="shared" si="1230"/>
        <v>36019.174273443197</v>
      </c>
      <c r="AC259" s="23"/>
      <c r="AD259" s="58"/>
      <c r="AE259" s="27">
        <f t="shared" si="1231"/>
        <v>620.86400000000003</v>
      </c>
      <c r="AF259" s="27"/>
      <c r="AI259" s="267"/>
      <c r="AJ259" s="267">
        <f t="shared" si="1232"/>
        <v>17.23701368850535</v>
      </c>
      <c r="AK259" s="267"/>
      <c r="AL259" s="51"/>
      <c r="AM259" s="15"/>
      <c r="AN259" s="15"/>
      <c r="AO259" s="34" t="e">
        <f t="shared" si="1233"/>
        <v>#DIV/0!</v>
      </c>
      <c r="AP259" s="34" t="e">
        <f t="shared" si="1234"/>
        <v>#DIV/0!</v>
      </c>
      <c r="AR259" s="26">
        <f t="shared" si="1235"/>
        <v>0</v>
      </c>
      <c r="AS259" s="26">
        <f t="shared" si="1236"/>
        <v>0.42478570248584768</v>
      </c>
      <c r="AT259" s="26">
        <f t="shared" si="1237"/>
        <v>0</v>
      </c>
      <c r="AU259" s="26">
        <f t="shared" si="1238"/>
        <v>0</v>
      </c>
      <c r="AW259" s="26" t="e">
        <f t="shared" si="1239"/>
        <v>#DIV/0!</v>
      </c>
      <c r="AZ259" s="34" t="e">
        <f t="shared" si="1240"/>
        <v>#DIV/0!</v>
      </c>
      <c r="BA259" s="34" t="e">
        <f t="shared" si="1241"/>
        <v>#DIV/0!</v>
      </c>
      <c r="BB259" s="34" t="e">
        <f t="shared" si="1242"/>
        <v>#DIV/0!</v>
      </c>
      <c r="BC259" t="e">
        <f t="shared" si="1243"/>
        <v>#DIV/0!</v>
      </c>
      <c r="BE259" s="34"/>
      <c r="BI259" s="51"/>
      <c r="BJ259" s="258">
        <f>[10]Commercial_Total!Y188</f>
        <v>0.42432833475478127</v>
      </c>
      <c r="BK259" s="1"/>
      <c r="BL259" s="51"/>
      <c r="BM259" s="1"/>
      <c r="BN259" s="1"/>
      <c r="BO259" s="1"/>
      <c r="BP259" s="258">
        <f>[10]Commercial_Total!X188</f>
        <v>1.0010778628095403</v>
      </c>
      <c r="BQ259" s="1"/>
      <c r="BR259" s="51"/>
      <c r="CA259" s="83">
        <f t="shared" si="1319"/>
        <v>0.44627787350177961</v>
      </c>
      <c r="CB259" s="83" t="str">
        <f t="shared" si="1244"/>
        <v xml:space="preserve">NA </v>
      </c>
      <c r="CC259" s="83" t="str">
        <f t="shared" si="1245"/>
        <v xml:space="preserve">NA </v>
      </c>
      <c r="CD259" s="83" t="str">
        <f t="shared" si="1246"/>
        <v>NA</v>
      </c>
      <c r="CE259" s="83" t="str">
        <f t="shared" si="1247"/>
        <v>NA</v>
      </c>
      <c r="CF259" s="83" t="str">
        <f t="shared" si="1248"/>
        <v>NA</v>
      </c>
      <c r="CG259" s="84" t="str">
        <f t="shared" si="1296"/>
        <v xml:space="preserve">NA </v>
      </c>
      <c r="CH259" s="84">
        <f t="shared" si="1249"/>
        <v>8.10347009725505E-2</v>
      </c>
      <c r="CI259" s="9"/>
      <c r="CJ259" s="84" t="str">
        <f t="shared" si="1297"/>
        <v xml:space="preserve">NA </v>
      </c>
      <c r="CL259" s="87">
        <f t="shared" si="1250"/>
        <v>0</v>
      </c>
      <c r="CM259" s="87" t="e">
        <f t="shared" si="1298"/>
        <v>#DIV/0!</v>
      </c>
      <c r="CN259" s="92">
        <f t="shared" si="1299"/>
        <v>0</v>
      </c>
      <c r="CO259" s="92">
        <f t="shared" si="1300"/>
        <v>0</v>
      </c>
      <c r="CP259" s="5">
        <f t="shared" si="1301"/>
        <v>0</v>
      </c>
      <c r="CQ259" s="91">
        <f t="shared" si="1302"/>
        <v>0</v>
      </c>
      <c r="CR259" s="37" t="e">
        <f t="shared" si="1251"/>
        <v>#VALUE!</v>
      </c>
      <c r="CS259" t="e">
        <f t="shared" si="1252"/>
        <v>#VALUE!</v>
      </c>
      <c r="CT259" s="84" t="str">
        <f t="shared" si="1253"/>
        <v xml:space="preserve">NA </v>
      </c>
      <c r="CU259" s="205"/>
      <c r="CV259" s="244"/>
      <c r="CW259" s="5"/>
      <c r="CX259" s="26">
        <f t="shared" si="1254"/>
        <v>0</v>
      </c>
      <c r="CY259" s="26">
        <f t="shared" si="1255"/>
        <v>0.99999838934130503</v>
      </c>
      <c r="CZ259" s="26">
        <f t="shared" si="1256"/>
        <v>0</v>
      </c>
      <c r="DA259" s="26">
        <f t="shared" si="1257"/>
        <v>1.6106586949798989E-6</v>
      </c>
      <c r="DB259" s="26">
        <f t="shared" si="1258"/>
        <v>0</v>
      </c>
      <c r="DC259" s="26">
        <f t="shared" si="1303"/>
        <v>1</v>
      </c>
      <c r="DE259" s="26" t="e">
        <f t="shared" si="1320"/>
        <v>#DIV/0!</v>
      </c>
      <c r="DF259" s="26">
        <f t="shared" si="1321"/>
        <v>0.99999832014941747</v>
      </c>
      <c r="DG259" s="26" t="e">
        <f t="shared" si="1322"/>
        <v>#DIV/0!</v>
      </c>
      <c r="DH259" s="26">
        <f t="shared" si="1323"/>
        <v>1.6784514676054733E-6</v>
      </c>
      <c r="DI259" s="26" t="e">
        <f t="shared" si="1324"/>
        <v>#DIV/0!</v>
      </c>
      <c r="DJ259" s="26" t="e">
        <f t="shared" si="1325"/>
        <v>#DIV/0!</v>
      </c>
      <c r="DK259" s="26"/>
      <c r="DL259" s="26" t="e">
        <f t="shared" si="1326"/>
        <v>#DIV/0!</v>
      </c>
      <c r="DM259" s="26" t="e">
        <f t="shared" si="1327"/>
        <v>#DIV/0!</v>
      </c>
      <c r="DN259" s="26" t="e">
        <f t="shared" si="1328"/>
        <v>#DIV/0!</v>
      </c>
      <c r="DO259" s="26" t="e">
        <f t="shared" si="1329"/>
        <v>#DIV/0!</v>
      </c>
      <c r="DP259" s="26" t="e">
        <f t="shared" si="1330"/>
        <v>#DIV/0!</v>
      </c>
      <c r="DQ259" s="26" t="e">
        <f t="shared" si="1331"/>
        <v>#DIV/0!</v>
      </c>
      <c r="DR259" s="26"/>
      <c r="DS259" s="26"/>
      <c r="DT259" s="26" t="e">
        <f t="shared" si="1332"/>
        <v>#DIV/0!</v>
      </c>
      <c r="DU259" s="26">
        <f t="shared" si="1333"/>
        <v>6.2980802614348894E-2</v>
      </c>
      <c r="DV259" s="26" t="e">
        <f t="shared" si="1334"/>
        <v>#DIV/0!</v>
      </c>
      <c r="DW259" s="26" t="e">
        <f t="shared" si="1335"/>
        <v>#DIV/0!</v>
      </c>
      <c r="DX259" s="26" t="e">
        <f t="shared" si="1336"/>
        <v>#DIV/0!</v>
      </c>
      <c r="DZ259" s="26" t="e">
        <f t="shared" si="1337"/>
        <v>#DIV/0!</v>
      </c>
      <c r="EA259" s="26">
        <f t="shared" si="1338"/>
        <v>1</v>
      </c>
      <c r="EB259" s="26">
        <f t="shared" si="1259"/>
        <v>0.83103729024620454</v>
      </c>
      <c r="ED259" s="26" t="e">
        <f t="shared" si="1304"/>
        <v>#DIV/0!</v>
      </c>
      <c r="EE259" s="26" t="e">
        <f t="shared" si="1305"/>
        <v>#DIV/0!</v>
      </c>
      <c r="EF259" s="26" t="e">
        <f t="shared" si="1306"/>
        <v>#DIV/0!</v>
      </c>
      <c r="EG259" s="26" t="e">
        <f t="shared" si="1307"/>
        <v>#DIV/0!</v>
      </c>
      <c r="EH259" s="26" t="e">
        <f t="shared" si="1308"/>
        <v>#DIV/0!</v>
      </c>
      <c r="EJ259" s="26" t="e">
        <f t="shared" si="1309"/>
        <v>#DIV/0!</v>
      </c>
      <c r="EK259" s="26">
        <f t="shared" si="1339"/>
        <v>1</v>
      </c>
      <c r="EL259" s="26">
        <f t="shared" si="1260"/>
        <v>1.2052450914526913</v>
      </c>
      <c r="EO259" s="26" t="e">
        <f t="shared" si="1340"/>
        <v>#DIV/0!</v>
      </c>
      <c r="EP259" s="26">
        <f t="shared" si="1341"/>
        <v>6.5719505281251742E-2</v>
      </c>
      <c r="EQ259" s="26" t="e">
        <f t="shared" si="1342"/>
        <v>#DIV/0!</v>
      </c>
      <c r="ER259" s="26" t="e">
        <f t="shared" si="1343"/>
        <v>#DIV/0!</v>
      </c>
      <c r="ES259" s="26"/>
      <c r="EU259" s="26" t="e">
        <f t="shared" si="1344"/>
        <v>#DIV/0!</v>
      </c>
      <c r="EV259" s="26">
        <f t="shared" si="1345"/>
        <v>1</v>
      </c>
      <c r="EW259" s="26">
        <f t="shared" si="1261"/>
        <v>0.83711341312471399</v>
      </c>
      <c r="EX259" s="26"/>
      <c r="EY259" s="26" t="e">
        <f t="shared" si="1310"/>
        <v>#DIV/0!</v>
      </c>
      <c r="EZ259" s="26">
        <f t="shared" si="1311"/>
        <v>-2.7387026669029122E-3</v>
      </c>
      <c r="FA259" s="26" t="e">
        <f t="shared" si="1312"/>
        <v>#DIV/0!</v>
      </c>
      <c r="FB259" s="26" t="e">
        <f t="shared" si="1313"/>
        <v>#DIV/0!</v>
      </c>
      <c r="FC259" s="26"/>
      <c r="FD259" s="26"/>
      <c r="FE259" s="26" t="e">
        <f t="shared" si="1346"/>
        <v>#DIV/0!</v>
      </c>
      <c r="FF259" s="26">
        <f t="shared" si="1347"/>
        <v>1</v>
      </c>
      <c r="FG259" s="26">
        <f t="shared" si="1262"/>
        <v>0.99274113569649758</v>
      </c>
      <c r="FW259" s="26">
        <f t="shared" si="1263"/>
        <v>0.44627787350177961</v>
      </c>
      <c r="FY259" s="8">
        <f t="shared" si="1348"/>
        <v>13</v>
      </c>
      <c r="FZ259" t="b">
        <f t="shared" si="1314"/>
        <v>1</v>
      </c>
      <c r="GD259" s="11"/>
      <c r="GE259" s="11"/>
      <c r="GF259" s="11"/>
      <c r="GG259" s="17">
        <f t="shared" ca="1" si="1264"/>
        <v>1998</v>
      </c>
      <c r="GH259" s="18">
        <f t="shared" ca="1" si="1265"/>
        <v>1.5140420822276162</v>
      </c>
      <c r="GI259" s="18">
        <f t="shared" ca="1" si="1266"/>
        <v>0.8744758118874002</v>
      </c>
      <c r="GJ259" s="18">
        <f t="shared" ca="1" si="1267"/>
        <v>1.0533068807282924</v>
      </c>
      <c r="GK259" s="94">
        <f t="shared" ca="1" si="1315"/>
        <v>1.3945711255703845</v>
      </c>
      <c r="GM259">
        <f t="shared" ca="1" si="1316"/>
        <v>1998</v>
      </c>
      <c r="GN259" s="18">
        <f t="shared" ca="1" si="1268"/>
        <v>1.0695345611576814</v>
      </c>
      <c r="GO259" s="18">
        <f t="shared" ca="1" si="1269"/>
        <v>1.2210440720002609</v>
      </c>
      <c r="GP259" s="18">
        <f t="shared" ca="1" si="1270"/>
        <v>0.89402482780564063</v>
      </c>
      <c r="GQ259" s="18">
        <f t="shared" ca="1" si="1271"/>
        <v>0.73122450977760811</v>
      </c>
      <c r="GR259" s="21" t="s">
        <v>207</v>
      </c>
      <c r="GY259" s="14"/>
      <c r="HA259">
        <f t="shared" si="1272"/>
        <v>0.32166361477237704</v>
      </c>
      <c r="HB259" t="e">
        <f t="shared" si="1273"/>
        <v>#VALUE!</v>
      </c>
      <c r="HC259" t="e">
        <f t="shared" si="1274"/>
        <v>#VALUE!</v>
      </c>
      <c r="HD259" t="e">
        <f t="shared" si="1275"/>
        <v>#VALUE!</v>
      </c>
      <c r="HE259" t="e">
        <f t="shared" si="1276"/>
        <v>#VALUE!</v>
      </c>
      <c r="HF259">
        <f t="shared" si="1277"/>
        <v>6.0436884490559603E-2</v>
      </c>
      <c r="HH259" t="e">
        <f t="shared" si="1278"/>
        <v>#VALUE!</v>
      </c>
      <c r="HJ259">
        <f t="shared" si="1279"/>
        <v>0</v>
      </c>
      <c r="HK259">
        <f t="shared" si="1280"/>
        <v>0.357511765285491</v>
      </c>
      <c r="HL259">
        <f t="shared" si="1281"/>
        <v>0</v>
      </c>
      <c r="HM259">
        <f t="shared" si="1282"/>
        <v>0</v>
      </c>
      <c r="HN259" t="e">
        <f t="shared" si="1283"/>
        <v>#DIV/0!</v>
      </c>
      <c r="HP259" s="8">
        <f t="shared" si="1349"/>
        <v>13</v>
      </c>
      <c r="HQ259" t="b">
        <f t="shared" si="1317"/>
        <v>1</v>
      </c>
      <c r="HT259" s="11"/>
      <c r="HU259" s="11"/>
      <c r="HV259" s="11"/>
      <c r="HW259" s="17">
        <f t="shared" ca="1" si="1284"/>
        <v>1998</v>
      </c>
      <c r="HX259" s="18">
        <f t="shared" ca="1" si="1285"/>
        <v>1.0912758126801674</v>
      </c>
      <c r="HY259" s="18">
        <f t="shared" ca="1" si="1286"/>
        <v>0.97406398771868685</v>
      </c>
      <c r="HZ259" s="18">
        <f t="shared" ca="1" si="1287"/>
        <v>0.97847424716348719</v>
      </c>
      <c r="IC259" s="18">
        <f t="shared" ca="1" si="1288"/>
        <v>1.0232943105127703</v>
      </c>
      <c r="ID259" s="18">
        <f t="shared" ca="1" si="1289"/>
        <v>1.0430330825562788</v>
      </c>
      <c r="IE259" s="18">
        <f t="shared" ca="1" si="1290"/>
        <v>0.91174032669651639</v>
      </c>
      <c r="IF259" s="18">
        <f t="shared" ca="1" si="1291"/>
        <v>0.95642964746972448</v>
      </c>
      <c r="IG259" s="21" t="s">
        <v>207</v>
      </c>
    </row>
    <row r="260" spans="1:241" x14ac:dyDescent="0.2">
      <c r="A260" t="s">
        <v>200</v>
      </c>
      <c r="B260" s="1">
        <f t="shared" si="1318"/>
        <v>1963</v>
      </c>
      <c r="C260" s="42">
        <f>'Annual Data - MER Dec 2019 PNNL'!C27</f>
        <v>855.56799999999998</v>
      </c>
      <c r="D260" s="42">
        <f>'Annual Data - MER Dec 2019 PNNL'!F27</f>
        <v>687.56299999999999</v>
      </c>
      <c r="E260" s="42">
        <f>'Annual Data - MER Dec 2019 PNNL'!I27</f>
        <v>1287.79</v>
      </c>
      <c r="F260" s="42">
        <f>'Annual Data - MER Dec 2019 PNNL'!L27</f>
        <v>9.9550000000000001</v>
      </c>
      <c r="G260" s="42"/>
      <c r="H260" s="42">
        <f t="shared" si="1292"/>
        <v>2840.8759999999997</v>
      </c>
      <c r="I260" s="27">
        <f t="shared" si="1293"/>
        <v>832.61313012895653</v>
      </c>
      <c r="J260" s="1"/>
      <c r="K260" s="525"/>
      <c r="L260" s="27"/>
      <c r="M260" s="42">
        <f>[10]Commercial_Total!D189</f>
        <v>687.56299999999999</v>
      </c>
      <c r="N260" s="27"/>
      <c r="O260" s="440">
        <v>1E-3</v>
      </c>
      <c r="P260" s="27"/>
      <c r="Q260" s="27">
        <f t="shared" si="1294"/>
        <v>687.56399999999996</v>
      </c>
      <c r="R260" s="27">
        <f t="shared" si="1295"/>
        <v>201.51348182883939</v>
      </c>
      <c r="S260" s="27"/>
      <c r="T260" s="1"/>
      <c r="U260" s="1"/>
      <c r="V260" s="1"/>
      <c r="W260" s="1"/>
      <c r="X260" s="1"/>
      <c r="Y260" s="1"/>
      <c r="AA260" s="23">
        <f t="shared" si="1230"/>
        <v>0</v>
      </c>
      <c r="AB260" s="23">
        <f t="shared" si="1230"/>
        <v>36743.103932126673</v>
      </c>
      <c r="AC260" s="23"/>
      <c r="AD260" s="58"/>
      <c r="AE260" s="27">
        <f t="shared" si="1231"/>
        <v>687.56399999999996</v>
      </c>
      <c r="AF260" s="27"/>
      <c r="AI260" s="267"/>
      <c r="AJ260" s="267">
        <f t="shared" si="1232"/>
        <v>18.712708683242816</v>
      </c>
      <c r="AK260" s="267"/>
      <c r="AL260" s="51"/>
      <c r="AM260" s="15"/>
      <c r="AN260" s="15"/>
      <c r="AO260" s="34" t="e">
        <f t="shared" si="1233"/>
        <v>#DIV/0!</v>
      </c>
      <c r="AP260" s="34" t="e">
        <f t="shared" si="1234"/>
        <v>#DIV/0!</v>
      </c>
      <c r="AR260" s="26">
        <f t="shared" si="1235"/>
        <v>0</v>
      </c>
      <c r="AS260" s="26">
        <f t="shared" si="1236"/>
        <v>0.46115245059677057</v>
      </c>
      <c r="AT260" s="26">
        <f t="shared" si="1237"/>
        <v>0</v>
      </c>
      <c r="AU260" s="26">
        <f t="shared" si="1238"/>
        <v>0</v>
      </c>
      <c r="AW260" s="26" t="e">
        <f t="shared" si="1239"/>
        <v>#DIV/0!</v>
      </c>
      <c r="AZ260" s="34" t="e">
        <f t="shared" si="1240"/>
        <v>#DIV/0!</v>
      </c>
      <c r="BA260" s="34" t="e">
        <f t="shared" si="1241"/>
        <v>#DIV/0!</v>
      </c>
      <c r="BB260" s="34" t="e">
        <f t="shared" si="1242"/>
        <v>#DIV/0!</v>
      </c>
      <c r="BC260" t="e">
        <f t="shared" si="1243"/>
        <v>#DIV/0!</v>
      </c>
      <c r="BE260" s="34"/>
      <c r="BI260" s="51"/>
      <c r="BJ260" s="258">
        <f>[10]Commercial_Total!Y189</f>
        <v>0.46050624277658753</v>
      </c>
      <c r="BK260" s="1"/>
      <c r="BL260" s="51"/>
      <c r="BM260" s="1"/>
      <c r="BN260" s="1"/>
      <c r="BO260" s="1"/>
      <c r="BP260" s="258">
        <f>[10]Commercial_Total!X189</f>
        <v>1.0014032552876737</v>
      </c>
      <c r="BQ260" s="1"/>
      <c r="BR260" s="51"/>
      <c r="CA260" s="83">
        <f t="shared" si="1319"/>
        <v>0.46570914716202788</v>
      </c>
      <c r="CB260" s="83" t="str">
        <f t="shared" si="1244"/>
        <v xml:space="preserve">NA </v>
      </c>
      <c r="CC260" s="83" t="str">
        <f t="shared" si="1245"/>
        <v xml:space="preserve">NA </v>
      </c>
      <c r="CD260" s="83" t="str">
        <f t="shared" si="1246"/>
        <v>NA</v>
      </c>
      <c r="CE260" s="83" t="str">
        <f t="shared" si="1247"/>
        <v>NA</v>
      </c>
      <c r="CF260" s="83" t="str">
        <f t="shared" si="1248"/>
        <v>NA</v>
      </c>
      <c r="CG260" s="84" t="str">
        <f t="shared" si="1296"/>
        <v xml:space="preserve">NA </v>
      </c>
      <c r="CH260" s="84">
        <f t="shared" si="1249"/>
        <v>8.9740334661843349E-2</v>
      </c>
      <c r="CI260" s="9"/>
      <c r="CJ260" s="84" t="str">
        <f t="shared" si="1297"/>
        <v xml:space="preserve">NA </v>
      </c>
      <c r="CL260" s="87">
        <f t="shared" si="1250"/>
        <v>0</v>
      </c>
      <c r="CM260" s="87" t="e">
        <f t="shared" si="1298"/>
        <v>#DIV/0!</v>
      </c>
      <c r="CN260" s="92">
        <f t="shared" si="1299"/>
        <v>0</v>
      </c>
      <c r="CO260" s="92">
        <f t="shared" si="1300"/>
        <v>0</v>
      </c>
      <c r="CP260" s="5">
        <f t="shared" si="1301"/>
        <v>0</v>
      </c>
      <c r="CQ260" s="91">
        <f t="shared" si="1302"/>
        <v>0</v>
      </c>
      <c r="CR260" s="37" t="e">
        <f t="shared" si="1251"/>
        <v>#VALUE!</v>
      </c>
      <c r="CS260" t="e">
        <f t="shared" si="1252"/>
        <v>#VALUE!</v>
      </c>
      <c r="CT260" s="84" t="str">
        <f t="shared" si="1253"/>
        <v xml:space="preserve">NA </v>
      </c>
      <c r="CU260" s="205"/>
      <c r="CV260" s="244"/>
      <c r="CW260" s="5"/>
      <c r="CX260" s="26">
        <f t="shared" si="1254"/>
        <v>0</v>
      </c>
      <c r="CY260" s="26">
        <f t="shared" si="1255"/>
        <v>0.99999854558993784</v>
      </c>
      <c r="CZ260" s="26">
        <f t="shared" si="1256"/>
        <v>0</v>
      </c>
      <c r="DA260" s="26">
        <f t="shared" si="1257"/>
        <v>1.4544100621905744E-6</v>
      </c>
      <c r="DB260" s="26">
        <f t="shared" si="1258"/>
        <v>0</v>
      </c>
      <c r="DC260" s="26">
        <f t="shared" si="1303"/>
        <v>1</v>
      </c>
      <c r="DE260" s="26" t="e">
        <f t="shared" si="1320"/>
        <v>#DIV/0!</v>
      </c>
      <c r="DF260" s="26">
        <f t="shared" si="1321"/>
        <v>0.99999846731243247</v>
      </c>
      <c r="DG260" s="26" t="e">
        <f t="shared" si="1322"/>
        <v>#DIV/0!</v>
      </c>
      <c r="DH260" s="26">
        <f t="shared" si="1323"/>
        <v>1.5312059376695157E-6</v>
      </c>
      <c r="DI260" s="26" t="e">
        <f t="shared" si="1324"/>
        <v>#DIV/0!</v>
      </c>
      <c r="DJ260" s="26" t="e">
        <f t="shared" si="1325"/>
        <v>#DIV/0!</v>
      </c>
      <c r="DK260" s="26"/>
      <c r="DL260" s="26" t="e">
        <f t="shared" si="1326"/>
        <v>#DIV/0!</v>
      </c>
      <c r="DM260" s="26" t="e">
        <f t="shared" si="1327"/>
        <v>#DIV/0!</v>
      </c>
      <c r="DN260" s="26" t="e">
        <f t="shared" si="1328"/>
        <v>#DIV/0!</v>
      </c>
      <c r="DO260" s="26" t="e">
        <f t="shared" si="1329"/>
        <v>#DIV/0!</v>
      </c>
      <c r="DP260" s="26" t="e">
        <f t="shared" si="1330"/>
        <v>#DIV/0!</v>
      </c>
      <c r="DQ260" s="26" t="e">
        <f t="shared" si="1331"/>
        <v>#DIV/0!</v>
      </c>
      <c r="DR260" s="26"/>
      <c r="DS260" s="26"/>
      <c r="DT260" s="26" t="e">
        <f t="shared" si="1332"/>
        <v>#DIV/0!</v>
      </c>
      <c r="DU260" s="26">
        <f t="shared" si="1333"/>
        <v>8.2143871453707676E-2</v>
      </c>
      <c r="DV260" s="26" t="e">
        <f t="shared" si="1334"/>
        <v>#DIV/0!</v>
      </c>
      <c r="DW260" s="26" t="e">
        <f t="shared" si="1335"/>
        <v>#DIV/0!</v>
      </c>
      <c r="DX260" s="26" t="e">
        <f t="shared" si="1336"/>
        <v>#DIV/0!</v>
      </c>
      <c r="DZ260" s="26" t="e">
        <f t="shared" si="1337"/>
        <v>#DIV/0!</v>
      </c>
      <c r="EA260" s="26">
        <f t="shared" si="1338"/>
        <v>1</v>
      </c>
      <c r="EB260" s="26">
        <f t="shared" si="1259"/>
        <v>0.83103729024620454</v>
      </c>
      <c r="ED260" s="26" t="e">
        <f t="shared" si="1304"/>
        <v>#DIV/0!</v>
      </c>
      <c r="EE260" s="26" t="e">
        <f t="shared" si="1305"/>
        <v>#DIV/0!</v>
      </c>
      <c r="EF260" s="26" t="e">
        <f t="shared" si="1306"/>
        <v>#DIV/0!</v>
      </c>
      <c r="EG260" s="26" t="e">
        <f t="shared" si="1307"/>
        <v>#DIV/0!</v>
      </c>
      <c r="EH260" s="26" t="e">
        <f t="shared" si="1308"/>
        <v>#DIV/0!</v>
      </c>
      <c r="EJ260" s="26" t="e">
        <f t="shared" si="1309"/>
        <v>#DIV/0!</v>
      </c>
      <c r="EK260" s="26">
        <f t="shared" si="1339"/>
        <v>1</v>
      </c>
      <c r="EL260" s="26">
        <f t="shared" si="1260"/>
        <v>1.2052450914526913</v>
      </c>
      <c r="EO260" s="26" t="e">
        <f t="shared" si="1340"/>
        <v>#DIV/0!</v>
      </c>
      <c r="EP260" s="26">
        <f t="shared" si="1341"/>
        <v>8.1818882141142704E-2</v>
      </c>
      <c r="EQ260" s="26" t="e">
        <f t="shared" si="1342"/>
        <v>#DIV/0!</v>
      </c>
      <c r="ER260" s="26" t="e">
        <f t="shared" si="1343"/>
        <v>#DIV/0!</v>
      </c>
      <c r="ES260" s="26"/>
      <c r="EU260" s="26" t="e">
        <f t="shared" si="1344"/>
        <v>#DIV/0!</v>
      </c>
      <c r="EV260" s="26">
        <f t="shared" si="1345"/>
        <v>1</v>
      </c>
      <c r="EW260" s="26">
        <f t="shared" si="1261"/>
        <v>0.83711341312471399</v>
      </c>
      <c r="EX260" s="26"/>
      <c r="EY260" s="26" t="e">
        <f t="shared" si="1310"/>
        <v>#DIV/0!</v>
      </c>
      <c r="EZ260" s="26">
        <f t="shared" si="1311"/>
        <v>3.2498931256498477E-4</v>
      </c>
      <c r="FA260" s="26" t="e">
        <f t="shared" si="1312"/>
        <v>#DIV/0!</v>
      </c>
      <c r="FB260" s="26" t="e">
        <f t="shared" si="1313"/>
        <v>#DIV/0!</v>
      </c>
      <c r="FC260" s="26"/>
      <c r="FD260" s="26"/>
      <c r="FE260" s="26" t="e">
        <f t="shared" si="1346"/>
        <v>#DIV/0!</v>
      </c>
      <c r="FF260" s="26">
        <f t="shared" si="1347"/>
        <v>1</v>
      </c>
      <c r="FG260" s="26">
        <f t="shared" si="1262"/>
        <v>0.99274113569649758</v>
      </c>
      <c r="FW260" s="26">
        <f t="shared" si="1263"/>
        <v>0.46570914716202788</v>
      </c>
      <c r="FY260" s="8">
        <f t="shared" si="1348"/>
        <v>14</v>
      </c>
      <c r="FZ260" t="b">
        <f t="shared" si="1314"/>
        <v>1</v>
      </c>
      <c r="GD260" s="11"/>
      <c r="GE260" s="11"/>
      <c r="GF260" s="11"/>
      <c r="GG260" s="17">
        <f t="shared" ca="1" si="1264"/>
        <v>1999</v>
      </c>
      <c r="GH260" s="18">
        <f t="shared" ca="1" si="1265"/>
        <v>1.58600696758939</v>
      </c>
      <c r="GI260" s="18">
        <f t="shared" ca="1" si="1266"/>
        <v>0.84470387069249619</v>
      </c>
      <c r="GJ260" s="18">
        <f t="shared" ca="1" si="1267"/>
        <v>1.0570402269611332</v>
      </c>
      <c r="GK260" s="94">
        <f t="shared" ca="1" si="1315"/>
        <v>1.4161233715729251</v>
      </c>
      <c r="GM260">
        <f t="shared" ca="1" si="1316"/>
        <v>1999</v>
      </c>
      <c r="GN260" s="18">
        <f t="shared" ca="1" si="1268"/>
        <v>1.0757279079245583</v>
      </c>
      <c r="GO260" s="18">
        <f t="shared" ca="1" si="1269"/>
        <v>1.2352819978416036</v>
      </c>
      <c r="GP260" s="18">
        <f t="shared" ca="1" si="1270"/>
        <v>0.88694349530191963</v>
      </c>
      <c r="GQ260" s="18">
        <f t="shared" ca="1" si="1271"/>
        <v>0.71210691913462598</v>
      </c>
      <c r="GR260" s="21" t="s">
        <v>207</v>
      </c>
      <c r="GY260" s="14"/>
      <c r="HA260">
        <f t="shared" si="1272"/>
        <v>0.33566909005203327</v>
      </c>
      <c r="HB260" t="e">
        <f t="shared" si="1273"/>
        <v>#VALUE!</v>
      </c>
      <c r="HC260" t="e">
        <f t="shared" si="1274"/>
        <v>#VALUE!</v>
      </c>
      <c r="HD260" t="e">
        <f t="shared" si="1275"/>
        <v>#VALUE!</v>
      </c>
      <c r="HE260" t="e">
        <f t="shared" si="1276"/>
        <v>#VALUE!</v>
      </c>
      <c r="HF260">
        <f t="shared" si="1277"/>
        <v>6.6929675497157379E-2</v>
      </c>
      <c r="HH260" t="e">
        <f t="shared" si="1278"/>
        <v>#VALUE!</v>
      </c>
      <c r="HJ260">
        <f t="shared" si="1279"/>
        <v>0</v>
      </c>
      <c r="HK260">
        <f t="shared" si="1280"/>
        <v>0.38811905794798829</v>
      </c>
      <c r="HL260">
        <f t="shared" si="1281"/>
        <v>0</v>
      </c>
      <c r="HM260">
        <f t="shared" si="1282"/>
        <v>0</v>
      </c>
      <c r="HN260" t="e">
        <f t="shared" si="1283"/>
        <v>#DIV/0!</v>
      </c>
      <c r="HP260" s="8">
        <f t="shared" si="1349"/>
        <v>14</v>
      </c>
      <c r="HQ260" t="b">
        <f t="shared" si="1317"/>
        <v>1</v>
      </c>
      <c r="HT260" s="11"/>
      <c r="HU260" s="11"/>
      <c r="HV260" s="11"/>
      <c r="HW260" s="17">
        <f t="shared" ca="1" si="1284"/>
        <v>1999</v>
      </c>
      <c r="HX260" s="18">
        <f t="shared" ca="1" si="1285"/>
        <v>1.1431459288938846</v>
      </c>
      <c r="HY260" s="18">
        <f t="shared" ca="1" si="1286"/>
        <v>0.94090152013728678</v>
      </c>
      <c r="HZ260" s="18">
        <f t="shared" ca="1" si="1287"/>
        <v>0.98194235623161918</v>
      </c>
      <c r="IC260" s="18">
        <f t="shared" ca="1" si="1288"/>
        <v>1.0238652890042128</v>
      </c>
      <c r="ID260" s="18">
        <f t="shared" ca="1" si="1289"/>
        <v>1.0466658774513553</v>
      </c>
      <c r="IE260" s="18">
        <f t="shared" ca="1" si="1290"/>
        <v>0.88026436228885785</v>
      </c>
      <c r="IF260" s="18">
        <f t="shared" ca="1" si="1291"/>
        <v>0.93142415294014569</v>
      </c>
      <c r="IG260" s="21" t="s">
        <v>207</v>
      </c>
    </row>
    <row r="261" spans="1:241" x14ac:dyDescent="0.2">
      <c r="A261" t="s">
        <v>200</v>
      </c>
      <c r="B261" s="1">
        <f t="shared" si="1318"/>
        <v>1964</v>
      </c>
      <c r="C261" s="42">
        <f>'Annual Data - MER Dec 2019 PNNL'!C28</f>
        <v>927.52499999999998</v>
      </c>
      <c r="D261" s="42">
        <f>'Annual Data - MER Dec 2019 PNNL'!F28</f>
        <v>737.79</v>
      </c>
      <c r="E261" s="42">
        <f>'Annual Data - MER Dec 2019 PNNL'!I28</f>
        <v>1382.027</v>
      </c>
      <c r="F261" s="42">
        <f>'Annual Data - MER Dec 2019 PNNL'!L28</f>
        <v>10.010999999999999</v>
      </c>
      <c r="G261" s="42"/>
      <c r="H261" s="42">
        <f t="shared" si="1292"/>
        <v>3057.3530000000001</v>
      </c>
      <c r="I261" s="27">
        <f t="shared" si="1293"/>
        <v>896.05890973036344</v>
      </c>
      <c r="J261" s="1"/>
      <c r="K261" s="525"/>
      <c r="L261" s="27"/>
      <c r="M261" s="42">
        <f>[10]Commercial_Total!D190</f>
        <v>737.79</v>
      </c>
      <c r="N261" s="27"/>
      <c r="O261" s="440">
        <v>1E-3</v>
      </c>
      <c r="P261" s="27"/>
      <c r="Q261" s="27">
        <f t="shared" si="1294"/>
        <v>737.79099999999994</v>
      </c>
      <c r="R261" s="27">
        <f t="shared" si="1295"/>
        <v>216.23417350527549</v>
      </c>
      <c r="S261" s="27"/>
      <c r="T261" s="1"/>
      <c r="U261" s="1"/>
      <c r="V261" s="1"/>
      <c r="W261" s="1"/>
      <c r="X261" s="1"/>
      <c r="Y261" s="1"/>
      <c r="AA261" s="23">
        <f t="shared" si="1230"/>
        <v>0</v>
      </c>
      <c r="AB261" s="23">
        <f t="shared" si="1230"/>
        <v>37509.906313800413</v>
      </c>
      <c r="AC261" s="23"/>
      <c r="AD261" s="58"/>
      <c r="AE261" s="27">
        <f t="shared" si="1231"/>
        <v>737.79099999999994</v>
      </c>
      <c r="AF261" s="27"/>
      <c r="AI261" s="267"/>
      <c r="AJ261" s="267">
        <f t="shared" si="1232"/>
        <v>19.669204018474364</v>
      </c>
      <c r="AK261" s="267"/>
      <c r="AL261" s="51"/>
      <c r="AM261" s="15"/>
      <c r="AN261" s="15"/>
      <c r="AO261" s="34" t="e">
        <f t="shared" si="1233"/>
        <v>#DIV/0!</v>
      </c>
      <c r="AP261" s="34" t="e">
        <f t="shared" si="1234"/>
        <v>#DIV/0!</v>
      </c>
      <c r="AR261" s="26">
        <f t="shared" si="1235"/>
        <v>0</v>
      </c>
      <c r="AS261" s="26">
        <f t="shared" si="1236"/>
        <v>0.48472414057992108</v>
      </c>
      <c r="AT261" s="26">
        <f t="shared" si="1237"/>
        <v>0</v>
      </c>
      <c r="AU261" s="26">
        <f t="shared" si="1238"/>
        <v>0</v>
      </c>
      <c r="AW261" s="26" t="e">
        <f t="shared" si="1239"/>
        <v>#DIV/0!</v>
      </c>
      <c r="AZ261" s="34" t="e">
        <f t="shared" si="1240"/>
        <v>#DIV/0!</v>
      </c>
      <c r="BA261" s="34" t="e">
        <f t="shared" si="1241"/>
        <v>#DIV/0!</v>
      </c>
      <c r="BB261" s="34" t="e">
        <f t="shared" si="1242"/>
        <v>#DIV/0!</v>
      </c>
      <c r="BC261" t="e">
        <f t="shared" si="1243"/>
        <v>#DIV/0!</v>
      </c>
      <c r="BE261" s="34"/>
      <c r="BI261" s="51"/>
      <c r="BJ261" s="258">
        <f>[10]Commercial_Total!Y190</f>
        <v>0.48331007573067591</v>
      </c>
      <c r="BK261" s="1"/>
      <c r="BL261" s="51"/>
      <c r="BM261" s="1"/>
      <c r="BN261" s="1"/>
      <c r="BO261" s="1"/>
      <c r="BP261" s="258">
        <f>[10]Commercial_Total!X190</f>
        <v>1.0029257921989465</v>
      </c>
      <c r="BQ261" s="1"/>
      <c r="BR261" s="51"/>
      <c r="CA261" s="83">
        <f t="shared" si="1319"/>
        <v>0.49254820087786594</v>
      </c>
      <c r="CB261" s="83" t="str">
        <f t="shared" si="1244"/>
        <v xml:space="preserve">NA </v>
      </c>
      <c r="CC261" s="83" t="str">
        <f t="shared" si="1245"/>
        <v xml:space="preserve">NA </v>
      </c>
      <c r="CD261" s="83" t="str">
        <f t="shared" si="1246"/>
        <v>NA</v>
      </c>
      <c r="CE261" s="83" t="str">
        <f t="shared" si="1247"/>
        <v>NA</v>
      </c>
      <c r="CF261" s="83" t="str">
        <f t="shared" si="1248"/>
        <v>NA</v>
      </c>
      <c r="CG261" s="84" t="str">
        <f t="shared" si="1296"/>
        <v xml:space="preserve">NA </v>
      </c>
      <c r="CH261" s="84">
        <f t="shared" si="1249"/>
        <v>9.629592481644772E-2</v>
      </c>
      <c r="CI261" s="9"/>
      <c r="CJ261" s="84" t="str">
        <f t="shared" si="1297"/>
        <v xml:space="preserve">NA </v>
      </c>
      <c r="CL261" s="87">
        <f t="shared" si="1250"/>
        <v>0</v>
      </c>
      <c r="CM261" s="87" t="e">
        <f t="shared" si="1298"/>
        <v>#DIV/0!</v>
      </c>
      <c r="CN261" s="92">
        <f t="shared" si="1299"/>
        <v>0</v>
      </c>
      <c r="CO261" s="92">
        <f t="shared" si="1300"/>
        <v>0</v>
      </c>
      <c r="CP261" s="5">
        <f t="shared" si="1301"/>
        <v>0</v>
      </c>
      <c r="CQ261" s="91">
        <f t="shared" si="1302"/>
        <v>0</v>
      </c>
      <c r="CR261" s="37" t="e">
        <f t="shared" si="1251"/>
        <v>#VALUE!</v>
      </c>
      <c r="CS261" t="e">
        <f t="shared" si="1252"/>
        <v>#VALUE!</v>
      </c>
      <c r="CT261" s="84" t="str">
        <f t="shared" si="1253"/>
        <v xml:space="preserve">NA </v>
      </c>
      <c r="CU261" s="205"/>
      <c r="CV261" s="244"/>
      <c r="CW261" s="5"/>
      <c r="CX261" s="26">
        <f t="shared" si="1254"/>
        <v>0</v>
      </c>
      <c r="CY261" s="26">
        <f t="shared" si="1255"/>
        <v>0.99999864460260435</v>
      </c>
      <c r="CZ261" s="26">
        <f t="shared" si="1256"/>
        <v>0</v>
      </c>
      <c r="DA261" s="26">
        <f t="shared" si="1257"/>
        <v>1.355397395739444E-6</v>
      </c>
      <c r="DB261" s="26">
        <f t="shared" si="1258"/>
        <v>0</v>
      </c>
      <c r="DC261" s="26">
        <f t="shared" si="1303"/>
        <v>1</v>
      </c>
      <c r="DE261" s="26" t="e">
        <f t="shared" si="1320"/>
        <v>#DIV/0!</v>
      </c>
      <c r="DF261" s="26">
        <f t="shared" si="1321"/>
        <v>0.99999859406892289</v>
      </c>
      <c r="DG261" s="26" t="e">
        <f t="shared" si="1322"/>
        <v>#DIV/0!</v>
      </c>
      <c r="DH261" s="26">
        <f t="shared" si="1323"/>
        <v>1.4043220309540917E-6</v>
      </c>
      <c r="DI261" s="26" t="e">
        <f t="shared" si="1324"/>
        <v>#DIV/0!</v>
      </c>
      <c r="DJ261" s="26" t="e">
        <f t="shared" si="1325"/>
        <v>#DIV/0!</v>
      </c>
      <c r="DK261" s="26"/>
      <c r="DL261" s="26" t="e">
        <f t="shared" si="1326"/>
        <v>#DIV/0!</v>
      </c>
      <c r="DM261" s="26" t="e">
        <f t="shared" si="1327"/>
        <v>#DIV/0!</v>
      </c>
      <c r="DN261" s="26" t="e">
        <f t="shared" si="1328"/>
        <v>#DIV/0!</v>
      </c>
      <c r="DO261" s="26" t="e">
        <f t="shared" si="1329"/>
        <v>#DIV/0!</v>
      </c>
      <c r="DP261" s="26" t="e">
        <f t="shared" si="1330"/>
        <v>#DIV/0!</v>
      </c>
      <c r="DQ261" s="26" t="e">
        <f t="shared" si="1331"/>
        <v>#DIV/0!</v>
      </c>
      <c r="DR261" s="26"/>
      <c r="DS261" s="26"/>
      <c r="DT261" s="26" t="e">
        <f t="shared" si="1332"/>
        <v>#DIV/0!</v>
      </c>
      <c r="DU261" s="26">
        <f t="shared" si="1333"/>
        <v>4.9851263043377572E-2</v>
      </c>
      <c r="DV261" s="26" t="e">
        <f t="shared" si="1334"/>
        <v>#DIV/0!</v>
      </c>
      <c r="DW261" s="26" t="e">
        <f t="shared" si="1335"/>
        <v>#DIV/0!</v>
      </c>
      <c r="DX261" s="26" t="e">
        <f t="shared" si="1336"/>
        <v>#DIV/0!</v>
      </c>
      <c r="DZ261" s="26" t="e">
        <f t="shared" si="1337"/>
        <v>#DIV/0!</v>
      </c>
      <c r="EA261" s="26">
        <f t="shared" si="1338"/>
        <v>1</v>
      </c>
      <c r="EB261" s="26">
        <f t="shared" si="1259"/>
        <v>0.83103729024620454</v>
      </c>
      <c r="ED261" s="26" t="e">
        <f t="shared" si="1304"/>
        <v>#DIV/0!</v>
      </c>
      <c r="EE261" s="26" t="e">
        <f t="shared" si="1305"/>
        <v>#DIV/0!</v>
      </c>
      <c r="EF261" s="26" t="e">
        <f t="shared" si="1306"/>
        <v>#DIV/0!</v>
      </c>
      <c r="EG261" s="26" t="e">
        <f t="shared" si="1307"/>
        <v>#DIV/0!</v>
      </c>
      <c r="EH261" s="26" t="e">
        <f t="shared" si="1308"/>
        <v>#DIV/0!</v>
      </c>
      <c r="EJ261" s="26" t="e">
        <f t="shared" si="1309"/>
        <v>#DIV/0!</v>
      </c>
      <c r="EK261" s="26">
        <f t="shared" si="1339"/>
        <v>1</v>
      </c>
      <c r="EL261" s="26">
        <f t="shared" si="1260"/>
        <v>1.2052450914526913</v>
      </c>
      <c r="EO261" s="26" t="e">
        <f t="shared" si="1340"/>
        <v>#DIV/0!</v>
      </c>
      <c r="EP261" s="26">
        <f t="shared" si="1341"/>
        <v>4.8332014289255543E-2</v>
      </c>
      <c r="EQ261" s="26" t="e">
        <f t="shared" si="1342"/>
        <v>#DIV/0!</v>
      </c>
      <c r="ER261" s="26" t="e">
        <f t="shared" si="1343"/>
        <v>#DIV/0!</v>
      </c>
      <c r="ES261" s="26"/>
      <c r="EU261" s="26" t="e">
        <f t="shared" si="1344"/>
        <v>#DIV/0!</v>
      </c>
      <c r="EV261" s="26">
        <f t="shared" si="1345"/>
        <v>1</v>
      </c>
      <c r="EW261" s="26">
        <f t="shared" si="1261"/>
        <v>0.83711341312471399</v>
      </c>
      <c r="EX261" s="26"/>
      <c r="EY261" s="26" t="e">
        <f t="shared" si="1310"/>
        <v>#DIV/0!</v>
      </c>
      <c r="EZ261" s="26">
        <f t="shared" si="1311"/>
        <v>1.5192487541218873E-3</v>
      </c>
      <c r="FA261" s="26" t="e">
        <f t="shared" si="1312"/>
        <v>#DIV/0!</v>
      </c>
      <c r="FB261" s="26" t="e">
        <f t="shared" si="1313"/>
        <v>#DIV/0!</v>
      </c>
      <c r="FC261" s="26"/>
      <c r="FD261" s="26"/>
      <c r="FE261" s="26" t="e">
        <f t="shared" si="1346"/>
        <v>#DIV/0!</v>
      </c>
      <c r="FF261" s="26">
        <f t="shared" si="1347"/>
        <v>1</v>
      </c>
      <c r="FG261" s="26">
        <f t="shared" si="1262"/>
        <v>0.99274113569649758</v>
      </c>
      <c r="FW261" s="26">
        <f t="shared" si="1263"/>
        <v>0.49254820087786594</v>
      </c>
      <c r="FY261" s="8">
        <f t="shared" si="1348"/>
        <v>15</v>
      </c>
      <c r="FZ261" t="b">
        <f t="shared" si="1314"/>
        <v>1</v>
      </c>
      <c r="GD261" s="11"/>
      <c r="GE261" s="11"/>
      <c r="GF261" s="11"/>
      <c r="GG261" s="17">
        <f t="shared" ca="1" si="1264"/>
        <v>2000</v>
      </c>
      <c r="GH261" s="18">
        <f t="shared" ca="1" si="1265"/>
        <v>1.6514696079787701</v>
      </c>
      <c r="GI261" s="18">
        <f t="shared" ca="1" si="1266"/>
        <v>0.82462114977451106</v>
      </c>
      <c r="GJ261" s="18">
        <f t="shared" ca="1" si="1267"/>
        <v>1.0853154962721145</v>
      </c>
      <c r="GK261" s="94">
        <f t="shared" ca="1" si="1315"/>
        <v>1.4780225465629901</v>
      </c>
      <c r="GM261">
        <f t="shared" ca="1" si="1316"/>
        <v>2000</v>
      </c>
      <c r="GN261" s="18">
        <f t="shared" ca="1" si="1268"/>
        <v>1.0923779658549517</v>
      </c>
      <c r="GO261" s="18">
        <f t="shared" ca="1" si="1269"/>
        <v>1.2791667481621951</v>
      </c>
      <c r="GP261" s="18">
        <f t="shared" ca="1" si="1270"/>
        <v>0.91397388762157439</v>
      </c>
      <c r="GQ261" s="18">
        <f t="shared" ca="1" si="1271"/>
        <v>0.69439219617489034</v>
      </c>
      <c r="GR261" s="21" t="s">
        <v>207</v>
      </c>
      <c r="GY261" s="14"/>
      <c r="HA261">
        <f t="shared" si="1272"/>
        <v>0.35501386949979152</v>
      </c>
      <c r="HB261" t="e">
        <f t="shared" si="1273"/>
        <v>#VALUE!</v>
      </c>
      <c r="HC261" t="e">
        <f t="shared" si="1274"/>
        <v>#VALUE!</v>
      </c>
      <c r="HD261" t="e">
        <f t="shared" si="1275"/>
        <v>#VALUE!</v>
      </c>
      <c r="HE261" t="e">
        <f t="shared" si="1276"/>
        <v>#VALUE!</v>
      </c>
      <c r="HF261">
        <f t="shared" si="1277"/>
        <v>7.1818932077193157E-2</v>
      </c>
      <c r="HH261" t="e">
        <f t="shared" si="1278"/>
        <v>#VALUE!</v>
      </c>
      <c r="HJ261">
        <f t="shared" si="1279"/>
        <v>0</v>
      </c>
      <c r="HK261">
        <f t="shared" si="1280"/>
        <v>0.40795766467915345</v>
      </c>
      <c r="HL261">
        <f t="shared" si="1281"/>
        <v>0</v>
      </c>
      <c r="HM261">
        <f t="shared" si="1282"/>
        <v>0</v>
      </c>
      <c r="HN261" t="e">
        <f t="shared" si="1283"/>
        <v>#DIV/0!</v>
      </c>
      <c r="HP261" s="8">
        <f t="shared" si="1349"/>
        <v>15</v>
      </c>
      <c r="HQ261" t="b">
        <f t="shared" si="1317"/>
        <v>1</v>
      </c>
      <c r="HT261" s="11"/>
      <c r="HU261" s="11"/>
      <c r="HV261" s="11"/>
      <c r="HW261" s="17">
        <f t="shared" ca="1" si="1284"/>
        <v>2000</v>
      </c>
      <c r="HX261" s="18">
        <f t="shared" ca="1" si="1285"/>
        <v>1.1903294232826296</v>
      </c>
      <c r="HY261" s="18">
        <f t="shared" ca="1" si="1286"/>
        <v>0.91853171304177283</v>
      </c>
      <c r="HZ261" s="18">
        <f t="shared" ca="1" si="1287"/>
        <v>1.0082087970558524</v>
      </c>
      <c r="IC261" s="18">
        <f t="shared" ca="1" si="1288"/>
        <v>1.0541057648947045</v>
      </c>
      <c r="ID261" s="18">
        <f t="shared" ca="1" si="1289"/>
        <v>1.0776068813340001</v>
      </c>
      <c r="IE261" s="18">
        <f t="shared" ca="1" si="1290"/>
        <v>0.86601280404876568</v>
      </c>
      <c r="IF261" s="18">
        <f t="shared" ca="1" si="1291"/>
        <v>0.90825358629631603</v>
      </c>
      <c r="IG261" s="21" t="s">
        <v>207</v>
      </c>
    </row>
    <row r="262" spans="1:241" x14ac:dyDescent="0.2">
      <c r="A262" t="s">
        <v>200</v>
      </c>
      <c r="B262" s="1">
        <f t="shared" si="1318"/>
        <v>1965</v>
      </c>
      <c r="C262" s="42">
        <f>'Annual Data - MER Dec 2019 PNNL'!C29</f>
        <v>992.93499999999995</v>
      </c>
      <c r="D262" s="42">
        <f>'Annual Data - MER Dec 2019 PNNL'!F29</f>
        <v>788.60299999999995</v>
      </c>
      <c r="E262" s="42">
        <f>'Annual Data - MER Dec 2019 PNNL'!I29</f>
        <v>1462.817</v>
      </c>
      <c r="F262" s="42">
        <f>'Annual Data - MER Dec 2019 PNNL'!L29</f>
        <v>9.9740000000000002</v>
      </c>
      <c r="G262" s="42"/>
      <c r="H262" s="42">
        <f t="shared" si="1292"/>
        <v>3254.3290000000002</v>
      </c>
      <c r="I262" s="27">
        <f t="shared" si="1293"/>
        <v>953.78927315357566</v>
      </c>
      <c r="J262" s="1"/>
      <c r="K262" s="525"/>
      <c r="L262" s="27"/>
      <c r="M262" s="42">
        <f>[10]Commercial_Total!D191</f>
        <v>788.60300000000007</v>
      </c>
      <c r="N262" s="27"/>
      <c r="O262" s="440">
        <v>1E-3</v>
      </c>
      <c r="P262" s="27"/>
      <c r="Q262" s="27">
        <f t="shared" si="1294"/>
        <v>788.60400000000004</v>
      </c>
      <c r="R262" s="27">
        <f t="shared" si="1295"/>
        <v>231.12661195779603</v>
      </c>
      <c r="S262" s="27"/>
      <c r="T262" s="1"/>
      <c r="U262" s="1"/>
      <c r="V262" s="1"/>
      <c r="W262" s="1"/>
      <c r="X262" s="1"/>
      <c r="Y262" s="1"/>
      <c r="AA262" s="23">
        <f t="shared" si="1230"/>
        <v>0</v>
      </c>
      <c r="AB262" s="23">
        <f t="shared" si="1230"/>
        <v>38329.005933125394</v>
      </c>
      <c r="AC262" s="23"/>
      <c r="AD262" s="58"/>
      <c r="AE262" s="27">
        <f t="shared" si="1231"/>
        <v>788.60400000000004</v>
      </c>
      <c r="AF262" s="27"/>
      <c r="AI262" s="267"/>
      <c r="AJ262" s="267">
        <f t="shared" si="1232"/>
        <v>20.574574810938657</v>
      </c>
      <c r="AK262" s="267"/>
      <c r="AL262" s="51"/>
      <c r="AM262" s="15"/>
      <c r="AN262" s="15"/>
      <c r="AO262" s="34" t="e">
        <f t="shared" si="1233"/>
        <v>#DIV/0!</v>
      </c>
      <c r="AP262" s="34" t="e">
        <f t="shared" si="1234"/>
        <v>#DIV/0!</v>
      </c>
      <c r="AR262" s="26">
        <f t="shared" si="1235"/>
        <v>0</v>
      </c>
      <c r="AS262" s="26">
        <f t="shared" si="1236"/>
        <v>0.50703592700865607</v>
      </c>
      <c r="AT262" s="26">
        <f t="shared" si="1237"/>
        <v>0</v>
      </c>
      <c r="AU262" s="26">
        <f t="shared" si="1238"/>
        <v>0</v>
      </c>
      <c r="AW262" s="26" t="e">
        <f t="shared" si="1239"/>
        <v>#DIV/0!</v>
      </c>
      <c r="AZ262" s="34" t="e">
        <f t="shared" si="1240"/>
        <v>#DIV/0!</v>
      </c>
      <c r="BA262" s="34" t="e">
        <f t="shared" si="1241"/>
        <v>#DIV/0!</v>
      </c>
      <c r="BB262" s="34" t="e">
        <f t="shared" si="1242"/>
        <v>#DIV/0!</v>
      </c>
      <c r="BC262" t="e">
        <f t="shared" si="1243"/>
        <v>#DIV/0!</v>
      </c>
      <c r="BE262" s="34"/>
      <c r="BI262" s="51"/>
      <c r="BJ262" s="258">
        <f>[10]Commercial_Total!Y191</f>
        <v>0.50785684032663458</v>
      </c>
      <c r="BK262" s="1"/>
      <c r="BL262" s="51"/>
      <c r="BM262" s="1"/>
      <c r="BN262" s="1"/>
      <c r="BO262" s="1"/>
      <c r="BP262" s="258">
        <f>[10]Commercial_Total!X191</f>
        <v>0.99838357337581474</v>
      </c>
      <c r="BQ262" s="1"/>
      <c r="BR262" s="51"/>
      <c r="CA262" s="83">
        <f t="shared" si="1319"/>
        <v>0.52455635069361473</v>
      </c>
      <c r="CB262" s="83" t="str">
        <f t="shared" si="1244"/>
        <v xml:space="preserve">NA </v>
      </c>
      <c r="CC262" s="83" t="str">
        <f t="shared" si="1245"/>
        <v xml:space="preserve">NA </v>
      </c>
      <c r="CD262" s="83" t="str">
        <f t="shared" si="1246"/>
        <v>NA</v>
      </c>
      <c r="CE262" s="83" t="str">
        <f t="shared" si="1247"/>
        <v>NA</v>
      </c>
      <c r="CF262" s="83" t="str">
        <f t="shared" si="1248"/>
        <v>NA</v>
      </c>
      <c r="CG262" s="84" t="str">
        <f t="shared" si="1296"/>
        <v xml:space="preserve">NA </v>
      </c>
      <c r="CH262" s="84">
        <f t="shared" si="1249"/>
        <v>0.102927999249042</v>
      </c>
      <c r="CI262" s="9"/>
      <c r="CJ262" s="84" t="str">
        <f t="shared" si="1297"/>
        <v xml:space="preserve">NA </v>
      </c>
      <c r="CL262" s="87">
        <f t="shared" si="1250"/>
        <v>0</v>
      </c>
      <c r="CM262" s="87" t="e">
        <f t="shared" si="1298"/>
        <v>#DIV/0!</v>
      </c>
      <c r="CN262" s="92">
        <f t="shared" si="1299"/>
        <v>0</v>
      </c>
      <c r="CO262" s="92">
        <f t="shared" si="1300"/>
        <v>0</v>
      </c>
      <c r="CP262" s="5">
        <f t="shared" si="1301"/>
        <v>0</v>
      </c>
      <c r="CQ262" s="91">
        <f t="shared" si="1302"/>
        <v>0</v>
      </c>
      <c r="CR262" s="37" t="e">
        <f t="shared" si="1251"/>
        <v>#VALUE!</v>
      </c>
      <c r="CS262" t="e">
        <f t="shared" si="1252"/>
        <v>#VALUE!</v>
      </c>
      <c r="CT262" s="84" t="str">
        <f t="shared" si="1253"/>
        <v xml:space="preserve">NA </v>
      </c>
      <c r="CU262" s="205"/>
      <c r="CV262" s="244"/>
      <c r="CW262" s="5"/>
      <c r="CX262" s="26">
        <f t="shared" si="1254"/>
        <v>0</v>
      </c>
      <c r="CY262" s="26">
        <f t="shared" si="1255"/>
        <v>0.99999873193643452</v>
      </c>
      <c r="CZ262" s="26">
        <f t="shared" si="1256"/>
        <v>0</v>
      </c>
      <c r="DA262" s="26">
        <f t="shared" si="1257"/>
        <v>1.268063565490411E-6</v>
      </c>
      <c r="DB262" s="26">
        <f t="shared" si="1258"/>
        <v>0</v>
      </c>
      <c r="DC262" s="26">
        <f t="shared" si="1303"/>
        <v>1</v>
      </c>
      <c r="DE262" s="26" t="e">
        <f t="shared" si="1320"/>
        <v>#DIV/0!</v>
      </c>
      <c r="DF262" s="26">
        <f t="shared" si="1321"/>
        <v>0.99999868852637142</v>
      </c>
      <c r="DG262" s="26" t="e">
        <f t="shared" si="1322"/>
        <v>#DIV/0!</v>
      </c>
      <c r="DH262" s="26">
        <f t="shared" si="1323"/>
        <v>1.3112457867121388E-6</v>
      </c>
      <c r="DI262" s="26" t="e">
        <f t="shared" si="1324"/>
        <v>#DIV/0!</v>
      </c>
      <c r="DJ262" s="26" t="e">
        <f t="shared" si="1325"/>
        <v>#DIV/0!</v>
      </c>
      <c r="DK262" s="26"/>
      <c r="DL262" s="26" t="e">
        <f t="shared" si="1326"/>
        <v>#DIV/0!</v>
      </c>
      <c r="DM262" s="26" t="e">
        <f t="shared" si="1327"/>
        <v>#DIV/0!</v>
      </c>
      <c r="DN262" s="26" t="e">
        <f t="shared" si="1328"/>
        <v>#DIV/0!</v>
      </c>
      <c r="DO262" s="26" t="e">
        <f t="shared" si="1329"/>
        <v>#DIV/0!</v>
      </c>
      <c r="DP262" s="26" t="e">
        <f t="shared" si="1330"/>
        <v>#DIV/0!</v>
      </c>
      <c r="DQ262" s="26" t="e">
        <f t="shared" si="1331"/>
        <v>#DIV/0!</v>
      </c>
      <c r="DR262" s="26"/>
      <c r="DS262" s="26"/>
      <c r="DT262" s="26" t="e">
        <f t="shared" si="1332"/>
        <v>#DIV/0!</v>
      </c>
      <c r="DU262" s="26">
        <f t="shared" si="1333"/>
        <v>4.5001916220583749E-2</v>
      </c>
      <c r="DV262" s="26" t="e">
        <f t="shared" si="1334"/>
        <v>#DIV/0!</v>
      </c>
      <c r="DW262" s="26" t="e">
        <f t="shared" si="1335"/>
        <v>#DIV/0!</v>
      </c>
      <c r="DX262" s="26" t="e">
        <f t="shared" si="1336"/>
        <v>#DIV/0!</v>
      </c>
      <c r="DZ262" s="26" t="e">
        <f t="shared" si="1337"/>
        <v>#DIV/0!</v>
      </c>
      <c r="EA262" s="26">
        <f t="shared" si="1338"/>
        <v>1</v>
      </c>
      <c r="EB262" s="26">
        <f t="shared" si="1259"/>
        <v>0.83103729024620454</v>
      </c>
      <c r="ED262" s="26" t="e">
        <f t="shared" si="1304"/>
        <v>#DIV/0!</v>
      </c>
      <c r="EE262" s="26" t="e">
        <f t="shared" si="1305"/>
        <v>#DIV/0!</v>
      </c>
      <c r="EF262" s="26" t="e">
        <f t="shared" si="1306"/>
        <v>#DIV/0!</v>
      </c>
      <c r="EG262" s="26" t="e">
        <f t="shared" si="1307"/>
        <v>#DIV/0!</v>
      </c>
      <c r="EH262" s="26" t="e">
        <f t="shared" si="1308"/>
        <v>#DIV/0!</v>
      </c>
      <c r="EJ262" s="26" t="e">
        <f t="shared" si="1309"/>
        <v>#DIV/0!</v>
      </c>
      <c r="EK262" s="26">
        <f t="shared" si="1339"/>
        <v>1</v>
      </c>
      <c r="EL262" s="26">
        <f t="shared" si="1260"/>
        <v>1.2052450914526913</v>
      </c>
      <c r="EO262" s="26" t="e">
        <f t="shared" si="1340"/>
        <v>#DIV/0!</v>
      </c>
      <c r="EP262" s="26">
        <f t="shared" si="1341"/>
        <v>4.9541171071000513E-2</v>
      </c>
      <c r="EQ262" s="26" t="e">
        <f t="shared" si="1342"/>
        <v>#DIV/0!</v>
      </c>
      <c r="ER262" s="26" t="e">
        <f t="shared" si="1343"/>
        <v>#DIV/0!</v>
      </c>
      <c r="ES262" s="26"/>
      <c r="EU262" s="26" t="e">
        <f t="shared" si="1344"/>
        <v>#DIV/0!</v>
      </c>
      <c r="EV262" s="26">
        <f t="shared" si="1345"/>
        <v>1</v>
      </c>
      <c r="EW262" s="26">
        <f t="shared" si="1261"/>
        <v>0.83711341312471399</v>
      </c>
      <c r="EX262" s="26"/>
      <c r="EY262" s="26" t="e">
        <f t="shared" si="1310"/>
        <v>#DIV/0!</v>
      </c>
      <c r="EZ262" s="26">
        <f t="shared" si="1311"/>
        <v>-4.5392548504165691E-3</v>
      </c>
      <c r="FA262" s="26" t="e">
        <f t="shared" si="1312"/>
        <v>#DIV/0!</v>
      </c>
      <c r="FB262" s="26" t="e">
        <f t="shared" si="1313"/>
        <v>#DIV/0!</v>
      </c>
      <c r="FC262" s="26"/>
      <c r="FD262" s="26"/>
      <c r="FE262" s="26" t="e">
        <f t="shared" si="1346"/>
        <v>#DIV/0!</v>
      </c>
      <c r="FF262" s="26">
        <f t="shared" si="1347"/>
        <v>1</v>
      </c>
      <c r="FG262" s="26">
        <f t="shared" si="1262"/>
        <v>0.99274113569649758</v>
      </c>
      <c r="FW262" s="26">
        <f t="shared" si="1263"/>
        <v>0.52455635069361473</v>
      </c>
      <c r="FY262" s="8">
        <f t="shared" si="1348"/>
        <v>16</v>
      </c>
      <c r="FZ262" t="b">
        <f t="shared" si="1314"/>
        <v>1</v>
      </c>
      <c r="GD262" s="11"/>
      <c r="GE262" s="11"/>
      <c r="GF262" s="11"/>
      <c r="GG262" s="17">
        <f t="shared" ca="1" si="1264"/>
        <v>2001</v>
      </c>
      <c r="GH262" s="18">
        <f t="shared" ca="1" si="1265"/>
        <v>1.6679578926186314</v>
      </c>
      <c r="GI262" s="18">
        <f t="shared" ca="1" si="1266"/>
        <v>0.81573314182778744</v>
      </c>
      <c r="GJ262" s="18">
        <f t="shared" ca="1" si="1267"/>
        <v>1.0898006182495554</v>
      </c>
      <c r="GK262" s="94">
        <f t="shared" ca="1" si="1315"/>
        <v>1.4827920195678377</v>
      </c>
      <c r="GM262">
        <f t="shared" ca="1" si="1316"/>
        <v>2001</v>
      </c>
      <c r="GN262" s="18">
        <f t="shared" ca="1" si="1268"/>
        <v>1.0887123384142885</v>
      </c>
      <c r="GO262" s="18">
        <f t="shared" ca="1" si="1269"/>
        <v>1.269843927532017</v>
      </c>
      <c r="GP262" s="18">
        <f t="shared" ca="1" si="1270"/>
        <v>0.93823646258368243</v>
      </c>
      <c r="GQ262" s="18">
        <f t="shared" ca="1" si="1271"/>
        <v>0.68833757892832481</v>
      </c>
      <c r="GR262" s="21" t="s">
        <v>207</v>
      </c>
      <c r="GY262" s="14"/>
      <c r="HA262">
        <f t="shared" si="1272"/>
        <v>0.37808437732291461</v>
      </c>
      <c r="HB262" t="e">
        <f t="shared" si="1273"/>
        <v>#VALUE!</v>
      </c>
      <c r="HC262" t="e">
        <f t="shared" si="1274"/>
        <v>#VALUE!</v>
      </c>
      <c r="HD262" t="e">
        <f t="shared" si="1275"/>
        <v>#VALUE!</v>
      </c>
      <c r="HE262" t="e">
        <f t="shared" si="1276"/>
        <v>#VALUE!</v>
      </c>
      <c r="HF262">
        <f t="shared" si="1277"/>
        <v>7.6765231768621253E-2</v>
      </c>
      <c r="HH262" t="e">
        <f t="shared" si="1278"/>
        <v>#VALUE!</v>
      </c>
      <c r="HJ262">
        <f t="shared" si="1279"/>
        <v>0</v>
      </c>
      <c r="HK262">
        <f t="shared" si="1280"/>
        <v>0.42673590063702599</v>
      </c>
      <c r="HL262">
        <f t="shared" si="1281"/>
        <v>0</v>
      </c>
      <c r="HM262">
        <f t="shared" si="1282"/>
        <v>0</v>
      </c>
      <c r="HN262" t="e">
        <f t="shared" si="1283"/>
        <v>#DIV/0!</v>
      </c>
      <c r="HP262" s="8">
        <f t="shared" si="1349"/>
        <v>16</v>
      </c>
      <c r="HQ262" t="b">
        <f t="shared" si="1317"/>
        <v>1</v>
      </c>
      <c r="HT262" s="11"/>
      <c r="HU262" s="11"/>
      <c r="HV262" s="11"/>
      <c r="HW262" s="17">
        <f t="shared" ca="1" si="1284"/>
        <v>2001</v>
      </c>
      <c r="HX262" s="18">
        <f t="shared" ca="1" si="1285"/>
        <v>1.2022136809471147</v>
      </c>
      <c r="HY262" s="18">
        <f t="shared" ca="1" si="1286"/>
        <v>0.90863150957613847</v>
      </c>
      <c r="HZ262" s="18">
        <f t="shared" ca="1" si="1287"/>
        <v>1.0123752716423267</v>
      </c>
      <c r="IC262" s="18">
        <f t="shared" ca="1" si="1288"/>
        <v>1.0507473508087639</v>
      </c>
      <c r="ID262" s="18">
        <f t="shared" ca="1" si="1289"/>
        <v>1.0728253523813731</v>
      </c>
      <c r="IE262" s="18">
        <f t="shared" ca="1" si="1290"/>
        <v>0.87156169146504781</v>
      </c>
      <c r="IF262" s="18">
        <f t="shared" ca="1" si="1291"/>
        <v>0.90033424639281912</v>
      </c>
      <c r="IG262" s="21" t="s">
        <v>207</v>
      </c>
    </row>
    <row r="263" spans="1:241" x14ac:dyDescent="0.2">
      <c r="A263" t="s">
        <v>200</v>
      </c>
      <c r="B263" s="1">
        <f t="shared" si="1318"/>
        <v>1966</v>
      </c>
      <c r="C263" s="42">
        <f>'Annual Data - MER Dec 2019 PNNL'!C30</f>
        <v>1081.223</v>
      </c>
      <c r="D263" s="42">
        <f>'Annual Data - MER Dec 2019 PNNL'!F30</f>
        <v>859.23299999999995</v>
      </c>
      <c r="E263" s="42">
        <f>'Annual Data - MER Dec 2019 PNNL'!I30</f>
        <v>1581.8150000000001</v>
      </c>
      <c r="F263" s="42">
        <f>'Annual Data - MER Dec 2019 PNNL'!L30</f>
        <v>9.6419999999999995</v>
      </c>
      <c r="G263" s="42"/>
      <c r="H263" s="42">
        <f t="shared" si="1292"/>
        <v>3531.9129999999996</v>
      </c>
      <c r="I263" s="27">
        <f t="shared" si="1293"/>
        <v>1035.1444900351698</v>
      </c>
      <c r="J263" s="1"/>
      <c r="K263" s="525"/>
      <c r="L263" s="27"/>
      <c r="M263" s="42">
        <f>[10]Commercial_Total!D192</f>
        <v>859.23300000000006</v>
      </c>
      <c r="N263" s="27"/>
      <c r="O263" s="440">
        <v>1E-3</v>
      </c>
      <c r="P263" s="27"/>
      <c r="Q263" s="27">
        <f t="shared" si="1294"/>
        <v>859.23400000000004</v>
      </c>
      <c r="R263" s="27">
        <f t="shared" si="1295"/>
        <v>251.82708089097306</v>
      </c>
      <c r="S263" s="27"/>
      <c r="T263" s="1"/>
      <c r="U263" s="1"/>
      <c r="V263" s="1"/>
      <c r="W263" s="1"/>
      <c r="X263" s="1"/>
      <c r="Y263" s="1"/>
      <c r="AA263" s="23">
        <f t="shared" si="1230"/>
        <v>0</v>
      </c>
      <c r="AB263" s="23">
        <f t="shared" si="1230"/>
        <v>39236.168078555282</v>
      </c>
      <c r="AC263" s="23"/>
      <c r="AD263" s="58"/>
      <c r="AE263" s="27">
        <f t="shared" si="1231"/>
        <v>859.23400000000004</v>
      </c>
      <c r="AF263" s="27"/>
      <c r="AI263" s="267"/>
      <c r="AJ263" s="267">
        <f t="shared" si="1232"/>
        <v>21.899003956750253</v>
      </c>
      <c r="AK263" s="267"/>
      <c r="AL263" s="51"/>
      <c r="AM263" s="15"/>
      <c r="AN263" s="15"/>
      <c r="AO263" s="34" t="e">
        <f t="shared" si="1233"/>
        <v>#DIV/0!</v>
      </c>
      <c r="AP263" s="34" t="e">
        <f t="shared" si="1234"/>
        <v>#DIV/0!</v>
      </c>
      <c r="AR263" s="26">
        <f t="shared" si="1235"/>
        <v>0</v>
      </c>
      <c r="AS263" s="26">
        <f t="shared" si="1236"/>
        <v>0.53967490817228325</v>
      </c>
      <c r="AT263" s="26">
        <f t="shared" si="1237"/>
        <v>0</v>
      </c>
      <c r="AU263" s="26">
        <f t="shared" si="1238"/>
        <v>0</v>
      </c>
      <c r="AW263" s="26" t="e">
        <f t="shared" si="1239"/>
        <v>#DIV/0!</v>
      </c>
      <c r="AZ263" s="34" t="e">
        <f t="shared" si="1240"/>
        <v>#DIV/0!</v>
      </c>
      <c r="BA263" s="34" t="e">
        <f t="shared" si="1241"/>
        <v>#DIV/0!</v>
      </c>
      <c r="BB263" s="34" t="e">
        <f t="shared" si="1242"/>
        <v>#DIV/0!</v>
      </c>
      <c r="BC263" t="e">
        <f t="shared" si="1243"/>
        <v>#DIV/0!</v>
      </c>
      <c r="BE263" s="34"/>
      <c r="BI263" s="51"/>
      <c r="BJ263" s="258">
        <f>[10]Commercial_Total!Y192</f>
        <v>0.53738323827349055</v>
      </c>
      <c r="BK263" s="1"/>
      <c r="BL263" s="51"/>
      <c r="BM263" s="1"/>
      <c r="BN263" s="1"/>
      <c r="BO263" s="1"/>
      <c r="BP263" s="258">
        <f>[10]Commercial_Total!X192</f>
        <v>1.0042644982864655</v>
      </c>
      <c r="BQ263" s="1"/>
      <c r="BR263" s="51"/>
      <c r="CA263" s="83">
        <f t="shared" si="1319"/>
        <v>0.5591553369973965</v>
      </c>
      <c r="CB263" s="83" t="str">
        <f t="shared" si="1244"/>
        <v xml:space="preserve">NA </v>
      </c>
      <c r="CC263" s="83" t="str">
        <f t="shared" si="1245"/>
        <v xml:space="preserve">NA </v>
      </c>
      <c r="CD263" s="83" t="str">
        <f t="shared" si="1246"/>
        <v>NA</v>
      </c>
      <c r="CE263" s="83" t="str">
        <f t="shared" si="1247"/>
        <v>NA</v>
      </c>
      <c r="CF263" s="83" t="str">
        <f t="shared" si="1248"/>
        <v>NA</v>
      </c>
      <c r="CG263" s="84" t="str">
        <f t="shared" si="1296"/>
        <v xml:space="preserve">NA </v>
      </c>
      <c r="CH263" s="84">
        <f t="shared" si="1249"/>
        <v>0.11214657357400083</v>
      </c>
      <c r="CI263" s="9"/>
      <c r="CJ263" s="84" t="str">
        <f t="shared" si="1297"/>
        <v xml:space="preserve">NA </v>
      </c>
      <c r="CL263" s="87">
        <f t="shared" si="1250"/>
        <v>0</v>
      </c>
      <c r="CM263" s="87" t="e">
        <f t="shared" si="1298"/>
        <v>#DIV/0!</v>
      </c>
      <c r="CN263" s="92">
        <f t="shared" si="1299"/>
        <v>0</v>
      </c>
      <c r="CO263" s="92">
        <f t="shared" si="1300"/>
        <v>0</v>
      </c>
      <c r="CP263" s="5">
        <f t="shared" si="1301"/>
        <v>0</v>
      </c>
      <c r="CQ263" s="91">
        <f t="shared" si="1302"/>
        <v>0</v>
      </c>
      <c r="CR263" s="37" t="e">
        <f t="shared" si="1251"/>
        <v>#VALUE!</v>
      </c>
      <c r="CS263" t="e">
        <f t="shared" si="1252"/>
        <v>#VALUE!</v>
      </c>
      <c r="CT263" s="84" t="str">
        <f t="shared" si="1253"/>
        <v xml:space="preserve">NA </v>
      </c>
      <c r="CU263" s="205"/>
      <c r="CV263" s="244"/>
      <c r="CW263" s="5"/>
      <c r="CX263" s="26">
        <f t="shared" si="1254"/>
        <v>0</v>
      </c>
      <c r="CY263" s="26">
        <f t="shared" si="1255"/>
        <v>0.99999883617268404</v>
      </c>
      <c r="CZ263" s="26">
        <f t="shared" si="1256"/>
        <v>0</v>
      </c>
      <c r="DA263" s="26">
        <f t="shared" si="1257"/>
        <v>1.1638273159581673E-6</v>
      </c>
      <c r="DB263" s="26">
        <f t="shared" si="1258"/>
        <v>0</v>
      </c>
      <c r="DC263" s="26">
        <f t="shared" si="1303"/>
        <v>1</v>
      </c>
      <c r="DE263" s="26" t="e">
        <f t="shared" si="1320"/>
        <v>#DIV/0!</v>
      </c>
      <c r="DF263" s="26">
        <f t="shared" si="1321"/>
        <v>0.9999987835825126</v>
      </c>
      <c r="DG263" s="26" t="e">
        <f t="shared" si="1322"/>
        <v>#DIV/0!</v>
      </c>
      <c r="DH263" s="26">
        <f t="shared" si="1323"/>
        <v>1.2152004426709714E-6</v>
      </c>
      <c r="DI263" s="26" t="e">
        <f t="shared" si="1324"/>
        <v>#DIV/0!</v>
      </c>
      <c r="DJ263" s="26" t="e">
        <f t="shared" si="1325"/>
        <v>#DIV/0!</v>
      </c>
      <c r="DK263" s="26"/>
      <c r="DL263" s="26" t="e">
        <f t="shared" si="1326"/>
        <v>#DIV/0!</v>
      </c>
      <c r="DM263" s="26" t="e">
        <f t="shared" si="1327"/>
        <v>#DIV/0!</v>
      </c>
      <c r="DN263" s="26" t="e">
        <f t="shared" si="1328"/>
        <v>#DIV/0!</v>
      </c>
      <c r="DO263" s="26" t="e">
        <f t="shared" si="1329"/>
        <v>#DIV/0!</v>
      </c>
      <c r="DP263" s="26" t="e">
        <f t="shared" si="1330"/>
        <v>#DIV/0!</v>
      </c>
      <c r="DQ263" s="26" t="e">
        <f t="shared" si="1331"/>
        <v>#DIV/0!</v>
      </c>
      <c r="DR263" s="26"/>
      <c r="DS263" s="26"/>
      <c r="DT263" s="26" t="e">
        <f t="shared" si="1332"/>
        <v>#DIV/0!</v>
      </c>
      <c r="DU263" s="26">
        <f t="shared" si="1333"/>
        <v>6.2385073336585939E-2</v>
      </c>
      <c r="DV263" s="26" t="e">
        <f t="shared" si="1334"/>
        <v>#DIV/0!</v>
      </c>
      <c r="DW263" s="26" t="e">
        <f t="shared" si="1335"/>
        <v>#DIV/0!</v>
      </c>
      <c r="DX263" s="26" t="e">
        <f t="shared" si="1336"/>
        <v>#DIV/0!</v>
      </c>
      <c r="DZ263" s="26" t="e">
        <f t="shared" si="1337"/>
        <v>#DIV/0!</v>
      </c>
      <c r="EA263" s="26">
        <f t="shared" si="1338"/>
        <v>1</v>
      </c>
      <c r="EB263" s="26">
        <f t="shared" si="1259"/>
        <v>0.83103729024620454</v>
      </c>
      <c r="ED263" s="26" t="e">
        <f t="shared" si="1304"/>
        <v>#DIV/0!</v>
      </c>
      <c r="EE263" s="26" t="e">
        <f t="shared" si="1305"/>
        <v>#DIV/0!</v>
      </c>
      <c r="EF263" s="26" t="e">
        <f t="shared" si="1306"/>
        <v>#DIV/0!</v>
      </c>
      <c r="EG263" s="26" t="e">
        <f t="shared" si="1307"/>
        <v>#DIV/0!</v>
      </c>
      <c r="EH263" s="26" t="e">
        <f t="shared" si="1308"/>
        <v>#DIV/0!</v>
      </c>
      <c r="EJ263" s="26" t="e">
        <f t="shared" si="1309"/>
        <v>#DIV/0!</v>
      </c>
      <c r="EK263" s="26">
        <f t="shared" si="1339"/>
        <v>1</v>
      </c>
      <c r="EL263" s="26">
        <f t="shared" si="1260"/>
        <v>1.2052450914526913</v>
      </c>
      <c r="EO263" s="26" t="e">
        <f t="shared" si="1340"/>
        <v>#DIV/0!</v>
      </c>
      <c r="EP263" s="26">
        <f t="shared" si="1341"/>
        <v>5.651190780279914E-2</v>
      </c>
      <c r="EQ263" s="26" t="e">
        <f t="shared" si="1342"/>
        <v>#DIV/0!</v>
      </c>
      <c r="ER263" s="26" t="e">
        <f t="shared" si="1343"/>
        <v>#DIV/0!</v>
      </c>
      <c r="ES263" s="26"/>
      <c r="EU263" s="26" t="e">
        <f t="shared" si="1344"/>
        <v>#DIV/0!</v>
      </c>
      <c r="EV263" s="26">
        <f t="shared" si="1345"/>
        <v>1</v>
      </c>
      <c r="EW263" s="26">
        <f t="shared" si="1261"/>
        <v>0.83711341312471399</v>
      </c>
      <c r="EX263" s="26"/>
      <c r="EY263" s="26" t="e">
        <f t="shared" si="1310"/>
        <v>#DIV/0!</v>
      </c>
      <c r="EZ263" s="26">
        <f t="shared" si="1311"/>
        <v>5.8731655337866673E-3</v>
      </c>
      <c r="FA263" s="26" t="e">
        <f t="shared" si="1312"/>
        <v>#DIV/0!</v>
      </c>
      <c r="FB263" s="26" t="e">
        <f t="shared" si="1313"/>
        <v>#DIV/0!</v>
      </c>
      <c r="FC263" s="26"/>
      <c r="FD263" s="26"/>
      <c r="FE263" s="26" t="e">
        <f t="shared" si="1346"/>
        <v>#DIV/0!</v>
      </c>
      <c r="FF263" s="26">
        <f t="shared" si="1347"/>
        <v>1</v>
      </c>
      <c r="FG263" s="26">
        <f t="shared" si="1262"/>
        <v>0.99274113569649758</v>
      </c>
      <c r="FW263" s="26">
        <f t="shared" si="1263"/>
        <v>0.5591553369973965</v>
      </c>
      <c r="FY263" s="8">
        <f t="shared" si="1348"/>
        <v>17</v>
      </c>
      <c r="FZ263" t="b">
        <f t="shared" si="1314"/>
        <v>1</v>
      </c>
      <c r="GD263" s="11"/>
      <c r="GE263" s="11"/>
      <c r="GF263" s="11"/>
      <c r="GG263" s="17">
        <f t="shared" ca="1" si="1264"/>
        <v>2002</v>
      </c>
      <c r="GH263" s="18">
        <f t="shared" ca="1" si="1265"/>
        <v>1.6970104765378375</v>
      </c>
      <c r="GI263" s="18">
        <f t="shared" ca="1" si="1266"/>
        <v>0.82077251184027566</v>
      </c>
      <c r="GJ263" s="18">
        <f t="shared" ca="1" si="1267"/>
        <v>1.0811708191315896</v>
      </c>
      <c r="GK263" s="94">
        <f t="shared" ca="1" si="1315"/>
        <v>1.5059191021734539</v>
      </c>
      <c r="GM263">
        <f t="shared" ca="1" si="1316"/>
        <v>2002</v>
      </c>
      <c r="GN263" s="18">
        <f t="shared" ca="1" si="1268"/>
        <v>1.1009195807306691</v>
      </c>
      <c r="GO263" s="18">
        <f t="shared" ca="1" si="1269"/>
        <v>1.2633791660544336</v>
      </c>
      <c r="GP263" s="18">
        <f t="shared" ca="1" si="1270"/>
        <v>0.90536814452588366</v>
      </c>
      <c r="GQ263" s="18">
        <f t="shared" ca="1" si="1271"/>
        <v>0.67658125967304661</v>
      </c>
      <c r="GR263" s="21" t="s">
        <v>207</v>
      </c>
      <c r="GY263" s="14"/>
      <c r="HA263">
        <f t="shared" si="1272"/>
        <v>0.40302228184999178</v>
      </c>
      <c r="HB263" t="e">
        <f t="shared" si="1273"/>
        <v>#VALUE!</v>
      </c>
      <c r="HC263" t="e">
        <f t="shared" si="1274"/>
        <v>#VALUE!</v>
      </c>
      <c r="HD263" t="e">
        <f t="shared" si="1275"/>
        <v>#VALUE!</v>
      </c>
      <c r="HE263" t="e">
        <f t="shared" si="1276"/>
        <v>#VALUE!</v>
      </c>
      <c r="HF263">
        <f t="shared" si="1277"/>
        <v>8.3640581525682739E-2</v>
      </c>
      <c r="HH263" t="e">
        <f t="shared" si="1278"/>
        <v>#VALUE!</v>
      </c>
      <c r="HJ263">
        <f t="shared" si="1279"/>
        <v>0</v>
      </c>
      <c r="HK263">
        <f t="shared" si="1280"/>
        <v>0.45420579829281399</v>
      </c>
      <c r="HL263">
        <f t="shared" si="1281"/>
        <v>0</v>
      </c>
      <c r="HM263">
        <f t="shared" si="1282"/>
        <v>0</v>
      </c>
      <c r="HN263" t="e">
        <f t="shared" si="1283"/>
        <v>#DIV/0!</v>
      </c>
      <c r="HP263" s="8">
        <f t="shared" si="1349"/>
        <v>17</v>
      </c>
      <c r="HQ263" t="b">
        <f t="shared" si="1317"/>
        <v>1</v>
      </c>
      <c r="HT263" s="11"/>
      <c r="HU263" s="11"/>
      <c r="HV263" s="11"/>
      <c r="HW263" s="17">
        <f t="shared" ca="1" si="1284"/>
        <v>2002</v>
      </c>
      <c r="HX263" s="18">
        <f t="shared" ca="1" si="1285"/>
        <v>1.2231539061225229</v>
      </c>
      <c r="HY263" s="18">
        <f t="shared" ca="1" si="1286"/>
        <v>0.91424477958684325</v>
      </c>
      <c r="HZ263" s="18">
        <f t="shared" ca="1" si="1287"/>
        <v>1.0043585802586292</v>
      </c>
      <c r="IC263" s="18">
        <f t="shared" ca="1" si="1288"/>
        <v>1.097580431279779</v>
      </c>
      <c r="ID263" s="18">
        <f t="shared" ca="1" si="1289"/>
        <v>1.0750033405617063</v>
      </c>
      <c r="IE263" s="18">
        <f t="shared" ca="1" si="1290"/>
        <v>0.84267032005450915</v>
      </c>
      <c r="IF263" s="18">
        <f t="shared" ca="1" si="1291"/>
        <v>0.88495717391984219</v>
      </c>
      <c r="IG263" s="21" t="s">
        <v>207</v>
      </c>
    </row>
    <row r="264" spans="1:241" x14ac:dyDescent="0.2">
      <c r="A264" t="s">
        <v>200</v>
      </c>
      <c r="B264" s="1">
        <f t="shared" si="1318"/>
        <v>1967</v>
      </c>
      <c r="C264" s="42">
        <f>'Annual Data - MER Dec 2019 PNNL'!C31</f>
        <v>1160.4690000000001</v>
      </c>
      <c r="D264" s="42">
        <f>'Annual Data - MER Dec 2019 PNNL'!F31</f>
        <v>925.178</v>
      </c>
      <c r="E264" s="42">
        <f>'Annual Data - MER Dec 2019 PNNL'!I31</f>
        <v>1654.8720000000001</v>
      </c>
      <c r="F264" s="42">
        <f>'Annual Data - MER Dec 2019 PNNL'!L31</f>
        <v>10.01</v>
      </c>
      <c r="G264" s="42"/>
      <c r="H264" s="42">
        <f t="shared" si="1292"/>
        <v>3750.5290000000005</v>
      </c>
      <c r="I264" s="27">
        <f t="shared" si="1293"/>
        <v>1099.2171746776087</v>
      </c>
      <c r="J264" s="1"/>
      <c r="K264" s="525"/>
      <c r="L264" s="27"/>
      <c r="M264" s="42">
        <f>[10]Commercial_Total!D193</f>
        <v>925.178</v>
      </c>
      <c r="N264" s="27"/>
      <c r="O264" s="440">
        <v>1E-3</v>
      </c>
      <c r="P264" s="27"/>
      <c r="Q264" s="27">
        <f t="shared" si="1294"/>
        <v>925.17899999999997</v>
      </c>
      <c r="R264" s="27">
        <f t="shared" si="1295"/>
        <v>271.15445486518172</v>
      </c>
      <c r="S264" s="27"/>
      <c r="T264" s="1"/>
      <c r="U264" s="1"/>
      <c r="V264" s="1"/>
      <c r="W264" s="1"/>
      <c r="X264" s="1"/>
      <c r="Y264" s="1"/>
      <c r="AA264" s="23">
        <f t="shared" si="1230"/>
        <v>0</v>
      </c>
      <c r="AB264" s="23">
        <f t="shared" si="1230"/>
        <v>40166.88589064408</v>
      </c>
      <c r="AC264" s="23"/>
      <c r="AD264" s="58"/>
      <c r="AE264" s="27">
        <f t="shared" si="1231"/>
        <v>925.17899999999997</v>
      </c>
      <c r="AF264" s="27"/>
      <c r="AI264" s="267"/>
      <c r="AJ264" s="267">
        <f t="shared" si="1232"/>
        <v>23.033351465653407</v>
      </c>
      <c r="AK264" s="267"/>
      <c r="AL264" s="51"/>
      <c r="AM264" s="15"/>
      <c r="AN264" s="15"/>
      <c r="AO264" s="34" t="e">
        <f t="shared" si="1233"/>
        <v>#DIV/0!</v>
      </c>
      <c r="AP264" s="34" t="e">
        <f t="shared" si="1234"/>
        <v>#DIV/0!</v>
      </c>
      <c r="AR264" s="26">
        <f t="shared" si="1235"/>
        <v>0</v>
      </c>
      <c r="AS264" s="26">
        <f t="shared" si="1236"/>
        <v>0.56762955345714639</v>
      </c>
      <c r="AT264" s="26">
        <f t="shared" si="1237"/>
        <v>0</v>
      </c>
      <c r="AU264" s="26">
        <f t="shared" si="1238"/>
        <v>0</v>
      </c>
      <c r="AW264" s="26" t="e">
        <f t="shared" si="1239"/>
        <v>#DIV/0!</v>
      </c>
      <c r="AZ264" s="34" t="e">
        <f t="shared" si="1240"/>
        <v>#DIV/0!</v>
      </c>
      <c r="BA264" s="34" t="e">
        <f t="shared" si="1241"/>
        <v>#DIV/0!</v>
      </c>
      <c r="BB264" s="34" t="e">
        <f t="shared" si="1242"/>
        <v>#DIV/0!</v>
      </c>
      <c r="BC264" t="e">
        <f t="shared" si="1243"/>
        <v>#DIV/0!</v>
      </c>
      <c r="BE264" s="34"/>
      <c r="BI264" s="51"/>
      <c r="BJ264" s="258">
        <f>[10]Commercial_Total!Y193</f>
        <v>0.57560490091732675</v>
      </c>
      <c r="BK264" s="1"/>
      <c r="BL264" s="51"/>
      <c r="BM264" s="1"/>
      <c r="BN264" s="1"/>
      <c r="BO264" s="1"/>
      <c r="BP264" s="258">
        <f>[10]Commercial_Total!X193</f>
        <v>0.98614440661038438</v>
      </c>
      <c r="BQ264" s="1"/>
      <c r="BR264" s="51"/>
      <c r="CA264" s="83">
        <f t="shared" si="1319"/>
        <v>0.57448654903095164</v>
      </c>
      <c r="CB264" s="83" t="str">
        <f t="shared" si="1244"/>
        <v xml:space="preserve">NA </v>
      </c>
      <c r="CC264" s="83" t="str">
        <f t="shared" si="1245"/>
        <v xml:space="preserve">NA </v>
      </c>
      <c r="CD264" s="83" t="str">
        <f t="shared" si="1246"/>
        <v>NA</v>
      </c>
      <c r="CE264" s="83" t="str">
        <f t="shared" si="1247"/>
        <v>NA</v>
      </c>
      <c r="CF264" s="83" t="str">
        <f t="shared" si="1248"/>
        <v>NA</v>
      </c>
      <c r="CG264" s="84" t="str">
        <f t="shared" si="1296"/>
        <v xml:space="preserve">NA </v>
      </c>
      <c r="CH264" s="84">
        <f t="shared" si="1249"/>
        <v>0.1207536652327777</v>
      </c>
      <c r="CI264" s="9"/>
      <c r="CJ264" s="84" t="str">
        <f t="shared" si="1297"/>
        <v xml:space="preserve">NA </v>
      </c>
      <c r="CL264" s="87">
        <f t="shared" si="1250"/>
        <v>0</v>
      </c>
      <c r="CM264" s="87" t="e">
        <f t="shared" si="1298"/>
        <v>#DIV/0!</v>
      </c>
      <c r="CN264" s="92">
        <f t="shared" si="1299"/>
        <v>0</v>
      </c>
      <c r="CO264" s="92">
        <f t="shared" si="1300"/>
        <v>0</v>
      </c>
      <c r="CP264" s="5">
        <f t="shared" si="1301"/>
        <v>0</v>
      </c>
      <c r="CQ264" s="91">
        <f t="shared" si="1302"/>
        <v>0</v>
      </c>
      <c r="CR264" s="37" t="e">
        <f t="shared" si="1251"/>
        <v>#VALUE!</v>
      </c>
      <c r="CS264" t="e">
        <f t="shared" si="1252"/>
        <v>#VALUE!</v>
      </c>
      <c r="CT264" s="84" t="str">
        <f t="shared" si="1253"/>
        <v xml:space="preserve">NA </v>
      </c>
      <c r="CU264" s="205"/>
      <c r="CV264" s="244"/>
      <c r="CW264" s="5"/>
      <c r="CX264" s="26">
        <f t="shared" si="1254"/>
        <v>0</v>
      </c>
      <c r="CY264" s="26">
        <f t="shared" si="1255"/>
        <v>0.99999891912808225</v>
      </c>
      <c r="CZ264" s="26">
        <f t="shared" si="1256"/>
        <v>0</v>
      </c>
      <c r="DA264" s="26">
        <f t="shared" si="1257"/>
        <v>1.0808719177586175E-6</v>
      </c>
      <c r="DB264" s="26">
        <f t="shared" si="1258"/>
        <v>0</v>
      </c>
      <c r="DC264" s="26">
        <f t="shared" si="1303"/>
        <v>1</v>
      </c>
      <c r="DE264" s="26" t="e">
        <f t="shared" si="1320"/>
        <v>#DIV/0!</v>
      </c>
      <c r="DF264" s="26">
        <f t="shared" si="1321"/>
        <v>0.99999887846395008</v>
      </c>
      <c r="DG264" s="26" t="e">
        <f t="shared" si="1322"/>
        <v>#DIV/0!</v>
      </c>
      <c r="DH264" s="26">
        <f t="shared" si="1323"/>
        <v>1.1218384788797937E-6</v>
      </c>
      <c r="DI264" s="26" t="e">
        <f t="shared" si="1324"/>
        <v>#DIV/0!</v>
      </c>
      <c r="DJ264" s="26" t="e">
        <f t="shared" si="1325"/>
        <v>#DIV/0!</v>
      </c>
      <c r="DK264" s="26"/>
      <c r="DL264" s="26" t="e">
        <f t="shared" si="1326"/>
        <v>#DIV/0!</v>
      </c>
      <c r="DM264" s="26" t="e">
        <f t="shared" si="1327"/>
        <v>#DIV/0!</v>
      </c>
      <c r="DN264" s="26" t="e">
        <f t="shared" si="1328"/>
        <v>#DIV/0!</v>
      </c>
      <c r="DO264" s="26" t="e">
        <f t="shared" si="1329"/>
        <v>#DIV/0!</v>
      </c>
      <c r="DP264" s="26" t="e">
        <f t="shared" si="1330"/>
        <v>#DIV/0!</v>
      </c>
      <c r="DQ264" s="26" t="e">
        <f t="shared" si="1331"/>
        <v>#DIV/0!</v>
      </c>
      <c r="DR264" s="26"/>
      <c r="DS264" s="26"/>
      <c r="DT264" s="26" t="e">
        <f t="shared" si="1332"/>
        <v>#DIV/0!</v>
      </c>
      <c r="DU264" s="26">
        <f t="shared" si="1333"/>
        <v>5.0502074964832576E-2</v>
      </c>
      <c r="DV264" s="26" t="e">
        <f t="shared" si="1334"/>
        <v>#DIV/0!</v>
      </c>
      <c r="DW264" s="26" t="e">
        <f t="shared" si="1335"/>
        <v>#DIV/0!</v>
      </c>
      <c r="DX264" s="26" t="e">
        <f t="shared" si="1336"/>
        <v>#DIV/0!</v>
      </c>
      <c r="DZ264" s="26" t="e">
        <f t="shared" si="1337"/>
        <v>#DIV/0!</v>
      </c>
      <c r="EA264" s="26">
        <f t="shared" si="1338"/>
        <v>1</v>
      </c>
      <c r="EB264" s="26">
        <f t="shared" si="1259"/>
        <v>0.83103729024620454</v>
      </c>
      <c r="ED264" s="26" t="e">
        <f t="shared" si="1304"/>
        <v>#DIV/0!</v>
      </c>
      <c r="EE264" s="26" t="e">
        <f t="shared" si="1305"/>
        <v>#DIV/0!</v>
      </c>
      <c r="EF264" s="26" t="e">
        <f t="shared" si="1306"/>
        <v>#DIV/0!</v>
      </c>
      <c r="EG264" s="26" t="e">
        <f t="shared" si="1307"/>
        <v>#DIV/0!</v>
      </c>
      <c r="EH264" s="26" t="e">
        <f t="shared" si="1308"/>
        <v>#DIV/0!</v>
      </c>
      <c r="EJ264" s="26" t="e">
        <f t="shared" si="1309"/>
        <v>#DIV/0!</v>
      </c>
      <c r="EK264" s="26">
        <f t="shared" si="1339"/>
        <v>1</v>
      </c>
      <c r="EL264" s="26">
        <f t="shared" si="1260"/>
        <v>1.2052450914526913</v>
      </c>
      <c r="EO264" s="26" t="e">
        <f t="shared" si="1340"/>
        <v>#DIV/0!</v>
      </c>
      <c r="EP264" s="26">
        <f t="shared" si="1341"/>
        <v>6.8709984142169708E-2</v>
      </c>
      <c r="EQ264" s="26" t="e">
        <f t="shared" si="1342"/>
        <v>#DIV/0!</v>
      </c>
      <c r="ER264" s="26" t="e">
        <f t="shared" si="1343"/>
        <v>#DIV/0!</v>
      </c>
      <c r="ES264" s="26"/>
      <c r="EU264" s="26" t="e">
        <f t="shared" si="1344"/>
        <v>#DIV/0!</v>
      </c>
      <c r="EV264" s="26">
        <f t="shared" si="1345"/>
        <v>1</v>
      </c>
      <c r="EW264" s="26">
        <f t="shared" si="1261"/>
        <v>0.83711341312471399</v>
      </c>
      <c r="EX264" s="26"/>
      <c r="EY264" s="26" t="e">
        <f t="shared" si="1310"/>
        <v>#DIV/0!</v>
      </c>
      <c r="EZ264" s="26">
        <f t="shared" si="1311"/>
        <v>-1.8207909177336973E-2</v>
      </c>
      <c r="FA264" s="26" t="e">
        <f t="shared" si="1312"/>
        <v>#DIV/0!</v>
      </c>
      <c r="FB264" s="26" t="e">
        <f t="shared" si="1313"/>
        <v>#DIV/0!</v>
      </c>
      <c r="FC264" s="26"/>
      <c r="FD264" s="26"/>
      <c r="FE264" s="26" t="e">
        <f t="shared" si="1346"/>
        <v>#DIV/0!</v>
      </c>
      <c r="FF264" s="26">
        <f t="shared" si="1347"/>
        <v>1</v>
      </c>
      <c r="FG264" s="26">
        <f t="shared" si="1262"/>
        <v>0.99274113569649758</v>
      </c>
      <c r="FW264" s="26">
        <f t="shared" si="1263"/>
        <v>0.57448654903095164</v>
      </c>
      <c r="FY264" s="8">
        <f t="shared" si="1348"/>
        <v>18</v>
      </c>
      <c r="FZ264" t="b">
        <f t="shared" si="1314"/>
        <v>1</v>
      </c>
      <c r="GD264" s="11"/>
      <c r="GE264" s="11"/>
      <c r="GF264" s="11"/>
      <c r="GG264" s="17">
        <f t="shared" ca="1" si="1264"/>
        <v>2003</v>
      </c>
      <c r="GH264" s="18">
        <f t="shared" ca="1" si="1265"/>
        <v>1.7455572184980694</v>
      </c>
      <c r="GI264" s="18">
        <f t="shared" ca="1" si="1266"/>
        <v>0.79971265064810471</v>
      </c>
      <c r="GJ264" s="18">
        <f t="shared" ca="1" si="1267"/>
        <v>1.0876758829627586</v>
      </c>
      <c r="GK264" s="94">
        <f t="shared" ca="1" si="1315"/>
        <v>1.5183348294935326</v>
      </c>
      <c r="GM264">
        <f t="shared" ca="1" si="1316"/>
        <v>2003</v>
      </c>
      <c r="GN264" s="18">
        <f t="shared" ca="1" si="1268"/>
        <v>1.1049521803456268</v>
      </c>
      <c r="GO264" s="18">
        <f t="shared" ca="1" si="1269"/>
        <v>1.25726381201742</v>
      </c>
      <c r="GP264" s="18">
        <f t="shared" ca="1" si="1270"/>
        <v>0.92577264227807898</v>
      </c>
      <c r="GQ264" s="18">
        <f t="shared" ca="1" si="1271"/>
        <v>0.66581976123891207</v>
      </c>
      <c r="GR264" s="21" t="s">
        <v>207</v>
      </c>
      <c r="GY264" s="14"/>
      <c r="HA264">
        <f t="shared" si="1272"/>
        <v>0.41407255652047786</v>
      </c>
      <c r="HB264" t="e">
        <f t="shared" si="1273"/>
        <v>#VALUE!</v>
      </c>
      <c r="HC264" t="e">
        <f t="shared" si="1274"/>
        <v>#VALUE!</v>
      </c>
      <c r="HD264" t="e">
        <f t="shared" si="1275"/>
        <v>#VALUE!</v>
      </c>
      <c r="HE264" t="e">
        <f t="shared" si="1276"/>
        <v>#VALUE!</v>
      </c>
      <c r="HF264">
        <f t="shared" si="1277"/>
        <v>9.0059878421186346E-2</v>
      </c>
      <c r="HH264" t="e">
        <f t="shared" si="1278"/>
        <v>#VALUE!</v>
      </c>
      <c r="HJ264">
        <f t="shared" si="1279"/>
        <v>0</v>
      </c>
      <c r="HK264">
        <f t="shared" si="1280"/>
        <v>0.47773322524065037</v>
      </c>
      <c r="HL264">
        <f t="shared" si="1281"/>
        <v>0</v>
      </c>
      <c r="HM264">
        <f t="shared" si="1282"/>
        <v>0</v>
      </c>
      <c r="HN264" t="e">
        <f t="shared" si="1283"/>
        <v>#DIV/0!</v>
      </c>
      <c r="HP264" s="8">
        <f t="shared" si="1349"/>
        <v>18</v>
      </c>
      <c r="HQ264" t="b">
        <f t="shared" si="1317"/>
        <v>1</v>
      </c>
      <c r="HT264" s="11"/>
      <c r="HU264" s="11"/>
      <c r="HV264" s="11"/>
      <c r="HW264" s="17">
        <f t="shared" ca="1" si="1284"/>
        <v>2003</v>
      </c>
      <c r="HX264" s="18">
        <f t="shared" ca="1" si="1285"/>
        <v>1.2581449317403051</v>
      </c>
      <c r="HY264" s="18">
        <f t="shared" ca="1" si="1286"/>
        <v>0.89078655227536052</v>
      </c>
      <c r="HZ264" s="18">
        <f t="shared" ca="1" si="1287"/>
        <v>1.0104014890741042</v>
      </c>
      <c r="IC264" s="18">
        <f t="shared" ca="1" si="1288"/>
        <v>1.0979080492271081</v>
      </c>
      <c r="ID264" s="18">
        <f t="shared" ca="1" si="1289"/>
        <v>1.061815950316586</v>
      </c>
      <c r="IE264" s="18">
        <f t="shared" ca="1" si="1290"/>
        <v>0.82895139804148132</v>
      </c>
      <c r="IF264" s="18">
        <f t="shared" ca="1" si="1291"/>
        <v>0.87088131073968755</v>
      </c>
      <c r="IG264" s="21" t="s">
        <v>207</v>
      </c>
    </row>
    <row r="265" spans="1:241" x14ac:dyDescent="0.2">
      <c r="A265" t="s">
        <v>200</v>
      </c>
      <c r="B265" s="1">
        <f t="shared" si="1318"/>
        <v>1968</v>
      </c>
      <c r="C265" s="42">
        <f>'Annual Data - MER Dec 2019 PNNL'!C32</f>
        <v>1301.9159999999999</v>
      </c>
      <c r="D265" s="42">
        <f>'Annual Data - MER Dec 2019 PNNL'!F32</f>
        <v>1013.9589999999999</v>
      </c>
      <c r="E265" s="42">
        <f>'Annual Data - MER Dec 2019 PNNL'!I32</f>
        <v>1778.105</v>
      </c>
      <c r="F265" s="42">
        <f>'Annual Data - MER Dec 2019 PNNL'!L32</f>
        <v>10.215</v>
      </c>
      <c r="G265" s="42"/>
      <c r="H265" s="42">
        <f t="shared" si="1292"/>
        <v>4104.1949999999997</v>
      </c>
      <c r="I265" s="27">
        <f t="shared" si="1293"/>
        <v>1202.8707502930831</v>
      </c>
      <c r="J265" s="1"/>
      <c r="K265" s="525"/>
      <c r="L265" s="27"/>
      <c r="M265" s="42">
        <f>[10]Commercial_Total!D194</f>
        <v>1013.9590000000001</v>
      </c>
      <c r="N265" s="27"/>
      <c r="O265" s="440">
        <v>1E-3</v>
      </c>
      <c r="P265" s="27"/>
      <c r="Q265" s="27">
        <f t="shared" si="1294"/>
        <v>1013.96</v>
      </c>
      <c r="R265" s="27">
        <f t="shared" si="1295"/>
        <v>297.17467760844079</v>
      </c>
      <c r="S265" s="27"/>
      <c r="T265" s="1"/>
      <c r="U265" s="1"/>
      <c r="V265" s="1"/>
      <c r="W265" s="1"/>
      <c r="X265" s="1"/>
      <c r="Y265" s="1"/>
      <c r="AA265" s="23">
        <f t="shared" si="1230"/>
        <v>0</v>
      </c>
      <c r="AB265" s="23">
        <f t="shared" si="1230"/>
        <v>41119.338763690568</v>
      </c>
      <c r="AC265" s="23"/>
      <c r="AD265" s="58"/>
      <c r="AE265" s="27">
        <f t="shared" si="1231"/>
        <v>1013.96</v>
      </c>
      <c r="AF265" s="27"/>
      <c r="AI265" s="267"/>
      <c r="AJ265" s="267">
        <f t="shared" si="1232"/>
        <v>24.658932523870057</v>
      </c>
      <c r="AK265" s="267"/>
      <c r="AL265" s="51"/>
      <c r="AM265" s="15"/>
      <c r="AN265" s="15"/>
      <c r="AO265" s="34" t="e">
        <f t="shared" si="1233"/>
        <v>#DIV/0!</v>
      </c>
      <c r="AP265" s="34" t="e">
        <f t="shared" si="1234"/>
        <v>#DIV/0!</v>
      </c>
      <c r="AR265" s="26">
        <f t="shared" si="1235"/>
        <v>0</v>
      </c>
      <c r="AS265" s="26">
        <f t="shared" si="1236"/>
        <v>0.60769006534400116</v>
      </c>
      <c r="AT265" s="26">
        <f t="shared" si="1237"/>
        <v>0</v>
      </c>
      <c r="AU265" s="26">
        <f t="shared" si="1238"/>
        <v>0</v>
      </c>
      <c r="AW265" s="26" t="e">
        <f t="shared" si="1239"/>
        <v>#DIV/0!</v>
      </c>
      <c r="AZ265" s="34" t="e">
        <f t="shared" si="1240"/>
        <v>#DIV/0!</v>
      </c>
      <c r="BA265" s="34" t="e">
        <f t="shared" si="1241"/>
        <v>#DIV/0!</v>
      </c>
      <c r="BB265" s="34" t="e">
        <f t="shared" si="1242"/>
        <v>#DIV/0!</v>
      </c>
      <c r="BC265" t="e">
        <f t="shared" si="1243"/>
        <v>#DIV/0!</v>
      </c>
      <c r="BE265" s="34"/>
      <c r="BI265" s="51"/>
      <c r="BJ265" s="258">
        <f>[10]Commercial_Total!Y194</f>
        <v>0.60510002155964115</v>
      </c>
      <c r="BK265" s="1"/>
      <c r="BL265" s="51"/>
      <c r="BM265" s="1"/>
      <c r="BN265" s="1"/>
      <c r="BO265" s="1"/>
      <c r="BP265" s="258">
        <f>[10]Commercial_Total!X194</f>
        <v>1.0042803564569109</v>
      </c>
      <c r="BQ265" s="1"/>
      <c r="BR265" s="51"/>
      <c r="CA265" s="83">
        <f t="shared" si="1319"/>
        <v>0.60272163600005035</v>
      </c>
      <c r="CB265" s="83" t="str">
        <f t="shared" si="1244"/>
        <v xml:space="preserve">NA </v>
      </c>
      <c r="CC265" s="83" t="str">
        <f t="shared" si="1245"/>
        <v xml:space="preserve">NA </v>
      </c>
      <c r="CD265" s="83" t="str">
        <f t="shared" si="1246"/>
        <v>NA</v>
      </c>
      <c r="CE265" s="83" t="str">
        <f t="shared" si="1247"/>
        <v>NA</v>
      </c>
      <c r="CF265" s="83" t="str">
        <f t="shared" si="1248"/>
        <v>NA</v>
      </c>
      <c r="CG265" s="84" t="str">
        <f t="shared" si="1296"/>
        <v xml:space="preserve">NA </v>
      </c>
      <c r="CH265" s="84">
        <f t="shared" si="1249"/>
        <v>0.13234129438673736</v>
      </c>
      <c r="CI265" s="9"/>
      <c r="CJ265" s="84" t="str">
        <f t="shared" si="1297"/>
        <v xml:space="preserve">NA </v>
      </c>
      <c r="CL265" s="87">
        <f t="shared" si="1250"/>
        <v>0</v>
      </c>
      <c r="CM265" s="87" t="e">
        <f t="shared" si="1298"/>
        <v>#DIV/0!</v>
      </c>
      <c r="CN265" s="92">
        <f t="shared" si="1299"/>
        <v>0</v>
      </c>
      <c r="CO265" s="92">
        <f t="shared" si="1300"/>
        <v>0</v>
      </c>
      <c r="CP265" s="5">
        <f t="shared" si="1301"/>
        <v>0</v>
      </c>
      <c r="CQ265" s="91">
        <f t="shared" si="1302"/>
        <v>0</v>
      </c>
      <c r="CR265" s="37" t="e">
        <f t="shared" si="1251"/>
        <v>#VALUE!</v>
      </c>
      <c r="CS265" t="e">
        <f t="shared" si="1252"/>
        <v>#VALUE!</v>
      </c>
      <c r="CT265" s="84" t="str">
        <f t="shared" si="1253"/>
        <v xml:space="preserve">NA </v>
      </c>
      <c r="CU265" s="205"/>
      <c r="CV265" s="244"/>
      <c r="CW265" s="5"/>
      <c r="CX265" s="26">
        <f t="shared" si="1254"/>
        <v>0</v>
      </c>
      <c r="CY265" s="26">
        <f t="shared" si="1255"/>
        <v>0.99999901376780154</v>
      </c>
      <c r="CZ265" s="26">
        <f t="shared" si="1256"/>
        <v>0</v>
      </c>
      <c r="DA265" s="26">
        <f t="shared" si="1257"/>
        <v>9.8623219850881681E-7</v>
      </c>
      <c r="DB265" s="26">
        <f t="shared" si="1258"/>
        <v>0</v>
      </c>
      <c r="DC265" s="26">
        <f t="shared" si="1303"/>
        <v>1</v>
      </c>
      <c r="DE265" s="26" t="e">
        <f t="shared" si="1320"/>
        <v>#DIV/0!</v>
      </c>
      <c r="DF265" s="26">
        <f t="shared" si="1321"/>
        <v>0.99999896689156875</v>
      </c>
      <c r="DG265" s="26" t="e">
        <f t="shared" si="1322"/>
        <v>#DIV/0!</v>
      </c>
      <c r="DH265" s="26">
        <f t="shared" si="1323"/>
        <v>1.0328294942632419E-6</v>
      </c>
      <c r="DI265" s="26" t="e">
        <f t="shared" si="1324"/>
        <v>#DIV/0!</v>
      </c>
      <c r="DJ265" s="26" t="e">
        <f t="shared" si="1325"/>
        <v>#DIV/0!</v>
      </c>
      <c r="DK265" s="26"/>
      <c r="DL265" s="26" t="e">
        <f t="shared" si="1326"/>
        <v>#DIV/0!</v>
      </c>
      <c r="DM265" s="26" t="e">
        <f t="shared" si="1327"/>
        <v>#DIV/0!</v>
      </c>
      <c r="DN265" s="26" t="e">
        <f t="shared" si="1328"/>
        <v>#DIV/0!</v>
      </c>
      <c r="DO265" s="26" t="e">
        <f t="shared" si="1329"/>
        <v>#DIV/0!</v>
      </c>
      <c r="DP265" s="26" t="e">
        <f t="shared" si="1330"/>
        <v>#DIV/0!</v>
      </c>
      <c r="DQ265" s="26" t="e">
        <f t="shared" si="1331"/>
        <v>#DIV/0!</v>
      </c>
      <c r="DR265" s="26"/>
      <c r="DS265" s="26"/>
      <c r="DT265" s="26" t="e">
        <f t="shared" si="1332"/>
        <v>#DIV/0!</v>
      </c>
      <c r="DU265" s="26">
        <f t="shared" si="1333"/>
        <v>6.8195979714492747E-2</v>
      </c>
      <c r="DV265" s="26" t="e">
        <f t="shared" si="1334"/>
        <v>#DIV/0!</v>
      </c>
      <c r="DW265" s="26" t="e">
        <f t="shared" si="1335"/>
        <v>#DIV/0!</v>
      </c>
      <c r="DX265" s="26" t="e">
        <f t="shared" si="1336"/>
        <v>#DIV/0!</v>
      </c>
      <c r="DZ265" s="26" t="e">
        <f t="shared" si="1337"/>
        <v>#DIV/0!</v>
      </c>
      <c r="EA265" s="26">
        <f t="shared" si="1338"/>
        <v>1</v>
      </c>
      <c r="EB265" s="26">
        <f t="shared" si="1259"/>
        <v>0.83103729024620454</v>
      </c>
      <c r="ED265" s="26" t="e">
        <f t="shared" si="1304"/>
        <v>#DIV/0!</v>
      </c>
      <c r="EE265" s="26" t="e">
        <f t="shared" si="1305"/>
        <v>#DIV/0!</v>
      </c>
      <c r="EF265" s="26" t="e">
        <f t="shared" si="1306"/>
        <v>#DIV/0!</v>
      </c>
      <c r="EG265" s="26" t="e">
        <f t="shared" si="1307"/>
        <v>#DIV/0!</v>
      </c>
      <c r="EH265" s="26" t="e">
        <f t="shared" si="1308"/>
        <v>#DIV/0!</v>
      </c>
      <c r="EJ265" s="26" t="e">
        <f t="shared" si="1309"/>
        <v>#DIV/0!</v>
      </c>
      <c r="EK265" s="26">
        <f t="shared" si="1339"/>
        <v>1</v>
      </c>
      <c r="EL265" s="26">
        <f t="shared" si="1260"/>
        <v>1.2052450914526913</v>
      </c>
      <c r="EO265" s="26" t="e">
        <f t="shared" si="1340"/>
        <v>#DIV/0!</v>
      </c>
      <c r="EP265" s="26">
        <f t="shared" si="1341"/>
        <v>4.9972279831353328E-2</v>
      </c>
      <c r="EQ265" s="26" t="e">
        <f t="shared" si="1342"/>
        <v>#DIV/0!</v>
      </c>
      <c r="ER265" s="26" t="e">
        <f t="shared" si="1343"/>
        <v>#DIV/0!</v>
      </c>
      <c r="ES265" s="26"/>
      <c r="EU265" s="26" t="e">
        <f t="shared" si="1344"/>
        <v>#DIV/0!</v>
      </c>
      <c r="EV265" s="26">
        <f t="shared" si="1345"/>
        <v>1</v>
      </c>
      <c r="EW265" s="26">
        <f t="shared" si="1261"/>
        <v>0.83711341312471399</v>
      </c>
      <c r="EX265" s="26"/>
      <c r="EY265" s="26" t="e">
        <f t="shared" si="1310"/>
        <v>#DIV/0!</v>
      </c>
      <c r="EZ265" s="26">
        <f t="shared" si="1311"/>
        <v>1.8223699883138982E-2</v>
      </c>
      <c r="FA265" s="26" t="e">
        <f t="shared" si="1312"/>
        <v>#DIV/0!</v>
      </c>
      <c r="FB265" s="26" t="e">
        <f t="shared" si="1313"/>
        <v>#DIV/0!</v>
      </c>
      <c r="FC265" s="26"/>
      <c r="FD265" s="26"/>
      <c r="FE265" s="26" t="e">
        <f t="shared" si="1346"/>
        <v>#DIV/0!</v>
      </c>
      <c r="FF265" s="26">
        <f t="shared" si="1347"/>
        <v>1</v>
      </c>
      <c r="FG265" s="26">
        <f t="shared" si="1262"/>
        <v>0.99274113569649758</v>
      </c>
      <c r="FW265" s="26">
        <f t="shared" si="1263"/>
        <v>0.60272163600005035</v>
      </c>
      <c r="FY265" s="8">
        <f t="shared" si="1348"/>
        <v>19</v>
      </c>
      <c r="FZ265" t="b">
        <f t="shared" si="1314"/>
        <v>1</v>
      </c>
      <c r="GD265" s="11"/>
      <c r="GE265" s="11"/>
      <c r="GF265" s="11"/>
      <c r="GG265" s="17">
        <f t="shared" ca="1" si="1264"/>
        <v>2004</v>
      </c>
      <c r="GH265" s="18">
        <f t="shared" ca="1" si="1265"/>
        <v>1.8118750864660234</v>
      </c>
      <c r="GI265" s="18">
        <f t="shared" ca="1" si="1266"/>
        <v>0.78390344376185928</v>
      </c>
      <c r="GJ265" s="18">
        <f t="shared" ca="1" si="1267"/>
        <v>1.1021620685523572</v>
      </c>
      <c r="GK265" s="94">
        <f t="shared" ca="1" si="1315"/>
        <v>1.5654394938383813</v>
      </c>
      <c r="GM265">
        <f t="shared" ca="1" si="1316"/>
        <v>2004</v>
      </c>
      <c r="GN265" s="18">
        <f t="shared" ca="1" si="1268"/>
        <v>1.1068315479703563</v>
      </c>
      <c r="GO265" s="18">
        <f t="shared" ca="1" si="1269"/>
        <v>1.2722083906597375</v>
      </c>
      <c r="GP265" s="18">
        <f t="shared" ca="1" si="1270"/>
        <v>0.95371871121229845</v>
      </c>
      <c r="GQ265" s="18">
        <f t="shared" ca="1" si="1271"/>
        <v>0.63966914155711962</v>
      </c>
      <c r="GR265" s="21" t="s">
        <v>207</v>
      </c>
      <c r="GY265" s="14"/>
      <c r="HA265">
        <f t="shared" si="1272"/>
        <v>0.43442355458056098</v>
      </c>
      <c r="HB265" t="e">
        <f t="shared" si="1273"/>
        <v>#VALUE!</v>
      </c>
      <c r="HC265" t="e">
        <f t="shared" si="1274"/>
        <v>#VALUE!</v>
      </c>
      <c r="HD265" t="e">
        <f t="shared" si="1275"/>
        <v>#VALUE!</v>
      </c>
      <c r="HE265" t="e">
        <f t="shared" si="1276"/>
        <v>#VALUE!</v>
      </c>
      <c r="HF265">
        <f t="shared" si="1277"/>
        <v>9.8702104483506567E-2</v>
      </c>
      <c r="HH265" t="e">
        <f t="shared" si="1278"/>
        <v>#VALUE!</v>
      </c>
      <c r="HJ265">
        <f t="shared" si="1279"/>
        <v>0</v>
      </c>
      <c r="HK265">
        <f t="shared" si="1280"/>
        <v>0.51144929487081181</v>
      </c>
      <c r="HL265">
        <f t="shared" si="1281"/>
        <v>0</v>
      </c>
      <c r="HM265">
        <f t="shared" si="1282"/>
        <v>0</v>
      </c>
      <c r="HN265" t="e">
        <f t="shared" si="1283"/>
        <v>#DIV/0!</v>
      </c>
      <c r="HP265" s="8">
        <f t="shared" si="1349"/>
        <v>19</v>
      </c>
      <c r="HQ265" t="b">
        <f t="shared" si="1317"/>
        <v>1</v>
      </c>
      <c r="HT265" s="11"/>
      <c r="HU265" s="11"/>
      <c r="HV265" s="11"/>
      <c r="HW265" s="17">
        <f t="shared" ca="1" si="1284"/>
        <v>2004</v>
      </c>
      <c r="HX265" s="18">
        <f t="shared" ca="1" si="1285"/>
        <v>1.3059448483420055</v>
      </c>
      <c r="HY265" s="18">
        <f t="shared" ca="1" si="1286"/>
        <v>0.8731769410168746</v>
      </c>
      <c r="HZ265" s="18">
        <f t="shared" ca="1" si="1287"/>
        <v>1.0238584974715548</v>
      </c>
      <c r="IC265" s="18">
        <f t="shared" ca="1" si="1288"/>
        <v>1.0988286955735693</v>
      </c>
      <c r="ID265" s="18">
        <f t="shared" ca="1" si="1289"/>
        <v>1.0712344157146538</v>
      </c>
      <c r="IE265" s="18">
        <f t="shared" ca="1" si="1290"/>
        <v>0.83539899433532316</v>
      </c>
      <c r="IF265" s="18">
        <f t="shared" ca="1" si="1291"/>
        <v>0.83667672975404961</v>
      </c>
      <c r="IG265" s="21" t="s">
        <v>207</v>
      </c>
    </row>
    <row r="266" spans="1:241" x14ac:dyDescent="0.2">
      <c r="A266" t="s">
        <v>200</v>
      </c>
      <c r="B266" s="1">
        <f t="shared" si="1318"/>
        <v>1969</v>
      </c>
      <c r="C266" s="42">
        <f>'Annual Data - MER Dec 2019 PNNL'!C33</f>
        <v>1456.0239999999999</v>
      </c>
      <c r="D266" s="42">
        <f>'Annual Data - MER Dec 2019 PNNL'!F33</f>
        <v>1107.7329999999999</v>
      </c>
      <c r="E266" s="42">
        <f>'Annual Data - MER Dec 2019 PNNL'!I33</f>
        <v>1908.623</v>
      </c>
      <c r="F266" s="42">
        <f>'Annual Data - MER Dec 2019 PNNL'!L33</f>
        <v>10.42</v>
      </c>
      <c r="G266" s="42"/>
      <c r="H266" s="42">
        <f t="shared" si="1292"/>
        <v>4482.7999999999993</v>
      </c>
      <c r="I266" s="27">
        <f t="shared" si="1293"/>
        <v>1313.8335287221569</v>
      </c>
      <c r="J266" s="1"/>
      <c r="K266" s="525"/>
      <c r="L266" s="27"/>
      <c r="M266" s="42">
        <f>[10]Commercial_Total!D195</f>
        <v>1107.7329999999999</v>
      </c>
      <c r="N266" s="27"/>
      <c r="O266" s="440">
        <v>1E-3</v>
      </c>
      <c r="P266" s="27"/>
      <c r="Q266" s="27">
        <f t="shared" si="1294"/>
        <v>1107.7339999999999</v>
      </c>
      <c r="R266" s="27">
        <f t="shared" si="1295"/>
        <v>324.65826494724502</v>
      </c>
      <c r="S266" s="27"/>
      <c r="T266" s="51">
        <f t="shared" ref="T266:T297" si="1350">L266/C266</f>
        <v>0</v>
      </c>
      <c r="U266" s="51">
        <f t="shared" ref="U266:U297" si="1351">M266/D266</f>
        <v>1</v>
      </c>
      <c r="V266" s="51">
        <f t="shared" ref="V266:V297" si="1352">N266/E266</f>
        <v>0</v>
      </c>
      <c r="W266" s="51">
        <f t="shared" ref="W266:W297" si="1353">O266/F266</f>
        <v>9.5969289827255283E-5</v>
      </c>
      <c r="X266" s="51" t="e">
        <f t="shared" ref="X266:X297" si="1354">P266/G266</f>
        <v>#DIV/0!</v>
      </c>
      <c r="Y266" s="51">
        <f t="shared" ref="Y266:Y297" si="1355">Q266/H266</f>
        <v>0.24710761131435713</v>
      </c>
      <c r="AA266" s="23">
        <f t="shared" ref="AA266:AB285" si="1356">AA104</f>
        <v>0</v>
      </c>
      <c r="AB266" s="23">
        <f t="shared" si="1356"/>
        <v>42169.102376586241</v>
      </c>
      <c r="AC266" s="23"/>
      <c r="AD266" s="58"/>
      <c r="AE266" s="27">
        <f t="shared" si="1231"/>
        <v>1107.7339999999999</v>
      </c>
      <c r="AF266" s="27"/>
      <c r="AI266" s="267"/>
      <c r="AJ266" s="267">
        <f t="shared" si="1232"/>
        <v>26.268830436738249</v>
      </c>
      <c r="AK266" s="267"/>
      <c r="AL266" s="51"/>
      <c r="AM266" s="15"/>
      <c r="AN266" s="15"/>
      <c r="AO266" s="34" t="e">
        <f t="shared" si="1233"/>
        <v>#DIV/0!</v>
      </c>
      <c r="AP266" s="34" t="e">
        <f t="shared" si="1234"/>
        <v>#DIV/0!</v>
      </c>
      <c r="AR266" s="26">
        <f t="shared" si="1235"/>
        <v>0</v>
      </c>
      <c r="AS266" s="26">
        <f t="shared" si="1236"/>
        <v>0.64736408476560514</v>
      </c>
      <c r="AT266" s="26">
        <f t="shared" si="1237"/>
        <v>0</v>
      </c>
      <c r="AU266" s="26">
        <f t="shared" si="1238"/>
        <v>0</v>
      </c>
      <c r="AW266" s="26" t="e">
        <f t="shared" si="1239"/>
        <v>#DIV/0!</v>
      </c>
      <c r="AZ266" s="34" t="e">
        <f t="shared" si="1240"/>
        <v>#DIV/0!</v>
      </c>
      <c r="BA266" s="34" t="e">
        <f t="shared" si="1241"/>
        <v>#DIV/0!</v>
      </c>
      <c r="BB266" s="34" t="e">
        <f t="shared" si="1242"/>
        <v>#DIV/0!</v>
      </c>
      <c r="BC266" t="e">
        <f t="shared" si="1243"/>
        <v>#DIV/0!</v>
      </c>
      <c r="BE266" s="34"/>
      <c r="BI266" s="51"/>
      <c r="BJ266" s="258">
        <f>[10]Commercial_Total!Y195</f>
        <v>0.64137723977657424</v>
      </c>
      <c r="BK266" s="1"/>
      <c r="BL266" s="51"/>
      <c r="BM266" s="1"/>
      <c r="BN266" s="1"/>
      <c r="BO266" s="1"/>
      <c r="BP266" s="258">
        <f>[10]Commercial_Total!X195</f>
        <v>1.0093343583428629</v>
      </c>
      <c r="BQ266" s="1"/>
      <c r="BR266" s="51"/>
      <c r="CA266" s="83">
        <f t="shared" si="1319"/>
        <v>0.62156179648099008</v>
      </c>
      <c r="CB266" s="83" t="str">
        <f t="shared" si="1244"/>
        <v xml:space="preserve">NA </v>
      </c>
      <c r="CC266" s="83" t="str">
        <f t="shared" si="1245"/>
        <v xml:space="preserve">NA </v>
      </c>
      <c r="CD266" s="83" t="str">
        <f t="shared" si="1246"/>
        <v>NA</v>
      </c>
      <c r="CE266" s="83" t="str">
        <f t="shared" si="1247"/>
        <v>NA</v>
      </c>
      <c r="CF266" s="83" t="str">
        <f t="shared" si="1248"/>
        <v>NA</v>
      </c>
      <c r="CG266" s="84" t="str">
        <f t="shared" si="1296"/>
        <v xml:space="preserve">NA </v>
      </c>
      <c r="CH266" s="84">
        <f t="shared" si="1249"/>
        <v>0.14458060613455967</v>
      </c>
      <c r="CI266" s="9"/>
      <c r="CJ266" s="84" t="str">
        <f t="shared" si="1297"/>
        <v xml:space="preserve">NA </v>
      </c>
      <c r="CL266" s="87">
        <f t="shared" si="1250"/>
        <v>0</v>
      </c>
      <c r="CM266" s="87" t="e">
        <f t="shared" si="1298"/>
        <v>#DIV/0!</v>
      </c>
      <c r="CN266" s="92">
        <f t="shared" si="1299"/>
        <v>0</v>
      </c>
      <c r="CO266" s="92">
        <f t="shared" si="1300"/>
        <v>0</v>
      </c>
      <c r="CP266" s="5">
        <f t="shared" si="1301"/>
        <v>0</v>
      </c>
      <c r="CQ266" s="91">
        <f t="shared" si="1302"/>
        <v>0</v>
      </c>
      <c r="CR266" s="37" t="e">
        <f t="shared" si="1251"/>
        <v>#VALUE!</v>
      </c>
      <c r="CS266" t="e">
        <f t="shared" si="1252"/>
        <v>#VALUE!</v>
      </c>
      <c r="CT266" s="84" t="str">
        <f t="shared" si="1253"/>
        <v xml:space="preserve">NA </v>
      </c>
      <c r="CU266" s="205"/>
      <c r="CV266" s="244"/>
      <c r="CW266" s="5"/>
      <c r="CX266" s="26">
        <f t="shared" si="1254"/>
        <v>0</v>
      </c>
      <c r="CY266" s="26">
        <f t="shared" si="1255"/>
        <v>0.99999909725620051</v>
      </c>
      <c r="CZ266" s="26">
        <f t="shared" si="1256"/>
        <v>0</v>
      </c>
      <c r="DA266" s="26">
        <f t="shared" si="1257"/>
        <v>9.0274379950421321E-7</v>
      </c>
      <c r="DB266" s="26">
        <f t="shared" si="1258"/>
        <v>0</v>
      </c>
      <c r="DC266" s="26">
        <f t="shared" si="1303"/>
        <v>1</v>
      </c>
      <c r="DE266" s="26" t="e">
        <f t="shared" si="1320"/>
        <v>#DIV/0!</v>
      </c>
      <c r="DF266" s="26">
        <f t="shared" si="1321"/>
        <v>0.99999905636843323</v>
      </c>
      <c r="DG266" s="26" t="e">
        <f t="shared" si="1322"/>
        <v>#DIV/0!</v>
      </c>
      <c r="DH266" s="26">
        <f t="shared" si="1323"/>
        <v>9.4387267907950513E-7</v>
      </c>
      <c r="DI266" s="26" t="e">
        <f t="shared" si="1324"/>
        <v>#DIV/0!</v>
      </c>
      <c r="DJ266" s="26" t="e">
        <f t="shared" si="1325"/>
        <v>#DIV/0!</v>
      </c>
      <c r="DK266" s="26"/>
      <c r="DL266" s="26" t="e">
        <f t="shared" si="1326"/>
        <v>#DIV/0!</v>
      </c>
      <c r="DM266" s="26" t="e">
        <f t="shared" si="1327"/>
        <v>#DIV/0!</v>
      </c>
      <c r="DN266" s="26" t="e">
        <f t="shared" si="1328"/>
        <v>#DIV/0!</v>
      </c>
      <c r="DO266" s="26" t="e">
        <f t="shared" si="1329"/>
        <v>#DIV/0!</v>
      </c>
      <c r="DP266" s="26" t="e">
        <f t="shared" si="1330"/>
        <v>#DIV/0!</v>
      </c>
      <c r="DQ266" s="26" t="e">
        <f t="shared" si="1331"/>
        <v>#DIV/0!</v>
      </c>
      <c r="DR266" s="26"/>
      <c r="DS266" s="26"/>
      <c r="DT266" s="26" t="e">
        <f t="shared" si="1332"/>
        <v>#DIV/0!</v>
      </c>
      <c r="DU266" s="26">
        <f t="shared" si="1333"/>
        <v>6.324387279556444E-2</v>
      </c>
      <c r="DV266" s="26" t="e">
        <f t="shared" si="1334"/>
        <v>#DIV/0!</v>
      </c>
      <c r="DW266" s="26" t="e">
        <f t="shared" si="1335"/>
        <v>#DIV/0!</v>
      </c>
      <c r="DX266" s="26" t="e">
        <f t="shared" si="1336"/>
        <v>#DIV/0!</v>
      </c>
      <c r="DZ266" s="26" t="e">
        <f t="shared" si="1337"/>
        <v>#DIV/0!</v>
      </c>
      <c r="EA266" s="26">
        <f t="shared" si="1338"/>
        <v>1</v>
      </c>
      <c r="EB266" s="26">
        <f t="shared" si="1259"/>
        <v>0.83103729024620454</v>
      </c>
      <c r="ED266" s="26" t="e">
        <f t="shared" si="1304"/>
        <v>#DIV/0!</v>
      </c>
      <c r="EE266" s="26" t="e">
        <f t="shared" si="1305"/>
        <v>#DIV/0!</v>
      </c>
      <c r="EF266" s="26" t="e">
        <f t="shared" si="1306"/>
        <v>#DIV/0!</v>
      </c>
      <c r="EG266" s="26" t="e">
        <f t="shared" si="1307"/>
        <v>#DIV/0!</v>
      </c>
      <c r="EH266" s="26" t="e">
        <f t="shared" si="1308"/>
        <v>#DIV/0!</v>
      </c>
      <c r="EJ266" s="26" t="e">
        <f t="shared" si="1309"/>
        <v>#DIV/0!</v>
      </c>
      <c r="EK266" s="26">
        <f t="shared" si="1339"/>
        <v>1</v>
      </c>
      <c r="EL266" s="26">
        <f t="shared" si="1260"/>
        <v>1.2052450914526913</v>
      </c>
      <c r="EO266" s="26" t="e">
        <f t="shared" si="1340"/>
        <v>#DIV/0!</v>
      </c>
      <c r="EP266" s="26">
        <f t="shared" si="1341"/>
        <v>5.8224032146109918E-2</v>
      </c>
      <c r="EQ266" s="26" t="e">
        <f t="shared" si="1342"/>
        <v>#DIV/0!</v>
      </c>
      <c r="ER266" s="26" t="e">
        <f t="shared" si="1343"/>
        <v>#DIV/0!</v>
      </c>
      <c r="ES266" s="26"/>
      <c r="EU266" s="26" t="e">
        <f t="shared" si="1344"/>
        <v>#DIV/0!</v>
      </c>
      <c r="EV266" s="26">
        <f t="shared" si="1345"/>
        <v>1</v>
      </c>
      <c r="EW266" s="26">
        <f t="shared" si="1261"/>
        <v>0.83711341312471399</v>
      </c>
      <c r="EX266" s="26"/>
      <c r="EY266" s="26" t="e">
        <f t="shared" si="1310"/>
        <v>#DIV/0!</v>
      </c>
      <c r="EZ266" s="26">
        <f t="shared" si="1311"/>
        <v>5.0198406494548677E-3</v>
      </c>
      <c r="FA266" s="26" t="e">
        <f t="shared" si="1312"/>
        <v>#DIV/0!</v>
      </c>
      <c r="FB266" s="26" t="e">
        <f t="shared" si="1313"/>
        <v>#DIV/0!</v>
      </c>
      <c r="FC266" s="26"/>
      <c r="FD266" s="26"/>
      <c r="FE266" s="26" t="e">
        <f t="shared" si="1346"/>
        <v>#DIV/0!</v>
      </c>
      <c r="FF266" s="26">
        <f t="shared" si="1347"/>
        <v>1</v>
      </c>
      <c r="FG266" s="26">
        <f t="shared" si="1262"/>
        <v>0.99274113569649758</v>
      </c>
      <c r="FW266" s="26">
        <f t="shared" si="1263"/>
        <v>0.62156179648099008</v>
      </c>
      <c r="FY266" s="8">
        <f t="shared" si="1348"/>
        <v>20</v>
      </c>
      <c r="FZ266" t="b">
        <f t="shared" si="1314"/>
        <v>1</v>
      </c>
      <c r="GD266" s="11"/>
      <c r="GE266" s="11"/>
      <c r="GF266" s="11"/>
      <c r="GG266" s="17">
        <f t="shared" ca="1" si="1264"/>
        <v>2005</v>
      </c>
      <c r="GH266" s="18">
        <f t="shared" ca="1" si="1265"/>
        <v>1.8755266566890114</v>
      </c>
      <c r="GI266" s="18">
        <f t="shared" ca="1" si="1266"/>
        <v>0.78361546035227747</v>
      </c>
      <c r="GJ266" s="18">
        <f t="shared" ca="1" si="1267"/>
        <v>1.1095437772044661</v>
      </c>
      <c r="GK266" s="94">
        <f t="shared" ref="GK266:GK271" ca="1" si="1357">GH266*GI266*GJ266</f>
        <v>1.6306872629287352</v>
      </c>
      <c r="GM266">
        <f t="shared" ca="1" si="1316"/>
        <v>2005</v>
      </c>
      <c r="GN266" s="18">
        <f t="shared" ca="1" si="1268"/>
        <v>1.1072654880199861</v>
      </c>
      <c r="GO266" s="18">
        <f t="shared" ca="1" si="1269"/>
        <v>1.2901193283411749</v>
      </c>
      <c r="GP266" s="18">
        <f t="shared" ca="1" si="1270"/>
        <v>0.95959816137924425</v>
      </c>
      <c r="GQ266" s="18">
        <f t="shared" ca="1" si="1271"/>
        <v>0.63050020239506155</v>
      </c>
      <c r="GR266" s="21" t="s">
        <v>207</v>
      </c>
      <c r="GY266" s="14"/>
      <c r="HA266">
        <f t="shared" si="1272"/>
        <v>0.44800297333067429</v>
      </c>
      <c r="HB266" t="e">
        <f t="shared" si="1273"/>
        <v>#VALUE!</v>
      </c>
      <c r="HC266" t="e">
        <f t="shared" si="1274"/>
        <v>#VALUE!</v>
      </c>
      <c r="HD266" t="e">
        <f t="shared" si="1275"/>
        <v>#VALUE!</v>
      </c>
      <c r="HE266" t="e">
        <f t="shared" si="1276"/>
        <v>#VALUE!</v>
      </c>
      <c r="HF266">
        <f t="shared" si="1277"/>
        <v>0.10783036511098333</v>
      </c>
      <c r="HH266" t="e">
        <f t="shared" si="1278"/>
        <v>#VALUE!</v>
      </c>
      <c r="HJ266">
        <f t="shared" si="1279"/>
        <v>0</v>
      </c>
      <c r="HK266">
        <f t="shared" si="1280"/>
        <v>0.54484008141655493</v>
      </c>
      <c r="HL266">
        <f t="shared" si="1281"/>
        <v>0</v>
      </c>
      <c r="HM266">
        <f t="shared" si="1282"/>
        <v>0</v>
      </c>
      <c r="HN266" t="e">
        <f t="shared" si="1283"/>
        <v>#DIV/0!</v>
      </c>
      <c r="HP266" s="8">
        <f t="shared" si="1349"/>
        <v>20</v>
      </c>
      <c r="HQ266" t="b">
        <f t="shared" si="1317"/>
        <v>1</v>
      </c>
      <c r="HT266" s="11"/>
      <c r="HU266" s="11"/>
      <c r="HV266" s="11"/>
      <c r="HW266" s="17">
        <f t="shared" ca="1" si="1284"/>
        <v>2005</v>
      </c>
      <c r="HX266" s="18">
        <f t="shared" ca="1" si="1285"/>
        <v>1.351822978044491</v>
      </c>
      <c r="HY266" s="18">
        <f t="shared" ca="1" si="1286"/>
        <v>0.87285616111133479</v>
      </c>
      <c r="HZ266" s="18">
        <f t="shared" ca="1" si="1287"/>
        <v>1.0307157695052838</v>
      </c>
      <c r="IC266" s="18">
        <f t="shared" ca="1" si="1288"/>
        <v>1.1416911825696887</v>
      </c>
      <c r="ID266" s="18">
        <f t="shared" ca="1" si="1289"/>
        <v>1.0955286442512355</v>
      </c>
      <c r="IE266" s="18">
        <f t="shared" ca="1" si="1290"/>
        <v>0.84387596196515757</v>
      </c>
      <c r="IF266" s="18">
        <f t="shared" ca="1" si="1291"/>
        <v>0.82468390794190105</v>
      </c>
      <c r="IG266" s="21" t="s">
        <v>207</v>
      </c>
    </row>
    <row r="267" spans="1:241" x14ac:dyDescent="0.2">
      <c r="A267" t="s">
        <v>200</v>
      </c>
      <c r="B267" s="1">
        <f t="shared" si="1318"/>
        <v>1970</v>
      </c>
      <c r="C267" s="42">
        <f>'Annual Data - MER Dec 2019 PNNL'!C34</f>
        <v>1590.9829999999999</v>
      </c>
      <c r="D267" s="42">
        <f>'Annual Data - MER Dec 2019 PNNL'!F34</f>
        <v>1201.163</v>
      </c>
      <c r="E267" s="42">
        <f>'Annual Data - MER Dec 2019 PNNL'!I34</f>
        <v>1947.7550000000001</v>
      </c>
      <c r="F267" s="42">
        <f>'Annual Data - MER Dec 2019 PNNL'!L34</f>
        <v>10.627000000000001</v>
      </c>
      <c r="G267" s="42"/>
      <c r="H267" s="42">
        <f t="shared" si="1292"/>
        <v>4750.5280000000002</v>
      </c>
      <c r="I267" s="27">
        <f t="shared" si="1293"/>
        <v>1392.3001172332943</v>
      </c>
      <c r="J267" s="1"/>
      <c r="K267" s="525"/>
      <c r="L267" s="27">
        <f>[11]National!H197</f>
        <v>1590.9839999999999</v>
      </c>
      <c r="M267" s="42">
        <f>[10]Commercial_Total!D196</f>
        <v>1201.163</v>
      </c>
      <c r="N267" s="42">
        <f>[12]Total_Industrial!F202</f>
        <v>1986.5914641288041</v>
      </c>
      <c r="O267" s="440">
        <v>1E-3</v>
      </c>
      <c r="P267" s="27"/>
      <c r="Q267" s="27">
        <f t="shared" si="1294"/>
        <v>4778.7394641288047</v>
      </c>
      <c r="R267" s="27">
        <f t="shared" si="1295"/>
        <v>1400.5684244222757</v>
      </c>
      <c r="S267" s="27"/>
      <c r="T267" s="51">
        <f t="shared" si="1350"/>
        <v>1.0000006285422283</v>
      </c>
      <c r="U267" s="51">
        <f t="shared" si="1351"/>
        <v>1</v>
      </c>
      <c r="V267" s="51">
        <f t="shared" si="1352"/>
        <v>1.0199390909682193</v>
      </c>
      <c r="W267" s="51">
        <f t="shared" si="1353"/>
        <v>9.409993413004611E-5</v>
      </c>
      <c r="X267" s="51" t="e">
        <f t="shared" si="1354"/>
        <v>#DIV/0!</v>
      </c>
      <c r="Y267" s="51">
        <f t="shared" si="1355"/>
        <v>1.0059385954842923</v>
      </c>
      <c r="AA267" s="23">
        <f t="shared" si="1356"/>
        <v>63443</v>
      </c>
      <c r="AB267" s="23">
        <f t="shared" si="1356"/>
        <v>43217.587378911085</v>
      </c>
      <c r="AC267" s="27">
        <f t="shared" ref="AC267:AD286" si="1358">AC105</f>
        <v>1381.4295529538467</v>
      </c>
      <c r="AD267" s="58">
        <f t="shared" si="1358"/>
        <v>0.68193706834026513</v>
      </c>
      <c r="AE267" s="27">
        <f t="shared" si="1231"/>
        <v>4778.7394641288047</v>
      </c>
      <c r="AF267" s="27">
        <f t="shared" ref="AF267:AF314" si="1359">AF105</f>
        <v>4951.3</v>
      </c>
      <c r="AI267" s="267">
        <f t="shared" ref="AI267:AI314" si="1360">L267/AA267*1000</f>
        <v>25.077376542723389</v>
      </c>
      <c r="AJ267" s="267">
        <f t="shared" si="1232"/>
        <v>27.793383963541942</v>
      </c>
      <c r="AK267" s="267">
        <f t="shared" ref="AK267:AK314" si="1361">N267/AC267*1000</f>
        <v>1438.0693245493176</v>
      </c>
      <c r="AL267" s="51">
        <f t="shared" ref="AL267:AL314" si="1362">O267/AD267*0.001</f>
        <v>1.4664109731325405E-6</v>
      </c>
      <c r="AM267" s="15"/>
      <c r="AN267" s="15"/>
      <c r="AO267" s="34">
        <f t="shared" si="1233"/>
        <v>0.96514843861789923</v>
      </c>
      <c r="AP267" s="34">
        <f t="shared" si="1234"/>
        <v>0.95945064932441981</v>
      </c>
      <c r="AR267" s="26">
        <f t="shared" si="1235"/>
        <v>0.80395074015951107</v>
      </c>
      <c r="AS267" s="26">
        <f t="shared" si="1236"/>
        <v>0.68493489329216839</v>
      </c>
      <c r="AT267" s="26">
        <f t="shared" si="1237"/>
        <v>1.0029685617399022</v>
      </c>
      <c r="AU267" s="26">
        <f t="shared" si="1238"/>
        <v>1.4664109731325405</v>
      </c>
      <c r="AW267" s="26">
        <f t="shared" si="1239"/>
        <v>1.0016036148833831</v>
      </c>
      <c r="AZ267" s="34">
        <f t="shared" si="1240"/>
        <v>12.813402540746875</v>
      </c>
      <c r="BA267" s="34">
        <f t="shared" si="1241"/>
        <v>8.7285333910106608</v>
      </c>
      <c r="BB267" s="34">
        <f t="shared" si="1242"/>
        <v>0.27900340374322841</v>
      </c>
      <c r="BC267">
        <f t="shared" si="1243"/>
        <v>1.3772889308671766E-4</v>
      </c>
      <c r="BE267" s="34"/>
      <c r="BI267" s="258">
        <f>[11]National!CQ197</f>
        <v>0.86825929287474124</v>
      </c>
      <c r="BJ267" s="258">
        <f>[10]Commercial_Total!Y196</f>
        <v>0.66734472371556564</v>
      </c>
      <c r="BK267" s="258">
        <f>[12]Total_Industrial!Z202</f>
        <v>0.95472070648477136</v>
      </c>
      <c r="BL267" s="51">
        <f t="shared" ref="BL267:BL305" si="1363">AU267</f>
        <v>1.4664109731325405</v>
      </c>
      <c r="BM267" s="1"/>
      <c r="BN267" s="1"/>
      <c r="BO267" s="258">
        <f>[11]National!CU197</f>
        <v>0.92593393097779608</v>
      </c>
      <c r="BP267" s="258">
        <f>[10]Commercial_Total!X196</f>
        <v>1.0263584455701786</v>
      </c>
      <c r="BQ267" s="258">
        <f>[12]Total_Industrial!AD202</f>
        <v>1.0505347703799837</v>
      </c>
      <c r="BR267" s="51">
        <v>1</v>
      </c>
      <c r="CA267" s="83">
        <f t="shared" si="1319"/>
        <v>0.62271886908729612</v>
      </c>
      <c r="CB267" s="83">
        <f t="shared" si="1244"/>
        <v>0.96207657351080045</v>
      </c>
      <c r="CC267" s="83">
        <f t="shared" si="1245"/>
        <v>1.0016036148833831</v>
      </c>
      <c r="CD267" s="83">
        <f t="shared" si="1246"/>
        <v>1.2052450914526913</v>
      </c>
      <c r="CE267" s="83">
        <f t="shared" si="1247"/>
        <v>0.99274113569649758</v>
      </c>
      <c r="CF267" s="83">
        <f t="shared" si="1248"/>
        <v>0.83711341312471399</v>
      </c>
      <c r="CG267" s="471">
        <f t="shared" si="1296"/>
        <v>0.62371719279285542</v>
      </c>
      <c r="CH267" s="471">
        <f t="shared" si="1249"/>
        <v>0.62371747033392799</v>
      </c>
      <c r="CI267" s="9"/>
      <c r="CJ267" s="84">
        <f t="shared" si="1297"/>
        <v>1.1964963808813738</v>
      </c>
      <c r="CL267" s="87">
        <f t="shared" si="1250"/>
        <v>0.80988201141461391</v>
      </c>
      <c r="CM267" s="87">
        <f t="shared" si="1298"/>
        <v>4.2977416607173158E-3</v>
      </c>
      <c r="CN267" s="92">
        <f t="shared" si="1299"/>
        <v>1</v>
      </c>
      <c r="CO267" s="92">
        <f t="shared" si="1300"/>
        <v>1</v>
      </c>
      <c r="CP267" s="5">
        <f t="shared" si="1301"/>
        <v>1</v>
      </c>
      <c r="CQ267" s="91">
        <f t="shared" si="1302"/>
        <v>1</v>
      </c>
      <c r="CR267" s="37">
        <f t="shared" si="1251"/>
        <v>0.62371719279285542</v>
      </c>
      <c r="CS267">
        <f t="shared" si="1252"/>
        <v>1.1964963808813738</v>
      </c>
      <c r="CT267" s="84">
        <f t="shared" si="1253"/>
        <v>0.83103729024620454</v>
      </c>
      <c r="CU267" s="205"/>
      <c r="CV267" s="244"/>
      <c r="CW267" s="5"/>
      <c r="CX267" s="26">
        <f t="shared" si="1254"/>
        <v>0.33292963802328712</v>
      </c>
      <c r="CY267" s="26">
        <f t="shared" si="1255"/>
        <v>0.25135561564224757</v>
      </c>
      <c r="CZ267" s="26">
        <f t="shared" si="1256"/>
        <v>0.41571453707426015</v>
      </c>
      <c r="DA267" s="26">
        <f t="shared" si="1257"/>
        <v>2.0926020501984126E-7</v>
      </c>
      <c r="DB267" s="26">
        <f t="shared" si="1258"/>
        <v>0</v>
      </c>
      <c r="DC267" s="26">
        <f t="shared" si="1303"/>
        <v>0.99999999999999989</v>
      </c>
      <c r="DE267" s="26" t="e">
        <f t="shared" si="1320"/>
        <v>#DIV/0!</v>
      </c>
      <c r="DF267" s="26">
        <f t="shared" si="1321"/>
        <v>0.54214734191474256</v>
      </c>
      <c r="DG267" s="26" t="e">
        <f t="shared" si="1322"/>
        <v>#DIV/0!</v>
      </c>
      <c r="DH267" s="26">
        <f t="shared" si="1323"/>
        <v>4.743843087106796E-7</v>
      </c>
      <c r="DI267" s="26" t="e">
        <f t="shared" si="1324"/>
        <v>#DIV/0!</v>
      </c>
      <c r="DJ267" s="26" t="e">
        <f t="shared" si="1325"/>
        <v>#DIV/0!</v>
      </c>
      <c r="DK267" s="26"/>
      <c r="DL267" s="26" t="e">
        <f t="shared" si="1326"/>
        <v>#DIV/0!</v>
      </c>
      <c r="DM267" s="26" t="e">
        <f t="shared" si="1327"/>
        <v>#DIV/0!</v>
      </c>
      <c r="DN267" s="26" t="e">
        <f t="shared" si="1328"/>
        <v>#DIV/0!</v>
      </c>
      <c r="DO267" s="26" t="e">
        <f t="shared" si="1329"/>
        <v>#DIV/0!</v>
      </c>
      <c r="DP267" s="26" t="e">
        <f t="shared" si="1330"/>
        <v>#DIV/0!</v>
      </c>
      <c r="DQ267" s="26" t="e">
        <f t="shared" si="1331"/>
        <v>#DIV/0!</v>
      </c>
      <c r="DR267" s="26"/>
      <c r="DS267" s="26"/>
      <c r="DT267" s="26" t="e">
        <f t="shared" si="1332"/>
        <v>#DIV/0!</v>
      </c>
      <c r="DU267" s="26">
        <f t="shared" si="1333"/>
        <v>5.6414923614153879E-2</v>
      </c>
      <c r="DV267" s="26" t="e">
        <f t="shared" si="1334"/>
        <v>#DIV/0!</v>
      </c>
      <c r="DW267" s="26" t="e">
        <f t="shared" si="1335"/>
        <v>#DIV/0!</v>
      </c>
      <c r="DX267" s="26" t="e">
        <f t="shared" si="1336"/>
        <v>#DIV/0!</v>
      </c>
      <c r="DZ267" s="26" t="e">
        <f t="shared" si="1337"/>
        <v>#DIV/0!</v>
      </c>
      <c r="EA267" s="26">
        <f t="shared" si="1338"/>
        <v>1</v>
      </c>
      <c r="EB267" s="26">
        <f t="shared" si="1259"/>
        <v>0.83103729024620454</v>
      </c>
      <c r="ED267" s="26" t="e">
        <f t="shared" si="1304"/>
        <v>#DIV/0!</v>
      </c>
      <c r="EE267" s="26" t="e">
        <f t="shared" si="1305"/>
        <v>#DIV/0!</v>
      </c>
      <c r="EF267" s="26" t="e">
        <f t="shared" si="1306"/>
        <v>#DIV/0!</v>
      </c>
      <c r="EG267" s="26" t="e">
        <f t="shared" si="1307"/>
        <v>#DIV/0!</v>
      </c>
      <c r="EH267" s="26" t="e">
        <f t="shared" si="1308"/>
        <v>#DIV/0!</v>
      </c>
      <c r="EJ267" s="26" t="e">
        <f t="shared" si="1309"/>
        <v>#DIV/0!</v>
      </c>
      <c r="EK267" s="26">
        <f t="shared" si="1339"/>
        <v>1</v>
      </c>
      <c r="EL267" s="26">
        <f t="shared" si="1260"/>
        <v>1.2052450914526913</v>
      </c>
      <c r="EO267" s="26" t="e">
        <f t="shared" si="1340"/>
        <v>#DIV/0!</v>
      </c>
      <c r="EP267" s="26">
        <f t="shared" si="1341"/>
        <v>3.968893816196814E-2</v>
      </c>
      <c r="EQ267" s="26" t="e">
        <f t="shared" si="1342"/>
        <v>#DIV/0!</v>
      </c>
      <c r="ER267" s="26" t="e">
        <f t="shared" si="1343"/>
        <v>#DIV/0!</v>
      </c>
      <c r="ES267" s="26"/>
      <c r="EU267" s="26" t="e">
        <f t="shared" si="1344"/>
        <v>#DIV/0!</v>
      </c>
      <c r="EV267" s="26">
        <f t="shared" si="1345"/>
        <v>1</v>
      </c>
      <c r="EW267" s="26">
        <f t="shared" si="1261"/>
        <v>0.83711341312471399</v>
      </c>
      <c r="EX267" s="26"/>
      <c r="EY267" s="26" t="e">
        <f t="shared" si="1310"/>
        <v>#DIV/0!</v>
      </c>
      <c r="EZ267" s="26">
        <f t="shared" si="1311"/>
        <v>1.6725985452185461E-2</v>
      </c>
      <c r="FA267" s="26" t="e">
        <f t="shared" si="1312"/>
        <v>#DIV/0!</v>
      </c>
      <c r="FB267" s="26" t="e">
        <f t="shared" si="1313"/>
        <v>#DIV/0!</v>
      </c>
      <c r="FC267" s="26"/>
      <c r="FD267" s="26"/>
      <c r="FE267" s="26" t="e">
        <f t="shared" si="1346"/>
        <v>#DIV/0!</v>
      </c>
      <c r="FF267" s="26">
        <f t="shared" si="1347"/>
        <v>1</v>
      </c>
      <c r="FG267" s="26">
        <f t="shared" si="1262"/>
        <v>0.99274113569649758</v>
      </c>
      <c r="FW267" s="26">
        <f t="shared" si="1263"/>
        <v>0.62271886908729612</v>
      </c>
      <c r="FY267" s="8">
        <f t="shared" si="1348"/>
        <v>21</v>
      </c>
      <c r="FZ267" t="b">
        <f t="shared" si="1314"/>
        <v>1</v>
      </c>
      <c r="GD267" s="11"/>
      <c r="GE267" s="11"/>
      <c r="GF267" s="11"/>
      <c r="GG267" s="17">
        <f t="shared" ca="1" si="1264"/>
        <v>2006</v>
      </c>
      <c r="GH267" s="18">
        <f t="shared" ca="1" si="1265"/>
        <v>1.9290789953591325</v>
      </c>
      <c r="GI267" s="18">
        <f t="shared" ca="1" si="1266"/>
        <v>0.76788232138696855</v>
      </c>
      <c r="GJ267" s="18">
        <f t="shared" ca="1" si="1267"/>
        <v>1.1012618219789396</v>
      </c>
      <c r="GK267" s="94">
        <f t="shared" ca="1" si="1357"/>
        <v>1.6313053668403834</v>
      </c>
      <c r="GM267">
        <f t="shared" ca="1" si="1316"/>
        <v>2006</v>
      </c>
      <c r="GN267" s="18">
        <f t="shared" ca="1" si="1268"/>
        <v>1.0989001715924855</v>
      </c>
      <c r="GO267" s="18">
        <f t="shared" ca="1" si="1269"/>
        <v>1.286626393136731</v>
      </c>
      <c r="GP267" s="18">
        <f t="shared" ca="1" si="1270"/>
        <v>0.9472233134088589</v>
      </c>
      <c r="GQ267" s="18">
        <f t="shared" ca="1" si="1271"/>
        <v>0.6222020721737832</v>
      </c>
      <c r="GR267" s="21" t="s">
        <v>207</v>
      </c>
      <c r="GY267" s="14"/>
      <c r="HA267">
        <f t="shared" si="1272"/>
        <v>0.44883695632467324</v>
      </c>
      <c r="HB267">
        <f t="shared" si="1273"/>
        <v>1.3818489968552146</v>
      </c>
      <c r="HC267">
        <f t="shared" si="1274"/>
        <v>0.96447391801920268</v>
      </c>
      <c r="HD267">
        <f t="shared" si="1275"/>
        <v>0.77764033605411587</v>
      </c>
      <c r="HE267">
        <f t="shared" si="1276"/>
        <v>0.46517724596388121</v>
      </c>
      <c r="HF267">
        <f t="shared" si="1277"/>
        <v>0.46517776035336444</v>
      </c>
      <c r="HH267">
        <f t="shared" si="1278"/>
        <v>1.3327573161078536</v>
      </c>
      <c r="HJ267">
        <f t="shared" si="1279"/>
        <v>0.6786547611414887</v>
      </c>
      <c r="HK267">
        <f t="shared" si="1280"/>
        <v>0.57646074567368655</v>
      </c>
      <c r="HL267">
        <f t="shared" si="1281"/>
        <v>1.041743404535131</v>
      </c>
      <c r="HM267">
        <f t="shared" si="1282"/>
        <v>1.9180414651383175</v>
      </c>
      <c r="HN267" t="e">
        <f t="shared" si="1283"/>
        <v>#DIV/0!</v>
      </c>
      <c r="HP267" s="8">
        <f t="shared" si="1349"/>
        <v>21</v>
      </c>
      <c r="HQ267" t="b">
        <f t="shared" si="1317"/>
        <v>1</v>
      </c>
      <c r="HT267" s="11"/>
      <c r="HU267" s="11"/>
      <c r="HV267" s="11"/>
      <c r="HW267" s="11" t="e">
        <f t="shared" ref="HW267:HW307" ca="1" si="1364">IF(HQ267,OFFSET(BP$10,$FZ$4+$FY267,0),"")</f>
        <v>#DIV/0!</v>
      </c>
      <c r="HX267" s="12">
        <f t="shared" ref="HX267:HX307" ca="1" si="1365">IF($HQ267,OFFSET(HA$166,$FZ$4+$FY267,0),"")</f>
        <v>1.3904218866145728</v>
      </c>
      <c r="HY267" s="12">
        <f t="shared" ref="HY267:HY307" ca="1" si="1366">IF($HQ267,OFFSET(HH$166,$FZ$4+$FY267,0),"")</f>
        <v>0.85247457409330052</v>
      </c>
      <c r="HZ267" s="12">
        <f t="shared" ref="HZ267:HZ307" ca="1" si="1367">IF($HQ267,OFFSET(HD$166,$FZ$4+$FY267,0),"")</f>
        <v>0.90695070048507842</v>
      </c>
      <c r="IC267" s="12">
        <f t="shared" ref="IC267:IC307" ca="1" si="1368">IF($HQ267,OFFSET(HJ$166,$FZ$4+$FY267,0),"")</f>
        <v>0.83633136451056589</v>
      </c>
      <c r="ID267" s="12">
        <f t="shared" ref="ID267:ID307" ca="1" si="1369">IF($HQ267,OFFSET(HK$166,$FZ$4+$FY267,0),"")</f>
        <v>0.88821392183923498</v>
      </c>
      <c r="IE267" s="12">
        <f t="shared" ref="IE267:IE307" ca="1" si="1370">IF($HQ267,OFFSET(HL$166,$FZ$4+$FY267,0),"")</f>
        <v>0.64764979098637976</v>
      </c>
      <c r="IF267" s="12">
        <f t="shared" ref="IF267:IF307" ca="1" si="1371">IF($HQ267,OFFSET(HM$166,$FZ$4+$FY267,0),"")</f>
        <v>1.034116071094755</v>
      </c>
      <c r="IG267" s="12">
        <f t="shared" ref="IG267:IG307" ca="1" si="1372">IF($HQ267,OFFSET(HN$166,$FZ$4+$FY267,0),"")</f>
        <v>0.95072400305677529</v>
      </c>
    </row>
    <row r="268" spans="1:241" x14ac:dyDescent="0.2">
      <c r="A268" t="s">
        <v>200</v>
      </c>
      <c r="B268" s="1">
        <f t="shared" si="1318"/>
        <v>1971</v>
      </c>
      <c r="C268" s="42">
        <f>'Annual Data - MER Dec 2019 PNNL'!C35</f>
        <v>1704.403</v>
      </c>
      <c r="D268" s="42">
        <f>'Annual Data - MER Dec 2019 PNNL'!F35</f>
        <v>1288.009</v>
      </c>
      <c r="E268" s="42">
        <f>'Annual Data - MER Dec 2019 PNNL'!I35</f>
        <v>2011.1969999999999</v>
      </c>
      <c r="F268" s="42">
        <f>'Annual Data - MER Dec 2019 PNNL'!L35</f>
        <v>10.462</v>
      </c>
      <c r="G268" s="373"/>
      <c r="H268" s="42">
        <f t="shared" si="1292"/>
        <v>5014.0710000000008</v>
      </c>
      <c r="I268" s="27">
        <f t="shared" si="1293"/>
        <v>1469.5401524032827</v>
      </c>
      <c r="J268" s="1"/>
      <c r="K268" s="525"/>
      <c r="L268" s="27">
        <f>[11]National!H198</f>
        <v>1704.4060000000002</v>
      </c>
      <c r="M268" s="42">
        <f>[10]Commercial_Total!D197</f>
        <v>1288.009</v>
      </c>
      <c r="N268" s="42">
        <f>[12]Total_Industrial!F203</f>
        <v>2039.1670006973907</v>
      </c>
      <c r="O268" s="440">
        <v>1E-3</v>
      </c>
      <c r="P268" s="27"/>
      <c r="Q268" s="27">
        <f t="shared" si="1294"/>
        <v>5031.5830006973911</v>
      </c>
      <c r="R268" s="27">
        <f t="shared" si="1295"/>
        <v>1474.672626230185</v>
      </c>
      <c r="S268" s="27"/>
      <c r="T268" s="51">
        <f t="shared" si="1350"/>
        <v>1.0000017601471014</v>
      </c>
      <c r="U268" s="51">
        <f t="shared" si="1351"/>
        <v>1</v>
      </c>
      <c r="V268" s="51">
        <f t="shared" si="1352"/>
        <v>1.0139071412185832</v>
      </c>
      <c r="W268" s="51">
        <f t="shared" si="1353"/>
        <v>9.5584018352131526E-5</v>
      </c>
      <c r="X268" s="51" t="e">
        <f t="shared" si="1354"/>
        <v>#DIV/0!</v>
      </c>
      <c r="Y268" s="51">
        <f t="shared" si="1355"/>
        <v>1.0034925713451983</v>
      </c>
      <c r="AA268" s="23">
        <f t="shared" si="1356"/>
        <v>65211.199999999997</v>
      </c>
      <c r="AB268" s="23">
        <f t="shared" si="1356"/>
        <v>44196.531411053329</v>
      </c>
      <c r="AC268" s="27">
        <f t="shared" si="1358"/>
        <v>1409.762699457305</v>
      </c>
      <c r="AD268" s="58">
        <f t="shared" si="1358"/>
        <v>0.71329863034206265</v>
      </c>
      <c r="AE268" s="27">
        <f t="shared" si="1231"/>
        <v>5031.5830006973911</v>
      </c>
      <c r="AF268" s="27">
        <f t="shared" si="1359"/>
        <v>5114.3</v>
      </c>
      <c r="AI268" s="267">
        <f t="shared" si="1360"/>
        <v>26.136706578011143</v>
      </c>
      <c r="AJ268" s="267">
        <f t="shared" si="1232"/>
        <v>29.142762087385787</v>
      </c>
      <c r="AK268" s="267">
        <f t="shared" si="1361"/>
        <v>1446.4611678847639</v>
      </c>
      <c r="AL268" s="51">
        <f t="shared" si="1362"/>
        <v>1.4019373618037785E-6</v>
      </c>
      <c r="AM268" s="15"/>
      <c r="AN268" s="15"/>
      <c r="AO268" s="34">
        <f t="shared" si="1233"/>
        <v>0.98382633023041099</v>
      </c>
      <c r="AP268" s="34">
        <f t="shared" si="1234"/>
        <v>0.98040220558043145</v>
      </c>
      <c r="AR268" s="26">
        <f t="shared" si="1235"/>
        <v>0.83791159585316266</v>
      </c>
      <c r="AS268" s="26">
        <f t="shared" si="1236"/>
        <v>0.7181887123477444</v>
      </c>
      <c r="AT268" s="26">
        <f t="shared" si="1237"/>
        <v>1.0088213776624844</v>
      </c>
      <c r="AU268" s="26">
        <f t="shared" si="1238"/>
        <v>1.4019373618037787</v>
      </c>
      <c r="AW268" s="26">
        <f t="shared" si="1239"/>
        <v>1.0209869998726202</v>
      </c>
      <c r="AZ268" s="34">
        <f t="shared" si="1240"/>
        <v>12.750757679447823</v>
      </c>
      <c r="BA268" s="34">
        <f t="shared" si="1241"/>
        <v>8.6417557458602996</v>
      </c>
      <c r="BB268" s="34">
        <f t="shared" si="1242"/>
        <v>0.27565115449960015</v>
      </c>
      <c r="BC268">
        <f t="shared" si="1243"/>
        <v>1.394714096439518E-4</v>
      </c>
      <c r="BE268" s="34"/>
      <c r="BI268" s="258">
        <f>[11]National!CQ198</f>
        <v>0.91536535535999619</v>
      </c>
      <c r="BJ268" s="258">
        <f>[10]Commercial_Total!Y197</f>
        <v>0.70856033792927331</v>
      </c>
      <c r="BK268" s="258">
        <f>[12]Total_Industrial!Z203</f>
        <v>0.96643418374723455</v>
      </c>
      <c r="BL268" s="51">
        <f t="shared" si="1363"/>
        <v>1.4019373618037787</v>
      </c>
      <c r="BM268" s="1"/>
      <c r="BN268" s="1"/>
      <c r="BO268" s="258">
        <f>[11]National!CU198</f>
        <v>0.91538486894517301</v>
      </c>
      <c r="BP268" s="258">
        <f>[10]Commercial_Total!X197</f>
        <v>1.0135886443300075</v>
      </c>
      <c r="BQ268" s="258">
        <f>[12]Total_Industrial!AD203</f>
        <v>1.043858477799217</v>
      </c>
      <c r="BR268" s="51">
        <v>1</v>
      </c>
      <c r="CA268" s="83">
        <f t="shared" si="1319"/>
        <v>0.64321917722076194</v>
      </c>
      <c r="CB268" s="83">
        <f t="shared" si="1244"/>
        <v>0.98308547216201891</v>
      </c>
      <c r="CC268" s="83">
        <f t="shared" si="1245"/>
        <v>1.0209869998726202</v>
      </c>
      <c r="CD268" s="83">
        <f t="shared" si="1246"/>
        <v>1.1942764160569934</v>
      </c>
      <c r="CE268" s="83">
        <f t="shared" si="1247"/>
        <v>0.98321597683296758</v>
      </c>
      <c r="CF268" s="83">
        <f t="shared" si="1248"/>
        <v>0.86949343678098046</v>
      </c>
      <c r="CG268" s="471">
        <f t="shared" ref="CG268:CG303" si="1373">IF(ISERR(CR268),"NA ", CR268)</f>
        <v>0.65671823513786132</v>
      </c>
      <c r="CH268" s="471">
        <f t="shared" si="1249"/>
        <v>0.65671841801116093</v>
      </c>
      <c r="CI268" s="9"/>
      <c r="CJ268" s="84">
        <f t="shared" si="1297"/>
        <v>1.1742316530220525</v>
      </c>
      <c r="CL268" s="87">
        <f t="shared" si="1250"/>
        <v>0.85109818104870794</v>
      </c>
      <c r="CM268" s="87">
        <f t="shared" si="1298"/>
        <v>4.2362636917837046E-3</v>
      </c>
      <c r="CN268" s="92">
        <f t="shared" si="1299"/>
        <v>1</v>
      </c>
      <c r="CO268" s="92">
        <f t="shared" si="1300"/>
        <v>1</v>
      </c>
      <c r="CP268" s="5">
        <f t="shared" si="1301"/>
        <v>1</v>
      </c>
      <c r="CQ268" s="91">
        <f t="shared" si="1302"/>
        <v>1</v>
      </c>
      <c r="CR268" s="37">
        <f t="shared" si="1251"/>
        <v>0.65671823513786132</v>
      </c>
      <c r="CS268">
        <f t="shared" si="1252"/>
        <v>1.1742316530220525</v>
      </c>
      <c r="CT268" s="84">
        <f t="shared" si="1253"/>
        <v>0.85490007685448344</v>
      </c>
      <c r="CU268" s="205"/>
      <c r="CV268" s="244"/>
      <c r="CW268" s="5"/>
      <c r="CX268" s="26">
        <f t="shared" si="1254"/>
        <v>0.33874150535999603</v>
      </c>
      <c r="CY268" s="26">
        <f t="shared" si="1255"/>
        <v>0.25598484608551197</v>
      </c>
      <c r="CZ268" s="26">
        <f t="shared" si="1256"/>
        <v>0.40527344980988222</v>
      </c>
      <c r="DA268" s="26">
        <f t="shared" si="1257"/>
        <v>1.9874460977020498E-7</v>
      </c>
      <c r="DB268" s="26">
        <f t="shared" si="1258"/>
        <v>0</v>
      </c>
      <c r="DC268" s="26">
        <f t="shared" si="1303"/>
        <v>1</v>
      </c>
      <c r="DE268" s="26">
        <f t="shared" si="1320"/>
        <v>0.33582718999158556</v>
      </c>
      <c r="DF268" s="26">
        <f t="shared" si="1321"/>
        <v>0.25366319080172933</v>
      </c>
      <c r="DG268" s="26">
        <f t="shared" si="1322"/>
        <v>0.41047186136719144</v>
      </c>
      <c r="DH268" s="26">
        <f t="shared" si="1323"/>
        <v>2.0395722927721704E-7</v>
      </c>
      <c r="DI268" s="26" t="e">
        <f t="shared" si="1324"/>
        <v>#DIV/0!</v>
      </c>
      <c r="DJ268" s="26">
        <f t="shared" si="1325"/>
        <v>0.99996244611773566</v>
      </c>
      <c r="DK268" s="26"/>
      <c r="DL268" s="26">
        <f t="shared" si="1326"/>
        <v>0.33583980207997255</v>
      </c>
      <c r="DM268" s="26">
        <f t="shared" si="1327"/>
        <v>0.25367271719708462</v>
      </c>
      <c r="DN268" s="26">
        <f t="shared" si="1328"/>
        <v>0.4104872767580538</v>
      </c>
      <c r="DO268" s="26">
        <f t="shared" si="1329"/>
        <v>2.0396488895064274E-7</v>
      </c>
      <c r="DP268" s="26" t="e">
        <f t="shared" si="1330"/>
        <v>#DIV/0!</v>
      </c>
      <c r="DQ268" s="26">
        <f t="shared" si="1331"/>
        <v>1</v>
      </c>
      <c r="DR268" s="26"/>
      <c r="DS268" s="26"/>
      <c r="DT268" s="26">
        <f t="shared" si="1332"/>
        <v>4.1374601864883141E-2</v>
      </c>
      <c r="DU268" s="26">
        <f t="shared" si="1333"/>
        <v>4.7408577625975161E-2</v>
      </c>
      <c r="DV268" s="26">
        <f t="shared" si="1334"/>
        <v>5.8185323629999352E-3</v>
      </c>
      <c r="DW268" s="26">
        <f t="shared" si="1335"/>
        <v>-4.4962790686254694E-2</v>
      </c>
      <c r="DX268" s="26" t="e">
        <f t="shared" si="1336"/>
        <v>#DIV/0!</v>
      </c>
      <c r="DZ268" s="26">
        <f t="shared" si="1337"/>
        <v>1.0287144594933992</v>
      </c>
      <c r="EA268" s="26">
        <f t="shared" si="1338"/>
        <v>1.0287144594933992</v>
      </c>
      <c r="EB268" s="26">
        <f t="shared" si="1259"/>
        <v>0.85490007685448344</v>
      </c>
      <c r="ED268" s="26">
        <f t="shared" si="1304"/>
        <v>-4.9010009444906254E-3</v>
      </c>
      <c r="EE268" s="26">
        <f t="shared" si="1305"/>
        <v>-9.9915857929587445E-3</v>
      </c>
      <c r="EF268" s="26">
        <f t="shared" si="1306"/>
        <v>-1.208784823575315E-2</v>
      </c>
      <c r="EG268" s="26">
        <f t="shared" si="1307"/>
        <v>1.2572421405710389E-2</v>
      </c>
      <c r="EH268" s="26" t="e">
        <f t="shared" si="1308"/>
        <v>#DIV/0!</v>
      </c>
      <c r="EJ268" s="26">
        <f t="shared" si="1309"/>
        <v>0.9908992158744433</v>
      </c>
      <c r="EK268" s="26">
        <f t="shared" si="1339"/>
        <v>0.9908992158744433</v>
      </c>
      <c r="EL268" s="26">
        <f t="shared" si="1260"/>
        <v>1.1942764160569934</v>
      </c>
      <c r="EO268" s="26">
        <f t="shared" si="1340"/>
        <v>5.2832886492565158E-2</v>
      </c>
      <c r="EP268" s="26">
        <f t="shared" si="1341"/>
        <v>5.9928478858984668E-2</v>
      </c>
      <c r="EQ268" s="26">
        <f t="shared" si="1342"/>
        <v>1.2194355044881143E-2</v>
      </c>
      <c r="ER268" s="26">
        <f t="shared" si="1343"/>
        <v>-4.4962790686254694E-2</v>
      </c>
      <c r="ES268" s="26"/>
      <c r="EU268" s="26">
        <f t="shared" si="1344"/>
        <v>1.0386805696200718</v>
      </c>
      <c r="EV268" s="26">
        <f t="shared" si="1345"/>
        <v>1.0386805696200718</v>
      </c>
      <c r="EW268" s="26">
        <f t="shared" si="1261"/>
        <v>0.86949343678098046</v>
      </c>
      <c r="EX268" s="26">
        <f>LN(EU268)</f>
        <v>3.7951224635986935E-2</v>
      </c>
      <c r="EY268" s="26">
        <f t="shared" si="1310"/>
        <v>-1.1458284627682636E-2</v>
      </c>
      <c r="EZ268" s="26">
        <f t="shared" si="1311"/>
        <v>-1.2519901233009756E-2</v>
      </c>
      <c r="FA268" s="26">
        <f t="shared" si="1312"/>
        <v>-6.3754170332997965E-3</v>
      </c>
      <c r="FB268" s="26">
        <f t="shared" si="1313"/>
        <v>0</v>
      </c>
      <c r="FC268" s="26"/>
      <c r="FD268" s="26"/>
      <c r="FE268" s="26">
        <f t="shared" si="1346"/>
        <v>0.99040519373980895</v>
      </c>
      <c r="FF268" s="26">
        <f t="shared" si="1347"/>
        <v>0.99040519373980895</v>
      </c>
      <c r="FG268" s="26">
        <f t="shared" si="1262"/>
        <v>0.98321597683296758</v>
      </c>
      <c r="FW268" s="26">
        <f t="shared" si="1263"/>
        <v>0.64321917722076194</v>
      </c>
      <c r="FY268" s="8">
        <f t="shared" si="1348"/>
        <v>22</v>
      </c>
      <c r="FZ268" t="b">
        <f t="shared" si="1314"/>
        <v>1</v>
      </c>
      <c r="GD268" s="11"/>
      <c r="GE268" s="11"/>
      <c r="GF268" s="11"/>
      <c r="GG268" s="17">
        <f t="shared" ca="1" si="1264"/>
        <v>2007</v>
      </c>
      <c r="GH268" s="18">
        <f t="shared" ca="1" si="1265"/>
        <v>1.9652626680585075</v>
      </c>
      <c r="GI268" s="18">
        <f t="shared" ca="1" si="1266"/>
        <v>0.76938883913241307</v>
      </c>
      <c r="GJ268" s="18">
        <f t="shared" ca="1" si="1267"/>
        <v>1.1011044096441556</v>
      </c>
      <c r="GK268" s="94">
        <f t="shared" ca="1" si="1357"/>
        <v>1.6649262029312017</v>
      </c>
      <c r="GM268">
        <f t="shared" ca="1" si="1316"/>
        <v>2007</v>
      </c>
      <c r="GN268" s="18">
        <f t="shared" ca="1" si="1268"/>
        <v>1.1038403358590794</v>
      </c>
      <c r="GO268" s="18">
        <f t="shared" ca="1" si="1269"/>
        <v>1.2974244023675101</v>
      </c>
      <c r="GP268" s="18">
        <f t="shared" ca="1" si="1270"/>
        <v>0.93188011400985282</v>
      </c>
      <c r="GQ268" s="18">
        <f t="shared" ca="1" si="1271"/>
        <v>0.62473465724792387</v>
      </c>
      <c r="GR268" s="21" t="s">
        <v>207</v>
      </c>
      <c r="GY268" s="14"/>
      <c r="HA268">
        <f t="shared" si="1272"/>
        <v>0.46361295937052416</v>
      </c>
      <c r="HB268">
        <f t="shared" si="1273"/>
        <v>1.3692730874407182</v>
      </c>
      <c r="HC268">
        <f t="shared" si="1274"/>
        <v>0.95521997763280098</v>
      </c>
      <c r="HD268">
        <f t="shared" si="1275"/>
        <v>0.80771990721223308</v>
      </c>
      <c r="HE268">
        <f t="shared" si="1276"/>
        <v>0.48978989761013086</v>
      </c>
      <c r="HF268">
        <f t="shared" si="1277"/>
        <v>0.48979035765934487</v>
      </c>
      <c r="HH268">
        <f t="shared" si="1278"/>
        <v>1.3079570079583192</v>
      </c>
      <c r="HJ268">
        <f t="shared" si="1279"/>
        <v>0.70732280665428071</v>
      </c>
      <c r="HK268">
        <f t="shared" si="1280"/>
        <v>0.60444810843912555</v>
      </c>
      <c r="HL268">
        <f t="shared" si="1281"/>
        <v>1.0478224907776061</v>
      </c>
      <c r="HM268">
        <f t="shared" si="1282"/>
        <v>1.8337110405837274</v>
      </c>
      <c r="HN268" t="e">
        <f t="shared" si="1283"/>
        <v>#DIV/0!</v>
      </c>
      <c r="HP268" s="8">
        <f t="shared" si="1349"/>
        <v>22</v>
      </c>
      <c r="HQ268" t="b">
        <f t="shared" si="1317"/>
        <v>1</v>
      </c>
      <c r="HT268" s="11"/>
      <c r="HU268" s="11"/>
      <c r="HV268" s="11"/>
      <c r="HW268" s="11" t="e">
        <f t="shared" ca="1" si="1364"/>
        <v>#DIV/0!</v>
      </c>
      <c r="HX268" s="12">
        <f t="shared" ca="1" si="1365"/>
        <v>1.416501985242127</v>
      </c>
      <c r="HY268" s="12">
        <f t="shared" ca="1" si="1366"/>
        <v>0.85019935813225644</v>
      </c>
      <c r="HZ268" s="12">
        <f t="shared" ca="1" si="1367"/>
        <v>0.90314316983058662</v>
      </c>
      <c r="IC268" s="12">
        <f t="shared" ca="1" si="1368"/>
        <v>0.87679518301607806</v>
      </c>
      <c r="ID268" s="12">
        <f t="shared" ca="1" si="1369"/>
        <v>0.90684038794806499</v>
      </c>
      <c r="IE268" s="12">
        <f t="shared" ca="1" si="1370"/>
        <v>0.64260189502411902</v>
      </c>
      <c r="IF268" s="12">
        <f t="shared" ca="1" si="1371"/>
        <v>1.0228374920048262</v>
      </c>
      <c r="IG268" s="12">
        <f t="shared" ca="1" si="1372"/>
        <v>0.94857114173247603</v>
      </c>
    </row>
    <row r="269" spans="1:241" x14ac:dyDescent="0.2">
      <c r="A269" t="s">
        <v>200</v>
      </c>
      <c r="B269" s="1">
        <f t="shared" si="1318"/>
        <v>1972</v>
      </c>
      <c r="C269" s="42">
        <f>'Annual Data - MER Dec 2019 PNNL'!C36</f>
        <v>1837.7349999999999</v>
      </c>
      <c r="D269" s="42">
        <f>'Annual Data - MER Dec 2019 PNNL'!F36</f>
        <v>1407.566</v>
      </c>
      <c r="E269" s="42">
        <f>'Annual Data - MER Dec 2019 PNNL'!I36</f>
        <v>2187.0169999999998</v>
      </c>
      <c r="F269" s="42">
        <f>'Annual Data - MER Dec 2019 PNNL'!L36</f>
        <v>10.371</v>
      </c>
      <c r="G269" s="42"/>
      <c r="H269" s="42">
        <f t="shared" si="1292"/>
        <v>5442.6889999999994</v>
      </c>
      <c r="I269" s="27">
        <f t="shared" si="1293"/>
        <v>1595.1609026963656</v>
      </c>
      <c r="J269" s="1"/>
      <c r="K269" s="525"/>
      <c r="L269" s="27">
        <f>[11]National!H199</f>
        <v>1837.7329999999999</v>
      </c>
      <c r="M269" s="42">
        <f>[10]Commercial_Total!D198</f>
        <v>1407.566</v>
      </c>
      <c r="N269" s="42">
        <f>[12]Total_Industrial!F204</f>
        <v>2194.5340082955713</v>
      </c>
      <c r="O269" s="440">
        <v>1E-3</v>
      </c>
      <c r="P269" s="27"/>
      <c r="Q269" s="27">
        <f t="shared" si="1294"/>
        <v>5439.834008295571</v>
      </c>
      <c r="R269" s="27">
        <f t="shared" si="1295"/>
        <v>1594.3241524899095</v>
      </c>
      <c r="S269" s="27"/>
      <c r="T269" s="51">
        <f t="shared" si="1350"/>
        <v>0.99999891170380939</v>
      </c>
      <c r="U269" s="51">
        <f t="shared" si="1351"/>
        <v>1</v>
      </c>
      <c r="V269" s="51">
        <f t="shared" si="1352"/>
        <v>1.0034371055623124</v>
      </c>
      <c r="W269" s="51">
        <f t="shared" si="1353"/>
        <v>9.6422717192170472E-5</v>
      </c>
      <c r="X269" s="51" t="e">
        <f t="shared" si="1354"/>
        <v>#DIV/0!</v>
      </c>
      <c r="Y269" s="51">
        <f t="shared" si="1355"/>
        <v>0.99947544463693805</v>
      </c>
      <c r="AA269" s="23">
        <f t="shared" si="1356"/>
        <v>67274.100000000006</v>
      </c>
      <c r="AB269" s="23">
        <f t="shared" si="1356"/>
        <v>45237.158093969592</v>
      </c>
      <c r="AC269" s="27">
        <f t="shared" si="1358"/>
        <v>1481.671917402625</v>
      </c>
      <c r="AD269" s="58">
        <f t="shared" si="1358"/>
        <v>0.75758347403452642</v>
      </c>
      <c r="AE269" s="27">
        <f t="shared" si="1231"/>
        <v>5439.834008295571</v>
      </c>
      <c r="AF269" s="27">
        <f t="shared" si="1359"/>
        <v>5383.3</v>
      </c>
      <c r="AI269" s="267">
        <f t="shared" si="1360"/>
        <v>27.317095286298883</v>
      </c>
      <c r="AJ269" s="267">
        <f t="shared" si="1232"/>
        <v>31.115261420182755</v>
      </c>
      <c r="AK269" s="267">
        <f t="shared" si="1361"/>
        <v>1481.1200661362304</v>
      </c>
      <c r="AL269" s="51">
        <f t="shared" si="1362"/>
        <v>1.3199865549791885E-6</v>
      </c>
      <c r="AM269" s="15"/>
      <c r="AN269" s="15"/>
      <c r="AO269" s="34">
        <f t="shared" si="1233"/>
        <v>1.0105017383938422</v>
      </c>
      <c r="AP269" s="34">
        <f t="shared" si="1234"/>
        <v>1.0110320806939979</v>
      </c>
      <c r="AR269" s="26">
        <f t="shared" si="1235"/>
        <v>0.8757534480136997</v>
      </c>
      <c r="AS269" s="26">
        <f t="shared" si="1236"/>
        <v>0.76679861252400161</v>
      </c>
      <c r="AT269" s="26">
        <f t="shared" si="1237"/>
        <v>1.0329939156183003</v>
      </c>
      <c r="AU269" s="26">
        <f t="shared" si="1238"/>
        <v>1.3199865549791885</v>
      </c>
      <c r="AW269" s="26">
        <f t="shared" si="1239"/>
        <v>1.0486699802059285</v>
      </c>
      <c r="AZ269" s="34">
        <f t="shared" si="1240"/>
        <v>12.496814221759887</v>
      </c>
      <c r="BA269" s="34">
        <f t="shared" si="1241"/>
        <v>8.4032392944791461</v>
      </c>
      <c r="BB269" s="34">
        <f t="shared" si="1242"/>
        <v>0.27523487775205263</v>
      </c>
      <c r="BC269">
        <f t="shared" si="1243"/>
        <v>1.4072845169961295E-4</v>
      </c>
      <c r="BE269" s="34"/>
      <c r="BI269" s="258">
        <f>[11]National!CQ199</f>
        <v>0.94903938299630586</v>
      </c>
      <c r="BJ269" s="258">
        <f>[10]Commercial_Total!Y198</f>
        <v>0.76087243955710926</v>
      </c>
      <c r="BK269" s="258">
        <f>[12]Total_Industrial!Z204</f>
        <v>0.96250162430010733</v>
      </c>
      <c r="BL269" s="51">
        <f t="shared" si="1363"/>
        <v>1.3199865549791885</v>
      </c>
      <c r="BM269" s="1"/>
      <c r="BN269" s="1"/>
      <c r="BO269" s="258">
        <f>[11]National!CU199</f>
        <v>0.92277882636310793</v>
      </c>
      <c r="BP269" s="258">
        <f>[10]Commercial_Total!X198</f>
        <v>1.0077886550475421</v>
      </c>
      <c r="BQ269" s="258">
        <f>[12]Total_Industrial!AD204</f>
        <v>1.0732386476923155</v>
      </c>
      <c r="BR269" s="51">
        <v>1</v>
      </c>
      <c r="CA269" s="83">
        <f t="shared" si="1319"/>
        <v>0.67705097407905823</v>
      </c>
      <c r="CB269" s="83">
        <f t="shared" si="1244"/>
        <v>1.0137991782990394</v>
      </c>
      <c r="CC269" s="83">
        <f t="shared" si="1245"/>
        <v>1.0486699802059285</v>
      </c>
      <c r="CD269" s="83">
        <f t="shared" si="1246"/>
        <v>1.1769434857741936</v>
      </c>
      <c r="CE269" s="83">
        <f t="shared" si="1247"/>
        <v>0.99555144940938012</v>
      </c>
      <c r="CF269" s="83">
        <f t="shared" si="1248"/>
        <v>0.89499281921813967</v>
      </c>
      <c r="CG269" s="471">
        <f t="shared" si="1373"/>
        <v>0.71000308634050047</v>
      </c>
      <c r="CH269" s="471">
        <f t="shared" si="1249"/>
        <v>0.71000303158589062</v>
      </c>
      <c r="CI269" s="9"/>
      <c r="CJ269" s="84">
        <f t="shared" si="1297"/>
        <v>1.1717077931354265</v>
      </c>
      <c r="CL269" s="87">
        <f t="shared" si="1250"/>
        <v>0.91565199381148143</v>
      </c>
      <c r="CM269" s="87">
        <f t="shared" si="1298"/>
        <v>4.0675361454790854E-3</v>
      </c>
      <c r="CN269" s="92">
        <f t="shared" si="1299"/>
        <v>1</v>
      </c>
      <c r="CO269" s="92">
        <f t="shared" si="1300"/>
        <v>1</v>
      </c>
      <c r="CP269" s="5">
        <f t="shared" si="1301"/>
        <v>1</v>
      </c>
      <c r="CQ269" s="91">
        <f t="shared" si="1302"/>
        <v>1</v>
      </c>
      <c r="CR269" s="37">
        <f t="shared" si="1251"/>
        <v>0.71000308634050047</v>
      </c>
      <c r="CS269">
        <f t="shared" si="1252"/>
        <v>1.1717077931354265</v>
      </c>
      <c r="CT269" s="84">
        <f t="shared" si="1253"/>
        <v>0.89101132966984697</v>
      </c>
      <c r="CU269" s="205"/>
      <c r="CV269" s="244"/>
      <c r="CW269" s="5"/>
      <c r="CX269" s="26">
        <f t="shared" si="1254"/>
        <v>0.33782887441004938</v>
      </c>
      <c r="CY269" s="26">
        <f t="shared" si="1255"/>
        <v>0.25875164533577816</v>
      </c>
      <c r="CZ269" s="26">
        <f t="shared" si="1256"/>
        <v>0.40341929642503388</v>
      </c>
      <c r="DA269" s="26">
        <f t="shared" si="1257"/>
        <v>1.8382913862353748E-7</v>
      </c>
      <c r="DB269" s="26">
        <f t="shared" si="1258"/>
        <v>0</v>
      </c>
      <c r="DC269" s="26">
        <f t="shared" si="1303"/>
        <v>1</v>
      </c>
      <c r="DE269" s="26">
        <f t="shared" si="1320"/>
        <v>0.33828498470911617</v>
      </c>
      <c r="DF269" s="26">
        <f t="shared" si="1321"/>
        <v>0.2573657670193798</v>
      </c>
      <c r="DG269" s="26">
        <f t="shared" si="1322"/>
        <v>0.4043456645892794</v>
      </c>
      <c r="DH269" s="26">
        <f t="shared" si="1323"/>
        <v>1.9118991619101349E-7</v>
      </c>
      <c r="DI269" s="26" t="e">
        <f t="shared" si="1324"/>
        <v>#DIV/0!</v>
      </c>
      <c r="DJ269" s="26">
        <f t="shared" si="1325"/>
        <v>0.99999660750769148</v>
      </c>
      <c r="DK269" s="26"/>
      <c r="DL269" s="26">
        <f t="shared" si="1326"/>
        <v>0.33828613234221822</v>
      </c>
      <c r="DM269" s="26">
        <f t="shared" si="1327"/>
        <v>0.2573666401337269</v>
      </c>
      <c r="DN269" s="26">
        <f t="shared" si="1328"/>
        <v>0.40434703633349012</v>
      </c>
      <c r="DO269" s="26">
        <f t="shared" si="1329"/>
        <v>1.9119056480353406E-7</v>
      </c>
      <c r="DP269" s="26" t="e">
        <f t="shared" si="1330"/>
        <v>#DIV/0!</v>
      </c>
      <c r="DQ269" s="26">
        <f t="shared" si="1331"/>
        <v>1</v>
      </c>
      <c r="DR269" s="26"/>
      <c r="DS269" s="26"/>
      <c r="DT269" s="26">
        <f t="shared" si="1332"/>
        <v>4.4171998573636108E-2</v>
      </c>
      <c r="DU269" s="26">
        <f t="shared" si="1333"/>
        <v>6.5491836651024204E-2</v>
      </c>
      <c r="DV269" s="26">
        <f t="shared" si="1334"/>
        <v>2.3678603484686991E-2</v>
      </c>
      <c r="DW269" s="26">
        <f t="shared" si="1335"/>
        <v>-6.0233558946357672E-2</v>
      </c>
      <c r="DX269" s="26" t="e">
        <f t="shared" si="1336"/>
        <v>#DIV/0!</v>
      </c>
      <c r="DZ269" s="26">
        <f t="shared" si="1337"/>
        <v>1.0422403200011763</v>
      </c>
      <c r="EA269" s="26">
        <f t="shared" si="1338"/>
        <v>1.0721676874522375</v>
      </c>
      <c r="EB269" s="26">
        <f t="shared" si="1259"/>
        <v>0.89101132966984697</v>
      </c>
      <c r="ED269" s="26">
        <f t="shared" si="1304"/>
        <v>-2.0116946111693196E-2</v>
      </c>
      <c r="EE269" s="26">
        <f t="shared" si="1305"/>
        <v>-2.7988511689610616E-2</v>
      </c>
      <c r="EF269" s="26">
        <f t="shared" si="1306"/>
        <v>-1.5112992612221115E-3</v>
      </c>
      <c r="EG269" s="26">
        <f t="shared" si="1307"/>
        <v>8.9725275589656976E-3</v>
      </c>
      <c r="EH269" s="26" t="e">
        <f t="shared" si="1308"/>
        <v>#DIV/0!</v>
      </c>
      <c r="EJ269" s="26">
        <f t="shared" si="1309"/>
        <v>0.98548666786871164</v>
      </c>
      <c r="EK269" s="26">
        <f t="shared" si="1339"/>
        <v>0.97651796644582434</v>
      </c>
      <c r="EL269" s="26">
        <f t="shared" si="1260"/>
        <v>1.1769434857741936</v>
      </c>
      <c r="EO269" s="26">
        <f t="shared" si="1340"/>
        <v>3.6127016164382603E-2</v>
      </c>
      <c r="EP269" s="26">
        <f t="shared" si="1341"/>
        <v>7.1230503253730343E-2</v>
      </c>
      <c r="EQ269" s="26">
        <f t="shared" si="1342"/>
        <v>-4.0774450649272518E-3</v>
      </c>
      <c r="ER269" s="26">
        <f t="shared" si="1343"/>
        <v>-6.0233558946357672E-2</v>
      </c>
      <c r="ES269" s="26"/>
      <c r="ET269" s="26">
        <f>LN(EW269/EW268)</f>
        <v>2.8904909524856727E-2</v>
      </c>
      <c r="EU269" s="26">
        <f t="shared" si="1344"/>
        <v>1.0293267106553012</v>
      </c>
      <c r="EV269" s="26">
        <f t="shared" si="1345"/>
        <v>1.0691416541486032</v>
      </c>
      <c r="EW269" s="26">
        <f t="shared" si="1261"/>
        <v>0.89499281921813967</v>
      </c>
      <c r="EX269" s="26">
        <f t="shared" ref="EX269:EX282" si="1374">LN(EU269)</f>
        <v>2.8904909524856727E-2</v>
      </c>
      <c r="EY269" s="26">
        <f t="shared" si="1310"/>
        <v>8.0449824092540274E-3</v>
      </c>
      <c r="EZ269" s="26">
        <f t="shared" si="1311"/>
        <v>-5.7386666027058409E-3</v>
      </c>
      <c r="FA269" s="26">
        <f t="shared" si="1312"/>
        <v>2.775692795308651E-2</v>
      </c>
      <c r="FB269" s="26">
        <f t="shared" si="1313"/>
        <v>0</v>
      </c>
      <c r="FC269" s="26"/>
      <c r="FD269" s="26"/>
      <c r="FE269" s="26">
        <f t="shared" si="1346"/>
        <v>1.0125460456980635</v>
      </c>
      <c r="FF269" s="26">
        <f t="shared" si="1347"/>
        <v>1.0028308625600679</v>
      </c>
      <c r="FG269" s="26">
        <f t="shared" si="1262"/>
        <v>0.99555144940938012</v>
      </c>
      <c r="FW269" s="26">
        <f t="shared" si="1263"/>
        <v>0.67705097407905823</v>
      </c>
      <c r="FY269" s="8">
        <f t="shared" si="1348"/>
        <v>23</v>
      </c>
      <c r="FZ269" t="b">
        <f t="shared" si="1314"/>
        <v>1</v>
      </c>
      <c r="GD269" s="11"/>
      <c r="GE269" s="11"/>
      <c r="GF269" s="11"/>
      <c r="GG269" s="17">
        <f t="shared" ca="1" si="1264"/>
        <v>2008</v>
      </c>
      <c r="GH269" s="18">
        <f t="shared" ca="1" si="1265"/>
        <v>1.962583793437386</v>
      </c>
      <c r="GI269" s="18">
        <f t="shared" ca="1" si="1266"/>
        <v>0.76099498394430998</v>
      </c>
      <c r="GJ269" s="18">
        <f t="shared" ca="1" si="1267"/>
        <v>1.1063674197532547</v>
      </c>
      <c r="GK269" s="94">
        <f t="shared" ca="1" si="1357"/>
        <v>1.6523779105835199</v>
      </c>
      <c r="GM269">
        <f t="shared" ca="1" si="1316"/>
        <v>2008</v>
      </c>
      <c r="GN269" s="18">
        <f t="shared" ca="1" si="1268"/>
        <v>1.0921595200703633</v>
      </c>
      <c r="GO269" s="18">
        <f t="shared" ca="1" si="1269"/>
        <v>1.2899885348644404</v>
      </c>
      <c r="GP269" s="18">
        <f t="shared" ca="1" si="1270"/>
        <v>0.96798984130614729</v>
      </c>
      <c r="GQ269" s="18">
        <f t="shared" ca="1" si="1271"/>
        <v>0.63601407673488852</v>
      </c>
      <c r="GR269" s="21" t="s">
        <v>207</v>
      </c>
      <c r="GY269" s="14"/>
      <c r="HA269">
        <f t="shared" si="1272"/>
        <v>0.48799789691244994</v>
      </c>
      <c r="HB269">
        <f t="shared" si="1273"/>
        <v>1.3494003723442562</v>
      </c>
      <c r="HC269">
        <f t="shared" si="1274"/>
        <v>0.96720421112388522</v>
      </c>
      <c r="HD269">
        <f t="shared" si="1275"/>
        <v>0.83140767522157299</v>
      </c>
      <c r="HE269">
        <f t="shared" si="1276"/>
        <v>0.52953050540554714</v>
      </c>
      <c r="HF269">
        <f t="shared" si="1277"/>
        <v>0.52953081448944905</v>
      </c>
      <c r="HH269">
        <f t="shared" si="1278"/>
        <v>1.3051457226235033</v>
      </c>
      <c r="HJ269">
        <f t="shared" si="1279"/>
        <v>0.7392669940979858</v>
      </c>
      <c r="HK269">
        <f t="shared" si="1280"/>
        <v>0.64535958714630781</v>
      </c>
      <c r="HL269">
        <f t="shared" si="1281"/>
        <v>1.0729295409354522</v>
      </c>
      <c r="HM269">
        <f t="shared" si="1282"/>
        <v>1.7265207314063988</v>
      </c>
      <c r="HN269" t="e">
        <f t="shared" si="1283"/>
        <v>#DIV/0!</v>
      </c>
      <c r="HP269" s="8">
        <f t="shared" si="1349"/>
        <v>23</v>
      </c>
      <c r="HQ269" t="b">
        <f t="shared" si="1317"/>
        <v>1</v>
      </c>
      <c r="HT269" s="11"/>
      <c r="HU269" s="11"/>
      <c r="HV269" s="11"/>
      <c r="HW269" s="11" t="e">
        <f t="shared" ca="1" si="1364"/>
        <v>#DIV/0!</v>
      </c>
      <c r="HX269" s="12">
        <f t="shared" ca="1" si="1365"/>
        <v>1.4145711333103685</v>
      </c>
      <c r="HY269" s="12">
        <f t="shared" ca="1" si="1366"/>
        <v>0.84238964600463373</v>
      </c>
      <c r="HZ269" s="12">
        <f t="shared" ca="1" si="1367"/>
        <v>0.89960096532661316</v>
      </c>
      <c r="IC269" s="12">
        <f t="shared" ca="1" si="1368"/>
        <v>0.89197819699445047</v>
      </c>
      <c r="ID269" s="12">
        <f t="shared" ca="1" si="1369"/>
        <v>0.91308928654362409</v>
      </c>
      <c r="IE269" s="12">
        <f t="shared" ca="1" si="1370"/>
        <v>0.63758519539497738</v>
      </c>
      <c r="IF269" s="12">
        <f t="shared" ca="1" si="1371"/>
        <v>1.0156772337338911</v>
      </c>
      <c r="IG269" s="12">
        <f t="shared" ca="1" si="1372"/>
        <v>0.94602743717101723</v>
      </c>
    </row>
    <row r="270" spans="1:241" x14ac:dyDescent="0.2">
      <c r="A270" t="s">
        <v>200</v>
      </c>
      <c r="B270" s="1">
        <f t="shared" si="1318"/>
        <v>1973</v>
      </c>
      <c r="C270" s="42">
        <f>'Annual Data - MER Dec 2019 PNNL'!C37</f>
        <v>1976.337</v>
      </c>
      <c r="D270" s="42">
        <f>'Annual Data - MER Dec 2019 PNNL'!F37</f>
        <v>1516.653</v>
      </c>
      <c r="E270" s="42">
        <f>'Annual Data - MER Dec 2019 PNNL'!I37</f>
        <v>2340.9229999999998</v>
      </c>
      <c r="F270" s="42">
        <f>'Annual Data - MER Dec 2019 PNNL'!L37</f>
        <v>10.532</v>
      </c>
      <c r="G270" s="42"/>
      <c r="H270" s="42">
        <f t="shared" si="1292"/>
        <v>5844.4449999999997</v>
      </c>
      <c r="I270" s="27">
        <f t="shared" si="1293"/>
        <v>1712.9088511137163</v>
      </c>
      <c r="J270" s="1"/>
      <c r="K270" s="525"/>
      <c r="L270" s="27">
        <f>[11]National!H200</f>
        <v>1976.3340000000001</v>
      </c>
      <c r="M270" s="42">
        <f>[10]Commercial_Total!D199</f>
        <v>1516.653</v>
      </c>
      <c r="N270" s="42">
        <f>[12]Total_Industrial!F205</f>
        <v>2380.1994204548319</v>
      </c>
      <c r="O270" s="440">
        <v>1E-3</v>
      </c>
      <c r="P270" s="27"/>
      <c r="Q270" s="27">
        <f t="shared" si="1294"/>
        <v>5873.1874204548321</v>
      </c>
      <c r="R270" s="27">
        <f t="shared" si="1295"/>
        <v>1721.3327727007129</v>
      </c>
      <c r="S270" s="27"/>
      <c r="T270" s="51">
        <f t="shared" si="1350"/>
        <v>0.99999848204025932</v>
      </c>
      <c r="U270" s="51">
        <f t="shared" si="1351"/>
        <v>1</v>
      </c>
      <c r="V270" s="51">
        <f t="shared" si="1352"/>
        <v>1.0167781770074591</v>
      </c>
      <c r="W270" s="51">
        <f t="shared" si="1353"/>
        <v>9.4948727687048991E-5</v>
      </c>
      <c r="X270" s="51" t="e">
        <f t="shared" si="1354"/>
        <v>#DIV/0!</v>
      </c>
      <c r="Y270" s="51">
        <f t="shared" si="1355"/>
        <v>1.0049179041730794</v>
      </c>
      <c r="AA270" s="23">
        <f t="shared" si="1356"/>
        <v>69263.55687920819</v>
      </c>
      <c r="AB270" s="23">
        <f t="shared" si="1356"/>
        <v>46382.587898653008</v>
      </c>
      <c r="AC270" s="27">
        <f t="shared" si="1358"/>
        <v>1547.3600670798403</v>
      </c>
      <c r="AD270" s="58">
        <f t="shared" si="1358"/>
        <v>0.78563192138379478</v>
      </c>
      <c r="AE270" s="27">
        <f t="shared" si="1231"/>
        <v>5873.1874204548321</v>
      </c>
      <c r="AF270" s="27">
        <f t="shared" si="1359"/>
        <v>5687.2</v>
      </c>
      <c r="AI270" s="267">
        <f t="shared" si="1360"/>
        <v>28.533533203422071</v>
      </c>
      <c r="AJ270" s="267">
        <f t="shared" si="1232"/>
        <v>32.698757631073128</v>
      </c>
      <c r="AK270" s="267">
        <f t="shared" si="1361"/>
        <v>1538.2324199090365</v>
      </c>
      <c r="AL270" s="51">
        <f t="shared" si="1362"/>
        <v>1.2728607033159013E-6</v>
      </c>
      <c r="AM270" s="15"/>
      <c r="AN270" s="15"/>
      <c r="AO270" s="34">
        <f t="shared" si="1233"/>
        <v>1.0327028098985147</v>
      </c>
      <c r="AP270" s="34">
        <f t="shared" si="1234"/>
        <v>1.0276489309326207</v>
      </c>
      <c r="AR270" s="26">
        <f t="shared" si="1235"/>
        <v>0.91475099475321497</v>
      </c>
      <c r="AS270" s="26">
        <f t="shared" si="1236"/>
        <v>0.80582199339973337</v>
      </c>
      <c r="AT270" s="26">
        <f t="shared" si="1237"/>
        <v>1.0728264148888369</v>
      </c>
      <c r="AU270" s="26">
        <f t="shared" si="1238"/>
        <v>1.2728607033159014</v>
      </c>
      <c r="AW270" s="26">
        <f t="shared" si="1239"/>
        <v>1.0717096211395112</v>
      </c>
      <c r="AZ270" s="34">
        <f t="shared" si="1240"/>
        <v>12.178850203827576</v>
      </c>
      <c r="BA270" s="34">
        <f t="shared" si="1241"/>
        <v>8.1556104759201382</v>
      </c>
      <c r="BB270" s="34">
        <f t="shared" si="1242"/>
        <v>0.27207765984664517</v>
      </c>
      <c r="BC270">
        <f t="shared" si="1243"/>
        <v>1.3814037160356498E-4</v>
      </c>
      <c r="BE270" s="34"/>
      <c r="BI270" s="258">
        <f>[11]National!CQ200</f>
        <v>0.98481149061693118</v>
      </c>
      <c r="BJ270" s="258">
        <f>[10]Commercial_Total!Y199</f>
        <v>0.79402153869744874</v>
      </c>
      <c r="BK270" s="258">
        <f>[12]Total_Industrial!Z205</f>
        <v>0.96052582270410325</v>
      </c>
      <c r="BL270" s="51">
        <f t="shared" si="1363"/>
        <v>1.2728607033159014</v>
      </c>
      <c r="BM270" s="1"/>
      <c r="BN270" s="1"/>
      <c r="BO270" s="258">
        <f>[11]National!CU200</f>
        <v>0.92885897805698026</v>
      </c>
      <c r="BP270" s="258">
        <f>[10]Commercial_Total!X199</f>
        <v>1.0148616304812619</v>
      </c>
      <c r="BQ270" s="258">
        <f>[12]Total_Industrial!AD205</f>
        <v>1.1169164787575312</v>
      </c>
      <c r="BR270" s="51">
        <v>1</v>
      </c>
      <c r="CA270" s="83">
        <f t="shared" si="1319"/>
        <v>0.71527210071562419</v>
      </c>
      <c r="CB270" s="83">
        <f t="shared" si="1244"/>
        <v>1.0304615072592347</v>
      </c>
      <c r="CC270" s="83">
        <f t="shared" si="1245"/>
        <v>1.0717096211395112</v>
      </c>
      <c r="CD270" s="83">
        <f t="shared" si="1246"/>
        <v>1.1523856339717617</v>
      </c>
      <c r="CE270" s="83">
        <f t="shared" si="1247"/>
        <v>1.0158170043583463</v>
      </c>
      <c r="CF270" s="83">
        <f t="shared" si="1248"/>
        <v>0.91551182877766291</v>
      </c>
      <c r="CG270" s="471">
        <f t="shared" si="1373"/>
        <v>0.76656424698569547</v>
      </c>
      <c r="CH270" s="471">
        <f t="shared" si="1249"/>
        <v>0.76656399206960391</v>
      </c>
      <c r="CI270" s="9"/>
      <c r="CJ270" s="84">
        <f t="shared" si="1297"/>
        <v>1.1706129225667887</v>
      </c>
      <c r="CL270" s="87">
        <f t="shared" si="1250"/>
        <v>1.0065893794098699</v>
      </c>
      <c r="CM270" s="87">
        <f t="shared" si="1298"/>
        <v>3.7331571079062859E-3</v>
      </c>
      <c r="CN270" s="92">
        <f t="shared" si="1299"/>
        <v>1</v>
      </c>
      <c r="CO270" s="92">
        <f t="shared" si="1300"/>
        <v>1</v>
      </c>
      <c r="CP270" s="5">
        <f t="shared" si="1301"/>
        <v>1</v>
      </c>
      <c r="CQ270" s="91">
        <f t="shared" si="1302"/>
        <v>1</v>
      </c>
      <c r="CR270" s="37">
        <f t="shared" si="1251"/>
        <v>0.76656424698569547</v>
      </c>
      <c r="CS270">
        <f t="shared" si="1252"/>
        <v>1.1706129225667887</v>
      </c>
      <c r="CT270" s="84">
        <f t="shared" si="1253"/>
        <v>0.92999217410043888</v>
      </c>
      <c r="CU270" s="205"/>
      <c r="CV270" s="244"/>
      <c r="CW270" s="5"/>
      <c r="CX270" s="26">
        <f t="shared" si="1254"/>
        <v>0.33650109531954092</v>
      </c>
      <c r="CY270" s="26">
        <f t="shared" si="1255"/>
        <v>0.25823337336688418</v>
      </c>
      <c r="CZ270" s="26">
        <f t="shared" si="1256"/>
        <v>0.40526536104827798</v>
      </c>
      <c r="DA270" s="26">
        <f t="shared" si="1257"/>
        <v>1.7026529691820355E-7</v>
      </c>
      <c r="DB270" s="26">
        <f t="shared" si="1258"/>
        <v>0</v>
      </c>
      <c r="DC270" s="26">
        <f t="shared" si="1303"/>
        <v>1</v>
      </c>
      <c r="DE270" s="26">
        <f t="shared" si="1320"/>
        <v>0.33716454912383576</v>
      </c>
      <c r="DF270" s="26">
        <f t="shared" si="1321"/>
        <v>0.25849242275762163</v>
      </c>
      <c r="DG270" s="26">
        <f t="shared" si="1322"/>
        <v>0.4043416263699004</v>
      </c>
      <c r="DH270" s="26">
        <f t="shared" si="1323"/>
        <v>1.7696058841114466E-7</v>
      </c>
      <c r="DI270" s="26" t="e">
        <f t="shared" si="1324"/>
        <v>#DIV/0!</v>
      </c>
      <c r="DJ270" s="26">
        <f t="shared" si="1325"/>
        <v>0.99999877521194613</v>
      </c>
      <c r="DK270" s="26"/>
      <c r="DL270" s="26">
        <f t="shared" si="1326"/>
        <v>0.33716496207945351</v>
      </c>
      <c r="DM270" s="26">
        <f t="shared" si="1327"/>
        <v>0.25849273935644079</v>
      </c>
      <c r="DN270" s="26">
        <f t="shared" si="1328"/>
        <v>0.40434212160330063</v>
      </c>
      <c r="DO270" s="26">
        <f t="shared" si="1329"/>
        <v>1.7696080515062482E-7</v>
      </c>
      <c r="DP270" s="26" t="e">
        <f t="shared" si="1330"/>
        <v>#DIV/0!</v>
      </c>
      <c r="DQ270" s="26">
        <f t="shared" si="1331"/>
        <v>1.0000000000000002</v>
      </c>
      <c r="DR270" s="26"/>
      <c r="DS270" s="26"/>
      <c r="DT270" s="26">
        <f t="shared" si="1332"/>
        <v>4.3567292075651139E-2</v>
      </c>
      <c r="DU270" s="26">
        <f t="shared" si="1333"/>
        <v>4.9638664520656919E-2</v>
      </c>
      <c r="DV270" s="26">
        <f t="shared" si="1334"/>
        <v>3.7835374952978305E-2</v>
      </c>
      <c r="DW270" s="26">
        <f t="shared" si="1335"/>
        <v>-3.6354661283206413E-2</v>
      </c>
      <c r="DX270" s="26" t="e">
        <f t="shared" si="1336"/>
        <v>#DIV/0!</v>
      </c>
      <c r="DZ270" s="26">
        <f t="shared" si="1337"/>
        <v>1.0437489885173916</v>
      </c>
      <c r="EA270" s="26">
        <f t="shared" si="1338"/>
        <v>1.1190739392993037</v>
      </c>
      <c r="EB270" s="26">
        <f t="shared" si="1259"/>
        <v>0.92999217410043888</v>
      </c>
      <c r="ED270" s="26">
        <f t="shared" si="1304"/>
        <v>-2.5772892082946988E-2</v>
      </c>
      <c r="EE270" s="26">
        <f t="shared" si="1305"/>
        <v>-2.9911169441926694E-2</v>
      </c>
      <c r="EF270" s="26">
        <f t="shared" si="1306"/>
        <v>-1.1537294359822103E-2</v>
      </c>
      <c r="EG270" s="26">
        <f t="shared" si="1307"/>
        <v>-1.856180531900865E-2</v>
      </c>
      <c r="EH270" s="26" t="e">
        <f t="shared" si="1308"/>
        <v>#DIV/0!</v>
      </c>
      <c r="EJ270" s="26">
        <f t="shared" si="1309"/>
        <v>0.97913421324025796</v>
      </c>
      <c r="EK270" s="26">
        <f t="shared" si="1339"/>
        <v>0.95614215079090881</v>
      </c>
      <c r="EL270" s="26">
        <f t="shared" si="1260"/>
        <v>1.1523856339717617</v>
      </c>
      <c r="EO270" s="26">
        <f t="shared" si="1340"/>
        <v>3.6999945554164138E-2</v>
      </c>
      <c r="EP270" s="26">
        <f t="shared" si="1341"/>
        <v>4.2644866023243973E-2</v>
      </c>
      <c r="EQ270" s="26">
        <f t="shared" si="1342"/>
        <v>-2.05488725012985E-3</v>
      </c>
      <c r="ER270" s="26">
        <f t="shared" si="1343"/>
        <v>-3.6354661283206413E-2</v>
      </c>
      <c r="ES270" s="26"/>
      <c r="ET270" s="26">
        <f t="shared" ref="ET270:ET272" si="1375">LN(EW270/EW269)</f>
        <v>2.2667589573825038E-2</v>
      </c>
      <c r="EU270" s="26">
        <f t="shared" si="1344"/>
        <v>1.0229264516082359</v>
      </c>
      <c r="EV270" s="26">
        <f t="shared" si="1345"/>
        <v>1.0936532785447903</v>
      </c>
      <c r="EW270" s="26">
        <f t="shared" si="1261"/>
        <v>0.91551182877766291</v>
      </c>
      <c r="EX270" s="26">
        <f t="shared" si="1374"/>
        <v>2.2667589573825038E-2</v>
      </c>
      <c r="EY270" s="26">
        <f t="shared" si="1310"/>
        <v>6.5673465214866247E-3</v>
      </c>
      <c r="EZ270" s="26">
        <f t="shared" si="1311"/>
        <v>6.99379849741299E-3</v>
      </c>
      <c r="FA270" s="26">
        <f t="shared" si="1312"/>
        <v>3.9890893907995266E-2</v>
      </c>
      <c r="FB270" s="26">
        <f t="shared" si="1313"/>
        <v>0</v>
      </c>
      <c r="FC270" s="26"/>
      <c r="FD270" s="26"/>
      <c r="FE270" s="26">
        <f t="shared" si="1346"/>
        <v>1.0203561101347287</v>
      </c>
      <c r="FF270" s="26">
        <f t="shared" si="1347"/>
        <v>1.0232445980448457</v>
      </c>
      <c r="FG270" s="26">
        <f t="shared" si="1262"/>
        <v>1.0158170043583463</v>
      </c>
      <c r="FW270" s="26">
        <f t="shared" si="1263"/>
        <v>0.71527210071562419</v>
      </c>
      <c r="FY270" s="8">
        <f t="shared" si="1348"/>
        <v>24</v>
      </c>
      <c r="FZ270" t="b">
        <f t="shared" si="1314"/>
        <v>1</v>
      </c>
      <c r="GD270" s="11"/>
      <c r="GE270" s="11"/>
      <c r="GF270" s="11"/>
      <c r="GG270" s="17">
        <f t="shared" ca="1" si="1264"/>
        <v>2009</v>
      </c>
      <c r="GH270" s="18">
        <f t="shared" ca="1" si="1265"/>
        <v>1.9127919407377594</v>
      </c>
      <c r="GI270" s="18">
        <f t="shared" ca="1" si="1266"/>
        <v>0.75438928765211466</v>
      </c>
      <c r="GJ270" s="18">
        <f t="shared" ca="1" si="1267"/>
        <v>1.0879520779243805</v>
      </c>
      <c r="GK270" s="94">
        <f t="shared" ca="1" si="1357"/>
        <v>1.5699036965007538</v>
      </c>
      <c r="GM270">
        <f t="shared" ca="1" si="1316"/>
        <v>2009</v>
      </c>
      <c r="GN270" s="18">
        <f t="shared" ca="1" si="1268"/>
        <v>1.0781039086545166</v>
      </c>
      <c r="GO270" s="18">
        <f t="shared" ca="1" si="1269"/>
        <v>1.260087475916454</v>
      </c>
      <c r="GP270" s="18">
        <f t="shared" ca="1" si="1270"/>
        <v>0.95509284333879341</v>
      </c>
      <c r="GQ270" s="18">
        <f t="shared" ca="1" si="1271"/>
        <v>0.67163551911933916</v>
      </c>
      <c r="GR270" s="21" t="s">
        <v>207</v>
      </c>
      <c r="GY270" s="14"/>
      <c r="HA270">
        <f t="shared" si="1272"/>
        <v>0.5155465308120456</v>
      </c>
      <c r="HB270">
        <f t="shared" si="1273"/>
        <v>1.3212440719214045</v>
      </c>
      <c r="HC270">
        <f t="shared" si="1274"/>
        <v>0.98689272656829652</v>
      </c>
      <c r="HD270">
        <f t="shared" si="1275"/>
        <v>0.85046890305425626</v>
      </c>
      <c r="HE270">
        <f t="shared" si="1276"/>
        <v>0.5717146318677957</v>
      </c>
      <c r="HF270">
        <f t="shared" si="1277"/>
        <v>0.57171481954411341</v>
      </c>
      <c r="HH270">
        <f t="shared" si="1278"/>
        <v>1.3039261646007132</v>
      </c>
      <c r="HJ270">
        <f t="shared" si="1279"/>
        <v>0.77218676075229431</v>
      </c>
      <c r="HK270">
        <f t="shared" si="1280"/>
        <v>0.67820277773075488</v>
      </c>
      <c r="HL270">
        <f t="shared" si="1281"/>
        <v>1.1143019677334047</v>
      </c>
      <c r="HM270">
        <f t="shared" si="1282"/>
        <v>1.6648808915345974</v>
      </c>
      <c r="HN270" t="e">
        <f t="shared" si="1283"/>
        <v>#DIV/0!</v>
      </c>
      <c r="HP270" s="8">
        <f t="shared" si="1349"/>
        <v>24</v>
      </c>
      <c r="HQ270" t="b">
        <f t="shared" si="1317"/>
        <v>1</v>
      </c>
      <c r="HT270" s="11"/>
      <c r="HU270" s="11"/>
      <c r="HV270" s="11"/>
      <c r="HW270" s="11" t="e">
        <f t="shared" ca="1" si="1364"/>
        <v>#DIV/0!</v>
      </c>
      <c r="HX270" s="12">
        <f t="shared" ca="1" si="1365"/>
        <v>1.3786826694707832</v>
      </c>
      <c r="HY270" s="12">
        <f t="shared" ca="1" si="1366"/>
        <v>0.82116534849769829</v>
      </c>
      <c r="HZ270" s="12">
        <f t="shared" ca="1" si="1367"/>
        <v>0.8939185109010358</v>
      </c>
      <c r="IC270" s="12">
        <f t="shared" ca="1" si="1368"/>
        <v>0.86686942743512596</v>
      </c>
      <c r="ID270" s="12">
        <f t="shared" ca="1" si="1369"/>
        <v>0.89107147406870035</v>
      </c>
      <c r="IE270" s="12">
        <f t="shared" ca="1" si="1370"/>
        <v>0.63111747005021634</v>
      </c>
      <c r="IF270" s="12">
        <f t="shared" ca="1" si="1371"/>
        <v>1.0108282369323489</v>
      </c>
      <c r="IG270" s="12">
        <f t="shared" ca="1" si="1372"/>
        <v>0.93043671921354953</v>
      </c>
    </row>
    <row r="271" spans="1:241" x14ac:dyDescent="0.2">
      <c r="A271" t="s">
        <v>200</v>
      </c>
      <c r="B271" s="1">
        <f t="shared" si="1318"/>
        <v>1974</v>
      </c>
      <c r="C271" s="42">
        <f>'Annual Data - MER Dec 2019 PNNL'!C38</f>
        <v>1972.7629999999999</v>
      </c>
      <c r="D271" s="42">
        <f>'Annual Data - MER Dec 2019 PNNL'!F38</f>
        <v>1501.3340000000001</v>
      </c>
      <c r="E271" s="42">
        <f>'Annual Data - MER Dec 2019 PNNL'!I38</f>
        <v>2336.7939999999999</v>
      </c>
      <c r="F271" s="42">
        <f>'Annual Data - MER Dec 2019 PNNL'!L38</f>
        <v>9.7210000000000001</v>
      </c>
      <c r="G271" s="42"/>
      <c r="H271" s="42">
        <f t="shared" si="1292"/>
        <v>5820.6119999999992</v>
      </c>
      <c r="I271" s="27">
        <f t="shared" si="1293"/>
        <v>1705.9237983587336</v>
      </c>
      <c r="J271" s="1"/>
      <c r="K271" s="525"/>
      <c r="L271" s="27">
        <f>[11]National!H201</f>
        <v>1972.761</v>
      </c>
      <c r="M271" s="42">
        <f>[10]Commercial_Total!D200</f>
        <v>1501.3340000000001</v>
      </c>
      <c r="N271" s="42">
        <f>[12]Total_Industrial!F206</f>
        <v>2414.1853545555668</v>
      </c>
      <c r="O271" s="440">
        <v>1E-3</v>
      </c>
      <c r="P271" s="27"/>
      <c r="Q271" s="27">
        <f t="shared" si="1294"/>
        <v>5888.2813545555673</v>
      </c>
      <c r="R271" s="27">
        <f t="shared" si="1295"/>
        <v>1725.7565517454771</v>
      </c>
      <c r="S271" s="27"/>
      <c r="T271" s="51">
        <f t="shared" si="1350"/>
        <v>0.99999898619347583</v>
      </c>
      <c r="U271" s="51">
        <f t="shared" si="1351"/>
        <v>1</v>
      </c>
      <c r="V271" s="51">
        <f t="shared" si="1352"/>
        <v>1.0331186037603515</v>
      </c>
      <c r="W271" s="51">
        <f t="shared" si="1353"/>
        <v>1.0287007509515482E-4</v>
      </c>
      <c r="X271" s="51" t="e">
        <f t="shared" si="1354"/>
        <v>#DIV/0!</v>
      </c>
      <c r="Y271" s="51">
        <f t="shared" si="1355"/>
        <v>1.0116258143569041</v>
      </c>
      <c r="AA271" s="23">
        <f t="shared" si="1356"/>
        <v>70809.498826130162</v>
      </c>
      <c r="AB271" s="23">
        <f t="shared" si="1356"/>
        <v>47542.368755172327</v>
      </c>
      <c r="AC271" s="27">
        <f t="shared" si="1358"/>
        <v>1454.9434144874015</v>
      </c>
      <c r="AD271" s="58">
        <f t="shared" si="1358"/>
        <v>0.77065445172423508</v>
      </c>
      <c r="AE271" s="27">
        <f t="shared" si="1231"/>
        <v>5888.2813545555673</v>
      </c>
      <c r="AF271" s="27">
        <f t="shared" si="1359"/>
        <v>5656.5</v>
      </c>
      <c r="AI271" s="267">
        <f t="shared" si="1360"/>
        <v>27.860118101443344</v>
      </c>
      <c r="AJ271" s="267">
        <f t="shared" si="1232"/>
        <v>31.578864059790117</v>
      </c>
      <c r="AK271" s="267">
        <f t="shared" si="1361"/>
        <v>1659.2984514151162</v>
      </c>
      <c r="AL271" s="51">
        <f t="shared" si="1362"/>
        <v>1.2975984213970805E-6</v>
      </c>
      <c r="AM271" s="15"/>
      <c r="AN271" s="15"/>
      <c r="AO271" s="34">
        <f t="shared" si="1233"/>
        <v>1.0409761079387549</v>
      </c>
      <c r="AP271" s="34">
        <f t="shared" si="1234"/>
        <v>1.0290129939008219</v>
      </c>
      <c r="AR271" s="26">
        <f t="shared" si="1235"/>
        <v>0.89316211089417019</v>
      </c>
      <c r="AS271" s="26">
        <f t="shared" si="1236"/>
        <v>0.77822354821754536</v>
      </c>
      <c r="AT271" s="26">
        <f t="shared" si="1237"/>
        <v>1.1572628335109116</v>
      </c>
      <c r="AU271" s="26">
        <f t="shared" si="1238"/>
        <v>1.2975984213970806</v>
      </c>
      <c r="AW271" s="26">
        <f t="shared" si="1239"/>
        <v>1.0802954146740049</v>
      </c>
      <c r="AZ271" s="34">
        <f t="shared" si="1240"/>
        <v>12.518253129343263</v>
      </c>
      <c r="BA271" s="34">
        <f t="shared" si="1241"/>
        <v>8.4049091761994745</v>
      </c>
      <c r="BB271" s="34">
        <f t="shared" si="1242"/>
        <v>0.25721619632058718</v>
      </c>
      <c r="BC271">
        <f t="shared" si="1243"/>
        <v>1.3624227909913111E-4</v>
      </c>
      <c r="BE271" s="34"/>
      <c r="BI271" s="258">
        <f>[11]National!CQ201</f>
        <v>0.97329691928899609</v>
      </c>
      <c r="BJ271" s="258">
        <f>[10]Commercial_Total!Y200</f>
        <v>0.7915394412763932</v>
      </c>
      <c r="BK271" s="258">
        <f>[12]Total_Industrial!Z206</f>
        <v>0.97100400291761568</v>
      </c>
      <c r="BL271" s="51">
        <f t="shared" si="1363"/>
        <v>1.2975984213970806</v>
      </c>
      <c r="BM271" s="1"/>
      <c r="BN271" s="1"/>
      <c r="BO271" s="258">
        <f>[11]National!CU201</f>
        <v>0.91766663717237884</v>
      </c>
      <c r="BP271" s="258">
        <f>[10]Commercial_Total!X200</f>
        <v>0.98317722103983163</v>
      </c>
      <c r="BQ271" s="258">
        <f>[12]Total_Industrial!AD206</f>
        <v>1.1918213740158361</v>
      </c>
      <c r="BR271" s="51">
        <v>1</v>
      </c>
      <c r="CA271" s="83">
        <f t="shared" si="1319"/>
        <v>0.71141099973588562</v>
      </c>
      <c r="CB271" s="83">
        <f t="shared" si="1244"/>
        <v>1.0318293035366399</v>
      </c>
      <c r="CC271" s="83">
        <f t="shared" si="1245"/>
        <v>1.0802954146740049</v>
      </c>
      <c r="CD271" s="83">
        <f t="shared" si="1246"/>
        <v>1.1455591628570621</v>
      </c>
      <c r="CE271" s="83">
        <f t="shared" si="1247"/>
        <v>1.0303964086941391</v>
      </c>
      <c r="CF271" s="83">
        <f t="shared" si="1248"/>
        <v>0.91521004108274517</v>
      </c>
      <c r="CG271" s="471">
        <f t="shared" si="1373"/>
        <v>0.76853422376652569</v>
      </c>
      <c r="CH271" s="471">
        <f t="shared" si="1249"/>
        <v>0.76853404096332689</v>
      </c>
      <c r="CI271" s="9"/>
      <c r="CJ271" s="84">
        <f t="shared" si="1297"/>
        <v>1.1803800473545811</v>
      </c>
      <c r="CL271" s="87">
        <f t="shared" si="1250"/>
        <v>1.0437751992545623</v>
      </c>
      <c r="CM271" s="87">
        <f t="shared" si="1298"/>
        <v>3.687117396101659E-3</v>
      </c>
      <c r="CN271" s="92">
        <f t="shared" si="1299"/>
        <v>1</v>
      </c>
      <c r="CO271" s="92">
        <f t="shared" si="1300"/>
        <v>1</v>
      </c>
      <c r="CP271" s="5">
        <f t="shared" si="1301"/>
        <v>1</v>
      </c>
      <c r="CQ271" s="91">
        <f t="shared" si="1302"/>
        <v>1</v>
      </c>
      <c r="CR271" s="37">
        <f t="shared" si="1251"/>
        <v>0.76853422376652569</v>
      </c>
      <c r="CS271">
        <f t="shared" si="1252"/>
        <v>1.1803800473545811</v>
      </c>
      <c r="CT271" s="84">
        <f t="shared" si="1253"/>
        <v>0.94302891522399668</v>
      </c>
      <c r="CU271" s="205"/>
      <c r="CV271" s="244"/>
      <c r="CW271" s="5"/>
      <c r="CX271" s="26">
        <f t="shared" si="1254"/>
        <v>0.3350317148948293</v>
      </c>
      <c r="CY271" s="26">
        <f t="shared" si="1255"/>
        <v>0.25496981370268046</v>
      </c>
      <c r="CZ271" s="26">
        <f t="shared" si="1256"/>
        <v>0.4099983015736488</v>
      </c>
      <c r="DA271" s="26">
        <f t="shared" si="1257"/>
        <v>1.6982884135221108E-7</v>
      </c>
      <c r="DB271" s="26">
        <f t="shared" si="1258"/>
        <v>0</v>
      </c>
      <c r="DC271" s="26">
        <f t="shared" si="1303"/>
        <v>0.99999999999999989</v>
      </c>
      <c r="DE271" s="26">
        <f t="shared" si="1320"/>
        <v>0.33576586924814039</v>
      </c>
      <c r="DF271" s="26">
        <f t="shared" si="1321"/>
        <v>0.25659813456154434</v>
      </c>
      <c r="DG271" s="26">
        <f t="shared" si="1322"/>
        <v>0.40762725182574888</v>
      </c>
      <c r="DH271" s="26">
        <f t="shared" si="1323"/>
        <v>1.7004697578186377E-7</v>
      </c>
      <c r="DI271" s="26" t="e">
        <f t="shared" si="1324"/>
        <v>#DIV/0!</v>
      </c>
      <c r="DJ271" s="26">
        <f t="shared" si="1325"/>
        <v>0.9999914256824094</v>
      </c>
      <c r="DK271" s="26"/>
      <c r="DL271" s="26">
        <f t="shared" si="1326"/>
        <v>0.33576874823602476</v>
      </c>
      <c r="DM271" s="26">
        <f t="shared" si="1327"/>
        <v>0.25660033473430821</v>
      </c>
      <c r="DN271" s="26">
        <f t="shared" si="1328"/>
        <v>0.40763074698123319</v>
      </c>
      <c r="DO271" s="26">
        <f t="shared" si="1329"/>
        <v>1.7004843383114123E-7</v>
      </c>
      <c r="DP271" s="26" t="e">
        <f t="shared" si="1330"/>
        <v>#DIV/0!</v>
      </c>
      <c r="DQ271" s="26">
        <f t="shared" si="1331"/>
        <v>1</v>
      </c>
      <c r="DR271" s="26"/>
      <c r="DS271" s="26"/>
      <c r="DT271" s="26">
        <f t="shared" si="1332"/>
        <v>-2.3883791800996288E-2</v>
      </c>
      <c r="DU271" s="26">
        <f t="shared" si="1333"/>
        <v>-3.4849046308334679E-2</v>
      </c>
      <c r="DV271" s="26">
        <f t="shared" si="1334"/>
        <v>7.5760915467566955E-2</v>
      </c>
      <c r="DW271" s="26">
        <f t="shared" si="1335"/>
        <v>1.9248298181011765E-2</v>
      </c>
      <c r="DX271" s="26" t="e">
        <f t="shared" si="1336"/>
        <v>#DIV/0!</v>
      </c>
      <c r="DZ271" s="26">
        <f t="shared" si="1337"/>
        <v>1.0140181191698392</v>
      </c>
      <c r="EA271" s="26">
        <f t="shared" si="1338"/>
        <v>1.1347612511402627</v>
      </c>
      <c r="EB271" s="26">
        <f t="shared" si="1259"/>
        <v>0.94302891522399668</v>
      </c>
      <c r="ED271" s="26">
        <f t="shared" si="1304"/>
        <v>2.7486972043760268E-2</v>
      </c>
      <c r="EE271" s="26">
        <f t="shared" si="1305"/>
        <v>3.0109868510861813E-2</v>
      </c>
      <c r="EF271" s="26">
        <f t="shared" si="1306"/>
        <v>-5.6170577608377001E-2</v>
      </c>
      <c r="EG271" s="26">
        <f t="shared" si="1307"/>
        <v>-1.3835588932259757E-2</v>
      </c>
      <c r="EH271" s="26" t="e">
        <f t="shared" si="1308"/>
        <v>#DIV/0!</v>
      </c>
      <c r="EJ271" s="26">
        <f t="shared" si="1309"/>
        <v>0.99407622681725749</v>
      </c>
      <c r="EK271" s="26">
        <f t="shared" si="1339"/>
        <v>0.95047818155916386</v>
      </c>
      <c r="EL271" s="26">
        <f t="shared" si="1260"/>
        <v>1.1455591628570621</v>
      </c>
      <c r="EO271" s="26">
        <f t="shared" si="1340"/>
        <v>-1.176104856725446E-2</v>
      </c>
      <c r="EP271" s="26">
        <f t="shared" si="1341"/>
        <v>-3.1308785722501194E-3</v>
      </c>
      <c r="EQ271" s="26">
        <f t="shared" si="1342"/>
        <v>1.0849724257138166E-2</v>
      </c>
      <c r="ER271" s="26">
        <f t="shared" si="1343"/>
        <v>1.9248298181011765E-2</v>
      </c>
      <c r="ES271" s="26"/>
      <c r="ET271" s="26">
        <f t="shared" si="1375"/>
        <v>-3.296925684013514E-4</v>
      </c>
      <c r="EU271" s="26">
        <f t="shared" si="1344"/>
        <v>0.99967036177422119</v>
      </c>
      <c r="EV271" s="26">
        <f t="shared" si="1345"/>
        <v>1.0932927686184337</v>
      </c>
      <c r="EW271" s="26">
        <f t="shared" si="1261"/>
        <v>0.91521004108274517</v>
      </c>
      <c r="EX271" s="26">
        <f t="shared" si="1374"/>
        <v>-3.296925684013514E-4</v>
      </c>
      <c r="EY271" s="26">
        <f t="shared" si="1310"/>
        <v>-1.2122743233741904E-2</v>
      </c>
      <c r="EZ271" s="26">
        <f t="shared" si="1311"/>
        <v>-3.1718167736084511E-2</v>
      </c>
      <c r="FA271" s="26">
        <f t="shared" si="1312"/>
        <v>6.4910958931190241E-2</v>
      </c>
      <c r="FB271" s="26">
        <f t="shared" si="1313"/>
        <v>0</v>
      </c>
      <c r="FC271" s="26"/>
      <c r="FD271" s="26"/>
      <c r="FE271" s="26">
        <f t="shared" si="1346"/>
        <v>1.0143523924813624</v>
      </c>
      <c r="FF271" s="26">
        <f t="shared" si="1347"/>
        <v>1.0379306061204192</v>
      </c>
      <c r="FG271" s="26">
        <f t="shared" si="1262"/>
        <v>1.0303964086941391</v>
      </c>
      <c r="FW271" s="26">
        <f t="shared" si="1263"/>
        <v>0.71141099973588562</v>
      </c>
      <c r="FY271" s="8">
        <f t="shared" si="1348"/>
        <v>25</v>
      </c>
      <c r="FZ271" t="b">
        <f t="shared" si="1314"/>
        <v>1</v>
      </c>
      <c r="GD271" s="11"/>
      <c r="GE271" s="11"/>
      <c r="GF271" s="11"/>
      <c r="GG271" s="17">
        <f t="shared" ca="1" si="1264"/>
        <v>2010</v>
      </c>
      <c r="GH271" s="18">
        <f t="shared" ca="1" si="1265"/>
        <v>1.9618417577442113</v>
      </c>
      <c r="GI271" s="18">
        <f t="shared" ca="1" si="1266"/>
        <v>0.76361922454761921</v>
      </c>
      <c r="GJ271" s="18">
        <f t="shared" ca="1" si="1267"/>
        <v>1.0898989073675727</v>
      </c>
      <c r="GK271" s="94">
        <f t="shared" ca="1" si="1357"/>
        <v>1.6327776422089104</v>
      </c>
      <c r="GM271">
        <f t="shared" ca="1" si="1316"/>
        <v>2010</v>
      </c>
      <c r="GN271" s="18">
        <f t="shared" ca="1" si="1268"/>
        <v>1.0843909682588884</v>
      </c>
      <c r="GO271" s="18">
        <f t="shared" ca="1" si="1269"/>
        <v>1.2709551531467094</v>
      </c>
      <c r="GP271" s="18">
        <f t="shared" ca="1" si="1270"/>
        <v>0.94187342806226837</v>
      </c>
      <c r="GQ271" s="18">
        <f t="shared" ca="1" si="1271"/>
        <v>0.65577659428628921</v>
      </c>
      <c r="GR271" s="21" t="s">
        <v>207</v>
      </c>
      <c r="GY271" s="14"/>
      <c r="HA271">
        <f t="shared" si="1272"/>
        <v>0.51276356582120131</v>
      </c>
      <c r="HB271">
        <f t="shared" si="1273"/>
        <v>1.3134173217202989</v>
      </c>
      <c r="HC271">
        <f t="shared" si="1274"/>
        <v>1.0010569983170066</v>
      </c>
      <c r="HD271">
        <f t="shared" si="1275"/>
        <v>0.85018855599397347</v>
      </c>
      <c r="HE271">
        <f t="shared" si="1276"/>
        <v>0.57318386886191475</v>
      </c>
      <c r="HF271">
        <f t="shared" si="1277"/>
        <v>0.57318411129199098</v>
      </c>
      <c r="HH271">
        <f t="shared" si="1278"/>
        <v>1.3148056016188845</v>
      </c>
      <c r="HJ271">
        <f t="shared" si="1279"/>
        <v>0.75396251132158365</v>
      </c>
      <c r="HK271">
        <f t="shared" si="1280"/>
        <v>0.65497513895082771</v>
      </c>
      <c r="HL271">
        <f t="shared" si="1281"/>
        <v>1.2020027048826558</v>
      </c>
      <c r="HM271">
        <f t="shared" si="1282"/>
        <v>1.6972374204353908</v>
      </c>
      <c r="HN271" t="e">
        <f t="shared" si="1283"/>
        <v>#DIV/0!</v>
      </c>
      <c r="HP271" s="8">
        <f t="shared" si="1349"/>
        <v>25</v>
      </c>
      <c r="HQ271" t="b">
        <f t="shared" si="1317"/>
        <v>1</v>
      </c>
      <c r="HT271" s="11"/>
      <c r="HU271" s="11"/>
      <c r="HV271" s="11"/>
      <c r="HW271" s="11" t="e">
        <f t="shared" ca="1" si="1364"/>
        <v>#DIV/0!</v>
      </c>
      <c r="HX271" s="12">
        <f t="shared" ca="1" si="1365"/>
        <v>1.4140362963903039</v>
      </c>
      <c r="HY271" s="12">
        <f t="shared" ca="1" si="1366"/>
        <v>0.82089266007838935</v>
      </c>
      <c r="HZ271" s="12">
        <f t="shared" ca="1" si="1367"/>
        <v>0.8930787205352495</v>
      </c>
      <c r="IC271" s="12">
        <f t="shared" ca="1" si="1368"/>
        <v>0.87978195343382926</v>
      </c>
      <c r="ID271" s="12">
        <f t="shared" ca="1" si="1369"/>
        <v>0.89108312491353792</v>
      </c>
      <c r="IE271" s="12">
        <f t="shared" ca="1" si="1370"/>
        <v>0.64732423471263523</v>
      </c>
      <c r="IF271" s="12">
        <f t="shared" ca="1" si="1371"/>
        <v>1.0006421700916348</v>
      </c>
      <c r="IG271" s="12">
        <f t="shared" ca="1" si="1372"/>
        <v>0.92619973231159913</v>
      </c>
    </row>
    <row r="272" spans="1:241" x14ac:dyDescent="0.2">
      <c r="A272" t="s">
        <v>200</v>
      </c>
      <c r="B272" s="1">
        <f t="shared" si="1318"/>
        <v>1975</v>
      </c>
      <c r="C272" s="42">
        <f>'Annual Data - MER Dec 2019 PNNL'!C39</f>
        <v>2006.7349999999999</v>
      </c>
      <c r="D272" s="42">
        <f>'Annual Data - MER Dec 2019 PNNL'!F39</f>
        <v>1597.826</v>
      </c>
      <c r="E272" s="42">
        <f>'Annual Data - MER Dec 2019 PNNL'!I39</f>
        <v>2346.3629999999998</v>
      </c>
      <c r="F272" s="42">
        <f>'Annual Data - MER Dec 2019 PNNL'!L39</f>
        <v>10.148999999999999</v>
      </c>
      <c r="G272" s="42"/>
      <c r="H272" s="42">
        <f t="shared" si="1292"/>
        <v>5961.0729999999994</v>
      </c>
      <c r="I272" s="27">
        <f t="shared" si="1293"/>
        <v>1747.0905627198124</v>
      </c>
      <c r="J272" s="1"/>
      <c r="K272" s="525"/>
      <c r="L272" s="27">
        <f>[11]National!H202</f>
        <v>2006.7360000000001</v>
      </c>
      <c r="M272" s="42">
        <f>[10]Commercial_Total!D201</f>
        <v>1597.8260000000002</v>
      </c>
      <c r="N272" s="42">
        <f>[12]Total_Industrial!F207</f>
        <v>2312.5496802111911</v>
      </c>
      <c r="O272" s="440">
        <v>1E-3</v>
      </c>
      <c r="P272" s="27"/>
      <c r="Q272" s="27">
        <f t="shared" si="1294"/>
        <v>5917.1126802111921</v>
      </c>
      <c r="R272" s="27">
        <f t="shared" si="1295"/>
        <v>1734.2065299563869</v>
      </c>
      <c r="S272" s="27"/>
      <c r="T272" s="51">
        <f t="shared" si="1350"/>
        <v>1.0000004983219011</v>
      </c>
      <c r="U272" s="51">
        <f t="shared" si="1351"/>
        <v>1.0000000000000002</v>
      </c>
      <c r="V272" s="51">
        <f t="shared" si="1352"/>
        <v>0.98558905003667008</v>
      </c>
      <c r="W272" s="51">
        <f t="shared" si="1353"/>
        <v>9.8531875061582435E-5</v>
      </c>
      <c r="X272" s="51" t="e">
        <f t="shared" si="1354"/>
        <v>#DIV/0!</v>
      </c>
      <c r="Y272" s="51">
        <f t="shared" si="1355"/>
        <v>0.9926254350871383</v>
      </c>
      <c r="AA272" s="23">
        <f t="shared" si="1356"/>
        <v>72520.665866179261</v>
      </c>
      <c r="AB272" s="23">
        <f t="shared" si="1356"/>
        <v>48478.406456760917</v>
      </c>
      <c r="AC272" s="27">
        <f t="shared" si="1358"/>
        <v>1396.5768663670813</v>
      </c>
      <c r="AD272" s="58">
        <f t="shared" si="1358"/>
        <v>0.77452140460648522</v>
      </c>
      <c r="AE272" s="27">
        <f t="shared" si="1231"/>
        <v>5917.1126802111921</v>
      </c>
      <c r="AF272" s="27">
        <f t="shared" si="1359"/>
        <v>5644.8</v>
      </c>
      <c r="AI272" s="267">
        <f t="shared" si="1360"/>
        <v>27.671229656150491</v>
      </c>
      <c r="AJ272" s="267">
        <f t="shared" si="1232"/>
        <v>32.959540479638925</v>
      </c>
      <c r="AK272" s="267">
        <f t="shared" si="1361"/>
        <v>1655.8699602599263</v>
      </c>
      <c r="AL272" s="51">
        <f t="shared" si="1362"/>
        <v>1.2911199019839547E-6</v>
      </c>
      <c r="AM272" s="15"/>
      <c r="AN272" s="15"/>
      <c r="AO272" s="34">
        <f t="shared" si="1233"/>
        <v>1.0482413336541936</v>
      </c>
      <c r="AP272" s="34">
        <f t="shared" si="1234"/>
        <v>1.0560290887188206</v>
      </c>
      <c r="AR272" s="26">
        <f t="shared" si="1235"/>
        <v>0.88710657294178286</v>
      </c>
      <c r="AS272" s="26">
        <f t="shared" si="1236"/>
        <v>0.81224867655530542</v>
      </c>
      <c r="AT272" s="26">
        <f t="shared" si="1237"/>
        <v>1.1548716630825064</v>
      </c>
      <c r="AU272" s="26">
        <f t="shared" si="1238"/>
        <v>1.2911199019839548</v>
      </c>
      <c r="AW272" s="26">
        <f t="shared" si="1239"/>
        <v>1.0878350594046617</v>
      </c>
      <c r="AZ272" s="34">
        <f t="shared" si="1240"/>
        <v>12.847340183209194</v>
      </c>
      <c r="BA272" s="34">
        <f t="shared" si="1241"/>
        <v>8.5881530712799243</v>
      </c>
      <c r="BB272" s="34">
        <f t="shared" si="1242"/>
        <v>0.24740945053271704</v>
      </c>
      <c r="BC272">
        <f t="shared" si="1243"/>
        <v>1.372097159521126E-4</v>
      </c>
      <c r="BE272" s="34"/>
      <c r="BI272" s="258">
        <f>[11]National!CQ202</f>
        <v>0.9507685440367426</v>
      </c>
      <c r="BJ272" s="258">
        <f>[10]Commercial_Total!Y201</f>
        <v>0.80360855920109708</v>
      </c>
      <c r="BK272" s="258">
        <f>[12]Total_Industrial!Z207</f>
        <v>1.0403039713628903</v>
      </c>
      <c r="BL272" s="51">
        <f t="shared" si="1363"/>
        <v>1.2911199019839548</v>
      </c>
      <c r="BM272" s="1"/>
      <c r="BN272" s="1"/>
      <c r="BO272" s="258">
        <f>[11]National!CU202</f>
        <v>0.93304156779875502</v>
      </c>
      <c r="BP272" s="258">
        <f>[10]Commercial_Total!X201</f>
        <v>1.0107516492392734</v>
      </c>
      <c r="BQ272" s="258">
        <f>[12]Total_Industrial!AD207</f>
        <v>1.1101275536556909</v>
      </c>
      <c r="BR272" s="51">
        <v>1</v>
      </c>
      <c r="CA272" s="83">
        <f t="shared" si="1319"/>
        <v>0.70993950522569205</v>
      </c>
      <c r="CB272" s="83">
        <f t="shared" si="1244"/>
        <v>1.0589193388088496</v>
      </c>
      <c r="CC272" s="83">
        <f t="shared" si="1245"/>
        <v>1.0878350594046617</v>
      </c>
      <c r="CD272" s="83">
        <f t="shared" si="1246"/>
        <v>1.1442366454359465</v>
      </c>
      <c r="CE272" s="83">
        <f t="shared" si="1247"/>
        <v>1.014477813664002</v>
      </c>
      <c r="CF272" s="83">
        <f t="shared" si="1248"/>
        <v>0.93713992373129273</v>
      </c>
      <c r="CG272" s="471">
        <f t="shared" si="1373"/>
        <v>0.77229671845028414</v>
      </c>
      <c r="CH272" s="471">
        <f t="shared" si="1249"/>
        <v>0.77229708384090678</v>
      </c>
      <c r="CI272" s="9"/>
      <c r="CJ272" s="84">
        <f t="shared" si="1297"/>
        <v>1.1608026903760909</v>
      </c>
      <c r="CL272" s="87">
        <f t="shared" si="1250"/>
        <v>1.0743978000460592</v>
      </c>
      <c r="CM272" s="87">
        <f t="shared" si="1298"/>
        <v>3.7455375077071239E-3</v>
      </c>
      <c r="CN272" s="92">
        <f t="shared" si="1299"/>
        <v>1</v>
      </c>
      <c r="CO272" s="92">
        <f t="shared" si="1300"/>
        <v>1</v>
      </c>
      <c r="CP272" s="5">
        <f t="shared" si="1301"/>
        <v>1</v>
      </c>
      <c r="CQ272" s="91">
        <f t="shared" si="1302"/>
        <v>1</v>
      </c>
      <c r="CR272" s="37">
        <f t="shared" si="1251"/>
        <v>0.77229671845028414</v>
      </c>
      <c r="CS272">
        <f t="shared" si="1252"/>
        <v>1.1608026903760909</v>
      </c>
      <c r="CT272" s="84">
        <f t="shared" si="1253"/>
        <v>0.95070811072494876</v>
      </c>
      <c r="CU272" s="205"/>
      <c r="CV272" s="244"/>
      <c r="CW272" s="5"/>
      <c r="CX272" s="26">
        <f t="shared" si="1254"/>
        <v>0.33914108256062081</v>
      </c>
      <c r="CY272" s="26">
        <f t="shared" si="1255"/>
        <v>0.27003474267841238</v>
      </c>
      <c r="CZ272" s="26">
        <f t="shared" si="1256"/>
        <v>0.39082400575962195</v>
      </c>
      <c r="DA272" s="26">
        <f t="shared" si="1257"/>
        <v>1.6900134475118839E-7</v>
      </c>
      <c r="DB272" s="26">
        <f t="shared" si="1258"/>
        <v>0</v>
      </c>
      <c r="DC272" s="26">
        <f t="shared" si="1303"/>
        <v>0.99999999999999978</v>
      </c>
      <c r="DE272" s="26">
        <f t="shared" si="1320"/>
        <v>0.33708222396471615</v>
      </c>
      <c r="DF272" s="26">
        <f t="shared" si="1321"/>
        <v>0.26243021470840089</v>
      </c>
      <c r="DG272" s="26">
        <f t="shared" si="1322"/>
        <v>0.40033462611106946</v>
      </c>
      <c r="DH272" s="26">
        <f t="shared" si="1323"/>
        <v>1.6941475623021723E-7</v>
      </c>
      <c r="DI272" s="26" t="e">
        <f t="shared" si="1324"/>
        <v>#DIV/0!</v>
      </c>
      <c r="DJ272" s="26">
        <f t="shared" si="1325"/>
        <v>0.99984723419894261</v>
      </c>
      <c r="DK272" s="26"/>
      <c r="DL272" s="26">
        <f t="shared" si="1326"/>
        <v>0.33713372646850359</v>
      </c>
      <c r="DM272" s="26">
        <f t="shared" si="1327"/>
        <v>0.26247031119574449</v>
      </c>
      <c r="DN272" s="26">
        <f t="shared" si="1328"/>
        <v>0.40039579289511107</v>
      </c>
      <c r="DO272" s="26">
        <f t="shared" si="1329"/>
        <v>1.69440640965466E-7</v>
      </c>
      <c r="DP272" s="26" t="e">
        <f t="shared" si="1330"/>
        <v>#DIV/0!</v>
      </c>
      <c r="DQ272" s="26">
        <f t="shared" si="1331"/>
        <v>1.0000000000000002</v>
      </c>
      <c r="DR272" s="26"/>
      <c r="DS272" s="26"/>
      <c r="DT272" s="26">
        <f t="shared" si="1332"/>
        <v>-6.802974586674719E-3</v>
      </c>
      <c r="DU272" s="26">
        <f t="shared" si="1333"/>
        <v>4.2792725245976104E-2</v>
      </c>
      <c r="DV272" s="26">
        <f t="shared" si="1334"/>
        <v>-2.0683669435395619E-3</v>
      </c>
      <c r="DW272" s="26">
        <f t="shared" si="1335"/>
        <v>-5.0052049924763252E-3</v>
      </c>
      <c r="DX272" s="26" t="e">
        <f t="shared" si="1336"/>
        <v>#DIV/0!</v>
      </c>
      <c r="DZ272" s="26">
        <f t="shared" si="1337"/>
        <v>1.0081431177527871</v>
      </c>
      <c r="EA272" s="26">
        <f t="shared" si="1338"/>
        <v>1.1440017456295979</v>
      </c>
      <c r="EB272" s="26">
        <f t="shared" si="1259"/>
        <v>0.95070811072494876</v>
      </c>
      <c r="ED272" s="26">
        <f t="shared" si="1304"/>
        <v>2.5948970755437343E-2</v>
      </c>
      <c r="EE272" s="26">
        <f t="shared" si="1305"/>
        <v>2.15677428371393E-2</v>
      </c>
      <c r="EF272" s="26">
        <f t="shared" si="1306"/>
        <v>-3.8872303444806335E-2</v>
      </c>
      <c r="EG272" s="26">
        <f t="shared" si="1307"/>
        <v>7.0757639865803596E-3</v>
      </c>
      <c r="EH272" s="26" t="e">
        <f t="shared" si="1308"/>
        <v>#DIV/0!</v>
      </c>
      <c r="EJ272" s="26">
        <f t="shared" si="1309"/>
        <v>0.99884552674013161</v>
      </c>
      <c r="EK272" s="26">
        <f t="shared" si="1339"/>
        <v>0.94938087991446551</v>
      </c>
      <c r="EL272" s="26">
        <f t="shared" si="1260"/>
        <v>1.1442366454359465</v>
      </c>
      <c r="EO272" s="26">
        <f t="shared" si="1340"/>
        <v>-2.3418542946563231E-2</v>
      </c>
      <c r="EP272" s="26">
        <f t="shared" si="1341"/>
        <v>1.5132574825663145E-2</v>
      </c>
      <c r="EQ272" s="26">
        <f t="shared" si="1342"/>
        <v>6.8937638834469045E-2</v>
      </c>
      <c r="ER272" s="26">
        <f t="shared" si="1343"/>
        <v>-5.0052049924763252E-3</v>
      </c>
      <c r="ES272" s="26"/>
      <c r="ET272" s="26">
        <f t="shared" si="1375"/>
        <v>2.3679010685006118E-2</v>
      </c>
      <c r="EU272" s="26">
        <f t="shared" si="1344"/>
        <v>1.0239615844059176</v>
      </c>
      <c r="EV272" s="26">
        <f t="shared" si="1345"/>
        <v>1.1194897955740637</v>
      </c>
      <c r="EW272" s="26">
        <f t="shared" si="1261"/>
        <v>0.93713992373129273</v>
      </c>
      <c r="EX272" s="26">
        <f t="shared" si="1374"/>
        <v>2.3679010685006118E-2</v>
      </c>
      <c r="EY272" s="26">
        <f t="shared" si="1310"/>
        <v>1.6615568359888623E-2</v>
      </c>
      <c r="EZ272" s="26">
        <f t="shared" si="1311"/>
        <v>2.7660150420312793E-2</v>
      </c>
      <c r="FA272" s="26">
        <f t="shared" si="1312"/>
        <v>-7.1007781474811668E-2</v>
      </c>
      <c r="FB272" s="26">
        <f t="shared" si="1313"/>
        <v>0</v>
      </c>
      <c r="FC272" s="26"/>
      <c r="FD272" s="26"/>
      <c r="FE272" s="26">
        <f t="shared" si="1346"/>
        <v>0.98455099911468913</v>
      </c>
      <c r="FF272" s="26">
        <f t="shared" si="1347"/>
        <v>1.0218956152675736</v>
      </c>
      <c r="FG272" s="26">
        <f t="shared" si="1262"/>
        <v>1.014477813664002</v>
      </c>
      <c r="FW272" s="26">
        <f t="shared" si="1263"/>
        <v>0.70993950522569205</v>
      </c>
      <c r="FY272" s="8">
        <f t="shared" si="1348"/>
        <v>26</v>
      </c>
      <c r="FZ272" t="b">
        <f t="shared" si="1314"/>
        <v>1</v>
      </c>
      <c r="GD272" s="11"/>
      <c r="GE272" s="11"/>
      <c r="GF272" s="11"/>
      <c r="GG272" s="17">
        <f t="shared" ca="1" si="1264"/>
        <v>2011</v>
      </c>
      <c r="GH272" s="20">
        <f t="shared" ca="1" si="1265"/>
        <v>1.9922652211643672</v>
      </c>
      <c r="GI272" s="20">
        <f t="shared" ca="1" si="1266"/>
        <v>0.75899035179144692</v>
      </c>
      <c r="GJ272" s="20">
        <f t="shared" ca="1" si="1267"/>
        <v>1.0867380611050941</v>
      </c>
      <c r="GN272" s="12">
        <f t="shared" ref="GN272:GN307" ca="1" si="1376">IF($FZ272,OFFSET(AR$166,$FZ$4+$FY272,0),"")</f>
        <v>0.87552076443792703</v>
      </c>
      <c r="GO272" s="12">
        <f t="shared" ref="GO272:GO307" ca="1" si="1377">IF($FZ272,OFFSET(AS$166,$FZ$4+$FY272,0),"")</f>
        <v>0.94521708668247384</v>
      </c>
      <c r="GP272" s="12">
        <f t="shared" ref="GP272:GP307" ca="1" si="1378">IF($FZ272,OFFSET(AT$166,$FZ$4+$FY272,0),"")</f>
        <v>0.61989624296461576</v>
      </c>
      <c r="GQ272" s="12">
        <f t="shared" ref="GQ272:GQ307" ca="1" si="1379">IF($FZ272,OFFSET(AU$166,$FZ$4+$FY272,0),"")</f>
        <v>0.86055937321903031</v>
      </c>
      <c r="GR272" s="12">
        <f t="shared" ref="GR272:GR307" ca="1" si="1380">IF($FZ272,OFFSET(AV$166,$FZ$4+$FY272,0),"")</f>
        <v>0.90720244641392966</v>
      </c>
      <c r="GY272" s="14"/>
      <c r="HA272">
        <f t="shared" si="1272"/>
        <v>0.51170295701361568</v>
      </c>
      <c r="HB272">
        <f t="shared" si="1273"/>
        <v>1.3119010165433251</v>
      </c>
      <c r="HC272">
        <f t="shared" si="1274"/>
        <v>0.98559166786376029</v>
      </c>
      <c r="HD272">
        <f t="shared" si="1275"/>
        <v>0.87056042083936824</v>
      </c>
      <c r="HE272">
        <f t="shared" si="1276"/>
        <v>0.57598999146871255</v>
      </c>
      <c r="HF272">
        <f t="shared" si="1277"/>
        <v>0.57599064460421179</v>
      </c>
      <c r="HH272">
        <f t="shared" si="1278"/>
        <v>1.2929987109670984</v>
      </c>
      <c r="HJ272">
        <f t="shared" si="1279"/>
        <v>0.74885073088856202</v>
      </c>
      <c r="HK272">
        <f t="shared" si="1280"/>
        <v>0.68361165761167708</v>
      </c>
      <c r="HL272">
        <f t="shared" si="1281"/>
        <v>1.1995190916190563</v>
      </c>
      <c r="HM272">
        <f t="shared" si="1282"/>
        <v>1.6887636234611809</v>
      </c>
      <c r="HN272" t="e">
        <f t="shared" si="1283"/>
        <v>#DIV/0!</v>
      </c>
      <c r="HP272" s="8">
        <f t="shared" si="1349"/>
        <v>26</v>
      </c>
      <c r="HQ272" t="b">
        <f t="shared" si="1317"/>
        <v>1</v>
      </c>
      <c r="HT272" s="11"/>
      <c r="HU272" s="11"/>
      <c r="HV272" s="11"/>
      <c r="HW272" s="11">
        <f t="shared" ca="1" si="1364"/>
        <v>0</v>
      </c>
      <c r="HX272" s="12">
        <f t="shared" ca="1" si="1365"/>
        <v>0</v>
      </c>
      <c r="HY272" s="12">
        <f t="shared" ca="1" si="1366"/>
        <v>0</v>
      </c>
      <c r="HZ272" s="12">
        <f t="shared" ca="1" si="1367"/>
        <v>0</v>
      </c>
      <c r="IC272" s="12">
        <f t="shared" ca="1" si="1368"/>
        <v>0</v>
      </c>
      <c r="ID272" s="12">
        <f t="shared" ca="1" si="1369"/>
        <v>0</v>
      </c>
      <c r="IE272" s="12">
        <f t="shared" ca="1" si="1370"/>
        <v>0</v>
      </c>
      <c r="IF272" s="12">
        <f t="shared" ca="1" si="1371"/>
        <v>0</v>
      </c>
      <c r="IG272" s="12">
        <f t="shared" ca="1" si="1372"/>
        <v>0</v>
      </c>
    </row>
    <row r="273" spans="1:241" x14ac:dyDescent="0.2">
      <c r="A273" t="s">
        <v>200</v>
      </c>
      <c r="B273" s="1">
        <f t="shared" si="1318"/>
        <v>1976</v>
      </c>
      <c r="C273" s="42">
        <f>'Annual Data - MER Dec 2019 PNNL'!C40</f>
        <v>2069.2150000000001</v>
      </c>
      <c r="D273" s="42">
        <f>'Annual Data - MER Dec 2019 PNNL'!F40</f>
        <v>1677.943</v>
      </c>
      <c r="E273" s="42">
        <f>'Annual Data - MER Dec 2019 PNNL'!I40</f>
        <v>2572.8829999999998</v>
      </c>
      <c r="F273" s="42">
        <f>'Annual Data - MER Dec 2019 PNNL'!L40</f>
        <v>10.058999999999999</v>
      </c>
      <c r="G273" s="42"/>
      <c r="H273" s="42">
        <f t="shared" si="1292"/>
        <v>6330.1</v>
      </c>
      <c r="I273" s="27">
        <f t="shared" si="1293"/>
        <v>1855.2461899179368</v>
      </c>
      <c r="J273" s="1"/>
      <c r="K273" s="525"/>
      <c r="L273" s="27">
        <f>[11]National!H203</f>
        <v>2069.21</v>
      </c>
      <c r="M273" s="42">
        <f>[10]Commercial_Total!D202</f>
        <v>1677.943</v>
      </c>
      <c r="N273" s="42">
        <f>[12]Total_Industrial!F208</f>
        <v>2480.0011530615075</v>
      </c>
      <c r="O273" s="440">
        <v>1E-3</v>
      </c>
      <c r="P273" s="27"/>
      <c r="Q273" s="27">
        <f t="shared" si="1294"/>
        <v>6227.1551530615079</v>
      </c>
      <c r="R273" s="27">
        <f t="shared" si="1295"/>
        <v>1825.07478108485</v>
      </c>
      <c r="S273" s="27"/>
      <c r="T273" s="51">
        <f t="shared" si="1350"/>
        <v>0.99999758362470792</v>
      </c>
      <c r="U273" s="51">
        <f t="shared" si="1351"/>
        <v>1</v>
      </c>
      <c r="V273" s="51">
        <f t="shared" si="1352"/>
        <v>0.96389970047666673</v>
      </c>
      <c r="W273" s="51">
        <f t="shared" si="1353"/>
        <v>9.9413460582562885E-5</v>
      </c>
      <c r="X273" s="51" t="e">
        <f t="shared" si="1354"/>
        <v>#DIV/0!</v>
      </c>
      <c r="Y273" s="51">
        <f t="shared" si="1355"/>
        <v>0.98373724792049222</v>
      </c>
      <c r="AA273" s="23">
        <f t="shared" si="1356"/>
        <v>74047.725476823762</v>
      </c>
      <c r="AB273" s="23">
        <f t="shared" si="1356"/>
        <v>49218.818000569161</v>
      </c>
      <c r="AC273" s="27">
        <f t="shared" si="1358"/>
        <v>1492.4050777964867</v>
      </c>
      <c r="AD273" s="58">
        <f t="shared" si="1358"/>
        <v>0.82042491580942556</v>
      </c>
      <c r="AE273" s="27">
        <f t="shared" si="1231"/>
        <v>6227.1551530615079</v>
      </c>
      <c r="AF273" s="27">
        <f t="shared" si="1359"/>
        <v>5949</v>
      </c>
      <c r="AI273" s="267">
        <f t="shared" si="1360"/>
        <v>27.944274948021778</v>
      </c>
      <c r="AJ273" s="267">
        <f t="shared" si="1232"/>
        <v>34.091493216691966</v>
      </c>
      <c r="AK273" s="267">
        <f t="shared" si="1361"/>
        <v>1661.7479998950359</v>
      </c>
      <c r="AL273" s="51">
        <f t="shared" si="1362"/>
        <v>1.2188805833784398E-6</v>
      </c>
      <c r="AM273" s="15"/>
      <c r="AN273" s="15"/>
      <c r="AO273" s="34">
        <f t="shared" si="1233"/>
        <v>1.046756623476468</v>
      </c>
      <c r="AP273" s="34">
        <f t="shared" si="1234"/>
        <v>1.0640611867540763</v>
      </c>
      <c r="AR273" s="26">
        <f t="shared" si="1235"/>
        <v>0.89586007888061225</v>
      </c>
      <c r="AS273" s="26">
        <f t="shared" si="1236"/>
        <v>0.84014430553600894</v>
      </c>
      <c r="AT273" s="26">
        <f t="shared" si="1237"/>
        <v>1.1589712491442032</v>
      </c>
      <c r="AU273" s="26">
        <f t="shared" si="1238"/>
        <v>1.2188805833784397</v>
      </c>
      <c r="AW273" s="26">
        <f t="shared" si="1239"/>
        <v>1.0862942693856741</v>
      </c>
      <c r="AZ273" s="34">
        <f t="shared" si="1240"/>
        <v>12.447087825991556</v>
      </c>
      <c r="BA273" s="34">
        <f t="shared" si="1241"/>
        <v>8.2734607498015063</v>
      </c>
      <c r="BB273" s="34">
        <f t="shared" si="1242"/>
        <v>0.25086654526752172</v>
      </c>
      <c r="BC273">
        <f t="shared" si="1243"/>
        <v>1.3790971857613474E-4</v>
      </c>
      <c r="BE273" s="34"/>
      <c r="BI273" s="258">
        <f>[11]National!CQ203</f>
        <v>0.9609189470103795</v>
      </c>
      <c r="BJ273" s="258">
        <f>[10]Commercial_Total!Y202</f>
        <v>0.82563708227147514</v>
      </c>
      <c r="BK273" s="258">
        <f>[12]Total_Industrial!Z208</f>
        <v>1.0318570145224173</v>
      </c>
      <c r="BL273" s="51">
        <f t="shared" si="1363"/>
        <v>1.2188805833784397</v>
      </c>
      <c r="BM273" s="1"/>
      <c r="BN273" s="1"/>
      <c r="BO273" s="258">
        <f>[11]National!CU203</f>
        <v>0.93229515524469619</v>
      </c>
      <c r="BP273" s="258">
        <f>[10]Commercial_Total!X202</f>
        <v>1.0175709443968066</v>
      </c>
      <c r="BQ273" s="258">
        <f>[12]Total_Industrial!AD208</f>
        <v>1.1231882981145354</v>
      </c>
      <c r="BR273" s="51">
        <v>1</v>
      </c>
      <c r="CA273" s="83">
        <f t="shared" si="1319"/>
        <v>0.74819836249072447</v>
      </c>
      <c r="CB273" s="83">
        <f t="shared" si="1244"/>
        <v>1.0669734199242285</v>
      </c>
      <c r="CC273" s="83">
        <f t="shared" si="1245"/>
        <v>1.0862942693856741</v>
      </c>
      <c r="CD273" s="83">
        <f t="shared" si="1246"/>
        <v>1.1269526062706381</v>
      </c>
      <c r="CE273" s="83">
        <f t="shared" si="1247"/>
        <v>1.0207461218572824</v>
      </c>
      <c r="CF273" s="83">
        <f t="shared" si="1248"/>
        <v>0.94433024213569927</v>
      </c>
      <c r="CG273" s="471">
        <f t="shared" si="1373"/>
        <v>0.8127632202700783</v>
      </c>
      <c r="CH273" s="471">
        <f t="shared" si="1249"/>
        <v>0.81276359353741923</v>
      </c>
      <c r="CI273" s="9"/>
      <c r="CJ273" s="84">
        <f t="shared" si="1297"/>
        <v>1.1503325023677107</v>
      </c>
      <c r="CL273" s="87">
        <f t="shared" si="1250"/>
        <v>1.0632316436355085</v>
      </c>
      <c r="CM273" s="87">
        <f t="shared" si="1298"/>
        <v>3.562809372759559E-3</v>
      </c>
      <c r="CN273" s="92">
        <f t="shared" si="1299"/>
        <v>1</v>
      </c>
      <c r="CO273" s="92">
        <f t="shared" si="1300"/>
        <v>1</v>
      </c>
      <c r="CP273" s="5">
        <f t="shared" si="1301"/>
        <v>1</v>
      </c>
      <c r="CQ273" s="91">
        <f t="shared" si="1302"/>
        <v>1</v>
      </c>
      <c r="CR273" s="37">
        <f t="shared" si="1251"/>
        <v>0.8127632202700783</v>
      </c>
      <c r="CS273">
        <f t="shared" si="1252"/>
        <v>1.1503325023677107</v>
      </c>
      <c r="CT273" s="84">
        <f t="shared" si="1253"/>
        <v>0.96392187510039773</v>
      </c>
      <c r="CU273" s="205"/>
      <c r="CV273" s="244"/>
      <c r="CW273" s="5"/>
      <c r="CX273" s="26">
        <f t="shared" si="1254"/>
        <v>0.33228817158710061</v>
      </c>
      <c r="CY273" s="26">
        <f t="shared" si="1255"/>
        <v>0.26945578819809218</v>
      </c>
      <c r="CZ273" s="26">
        <f t="shared" si="1256"/>
        <v>0.3982558796278336</v>
      </c>
      <c r="DA273" s="26">
        <f t="shared" si="1257"/>
        <v>1.6058697357305473E-7</v>
      </c>
      <c r="DB273" s="26">
        <f t="shared" si="1258"/>
        <v>0</v>
      </c>
      <c r="DC273" s="26">
        <f t="shared" si="1303"/>
        <v>1</v>
      </c>
      <c r="DE273" s="26">
        <f t="shared" si="1320"/>
        <v>0.33570296943130973</v>
      </c>
      <c r="DF273" s="26">
        <f t="shared" si="1321"/>
        <v>0.2697451618873436</v>
      </c>
      <c r="DG273" s="26">
        <f t="shared" si="1322"/>
        <v>0.39452827635152815</v>
      </c>
      <c r="DH273" s="26">
        <f t="shared" si="1323"/>
        <v>1.6475834986688689E-7</v>
      </c>
      <c r="DI273" s="26" t="e">
        <f t="shared" si="1324"/>
        <v>#DIV/0!</v>
      </c>
      <c r="DJ273" s="26">
        <f t="shared" si="1325"/>
        <v>0.99997657242853122</v>
      </c>
      <c r="DK273" s="26"/>
      <c r="DL273" s="26">
        <f t="shared" si="1326"/>
        <v>0.33571083432087362</v>
      </c>
      <c r="DM273" s="26">
        <f t="shared" si="1327"/>
        <v>0.26975148150945549</v>
      </c>
      <c r="DN273" s="26">
        <f t="shared" si="1328"/>
        <v>0.39453751940746118</v>
      </c>
      <c r="DO273" s="26">
        <f t="shared" si="1329"/>
        <v>1.647622098453334E-7</v>
      </c>
      <c r="DP273" s="26" t="e">
        <f t="shared" si="1330"/>
        <v>#DIV/0!</v>
      </c>
      <c r="DQ273" s="26">
        <f t="shared" si="1331"/>
        <v>1.0000000000000002</v>
      </c>
      <c r="DR273" s="26"/>
      <c r="DS273" s="26"/>
      <c r="DT273" s="26">
        <f t="shared" si="1332"/>
        <v>9.8191138466216018E-3</v>
      </c>
      <c r="DU273" s="26">
        <f t="shared" si="1333"/>
        <v>3.37671241959904E-2</v>
      </c>
      <c r="DV273" s="26">
        <f t="shared" si="1334"/>
        <v>3.5435338585713956E-3</v>
      </c>
      <c r="DW273" s="26">
        <f t="shared" si="1335"/>
        <v>-5.7577099903483808E-2</v>
      </c>
      <c r="DX273" s="26" t="e">
        <f t="shared" si="1336"/>
        <v>#DIV/0!</v>
      </c>
      <c r="DZ273" s="26">
        <f t="shared" si="1337"/>
        <v>1.0138988657258567</v>
      </c>
      <c r="EA273" s="26">
        <f t="shared" si="1338"/>
        <v>1.1599020722822493</v>
      </c>
      <c r="EB273" s="26">
        <f t="shared" si="1259"/>
        <v>0.96392187510039773</v>
      </c>
      <c r="ED273" s="26">
        <f t="shared" si="1304"/>
        <v>-3.165011429169453E-2</v>
      </c>
      <c r="EE273" s="26">
        <f t="shared" si="1305"/>
        <v>-3.733081186207745E-2</v>
      </c>
      <c r="EF273" s="26">
        <f t="shared" si="1306"/>
        <v>1.3876446938630462E-2</v>
      </c>
      <c r="EG273" s="26">
        <f t="shared" si="1307"/>
        <v>5.0887290879952753E-3</v>
      </c>
      <c r="EH273" s="26" t="e">
        <f t="shared" si="1308"/>
        <v>#DIV/0!</v>
      </c>
      <c r="EJ273" s="26">
        <f t="shared" si="1309"/>
        <v>0.98489469880706071</v>
      </c>
      <c r="EK273" s="26">
        <f t="shared" si="1339"/>
        <v>0.93504019577653974</v>
      </c>
      <c r="EL273" s="26">
        <f t="shared" si="1260"/>
        <v>1.1269526062706381</v>
      </c>
      <c r="EO273" s="26">
        <f t="shared" si="1340"/>
        <v>1.0619411813928769E-2</v>
      </c>
      <c r="EP273" s="26">
        <f t="shared" si="1341"/>
        <v>2.7043025305019033E-2</v>
      </c>
      <c r="EQ273" s="26">
        <f t="shared" si="1342"/>
        <v>-8.1528449635647794E-3</v>
      </c>
      <c r="ER273" s="26">
        <f t="shared" si="1343"/>
        <v>-5.7577099903483808E-2</v>
      </c>
      <c r="ES273" s="26"/>
      <c r="EU273" s="26">
        <f t="shared" si="1344"/>
        <v>1.0076726198749251</v>
      </c>
      <c r="EV273" s="26">
        <f t="shared" si="1345"/>
        <v>1.1280792152293611</v>
      </c>
      <c r="EW273" s="26">
        <f t="shared" si="1261"/>
        <v>0.94433024213569927</v>
      </c>
      <c r="EX273" s="26">
        <f t="shared" si="1374"/>
        <v>7.6433350260088108E-3</v>
      </c>
      <c r="EY273" s="26">
        <f t="shared" si="1310"/>
        <v>-8.0029796730679873E-4</v>
      </c>
      <c r="EZ273" s="26">
        <f t="shared" si="1311"/>
        <v>6.7240988909716909E-3</v>
      </c>
      <c r="FA273" s="26">
        <f t="shared" si="1312"/>
        <v>1.1696413964265583E-2</v>
      </c>
      <c r="FB273" s="26">
        <f t="shared" si="1313"/>
        <v>0</v>
      </c>
      <c r="FC273" s="26"/>
      <c r="FD273" s="26"/>
      <c r="FE273" s="26">
        <f t="shared" si="1346"/>
        <v>1.0061788519264319</v>
      </c>
      <c r="FF273" s="26">
        <f t="shared" si="1347"/>
        <v>1.028209756958582</v>
      </c>
      <c r="FG273" s="26">
        <f t="shared" si="1262"/>
        <v>1.0207461218572824</v>
      </c>
      <c r="FW273" s="26">
        <f t="shared" si="1263"/>
        <v>0.74819836249072447</v>
      </c>
      <c r="FY273" s="8">
        <f t="shared" si="1348"/>
        <v>27</v>
      </c>
      <c r="FZ273" t="b">
        <f t="shared" si="1314"/>
        <v>1</v>
      </c>
      <c r="GD273" s="11"/>
      <c r="GE273" s="11"/>
      <c r="GF273" s="11"/>
      <c r="GG273" s="11">
        <f t="shared" ca="1" si="1264"/>
        <v>2012</v>
      </c>
      <c r="GH273" s="20">
        <f t="shared" ca="1" si="1265"/>
        <v>2.0370766309064154</v>
      </c>
      <c r="GI273" s="20">
        <f t="shared" ca="1" si="1266"/>
        <v>0.74452251236173328</v>
      </c>
      <c r="GJ273" s="20">
        <f t="shared" ca="1" si="1267"/>
        <v>1.0661627945304097</v>
      </c>
      <c r="GN273" s="12">
        <f t="shared" ca="1" si="1376"/>
        <v>0.79693656503019883</v>
      </c>
      <c r="GO273" s="12">
        <f t="shared" ca="1" si="1377"/>
        <v>0.90253566419141518</v>
      </c>
      <c r="GP273" s="12">
        <f t="shared" ca="1" si="1378"/>
        <v>0.590330275969568</v>
      </c>
      <c r="GQ273" s="12">
        <f t="shared" ca="1" si="1379"/>
        <v>0.85714624450695476</v>
      </c>
      <c r="GR273" s="12">
        <f t="shared" ca="1" si="1380"/>
        <v>0.88693447093039446</v>
      </c>
      <c r="GY273" s="14"/>
      <c r="HA273">
        <f t="shared" si="1272"/>
        <v>0.53927878601084178</v>
      </c>
      <c r="HB273">
        <f t="shared" si="1273"/>
        <v>1.292084356553115</v>
      </c>
      <c r="HC273">
        <f t="shared" si="1274"/>
        <v>0.99168149283941565</v>
      </c>
      <c r="HD273">
        <f t="shared" si="1275"/>
        <v>0.87723990002662355</v>
      </c>
      <c r="HE273">
        <f t="shared" si="1276"/>
        <v>0.60617049007904344</v>
      </c>
      <c r="HF273">
        <f t="shared" si="1277"/>
        <v>0.60617116903278556</v>
      </c>
      <c r="HH273">
        <f t="shared" si="1278"/>
        <v>1.2813361435810489</v>
      </c>
      <c r="HJ273">
        <f t="shared" si="1279"/>
        <v>0.75624000013768078</v>
      </c>
      <c r="HK273">
        <f t="shared" si="1280"/>
        <v>0.70708941475434528</v>
      </c>
      <c r="HL273">
        <f t="shared" si="1281"/>
        <v>1.2037771679975304</v>
      </c>
      <c r="HM273">
        <f t="shared" si="1282"/>
        <v>1.5942757813505011</v>
      </c>
      <c r="HN273" t="e">
        <f t="shared" si="1283"/>
        <v>#DIV/0!</v>
      </c>
      <c r="HP273" s="8">
        <f t="shared" si="1349"/>
        <v>27</v>
      </c>
      <c r="HQ273" t="b">
        <f t="shared" si="1317"/>
        <v>1</v>
      </c>
      <c r="HT273" s="11"/>
      <c r="HU273" s="11"/>
      <c r="HV273" s="11"/>
      <c r="HW273" s="11">
        <f t="shared" ca="1" si="1364"/>
        <v>0</v>
      </c>
      <c r="HX273" s="12">
        <f t="shared" ca="1" si="1365"/>
        <v>0</v>
      </c>
      <c r="HY273" s="12">
        <f t="shared" ca="1" si="1366"/>
        <v>0</v>
      </c>
      <c r="HZ273" s="12">
        <f t="shared" ca="1" si="1367"/>
        <v>0</v>
      </c>
      <c r="IC273" s="12">
        <f t="shared" ca="1" si="1368"/>
        <v>0</v>
      </c>
      <c r="ID273" s="12">
        <f t="shared" ca="1" si="1369"/>
        <v>0</v>
      </c>
      <c r="IE273" s="12">
        <f t="shared" ca="1" si="1370"/>
        <v>0</v>
      </c>
      <c r="IF273" s="12">
        <f t="shared" ca="1" si="1371"/>
        <v>0</v>
      </c>
      <c r="IG273" s="12">
        <f t="shared" ca="1" si="1372"/>
        <v>0</v>
      </c>
    </row>
    <row r="274" spans="1:241" x14ac:dyDescent="0.2">
      <c r="A274" t="s">
        <v>200</v>
      </c>
      <c r="B274" s="1">
        <f t="shared" si="1318"/>
        <v>1977</v>
      </c>
      <c r="C274" s="42">
        <f>'Annual Data - MER Dec 2019 PNNL'!C41</f>
        <v>2201.5549999999998</v>
      </c>
      <c r="D274" s="42">
        <f>'Annual Data - MER Dec 2019 PNNL'!F41</f>
        <v>1753.866</v>
      </c>
      <c r="E274" s="42">
        <f>'Annual Data - MER Dec 2019 PNNL'!I41</f>
        <v>2681.9589999999998</v>
      </c>
      <c r="F274" s="42">
        <f>'Annual Data - MER Dec 2019 PNNL'!L41</f>
        <v>10.429</v>
      </c>
      <c r="G274" s="42"/>
      <c r="H274" s="42">
        <f t="shared" si="1292"/>
        <v>6647.8089999999993</v>
      </c>
      <c r="I274" s="27">
        <f t="shared" si="1293"/>
        <v>1948.3613716295426</v>
      </c>
      <c r="J274" s="1"/>
      <c r="K274" s="525"/>
      <c r="L274" s="27">
        <f>[11]National!H204</f>
        <v>2201.5540000000001</v>
      </c>
      <c r="M274" s="42">
        <f>[10]Commercial_Total!D203</f>
        <v>1763.0794031279995</v>
      </c>
      <c r="N274" s="42">
        <f>[12]Total_Industrial!F209</f>
        <v>2598.3145822845559</v>
      </c>
      <c r="O274" s="440">
        <v>1E-3</v>
      </c>
      <c r="P274" s="27"/>
      <c r="Q274" s="27">
        <f t="shared" si="1294"/>
        <v>6562.948985412555</v>
      </c>
      <c r="R274" s="27">
        <f t="shared" si="1295"/>
        <v>1923.4903239778885</v>
      </c>
      <c r="S274" s="27"/>
      <c r="T274" s="51">
        <f t="shared" si="1350"/>
        <v>0.99999954577559969</v>
      </c>
      <c r="U274" s="51">
        <f t="shared" si="1351"/>
        <v>1.0052531967254053</v>
      </c>
      <c r="V274" s="51">
        <f t="shared" si="1352"/>
        <v>0.96881219373023819</v>
      </c>
      <c r="W274" s="51">
        <f t="shared" si="1353"/>
        <v>9.5886470419023881E-5</v>
      </c>
      <c r="X274" s="51" t="e">
        <f t="shared" si="1354"/>
        <v>#DIV/0!</v>
      </c>
      <c r="Y274" s="51">
        <f t="shared" si="1355"/>
        <v>0.98723488978286766</v>
      </c>
      <c r="AA274" s="23">
        <f t="shared" si="1356"/>
        <v>75365.9499935403</v>
      </c>
      <c r="AB274" s="23">
        <f t="shared" si="1356"/>
        <v>50022.048157018362</v>
      </c>
      <c r="AC274" s="27">
        <f t="shared" si="1358"/>
        <v>1559.9049660076644</v>
      </c>
      <c r="AD274" s="58">
        <f t="shared" si="1358"/>
        <v>0.85681885207392539</v>
      </c>
      <c r="AE274" s="27">
        <f t="shared" si="1231"/>
        <v>6562.948985412555</v>
      </c>
      <c r="AF274" s="27">
        <f t="shared" si="1359"/>
        <v>6224.1</v>
      </c>
      <c r="AI274" s="267">
        <f t="shared" si="1360"/>
        <v>29.211520589718535</v>
      </c>
      <c r="AJ274" s="267">
        <f t="shared" si="1232"/>
        <v>35.246045855494025</v>
      </c>
      <c r="AK274" s="267">
        <f t="shared" si="1361"/>
        <v>1665.6877431030562</v>
      </c>
      <c r="AL274" s="51">
        <f t="shared" si="1362"/>
        <v>1.1671078403323006E-6</v>
      </c>
      <c r="AM274" s="15"/>
      <c r="AN274" s="15"/>
      <c r="AO274" s="34">
        <f t="shared" si="1233"/>
        <v>1.0544414430058249</v>
      </c>
      <c r="AP274" s="34">
        <f t="shared" si="1234"/>
        <v>1.0680755450587232</v>
      </c>
      <c r="AR274" s="26">
        <f t="shared" si="1235"/>
        <v>0.93648646058646279</v>
      </c>
      <c r="AS274" s="26">
        <f t="shared" si="1236"/>
        <v>0.86859688221740217</v>
      </c>
      <c r="AT274" s="26">
        <f t="shared" si="1237"/>
        <v>1.1617189877347687</v>
      </c>
      <c r="AU274" s="26">
        <f t="shared" si="1238"/>
        <v>1.1671078403323007</v>
      </c>
      <c r="AW274" s="26">
        <f t="shared" si="1239"/>
        <v>1.0942693566493</v>
      </c>
      <c r="AZ274" s="34">
        <f t="shared" si="1240"/>
        <v>12.108730578483684</v>
      </c>
      <c r="BA274" s="34">
        <f t="shared" si="1241"/>
        <v>8.0368323383329887</v>
      </c>
      <c r="BB274" s="34">
        <f t="shared" si="1242"/>
        <v>0.25062337783899108</v>
      </c>
      <c r="BC274">
        <f t="shared" si="1243"/>
        <v>1.3766148552785549E-4</v>
      </c>
      <c r="BE274" s="34"/>
      <c r="BI274" s="258">
        <f>[11]National!CQ204</f>
        <v>0.96553475665304589</v>
      </c>
      <c r="BJ274" s="258">
        <f>[10]Commercial_Total!Y203</f>
        <v>0.84571319623737085</v>
      </c>
      <c r="BK274" s="258">
        <f>[12]Total_Industrial!Z209</f>
        <v>1.0179640667447658</v>
      </c>
      <c r="BL274" s="51">
        <f t="shared" si="1363"/>
        <v>1.1671078403323007</v>
      </c>
      <c r="BM274" s="1"/>
      <c r="BN274" s="1"/>
      <c r="BO274" s="258">
        <f>[11]National!CU204</f>
        <v>0.96991481055816453</v>
      </c>
      <c r="BP274" s="258">
        <f>[10]Commercial_Total!X203</f>
        <v>1.0270584473339686</v>
      </c>
      <c r="BQ274" s="258">
        <f>[12]Total_Industrial!AD209</f>
        <v>1.1412169352197372</v>
      </c>
      <c r="BR274" s="51">
        <v>1</v>
      </c>
      <c r="CA274" s="83">
        <f t="shared" si="1319"/>
        <v>0.78279734879450646</v>
      </c>
      <c r="CB274" s="83">
        <f t="shared" si="1244"/>
        <v>1.0709987651416177</v>
      </c>
      <c r="CC274" s="83">
        <f t="shared" si="1245"/>
        <v>1.0942693566493</v>
      </c>
      <c r="CD274" s="83">
        <f t="shared" si="1246"/>
        <v>1.10752018229511</v>
      </c>
      <c r="CE274" s="83">
        <f t="shared" si="1247"/>
        <v>1.0434799907274068</v>
      </c>
      <c r="CF274" s="83">
        <f t="shared" si="1248"/>
        <v>0.94686555662714511</v>
      </c>
      <c r="CG274" s="471">
        <f t="shared" si="1373"/>
        <v>0.85659086718370947</v>
      </c>
      <c r="CH274" s="471">
        <f t="shared" si="1249"/>
        <v>0.85659115125214225</v>
      </c>
      <c r="CI274" s="9"/>
      <c r="CJ274" s="84">
        <f t="shared" si="1297"/>
        <v>1.1556751495517172</v>
      </c>
      <c r="CL274" s="87">
        <f t="shared" si="1250"/>
        <v>1.1028890968653335</v>
      </c>
      <c r="CM274" s="87">
        <f t="shared" si="1298"/>
        <v>3.3575118587515903E-3</v>
      </c>
      <c r="CN274" s="92">
        <f t="shared" si="1299"/>
        <v>1</v>
      </c>
      <c r="CO274" s="92">
        <f t="shared" si="1300"/>
        <v>1</v>
      </c>
      <c r="CP274" s="5">
        <f t="shared" si="1301"/>
        <v>1</v>
      </c>
      <c r="CQ274" s="91">
        <f t="shared" si="1302"/>
        <v>1</v>
      </c>
      <c r="CR274" s="37">
        <f t="shared" si="1251"/>
        <v>0.85659086718370947</v>
      </c>
      <c r="CS274">
        <f t="shared" si="1252"/>
        <v>1.1556751495517172</v>
      </c>
      <c r="CT274" s="84">
        <f t="shared" si="1253"/>
        <v>0.98803558990830287</v>
      </c>
      <c r="CU274" s="205"/>
      <c r="CV274" s="244"/>
      <c r="CW274" s="5"/>
      <c r="CX274" s="26">
        <f t="shared" si="1254"/>
        <v>0.33545194468117717</v>
      </c>
      <c r="CY274" s="26">
        <f t="shared" si="1255"/>
        <v>0.26864133898447029</v>
      </c>
      <c r="CZ274" s="26">
        <f t="shared" si="1256"/>
        <v>0.39590656396382495</v>
      </c>
      <c r="DA274" s="26">
        <f t="shared" si="1257"/>
        <v>1.5237052767326042E-7</v>
      </c>
      <c r="DB274" s="26">
        <f t="shared" si="1258"/>
        <v>0</v>
      </c>
      <c r="DC274" s="26">
        <f t="shared" si="1303"/>
        <v>1</v>
      </c>
      <c r="DE274" s="26">
        <f t="shared" si="1320"/>
        <v>0.33386755977690424</v>
      </c>
      <c r="DF274" s="26">
        <f t="shared" si="1321"/>
        <v>0.26904835813644762</v>
      </c>
      <c r="DG274" s="26">
        <f t="shared" si="1322"/>
        <v>0.39708006349019881</v>
      </c>
      <c r="DH274" s="26">
        <f t="shared" si="1323"/>
        <v>1.5644279132284894E-7</v>
      </c>
      <c r="DI274" s="26" t="e">
        <f t="shared" si="1324"/>
        <v>#DIV/0!</v>
      </c>
      <c r="DJ274" s="26">
        <f t="shared" si="1325"/>
        <v>0.99999613784634189</v>
      </c>
      <c r="DK274" s="26"/>
      <c r="DL274" s="26">
        <f t="shared" si="1326"/>
        <v>0.33386884922970161</v>
      </c>
      <c r="DM274" s="26">
        <f t="shared" si="1327"/>
        <v>0.26904939724656141</v>
      </c>
      <c r="DN274" s="26">
        <f t="shared" si="1328"/>
        <v>0.39708159708034152</v>
      </c>
      <c r="DO274" s="26">
        <f t="shared" si="1329"/>
        <v>1.5644339553128127E-7</v>
      </c>
      <c r="DP274" s="26" t="e">
        <f t="shared" si="1330"/>
        <v>#DIV/0!</v>
      </c>
      <c r="DQ274" s="26">
        <f t="shared" si="1331"/>
        <v>1</v>
      </c>
      <c r="DR274" s="26"/>
      <c r="DS274" s="26"/>
      <c r="DT274" s="26">
        <f t="shared" si="1332"/>
        <v>4.4350825500454376E-2</v>
      </c>
      <c r="DU274" s="26">
        <f t="shared" si="1333"/>
        <v>3.3305461272496346E-2</v>
      </c>
      <c r="DV274" s="26">
        <f t="shared" si="1334"/>
        <v>2.3680367426187209E-3</v>
      </c>
      <c r="DW274" s="26">
        <f t="shared" si="1335"/>
        <v>-4.3404125723167139E-2</v>
      </c>
      <c r="DX274" s="26" t="e">
        <f t="shared" si="1336"/>
        <v>#DIV/0!</v>
      </c>
      <c r="DZ274" s="26">
        <f t="shared" si="1337"/>
        <v>1.0250162543571215</v>
      </c>
      <c r="EA274" s="26">
        <f t="shared" si="1338"/>
        <v>1.1889184775518145</v>
      </c>
      <c r="EB274" s="26">
        <f t="shared" si="1259"/>
        <v>0.98803558990830287</v>
      </c>
      <c r="ED274" s="26">
        <f t="shared" si="1304"/>
        <v>-2.7559958157657029E-2</v>
      </c>
      <c r="EE274" s="26">
        <f t="shared" si="1305"/>
        <v>-2.9017874064376139E-2</v>
      </c>
      <c r="EF274" s="26">
        <f t="shared" si="1306"/>
        <v>-9.6977999510746099E-4</v>
      </c>
      <c r="EG274" s="26">
        <f t="shared" si="1307"/>
        <v>-1.80158965613062E-3</v>
      </c>
      <c r="EH274" s="26" t="e">
        <f t="shared" si="1308"/>
        <v>#DIV/0!</v>
      </c>
      <c r="EJ274" s="26">
        <f t="shared" si="1309"/>
        <v>0.9827566626427755</v>
      </c>
      <c r="EK274" s="26">
        <f t="shared" si="1339"/>
        <v>0.91891698223819962</v>
      </c>
      <c r="EL274" s="26">
        <f t="shared" si="1260"/>
        <v>1.10752018229511</v>
      </c>
      <c r="EO274" s="26">
        <f t="shared" si="1340"/>
        <v>4.792036753189296E-3</v>
      </c>
      <c r="EP274" s="26">
        <f t="shared" si="1341"/>
        <v>2.4024981328444231E-2</v>
      </c>
      <c r="EQ274" s="26">
        <f t="shared" si="1342"/>
        <v>-1.355548602862953E-2</v>
      </c>
      <c r="ER274" s="26">
        <f t="shared" si="1343"/>
        <v>-4.3404125723167139E-2</v>
      </c>
      <c r="ES274" s="26"/>
      <c r="EU274" s="26">
        <f t="shared" si="1344"/>
        <v>1.0026847752812744</v>
      </c>
      <c r="EV274" s="26">
        <f t="shared" si="1345"/>
        <v>1.1311078544217283</v>
      </c>
      <c r="EW274" s="26">
        <f t="shared" si="1261"/>
        <v>0.94686555662714511</v>
      </c>
      <c r="EX274" s="26">
        <f t="shared" si="1374"/>
        <v>2.6811777097943659E-3</v>
      </c>
      <c r="EY274" s="26">
        <f t="shared" si="1310"/>
        <v>3.9558788747265247E-2</v>
      </c>
      <c r="EZ274" s="26">
        <f t="shared" si="1311"/>
        <v>9.2804799440517321E-3</v>
      </c>
      <c r="FA274" s="26">
        <f t="shared" si="1312"/>
        <v>1.592384419231228E-2</v>
      </c>
      <c r="FB274" s="26">
        <f t="shared" si="1313"/>
        <v>0</v>
      </c>
      <c r="FC274" s="26"/>
      <c r="FD274" s="26"/>
      <c r="FE274" s="26">
        <f t="shared" si="1346"/>
        <v>1.0222718150804819</v>
      </c>
      <c r="FF274" s="26">
        <f t="shared" si="1347"/>
        <v>1.0511098545295108</v>
      </c>
      <c r="FG274" s="26">
        <f t="shared" si="1262"/>
        <v>1.0434799907274068</v>
      </c>
      <c r="FW274" s="26">
        <f t="shared" si="1263"/>
        <v>0.78279734879450646</v>
      </c>
      <c r="FY274" s="8">
        <f t="shared" si="1348"/>
        <v>28</v>
      </c>
      <c r="FZ274" t="b">
        <f t="shared" si="1314"/>
        <v>1</v>
      </c>
      <c r="GD274" s="11"/>
      <c r="GE274" s="11"/>
      <c r="GF274" s="11"/>
      <c r="GG274" s="11">
        <f t="shared" ca="1" si="1264"/>
        <v>0</v>
      </c>
      <c r="GH274" s="20">
        <f t="shared" ca="1" si="1265"/>
        <v>2.0746060293544288</v>
      </c>
      <c r="GI274" s="20">
        <f t="shared" ca="1" si="1266"/>
        <v>0.7388921564105656</v>
      </c>
      <c r="GJ274" s="20">
        <f t="shared" ca="1" si="1267"/>
        <v>1.0613754480284772</v>
      </c>
      <c r="GN274" s="12">
        <f t="shared" ca="1" si="1376"/>
        <v>0.8739490780678586</v>
      </c>
      <c r="GO274" s="12">
        <f t="shared" ca="1" si="1377"/>
        <v>0.94936146649138908</v>
      </c>
      <c r="GP274" s="12">
        <f t="shared" ca="1" si="1378"/>
        <v>0.608526681616541</v>
      </c>
      <c r="GQ274" s="12">
        <f t="shared" ca="1" si="1379"/>
        <v>0.85815380166736521</v>
      </c>
      <c r="GR274" s="12">
        <f t="shared" ca="1" si="1380"/>
        <v>0.88395719953000096</v>
      </c>
      <c r="GY274" s="14"/>
      <c r="HA274">
        <f t="shared" si="1272"/>
        <v>0.56421669053791912</v>
      </c>
      <c r="HB274">
        <f t="shared" si="1273"/>
        <v>1.2698045100990771</v>
      </c>
      <c r="HC274">
        <f t="shared" si="1274"/>
        <v>1.0137680396666713</v>
      </c>
      <c r="HD274">
        <f t="shared" si="1275"/>
        <v>0.87959509202596275</v>
      </c>
      <c r="HE274">
        <f t="shared" si="1276"/>
        <v>0.63885777900412422</v>
      </c>
      <c r="HF274">
        <f t="shared" si="1277"/>
        <v>0.63885841303218405</v>
      </c>
      <c r="HH274">
        <f t="shared" si="1278"/>
        <v>1.2872872289630393</v>
      </c>
      <c r="HJ274">
        <f t="shared" si="1279"/>
        <v>0.79053474730982287</v>
      </c>
      <c r="HK274">
        <f t="shared" si="1280"/>
        <v>0.73103591497023845</v>
      </c>
      <c r="HL274">
        <f t="shared" si="1281"/>
        <v>1.2066311343762399</v>
      </c>
      <c r="HM274">
        <f t="shared" si="1282"/>
        <v>1.5265578838812008</v>
      </c>
      <c r="HN274" t="e">
        <f t="shared" si="1283"/>
        <v>#DIV/0!</v>
      </c>
      <c r="HP274" s="8">
        <f t="shared" si="1349"/>
        <v>28</v>
      </c>
      <c r="HQ274" t="b">
        <f t="shared" si="1317"/>
        <v>1</v>
      </c>
      <c r="HT274" s="11"/>
      <c r="HU274" s="11"/>
      <c r="HV274" s="11"/>
      <c r="HW274" s="11">
        <f t="shared" ca="1" si="1364"/>
        <v>0</v>
      </c>
      <c r="HX274" s="12">
        <f t="shared" ca="1" si="1365"/>
        <v>0</v>
      </c>
      <c r="HY274" s="12">
        <f t="shared" ca="1" si="1366"/>
        <v>0</v>
      </c>
      <c r="HZ274" s="12">
        <f t="shared" ca="1" si="1367"/>
        <v>0</v>
      </c>
      <c r="IC274" s="12">
        <f t="shared" ca="1" si="1368"/>
        <v>0</v>
      </c>
      <c r="ID274" s="12">
        <f t="shared" ca="1" si="1369"/>
        <v>0</v>
      </c>
      <c r="IE274" s="12">
        <f t="shared" ca="1" si="1370"/>
        <v>0</v>
      </c>
      <c r="IF274" s="12">
        <f t="shared" ca="1" si="1371"/>
        <v>0</v>
      </c>
      <c r="IG274" s="12">
        <f t="shared" ca="1" si="1372"/>
        <v>0</v>
      </c>
    </row>
    <row r="275" spans="1:241" x14ac:dyDescent="0.2">
      <c r="A275" t="s">
        <v>200</v>
      </c>
      <c r="B275" s="1">
        <f t="shared" si="1318"/>
        <v>1978</v>
      </c>
      <c r="C275" s="42">
        <f>'Annual Data - MER Dec 2019 PNNL'!C42</f>
        <v>2301.2779999999998</v>
      </c>
      <c r="D275" s="42">
        <f>'Annual Data - MER Dec 2019 PNNL'!F42</f>
        <v>1813.27</v>
      </c>
      <c r="E275" s="42">
        <f>'Annual Data - MER Dec 2019 PNNL'!I42</f>
        <v>2760.5740000000001</v>
      </c>
      <c r="F275" s="42">
        <f>'Annual Data - MER Dec 2019 PNNL'!L42</f>
        <v>10.026999999999999</v>
      </c>
      <c r="G275" s="42"/>
      <c r="H275" s="42">
        <f t="shared" si="1292"/>
        <v>6885.1489999999994</v>
      </c>
      <c r="I275" s="27">
        <f t="shared" si="1293"/>
        <v>2017.9217467760843</v>
      </c>
      <c r="J275" s="1"/>
      <c r="K275" s="525"/>
      <c r="L275" s="27">
        <f>[11]National!H205</f>
        <v>2301.277</v>
      </c>
      <c r="M275" s="42">
        <f>[10]Commercial_Total!D204</f>
        <v>1822.4834031279997</v>
      </c>
      <c r="N275" s="42">
        <f>[12]Total_Industrial!F210</f>
        <v>2655.8631556566088</v>
      </c>
      <c r="O275" s="440">
        <v>1E-3</v>
      </c>
      <c r="P275" s="27"/>
      <c r="Q275" s="27">
        <f t="shared" si="1294"/>
        <v>6779.6245587846088</v>
      </c>
      <c r="R275" s="27">
        <f t="shared" si="1295"/>
        <v>1986.9943021056883</v>
      </c>
      <c r="S275" s="27"/>
      <c r="T275" s="51">
        <f t="shared" si="1350"/>
        <v>0.99999956545884516</v>
      </c>
      <c r="U275" s="51">
        <f t="shared" si="1351"/>
        <v>1.0050810983074776</v>
      </c>
      <c r="V275" s="51">
        <f t="shared" si="1352"/>
        <v>0.96206917679316284</v>
      </c>
      <c r="W275" s="51">
        <f t="shared" si="1353"/>
        <v>9.9730727037000111E-5</v>
      </c>
      <c r="X275" s="51" t="e">
        <f t="shared" si="1354"/>
        <v>#DIV/0!</v>
      </c>
      <c r="Y275" s="51">
        <f t="shared" si="1355"/>
        <v>0.98467361545619558</v>
      </c>
      <c r="AA275" s="23">
        <f t="shared" si="1356"/>
        <v>77278.879497356</v>
      </c>
      <c r="AB275" s="23">
        <f t="shared" si="1356"/>
        <v>51004.508012970276</v>
      </c>
      <c r="AC275" s="27">
        <f t="shared" si="1358"/>
        <v>1612.331519370073</v>
      </c>
      <c r="AD275" s="58">
        <f t="shared" si="1358"/>
        <v>0.91602019497989828</v>
      </c>
      <c r="AE275" s="27">
        <f t="shared" si="1231"/>
        <v>6779.6245587846088</v>
      </c>
      <c r="AF275" s="27">
        <f t="shared" si="1359"/>
        <v>6568.6</v>
      </c>
      <c r="AI275" s="267">
        <f t="shared" si="1360"/>
        <v>29.778860860407988</v>
      </c>
      <c r="AJ275" s="267">
        <f t="shared" si="1232"/>
        <v>35.731810267918839</v>
      </c>
      <c r="AK275" s="267">
        <f t="shared" si="1361"/>
        <v>1647.2190264532176</v>
      </c>
      <c r="AL275" s="51">
        <f t="shared" si="1362"/>
        <v>1.0916789886078271E-6</v>
      </c>
      <c r="AM275" s="15"/>
      <c r="AN275" s="15"/>
      <c r="AO275" s="34">
        <f t="shared" si="1233"/>
        <v>1.0321262611187481</v>
      </c>
      <c r="AP275" s="34">
        <f t="shared" si="1234"/>
        <v>1.0481912431872848</v>
      </c>
      <c r="AR275" s="26">
        <f t="shared" si="1235"/>
        <v>0.95467471204753651</v>
      </c>
      <c r="AS275" s="26">
        <f t="shared" si="1236"/>
        <v>0.88056796844518082</v>
      </c>
      <c r="AT275" s="26">
        <f t="shared" si="1237"/>
        <v>1.1488381468328355</v>
      </c>
      <c r="AU275" s="26">
        <f t="shared" si="1238"/>
        <v>1.0916789886078271</v>
      </c>
      <c r="AW275" s="26">
        <f t="shared" si="1239"/>
        <v>1.0711112952044894</v>
      </c>
      <c r="AZ275" s="34">
        <f t="shared" si="1240"/>
        <v>11.764893508107663</v>
      </c>
      <c r="BA275" s="34">
        <f t="shared" si="1241"/>
        <v>7.7648978493088743</v>
      </c>
      <c r="BB275" s="34">
        <f t="shared" si="1242"/>
        <v>0.24546045114180692</v>
      </c>
      <c r="BC275">
        <f t="shared" si="1243"/>
        <v>1.3945440352280519E-4</v>
      </c>
      <c r="BE275" s="34"/>
      <c r="BI275" s="258">
        <f>[11]National!CQ205</f>
        <v>0.97771470727227183</v>
      </c>
      <c r="BJ275" s="258">
        <f>[10]Commercial_Total!Y204</f>
        <v>0.85271982031204874</v>
      </c>
      <c r="BK275" s="258">
        <f>[12]Total_Industrial!Z210</f>
        <v>0.9941759163263143</v>
      </c>
      <c r="BL275" s="51">
        <f t="shared" si="1363"/>
        <v>1.0916789886078271</v>
      </c>
      <c r="BM275" s="1"/>
      <c r="BN275" s="1"/>
      <c r="BO275" s="258">
        <f>[11]National!CU205</f>
        <v>0.97643484847536488</v>
      </c>
      <c r="BP275" s="258">
        <f>[10]Commercial_Total!X204</f>
        <v>1.0326580284283069</v>
      </c>
      <c r="BQ275" s="258">
        <f>[12]Total_Industrial!AD210</f>
        <v>1.1555672407502098</v>
      </c>
      <c r="BR275" s="51">
        <v>1</v>
      </c>
      <c r="CA275" s="83">
        <f t="shared" si="1319"/>
        <v>0.82612468715020559</v>
      </c>
      <c r="CB275" s="83">
        <f t="shared" si="1244"/>
        <v>1.0510600418476184</v>
      </c>
      <c r="CC275" s="83">
        <f t="shared" si="1245"/>
        <v>1.0711112952044894</v>
      </c>
      <c r="CD275" s="83">
        <f t="shared" si="1246"/>
        <v>1.0778355706315343</v>
      </c>
      <c r="CE275" s="83">
        <f t="shared" si="1247"/>
        <v>1.0525381386773478</v>
      </c>
      <c r="CF275" s="83">
        <f t="shared" si="1248"/>
        <v>0.94415678594419183</v>
      </c>
      <c r="CG275" s="471">
        <f t="shared" si="1373"/>
        <v>0.8848712254324459</v>
      </c>
      <c r="CH275" s="471">
        <f t="shared" si="1249"/>
        <v>0.88487148365386037</v>
      </c>
      <c r="CI275" s="9"/>
      <c r="CJ275" s="84">
        <f t="shared" si="1297"/>
        <v>1.1344630453127522</v>
      </c>
      <c r="CL275" s="87">
        <f t="shared" si="1250"/>
        <v>1.0543191667173917</v>
      </c>
      <c r="CM275" s="87">
        <f t="shared" si="1298"/>
        <v>3.1270693133256242E-3</v>
      </c>
      <c r="CN275" s="92">
        <f t="shared" si="1299"/>
        <v>1</v>
      </c>
      <c r="CO275" s="92">
        <f t="shared" si="1300"/>
        <v>1</v>
      </c>
      <c r="CP275" s="5">
        <f t="shared" si="1301"/>
        <v>1</v>
      </c>
      <c r="CQ275" s="91">
        <f t="shared" si="1302"/>
        <v>1</v>
      </c>
      <c r="CR275" s="37">
        <f t="shared" si="1251"/>
        <v>0.8848712254324459</v>
      </c>
      <c r="CS275">
        <f t="shared" si="1252"/>
        <v>1.1344630453127522</v>
      </c>
      <c r="CT275" s="84">
        <f t="shared" si="1253"/>
        <v>0.99376131609471263</v>
      </c>
      <c r="CU275" s="205"/>
      <c r="CV275" s="244"/>
      <c r="CW275" s="5"/>
      <c r="CX275" s="26">
        <f t="shared" si="1254"/>
        <v>0.33944018286649086</v>
      </c>
      <c r="CY275" s="26">
        <f t="shared" si="1255"/>
        <v>0.26881774755012666</v>
      </c>
      <c r="CZ275" s="26">
        <f t="shared" si="1256"/>
        <v>0.39174192208258923</v>
      </c>
      <c r="DA275" s="26">
        <f t="shared" si="1257"/>
        <v>1.4750079319720783E-7</v>
      </c>
      <c r="DB275" s="26">
        <f t="shared" si="1258"/>
        <v>0</v>
      </c>
      <c r="DC275" s="26">
        <f t="shared" si="1303"/>
        <v>1</v>
      </c>
      <c r="DE275" s="26">
        <f t="shared" si="1320"/>
        <v>0.33744213569128229</v>
      </c>
      <c r="DF275" s="26">
        <f t="shared" si="1321"/>
        <v>0.26872953361692831</v>
      </c>
      <c r="DG275" s="26">
        <f t="shared" si="1322"/>
        <v>0.39382057294880035</v>
      </c>
      <c r="DH275" s="26">
        <f t="shared" si="1323"/>
        <v>1.4992247923596925E-7</v>
      </c>
      <c r="DI275" s="26" t="e">
        <f t="shared" si="1324"/>
        <v>#DIV/0!</v>
      </c>
      <c r="DJ275" s="26">
        <f t="shared" si="1325"/>
        <v>0.99999239217949021</v>
      </c>
      <c r="DK275" s="26"/>
      <c r="DL275" s="26">
        <f t="shared" si="1326"/>
        <v>0.33744470291001399</v>
      </c>
      <c r="DM275" s="26">
        <f t="shared" si="1327"/>
        <v>0.26873157807853965</v>
      </c>
      <c r="DN275" s="26">
        <f t="shared" si="1328"/>
        <v>0.39382356908782651</v>
      </c>
      <c r="DO275" s="26">
        <f t="shared" si="1329"/>
        <v>1.4992361982795907E-7</v>
      </c>
      <c r="DP275" s="26" t="e">
        <f t="shared" si="1330"/>
        <v>#DIV/0!</v>
      </c>
      <c r="DQ275" s="26">
        <f t="shared" si="1331"/>
        <v>0.99999999999999989</v>
      </c>
      <c r="DR275" s="26"/>
      <c r="DS275" s="26"/>
      <c r="DT275" s="26">
        <f t="shared" si="1332"/>
        <v>1.9235602483777967E-2</v>
      </c>
      <c r="DU275" s="26">
        <f t="shared" si="1333"/>
        <v>1.3687987306872748E-2</v>
      </c>
      <c r="DV275" s="26">
        <f t="shared" si="1334"/>
        <v>-1.1149669617976633E-2</v>
      </c>
      <c r="DW275" s="26">
        <f t="shared" si="1335"/>
        <v>-6.68118895735067E-2</v>
      </c>
      <c r="DX275" s="26" t="e">
        <f t="shared" si="1336"/>
        <v>#DIV/0!</v>
      </c>
      <c r="DZ275" s="26">
        <f t="shared" si="1337"/>
        <v>1.0057950606687571</v>
      </c>
      <c r="EA275" s="26">
        <f t="shared" si="1338"/>
        <v>1.1958083322594335</v>
      </c>
      <c r="EB275" s="26">
        <f t="shared" si="1259"/>
        <v>0.99376131609471263</v>
      </c>
      <c r="ED275" s="26">
        <f t="shared" si="1304"/>
        <v>-2.8806757279239772E-2</v>
      </c>
      <c r="EE275" s="26">
        <f t="shared" si="1305"/>
        <v>-3.442171654617518E-2</v>
      </c>
      <c r="EF275" s="26">
        <f t="shared" si="1306"/>
        <v>-2.0815486465039341E-2</v>
      </c>
      <c r="EG275" s="26">
        <f t="shared" si="1307"/>
        <v>1.2940023171042255E-2</v>
      </c>
      <c r="EH275" s="26" t="e">
        <f t="shared" si="1308"/>
        <v>#DIV/0!</v>
      </c>
      <c r="EJ275" s="26">
        <f t="shared" si="1309"/>
        <v>0.97319722733895442</v>
      </c>
      <c r="EK275" s="26">
        <f t="shared" si="1339"/>
        <v>0.89428745926889508</v>
      </c>
      <c r="EL275" s="26">
        <f t="shared" si="1260"/>
        <v>1.0778355706315343</v>
      </c>
      <c r="EO275" s="26">
        <f t="shared" si="1340"/>
        <v>1.2535817297974688E-2</v>
      </c>
      <c r="EP275" s="26">
        <f t="shared" si="1341"/>
        <v>8.2507390685141006E-3</v>
      </c>
      <c r="EQ275" s="26">
        <f t="shared" si="1342"/>
        <v>-2.3645729401057504E-2</v>
      </c>
      <c r="ER275" s="26">
        <f t="shared" si="1343"/>
        <v>-6.68118895735067E-2</v>
      </c>
      <c r="ES275" s="26"/>
      <c r="EU275" s="26">
        <f t="shared" si="1344"/>
        <v>0.99713922355291684</v>
      </c>
      <c r="EV275" s="26">
        <f t="shared" si="1345"/>
        <v>1.1278720077126878</v>
      </c>
      <c r="EW275" s="26">
        <f t="shared" si="1261"/>
        <v>0.94415678594419183</v>
      </c>
      <c r="EX275" s="26">
        <f t="shared" si="1374"/>
        <v>-2.8648762890443836E-3</v>
      </c>
      <c r="EY275" s="26">
        <f t="shared" si="1310"/>
        <v>6.6997851858035919E-3</v>
      </c>
      <c r="EZ275" s="26">
        <f t="shared" si="1311"/>
        <v>5.4372482383584532E-3</v>
      </c>
      <c r="FA275" s="26">
        <f t="shared" si="1312"/>
        <v>1.2496160865531847E-2</v>
      </c>
      <c r="FB275" s="26">
        <f t="shared" si="1313"/>
        <v>0</v>
      </c>
      <c r="FC275" s="26"/>
      <c r="FD275" s="26"/>
      <c r="FE275" s="26">
        <f t="shared" si="1346"/>
        <v>1.0086807107279809</v>
      </c>
      <c r="FF275" s="26">
        <f t="shared" si="1347"/>
        <v>1.0602342351200116</v>
      </c>
      <c r="FG275" s="26">
        <f t="shared" si="1262"/>
        <v>1.0525381386773478</v>
      </c>
      <c r="FW275" s="26">
        <f t="shared" si="1263"/>
        <v>0.82612468715020559</v>
      </c>
      <c r="FY275" s="8">
        <f t="shared" si="1348"/>
        <v>29</v>
      </c>
      <c r="FZ275" t="b">
        <f t="shared" si="1314"/>
        <v>1</v>
      </c>
      <c r="GD275" s="11"/>
      <c r="GE275" s="11"/>
      <c r="GF275" s="11"/>
      <c r="GG275" s="11">
        <f t="shared" ca="1" si="1264"/>
        <v>1985</v>
      </c>
      <c r="GH275" s="20">
        <f t="shared" ca="1" si="1265"/>
        <v>2.127001295418244</v>
      </c>
      <c r="GI275" s="20">
        <f t="shared" ca="1" si="1266"/>
        <v>0.72803218940394754</v>
      </c>
      <c r="GJ275" s="20">
        <f t="shared" ca="1" si="1267"/>
        <v>1.0659322251516907</v>
      </c>
      <c r="GN275" s="12">
        <f t="shared" ca="1" si="1376"/>
        <v>0.89450101962891493</v>
      </c>
      <c r="GO275" s="12">
        <f t="shared" ca="1" si="1377"/>
        <v>0.97346889232967981</v>
      </c>
      <c r="GP275" s="12">
        <f t="shared" ca="1" si="1378"/>
        <v>0.61928418587544243</v>
      </c>
      <c r="GQ275" s="12">
        <f t="shared" ca="1" si="1379"/>
        <v>0.84565382259107169</v>
      </c>
      <c r="GR275" s="12">
        <f t="shared" ca="1" si="1380"/>
        <v>0.8792735058734964</v>
      </c>
      <c r="GY275" s="14"/>
      <c r="HA275">
        <f t="shared" si="1272"/>
        <v>0.59544572765016224</v>
      </c>
      <c r="HB275">
        <f t="shared" si="1273"/>
        <v>1.2357702284909211</v>
      </c>
      <c r="HC275">
        <f t="shared" si="1274"/>
        <v>1.0225682667642901</v>
      </c>
      <c r="HD275">
        <f t="shared" si="1275"/>
        <v>0.8770787671037249</v>
      </c>
      <c r="HE275">
        <f t="shared" si="1276"/>
        <v>0.65994967660937143</v>
      </c>
      <c r="HF275">
        <f t="shared" si="1277"/>
        <v>0.65995030529814347</v>
      </c>
      <c r="HH275">
        <f t="shared" si="1278"/>
        <v>1.2636594206668721</v>
      </c>
      <c r="HJ275">
        <f t="shared" si="1279"/>
        <v>0.80588835398533543</v>
      </c>
      <c r="HK275">
        <f t="shared" si="1280"/>
        <v>0.74111112264467882</v>
      </c>
      <c r="HL275">
        <f t="shared" si="1281"/>
        <v>1.1932523191607585</v>
      </c>
      <c r="HM275">
        <f t="shared" si="1282"/>
        <v>1.4278981848431782</v>
      </c>
      <c r="HN275" t="e">
        <f t="shared" si="1283"/>
        <v>#DIV/0!</v>
      </c>
      <c r="HP275" s="8">
        <f t="shared" si="1349"/>
        <v>29</v>
      </c>
      <c r="HQ275" t="b">
        <f t="shared" si="1317"/>
        <v>1</v>
      </c>
      <c r="HT275" s="11"/>
      <c r="HU275" s="11"/>
      <c r="HV275" s="11"/>
      <c r="HW275" s="11">
        <f t="shared" ca="1" si="1364"/>
        <v>0</v>
      </c>
      <c r="HX275" s="12">
        <f t="shared" ca="1" si="1365"/>
        <v>0</v>
      </c>
      <c r="HY275" s="12">
        <f t="shared" ca="1" si="1366"/>
        <v>0</v>
      </c>
      <c r="HZ275" s="12">
        <f t="shared" ca="1" si="1367"/>
        <v>0</v>
      </c>
      <c r="IC275" s="12">
        <f t="shared" ca="1" si="1368"/>
        <v>0</v>
      </c>
      <c r="ID275" s="12">
        <f t="shared" ca="1" si="1369"/>
        <v>0</v>
      </c>
      <c r="IE275" s="12">
        <f t="shared" ca="1" si="1370"/>
        <v>0</v>
      </c>
      <c r="IF275" s="12">
        <f t="shared" ca="1" si="1371"/>
        <v>0</v>
      </c>
      <c r="IG275" s="12">
        <f t="shared" ca="1" si="1372"/>
        <v>0</v>
      </c>
    </row>
    <row r="276" spans="1:241" x14ac:dyDescent="0.2">
      <c r="A276" t="s">
        <v>200</v>
      </c>
      <c r="B276" s="1">
        <f t="shared" si="1318"/>
        <v>1979</v>
      </c>
      <c r="C276" s="42">
        <f>'Annual Data - MER Dec 2019 PNNL'!C43</f>
        <v>2329.7779999999998</v>
      </c>
      <c r="D276" s="42">
        <f>'Annual Data - MER Dec 2019 PNNL'!F43</f>
        <v>1854.1210000000001</v>
      </c>
      <c r="E276" s="42">
        <f>'Annual Data - MER Dec 2019 PNNL'!I43</f>
        <v>2872.5729999999999</v>
      </c>
      <c r="F276" s="42">
        <f>'Annual Data - MER Dec 2019 PNNL'!L43</f>
        <v>10.117000000000001</v>
      </c>
      <c r="G276" s="373"/>
      <c r="H276" s="42">
        <f t="shared" si="1292"/>
        <v>7066.5889999999999</v>
      </c>
      <c r="I276" s="27">
        <f t="shared" si="1293"/>
        <v>2071.0987690504103</v>
      </c>
      <c r="J276" s="1"/>
      <c r="K276" s="525"/>
      <c r="L276" s="27">
        <f>[11]National!H206</f>
        <v>2329.777</v>
      </c>
      <c r="M276" s="42">
        <f>[10]Commercial_Total!D205</f>
        <v>1863.3344031279998</v>
      </c>
      <c r="N276" s="42">
        <f>[12]Total_Industrial!F211</f>
        <v>2693.1753931751391</v>
      </c>
      <c r="O276" s="440">
        <v>1E-3</v>
      </c>
      <c r="P276" s="27"/>
      <c r="Q276" s="27">
        <f t="shared" si="1294"/>
        <v>6886.2877963031387</v>
      </c>
      <c r="R276" s="27">
        <f t="shared" si="1295"/>
        <v>2018.2555088813419</v>
      </c>
      <c r="S276" s="27"/>
      <c r="T276" s="51">
        <f t="shared" si="1350"/>
        <v>0.99999957077455459</v>
      </c>
      <c r="U276" s="51">
        <f t="shared" si="1351"/>
        <v>1.0049691487923387</v>
      </c>
      <c r="V276" s="51">
        <f t="shared" si="1352"/>
        <v>0.93754811215420431</v>
      </c>
      <c r="W276" s="51">
        <f t="shared" si="1353"/>
        <v>9.8843530690916276E-5</v>
      </c>
      <c r="X276" s="51" t="e">
        <f t="shared" si="1354"/>
        <v>#DIV/0!</v>
      </c>
      <c r="Y276" s="51">
        <f t="shared" si="1355"/>
        <v>0.97448539830222736</v>
      </c>
      <c r="AA276" s="23">
        <f t="shared" si="1356"/>
        <v>78688.399457564272</v>
      </c>
      <c r="AB276" s="23">
        <f t="shared" si="1356"/>
        <v>52144.920365325939</v>
      </c>
      <c r="AC276" s="27">
        <f t="shared" si="1358"/>
        <v>1612.8518128819369</v>
      </c>
      <c r="AD276" s="58">
        <f t="shared" si="1358"/>
        <v>0.92015382082262431</v>
      </c>
      <c r="AE276" s="27">
        <f t="shared" si="1231"/>
        <v>6886.2877963031387</v>
      </c>
      <c r="AF276" s="27">
        <f t="shared" si="1359"/>
        <v>6776.6</v>
      </c>
      <c r="AI276" s="267">
        <f t="shared" si="1360"/>
        <v>29.607629791179338</v>
      </c>
      <c r="AJ276" s="267">
        <f t="shared" si="1232"/>
        <v>35.733766397062801</v>
      </c>
      <c r="AK276" s="267">
        <f t="shared" si="1361"/>
        <v>1669.8219710357751</v>
      </c>
      <c r="AL276" s="51">
        <f t="shared" si="1362"/>
        <v>1.0867748167431317E-6</v>
      </c>
      <c r="AM276" s="15"/>
      <c r="AN276" s="15"/>
      <c r="AO276" s="34">
        <f t="shared" si="1233"/>
        <v>1.0161862580502226</v>
      </c>
      <c r="AP276" s="34">
        <f t="shared" si="1234"/>
        <v>1.0427926984033291</v>
      </c>
      <c r="AR276" s="26">
        <f t="shared" si="1235"/>
        <v>0.94918524848223296</v>
      </c>
      <c r="AS276" s="26">
        <f t="shared" si="1236"/>
        <v>0.88061617492152222</v>
      </c>
      <c r="AT276" s="26">
        <f t="shared" si="1237"/>
        <v>1.16460236795351</v>
      </c>
      <c r="AU276" s="26">
        <f t="shared" si="1238"/>
        <v>1.0867748167431317</v>
      </c>
      <c r="AW276" s="26">
        <f t="shared" si="1239"/>
        <v>1.0545692131206701</v>
      </c>
      <c r="AZ276" s="34">
        <f t="shared" si="1240"/>
        <v>11.611781639400919</v>
      </c>
      <c r="BA276" s="34">
        <f t="shared" si="1241"/>
        <v>7.6948499786509368</v>
      </c>
      <c r="BB276" s="34">
        <f t="shared" si="1242"/>
        <v>0.23800310080009693</v>
      </c>
      <c r="BC276">
        <f t="shared" si="1243"/>
        <v>1.3578399504509994E-4</v>
      </c>
      <c r="BE276" s="34"/>
      <c r="BI276" s="258">
        <f>[11]National!CQ206</f>
        <v>0.99530113180980562</v>
      </c>
      <c r="BJ276" s="258">
        <f>[10]Commercial_Total!Y205</f>
        <v>0.87943565462996687</v>
      </c>
      <c r="BK276" s="258">
        <f>[12]Total_Industrial!Z211</f>
        <v>0.98442327801972207</v>
      </c>
      <c r="BL276" s="51">
        <f t="shared" si="1363"/>
        <v>1.0867748167431317</v>
      </c>
      <c r="BM276" s="1"/>
      <c r="BN276" s="1"/>
      <c r="BO276" s="258">
        <f>[11]National!CU206</f>
        <v>0.95366640119888324</v>
      </c>
      <c r="BP276" s="258">
        <f>[10]Commercial_Total!X205</f>
        <v>1.0013423611896335</v>
      </c>
      <c r="BQ276" s="258">
        <f>[12]Total_Industrial!AD211</f>
        <v>1.1830292510275451</v>
      </c>
      <c r="BR276" s="51">
        <v>1</v>
      </c>
      <c r="CA276" s="83">
        <f t="shared" si="1319"/>
        <v>0.85228458955364672</v>
      </c>
      <c r="CB276" s="83">
        <f t="shared" si="1244"/>
        <v>1.0456467217656007</v>
      </c>
      <c r="CC276" s="83">
        <f t="shared" si="1245"/>
        <v>1.0545692131206701</v>
      </c>
      <c r="CD276" s="83">
        <f t="shared" si="1246"/>
        <v>1.0575929933785406</v>
      </c>
      <c r="CE276" s="83">
        <f t="shared" si="1247"/>
        <v>1.0450835080547003</v>
      </c>
      <c r="CF276" s="83">
        <f t="shared" si="1248"/>
        <v>0.95412534505709357</v>
      </c>
      <c r="CG276" s="471">
        <f t="shared" si="1373"/>
        <v>0.89879288884569131</v>
      </c>
      <c r="CH276" s="471">
        <f t="shared" si="1249"/>
        <v>0.89879308896046251</v>
      </c>
      <c r="CI276" s="9"/>
      <c r="CJ276" s="84">
        <f t="shared" si="1297"/>
        <v>1.1052729956141167</v>
      </c>
      <c r="CL276" s="87">
        <f t="shared" si="1250"/>
        <v>1.0579249833978366</v>
      </c>
      <c r="CM276" s="87">
        <f t="shared" si="1298"/>
        <v>2.8875546669926365E-3</v>
      </c>
      <c r="CN276" s="92">
        <f t="shared" si="1299"/>
        <v>1</v>
      </c>
      <c r="CO276" s="92">
        <f t="shared" si="1300"/>
        <v>1</v>
      </c>
      <c r="CP276" s="5">
        <f t="shared" si="1301"/>
        <v>1</v>
      </c>
      <c r="CQ276" s="91">
        <f t="shared" si="1302"/>
        <v>1</v>
      </c>
      <c r="CR276" s="37">
        <f t="shared" si="1251"/>
        <v>0.89879288884569131</v>
      </c>
      <c r="CS276">
        <f t="shared" si="1252"/>
        <v>1.1052729956141167</v>
      </c>
      <c r="CT276" s="84">
        <f t="shared" si="1253"/>
        <v>0.99714088474791152</v>
      </c>
      <c r="CU276" s="205"/>
      <c r="CV276" s="244"/>
      <c r="CW276" s="5"/>
      <c r="CX276" s="26">
        <f t="shared" si="1254"/>
        <v>0.33832117810276918</v>
      </c>
      <c r="CY276" s="26">
        <f t="shared" si="1255"/>
        <v>0.27058619364243236</v>
      </c>
      <c r="CZ276" s="26">
        <f t="shared" si="1256"/>
        <v>0.39109248303867777</v>
      </c>
      <c r="DA276" s="26">
        <f t="shared" si="1257"/>
        <v>1.4521612072862302E-7</v>
      </c>
      <c r="DB276" s="26">
        <f t="shared" si="1258"/>
        <v>0</v>
      </c>
      <c r="DC276" s="26">
        <f t="shared" si="1303"/>
        <v>1</v>
      </c>
      <c r="DE276" s="26">
        <f t="shared" si="1320"/>
        <v>0.33888037256588227</v>
      </c>
      <c r="DF276" s="26">
        <f t="shared" si="1321"/>
        <v>0.26970100427948063</v>
      </c>
      <c r="DG276" s="26">
        <f t="shared" si="1322"/>
        <v>0.39141711276490138</v>
      </c>
      <c r="DH276" s="26">
        <f t="shared" si="1323"/>
        <v>1.4635548491447471E-7</v>
      </c>
      <c r="DI276" s="26" t="e">
        <f t="shared" si="1324"/>
        <v>#DIV/0!</v>
      </c>
      <c r="DJ276" s="26">
        <f t="shared" si="1325"/>
        <v>0.99999863596574923</v>
      </c>
      <c r="DK276" s="26"/>
      <c r="DL276" s="26">
        <f t="shared" si="1326"/>
        <v>0.33888083481094788</v>
      </c>
      <c r="DM276" s="26">
        <f t="shared" si="1327"/>
        <v>0.26970137216138973</v>
      </c>
      <c r="DN276" s="26">
        <f t="shared" si="1328"/>
        <v>0.39141764667197781</v>
      </c>
      <c r="DO276" s="26">
        <f t="shared" si="1329"/>
        <v>1.4635568454864122E-7</v>
      </c>
      <c r="DP276" s="26" t="e">
        <f t="shared" si="1330"/>
        <v>#DIV/0!</v>
      </c>
      <c r="DQ276" s="26">
        <f t="shared" si="1331"/>
        <v>1</v>
      </c>
      <c r="DR276" s="26"/>
      <c r="DS276" s="26"/>
      <c r="DT276" s="26">
        <f t="shared" si="1332"/>
        <v>-5.7666833607630088E-3</v>
      </c>
      <c r="DU276" s="26">
        <f t="shared" si="1333"/>
        <v>5.4743255025346592E-5</v>
      </c>
      <c r="DV276" s="26">
        <f t="shared" si="1334"/>
        <v>1.3628589126007559E-2</v>
      </c>
      <c r="DW276" s="26">
        <f t="shared" si="1335"/>
        <v>-4.5024412612451317E-3</v>
      </c>
      <c r="DX276" s="26" t="e">
        <f t="shared" si="1336"/>
        <v>#DIV/0!</v>
      </c>
      <c r="DZ276" s="26">
        <f t="shared" si="1337"/>
        <v>1.0034007850763198</v>
      </c>
      <c r="EA276" s="26">
        <f t="shared" si="1338"/>
        <v>1.1998750193899204</v>
      </c>
      <c r="EB276" s="26">
        <f t="shared" si="1259"/>
        <v>0.99714088474791152</v>
      </c>
      <c r="ED276" s="26">
        <f t="shared" si="1304"/>
        <v>-1.3099729304629158E-2</v>
      </c>
      <c r="EE276" s="26">
        <f t="shared" si="1305"/>
        <v>-9.0620300925991337E-3</v>
      </c>
      <c r="EF276" s="26">
        <f t="shared" si="1306"/>
        <v>-3.0852136953529861E-2</v>
      </c>
      <c r="EG276" s="26">
        <f t="shared" si="1307"/>
        <v>-2.6672339996671516E-2</v>
      </c>
      <c r="EH276" s="26" t="e">
        <f t="shared" si="1308"/>
        <v>#DIV/0!</v>
      </c>
      <c r="EJ276" s="26">
        <f t="shared" si="1309"/>
        <v>0.98121923435767378</v>
      </c>
      <c r="EK276" s="26">
        <f t="shared" si="1339"/>
        <v>0.87749205607949465</v>
      </c>
      <c r="EL276" s="26">
        <f t="shared" si="1260"/>
        <v>1.0575929933785406</v>
      </c>
      <c r="EO276" s="26">
        <f t="shared" si="1340"/>
        <v>1.7827419282277632E-2</v>
      </c>
      <c r="EP276" s="26">
        <f t="shared" si="1341"/>
        <v>3.0849370536011219E-2</v>
      </c>
      <c r="EQ276" s="26">
        <f t="shared" si="1342"/>
        <v>-9.8582040444087863E-3</v>
      </c>
      <c r="ER276" s="26">
        <f t="shared" si="1343"/>
        <v>-4.5024412612451317E-3</v>
      </c>
      <c r="ES276" s="26"/>
      <c r="EU276" s="26">
        <f t="shared" si="1344"/>
        <v>1.0105581607433269</v>
      </c>
      <c r="EV276" s="26">
        <f t="shared" si="1345"/>
        <v>1.1397802616680173</v>
      </c>
      <c r="EW276" s="26">
        <f t="shared" si="1261"/>
        <v>0.95412534505709357</v>
      </c>
      <c r="EX276" s="26">
        <f t="shared" si="1374"/>
        <v>1.0502812606347776E-2</v>
      </c>
      <c r="EY276" s="26">
        <f t="shared" si="1310"/>
        <v>-2.3594102643040907E-2</v>
      </c>
      <c r="EZ276" s="26">
        <f t="shared" si="1311"/>
        <v>-3.0794627280985545E-2</v>
      </c>
      <c r="FA276" s="26">
        <f t="shared" si="1312"/>
        <v>2.3486969886220323E-2</v>
      </c>
      <c r="FB276" s="26">
        <f t="shared" si="1313"/>
        <v>0</v>
      </c>
      <c r="FC276" s="26"/>
      <c r="FD276" s="26"/>
      <c r="FE276" s="26">
        <f t="shared" si="1346"/>
        <v>0.99291747220484083</v>
      </c>
      <c r="FF276" s="26">
        <f t="shared" si="1347"/>
        <v>1.0527250966803947</v>
      </c>
      <c r="FG276" s="26">
        <f t="shared" si="1262"/>
        <v>1.0450835080547003</v>
      </c>
      <c r="FW276" s="26">
        <f t="shared" si="1263"/>
        <v>0.85228458955364672</v>
      </c>
      <c r="FY276" s="8">
        <f t="shared" si="1348"/>
        <v>30</v>
      </c>
      <c r="FZ276" t="b">
        <f t="shared" si="1314"/>
        <v>0</v>
      </c>
      <c r="GD276" s="11"/>
      <c r="GE276" s="11"/>
      <c r="GF276" s="11"/>
      <c r="GG276" s="11" t="str">
        <f t="shared" ca="1" si="1264"/>
        <v/>
      </c>
      <c r="GH276" s="20" t="str">
        <f t="shared" ca="1" si="1265"/>
        <v/>
      </c>
      <c r="GI276" s="20" t="str">
        <f t="shared" ca="1" si="1266"/>
        <v/>
      </c>
      <c r="GJ276" s="20" t="str">
        <f t="shared" ca="1" si="1267"/>
        <v/>
      </c>
      <c r="GN276" s="12" t="str">
        <f t="shared" ca="1" si="1376"/>
        <v/>
      </c>
      <c r="GO276" s="12" t="str">
        <f t="shared" ca="1" si="1377"/>
        <v/>
      </c>
      <c r="GP276" s="12" t="str">
        <f t="shared" ca="1" si="1378"/>
        <v/>
      </c>
      <c r="GQ276" s="12" t="str">
        <f t="shared" ca="1" si="1379"/>
        <v/>
      </c>
      <c r="GR276" s="12" t="str">
        <f t="shared" ca="1" si="1380"/>
        <v/>
      </c>
      <c r="GY276" s="14"/>
      <c r="HA276">
        <f t="shared" si="1272"/>
        <v>0.61430099534057336</v>
      </c>
      <c r="HB276">
        <f t="shared" si="1273"/>
        <v>1.2125615174418694</v>
      </c>
      <c r="HC276">
        <f t="shared" si="1274"/>
        <v>1.0153258985924842</v>
      </c>
      <c r="HD276">
        <f t="shared" si="1275"/>
        <v>0.88633910571136498</v>
      </c>
      <c r="HE276">
        <f t="shared" si="1276"/>
        <v>0.67033265325430158</v>
      </c>
      <c r="HF276">
        <f t="shared" si="1277"/>
        <v>0.67033324546748252</v>
      </c>
      <c r="HH276">
        <f t="shared" si="1278"/>
        <v>1.2311451122953323</v>
      </c>
      <c r="HJ276">
        <f t="shared" si="1279"/>
        <v>0.80125442506580125</v>
      </c>
      <c r="HK276">
        <f t="shared" si="1280"/>
        <v>0.74115169459037789</v>
      </c>
      <c r="HL276">
        <f t="shared" si="1281"/>
        <v>1.2096259862990459</v>
      </c>
      <c r="HM276">
        <f t="shared" si="1282"/>
        <v>1.4214836086015967</v>
      </c>
      <c r="HN276" t="e">
        <f t="shared" si="1283"/>
        <v>#DIV/0!</v>
      </c>
      <c r="HP276" s="8">
        <f t="shared" si="1349"/>
        <v>30</v>
      </c>
      <c r="HQ276" t="b">
        <f t="shared" si="1317"/>
        <v>0</v>
      </c>
      <c r="HT276" s="11"/>
      <c r="HU276" s="11"/>
      <c r="HV276" s="11"/>
      <c r="HW276" s="11" t="str">
        <f t="shared" ca="1" si="1364"/>
        <v/>
      </c>
      <c r="HX276" s="12" t="str">
        <f t="shared" ca="1" si="1365"/>
        <v/>
      </c>
      <c r="HY276" s="12" t="str">
        <f t="shared" ca="1" si="1366"/>
        <v/>
      </c>
      <c r="HZ276" s="12" t="str">
        <f t="shared" ca="1" si="1367"/>
        <v/>
      </c>
      <c r="IC276" s="12" t="str">
        <f t="shared" ca="1" si="1368"/>
        <v/>
      </c>
      <c r="ID276" s="12" t="str">
        <f t="shared" ca="1" si="1369"/>
        <v/>
      </c>
      <c r="IE276" s="12" t="str">
        <f t="shared" ca="1" si="1370"/>
        <v/>
      </c>
      <c r="IF276" s="12" t="str">
        <f t="shared" ca="1" si="1371"/>
        <v/>
      </c>
      <c r="IG276" s="12" t="str">
        <f t="shared" ca="1" si="1372"/>
        <v/>
      </c>
    </row>
    <row r="277" spans="1:241" x14ac:dyDescent="0.2">
      <c r="A277" t="s">
        <v>200</v>
      </c>
      <c r="B277" s="1">
        <f t="shared" si="1318"/>
        <v>1980</v>
      </c>
      <c r="C277" s="42">
        <f>'Annual Data - MER Dec 2019 PNNL'!C44</f>
        <v>2448.0929999999998</v>
      </c>
      <c r="D277" s="42">
        <f>'Annual Data - MER Dec 2019 PNNL'!F44</f>
        <v>1906.0889999999999</v>
      </c>
      <c r="E277" s="42">
        <f>'Annual Data - MER Dec 2019 PNNL'!I44</f>
        <v>2781.009</v>
      </c>
      <c r="F277" s="42">
        <f>'Annual Data - MER Dec 2019 PNNL'!L44</f>
        <v>11.069000000000001</v>
      </c>
      <c r="G277" s="42"/>
      <c r="H277" s="42">
        <f t="shared" si="1292"/>
        <v>7146.26</v>
      </c>
      <c r="I277" s="27">
        <f t="shared" si="1293"/>
        <v>2094.4490035169988</v>
      </c>
      <c r="J277" s="1"/>
      <c r="K277" s="525"/>
      <c r="L277" s="27">
        <f>[11]National!H207</f>
        <v>2464.366</v>
      </c>
      <c r="M277" s="42">
        <f>[10]Commercial_Total!D206</f>
        <v>1915.3024031279997</v>
      </c>
      <c r="N277" s="42">
        <f>[12]Total_Industrial!F212</f>
        <v>2605.0223295357991</v>
      </c>
      <c r="O277" s="440">
        <v>1E-3</v>
      </c>
      <c r="P277" s="27"/>
      <c r="Q277" s="27">
        <f t="shared" si="1294"/>
        <v>6984.6917326637995</v>
      </c>
      <c r="R277" s="27">
        <f t="shared" si="1295"/>
        <v>2047.096052949531</v>
      </c>
      <c r="S277" s="27"/>
      <c r="T277" s="51">
        <f t="shared" si="1350"/>
        <v>1.0066472147912682</v>
      </c>
      <c r="U277" s="51">
        <f t="shared" si="1351"/>
        <v>1.0048336689042325</v>
      </c>
      <c r="V277" s="51">
        <f t="shared" si="1352"/>
        <v>0.93671841030927949</v>
      </c>
      <c r="W277" s="51">
        <f t="shared" si="1353"/>
        <v>9.0342397687234608E-5</v>
      </c>
      <c r="X277" s="51" t="e">
        <f t="shared" si="1354"/>
        <v>#DIV/0!</v>
      </c>
      <c r="Y277" s="51">
        <f t="shared" si="1355"/>
        <v>0.9773912133988687</v>
      </c>
      <c r="AA277" s="23">
        <f t="shared" si="1356"/>
        <v>80226.208855010162</v>
      </c>
      <c r="AB277" s="23">
        <f t="shared" si="1356"/>
        <v>53249.557142872116</v>
      </c>
      <c r="AC277" s="27">
        <f t="shared" si="1358"/>
        <v>1535.1680742552876</v>
      </c>
      <c r="AD277" s="58">
        <f t="shared" si="1358"/>
        <v>0.91829096620150519</v>
      </c>
      <c r="AE277" s="27">
        <f t="shared" si="1231"/>
        <v>6984.6917326637995</v>
      </c>
      <c r="AF277" s="27">
        <f t="shared" si="1359"/>
        <v>6759.2</v>
      </c>
      <c r="AI277" s="267">
        <f t="shared" si="1360"/>
        <v>30.717717254391975</v>
      </c>
      <c r="AJ277" s="267">
        <f t="shared" si="1232"/>
        <v>35.968419380261054</v>
      </c>
      <c r="AK277" s="267">
        <f t="shared" si="1361"/>
        <v>1696.8971497140465</v>
      </c>
      <c r="AL277" s="51">
        <f t="shared" si="1362"/>
        <v>1.0889794594587846E-6</v>
      </c>
      <c r="AM277" s="15"/>
      <c r="AN277" s="15"/>
      <c r="AO277" s="34">
        <f t="shared" si="1233"/>
        <v>1.0333607132003491</v>
      </c>
      <c r="AP277" s="34">
        <f t="shared" si="1234"/>
        <v>1.0572641732749439</v>
      </c>
      <c r="AR277" s="26">
        <f t="shared" si="1235"/>
        <v>0.98477332669173578</v>
      </c>
      <c r="AS277" s="26">
        <f t="shared" si="1236"/>
        <v>0.88639891862118869</v>
      </c>
      <c r="AT277" s="26">
        <f t="shared" si="1237"/>
        <v>1.183485708661933</v>
      </c>
      <c r="AU277" s="26">
        <f t="shared" si="1238"/>
        <v>1.0889794594587847</v>
      </c>
      <c r="AW277" s="26">
        <f t="shared" si="1239"/>
        <v>1.0723923744850015</v>
      </c>
      <c r="AZ277" s="34">
        <f t="shared" si="1240"/>
        <v>11.869187012517777</v>
      </c>
      <c r="BA277" s="34">
        <f t="shared" si="1241"/>
        <v>7.8780857413410041</v>
      </c>
      <c r="BB277" s="34">
        <f t="shared" si="1242"/>
        <v>0.22712274740432117</v>
      </c>
      <c r="BC277">
        <f t="shared" si="1243"/>
        <v>1.3585793676788751E-4</v>
      </c>
      <c r="BE277" s="34"/>
      <c r="BI277" s="258">
        <f>[11]National!CQ207</f>
        <v>0.98926138296229393</v>
      </c>
      <c r="BJ277" s="258">
        <f>[10]Commercial_Total!Y206</f>
        <v>0.84199925791274122</v>
      </c>
      <c r="BK277" s="258">
        <f>[12]Total_Industrial!Z212</f>
        <v>1.0146272503386513</v>
      </c>
      <c r="BL277" s="51">
        <f t="shared" si="1363"/>
        <v>1.0889794594587847</v>
      </c>
      <c r="BM277" s="1"/>
      <c r="BN277" s="1"/>
      <c r="BO277" s="258">
        <f>[11]National!CU207</f>
        <v>0.99546322504056661</v>
      </c>
      <c r="BP277" s="258">
        <f>[10]Commercial_Total!X206</f>
        <v>1.0527312349639251</v>
      </c>
      <c r="BQ277" s="258">
        <f>[12]Total_Industrial!AD212</f>
        <v>1.1664221128688401</v>
      </c>
      <c r="BR277" s="51">
        <v>1</v>
      </c>
      <c r="CA277" s="83">
        <f t="shared" si="1319"/>
        <v>0.85009621310258954</v>
      </c>
      <c r="CB277" s="83">
        <f t="shared" si="1244"/>
        <v>1.0601578036726631</v>
      </c>
      <c r="CC277" s="83">
        <f t="shared" si="1245"/>
        <v>1.0723923744850015</v>
      </c>
      <c r="CD277" s="83">
        <f t="shared" si="1246"/>
        <v>1.0534899500750754</v>
      </c>
      <c r="CE277" s="83">
        <f t="shared" si="1247"/>
        <v>1.0694593950366615</v>
      </c>
      <c r="CF277" s="83">
        <f t="shared" si="1248"/>
        <v>0.95182861154132803</v>
      </c>
      <c r="CG277" s="471">
        <f t="shared" si="1373"/>
        <v>0.91163614061830578</v>
      </c>
      <c r="CH277" s="471">
        <f t="shared" si="1249"/>
        <v>0.91163669650979384</v>
      </c>
      <c r="CI277" s="9"/>
      <c r="CJ277" s="84">
        <f t="shared" si="1297"/>
        <v>1.126664724684493</v>
      </c>
      <c r="CL277" s="87">
        <f t="shared" si="1250"/>
        <v>1.1249888043433225</v>
      </c>
      <c r="CM277" s="87">
        <f t="shared" si="1298"/>
        <v>2.8852757370463784E-3</v>
      </c>
      <c r="CN277" s="92">
        <f t="shared" si="1299"/>
        <v>1</v>
      </c>
      <c r="CO277" s="92">
        <f t="shared" si="1300"/>
        <v>1</v>
      </c>
      <c r="CP277" s="5">
        <f t="shared" si="1301"/>
        <v>1</v>
      </c>
      <c r="CQ277" s="91">
        <f t="shared" si="1302"/>
        <v>1</v>
      </c>
      <c r="CR277" s="37">
        <f t="shared" si="1251"/>
        <v>0.91163614061830578</v>
      </c>
      <c r="CS277">
        <f t="shared" si="1252"/>
        <v>1.126664724684493</v>
      </c>
      <c r="CT277" s="84">
        <f t="shared" si="1253"/>
        <v>1.0179426717915807</v>
      </c>
      <c r="CU277" s="205"/>
      <c r="CV277" s="244"/>
      <c r="CW277" s="5"/>
      <c r="CX277" s="26">
        <f t="shared" si="1254"/>
        <v>0.35282387459928</v>
      </c>
      <c r="CY277" s="26">
        <f t="shared" si="1255"/>
        <v>0.27421430700672422</v>
      </c>
      <c r="CZ277" s="26">
        <f t="shared" si="1256"/>
        <v>0.37296167522375451</v>
      </c>
      <c r="DA277" s="26">
        <f t="shared" si="1257"/>
        <v>1.4317024118953109E-7</v>
      </c>
      <c r="DB277" s="26">
        <f t="shared" si="1258"/>
        <v>0</v>
      </c>
      <c r="DC277" s="26">
        <f t="shared" si="1303"/>
        <v>1</v>
      </c>
      <c r="DE277" s="26">
        <f t="shared" si="1320"/>
        <v>0.34552180064916838</v>
      </c>
      <c r="DF277" s="26">
        <f t="shared" si="1321"/>
        <v>0.27239622335744273</v>
      </c>
      <c r="DG277" s="26">
        <f t="shared" si="1322"/>
        <v>0.38195536179621409</v>
      </c>
      <c r="DH277" s="26">
        <f t="shared" si="1323"/>
        <v>1.4419076193618664E-7</v>
      </c>
      <c r="DI277" s="26" t="e">
        <f t="shared" si="1324"/>
        <v>#DIV/0!</v>
      </c>
      <c r="DJ277" s="26">
        <f t="shared" si="1325"/>
        <v>0.99987352999358714</v>
      </c>
      <c r="DK277" s="26"/>
      <c r="DL277" s="26">
        <f t="shared" si="1326"/>
        <v>0.34556550432071587</v>
      </c>
      <c r="DM277" s="26">
        <f t="shared" si="1327"/>
        <v>0.27243067766699436</v>
      </c>
      <c r="DN277" s="26">
        <f t="shared" si="1328"/>
        <v>0.3820036738032897</v>
      </c>
      <c r="DO277" s="26">
        <f t="shared" si="1329"/>
        <v>1.4420900004934768E-7</v>
      </c>
      <c r="DP277" s="26" t="e">
        <f t="shared" si="1330"/>
        <v>#DIV/0!</v>
      </c>
      <c r="DQ277" s="26">
        <f t="shared" si="1331"/>
        <v>1</v>
      </c>
      <c r="DR277" s="26"/>
      <c r="DS277" s="26"/>
      <c r="DT277" s="26">
        <f t="shared" si="1332"/>
        <v>3.680750606292181E-2</v>
      </c>
      <c r="DU277" s="26">
        <f t="shared" si="1333"/>
        <v>6.545234803286574E-3</v>
      </c>
      <c r="DV277" s="26">
        <f t="shared" si="1334"/>
        <v>1.6084360717609967E-2</v>
      </c>
      <c r="DW277" s="26">
        <f t="shared" si="1335"/>
        <v>2.026555566768434E-3</v>
      </c>
      <c r="DX277" s="26" t="e">
        <f t="shared" si="1336"/>
        <v>#DIV/0!</v>
      </c>
      <c r="DZ277" s="26">
        <f t="shared" si="1337"/>
        <v>1.0208614322828897</v>
      </c>
      <c r="EA277" s="26">
        <f t="shared" si="1338"/>
        <v>1.2249061308548541</v>
      </c>
      <c r="EB277" s="26">
        <f t="shared" si="1259"/>
        <v>1.0179426717915807</v>
      </c>
      <c r="ED277" s="26">
        <f t="shared" si="1304"/>
        <v>2.1925474084735788E-2</v>
      </c>
      <c r="EE277" s="26">
        <f t="shared" si="1305"/>
        <v>2.3533676983672827E-2</v>
      </c>
      <c r="EF277" s="26">
        <f t="shared" si="1306"/>
        <v>-4.6793093358887358E-2</v>
      </c>
      <c r="EG277" s="26">
        <f t="shared" si="1307"/>
        <v>5.4440582218140659E-4</v>
      </c>
      <c r="EH277" s="26" t="e">
        <f t="shared" si="1308"/>
        <v>#DIV/0!</v>
      </c>
      <c r="EJ277" s="26">
        <f t="shared" si="1309"/>
        <v>0.99612039477459291</v>
      </c>
      <c r="EK277" s="26">
        <f t="shared" si="1339"/>
        <v>0.87408773331347545</v>
      </c>
      <c r="EL277" s="26">
        <f t="shared" si="1260"/>
        <v>1.0534899500750754</v>
      </c>
      <c r="EO277" s="26">
        <f t="shared" si="1340"/>
        <v>-6.0867495475932943E-3</v>
      </c>
      <c r="EP277" s="26">
        <f t="shared" si="1341"/>
        <v>-4.3501267290443874E-2</v>
      </c>
      <c r="EQ277" s="26">
        <f t="shared" si="1342"/>
        <v>3.022061783185799E-2</v>
      </c>
      <c r="ER277" s="26">
        <f t="shared" si="1343"/>
        <v>2.026555566768434E-3</v>
      </c>
      <c r="ES277" s="26"/>
      <c r="EU277" s="26">
        <f t="shared" si="1344"/>
        <v>0.99759283879454219</v>
      </c>
      <c r="EV277" s="26">
        <f t="shared" si="1345"/>
        <v>1.1370366268393834</v>
      </c>
      <c r="EW277" s="26">
        <f t="shared" si="1261"/>
        <v>0.95182861154132803</v>
      </c>
      <c r="EX277" s="26">
        <f t="shared" si="1374"/>
        <v>-2.410063075774121E-3</v>
      </c>
      <c r="EY277" s="26">
        <f t="shared" si="1310"/>
        <v>4.2894255610515658E-2</v>
      </c>
      <c r="EZ277" s="26">
        <f t="shared" si="1311"/>
        <v>5.0046502093730509E-2</v>
      </c>
      <c r="FA277" s="26">
        <f t="shared" si="1312"/>
        <v>-1.4137270520444835E-2</v>
      </c>
      <c r="FB277" s="26">
        <f t="shared" si="1313"/>
        <v>0</v>
      </c>
      <c r="FC277" s="26"/>
      <c r="FD277" s="26"/>
      <c r="FE277" s="26">
        <f t="shared" si="1346"/>
        <v>1.0233243437429551</v>
      </c>
      <c r="FF277" s="26">
        <f t="shared" si="1347"/>
        <v>1.077279218702204</v>
      </c>
      <c r="FG277" s="26">
        <f t="shared" si="1262"/>
        <v>1.0694593950366615</v>
      </c>
      <c r="FW277" s="26">
        <f t="shared" si="1263"/>
        <v>0.85009621310258954</v>
      </c>
      <c r="FY277" s="8">
        <f t="shared" si="1348"/>
        <v>31</v>
      </c>
      <c r="FZ277" t="b">
        <f t="shared" si="1314"/>
        <v>0</v>
      </c>
      <c r="GD277" s="11"/>
      <c r="GE277" s="11"/>
      <c r="GF277" s="11"/>
      <c r="GG277" s="11" t="str">
        <f t="shared" ca="1" si="1264"/>
        <v/>
      </c>
      <c r="GH277" s="20" t="str">
        <f t="shared" ca="1" si="1265"/>
        <v/>
      </c>
      <c r="GI277" s="20" t="str">
        <f t="shared" ca="1" si="1266"/>
        <v/>
      </c>
      <c r="GJ277" s="20" t="str">
        <f t="shared" ca="1" si="1267"/>
        <v/>
      </c>
      <c r="GN277" s="12" t="str">
        <f t="shared" ca="1" si="1376"/>
        <v/>
      </c>
      <c r="GO277" s="12" t="str">
        <f t="shared" ca="1" si="1377"/>
        <v/>
      </c>
      <c r="GP277" s="12" t="str">
        <f t="shared" ca="1" si="1378"/>
        <v/>
      </c>
      <c r="GQ277" s="12" t="str">
        <f t="shared" ca="1" si="1379"/>
        <v/>
      </c>
      <c r="GR277" s="12" t="str">
        <f t="shared" ca="1" si="1380"/>
        <v/>
      </c>
      <c r="GY277" s="14"/>
      <c r="HA277">
        <f t="shared" si="1272"/>
        <v>0.61272367967801</v>
      </c>
      <c r="HB277">
        <f t="shared" si="1273"/>
        <v>1.2078572574426745</v>
      </c>
      <c r="HC277">
        <f t="shared" si="1274"/>
        <v>1.0390077088623801</v>
      </c>
      <c r="HD277">
        <f t="shared" si="1275"/>
        <v>0.88420554460121636</v>
      </c>
      <c r="HE277">
        <f t="shared" si="1276"/>
        <v>0.67991133499955481</v>
      </c>
      <c r="HF277">
        <f t="shared" si="1277"/>
        <v>0.67991219888601806</v>
      </c>
      <c r="HH277">
        <f t="shared" si="1278"/>
        <v>1.2549730016883112</v>
      </c>
      <c r="HJ277">
        <f t="shared" si="1279"/>
        <v>0.83129608994686455</v>
      </c>
      <c r="HK277">
        <f t="shared" si="1280"/>
        <v>0.74601861665522828</v>
      </c>
      <c r="HL277">
        <f t="shared" si="1281"/>
        <v>1.2292393584315324</v>
      </c>
      <c r="HM277">
        <f t="shared" si="1282"/>
        <v>1.4243672450595295</v>
      </c>
      <c r="HN277" t="e">
        <f t="shared" si="1283"/>
        <v>#DIV/0!</v>
      </c>
      <c r="HP277" s="8">
        <f t="shared" si="1349"/>
        <v>31</v>
      </c>
      <c r="HQ277" t="b">
        <f t="shared" si="1317"/>
        <v>0</v>
      </c>
      <c r="HT277" s="11"/>
      <c r="HU277" s="11"/>
      <c r="HV277" s="11"/>
      <c r="HW277" s="11" t="str">
        <f t="shared" ca="1" si="1364"/>
        <v/>
      </c>
      <c r="HX277" s="12" t="str">
        <f t="shared" ca="1" si="1365"/>
        <v/>
      </c>
      <c r="HY277" s="12" t="str">
        <f t="shared" ca="1" si="1366"/>
        <v/>
      </c>
      <c r="HZ277" s="12" t="str">
        <f t="shared" ca="1" si="1367"/>
        <v/>
      </c>
      <c r="IC277" s="12" t="str">
        <f t="shared" ca="1" si="1368"/>
        <v/>
      </c>
      <c r="ID277" s="12" t="str">
        <f t="shared" ca="1" si="1369"/>
        <v/>
      </c>
      <c r="IE277" s="12" t="str">
        <f t="shared" ca="1" si="1370"/>
        <v/>
      </c>
      <c r="IF277" s="12" t="str">
        <f t="shared" ca="1" si="1371"/>
        <v/>
      </c>
      <c r="IG277" s="12" t="str">
        <f t="shared" ca="1" si="1372"/>
        <v/>
      </c>
    </row>
    <row r="278" spans="1:241" x14ac:dyDescent="0.2">
      <c r="A278" t="s">
        <v>200</v>
      </c>
      <c r="B278" s="1">
        <f t="shared" si="1318"/>
        <v>1981</v>
      </c>
      <c r="C278" s="42">
        <f>'Annual Data - MER Dec 2019 PNNL'!C45</f>
        <v>2464.3679999999999</v>
      </c>
      <c r="D278" s="42">
        <f>'Annual Data - MER Dec 2019 PNNL'!F45</f>
        <v>2033.239</v>
      </c>
      <c r="E278" s="42">
        <f>'Annual Data - MER Dec 2019 PNNL'!I45</f>
        <v>2817.4369999999999</v>
      </c>
      <c r="F278" s="42">
        <f>'Annual Data - MER Dec 2019 PNNL'!L45</f>
        <v>10.871</v>
      </c>
      <c r="G278" s="42"/>
      <c r="H278" s="42">
        <f t="shared" si="1292"/>
        <v>7325.915</v>
      </c>
      <c r="I278" s="27">
        <f t="shared" si="1293"/>
        <v>2147.1028722157093</v>
      </c>
      <c r="J278" s="1"/>
      <c r="K278" s="525"/>
      <c r="L278" s="27">
        <f>[11]National!H208</f>
        <v>2489.1180000000004</v>
      </c>
      <c r="M278" s="42">
        <f>[10]Commercial_Total!D207</f>
        <v>2042.4524031279998</v>
      </c>
      <c r="N278" s="42">
        <f>[12]Total_Industrial!F213</f>
        <v>2628.7553887225818</v>
      </c>
      <c r="O278" s="440">
        <v>1E-3</v>
      </c>
      <c r="P278" s="27"/>
      <c r="Q278" s="27">
        <f t="shared" si="1294"/>
        <v>7160.3267918505826</v>
      </c>
      <c r="R278" s="27">
        <f t="shared" si="1295"/>
        <v>2098.5717443876269</v>
      </c>
      <c r="S278" s="27"/>
      <c r="T278" s="51">
        <f t="shared" si="1350"/>
        <v>1.0100431429072283</v>
      </c>
      <c r="U278" s="51">
        <f t="shared" si="1351"/>
        <v>1.0045313920931085</v>
      </c>
      <c r="V278" s="51">
        <f t="shared" si="1352"/>
        <v>0.9330307611927372</v>
      </c>
      <c r="W278" s="51">
        <f t="shared" si="1353"/>
        <v>9.1987857602796435E-5</v>
      </c>
      <c r="X278" s="51" t="e">
        <f t="shared" si="1354"/>
        <v>#DIV/0!</v>
      </c>
      <c r="Y278" s="51">
        <f t="shared" si="1355"/>
        <v>0.97739692473234852</v>
      </c>
      <c r="AA278" s="23">
        <f t="shared" si="1356"/>
        <v>83391.453556010398</v>
      </c>
      <c r="AB278" s="23">
        <f t="shared" si="1356"/>
        <v>54225.356492580366</v>
      </c>
      <c r="AC278" s="27">
        <f t="shared" si="1358"/>
        <v>1549.6626461446829</v>
      </c>
      <c r="AD278" s="58">
        <f t="shared" si="1358"/>
        <v>0.92139324235598297</v>
      </c>
      <c r="AE278" s="27">
        <f t="shared" ref="AE278:AE309" si="1381">AE198</f>
        <v>7160.3267918505826</v>
      </c>
      <c r="AF278" s="27">
        <f t="shared" si="1359"/>
        <v>6930.7</v>
      </c>
      <c r="AI278" s="267">
        <f t="shared" si="1360"/>
        <v>29.848598313832824</v>
      </c>
      <c r="AJ278" s="267">
        <f t="shared" ref="AJ278:AJ314" si="1382">M278/AB278*1000</f>
        <v>37.666002314018307</v>
      </c>
      <c r="AK278" s="267">
        <f t="shared" si="1361"/>
        <v>1696.3404230349825</v>
      </c>
      <c r="AL278" s="51">
        <f t="shared" si="1362"/>
        <v>1.0853129304953674E-6</v>
      </c>
      <c r="AM278" s="15"/>
      <c r="AN278" s="15"/>
      <c r="AO278" s="34">
        <f t="shared" ref="AO278:AO314" si="1383">Q278/AF278</f>
        <v>1.0331318325494658</v>
      </c>
      <c r="AP278" s="34">
        <f t="shared" ref="AP278:AP314" si="1384">H278/AF278</f>
        <v>1.0570238215476071</v>
      </c>
      <c r="AR278" s="26">
        <f t="shared" ref="AR278:AR306" si="1385">AI278/AI$316</f>
        <v>0.95691041151164191</v>
      </c>
      <c r="AS278" s="26">
        <f t="shared" ref="AS278:AS306" si="1386">AJ278/AJ$316</f>
        <v>0.92823383109938318</v>
      </c>
      <c r="AT278" s="26">
        <f t="shared" ref="AT278:AT306" si="1387">AK278/AK$316</f>
        <v>1.1830974246292714</v>
      </c>
      <c r="AU278" s="26">
        <f t="shared" ref="AU278:AU306" si="1388">AL278/AL$316</f>
        <v>1.0853129304953675</v>
      </c>
      <c r="AW278" s="26">
        <f t="shared" ref="AW278:AW306" si="1389">AO278/AO$316</f>
        <v>1.0721548486515351</v>
      </c>
      <c r="AZ278" s="34">
        <f t="shared" ref="AZ278:AZ306" si="1390">AA278/$AF278</f>
        <v>12.032183409469519</v>
      </c>
      <c r="BA278" s="34">
        <f t="shared" ref="BA278:BA307" si="1391">AB278/$AF278</f>
        <v>7.823936469992983</v>
      </c>
      <c r="BB278" s="34">
        <f t="shared" ref="BB278:BB306" si="1392">AC278/$AF278</f>
        <v>0.22359395820691746</v>
      </c>
      <c r="BC278">
        <f t="shared" ref="BC278:BC306" si="1393">AD278/$AF278</f>
        <v>1.329437491676141E-4</v>
      </c>
      <c r="BE278" s="34"/>
      <c r="BI278" s="258">
        <f>[11]National!CQ208</f>
        <v>0.98165195555750939</v>
      </c>
      <c r="BJ278" s="258">
        <f>[10]Commercial_Total!Y207</f>
        <v>0.89891214412064591</v>
      </c>
      <c r="BK278" s="258">
        <f>[12]Total_Industrial!Z213</f>
        <v>1.023445811768585</v>
      </c>
      <c r="BL278" s="51">
        <f t="shared" si="1363"/>
        <v>1.0853129304953675</v>
      </c>
      <c r="BM278" s="1"/>
      <c r="BN278" s="1"/>
      <c r="BO278" s="258">
        <f>[11]National!CU208</f>
        <v>0.97479601206334321</v>
      </c>
      <c r="BP278" s="258">
        <f>[10]Commercial_Total!X207</f>
        <v>1.0326190798183295</v>
      </c>
      <c r="BQ278" s="258">
        <f>[12]Total_Industrial!AD213</f>
        <v>1.1559929431684379</v>
      </c>
      <c r="BR278" s="51">
        <v>1</v>
      </c>
      <c r="CA278" s="83">
        <f t="shared" si="1319"/>
        <v>0.87166555570927284</v>
      </c>
      <c r="CB278" s="83">
        <f t="shared" ref="CB278:CB306" si="1394">IF(ISERR(AP278),"NA ", AP278/AP$316)</f>
        <v>1.0599167941257557</v>
      </c>
      <c r="CC278" s="83">
        <f t="shared" ref="CC278:CC306" si="1395">IF(ISERR(AO278),"NA ",IF(AO278&gt;0, AO278/AO$316,"NA"))</f>
        <v>1.0721548486515351</v>
      </c>
      <c r="CD278" s="83">
        <f t="shared" ref="CD278:CD307" si="1396">IF(CN278=1,EL278,"NA")</f>
        <v>1.0503900209700341</v>
      </c>
      <c r="CE278" s="83">
        <f t="shared" ref="CE278:CE306" si="1397">IF(CQ278&gt;0, FG278,"NA")</f>
        <v>1.0524136947818115</v>
      </c>
      <c r="CF278" s="83">
        <f t="shared" ref="CF278:CF306" si="1398">IF(CP278&gt;0,EW278, "NA")</f>
        <v>0.96988507030297255</v>
      </c>
      <c r="CG278" s="471">
        <f t="shared" si="1373"/>
        <v>0.93456010377001275</v>
      </c>
      <c r="CH278" s="471">
        <f t="shared" ref="CH278:CH314" si="1399">IF(Q278&gt;0,Q278/Q$316,"NA")</f>
        <v>0.93456045195623161</v>
      </c>
      <c r="CI278" s="9"/>
      <c r="CJ278" s="84">
        <f t="shared" si="1297"/>
        <v>1.105444842931018</v>
      </c>
      <c r="CL278" s="87">
        <f t="shared" si="1250"/>
        <v>1.1405232924192723</v>
      </c>
      <c r="CM278" s="87">
        <f t="shared" si="1298"/>
        <v>2.7983223753415992E-3</v>
      </c>
      <c r="CN278" s="92">
        <f t="shared" si="1299"/>
        <v>1</v>
      </c>
      <c r="CO278" s="92">
        <f t="shared" si="1300"/>
        <v>1</v>
      </c>
      <c r="CP278" s="5">
        <f t="shared" si="1301"/>
        <v>1</v>
      </c>
      <c r="CQ278" s="91">
        <f t="shared" si="1302"/>
        <v>1</v>
      </c>
      <c r="CR278" s="37">
        <f t="shared" ref="CR278:CR305" si="1400">CA278*CD278*CE278*CF278</f>
        <v>0.93456010377001275</v>
      </c>
      <c r="CS278">
        <f t="shared" ref="CS278:CS305" si="1401">CD278*CE278</f>
        <v>1.105444842931018</v>
      </c>
      <c r="CT278" s="84">
        <f t="shared" ref="CT278:CT305" si="1402">IF(CO278=1,EB278,"NA ")</f>
        <v>1.0207207106379408</v>
      </c>
      <c r="CU278" s="205"/>
      <c r="CV278" s="244"/>
      <c r="CW278" s="5"/>
      <c r="CX278" s="26">
        <f t="shared" ref="CX278:CX314" si="1403">L278/$Q278</f>
        <v>0.34762631264720378</v>
      </c>
      <c r="CY278" s="26">
        <f t="shared" ref="CY278:CY314" si="1404">M278/$Q278</f>
        <v>0.28524569653058096</v>
      </c>
      <c r="CZ278" s="26">
        <f t="shared" ref="CZ278:CZ314" si="1405">N278/$Q278</f>
        <v>0.36712785116378482</v>
      </c>
      <c r="DA278" s="26">
        <f t="shared" ref="DA278:DA314" si="1406">O278/$Q278</f>
        <v>1.3965843027417894E-7</v>
      </c>
      <c r="DB278" s="26">
        <f t="shared" ref="DB278:DB314" si="1407">P278/$Q278</f>
        <v>0</v>
      </c>
      <c r="DC278" s="26">
        <f t="shared" si="1303"/>
        <v>0.99999999999999989</v>
      </c>
      <c r="DE278" s="26">
        <f t="shared" si="1320"/>
        <v>0.35021866560323284</v>
      </c>
      <c r="DF278" s="26">
        <f t="shared" si="1321"/>
        <v>0.27969374532687652</v>
      </c>
      <c r="DG278" s="26">
        <f t="shared" si="1322"/>
        <v>0.37003709879059432</v>
      </c>
      <c r="DH278" s="26">
        <f t="shared" si="1323"/>
        <v>1.4140706789079352E-7</v>
      </c>
      <c r="DI278" s="26" t="e">
        <f t="shared" si="1324"/>
        <v>#DIV/0!</v>
      </c>
      <c r="DJ278" s="26">
        <f t="shared" si="1325"/>
        <v>0.99994965112777157</v>
      </c>
      <c r="DK278" s="26"/>
      <c r="DL278" s="26">
        <f t="shared" si="1326"/>
        <v>0.35023629960593144</v>
      </c>
      <c r="DM278" s="26">
        <f t="shared" si="1327"/>
        <v>0.27970782830058494</v>
      </c>
      <c r="DN278" s="26">
        <f t="shared" si="1328"/>
        <v>0.3700557306792957</v>
      </c>
      <c r="DO278" s="26">
        <f t="shared" si="1329"/>
        <v>1.4141418793567319E-7</v>
      </c>
      <c r="DP278" s="26" t="e">
        <f t="shared" si="1330"/>
        <v>#DIV/0!</v>
      </c>
      <c r="DQ278" s="26">
        <f t="shared" si="1331"/>
        <v>1</v>
      </c>
      <c r="DR278" s="26"/>
      <c r="DS278" s="26"/>
      <c r="DT278" s="26">
        <f t="shared" si="1332"/>
        <v>-2.8701716317700843E-2</v>
      </c>
      <c r="DU278" s="26">
        <f t="shared" si="1333"/>
        <v>4.6116578188527699E-2</v>
      </c>
      <c r="DV278" s="26">
        <f t="shared" si="1334"/>
        <v>-3.2813893641314175E-4</v>
      </c>
      <c r="DW278" s="26">
        <f t="shared" si="1335"/>
        <v>-3.3726213234162223E-3</v>
      </c>
      <c r="DX278" s="26" t="e">
        <f t="shared" si="1336"/>
        <v>#DIV/0!</v>
      </c>
      <c r="DZ278" s="26">
        <f t="shared" si="1337"/>
        <v>1.0027290720031126</v>
      </c>
      <c r="EA278" s="26">
        <f t="shared" si="1338"/>
        <v>1.228248987883011</v>
      </c>
      <c r="EB278" s="26">
        <f t="shared" ref="EB278:EB307" si="1408">EA278/EA$316</f>
        <v>1.0207207106379408</v>
      </c>
      <c r="ED278" s="26">
        <f t="shared" si="1304"/>
        <v>1.363929523059401E-2</v>
      </c>
      <c r="EE278" s="26">
        <f t="shared" si="1305"/>
        <v>-6.8971353215444269E-3</v>
      </c>
      <c r="EF278" s="26">
        <f t="shared" si="1306"/>
        <v>-1.5658888425183429E-2</v>
      </c>
      <c r="EG278" s="26">
        <f t="shared" si="1307"/>
        <v>-2.1683657021731067E-2</v>
      </c>
      <c r="EH278" s="26" t="e">
        <f t="shared" si="1308"/>
        <v>#DIV/0!</v>
      </c>
      <c r="EJ278" s="26">
        <f t="shared" si="1309"/>
        <v>0.99705746684643703</v>
      </c>
      <c r="EK278" s="26">
        <f t="shared" si="1339"/>
        <v>0.87151570117907784</v>
      </c>
      <c r="EL278" s="26">
        <f t="shared" ref="EL278:EL307" si="1409">EK278/EK$316</f>
        <v>1.0503900209700341</v>
      </c>
      <c r="EO278" s="26">
        <f t="shared" si="1340"/>
        <v>-7.7217654026567406E-3</v>
      </c>
      <c r="EP278" s="26">
        <f t="shared" si="1341"/>
        <v>6.5406170564524982E-2</v>
      </c>
      <c r="EQ278" s="26">
        <f t="shared" si="1342"/>
        <v>8.6538766727152442E-3</v>
      </c>
      <c r="ER278" s="26">
        <f t="shared" si="1343"/>
        <v>-3.3726213234162223E-3</v>
      </c>
      <c r="ES278" s="26"/>
      <c r="EU278" s="26">
        <f t="shared" si="1344"/>
        <v>1.0189702836652548</v>
      </c>
      <c r="EV278" s="26">
        <f t="shared" si="1345"/>
        <v>1.1586065341883109</v>
      </c>
      <c r="EW278" s="26">
        <f t="shared" ref="EW278:EW307" si="1410">EV278/EV$316</f>
        <v>0.96988507030297255</v>
      </c>
      <c r="EX278" s="26">
        <f t="shared" si="1374"/>
        <v>1.8792591563402999E-2</v>
      </c>
      <c r="EY278" s="26">
        <f t="shared" si="1310"/>
        <v>-2.097995091504401E-2</v>
      </c>
      <c r="EZ278" s="26">
        <f t="shared" si="1311"/>
        <v>-1.9289592375997353E-2</v>
      </c>
      <c r="FA278" s="26">
        <f t="shared" si="1312"/>
        <v>-8.9813746074564587E-3</v>
      </c>
      <c r="FB278" s="26">
        <f t="shared" si="1313"/>
        <v>0</v>
      </c>
      <c r="FC278" s="26"/>
      <c r="FD278" s="26"/>
      <c r="FE278" s="26">
        <f t="shared" si="1346"/>
        <v>0.98406138621628936</v>
      </c>
      <c r="FF278" s="26">
        <f t="shared" si="1347"/>
        <v>1.0601088812980921</v>
      </c>
      <c r="FG278" s="26">
        <f t="shared" ref="FG278:FG307" si="1411">FF278/FF$316</f>
        <v>1.0524136947818115</v>
      </c>
      <c r="FW278" s="26">
        <f t="shared" ref="FW278:FW309" si="1412">FW116</f>
        <v>0.87166555570927284</v>
      </c>
      <c r="FY278" s="8">
        <f t="shared" si="1348"/>
        <v>32</v>
      </c>
      <c r="FZ278" t="b">
        <f t="shared" si="1314"/>
        <v>0</v>
      </c>
      <c r="GD278" s="11"/>
      <c r="GE278" s="11"/>
      <c r="GF278" s="11"/>
      <c r="GG278" s="11" t="str">
        <f t="shared" ref="GG278:GG307" ca="1" si="1413">IF(FZ278,OFFSET(B$10,$FZ$4+$FY278,0),"")</f>
        <v/>
      </c>
      <c r="GH278" s="20" t="str">
        <f t="shared" ref="GH278:GH307" ca="1" si="1414">IF($FZ278,OFFSET(CA$246,$FZ$4+$FY278,0),"")</f>
        <v/>
      </c>
      <c r="GI278" s="20" t="str">
        <f t="shared" ref="GI278:GI307" ca="1" si="1415">IF($FZ278,OFFSET(CJ$246,$FZ$4+$FY278,0),"")</f>
        <v/>
      </c>
      <c r="GJ278" s="20" t="str">
        <f t="shared" ref="GJ278:GJ307" ca="1" si="1416">IF($FZ278,OFFSET(CF$246,$FZ$4+$FY278,0),"")</f>
        <v/>
      </c>
      <c r="GN278" s="12" t="str">
        <f t="shared" ca="1" si="1376"/>
        <v/>
      </c>
      <c r="GO278" s="12" t="str">
        <f t="shared" ca="1" si="1377"/>
        <v/>
      </c>
      <c r="GP278" s="12" t="str">
        <f t="shared" ca="1" si="1378"/>
        <v/>
      </c>
      <c r="GQ278" s="12" t="str">
        <f t="shared" ca="1" si="1379"/>
        <v/>
      </c>
      <c r="GR278" s="12" t="str">
        <f t="shared" ca="1" si="1380"/>
        <v/>
      </c>
      <c r="GY278" s="14"/>
      <c r="HA278">
        <f t="shared" si="1272"/>
        <v>0.6282702104900556</v>
      </c>
      <c r="HB278">
        <f t="shared" ref="HB278:HB307" si="1417">CD278/CD$317</f>
        <v>1.2043030974178777</v>
      </c>
      <c r="HC278">
        <f t="shared" ref="HC278:HC307" si="1418">CE278/CE$317</f>
        <v>1.0224473662725246</v>
      </c>
      <c r="HD278">
        <f t="shared" ref="HD278:HD307" si="1419">CF278/CF$317</f>
        <v>0.90097917460069255</v>
      </c>
      <c r="HE278">
        <f t="shared" ref="HE278:HE307" si="1420">CG278/CG$317</f>
        <v>0.69700835616348811</v>
      </c>
      <c r="HF278">
        <f t="shared" ref="HF278:HF307" si="1421">CH278/CH$317</f>
        <v>0.69700907643821008</v>
      </c>
      <c r="HH278">
        <f t="shared" ref="HH278:HH307" si="1422">CJ278/CJ$317</f>
        <v>1.2313365301487527</v>
      </c>
      <c r="HJ278">
        <f t="shared" ref="HJ278:HJ307" si="1423">AR278/AR$317</f>
        <v>0.80777561897559536</v>
      </c>
      <c r="HK278">
        <f t="shared" ref="HK278:HK307" si="1424">AS278/AS$317</f>
        <v>0.78122807244227099</v>
      </c>
      <c r="HL278">
        <f t="shared" ref="HL278:HL307" si="1425">AT278/AT$317</f>
        <v>1.2288360633078947</v>
      </c>
      <c r="HM278">
        <f t="shared" ref="HM278:HM307" si="1426">AU278/AU$317</f>
        <v>1.4195714854029156</v>
      </c>
      <c r="HN278" t="e">
        <f t="shared" ref="HN278:HN307" si="1427">AV278/AV$317</f>
        <v>#DIV/0!</v>
      </c>
      <c r="HP278" s="8">
        <f t="shared" si="1349"/>
        <v>32</v>
      </c>
      <c r="HQ278" t="b">
        <f t="shared" si="1317"/>
        <v>0</v>
      </c>
      <c r="HT278" s="11"/>
      <c r="HU278" s="11"/>
      <c r="HV278" s="11"/>
      <c r="HW278" s="11" t="str">
        <f t="shared" ca="1" si="1364"/>
        <v/>
      </c>
      <c r="HX278" s="12" t="str">
        <f t="shared" ca="1" si="1365"/>
        <v/>
      </c>
      <c r="HY278" s="12" t="str">
        <f t="shared" ca="1" si="1366"/>
        <v/>
      </c>
      <c r="HZ278" s="12" t="str">
        <f t="shared" ca="1" si="1367"/>
        <v/>
      </c>
      <c r="IC278" s="12" t="str">
        <f t="shared" ca="1" si="1368"/>
        <v/>
      </c>
      <c r="ID278" s="12" t="str">
        <f t="shared" ca="1" si="1369"/>
        <v/>
      </c>
      <c r="IE278" s="12" t="str">
        <f t="shared" ca="1" si="1370"/>
        <v/>
      </c>
      <c r="IF278" s="12" t="str">
        <f t="shared" ca="1" si="1371"/>
        <v/>
      </c>
      <c r="IG278" s="12" t="str">
        <f t="shared" ca="1" si="1372"/>
        <v/>
      </c>
    </row>
    <row r="279" spans="1:241" x14ac:dyDescent="0.2">
      <c r="A279" t="s">
        <v>200</v>
      </c>
      <c r="B279" s="1">
        <f t="shared" si="1318"/>
        <v>1982</v>
      </c>
      <c r="C279" s="42">
        <f>'Annual Data - MER Dec 2019 PNNL'!C46</f>
        <v>2489.1210000000001</v>
      </c>
      <c r="D279" s="42">
        <f>'Annual Data - MER Dec 2019 PNNL'!F46</f>
        <v>2077.0479999999998</v>
      </c>
      <c r="E279" s="42">
        <f>'Annual Data - MER Dec 2019 PNNL'!I46</f>
        <v>2541.7660000000001</v>
      </c>
      <c r="F279" s="42">
        <f>'Annual Data - MER Dec 2019 PNNL'!L46</f>
        <v>11.002000000000001</v>
      </c>
      <c r="G279" s="42"/>
      <c r="H279" s="42">
        <f t="shared" si="1292"/>
        <v>7118.9369999999999</v>
      </c>
      <c r="I279" s="27">
        <f t="shared" si="1293"/>
        <v>2086.4410902696368</v>
      </c>
      <c r="J279" s="1"/>
      <c r="K279" s="525"/>
      <c r="L279" s="27">
        <f>[11]National!H209</f>
        <v>2448.0879999999997</v>
      </c>
      <c r="M279" s="42">
        <f>[10]Commercial_Total!D208</f>
        <v>2086.2614031279995</v>
      </c>
      <c r="N279" s="42">
        <f>[12]Total_Industrial!F214</f>
        <v>2424.5996003875252</v>
      </c>
      <c r="O279" s="440">
        <v>1E-3</v>
      </c>
      <c r="P279" s="27"/>
      <c r="Q279" s="27">
        <f t="shared" si="1294"/>
        <v>6958.9500035155243</v>
      </c>
      <c r="R279" s="27">
        <f t="shared" si="1295"/>
        <v>2039.5515836798138</v>
      </c>
      <c r="S279" s="27"/>
      <c r="T279" s="51">
        <f t="shared" si="1350"/>
        <v>0.98351506415316881</v>
      </c>
      <c r="U279" s="51">
        <f t="shared" si="1351"/>
        <v>1.0044358161814266</v>
      </c>
      <c r="V279" s="51">
        <f t="shared" si="1352"/>
        <v>0.95390354595486959</v>
      </c>
      <c r="W279" s="51">
        <f t="shared" si="1353"/>
        <v>9.089256498818396E-5</v>
      </c>
      <c r="X279" s="51" t="e">
        <f t="shared" si="1354"/>
        <v>#DIV/0!</v>
      </c>
      <c r="Y279" s="51">
        <f t="shared" si="1355"/>
        <v>0.97752656099014845</v>
      </c>
      <c r="AA279" s="23">
        <f t="shared" si="1356"/>
        <v>84072.928486251054</v>
      </c>
      <c r="AB279" s="23">
        <f t="shared" si="1356"/>
        <v>55124.436870888363</v>
      </c>
      <c r="AC279" s="27">
        <f t="shared" si="1358"/>
        <v>1485.0017708143225</v>
      </c>
      <c r="AD279" s="58">
        <f t="shared" si="1358"/>
        <v>0.91880064372478998</v>
      </c>
      <c r="AE279" s="27">
        <f t="shared" si="1381"/>
        <v>6958.9500035155243</v>
      </c>
      <c r="AF279" s="27">
        <f t="shared" si="1359"/>
        <v>6805.8</v>
      </c>
      <c r="AI279" s="267">
        <f t="shared" si="1360"/>
        <v>29.11862408123859</v>
      </c>
      <c r="AJ279" s="267">
        <f t="shared" si="1382"/>
        <v>37.846398467786798</v>
      </c>
      <c r="AK279" s="267">
        <f t="shared" si="1361"/>
        <v>1632.7250566563032</v>
      </c>
      <c r="AL279" s="51">
        <f t="shared" si="1362"/>
        <v>1.0883753802631552E-6</v>
      </c>
      <c r="AM279" s="15"/>
      <c r="AN279" s="15"/>
      <c r="AO279" s="34">
        <f t="shared" si="1383"/>
        <v>1.0225028657197572</v>
      </c>
      <c r="AP279" s="34">
        <f t="shared" si="1384"/>
        <v>1.0460103147315525</v>
      </c>
      <c r="AR279" s="26">
        <f t="shared" si="1385"/>
        <v>0.93350830947789487</v>
      </c>
      <c r="AS279" s="26">
        <f t="shared" si="1386"/>
        <v>0.93267947976504473</v>
      </c>
      <c r="AT279" s="26">
        <f t="shared" si="1387"/>
        <v>1.1387294574998865</v>
      </c>
      <c r="AU279" s="26">
        <f t="shared" si="1388"/>
        <v>1.0883753802631553</v>
      </c>
      <c r="AW279" s="26">
        <f t="shared" si="1389"/>
        <v>1.0611244090081193</v>
      </c>
      <c r="AZ279" s="34">
        <f t="shared" si="1390"/>
        <v>12.353129461084817</v>
      </c>
      <c r="BA279" s="34">
        <f t="shared" si="1391"/>
        <v>8.0996263291440194</v>
      </c>
      <c r="BB279" s="34">
        <f t="shared" si="1392"/>
        <v>0.21819650457173623</v>
      </c>
      <c r="BC279">
        <f t="shared" si="1393"/>
        <v>1.3500259245419934E-4</v>
      </c>
      <c r="BE279" s="34"/>
      <c r="BI279" s="258">
        <f>[11]National!CQ209</f>
        <v>0.9738600380347916</v>
      </c>
      <c r="BJ279" s="258">
        <f>[10]Commercial_Total!Y208</f>
        <v>0.94566705948352048</v>
      </c>
      <c r="BK279" s="258">
        <f>[12]Total_Industrial!Z214</f>
        <v>1.0411046404100099</v>
      </c>
      <c r="BL279" s="51">
        <f t="shared" si="1363"/>
        <v>1.0883753802631553</v>
      </c>
      <c r="BM279" s="1"/>
      <c r="BN279" s="1"/>
      <c r="BO279" s="258">
        <f>[11]National!CU209</f>
        <v>0.95856516647061063</v>
      </c>
      <c r="BP279" s="258">
        <f>[10]Commercial_Total!X208</f>
        <v>0.98626622383826168</v>
      </c>
      <c r="BQ279" s="258">
        <f>[12]Total_Industrial!AD214</f>
        <v>1.09376872984783</v>
      </c>
      <c r="BR279" s="51">
        <v>1</v>
      </c>
      <c r="CA279" s="83">
        <f t="shared" si="1319"/>
        <v>0.85595703739105278</v>
      </c>
      <c r="CB279" s="83">
        <f t="shared" si="1394"/>
        <v>1.0488731444003754</v>
      </c>
      <c r="CC279" s="83">
        <f t="shared" si="1395"/>
        <v>1.0611244090081193</v>
      </c>
      <c r="CD279" s="83">
        <f t="shared" si="1396"/>
        <v>1.0615779079736387</v>
      </c>
      <c r="CE279" s="83">
        <f t="shared" si="1397"/>
        <v>1.0120579007507862</v>
      </c>
      <c r="CF279" s="83">
        <f t="shared" si="1398"/>
        <v>0.98766312793231081</v>
      </c>
      <c r="CG279" s="471">
        <f t="shared" si="1373"/>
        <v>0.90827641948399795</v>
      </c>
      <c r="CH279" s="471">
        <f t="shared" si="1399"/>
        <v>0.90827690543792161</v>
      </c>
      <c r="CI279" s="9"/>
      <c r="CJ279" s="84">
        <f t="shared" si="1297"/>
        <v>1.0743783090272121</v>
      </c>
      <c r="CL279" s="87">
        <f t="shared" si="1250"/>
        <v>1.0790706360094857</v>
      </c>
      <c r="CM279" s="87">
        <f t="shared" si="1298"/>
        <v>2.947351099481142E-3</v>
      </c>
      <c r="CN279" s="92">
        <f t="shared" si="1299"/>
        <v>1</v>
      </c>
      <c r="CO279" s="92">
        <f t="shared" si="1300"/>
        <v>1</v>
      </c>
      <c r="CP279" s="5">
        <f t="shared" si="1301"/>
        <v>1</v>
      </c>
      <c r="CQ279" s="91">
        <f t="shared" si="1302"/>
        <v>1</v>
      </c>
      <c r="CR279" s="37">
        <f t="shared" si="1400"/>
        <v>0.90827641948399795</v>
      </c>
      <c r="CS279">
        <f t="shared" si="1401"/>
        <v>1.0743783090272121</v>
      </c>
      <c r="CT279" s="84">
        <f t="shared" si="1402"/>
        <v>0.99957280670395143</v>
      </c>
      <c r="CU279" s="205"/>
      <c r="CV279" s="244"/>
      <c r="CW279" s="5"/>
      <c r="CX279" s="26">
        <f t="shared" si="1403"/>
        <v>0.35178985317659617</v>
      </c>
      <c r="CY279" s="26">
        <f t="shared" si="1404"/>
        <v>0.29979542920613905</v>
      </c>
      <c r="CZ279" s="26">
        <f t="shared" si="1405"/>
        <v>0.34841457391742509</v>
      </c>
      <c r="DA279" s="26">
        <f t="shared" si="1406"/>
        <v>1.4369983970208432E-7</v>
      </c>
      <c r="DB279" s="26">
        <f t="shared" si="1407"/>
        <v>0</v>
      </c>
      <c r="DC279" s="26">
        <f t="shared" si="1303"/>
        <v>1.0000000000000002</v>
      </c>
      <c r="DE279" s="26">
        <f t="shared" si="1320"/>
        <v>0.34970395202997961</v>
      </c>
      <c r="DF279" s="26">
        <f t="shared" si="1321"/>
        <v>0.29246024527179876</v>
      </c>
      <c r="DG279" s="26">
        <f t="shared" si="1322"/>
        <v>0.35768963092597278</v>
      </c>
      <c r="DH279" s="26">
        <f t="shared" si="1323"/>
        <v>1.4166952767118902E-7</v>
      </c>
      <c r="DI279" s="26" t="e">
        <f t="shared" si="1324"/>
        <v>#DIV/0!</v>
      </c>
      <c r="DJ279" s="26">
        <f t="shared" si="1325"/>
        <v>0.99985396989727882</v>
      </c>
      <c r="DK279" s="26"/>
      <c r="DL279" s="26">
        <f t="shared" si="1326"/>
        <v>0.34975502679246939</v>
      </c>
      <c r="DM279" s="26">
        <f t="shared" si="1327"/>
        <v>0.29250295950902211</v>
      </c>
      <c r="DN279" s="26">
        <f t="shared" si="1328"/>
        <v>0.35774187200828983</v>
      </c>
      <c r="DO279" s="26">
        <f t="shared" si="1329"/>
        <v>1.4169021870838159E-7</v>
      </c>
      <c r="DP279" s="26" t="e">
        <f t="shared" si="1330"/>
        <v>#DIV/0!</v>
      </c>
      <c r="DQ279" s="26">
        <f t="shared" si="1331"/>
        <v>1</v>
      </c>
      <c r="DR279" s="26"/>
      <c r="DS279" s="26"/>
      <c r="DT279" s="26">
        <f t="shared" si="1332"/>
        <v>-2.4759908820819028E-2</v>
      </c>
      <c r="DU279" s="26">
        <f t="shared" si="1333"/>
        <v>4.777930381859842E-3</v>
      </c>
      <c r="DV279" s="26">
        <f t="shared" si="1334"/>
        <v>-3.8222805564049979E-2</v>
      </c>
      <c r="DW279" s="26">
        <f t="shared" si="1335"/>
        <v>2.8177469408782524E-3</v>
      </c>
      <c r="DX279" s="26" t="e">
        <f t="shared" si="1336"/>
        <v>#DIV/0!</v>
      </c>
      <c r="DZ279" s="26">
        <f t="shared" si="1337"/>
        <v>0.97928140017775078</v>
      </c>
      <c r="EA279" s="26">
        <f t="shared" si="1338"/>
        <v>1.2028013886209803</v>
      </c>
      <c r="EB279" s="26">
        <f t="shared" si="1408"/>
        <v>0.99957280670395143</v>
      </c>
      <c r="ED279" s="26">
        <f t="shared" ref="ED279:ED307" si="1428">LN(AZ279/AZ278)</f>
        <v>2.6324418068410214E-2</v>
      </c>
      <c r="EE279" s="26">
        <f t="shared" ref="EE279:EE307" si="1429">LN(BA279/BA278)</f>
        <v>3.4630115598700752E-2</v>
      </c>
      <c r="EF279" s="26">
        <f t="shared" ref="EF279:EF307" si="1430">LN(BB279/BB278)</f>
        <v>-2.443566648163726E-2</v>
      </c>
      <c r="EG279" s="26">
        <f t="shared" ref="EG279:EG307" si="1431">LN(BC279/BC278)</f>
        <v>1.5367881449851892E-2</v>
      </c>
      <c r="EH279" s="26" t="e">
        <f t="shared" ref="EH279:EH307" si="1432">LN(BD279/BD278)</f>
        <v>#DIV/0!</v>
      </c>
      <c r="EJ279" s="26">
        <f t="shared" ref="EJ279:EJ307" si="1433">EXP(SUMPRODUCT($DL279:$DO279,ED279:EG279))</f>
        <v>1.0106511741165178</v>
      </c>
      <c r="EK279" s="26">
        <f t="shared" si="1339"/>
        <v>0.88079836665761535</v>
      </c>
      <c r="EL279" s="26">
        <f t="shared" si="1409"/>
        <v>1.0615779079736387</v>
      </c>
      <c r="EO279" s="26">
        <f t="shared" si="1340"/>
        <v>-7.9692262548114127E-3</v>
      </c>
      <c r="EP279" s="26">
        <f t="shared" si="1341"/>
        <v>5.070525805914812E-2</v>
      </c>
      <c r="EQ279" s="26">
        <f t="shared" si="1342"/>
        <v>1.7107123035677869E-2</v>
      </c>
      <c r="ER279" s="26">
        <f t="shared" si="1343"/>
        <v>2.8177469408782524E-3</v>
      </c>
      <c r="ES279" s="26"/>
      <c r="EU279" s="26">
        <f t="shared" si="1344"/>
        <v>1.0183300662869104</v>
      </c>
      <c r="EV279" s="26">
        <f t="shared" si="1345"/>
        <v>1.1798438687604302</v>
      </c>
      <c r="EW279" s="26">
        <f t="shared" si="1410"/>
        <v>0.98766312793231081</v>
      </c>
      <c r="EX279" s="26">
        <f t="shared" si="1374"/>
        <v>1.8164095721409316E-2</v>
      </c>
      <c r="EY279" s="26">
        <f t="shared" ref="EY279:EY307" si="1434">LN(BO279/BO278)</f>
        <v>-1.6790682566007624E-2</v>
      </c>
      <c r="EZ279" s="26">
        <f t="shared" ref="EZ279:EZ307" si="1435">LN(BP279/BP278)</f>
        <v>-4.5927327677288306E-2</v>
      </c>
      <c r="FA279" s="26">
        <f t="shared" ref="FA279:FA307" si="1436">LN(BQ279/BQ278)</f>
        <v>-5.5330382730612887E-2</v>
      </c>
      <c r="FB279" s="26">
        <f t="shared" ref="FB279:FB307" si="1437">LN(BR279/BR278)</f>
        <v>0</v>
      </c>
      <c r="FC279" s="26"/>
      <c r="FD279" s="26"/>
      <c r="FE279" s="26">
        <f t="shared" si="1346"/>
        <v>0.96165405844572183</v>
      </c>
      <c r="FF279" s="26">
        <f t="shared" si="1347"/>
        <v>1.0194580080946642</v>
      </c>
      <c r="FG279" s="26">
        <f t="shared" si="1411"/>
        <v>1.0120579007507862</v>
      </c>
      <c r="FW279" s="26">
        <f t="shared" si="1412"/>
        <v>0.85595703739105278</v>
      </c>
      <c r="FY279" s="8">
        <f t="shared" si="1348"/>
        <v>33</v>
      </c>
      <c r="FZ279" t="b">
        <f t="shared" si="1314"/>
        <v>0</v>
      </c>
      <c r="GD279" s="11"/>
      <c r="GE279" s="11"/>
      <c r="GF279" s="11"/>
      <c r="GG279" s="11" t="str">
        <f t="shared" ca="1" si="1413"/>
        <v/>
      </c>
      <c r="GH279" s="20" t="str">
        <f t="shared" ca="1" si="1414"/>
        <v/>
      </c>
      <c r="GI279" s="20" t="str">
        <f t="shared" ca="1" si="1415"/>
        <v/>
      </c>
      <c r="GJ279" s="20" t="str">
        <f t="shared" ca="1" si="1416"/>
        <v/>
      </c>
      <c r="GN279" s="12" t="str">
        <f t="shared" ca="1" si="1376"/>
        <v/>
      </c>
      <c r="GO279" s="12" t="str">
        <f t="shared" ca="1" si="1377"/>
        <v/>
      </c>
      <c r="GP279" s="12" t="str">
        <f t="shared" ca="1" si="1378"/>
        <v/>
      </c>
      <c r="GQ279" s="12" t="str">
        <f t="shared" ca="1" si="1379"/>
        <v/>
      </c>
      <c r="GR279" s="12" t="str">
        <f t="shared" ca="1" si="1380"/>
        <v/>
      </c>
      <c r="GY279" s="14"/>
      <c r="HA279">
        <f t="shared" si="1272"/>
        <v>0.61694798484326563</v>
      </c>
      <c r="HB279">
        <f t="shared" si="1417"/>
        <v>1.2171303393975372</v>
      </c>
      <c r="HC279">
        <f t="shared" si="1418"/>
        <v>0.98324065932311278</v>
      </c>
      <c r="HD279">
        <f t="shared" si="1419"/>
        <v>0.91749418259424909</v>
      </c>
      <c r="HE279">
        <f t="shared" si="1420"/>
        <v>0.67740560669428584</v>
      </c>
      <c r="HF279">
        <f t="shared" si="1421"/>
        <v>0.67740641676445579</v>
      </c>
      <c r="HH279">
        <f t="shared" si="1422"/>
        <v>1.1967320373913986</v>
      </c>
      <c r="HJ279">
        <f t="shared" si="1423"/>
        <v>0.78802074200045846</v>
      </c>
      <c r="HK279">
        <f t="shared" si="1424"/>
        <v>0.78496965718252643</v>
      </c>
      <c r="HL279">
        <f t="shared" si="1425"/>
        <v>1.1827528271100545</v>
      </c>
      <c r="HM279">
        <f t="shared" si="1426"/>
        <v>1.4235771193944373</v>
      </c>
      <c r="HN279" t="e">
        <f t="shared" si="1427"/>
        <v>#DIV/0!</v>
      </c>
      <c r="HP279" s="8">
        <f t="shared" si="1349"/>
        <v>33</v>
      </c>
      <c r="HQ279" t="b">
        <f t="shared" si="1317"/>
        <v>0</v>
      </c>
      <c r="HT279" s="11"/>
      <c r="HU279" s="11"/>
      <c r="HV279" s="11"/>
      <c r="HW279" s="11" t="str">
        <f t="shared" ca="1" si="1364"/>
        <v/>
      </c>
      <c r="HX279" s="12" t="str">
        <f t="shared" ca="1" si="1365"/>
        <v/>
      </c>
      <c r="HY279" s="12" t="str">
        <f t="shared" ca="1" si="1366"/>
        <v/>
      </c>
      <c r="HZ279" s="12" t="str">
        <f t="shared" ca="1" si="1367"/>
        <v/>
      </c>
      <c r="IC279" s="12" t="str">
        <f t="shared" ca="1" si="1368"/>
        <v/>
      </c>
      <c r="ID279" s="12" t="str">
        <f t="shared" ca="1" si="1369"/>
        <v/>
      </c>
      <c r="IE279" s="12" t="str">
        <f t="shared" ca="1" si="1370"/>
        <v/>
      </c>
      <c r="IF279" s="12" t="str">
        <f t="shared" ca="1" si="1371"/>
        <v/>
      </c>
      <c r="IG279" s="12" t="str">
        <f t="shared" ca="1" si="1372"/>
        <v/>
      </c>
    </row>
    <row r="280" spans="1:241" x14ac:dyDescent="0.2">
      <c r="A280" t="s">
        <v>200</v>
      </c>
      <c r="B280" s="1">
        <f t="shared" si="1318"/>
        <v>1983</v>
      </c>
      <c r="C280" s="42">
        <f>'Annual Data - MER Dec 2019 PNNL'!C47</f>
        <v>2562.2350000000001</v>
      </c>
      <c r="D280" s="42">
        <f>'Annual Data - MER Dec 2019 PNNL'!F47</f>
        <v>2116.4369999999999</v>
      </c>
      <c r="E280" s="42">
        <f>'Annual Data - MER Dec 2019 PNNL'!I47</f>
        <v>2647.71</v>
      </c>
      <c r="F280" s="42">
        <f>'Annual Data - MER Dec 2019 PNNL'!L47</f>
        <v>12.675000000000001</v>
      </c>
      <c r="G280" s="42"/>
      <c r="H280" s="42">
        <f t="shared" si="1292"/>
        <v>7339.0570000000007</v>
      </c>
      <c r="I280" s="27">
        <f t="shared" si="1293"/>
        <v>2150.9545720984761</v>
      </c>
      <c r="J280" s="1"/>
      <c r="K280" s="525"/>
      <c r="L280" s="27">
        <f>[11]National!H210</f>
        <v>2562.2370000000001</v>
      </c>
      <c r="M280" s="42">
        <f>[10]Commercial_Total!D209</f>
        <v>2125.6504031279997</v>
      </c>
      <c r="N280" s="42">
        <f>[12]Total_Industrial!F215</f>
        <v>2445.0429943466206</v>
      </c>
      <c r="O280" s="440">
        <v>1E-3</v>
      </c>
      <c r="P280" s="27"/>
      <c r="Q280" s="27">
        <f t="shared" si="1294"/>
        <v>7132.9313974746201</v>
      </c>
      <c r="R280" s="27">
        <f t="shared" si="1295"/>
        <v>2090.5426135623156</v>
      </c>
      <c r="S280" s="27"/>
      <c r="T280" s="51">
        <f t="shared" si="1350"/>
        <v>1.0000007805685271</v>
      </c>
      <c r="U280" s="51">
        <f t="shared" si="1351"/>
        <v>1.0043532612253518</v>
      </c>
      <c r="V280" s="51">
        <f t="shared" si="1352"/>
        <v>0.92345573886362953</v>
      </c>
      <c r="W280" s="51">
        <f t="shared" si="1353"/>
        <v>7.8895463510848121E-5</v>
      </c>
      <c r="X280" s="51" t="e">
        <f t="shared" si="1354"/>
        <v>#DIV/0!</v>
      </c>
      <c r="Y280" s="51">
        <f t="shared" si="1355"/>
        <v>0.97191388450513727</v>
      </c>
      <c r="AA280" s="23">
        <f t="shared" si="1356"/>
        <v>84941.020785206041</v>
      </c>
      <c r="AB280" s="23">
        <f t="shared" si="1356"/>
        <v>55948.968379792685</v>
      </c>
      <c r="AC280" s="27">
        <f t="shared" si="1358"/>
        <v>1539.6167326602758</v>
      </c>
      <c r="AD280" s="58">
        <f t="shared" si="1358"/>
        <v>0.95430002938086766</v>
      </c>
      <c r="AE280" s="27">
        <f t="shared" si="1381"/>
        <v>7132.9313974746201</v>
      </c>
      <c r="AF280" s="27">
        <f t="shared" si="1359"/>
        <v>7117.7</v>
      </c>
      <c r="AI280" s="267">
        <f t="shared" si="1360"/>
        <v>30.164895315765481</v>
      </c>
      <c r="AJ280" s="267">
        <f t="shared" si="1382"/>
        <v>37.99266482803872</v>
      </c>
      <c r="AK280" s="267">
        <f t="shared" si="1361"/>
        <v>1588.0854906804468</v>
      </c>
      <c r="AL280" s="51">
        <f t="shared" si="1362"/>
        <v>1.0478884724008461E-6</v>
      </c>
      <c r="AM280" s="15"/>
      <c r="AN280" s="15"/>
      <c r="AO280" s="34">
        <f t="shared" si="1383"/>
        <v>1.0021399324886719</v>
      </c>
      <c r="AP280" s="34">
        <f t="shared" si="1384"/>
        <v>1.0310995124829652</v>
      </c>
      <c r="AR280" s="26">
        <f t="shared" si="1385"/>
        <v>0.96705051561626276</v>
      </c>
      <c r="AS280" s="26">
        <f t="shared" si="1386"/>
        <v>0.93628404025983003</v>
      </c>
      <c r="AT280" s="26">
        <f t="shared" si="1387"/>
        <v>1.107595992291226</v>
      </c>
      <c r="AU280" s="26">
        <f t="shared" si="1388"/>
        <v>1.0478884724008461</v>
      </c>
      <c r="AW280" s="26">
        <f t="shared" si="1389"/>
        <v>1.0399923357250804</v>
      </c>
      <c r="AZ280" s="34">
        <f t="shared" si="1390"/>
        <v>11.93377366076205</v>
      </c>
      <c r="BA280" s="34">
        <f t="shared" si="1391"/>
        <v>7.8605403964472629</v>
      </c>
      <c r="BB280" s="34">
        <f t="shared" si="1392"/>
        <v>0.21630817998233642</v>
      </c>
      <c r="BC280">
        <f t="shared" si="1393"/>
        <v>1.3407421349324468E-4</v>
      </c>
      <c r="BE280" s="34"/>
      <c r="BI280" s="258">
        <f>[11]National!CQ210</f>
        <v>0.98604718701346672</v>
      </c>
      <c r="BJ280" s="258">
        <f>[10]Commercial_Total!Y209</f>
        <v>0.90207618855353011</v>
      </c>
      <c r="BK280" s="258">
        <f>[12]Total_Industrial!Z215</f>
        <v>1.0112129568624992</v>
      </c>
      <c r="BL280" s="51">
        <f t="shared" si="1363"/>
        <v>1.0478884724008461</v>
      </c>
      <c r="BM280" s="1"/>
      <c r="BN280" s="1"/>
      <c r="BO280" s="258">
        <f>[11]National!CU210</f>
        <v>0.98073452097689096</v>
      </c>
      <c r="BP280" s="258">
        <f>[10]Commercial_Total!X209</f>
        <v>1.0379212445028081</v>
      </c>
      <c r="BQ280" s="258">
        <f>[12]Total_Industrial!AD215</f>
        <v>1.0953126354561851</v>
      </c>
      <c r="BR280" s="51">
        <v>1</v>
      </c>
      <c r="CA280" s="83">
        <f t="shared" si="1319"/>
        <v>0.89518431412005883</v>
      </c>
      <c r="CB280" s="83">
        <f t="shared" si="1394"/>
        <v>1.0339215327195461</v>
      </c>
      <c r="CC280" s="83">
        <f t="shared" si="1395"/>
        <v>1.0399923357250804</v>
      </c>
      <c r="CD280" s="83">
        <f t="shared" si="1396"/>
        <v>1.0361570932621167</v>
      </c>
      <c r="CE280" s="83">
        <f t="shared" si="1397"/>
        <v>1.036510949911821</v>
      </c>
      <c r="CF280" s="83">
        <f t="shared" si="1398"/>
        <v>0.96834566739448347</v>
      </c>
      <c r="CG280" s="471">
        <f t="shared" si="1373"/>
        <v>0.93098434093899674</v>
      </c>
      <c r="CH280" s="471">
        <f t="shared" si="1399"/>
        <v>0.93098482574617403</v>
      </c>
      <c r="CI280" s="9"/>
      <c r="CJ280" s="84">
        <f t="shared" si="1297"/>
        <v>1.0739881729949878</v>
      </c>
      <c r="CL280" s="87">
        <f t="shared" si="1250"/>
        <v>1.0508802251078282</v>
      </c>
      <c r="CM280" s="87">
        <f t="shared" si="1298"/>
        <v>2.7204979421933148E-3</v>
      </c>
      <c r="CN280" s="92">
        <f t="shared" si="1299"/>
        <v>1</v>
      </c>
      <c r="CO280" s="92">
        <f t="shared" si="1300"/>
        <v>1</v>
      </c>
      <c r="CP280" s="5">
        <f t="shared" si="1301"/>
        <v>1</v>
      </c>
      <c r="CQ280" s="91">
        <f t="shared" si="1302"/>
        <v>1</v>
      </c>
      <c r="CR280" s="37">
        <f t="shared" si="1400"/>
        <v>0.93098434093899674</v>
      </c>
      <c r="CS280">
        <f t="shared" si="1401"/>
        <v>1.0739881729949878</v>
      </c>
      <c r="CT280" s="84">
        <f t="shared" si="1402"/>
        <v>1.0037014102281432</v>
      </c>
      <c r="CU280" s="205"/>
      <c r="CV280" s="244"/>
      <c r="CW280" s="5"/>
      <c r="CX280" s="26">
        <f t="shared" si="1403"/>
        <v>0.35921234303573252</v>
      </c>
      <c r="CY280" s="26">
        <f t="shared" si="1404"/>
        <v>0.29800516571357688</v>
      </c>
      <c r="CZ280" s="26">
        <f t="shared" si="1405"/>
        <v>0.34278235105587535</v>
      </c>
      <c r="DA280" s="26">
        <f t="shared" si="1406"/>
        <v>1.4019481532572221E-7</v>
      </c>
      <c r="DB280" s="26">
        <f t="shared" si="1407"/>
        <v>0</v>
      </c>
      <c r="DC280" s="26">
        <f t="shared" si="1303"/>
        <v>1</v>
      </c>
      <c r="DE280" s="26">
        <f t="shared" si="1320"/>
        <v>0.35548818324757359</v>
      </c>
      <c r="DF280" s="26">
        <f t="shared" si="1321"/>
        <v>0.29889940389237207</v>
      </c>
      <c r="DG280" s="26">
        <f t="shared" si="1322"/>
        <v>0.34559081331680547</v>
      </c>
      <c r="DH280" s="26">
        <f t="shared" si="1323"/>
        <v>1.4194011492344281E-7</v>
      </c>
      <c r="DI280" s="26" t="e">
        <f t="shared" si="1324"/>
        <v>#DIV/0!</v>
      </c>
      <c r="DJ280" s="26">
        <f t="shared" si="1325"/>
        <v>0.99997854239686601</v>
      </c>
      <c r="DK280" s="26"/>
      <c r="DL280" s="26">
        <f t="shared" si="1326"/>
        <v>0.35549581133560904</v>
      </c>
      <c r="DM280" s="26">
        <f t="shared" si="1327"/>
        <v>0.29890581769478258</v>
      </c>
      <c r="DN280" s="26">
        <f t="shared" si="1328"/>
        <v>0.34559822902644771</v>
      </c>
      <c r="DO280" s="26">
        <f t="shared" si="1329"/>
        <v>1.4194316068345234E-7</v>
      </c>
      <c r="DP280" s="26" t="e">
        <f t="shared" si="1330"/>
        <v>#DIV/0!</v>
      </c>
      <c r="DQ280" s="26">
        <f t="shared" si="1331"/>
        <v>0.99999999999999989</v>
      </c>
      <c r="DR280" s="26"/>
      <c r="DS280" s="26"/>
      <c r="DT280" s="26">
        <f t="shared" si="1332"/>
        <v>3.5300869244644949E-2</v>
      </c>
      <c r="DU280" s="26">
        <f t="shared" si="1333"/>
        <v>3.8572876628337476E-3</v>
      </c>
      <c r="DV280" s="26">
        <f t="shared" si="1334"/>
        <v>-2.7721235976031613E-2</v>
      </c>
      <c r="DW280" s="26">
        <f t="shared" si="1335"/>
        <v>-3.7908946781679595E-2</v>
      </c>
      <c r="DX280" s="26" t="e">
        <f t="shared" si="1336"/>
        <v>#DIV/0!</v>
      </c>
      <c r="DZ280" s="26">
        <f t="shared" si="1337"/>
        <v>1.0041303679897071</v>
      </c>
      <c r="EA280" s="26">
        <f t="shared" si="1338"/>
        <v>1.2077694009745157</v>
      </c>
      <c r="EB280" s="26">
        <f t="shared" si="1408"/>
        <v>1.0037014102281432</v>
      </c>
      <c r="ED280" s="26">
        <f t="shared" si="1428"/>
        <v>-3.4536925628575688E-2</v>
      </c>
      <c r="EE280" s="26">
        <f t="shared" si="1429"/>
        <v>-2.99625716034141E-2</v>
      </c>
      <c r="EF280" s="26">
        <f t="shared" si="1430"/>
        <v>-8.6919038848694511E-3</v>
      </c>
      <c r="EG280" s="26">
        <f t="shared" si="1431"/>
        <v>-6.9005029367976674E-3</v>
      </c>
      <c r="EH280" s="26" t="e">
        <f t="shared" si="1432"/>
        <v>#DIV/0!</v>
      </c>
      <c r="EJ280" s="26">
        <f t="shared" si="1433"/>
        <v>0.97605374554181734</v>
      </c>
      <c r="EK280" s="26">
        <f t="shared" si="1339"/>
        <v>0.85970654484328046</v>
      </c>
      <c r="EL280" s="26">
        <f t="shared" si="1409"/>
        <v>1.0361570932621167</v>
      </c>
      <c r="EO280" s="26">
        <f t="shared" si="1340"/>
        <v>1.2436615268413451E-2</v>
      </c>
      <c r="EP280" s="26">
        <f t="shared" si="1341"/>
        <v>-4.7191578785674343E-2</v>
      </c>
      <c r="EQ280" s="26">
        <f t="shared" si="1342"/>
        <v>-2.9131746025661213E-2</v>
      </c>
      <c r="ER280" s="26">
        <f t="shared" si="1343"/>
        <v>-3.7908946781679595E-2</v>
      </c>
      <c r="ES280" s="26"/>
      <c r="EU280" s="26">
        <f t="shared" si="1344"/>
        <v>0.98044124561147816</v>
      </c>
      <c r="EV280" s="26">
        <f t="shared" si="1345"/>
        <v>1.1567675923145415</v>
      </c>
      <c r="EW280" s="26">
        <f t="shared" si="1410"/>
        <v>0.96834566739448347</v>
      </c>
      <c r="EX280" s="26">
        <f t="shared" si="1374"/>
        <v>-1.9752558025958818E-2</v>
      </c>
      <c r="EY280" s="26">
        <f t="shared" si="1434"/>
        <v>2.2864253976231375E-2</v>
      </c>
      <c r="EZ280" s="26">
        <f t="shared" si="1435"/>
        <v>5.1048866448508028E-2</v>
      </c>
      <c r="FA280" s="26">
        <f t="shared" si="1436"/>
        <v>1.4105513744824985E-3</v>
      </c>
      <c r="FB280" s="26">
        <f t="shared" si="1437"/>
        <v>0</v>
      </c>
      <c r="FC280" s="26"/>
      <c r="FD280" s="26"/>
      <c r="FE280" s="26">
        <f t="shared" si="1346"/>
        <v>1.0241617096639377</v>
      </c>
      <c r="FF280" s="26">
        <f t="shared" si="1347"/>
        <v>1.0440898565008239</v>
      </c>
      <c r="FG280" s="26">
        <f t="shared" si="1411"/>
        <v>1.036510949911821</v>
      </c>
      <c r="FW280" s="26">
        <f t="shared" si="1412"/>
        <v>0.89518431412005883</v>
      </c>
      <c r="FY280" s="8">
        <f t="shared" si="1348"/>
        <v>34</v>
      </c>
      <c r="FZ280" t="b">
        <f t="shared" si="1314"/>
        <v>0</v>
      </c>
      <c r="GD280" s="11"/>
      <c r="GE280" s="11"/>
      <c r="GF280" s="11"/>
      <c r="GG280" s="11" t="str">
        <f t="shared" ca="1" si="1413"/>
        <v/>
      </c>
      <c r="GH280" s="20" t="str">
        <f t="shared" ca="1" si="1414"/>
        <v/>
      </c>
      <c r="GI280" s="20" t="str">
        <f t="shared" ca="1" si="1415"/>
        <v/>
      </c>
      <c r="GJ280" s="20" t="str">
        <f t="shared" ca="1" si="1416"/>
        <v/>
      </c>
      <c r="GN280" s="12" t="str">
        <f t="shared" ca="1" si="1376"/>
        <v/>
      </c>
      <c r="GO280" s="12" t="str">
        <f t="shared" ca="1" si="1377"/>
        <v/>
      </c>
      <c r="GP280" s="12" t="str">
        <f t="shared" ca="1" si="1378"/>
        <v/>
      </c>
      <c r="GQ280" s="12" t="str">
        <f t="shared" ca="1" si="1379"/>
        <v/>
      </c>
      <c r="GR280" s="12" t="str">
        <f t="shared" ca="1" si="1380"/>
        <v/>
      </c>
      <c r="GY280" s="14"/>
      <c r="HA280">
        <f t="shared" si="1272"/>
        <v>0.64522182134633865</v>
      </c>
      <c r="HB280">
        <f t="shared" si="1417"/>
        <v>1.1879846265815495</v>
      </c>
      <c r="HC280">
        <f t="shared" si="1418"/>
        <v>1.0069974346634567</v>
      </c>
      <c r="HD280">
        <f t="shared" si="1419"/>
        <v>0.89954913922399049</v>
      </c>
      <c r="HE280">
        <f t="shared" si="1420"/>
        <v>0.69434150085603075</v>
      </c>
      <c r="HF280">
        <f t="shared" si="1421"/>
        <v>0.69434232126240136</v>
      </c>
      <c r="HH280">
        <f t="shared" si="1422"/>
        <v>1.1962974713872447</v>
      </c>
      <c r="HJ280">
        <f t="shared" si="1423"/>
        <v>0.8163353846245528</v>
      </c>
      <c r="HK280">
        <f t="shared" si="1424"/>
        <v>0.78800335812403111</v>
      </c>
      <c r="HL280">
        <f t="shared" si="1425"/>
        <v>1.1504157397090469</v>
      </c>
      <c r="HM280">
        <f t="shared" si="1426"/>
        <v>1.3706209089609762</v>
      </c>
      <c r="HN280" t="e">
        <f t="shared" si="1427"/>
        <v>#DIV/0!</v>
      </c>
      <c r="HP280" s="8">
        <f t="shared" si="1349"/>
        <v>34</v>
      </c>
      <c r="HQ280" t="b">
        <f t="shared" si="1317"/>
        <v>0</v>
      </c>
      <c r="HT280" s="11"/>
      <c r="HU280" s="11"/>
      <c r="HV280" s="11"/>
      <c r="HW280" s="11" t="str">
        <f t="shared" ca="1" si="1364"/>
        <v/>
      </c>
      <c r="HX280" s="12" t="str">
        <f t="shared" ca="1" si="1365"/>
        <v/>
      </c>
      <c r="HY280" s="12" t="str">
        <f t="shared" ca="1" si="1366"/>
        <v/>
      </c>
      <c r="HZ280" s="12" t="str">
        <f t="shared" ca="1" si="1367"/>
        <v/>
      </c>
      <c r="IC280" s="12" t="str">
        <f t="shared" ca="1" si="1368"/>
        <v/>
      </c>
      <c r="ID280" s="12" t="str">
        <f t="shared" ca="1" si="1369"/>
        <v/>
      </c>
      <c r="IE280" s="12" t="str">
        <f t="shared" ca="1" si="1370"/>
        <v/>
      </c>
      <c r="IF280" s="12" t="str">
        <f t="shared" ca="1" si="1371"/>
        <v/>
      </c>
      <c r="IG280" s="12" t="str">
        <f t="shared" ca="1" si="1372"/>
        <v/>
      </c>
    </row>
    <row r="281" spans="1:241" x14ac:dyDescent="0.2">
      <c r="A281" t="s">
        <v>200</v>
      </c>
      <c r="B281" s="1">
        <f t="shared" si="1318"/>
        <v>1984</v>
      </c>
      <c r="C281" s="42">
        <f>'Annual Data - MER Dec 2019 PNNL'!C48</f>
        <v>2661.6729999999998</v>
      </c>
      <c r="D281" s="42">
        <f>'Annual Data - MER Dec 2019 PNNL'!F48</f>
        <v>2264.4749999999999</v>
      </c>
      <c r="E281" s="42">
        <f>'Annual Data - MER Dec 2019 PNNL'!I48</f>
        <v>2858.6970000000001</v>
      </c>
      <c r="F281" s="42">
        <f>'Annual Data - MER Dec 2019 PNNL'!L48</f>
        <v>14.292999999999999</v>
      </c>
      <c r="G281" s="42"/>
      <c r="H281" s="42">
        <f t="shared" si="1292"/>
        <v>7799.137999999999</v>
      </c>
      <c r="I281" s="27">
        <f t="shared" si="1293"/>
        <v>2285.7966002344665</v>
      </c>
      <c r="J281" s="1"/>
      <c r="K281" s="525"/>
      <c r="L281" s="27">
        <f>[11]National!H211</f>
        <v>2661.6750000000002</v>
      </c>
      <c r="M281" s="42">
        <f>[10]Commercial_Total!D210</f>
        <v>2273.6884031279997</v>
      </c>
      <c r="N281" s="42">
        <f>[12]Total_Industrial!F216</f>
        <v>2674.4647631481098</v>
      </c>
      <c r="O281" s="440">
        <v>1E-3</v>
      </c>
      <c r="P281" s="27"/>
      <c r="Q281" s="27">
        <f t="shared" si="1294"/>
        <v>7609.8291662761094</v>
      </c>
      <c r="R281" s="27">
        <f t="shared" si="1295"/>
        <v>2230.3133547116381</v>
      </c>
      <c r="S281" s="27"/>
      <c r="T281" s="51">
        <f t="shared" si="1350"/>
        <v>1.0000007514071039</v>
      </c>
      <c r="U281" s="51">
        <f t="shared" si="1351"/>
        <v>1.0040686707197031</v>
      </c>
      <c r="V281" s="51">
        <f t="shared" si="1352"/>
        <v>0.93555377262721784</v>
      </c>
      <c r="W281" s="51">
        <f t="shared" si="1353"/>
        <v>6.9964318197719173E-5</v>
      </c>
      <c r="X281" s="51" t="e">
        <f t="shared" si="1354"/>
        <v>#DIV/0!</v>
      </c>
      <c r="Y281" s="51">
        <f t="shared" si="1355"/>
        <v>0.97572695421931377</v>
      </c>
      <c r="AA281" s="23">
        <f t="shared" si="1356"/>
        <v>86136.082150429764</v>
      </c>
      <c r="AB281" s="23">
        <f t="shared" si="1356"/>
        <v>56945.76865771367</v>
      </c>
      <c r="AC281" s="27">
        <f t="shared" si="1358"/>
        <v>1705.6793955608432</v>
      </c>
      <c r="AD281" s="58">
        <f t="shared" si="1358"/>
        <v>0.98566238940932693</v>
      </c>
      <c r="AE281" s="27">
        <f t="shared" si="1381"/>
        <v>7609.8291662761094</v>
      </c>
      <c r="AF281" s="27">
        <f t="shared" si="1359"/>
        <v>7632.8</v>
      </c>
      <c r="AI281" s="267">
        <f t="shared" si="1360"/>
        <v>30.900813382150329</v>
      </c>
      <c r="AJ281" s="267">
        <f t="shared" si="1382"/>
        <v>39.927258104013916</v>
      </c>
      <c r="AK281" s="267">
        <f t="shared" si="1361"/>
        <v>1567.9762387401772</v>
      </c>
      <c r="AL281" s="51">
        <f t="shared" si="1362"/>
        <v>1.0145461678813423E-6</v>
      </c>
      <c r="AM281" s="15"/>
      <c r="AN281" s="15"/>
      <c r="AO281" s="34">
        <f t="shared" si="1383"/>
        <v>0.99699051020282325</v>
      </c>
      <c r="AP281" s="34">
        <f t="shared" si="1384"/>
        <v>1.0217925269887851</v>
      </c>
      <c r="AR281" s="26">
        <f t="shared" si="1385"/>
        <v>0.99064316986216838</v>
      </c>
      <c r="AS281" s="26">
        <f t="shared" si="1386"/>
        <v>0.98395979074713968</v>
      </c>
      <c r="AT281" s="26">
        <f t="shared" si="1387"/>
        <v>1.0935709747542457</v>
      </c>
      <c r="AU281" s="26">
        <f t="shared" si="1388"/>
        <v>1.0145461678813423</v>
      </c>
      <c r="AW281" s="26">
        <f t="shared" si="1389"/>
        <v>1.0346484116511288</v>
      </c>
      <c r="AZ281" s="34">
        <f t="shared" si="1390"/>
        <v>11.284991372815973</v>
      </c>
      <c r="BA281" s="34">
        <f t="shared" si="1391"/>
        <v>7.4606656348540072</v>
      </c>
      <c r="BB281" s="34">
        <f t="shared" si="1392"/>
        <v>0.22346706261933277</v>
      </c>
      <c r="BC281">
        <f t="shared" si="1393"/>
        <v>1.2913509975491654E-4</v>
      </c>
      <c r="BE281" s="34"/>
      <c r="BI281" s="258">
        <f>[11]National!CQ211</f>
        <v>1.0163219638333636</v>
      </c>
      <c r="BJ281" s="258">
        <f>[10]Commercial_Total!Y210</f>
        <v>0.96205667364271819</v>
      </c>
      <c r="BK281" s="258">
        <f>[12]Total_Industrial!Z216</f>
        <v>1.0288339988287376</v>
      </c>
      <c r="BL281" s="51">
        <f t="shared" si="1363"/>
        <v>1.0145461678813423</v>
      </c>
      <c r="BM281" s="1"/>
      <c r="BN281" s="1"/>
      <c r="BO281" s="258">
        <f>[11]National!CU211</f>
        <v>0.97473360324287417</v>
      </c>
      <c r="BP281" s="258">
        <f>[10]Commercial_Total!X210</f>
        <v>1.02276697174345</v>
      </c>
      <c r="BQ281" s="258">
        <f>[12]Total_Industrial!AD216</f>
        <v>1.0629223870872395</v>
      </c>
      <c r="BR281" s="51">
        <v>1</v>
      </c>
      <c r="CA281" s="83">
        <f t="shared" si="1319"/>
        <v>0.95996780319704189</v>
      </c>
      <c r="CB281" s="83">
        <f t="shared" si="1394"/>
        <v>1.0245890749008348</v>
      </c>
      <c r="CC281" s="83">
        <f t="shared" si="1395"/>
        <v>1.0346484116511288</v>
      </c>
      <c r="CD281" s="83">
        <f t="shared" si="1396"/>
        <v>1.011491004018056</v>
      </c>
      <c r="CE281" s="83">
        <f t="shared" si="1397"/>
        <v>1.0190553056894758</v>
      </c>
      <c r="CF281" s="83">
        <f t="shared" si="1398"/>
        <v>1.0037671471050242</v>
      </c>
      <c r="CG281" s="471">
        <f t="shared" si="1373"/>
        <v>0.99322907360393864</v>
      </c>
      <c r="CH281" s="471">
        <f t="shared" si="1399"/>
        <v>0.99322916281404261</v>
      </c>
      <c r="CI281" s="9"/>
      <c r="CJ281" s="84">
        <f t="shared" si="1297"/>
        <v>1.0307652743017748</v>
      </c>
      <c r="CL281" s="87">
        <f t="shared" si="1250"/>
        <v>1.0814672957459841</v>
      </c>
      <c r="CM281" s="87">
        <f t="shared" si="1298"/>
        <v>2.4296103601438215E-3</v>
      </c>
      <c r="CN281" s="92">
        <f t="shared" si="1299"/>
        <v>1</v>
      </c>
      <c r="CO281" s="92">
        <f t="shared" si="1300"/>
        <v>1</v>
      </c>
      <c r="CP281" s="5">
        <f t="shared" si="1301"/>
        <v>1</v>
      </c>
      <c r="CQ281" s="91">
        <f t="shared" si="1302"/>
        <v>1</v>
      </c>
      <c r="CR281" s="37">
        <f t="shared" si="1400"/>
        <v>0.99322907360393864</v>
      </c>
      <c r="CS281">
        <f t="shared" si="1401"/>
        <v>1.0307652743017748</v>
      </c>
      <c r="CT281" s="84">
        <f t="shared" si="1402"/>
        <v>1.0228943288087406</v>
      </c>
      <c r="CU281" s="205"/>
      <c r="CV281" s="244"/>
      <c r="CW281" s="5"/>
      <c r="CX281" s="26">
        <f t="shared" si="1403"/>
        <v>0.34976803576557791</v>
      </c>
      <c r="CY281" s="26">
        <f t="shared" si="1404"/>
        <v>0.29878310714307865</v>
      </c>
      <c r="CZ281" s="26">
        <f t="shared" si="1405"/>
        <v>0.35144872568234886</v>
      </c>
      <c r="DA281" s="26">
        <f t="shared" si="1406"/>
        <v>1.3140899462390333E-7</v>
      </c>
      <c r="DB281" s="26">
        <f t="shared" si="1407"/>
        <v>0</v>
      </c>
      <c r="DC281" s="26">
        <f t="shared" si="1303"/>
        <v>1</v>
      </c>
      <c r="DE281" s="26">
        <f t="shared" si="1320"/>
        <v>0.35446922051737406</v>
      </c>
      <c r="DF281" s="26">
        <f t="shared" si="1321"/>
        <v>0.2983939674144051</v>
      </c>
      <c r="DG281" s="26">
        <f t="shared" si="1322"/>
        <v>0.34709750662793826</v>
      </c>
      <c r="DH281" s="26">
        <f t="shared" si="1323"/>
        <v>1.3575452456664072E-7</v>
      </c>
      <c r="DI281" s="26" t="e">
        <f t="shared" si="1324"/>
        <v>#DIV/0!</v>
      </c>
      <c r="DJ281" s="26">
        <f t="shared" si="1325"/>
        <v>0.9999608303142421</v>
      </c>
      <c r="DK281" s="26"/>
      <c r="DL281" s="26">
        <f t="shared" si="1326"/>
        <v>0.35448310550922335</v>
      </c>
      <c r="DM281" s="26">
        <f t="shared" si="1327"/>
        <v>0.29840565587017392</v>
      </c>
      <c r="DN281" s="26">
        <f t="shared" si="1328"/>
        <v>0.34711110286076041</v>
      </c>
      <c r="DO281" s="26">
        <f t="shared" si="1329"/>
        <v>1.3575984223699969E-7</v>
      </c>
      <c r="DP281" s="26" t="e">
        <f t="shared" si="1330"/>
        <v>#DIV/0!</v>
      </c>
      <c r="DQ281" s="26">
        <f t="shared" si="1331"/>
        <v>0.99999999999999989</v>
      </c>
      <c r="DR281" s="26"/>
      <c r="DS281" s="26"/>
      <c r="DT281" s="26">
        <f t="shared" si="1332"/>
        <v>2.4103665104840986E-2</v>
      </c>
      <c r="DU281" s="26">
        <f t="shared" si="1333"/>
        <v>4.9666140897059854E-2</v>
      </c>
      <c r="DV281" s="26">
        <f t="shared" si="1334"/>
        <v>-1.2743428868243839E-2</v>
      </c>
      <c r="DW281" s="26">
        <f t="shared" si="1335"/>
        <v>-3.2335773507658871E-2</v>
      </c>
      <c r="DX281" s="26" t="e">
        <f t="shared" si="1336"/>
        <v>#DIV/0!</v>
      </c>
      <c r="DZ281" s="26">
        <f t="shared" si="1337"/>
        <v>1.0191221396971386</v>
      </c>
      <c r="EA281" s="26">
        <f t="shared" si="1338"/>
        <v>1.2308645361818797</v>
      </c>
      <c r="EB281" s="26">
        <f t="shared" si="1408"/>
        <v>1.0228943288087406</v>
      </c>
      <c r="ED281" s="26">
        <f t="shared" si="1428"/>
        <v>-5.5898857217541863E-2</v>
      </c>
      <c r="EE281" s="26">
        <f t="shared" si="1429"/>
        <v>-5.2210719379027486E-2</v>
      </c>
      <c r="EF281" s="26">
        <f t="shared" si="1430"/>
        <v>3.2559882354887958E-2</v>
      </c>
      <c r="EG281" s="26">
        <f t="shared" si="1431"/>
        <v>-3.7534337418448256E-2</v>
      </c>
      <c r="EH281" s="26" t="e">
        <f t="shared" si="1432"/>
        <v>#DIV/0!</v>
      </c>
      <c r="EJ281" s="26">
        <f t="shared" si="1433"/>
        <v>0.97619464325973482</v>
      </c>
      <c r="EK281" s="26">
        <f t="shared" si="1339"/>
        <v>0.83924092385134541</v>
      </c>
      <c r="EL281" s="26">
        <f t="shared" si="1409"/>
        <v>1.011491004018056</v>
      </c>
      <c r="EO281" s="26">
        <f t="shared" si="1340"/>
        <v>3.0241261005896036E-2</v>
      </c>
      <c r="EP281" s="26">
        <f t="shared" si="1341"/>
        <v>6.4374378499812313E-2</v>
      </c>
      <c r="EQ281" s="26">
        <f t="shared" si="1342"/>
        <v>1.7275563346897796E-2</v>
      </c>
      <c r="ER281" s="26">
        <f t="shared" si="1343"/>
        <v>-3.2335773507658871E-2</v>
      </c>
      <c r="ES281" s="26"/>
      <c r="EU281" s="26">
        <f t="shared" si="1344"/>
        <v>1.0365793754268029</v>
      </c>
      <c r="EV281" s="26">
        <f t="shared" si="1345"/>
        <v>1.1990814283553739</v>
      </c>
      <c r="EW281" s="26">
        <f t="shared" si="1410"/>
        <v>1.0037671471050242</v>
      </c>
      <c r="EX281" s="26">
        <f t="shared" si="1374"/>
        <v>3.5926230209339417E-2</v>
      </c>
      <c r="EY281" s="26">
        <f t="shared" si="1434"/>
        <v>-6.1375959010550856E-3</v>
      </c>
      <c r="EZ281" s="26">
        <f t="shared" si="1435"/>
        <v>-1.4708237602752357E-2</v>
      </c>
      <c r="FA281" s="26">
        <f t="shared" si="1436"/>
        <v>-3.0017750743827835E-2</v>
      </c>
      <c r="FB281" s="26">
        <f t="shared" si="1437"/>
        <v>0</v>
      </c>
      <c r="FC281" s="26"/>
      <c r="FD281" s="26"/>
      <c r="FE281" s="26">
        <f t="shared" si="1346"/>
        <v>0.98315922834792024</v>
      </c>
      <c r="FF281" s="26">
        <f t="shared" si="1347"/>
        <v>1.0265065776432407</v>
      </c>
      <c r="FG281" s="26">
        <f t="shared" si="1411"/>
        <v>1.0190553056894758</v>
      </c>
      <c r="FW281" s="26">
        <f t="shared" si="1412"/>
        <v>0.95996780319704189</v>
      </c>
      <c r="FY281" s="8">
        <f t="shared" si="1348"/>
        <v>35</v>
      </c>
      <c r="FZ281" t="b">
        <f t="shared" si="1314"/>
        <v>0</v>
      </c>
      <c r="GD281" s="11"/>
      <c r="GE281" s="11"/>
      <c r="GF281" s="11"/>
      <c r="GG281" s="11" t="str">
        <f t="shared" ca="1" si="1413"/>
        <v/>
      </c>
      <c r="GH281" s="20" t="str">
        <f t="shared" ca="1" si="1414"/>
        <v/>
      </c>
      <c r="GI281" s="20" t="str">
        <f t="shared" ca="1" si="1415"/>
        <v/>
      </c>
      <c r="GJ281" s="20" t="str">
        <f t="shared" ca="1" si="1416"/>
        <v/>
      </c>
      <c r="GN281" s="12" t="str">
        <f t="shared" ca="1" si="1376"/>
        <v/>
      </c>
      <c r="GO281" s="12" t="str">
        <f t="shared" ca="1" si="1377"/>
        <v/>
      </c>
      <c r="GP281" s="12" t="str">
        <f t="shared" ca="1" si="1378"/>
        <v/>
      </c>
      <c r="GQ281" s="12" t="str">
        <f t="shared" ca="1" si="1379"/>
        <v/>
      </c>
      <c r="GR281" s="12" t="str">
        <f t="shared" ca="1" si="1380"/>
        <v/>
      </c>
      <c r="GY281" s="14"/>
      <c r="HA281">
        <f t="shared" si="1272"/>
        <v>0.69191580397773622</v>
      </c>
      <c r="HB281">
        <f t="shared" si="1417"/>
        <v>1.1597042287438253</v>
      </c>
      <c r="HC281">
        <f t="shared" si="1418"/>
        <v>0.99003882081205918</v>
      </c>
      <c r="HD281">
        <f t="shared" si="1419"/>
        <v>0.93245408490252213</v>
      </c>
      <c r="HE281">
        <f t="shared" si="1420"/>
        <v>0.7407645170104884</v>
      </c>
      <c r="HF281">
        <f t="shared" si="1421"/>
        <v>0.74076507305161954</v>
      </c>
      <c r="HH281">
        <f t="shared" si="1422"/>
        <v>1.1481522071162953</v>
      </c>
      <c r="HJ281">
        <f t="shared" si="1423"/>
        <v>0.83625111618886727</v>
      </c>
      <c r="HK281">
        <f t="shared" si="1424"/>
        <v>0.82812862980404145</v>
      </c>
      <c r="HL281">
        <f t="shared" si="1425"/>
        <v>1.1358485139005996</v>
      </c>
      <c r="HM281">
        <f t="shared" si="1426"/>
        <v>1.3270097223404456</v>
      </c>
      <c r="HN281" t="e">
        <f t="shared" si="1427"/>
        <v>#DIV/0!</v>
      </c>
      <c r="HP281" s="8">
        <f t="shared" si="1349"/>
        <v>35</v>
      </c>
      <c r="HQ281" t="b">
        <f t="shared" si="1317"/>
        <v>0</v>
      </c>
      <c r="HT281" s="11"/>
      <c r="HU281" s="11"/>
      <c r="HV281" s="11"/>
      <c r="HW281" s="11" t="str">
        <f t="shared" ca="1" si="1364"/>
        <v/>
      </c>
      <c r="HX281" s="12" t="str">
        <f t="shared" ca="1" si="1365"/>
        <v/>
      </c>
      <c r="HY281" s="12" t="str">
        <f t="shared" ca="1" si="1366"/>
        <v/>
      </c>
      <c r="HZ281" s="12" t="str">
        <f t="shared" ca="1" si="1367"/>
        <v/>
      </c>
      <c r="IC281" s="12" t="str">
        <f t="shared" ca="1" si="1368"/>
        <v/>
      </c>
      <c r="ID281" s="12" t="str">
        <f t="shared" ca="1" si="1369"/>
        <v/>
      </c>
      <c r="IE281" s="12" t="str">
        <f t="shared" ca="1" si="1370"/>
        <v/>
      </c>
      <c r="IF281" s="12" t="str">
        <f t="shared" ca="1" si="1371"/>
        <v/>
      </c>
      <c r="IG281" s="12" t="str">
        <f t="shared" ca="1" si="1372"/>
        <v/>
      </c>
    </row>
    <row r="282" spans="1:241" x14ac:dyDescent="0.2">
      <c r="A282" t="s">
        <v>200</v>
      </c>
      <c r="B282" s="1">
        <f t="shared" si="1318"/>
        <v>1985</v>
      </c>
      <c r="C282" s="42">
        <f>'Annual Data - MER Dec 2019 PNNL'!C49</f>
        <v>2708.902</v>
      </c>
      <c r="D282" s="42">
        <f>'Annual Data - MER Dec 2019 PNNL'!F49</f>
        <v>2351.2820000000002</v>
      </c>
      <c r="E282" s="42">
        <f>'Annual Data - MER Dec 2019 PNNL'!I49</f>
        <v>2855.0659999999998</v>
      </c>
      <c r="F282" s="42">
        <f>'Annual Data - MER Dec 2019 PNNL'!L49</f>
        <v>14.148</v>
      </c>
      <c r="G282" s="42"/>
      <c r="H282" s="42">
        <f t="shared" si="1292"/>
        <v>7929.3980000000001</v>
      </c>
      <c r="I282" s="27">
        <f t="shared" si="1293"/>
        <v>2323.9736225087927</v>
      </c>
      <c r="J282" s="1"/>
      <c r="K282" s="525"/>
      <c r="L282" s="27">
        <f>[11]National!H212</f>
        <v>2708.902</v>
      </c>
      <c r="M282" s="42">
        <f>[10]Commercial_Total!D211</f>
        <v>2360.4954031279999</v>
      </c>
      <c r="N282" s="42">
        <f>[12]Total_Industrial!F217</f>
        <v>2592.3069224745468</v>
      </c>
      <c r="O282" s="440">
        <v>1E-3</v>
      </c>
      <c r="P282" s="27"/>
      <c r="Q282" s="27">
        <f t="shared" si="1294"/>
        <v>7661.7053256025465</v>
      </c>
      <c r="R282" s="27">
        <f t="shared" si="1295"/>
        <v>2245.5173873395506</v>
      </c>
      <c r="S282" s="27"/>
      <c r="T282" s="51">
        <f t="shared" si="1350"/>
        <v>1</v>
      </c>
      <c r="U282" s="51">
        <f t="shared" si="1351"/>
        <v>1.0039184594310677</v>
      </c>
      <c r="V282" s="51">
        <f t="shared" si="1352"/>
        <v>0.90796742438687827</v>
      </c>
      <c r="W282" s="51">
        <f t="shared" si="1353"/>
        <v>7.0681368391292064E-5</v>
      </c>
      <c r="X282" s="51" t="e">
        <f t="shared" si="1354"/>
        <v>#DIV/0!</v>
      </c>
      <c r="Y282" s="51">
        <f t="shared" si="1355"/>
        <v>0.96624047949195468</v>
      </c>
      <c r="AA282" s="23">
        <f t="shared" si="1356"/>
        <v>86844.16267424557</v>
      </c>
      <c r="AB282" s="23">
        <f t="shared" si="1356"/>
        <v>58171.601888383011</v>
      </c>
      <c r="AC282" s="27">
        <f t="shared" si="1358"/>
        <v>1807.9812295819006</v>
      </c>
      <c r="AD282" s="58">
        <f t="shared" si="1358"/>
        <v>1</v>
      </c>
      <c r="AE282" s="27">
        <f t="shared" si="1381"/>
        <v>7661.7053256025465</v>
      </c>
      <c r="AF282" s="27">
        <f t="shared" si="1359"/>
        <v>7951.1</v>
      </c>
      <c r="AI282" s="267">
        <f t="shared" si="1360"/>
        <v>31.19267797147349</v>
      </c>
      <c r="AJ282" s="267">
        <f t="shared" si="1382"/>
        <v>40.578139960065215</v>
      </c>
      <c r="AK282" s="267">
        <f t="shared" si="1361"/>
        <v>1433.8129622474141</v>
      </c>
      <c r="AL282" s="51">
        <f t="shared" si="1362"/>
        <v>9.9999999999999995E-7</v>
      </c>
      <c r="AM282" s="15"/>
      <c r="AN282" s="15"/>
      <c r="AO282" s="34">
        <f t="shared" si="1383"/>
        <v>0.96360319020041829</v>
      </c>
      <c r="AP282" s="34">
        <f t="shared" si="1384"/>
        <v>0.99727056633673328</v>
      </c>
      <c r="AR282" s="26">
        <f t="shared" si="1385"/>
        <v>1</v>
      </c>
      <c r="AS282" s="26">
        <f t="shared" si="1386"/>
        <v>1</v>
      </c>
      <c r="AT282" s="26">
        <f t="shared" si="1387"/>
        <v>1</v>
      </c>
      <c r="AU282" s="26">
        <f t="shared" si="1388"/>
        <v>1</v>
      </c>
      <c r="AW282" s="26">
        <f t="shared" si="1389"/>
        <v>1</v>
      </c>
      <c r="AZ282" s="34">
        <f t="shared" si="1390"/>
        <v>10.922282787821253</v>
      </c>
      <c r="BA282" s="34">
        <f t="shared" si="1391"/>
        <v>7.3161703271727196</v>
      </c>
      <c r="BB282" s="34">
        <f t="shared" si="1392"/>
        <v>0.22738756015921074</v>
      </c>
      <c r="BC282">
        <f t="shared" si="1393"/>
        <v>1.2576876155500496E-4</v>
      </c>
      <c r="BE282" s="34"/>
      <c r="BI282" s="258">
        <f>[11]National!CQ212</f>
        <v>1</v>
      </c>
      <c r="BJ282" s="258">
        <f>[10]Commercial_Total!Y211</f>
        <v>1</v>
      </c>
      <c r="BK282" s="258">
        <f>[12]Total_Industrial!Z217</f>
        <v>1</v>
      </c>
      <c r="BL282" s="51">
        <f t="shared" si="1363"/>
        <v>1</v>
      </c>
      <c r="BM282" s="1"/>
      <c r="BN282" s="1"/>
      <c r="BO282" s="258">
        <f>[11]National!CU212</f>
        <v>1</v>
      </c>
      <c r="BP282" s="258">
        <f>[10]Commercial_Total!X211</f>
        <v>1</v>
      </c>
      <c r="BQ282" s="258">
        <f>[12]Total_Industrial!AD217</f>
        <v>1</v>
      </c>
      <c r="BR282" s="51">
        <v>1</v>
      </c>
      <c r="CA282" s="83">
        <f t="shared" si="1319"/>
        <v>1</v>
      </c>
      <c r="CB282" s="83">
        <f t="shared" si="1394"/>
        <v>1</v>
      </c>
      <c r="CC282" s="83">
        <f t="shared" si="1395"/>
        <v>1</v>
      </c>
      <c r="CD282" s="83">
        <f t="shared" si="1396"/>
        <v>1</v>
      </c>
      <c r="CE282" s="83">
        <f t="shared" si="1397"/>
        <v>1</v>
      </c>
      <c r="CF282" s="83">
        <f t="shared" si="1398"/>
        <v>1</v>
      </c>
      <c r="CG282" s="471">
        <f t="shared" si="1373"/>
        <v>1</v>
      </c>
      <c r="CH282" s="471">
        <f t="shared" si="1399"/>
        <v>1</v>
      </c>
      <c r="CI282" s="9"/>
      <c r="CJ282" s="84">
        <f t="shared" si="1297"/>
        <v>1</v>
      </c>
      <c r="CL282" s="87">
        <f t="shared" si="1250"/>
        <v>1</v>
      </c>
      <c r="CM282" s="87">
        <f t="shared" si="1298"/>
        <v>2.2852657487157542E-3</v>
      </c>
      <c r="CN282" s="92">
        <f t="shared" si="1299"/>
        <v>1</v>
      </c>
      <c r="CO282" s="92">
        <f t="shared" si="1300"/>
        <v>1</v>
      </c>
      <c r="CP282" s="5">
        <f t="shared" si="1301"/>
        <v>1</v>
      </c>
      <c r="CQ282" s="91">
        <f t="shared" si="1302"/>
        <v>1</v>
      </c>
      <c r="CR282" s="37">
        <f t="shared" si="1400"/>
        <v>1</v>
      </c>
      <c r="CS282">
        <f t="shared" si="1401"/>
        <v>1</v>
      </c>
      <c r="CT282" s="84">
        <f t="shared" si="1402"/>
        <v>1</v>
      </c>
      <c r="CU282" s="205"/>
      <c r="CV282" s="244"/>
      <c r="CW282" s="5"/>
      <c r="CX282" s="26">
        <f t="shared" si="1403"/>
        <v>0.35356384576001182</v>
      </c>
      <c r="CY282" s="26">
        <f t="shared" si="1404"/>
        <v>0.30809007953361367</v>
      </c>
      <c r="CZ282" s="26">
        <f t="shared" si="1405"/>
        <v>0.33834594418712882</v>
      </c>
      <c r="DA282" s="26">
        <f t="shared" si="1406"/>
        <v>1.3051924571653455E-7</v>
      </c>
      <c r="DB282" s="26">
        <f t="shared" si="1407"/>
        <v>0</v>
      </c>
      <c r="DC282" s="26">
        <f t="shared" si="1303"/>
        <v>1</v>
      </c>
      <c r="DE282" s="26">
        <f t="shared" si="1320"/>
        <v>0.35166252647009982</v>
      </c>
      <c r="DF282" s="26">
        <f t="shared" si="1321"/>
        <v>0.30341280331371995</v>
      </c>
      <c r="DG282" s="26">
        <f t="shared" si="1322"/>
        <v>0.3448558493032145</v>
      </c>
      <c r="DH282" s="26">
        <f t="shared" si="1323"/>
        <v>1.3096361643456948E-7</v>
      </c>
      <c r="DI282" s="26" t="e">
        <f t="shared" si="1324"/>
        <v>#DIV/0!</v>
      </c>
      <c r="DJ282" s="26">
        <f t="shared" si="1325"/>
        <v>0.99993131005065061</v>
      </c>
      <c r="DK282" s="26"/>
      <c r="DL282" s="26">
        <f t="shared" si="1326"/>
        <v>0.35168668381059764</v>
      </c>
      <c r="DM282" s="26">
        <f t="shared" si="1327"/>
        <v>0.30343364615550528</v>
      </c>
      <c r="DN282" s="26">
        <f t="shared" si="1328"/>
        <v>0.34487953906128427</v>
      </c>
      <c r="DO282" s="26">
        <f t="shared" si="1329"/>
        <v>1.3097261293671826E-7</v>
      </c>
      <c r="DP282" s="26" t="e">
        <f t="shared" si="1330"/>
        <v>#DIV/0!</v>
      </c>
      <c r="DQ282" s="26">
        <f t="shared" si="1331"/>
        <v>1.0000000000000002</v>
      </c>
      <c r="DR282" s="26"/>
      <c r="DS282" s="26"/>
      <c r="DT282" s="26">
        <f t="shared" si="1332"/>
        <v>9.4008802680007626E-3</v>
      </c>
      <c r="DU282" s="26">
        <f t="shared" si="1333"/>
        <v>1.6170245826651292E-2</v>
      </c>
      <c r="DV282" s="26">
        <f t="shared" si="1334"/>
        <v>-8.9448465067927571E-2</v>
      </c>
      <c r="DW282" s="26">
        <f t="shared" si="1335"/>
        <v>-1.4441387263397101E-2</v>
      </c>
      <c r="DX282" s="26" t="e">
        <f t="shared" si="1336"/>
        <v>#DIV/0!</v>
      </c>
      <c r="DZ282" s="26">
        <f t="shared" si="1337"/>
        <v>0.97761808999820787</v>
      </c>
      <c r="EA282" s="26">
        <f t="shared" si="1338"/>
        <v>1.2033154369086594</v>
      </c>
      <c r="EB282" s="26">
        <f t="shared" si="1408"/>
        <v>1</v>
      </c>
      <c r="ED282" s="26">
        <f t="shared" si="1428"/>
        <v>-3.2668650813433217E-2</v>
      </c>
      <c r="EE282" s="26">
        <f t="shared" si="1429"/>
        <v>-1.9557625708223517E-2</v>
      </c>
      <c r="EF282" s="26">
        <f t="shared" si="1430"/>
        <v>1.7391842792470757E-2</v>
      </c>
      <c r="EG282" s="26">
        <f t="shared" si="1431"/>
        <v>-2.6414146155695411E-2</v>
      </c>
      <c r="EH282" s="26" t="e">
        <f t="shared" si="1432"/>
        <v>#DIV/0!</v>
      </c>
      <c r="EJ282" s="26">
        <f t="shared" si="1433"/>
        <v>0.98863953908397706</v>
      </c>
      <c r="EK282" s="26">
        <f t="shared" si="1339"/>
        <v>0.82970676013680522</v>
      </c>
      <c r="EL282" s="26">
        <f t="shared" si="1409"/>
        <v>1</v>
      </c>
      <c r="EO282" s="26">
        <f t="shared" si="1340"/>
        <v>-1.6190192492913633E-2</v>
      </c>
      <c r="EP282" s="26">
        <f t="shared" si="1341"/>
        <v>3.8681917741174666E-2</v>
      </c>
      <c r="EQ282" s="26">
        <f t="shared" si="1342"/>
        <v>-2.8426121028209645E-2</v>
      </c>
      <c r="ER282" s="26">
        <f t="shared" si="1343"/>
        <v>-1.4441387263397101E-2</v>
      </c>
      <c r="ES282" s="26"/>
      <c r="EU282" s="26">
        <f t="shared" si="1344"/>
        <v>0.99624699103184533</v>
      </c>
      <c r="EV282" s="26">
        <f t="shared" si="1345"/>
        <v>1.1945812650012084</v>
      </c>
      <c r="EW282" s="26">
        <f t="shared" si="1410"/>
        <v>1</v>
      </c>
      <c r="EX282" s="26">
        <f t="shared" si="1374"/>
        <v>-3.7600691765314925E-3</v>
      </c>
      <c r="EY282" s="26">
        <f t="shared" si="1434"/>
        <v>2.55910727609143E-2</v>
      </c>
      <c r="EZ282" s="26">
        <f t="shared" si="1435"/>
        <v>-2.2511671914523294E-2</v>
      </c>
      <c r="FA282" s="26">
        <f t="shared" si="1436"/>
        <v>-6.1022083606021953E-2</v>
      </c>
      <c r="FB282" s="26">
        <f t="shared" si="1437"/>
        <v>0</v>
      </c>
      <c r="FC282" s="26"/>
      <c r="FD282" s="26"/>
      <c r="FE282" s="26">
        <f t="shared" si="1346"/>
        <v>0.98130100929450226</v>
      </c>
      <c r="FF282" s="26">
        <f t="shared" si="1347"/>
        <v>1.0073119406887574</v>
      </c>
      <c r="FG282" s="26">
        <f t="shared" si="1411"/>
        <v>1</v>
      </c>
      <c r="FW282" s="26">
        <f t="shared" si="1412"/>
        <v>1</v>
      </c>
      <c r="FY282" s="8">
        <f t="shared" si="1348"/>
        <v>36</v>
      </c>
      <c r="FZ282" t="b">
        <f t="shared" si="1314"/>
        <v>0</v>
      </c>
      <c r="GD282" s="11"/>
      <c r="GE282" s="11"/>
      <c r="GF282" s="11"/>
      <c r="GG282" s="11" t="str">
        <f t="shared" ca="1" si="1413"/>
        <v/>
      </c>
      <c r="GH282" s="20" t="str">
        <f t="shared" ca="1" si="1414"/>
        <v/>
      </c>
      <c r="GI282" s="20" t="str">
        <f t="shared" ca="1" si="1415"/>
        <v/>
      </c>
      <c r="GJ282" s="20" t="str">
        <f t="shared" ca="1" si="1416"/>
        <v/>
      </c>
      <c r="GN282" s="12" t="str">
        <f t="shared" ca="1" si="1376"/>
        <v/>
      </c>
      <c r="GO282" s="12" t="str">
        <f t="shared" ca="1" si="1377"/>
        <v/>
      </c>
      <c r="GP282" s="12" t="str">
        <f t="shared" ca="1" si="1378"/>
        <v/>
      </c>
      <c r="GQ282" s="12" t="str">
        <f t="shared" ca="1" si="1379"/>
        <v/>
      </c>
      <c r="GR282" s="12" t="str">
        <f t="shared" ca="1" si="1380"/>
        <v/>
      </c>
      <c r="GY282" s="14"/>
      <c r="HA282">
        <f t="shared" si="1272"/>
        <v>0.72076980256359124</v>
      </c>
      <c r="HB282">
        <f t="shared" si="1417"/>
        <v>1.1465294541790345</v>
      </c>
      <c r="HC282">
        <f t="shared" si="1418"/>
        <v>0.97152609410361246</v>
      </c>
      <c r="HD282">
        <f t="shared" si="1419"/>
        <v>0.92895457635949052</v>
      </c>
      <c r="HE282">
        <f t="shared" si="1420"/>
        <v>0.7458143712231653</v>
      </c>
      <c r="HF282">
        <f t="shared" si="1421"/>
        <v>0.74581486406708464</v>
      </c>
      <c r="HH282">
        <f t="shared" si="1422"/>
        <v>1.113883282393304</v>
      </c>
      <c r="HJ282">
        <f t="shared" si="1423"/>
        <v>0.84414968136833546</v>
      </c>
      <c r="HK282">
        <f t="shared" si="1424"/>
        <v>0.84162852749829065</v>
      </c>
      <c r="HL282">
        <f t="shared" si="1425"/>
        <v>1.0386600779669146</v>
      </c>
      <c r="HM282">
        <f t="shared" si="1426"/>
        <v>1.3079835736914911</v>
      </c>
      <c r="HN282" t="e">
        <f t="shared" si="1427"/>
        <v>#DIV/0!</v>
      </c>
      <c r="HP282" s="8">
        <f t="shared" si="1349"/>
        <v>36</v>
      </c>
      <c r="HQ282" t="b">
        <f t="shared" si="1317"/>
        <v>0</v>
      </c>
      <c r="HT282" s="11"/>
      <c r="HU282" s="11"/>
      <c r="HV282" s="11"/>
      <c r="HW282" s="11" t="str">
        <f t="shared" ca="1" si="1364"/>
        <v/>
      </c>
      <c r="HX282" s="12" t="str">
        <f t="shared" ca="1" si="1365"/>
        <v/>
      </c>
      <c r="HY282" s="12" t="str">
        <f t="shared" ca="1" si="1366"/>
        <v/>
      </c>
      <c r="HZ282" s="12" t="str">
        <f t="shared" ca="1" si="1367"/>
        <v/>
      </c>
      <c r="IC282" s="12" t="str">
        <f t="shared" ca="1" si="1368"/>
        <v/>
      </c>
      <c r="ID282" s="12" t="str">
        <f t="shared" ca="1" si="1369"/>
        <v/>
      </c>
      <c r="IE282" s="12" t="str">
        <f t="shared" ca="1" si="1370"/>
        <v/>
      </c>
      <c r="IF282" s="12" t="str">
        <f t="shared" ca="1" si="1371"/>
        <v/>
      </c>
      <c r="IG282" s="12" t="str">
        <f t="shared" ca="1" si="1372"/>
        <v/>
      </c>
    </row>
    <row r="283" spans="1:241" x14ac:dyDescent="0.2">
      <c r="A283" t="s">
        <v>200</v>
      </c>
      <c r="B283" s="1">
        <f t="shared" si="1318"/>
        <v>1986</v>
      </c>
      <c r="C283" s="42">
        <f>'Annual Data - MER Dec 2019 PNNL'!C50</f>
        <v>2794.7289999999998</v>
      </c>
      <c r="D283" s="42">
        <f>'Annual Data - MER Dec 2019 PNNL'!F50</f>
        <v>2438.6289999999999</v>
      </c>
      <c r="E283" s="42">
        <f>'Annual Data - MER Dec 2019 PNNL'!I50</f>
        <v>2833.77</v>
      </c>
      <c r="F283" s="42">
        <f>'Annual Data - MER Dec 2019 PNNL'!L50</f>
        <v>15.057</v>
      </c>
      <c r="G283" s="42"/>
      <c r="H283" s="42">
        <f t="shared" si="1292"/>
        <v>8082.1850000000004</v>
      </c>
      <c r="I283" s="27">
        <f t="shared" si="1293"/>
        <v>2368.7529308323565</v>
      </c>
      <c r="J283" s="1"/>
      <c r="K283" s="525"/>
      <c r="L283" s="27">
        <f>[11]National!H213</f>
        <v>2794.732</v>
      </c>
      <c r="M283" s="42">
        <f>[10]Commercial_Total!D212</f>
        <v>2447.8424031279992</v>
      </c>
      <c r="N283" s="42">
        <f>[12]Total_Industrial!F218</f>
        <v>2586.5649673115531</v>
      </c>
      <c r="O283" s="440">
        <v>1E-3</v>
      </c>
      <c r="P283" s="27"/>
      <c r="Q283" s="27">
        <f t="shared" si="1294"/>
        <v>7829.1403704395525</v>
      </c>
      <c r="R283" s="27">
        <f t="shared" si="1295"/>
        <v>2294.5897920397283</v>
      </c>
      <c r="S283" s="27"/>
      <c r="T283" s="51">
        <f t="shared" si="1350"/>
        <v>1.0000010734493399</v>
      </c>
      <c r="U283" s="51">
        <f t="shared" si="1351"/>
        <v>1.0037781077515273</v>
      </c>
      <c r="V283" s="51">
        <f t="shared" si="1352"/>
        <v>0.91276460944662163</v>
      </c>
      <c r="W283" s="51">
        <f t="shared" si="1353"/>
        <v>6.6414292355714946E-5</v>
      </c>
      <c r="X283" s="51" t="e">
        <f t="shared" si="1354"/>
        <v>#DIV/0!</v>
      </c>
      <c r="Y283" s="51">
        <f t="shared" si="1355"/>
        <v>0.96869106193925925</v>
      </c>
      <c r="AA283" s="23">
        <f t="shared" si="1356"/>
        <v>88175.682355544966</v>
      </c>
      <c r="AB283" s="23">
        <f t="shared" si="1356"/>
        <v>59492.416736089981</v>
      </c>
      <c r="AC283" s="27">
        <f t="shared" si="1358"/>
        <v>1867.0747193863228</v>
      </c>
      <c r="AD283" s="58">
        <f t="shared" si="1358"/>
        <v>1.0164849796299553</v>
      </c>
      <c r="AE283" s="27">
        <f t="shared" si="1381"/>
        <v>7829.1403704395525</v>
      </c>
      <c r="AF283" s="27">
        <f t="shared" si="1359"/>
        <v>8226.4</v>
      </c>
      <c r="AI283" s="267">
        <f t="shared" si="1360"/>
        <v>31.695042503113129</v>
      </c>
      <c r="AJ283" s="267">
        <f t="shared" si="1382"/>
        <v>41.145452436176804</v>
      </c>
      <c r="AK283" s="267">
        <f t="shared" si="1361"/>
        <v>1385.3569653397242</v>
      </c>
      <c r="AL283" s="51">
        <f t="shared" si="1362"/>
        <v>9.8378236770802414E-7</v>
      </c>
      <c r="AM283" s="15"/>
      <c r="AN283" s="15"/>
      <c r="AO283" s="34">
        <f t="shared" si="1383"/>
        <v>0.95170917660696697</v>
      </c>
      <c r="AP283" s="34">
        <f t="shared" si="1384"/>
        <v>0.98246924535641356</v>
      </c>
      <c r="AR283" s="26">
        <f t="shared" si="1385"/>
        <v>1.0161052068725571</v>
      </c>
      <c r="AS283" s="26">
        <f t="shared" si="1386"/>
        <v>1.0139807412727617</v>
      </c>
      <c r="AT283" s="26">
        <f t="shared" si="1387"/>
        <v>0.9662047992426166</v>
      </c>
      <c r="AU283" s="26">
        <f t="shared" si="1388"/>
        <v>0.98378236770802419</v>
      </c>
      <c r="AW283" s="26">
        <f t="shared" si="1389"/>
        <v>0.98765673078461114</v>
      </c>
      <c r="AZ283" s="34">
        <f t="shared" si="1390"/>
        <v>10.718623256290112</v>
      </c>
      <c r="BA283" s="34">
        <f t="shared" si="1391"/>
        <v>7.2318896158817934</v>
      </c>
      <c r="BB283" s="34">
        <f t="shared" si="1392"/>
        <v>0.22696133416638176</v>
      </c>
      <c r="BC283">
        <f t="shared" si="1393"/>
        <v>1.2356376782431626E-4</v>
      </c>
      <c r="BE283" s="34"/>
      <c r="BI283" s="258">
        <f>[11]National!CQ213</f>
        <v>1.0131948088674507</v>
      </c>
      <c r="BJ283" s="258">
        <f>[10]Commercial_Total!Y212</f>
        <v>1.0059760081586817</v>
      </c>
      <c r="BK283" s="258">
        <f>[12]Total_Industrial!Z218</f>
        <v>0.99526800300404217</v>
      </c>
      <c r="BL283" s="51">
        <f t="shared" si="1363"/>
        <v>0.98378236770802419</v>
      </c>
      <c r="BM283" s="1"/>
      <c r="BN283" s="1"/>
      <c r="BO283" s="258">
        <f>[11]National!CU213</f>
        <v>1.0028724959698128</v>
      </c>
      <c r="BP283" s="258">
        <f>[10]Commercial_Total!X212</f>
        <v>1.0079571809358869</v>
      </c>
      <c r="BQ283" s="258">
        <f>[12]Total_Industrial!AD218</f>
        <v>0.97079882658530381</v>
      </c>
      <c r="BR283" s="51">
        <v>1</v>
      </c>
      <c r="CA283" s="83">
        <f t="shared" si="1319"/>
        <v>1.0346241400560927</v>
      </c>
      <c r="CB283" s="83">
        <f t="shared" si="1394"/>
        <v>0.98515816922714439</v>
      </c>
      <c r="CC283" s="83">
        <f t="shared" si="1395"/>
        <v>0.98765673078461114</v>
      </c>
      <c r="CD283" s="83">
        <f t="shared" si="1396"/>
        <v>0.98914876973860411</v>
      </c>
      <c r="CE283" s="83">
        <f t="shared" si="1397"/>
        <v>0.99359071474053196</v>
      </c>
      <c r="CF283" s="83">
        <f t="shared" si="1398"/>
        <v>1.0049325650838288</v>
      </c>
      <c r="CG283" s="471">
        <f t="shared" si="1373"/>
        <v>1.0218535700917006</v>
      </c>
      <c r="CH283" s="471">
        <f t="shared" si="1399"/>
        <v>1.0218534957586403</v>
      </c>
      <c r="CI283" s="9"/>
      <c r="CJ283" s="84">
        <f t="shared" si="1297"/>
        <v>0.98280903310929757</v>
      </c>
      <c r="CL283" s="87">
        <f t="shared" si="1250"/>
        <v>0.97934702429497977</v>
      </c>
      <c r="CM283" s="87">
        <f t="shared" si="1298"/>
        <v>2.1738712230181764E-3</v>
      </c>
      <c r="CN283" s="92">
        <f t="shared" si="1299"/>
        <v>1</v>
      </c>
      <c r="CO283" s="92">
        <f t="shared" si="1300"/>
        <v>1</v>
      </c>
      <c r="CP283" s="5">
        <f t="shared" si="1301"/>
        <v>1</v>
      </c>
      <c r="CQ283" s="91">
        <f t="shared" si="1302"/>
        <v>1</v>
      </c>
      <c r="CR283" s="37">
        <f t="shared" si="1400"/>
        <v>1.0218535700917006</v>
      </c>
      <c r="CS283">
        <f t="shared" si="1401"/>
        <v>0.98280903310929757</v>
      </c>
      <c r="CT283" s="84">
        <f t="shared" si="1402"/>
        <v>0.99849159297404022</v>
      </c>
      <c r="CU283" s="205"/>
      <c r="CV283" s="244"/>
      <c r="CW283" s="5"/>
      <c r="CX283" s="26">
        <f t="shared" si="1403"/>
        <v>0.35696537139020473</v>
      </c>
      <c r="CY283" s="26">
        <f t="shared" si="1404"/>
        <v>0.31265787651097765</v>
      </c>
      <c r="CZ283" s="26">
        <f t="shared" si="1405"/>
        <v>0.33037662437087395</v>
      </c>
      <c r="DA283" s="26">
        <f t="shared" si="1406"/>
        <v>1.2772794364189652E-7</v>
      </c>
      <c r="DB283" s="26">
        <f t="shared" si="1407"/>
        <v>0</v>
      </c>
      <c r="DC283" s="26">
        <f t="shared" si="1303"/>
        <v>0.99999999999999989</v>
      </c>
      <c r="DE283" s="26">
        <f t="shared" si="1320"/>
        <v>0.35526189453064855</v>
      </c>
      <c r="DF283" s="26">
        <f t="shared" si="1321"/>
        <v>0.31036837589067728</v>
      </c>
      <c r="DG283" s="26">
        <f t="shared" si="1322"/>
        <v>0.33434545497829271</v>
      </c>
      <c r="DH283" s="26">
        <f t="shared" si="1323"/>
        <v>1.2911856615722919E-7</v>
      </c>
      <c r="DI283" s="26" t="e">
        <f t="shared" si="1324"/>
        <v>#DIV/0!</v>
      </c>
      <c r="DJ283" s="26">
        <f t="shared" si="1325"/>
        <v>0.99997585451818471</v>
      </c>
      <c r="DK283" s="26"/>
      <c r="DL283" s="26">
        <f t="shared" si="1326"/>
        <v>0.35527047270738682</v>
      </c>
      <c r="DM283" s="26">
        <f t="shared" si="1327"/>
        <v>0.31037587006560385</v>
      </c>
      <c r="DN283" s="26">
        <f t="shared" si="1328"/>
        <v>0.33435352810532548</v>
      </c>
      <c r="DO283" s="26">
        <f t="shared" si="1329"/>
        <v>1.2912168386249884E-7</v>
      </c>
      <c r="DP283" s="26" t="e">
        <f t="shared" si="1330"/>
        <v>#DIV/0!</v>
      </c>
      <c r="DQ283" s="26">
        <f t="shared" si="1331"/>
        <v>1</v>
      </c>
      <c r="DR283" s="26"/>
      <c r="DS283" s="26"/>
      <c r="DT283" s="26">
        <f t="shared" si="1332"/>
        <v>1.5976893866766075E-2</v>
      </c>
      <c r="DU283" s="26">
        <f t="shared" si="1333"/>
        <v>1.3883912160974224E-2</v>
      </c>
      <c r="DV283" s="26">
        <f t="shared" si="1334"/>
        <v>-3.4379459742499979E-2</v>
      </c>
      <c r="DW283" s="26">
        <f t="shared" si="1335"/>
        <v>-1.6350577420233155E-2</v>
      </c>
      <c r="DX283" s="26" t="e">
        <f t="shared" si="1336"/>
        <v>#DIV/0!</v>
      </c>
      <c r="DZ283" s="26">
        <f t="shared" si="1337"/>
        <v>0.99849159297404033</v>
      </c>
      <c r="EA283" s="26">
        <f t="shared" si="1338"/>
        <v>1.2015003474491806</v>
      </c>
      <c r="EB283" s="26">
        <f t="shared" si="1408"/>
        <v>0.99849159297404022</v>
      </c>
      <c r="ED283" s="26">
        <f t="shared" si="1428"/>
        <v>-1.8822275163111111E-2</v>
      </c>
      <c r="EE283" s="26">
        <f t="shared" si="1429"/>
        <v>-1.1586652036454046E-2</v>
      </c>
      <c r="EF283" s="26">
        <f t="shared" si="1430"/>
        <v>-1.8762062511156726E-3</v>
      </c>
      <c r="EG283" s="26">
        <f t="shared" si="1431"/>
        <v>-1.768763363801899E-2</v>
      </c>
      <c r="EH283" s="26" t="e">
        <f t="shared" si="1432"/>
        <v>#DIV/0!</v>
      </c>
      <c r="EJ283" s="26">
        <f t="shared" si="1433"/>
        <v>0.98914876973860411</v>
      </c>
      <c r="EK283" s="26">
        <f t="shared" si="1339"/>
        <v>0.82070342103312399</v>
      </c>
      <c r="EL283" s="26">
        <f t="shared" si="1409"/>
        <v>0.98914876973860411</v>
      </c>
      <c r="EO283" s="26">
        <f t="shared" si="1340"/>
        <v>1.3108515629939253E-2</v>
      </c>
      <c r="EP283" s="26">
        <f t="shared" si="1341"/>
        <v>5.9582226443361955E-3</v>
      </c>
      <c r="EQ283" s="26">
        <f t="shared" si="1342"/>
        <v>-4.7432283388703566E-3</v>
      </c>
      <c r="ER283" s="26">
        <f t="shared" si="1343"/>
        <v>-1.6350577420233155E-2</v>
      </c>
      <c r="ES283" s="26"/>
      <c r="EU283" s="26">
        <f t="shared" si="1344"/>
        <v>1.0049325650838288</v>
      </c>
      <c r="EV283" s="26">
        <f t="shared" si="1345"/>
        <v>1.2004736148387494</v>
      </c>
      <c r="EW283" s="26">
        <f t="shared" si="1410"/>
        <v>1.0049325650838288</v>
      </c>
      <c r="EX283" s="26">
        <f>LN(EU283)</f>
        <v>4.9204398406965033E-3</v>
      </c>
      <c r="EY283" s="26">
        <f t="shared" si="1434"/>
        <v>2.8683782368273789E-3</v>
      </c>
      <c r="EZ283" s="26">
        <f t="shared" si="1435"/>
        <v>7.9256895166379179E-3</v>
      </c>
      <c r="FA283" s="26">
        <f t="shared" si="1436"/>
        <v>-2.9636013839420185E-2</v>
      </c>
      <c r="FB283" s="26">
        <f t="shared" si="1437"/>
        <v>0</v>
      </c>
      <c r="FC283" s="26"/>
      <c r="FD283" s="26"/>
      <c r="FE283" s="26">
        <f t="shared" si="1346"/>
        <v>0.99359071474053196</v>
      </c>
      <c r="FF283" s="26">
        <f t="shared" si="1347"/>
        <v>1.0008557911156148</v>
      </c>
      <c r="FG283" s="26">
        <f t="shared" si="1411"/>
        <v>0.99359071474053196</v>
      </c>
      <c r="FW283" s="26">
        <f t="shared" si="1412"/>
        <v>1.0346241400560927</v>
      </c>
      <c r="FY283" s="8">
        <f t="shared" si="1348"/>
        <v>37</v>
      </c>
      <c r="FZ283" t="b">
        <f t="shared" si="1314"/>
        <v>0</v>
      </c>
      <c r="GD283" s="11"/>
      <c r="GE283" s="11"/>
      <c r="GF283" s="11"/>
      <c r="GG283" s="11" t="str">
        <f t="shared" ca="1" si="1413"/>
        <v/>
      </c>
      <c r="GH283" s="20" t="str">
        <f t="shared" ca="1" si="1414"/>
        <v/>
      </c>
      <c r="GI283" s="20" t="str">
        <f t="shared" ca="1" si="1415"/>
        <v/>
      </c>
      <c r="GJ283" s="20" t="str">
        <f t="shared" ca="1" si="1416"/>
        <v/>
      </c>
      <c r="GN283" s="12" t="str">
        <f t="shared" ca="1" si="1376"/>
        <v/>
      </c>
      <c r="GO283" s="12" t="str">
        <f t="shared" ca="1" si="1377"/>
        <v/>
      </c>
      <c r="GP283" s="12" t="str">
        <f t="shared" ca="1" si="1378"/>
        <v/>
      </c>
      <c r="GQ283" s="12" t="str">
        <f t="shared" ca="1" si="1379"/>
        <v/>
      </c>
      <c r="GR283" s="12" t="str">
        <f t="shared" ca="1" si="1380"/>
        <v/>
      </c>
      <c r="GY283" s="14"/>
      <c r="HA283">
        <f t="shared" si="1272"/>
        <v>0.74572583715575524</v>
      </c>
      <c r="HB283">
        <f t="shared" si="1417"/>
        <v>1.1340881990702651</v>
      </c>
      <c r="HC283">
        <f t="shared" si="1418"/>
        <v>0.96529930622948568</v>
      </c>
      <c r="HD283">
        <f t="shared" si="1419"/>
        <v>0.93353670526730426</v>
      </c>
      <c r="HE283">
        <f t="shared" si="1420"/>
        <v>0.76211307786008831</v>
      </c>
      <c r="HF283">
        <f t="shared" si="1421"/>
        <v>0.76211352603570559</v>
      </c>
      <c r="HH283">
        <f t="shared" si="1422"/>
        <v>1.0947345517655738</v>
      </c>
      <c r="HJ283">
        <f t="shared" si="1423"/>
        <v>0.85774488661817572</v>
      </c>
      <c r="HK283">
        <f t="shared" si="1424"/>
        <v>0.8533951181890197</v>
      </c>
      <c r="HL283">
        <f t="shared" si="1425"/>
        <v>1.0035583521133431</v>
      </c>
      <c r="HM283">
        <f t="shared" si="1426"/>
        <v>1.2867711770494181</v>
      </c>
      <c r="HN283" t="e">
        <f t="shared" si="1427"/>
        <v>#DIV/0!</v>
      </c>
      <c r="HP283" s="8">
        <f t="shared" si="1349"/>
        <v>37</v>
      </c>
      <c r="HQ283" t="b">
        <f t="shared" si="1317"/>
        <v>0</v>
      </c>
      <c r="HT283" s="11"/>
      <c r="HU283" s="11"/>
      <c r="HV283" s="11"/>
      <c r="HW283" s="11" t="str">
        <f t="shared" ca="1" si="1364"/>
        <v/>
      </c>
      <c r="HX283" s="12" t="str">
        <f t="shared" ca="1" si="1365"/>
        <v/>
      </c>
      <c r="HY283" s="12" t="str">
        <f t="shared" ca="1" si="1366"/>
        <v/>
      </c>
      <c r="HZ283" s="12" t="str">
        <f t="shared" ca="1" si="1367"/>
        <v/>
      </c>
      <c r="IC283" s="12" t="str">
        <f t="shared" ca="1" si="1368"/>
        <v/>
      </c>
      <c r="ID283" s="12" t="str">
        <f t="shared" ca="1" si="1369"/>
        <v/>
      </c>
      <c r="IE283" s="12" t="str">
        <f t="shared" ca="1" si="1370"/>
        <v/>
      </c>
      <c r="IF283" s="12" t="str">
        <f t="shared" ca="1" si="1371"/>
        <v/>
      </c>
      <c r="IG283" s="12" t="str">
        <f t="shared" ca="1" si="1372"/>
        <v/>
      </c>
    </row>
    <row r="284" spans="1:241" x14ac:dyDescent="0.2">
      <c r="A284" t="s">
        <v>200</v>
      </c>
      <c r="B284" s="1">
        <f t="shared" si="1318"/>
        <v>1987</v>
      </c>
      <c r="C284" s="42">
        <f>'Annual Data - MER Dec 2019 PNNL'!C51</f>
        <v>2901.6</v>
      </c>
      <c r="D284" s="42">
        <f>'Annual Data - MER Dec 2019 PNNL'!F51</f>
        <v>2538.7559999999999</v>
      </c>
      <c r="E284" s="42">
        <f>'Annual Data - MER Dec 2019 PNNL'!I51</f>
        <v>2928.2910000000002</v>
      </c>
      <c r="F284" s="42">
        <f>'Annual Data - MER Dec 2019 PNNL'!L51</f>
        <v>15.567</v>
      </c>
      <c r="G284" s="42"/>
      <c r="H284" s="42">
        <f t="shared" si="1292"/>
        <v>8384.2139999999999</v>
      </c>
      <c r="I284" s="27">
        <f t="shared" si="1293"/>
        <v>2457.2725674091444</v>
      </c>
      <c r="J284" s="1"/>
      <c r="K284" s="525"/>
      <c r="L284" s="27">
        <f>[11]National!H214</f>
        <v>2901.6040000000003</v>
      </c>
      <c r="M284" s="42">
        <f>[10]Commercial_Total!D213</f>
        <v>2547.9694031279996</v>
      </c>
      <c r="N284" s="42">
        <f>[12]Total_Industrial!F219</f>
        <v>2730.1885951590416</v>
      </c>
      <c r="O284" s="440">
        <v>1E-3</v>
      </c>
      <c r="P284" s="27"/>
      <c r="Q284" s="27">
        <f t="shared" si="1294"/>
        <v>8179.7629982870421</v>
      </c>
      <c r="R284" s="27">
        <f t="shared" si="1295"/>
        <v>2397.3514062974918</v>
      </c>
      <c r="S284" s="27"/>
      <c r="T284" s="51">
        <f t="shared" si="1350"/>
        <v>1.0000013785497657</v>
      </c>
      <c r="U284" s="51">
        <f t="shared" si="1351"/>
        <v>1.0036291014685932</v>
      </c>
      <c r="V284" s="51">
        <f t="shared" si="1352"/>
        <v>0.93234879838070783</v>
      </c>
      <c r="W284" s="51">
        <f t="shared" si="1353"/>
        <v>6.4238453138048437E-5</v>
      </c>
      <c r="X284" s="51" t="e">
        <f t="shared" si="1354"/>
        <v>#DIV/0!</v>
      </c>
      <c r="Y284" s="51">
        <f t="shared" si="1355"/>
        <v>0.97561476821644133</v>
      </c>
      <c r="AA284" s="23">
        <f t="shared" si="1356"/>
        <v>89485.978910346399</v>
      </c>
      <c r="AB284" s="23">
        <f t="shared" si="1356"/>
        <v>60763.476770077759</v>
      </c>
      <c r="AC284" s="27">
        <f t="shared" si="1358"/>
        <v>1953.7808984948601</v>
      </c>
      <c r="AD284" s="58">
        <f t="shared" si="1358"/>
        <v>1.0584149691649238</v>
      </c>
      <c r="AE284" s="27">
        <f t="shared" si="1381"/>
        <v>8179.7629982870421</v>
      </c>
      <c r="AF284" s="27">
        <f t="shared" si="1359"/>
        <v>8511</v>
      </c>
      <c r="AI284" s="267">
        <f t="shared" si="1360"/>
        <v>32.425236169199643</v>
      </c>
      <c r="AJ284" s="267">
        <f t="shared" si="1382"/>
        <v>41.932580862172067</v>
      </c>
      <c r="AK284" s="267">
        <f t="shared" si="1361"/>
        <v>1397.3872900806355</v>
      </c>
      <c r="AL284" s="51">
        <f t="shared" si="1362"/>
        <v>9.4480901076917634E-7</v>
      </c>
      <c r="AM284" s="15"/>
      <c r="AN284" s="15"/>
      <c r="AO284" s="34">
        <f t="shared" si="1383"/>
        <v>0.96108130634320788</v>
      </c>
      <c r="AP284" s="34">
        <f t="shared" si="1384"/>
        <v>0.98510327811068032</v>
      </c>
      <c r="AR284" s="26">
        <f t="shared" si="1385"/>
        <v>1.0395143436819807</v>
      </c>
      <c r="AS284" s="26">
        <f t="shared" si="1386"/>
        <v>1.0333785852047388</v>
      </c>
      <c r="AT284" s="26">
        <f t="shared" si="1387"/>
        <v>0.97459524141162479</v>
      </c>
      <c r="AU284" s="26">
        <f t="shared" si="1388"/>
        <v>0.94480901076917634</v>
      </c>
      <c r="AW284" s="26">
        <f t="shared" si="1389"/>
        <v>0.99738286061850223</v>
      </c>
      <c r="AZ284" s="34">
        <f t="shared" si="1390"/>
        <v>10.514155670349712</v>
      </c>
      <c r="BA284" s="34">
        <f t="shared" si="1391"/>
        <v>7.1394050957675663</v>
      </c>
      <c r="BB284" s="34">
        <f t="shared" si="1392"/>
        <v>0.22955949929442607</v>
      </c>
      <c r="BC284">
        <f t="shared" si="1393"/>
        <v>1.2435847364174876E-4</v>
      </c>
      <c r="BE284" s="34"/>
      <c r="BI284" s="258">
        <f>[11]National!CQ214</f>
        <v>1.0202527453530232</v>
      </c>
      <c r="BJ284" s="258">
        <f>[10]Commercial_Total!Y213</f>
        <v>1.0241098552746581</v>
      </c>
      <c r="BK284" s="258">
        <f>[12]Total_Industrial!Z219</f>
        <v>0.98083193462225193</v>
      </c>
      <c r="BL284" s="51">
        <f t="shared" si="1363"/>
        <v>0.94480901076917634</v>
      </c>
      <c r="BM284" s="1"/>
      <c r="BN284" s="1"/>
      <c r="BO284" s="258">
        <f>[11]National!CU214</f>
        <v>1.0188792418512855</v>
      </c>
      <c r="BP284" s="258">
        <f>[10]Commercial_Total!X213</f>
        <v>1.0090505231273208</v>
      </c>
      <c r="BQ284" s="258">
        <f>[12]Total_Industrial!AD219</f>
        <v>0.99364191902413923</v>
      </c>
      <c r="BR284" s="51">
        <v>1</v>
      </c>
      <c r="CA284" s="83">
        <f t="shared" si="1319"/>
        <v>1.0704179295946472</v>
      </c>
      <c r="CB284" s="83">
        <f t="shared" si="1394"/>
        <v>0.9877994110758257</v>
      </c>
      <c r="CC284" s="83">
        <f t="shared" si="1395"/>
        <v>0.99738286061850223</v>
      </c>
      <c r="CD284" s="83">
        <f t="shared" si="1396"/>
        <v>0.98215993832586423</v>
      </c>
      <c r="CE284" s="83">
        <f t="shared" si="1397"/>
        <v>1.0072929334085123</v>
      </c>
      <c r="CF284" s="83">
        <f t="shared" si="1398"/>
        <v>1.008147250464974</v>
      </c>
      <c r="CG284" s="471">
        <f t="shared" si="1373"/>
        <v>1.0676166733961385</v>
      </c>
      <c r="CH284" s="471">
        <f t="shared" si="1399"/>
        <v>1.0676164966764436</v>
      </c>
      <c r="CI284" s="9"/>
      <c r="CJ284" s="84">
        <f t="shared" si="1297"/>
        <v>0.98932276535258334</v>
      </c>
      <c r="CL284" s="87">
        <f t="shared" si="1250"/>
        <v>0.9891411206882168</v>
      </c>
      <c r="CM284" s="87">
        <f t="shared" si="1298"/>
        <v>2.1429255326655414E-3</v>
      </c>
      <c r="CN284" s="92">
        <f t="shared" si="1299"/>
        <v>1</v>
      </c>
      <c r="CO284" s="92">
        <f t="shared" si="1300"/>
        <v>1</v>
      </c>
      <c r="CP284" s="5">
        <f t="shared" si="1301"/>
        <v>1</v>
      </c>
      <c r="CQ284" s="91">
        <f t="shared" si="1302"/>
        <v>1</v>
      </c>
      <c r="CR284" s="37">
        <f t="shared" si="1400"/>
        <v>1.0676166733961385</v>
      </c>
      <c r="CS284">
        <f t="shared" si="1401"/>
        <v>0.98932276535258334</v>
      </c>
      <c r="CT284" s="84">
        <f t="shared" si="1402"/>
        <v>1.0154994331356928</v>
      </c>
      <c r="CU284" s="205"/>
      <c r="CV284" s="244"/>
      <c r="CW284" s="5"/>
      <c r="CX284" s="26">
        <f t="shared" si="1403"/>
        <v>0.35472959309550134</v>
      </c>
      <c r="CY284" s="26">
        <f t="shared" si="1404"/>
        <v>0.3114967271865432</v>
      </c>
      <c r="CZ284" s="26">
        <f t="shared" si="1405"/>
        <v>0.33377355746502457</v>
      </c>
      <c r="DA284" s="26">
        <f t="shared" si="1406"/>
        <v>1.2225293082567479E-7</v>
      </c>
      <c r="DB284" s="26">
        <f t="shared" si="1407"/>
        <v>0</v>
      </c>
      <c r="DC284" s="26">
        <f t="shared" si="1303"/>
        <v>0.99999999999999989</v>
      </c>
      <c r="DE284" s="26">
        <f t="shared" si="1320"/>
        <v>0.35584631162950658</v>
      </c>
      <c r="DF284" s="26">
        <f t="shared" si="1321"/>
        <v>0.31207694182338008</v>
      </c>
      <c r="DG284" s="26">
        <f t="shared" si="1322"/>
        <v>0.33207219517858616</v>
      </c>
      <c r="DH284" s="26">
        <f t="shared" si="1323"/>
        <v>1.2497044930420881E-7</v>
      </c>
      <c r="DI284" s="26" t="e">
        <f t="shared" si="1324"/>
        <v>#DIV/0!</v>
      </c>
      <c r="DJ284" s="26">
        <f t="shared" si="1325"/>
        <v>0.99999557360192215</v>
      </c>
      <c r="DK284" s="26"/>
      <c r="DL284" s="26">
        <f t="shared" si="1326"/>
        <v>0.35584788675390849</v>
      </c>
      <c r="DM284" s="26">
        <f t="shared" si="1327"/>
        <v>0.31207832320627005</v>
      </c>
      <c r="DN284" s="26">
        <f t="shared" si="1328"/>
        <v>0.33207366506881891</v>
      </c>
      <c r="DO284" s="26">
        <f t="shared" si="1329"/>
        <v>1.2497100247561397E-7</v>
      </c>
      <c r="DP284" s="26" t="e">
        <f t="shared" si="1330"/>
        <v>#DIV/0!</v>
      </c>
      <c r="DQ284" s="26">
        <f t="shared" si="1331"/>
        <v>1</v>
      </c>
      <c r="DR284" s="26"/>
      <c r="DS284" s="26"/>
      <c r="DT284" s="26">
        <f t="shared" si="1332"/>
        <v>2.2776732989828206E-2</v>
      </c>
      <c r="DU284" s="26">
        <f t="shared" si="1333"/>
        <v>1.8949701836787403E-2</v>
      </c>
      <c r="DV284" s="26">
        <f t="shared" si="1334"/>
        <v>8.6464285512664503E-3</v>
      </c>
      <c r="DW284" s="26">
        <f t="shared" si="1335"/>
        <v>-4.0421899500292631E-2</v>
      </c>
      <c r="DX284" s="26" t="e">
        <f t="shared" si="1336"/>
        <v>#DIV/0!</v>
      </c>
      <c r="DZ284" s="26">
        <f t="shared" si="1337"/>
        <v>1.0170335336635075</v>
      </c>
      <c r="EA284" s="26">
        <f t="shared" si="1338"/>
        <v>1.221966144064172</v>
      </c>
      <c r="EB284" s="26">
        <f t="shared" si="1408"/>
        <v>1.0154994331356928</v>
      </c>
      <c r="ED284" s="26">
        <f t="shared" si="1428"/>
        <v>-1.9260211516351381E-2</v>
      </c>
      <c r="EE284" s="26">
        <f t="shared" si="1429"/>
        <v>-1.2870906723022211E-2</v>
      </c>
      <c r="EF284" s="26">
        <f t="shared" si="1430"/>
        <v>1.1382583180280792E-2</v>
      </c>
      <c r="EG284" s="26">
        <f t="shared" si="1431"/>
        <v>6.4109499383123028E-3</v>
      </c>
      <c r="EH284" s="26" t="e">
        <f t="shared" si="1432"/>
        <v>#DIV/0!</v>
      </c>
      <c r="EJ284" s="26">
        <f t="shared" si="1433"/>
        <v>0.99293449921128973</v>
      </c>
      <c r="EK284" s="26">
        <f t="shared" si="1339"/>
        <v>0.81490474036451721</v>
      </c>
      <c r="EL284" s="26">
        <f t="shared" si="1409"/>
        <v>0.98215993832586423</v>
      </c>
      <c r="EO284" s="26">
        <f t="shared" si="1340"/>
        <v>6.9418705332648864E-3</v>
      </c>
      <c r="EP284" s="26">
        <f t="shared" si="1341"/>
        <v>1.7865578760492523E-2</v>
      </c>
      <c r="EQ284" s="26">
        <f t="shared" si="1342"/>
        <v>-1.4610926221544855E-2</v>
      </c>
      <c r="ER284" s="26">
        <f t="shared" si="1343"/>
        <v>-4.0421899500292631E-2</v>
      </c>
      <c r="ES284" s="26"/>
      <c r="EU284" s="26">
        <f t="shared" si="1344"/>
        <v>1.0031989065663098</v>
      </c>
      <c r="EV284" s="26">
        <f t="shared" si="1345"/>
        <v>1.2043138177679387</v>
      </c>
      <c r="EW284" s="26">
        <f t="shared" si="1410"/>
        <v>1.008147250464974</v>
      </c>
      <c r="EX284" s="26">
        <f t="shared" ref="EX284:EX307" si="1438">LN(EU284)</f>
        <v>3.1938009500618023E-3</v>
      </c>
      <c r="EY284" s="26">
        <f t="shared" si="1434"/>
        <v>1.5834862456562977E-2</v>
      </c>
      <c r="EZ284" s="26">
        <f t="shared" si="1435"/>
        <v>1.0841230762947823E-3</v>
      </c>
      <c r="FA284" s="26">
        <f t="shared" si="1436"/>
        <v>2.3257634180521715E-2</v>
      </c>
      <c r="FB284" s="26">
        <f t="shared" si="1437"/>
        <v>0</v>
      </c>
      <c r="FC284" s="26"/>
      <c r="FD284" s="26"/>
      <c r="FE284" s="26">
        <f t="shared" si="1346"/>
        <v>1.0137906065995781</v>
      </c>
      <c r="FF284" s="26">
        <f t="shared" si="1347"/>
        <v>1.0146581995937998</v>
      </c>
      <c r="FG284" s="26">
        <f t="shared" si="1411"/>
        <v>1.0072929334085123</v>
      </c>
      <c r="FW284" s="26">
        <f t="shared" si="1412"/>
        <v>1.0704179295946472</v>
      </c>
      <c r="FY284" s="8">
        <f t="shared" si="1348"/>
        <v>38</v>
      </c>
      <c r="FZ284" t="b">
        <f t="shared" si="1314"/>
        <v>0</v>
      </c>
      <c r="GD284" s="11"/>
      <c r="GE284" s="11"/>
      <c r="GF284" s="11"/>
      <c r="GG284" s="11" t="str">
        <f t="shared" ca="1" si="1413"/>
        <v/>
      </c>
      <c r="GH284" s="20" t="str">
        <f t="shared" ca="1" si="1414"/>
        <v/>
      </c>
      <c r="GI284" s="20" t="str">
        <f t="shared" ca="1" si="1415"/>
        <v/>
      </c>
      <c r="GJ284" s="20" t="str">
        <f t="shared" ca="1" si="1416"/>
        <v/>
      </c>
      <c r="GN284" s="12" t="str">
        <f t="shared" ca="1" si="1376"/>
        <v/>
      </c>
      <c r="GO284" s="12" t="str">
        <f t="shared" ca="1" si="1377"/>
        <v/>
      </c>
      <c r="GP284" s="12" t="str">
        <f t="shared" ca="1" si="1378"/>
        <v/>
      </c>
      <c r="GQ284" s="12" t="str">
        <f t="shared" ca="1" si="1379"/>
        <v/>
      </c>
      <c r="GR284" s="12" t="str">
        <f t="shared" ca="1" si="1380"/>
        <v/>
      </c>
      <c r="GY284" s="14"/>
      <c r="HA284">
        <f t="shared" si="1272"/>
        <v>0.77152491977446191</v>
      </c>
      <c r="HB284">
        <f t="shared" si="1417"/>
        <v>1.1260752980052673</v>
      </c>
      <c r="HC284">
        <f t="shared" si="1418"/>
        <v>0.97861136921254221</v>
      </c>
      <c r="HD284">
        <f t="shared" si="1419"/>
        <v>0.93652300196367511</v>
      </c>
      <c r="HE284">
        <f t="shared" si="1420"/>
        <v>0.79624385797630848</v>
      </c>
      <c r="HF284">
        <f t="shared" si="1421"/>
        <v>0.79624425234451901</v>
      </c>
      <c r="HH284">
        <f t="shared" si="1422"/>
        <v>1.101990089217356</v>
      </c>
      <c r="HJ284">
        <f t="shared" si="1423"/>
        <v>0.87750570199695843</v>
      </c>
      <c r="HK284">
        <f t="shared" si="1424"/>
        <v>0.86972089701413124</v>
      </c>
      <c r="HL284">
        <f t="shared" si="1425"/>
        <v>1.012273169430782</v>
      </c>
      <c r="HM284">
        <f t="shared" si="1426"/>
        <v>1.2357946663617898</v>
      </c>
      <c r="HN284" t="e">
        <f t="shared" si="1427"/>
        <v>#DIV/0!</v>
      </c>
      <c r="HP284" s="8">
        <f t="shared" si="1349"/>
        <v>38</v>
      </c>
      <c r="HQ284" t="b">
        <f t="shared" si="1317"/>
        <v>0</v>
      </c>
      <c r="HT284" s="11"/>
      <c r="HU284" s="11"/>
      <c r="HV284" s="11"/>
      <c r="HW284" s="11" t="str">
        <f t="shared" ca="1" si="1364"/>
        <v/>
      </c>
      <c r="HX284" s="12" t="str">
        <f t="shared" ca="1" si="1365"/>
        <v/>
      </c>
      <c r="HY284" s="12" t="str">
        <f t="shared" ca="1" si="1366"/>
        <v/>
      </c>
      <c r="HZ284" s="12" t="str">
        <f t="shared" ca="1" si="1367"/>
        <v/>
      </c>
      <c r="IC284" s="12" t="str">
        <f t="shared" ca="1" si="1368"/>
        <v/>
      </c>
      <c r="ID284" s="12" t="str">
        <f t="shared" ca="1" si="1369"/>
        <v/>
      </c>
      <c r="IE284" s="12" t="str">
        <f t="shared" ca="1" si="1370"/>
        <v/>
      </c>
      <c r="IF284" s="12" t="str">
        <f t="shared" ca="1" si="1371"/>
        <v/>
      </c>
      <c r="IG284" s="12" t="str">
        <f t="shared" ca="1" si="1372"/>
        <v/>
      </c>
    </row>
    <row r="285" spans="1:241" x14ac:dyDescent="0.2">
      <c r="A285" t="s">
        <v>200</v>
      </c>
      <c r="B285" s="1">
        <f t="shared" si="1318"/>
        <v>1988</v>
      </c>
      <c r="C285" s="42">
        <f>'Annual Data - MER Dec 2019 PNNL'!C52</f>
        <v>3046.4589999999998</v>
      </c>
      <c r="D285" s="42">
        <f>'Annual Data - MER Dec 2019 PNNL'!F52</f>
        <v>2675.1080000000002</v>
      </c>
      <c r="E285" s="42">
        <f>'Annual Data - MER Dec 2019 PNNL'!I52</f>
        <v>3058.8519999999999</v>
      </c>
      <c r="F285" s="42">
        <f>'Annual Data - MER Dec 2019 PNNL'!L52</f>
        <v>15.93</v>
      </c>
      <c r="G285" s="42"/>
      <c r="H285" s="42">
        <f t="shared" si="1292"/>
        <v>8796.3490000000002</v>
      </c>
      <c r="I285" s="27">
        <f t="shared" si="1293"/>
        <v>2578.062426729191</v>
      </c>
      <c r="J285" s="1"/>
      <c r="K285" s="525"/>
      <c r="L285" s="27">
        <f>[11]National!H215</f>
        <v>3046.46</v>
      </c>
      <c r="M285" s="42">
        <f>[10]Commercial_Total!D214</f>
        <v>2684.3214031279999</v>
      </c>
      <c r="N285" s="42">
        <f>[12]Total_Industrial!F220</f>
        <v>2872.9977875710388</v>
      </c>
      <c r="O285" s="440">
        <v>1E-3</v>
      </c>
      <c r="P285" s="27"/>
      <c r="Q285" s="27">
        <f t="shared" si="1294"/>
        <v>8603.7801906990389</v>
      </c>
      <c r="R285" s="27">
        <f t="shared" si="1295"/>
        <v>2521.6237370161311</v>
      </c>
      <c r="S285" s="27"/>
      <c r="T285" s="51">
        <f t="shared" si="1350"/>
        <v>1.0000003282499452</v>
      </c>
      <c r="U285" s="51">
        <f t="shared" si="1351"/>
        <v>1.0034441237991139</v>
      </c>
      <c r="V285" s="51">
        <f t="shared" si="1352"/>
        <v>0.93924053454401812</v>
      </c>
      <c r="W285" s="51">
        <f t="shared" si="1353"/>
        <v>6.2774639045825486E-5</v>
      </c>
      <c r="X285" s="51" t="e">
        <f t="shared" si="1354"/>
        <v>#DIV/0!</v>
      </c>
      <c r="Y285" s="51">
        <f t="shared" si="1355"/>
        <v>0.97810809810968602</v>
      </c>
      <c r="AA285" s="23">
        <f t="shared" si="1356"/>
        <v>90911.24345826685</v>
      </c>
      <c r="AB285" s="23">
        <f t="shared" si="1356"/>
        <v>62000.598696130473</v>
      </c>
      <c r="AC285" s="27">
        <f t="shared" si="1358"/>
        <v>2036.7312494111513</v>
      </c>
      <c r="AD285" s="58">
        <f t="shared" si="1358"/>
        <v>1.0991398319611194</v>
      </c>
      <c r="AE285" s="27">
        <f t="shared" si="1381"/>
        <v>8603.7801906990389</v>
      </c>
      <c r="AF285" s="27">
        <f t="shared" si="1359"/>
        <v>8866.5</v>
      </c>
      <c r="AI285" s="267">
        <f t="shared" si="1360"/>
        <v>33.510266542537053</v>
      </c>
      <c r="AJ285" s="267">
        <f t="shared" si="1382"/>
        <v>43.295088427840156</v>
      </c>
      <c r="AK285" s="267">
        <f t="shared" si="1361"/>
        <v>1410.5924816549382</v>
      </c>
      <c r="AL285" s="51">
        <f t="shared" si="1362"/>
        <v>9.0980234809229779E-7</v>
      </c>
      <c r="AM285" s="15"/>
      <c r="AN285" s="15"/>
      <c r="AO285" s="34">
        <f t="shared" si="1383"/>
        <v>0.97036938935307493</v>
      </c>
      <c r="AP285" s="34">
        <f t="shared" si="1384"/>
        <v>0.99208808436248808</v>
      </c>
      <c r="AR285" s="26">
        <f t="shared" si="1385"/>
        <v>1.0742991215176543</v>
      </c>
      <c r="AS285" s="26">
        <f t="shared" si="1386"/>
        <v>1.0669559637393142</v>
      </c>
      <c r="AT285" s="26">
        <f t="shared" si="1387"/>
        <v>0.98380508392386179</v>
      </c>
      <c r="AU285" s="26">
        <f t="shared" si="1388"/>
        <v>0.90980234809229787</v>
      </c>
      <c r="AW285" s="26">
        <f t="shared" si="1389"/>
        <v>1.007021769148823</v>
      </c>
      <c r="AZ285" s="34">
        <f t="shared" si="1390"/>
        <v>10.253340490415255</v>
      </c>
      <c r="BA285" s="34">
        <f t="shared" si="1391"/>
        <v>6.9926801664840097</v>
      </c>
      <c r="BB285" s="34">
        <f t="shared" si="1392"/>
        <v>0.22971084976159153</v>
      </c>
      <c r="BC285">
        <f t="shared" si="1393"/>
        <v>1.2396546912097438E-4</v>
      </c>
      <c r="BE285" s="34"/>
      <c r="BI285" s="258">
        <f>[11]National!CQ215</f>
        <v>1.0321753503058666</v>
      </c>
      <c r="BJ285" s="258">
        <f>[10]Commercial_Total!Y214</f>
        <v>1.0618347553885719</v>
      </c>
      <c r="BK285" s="258">
        <f>[12]Total_Industrial!Z220</f>
        <v>0.98391568212585068</v>
      </c>
      <c r="BL285" s="51">
        <f t="shared" si="1363"/>
        <v>0.90980234809229787</v>
      </c>
      <c r="BM285" s="1"/>
      <c r="BN285" s="1"/>
      <c r="BO285" s="258">
        <f>[11]National!CU215</f>
        <v>1.0408106734958404</v>
      </c>
      <c r="BP285" s="258">
        <f>[10]Commercial_Total!X214</f>
        <v>1.0048229805294591</v>
      </c>
      <c r="BQ285" s="258">
        <f>[12]Total_Industrial!AD220</f>
        <v>0.99988827671715086</v>
      </c>
      <c r="BR285" s="51">
        <v>1</v>
      </c>
      <c r="CA285" s="83">
        <f t="shared" si="1319"/>
        <v>1.1151287243274515</v>
      </c>
      <c r="CB285" s="83">
        <f t="shared" si="1394"/>
        <v>0.99480333407083099</v>
      </c>
      <c r="CC285" s="83">
        <f t="shared" si="1395"/>
        <v>1.007021769148823</v>
      </c>
      <c r="CD285" s="83">
        <f t="shared" si="1396"/>
        <v>0.96738670945706595</v>
      </c>
      <c r="CE285" s="83">
        <f t="shared" si="1397"/>
        <v>1.0157196950578662</v>
      </c>
      <c r="CF285" s="83">
        <f t="shared" si="1398"/>
        <v>1.0248610020641984</v>
      </c>
      <c r="CG285" s="471">
        <f t="shared" si="1373"/>
        <v>1.1229591564124541</v>
      </c>
      <c r="CH285" s="471">
        <f t="shared" si="1399"/>
        <v>1.1229589008009002</v>
      </c>
      <c r="CI285" s="9"/>
      <c r="CJ285" s="84">
        <f t="shared" si="1297"/>
        <v>0.98259373353276358</v>
      </c>
      <c r="CL285" s="87">
        <f t="shared" si="1250"/>
        <v>1.0259538645168185</v>
      </c>
      <c r="CM285" s="87">
        <f t="shared" si="1298"/>
        <v>2.0416969545332575E-3</v>
      </c>
      <c r="CN285" s="92">
        <f t="shared" si="1299"/>
        <v>1</v>
      </c>
      <c r="CO285" s="92">
        <f t="shared" si="1300"/>
        <v>1</v>
      </c>
      <c r="CP285" s="5">
        <f t="shared" si="1301"/>
        <v>1</v>
      </c>
      <c r="CQ285" s="91">
        <f t="shared" si="1302"/>
        <v>1</v>
      </c>
      <c r="CR285" s="37">
        <f t="shared" si="1400"/>
        <v>1.1229591564124541</v>
      </c>
      <c r="CS285">
        <f t="shared" si="1401"/>
        <v>0.98259373353276358</v>
      </c>
      <c r="CT285" s="84">
        <f t="shared" si="1402"/>
        <v>1.0409712675440843</v>
      </c>
      <c r="CU285" s="205"/>
      <c r="CV285" s="244"/>
      <c r="CW285" s="5"/>
      <c r="CX285" s="26">
        <f t="shared" si="1403"/>
        <v>0.35408389480862384</v>
      </c>
      <c r="CY285" s="26">
        <f t="shared" si="1404"/>
        <v>0.3119932568744419</v>
      </c>
      <c r="CZ285" s="26">
        <f t="shared" si="1405"/>
        <v>0.33392273208895329</v>
      </c>
      <c r="DA285" s="26">
        <f t="shared" si="1406"/>
        <v>1.1622798093808021E-7</v>
      </c>
      <c r="DB285" s="26">
        <f t="shared" si="1407"/>
        <v>0</v>
      </c>
      <c r="DC285" s="26">
        <f t="shared" si="1303"/>
        <v>0.99999999999999989</v>
      </c>
      <c r="DE285" s="26">
        <f t="shared" si="1320"/>
        <v>0.35440664591819498</v>
      </c>
      <c r="DF285" s="26">
        <f t="shared" si="1321"/>
        <v>0.31174492612678528</v>
      </c>
      <c r="DG285" s="26">
        <f t="shared" si="1322"/>
        <v>0.33384813922229545</v>
      </c>
      <c r="DH285" s="26">
        <f t="shared" si="1323"/>
        <v>1.1921508264107684E-7</v>
      </c>
      <c r="DI285" s="26" t="e">
        <f t="shared" si="1324"/>
        <v>#DIV/0!</v>
      </c>
      <c r="DJ285" s="26">
        <f t="shared" si="1325"/>
        <v>0.9999998304823583</v>
      </c>
      <c r="DK285" s="26"/>
      <c r="DL285" s="26">
        <f t="shared" si="1326"/>
        <v>0.35440670599638396</v>
      </c>
      <c r="DM285" s="26">
        <f t="shared" si="1327"/>
        <v>0.31174497897305892</v>
      </c>
      <c r="DN285" s="26">
        <f t="shared" si="1328"/>
        <v>0.33384819581545427</v>
      </c>
      <c r="DO285" s="26">
        <f t="shared" si="1329"/>
        <v>1.1921510285013994E-7</v>
      </c>
      <c r="DP285" s="26" t="e">
        <f t="shared" si="1330"/>
        <v>#DIV/0!</v>
      </c>
      <c r="DQ285" s="26">
        <f t="shared" si="1331"/>
        <v>1</v>
      </c>
      <c r="DR285" s="26"/>
      <c r="DS285" s="26"/>
      <c r="DT285" s="26">
        <f t="shared" si="1332"/>
        <v>3.2914842108078886E-2</v>
      </c>
      <c r="DU285" s="26">
        <f t="shared" si="1333"/>
        <v>3.1976086373004454E-2</v>
      </c>
      <c r="DV285" s="26">
        <f t="shared" si="1334"/>
        <v>9.405544196607522E-3</v>
      </c>
      <c r="DW285" s="26">
        <f t="shared" si="1335"/>
        <v>-3.7755426040603328E-2</v>
      </c>
      <c r="DX285" s="26" t="e">
        <f t="shared" si="1336"/>
        <v>#DIV/0!</v>
      </c>
      <c r="DZ285" s="26">
        <f t="shared" si="1337"/>
        <v>1.025083061178812</v>
      </c>
      <c r="EA285" s="26">
        <f t="shared" si="1338"/>
        <v>1.2526167956141707</v>
      </c>
      <c r="EB285" s="26">
        <f t="shared" si="1408"/>
        <v>1.0409712675440843</v>
      </c>
      <c r="ED285" s="26">
        <f t="shared" si="1428"/>
        <v>-2.5118954299913687E-2</v>
      </c>
      <c r="EE285" s="26">
        <f t="shared" si="1429"/>
        <v>-2.0765541522413472E-2</v>
      </c>
      <c r="EF285" s="26">
        <f t="shared" si="1430"/>
        <v>6.5909098183858969E-4</v>
      </c>
      <c r="EG285" s="26">
        <f t="shared" si="1431"/>
        <v>-3.1652594149692952E-3</v>
      </c>
      <c r="EH285" s="26" t="e">
        <f t="shared" si="1432"/>
        <v>#DIV/0!</v>
      </c>
      <c r="EJ285" s="26">
        <f t="shared" si="1433"/>
        <v>0.98495842856920046</v>
      </c>
      <c r="EK285" s="26">
        <f t="shared" si="1339"/>
        <v>0.80264729250302713</v>
      </c>
      <c r="EL285" s="26">
        <f t="shared" si="1409"/>
        <v>0.96738670945706595</v>
      </c>
      <c r="EO285" s="26">
        <f t="shared" si="1340"/>
        <v>1.1618179549653097E-2</v>
      </c>
      <c r="EP285" s="26">
        <f t="shared" si="1341"/>
        <v>3.6174511745811877E-2</v>
      </c>
      <c r="EQ285" s="26">
        <f t="shared" si="1342"/>
        <v>3.1390800625351622E-3</v>
      </c>
      <c r="ER285" s="26">
        <f t="shared" si="1343"/>
        <v>-3.7755426040603328E-2</v>
      </c>
      <c r="ES285" s="26"/>
      <c r="EU285" s="26">
        <f t="shared" si="1344"/>
        <v>1.016578680933282</v>
      </c>
      <c r="EV285" s="26">
        <f t="shared" si="1345"/>
        <v>1.2242797522962561</v>
      </c>
      <c r="EW285" s="26">
        <f t="shared" si="1410"/>
        <v>1.0248610020641984</v>
      </c>
      <c r="EX285" s="26">
        <f t="shared" si="1438"/>
        <v>1.6442754861806443E-2</v>
      </c>
      <c r="EY285" s="26">
        <f t="shared" si="1434"/>
        <v>2.1296662558425234E-2</v>
      </c>
      <c r="EZ285" s="26">
        <f t="shared" si="1435"/>
        <v>-4.1984253728074858E-3</v>
      </c>
      <c r="FA285" s="26">
        <f t="shared" si="1436"/>
        <v>6.2666501345385577E-3</v>
      </c>
      <c r="FB285" s="26">
        <f t="shared" si="1437"/>
        <v>0</v>
      </c>
      <c r="FC285" s="26"/>
      <c r="FD285" s="26"/>
      <c r="FE285" s="26">
        <f t="shared" si="1346"/>
        <v>1.0083657507859598</v>
      </c>
      <c r="FF285" s="26">
        <f t="shared" si="1347"/>
        <v>1.0231465772245321</v>
      </c>
      <c r="FG285" s="26">
        <f t="shared" si="1411"/>
        <v>1.0157196950578662</v>
      </c>
      <c r="FW285" s="26">
        <f t="shared" si="1412"/>
        <v>1.1151287243274515</v>
      </c>
      <c r="FY285" s="8">
        <f t="shared" si="1348"/>
        <v>39</v>
      </c>
      <c r="FZ285" t="b">
        <f t="shared" si="1314"/>
        <v>0</v>
      </c>
      <c r="GD285" s="11"/>
      <c r="GE285" s="11"/>
      <c r="GF285" s="11"/>
      <c r="GG285" s="11" t="str">
        <f t="shared" ca="1" si="1413"/>
        <v/>
      </c>
      <c r="GH285" s="20" t="str">
        <f t="shared" ca="1" si="1414"/>
        <v/>
      </c>
      <c r="GI285" s="20" t="str">
        <f t="shared" ca="1" si="1415"/>
        <v/>
      </c>
      <c r="GJ285" s="20" t="str">
        <f t="shared" ca="1" si="1416"/>
        <v/>
      </c>
      <c r="GN285" s="12" t="str">
        <f t="shared" ca="1" si="1376"/>
        <v/>
      </c>
      <c r="GO285" s="12" t="str">
        <f t="shared" ca="1" si="1377"/>
        <v/>
      </c>
      <c r="GP285" s="12" t="str">
        <f t="shared" ca="1" si="1378"/>
        <v/>
      </c>
      <c r="GQ285" s="12" t="str">
        <f t="shared" ca="1" si="1379"/>
        <v/>
      </c>
      <c r="GR285" s="12" t="str">
        <f t="shared" ca="1" si="1380"/>
        <v/>
      </c>
      <c r="GY285" s="14"/>
      <c r="HA285">
        <f t="shared" si="1272"/>
        <v>0.80375111046648651</v>
      </c>
      <c r="HB285">
        <f t="shared" si="1417"/>
        <v>1.109137355973862</v>
      </c>
      <c r="HC285">
        <f t="shared" si="1418"/>
        <v>0.98679818804368113</v>
      </c>
      <c r="HD285">
        <f t="shared" si="1419"/>
        <v>0.95204931799991033</v>
      </c>
      <c r="HE285">
        <f t="shared" si="1420"/>
        <v>0.83751907714905061</v>
      </c>
      <c r="HF285">
        <f t="shared" si="1421"/>
        <v>0.83751943995374623</v>
      </c>
      <c r="HH285">
        <f t="shared" si="1422"/>
        <v>1.0944947331665662</v>
      </c>
      <c r="HJ285">
        <f t="shared" si="1423"/>
        <v>0.9068692611234106</v>
      </c>
      <c r="HK285">
        <f t="shared" si="1424"/>
        <v>0.89798057666743869</v>
      </c>
      <c r="HL285">
        <f t="shared" si="1425"/>
        <v>1.0218390651726053</v>
      </c>
      <c r="HM285">
        <f t="shared" si="1426"/>
        <v>1.1900065266106736</v>
      </c>
      <c r="HN285" t="e">
        <f t="shared" si="1427"/>
        <v>#DIV/0!</v>
      </c>
      <c r="HP285" s="8">
        <f t="shared" si="1349"/>
        <v>39</v>
      </c>
      <c r="HQ285" t="b">
        <f t="shared" si="1317"/>
        <v>0</v>
      </c>
      <c r="HT285" s="11"/>
      <c r="HU285" s="11"/>
      <c r="HV285" s="11"/>
      <c r="HW285" s="11" t="str">
        <f t="shared" ca="1" si="1364"/>
        <v/>
      </c>
      <c r="HX285" s="12" t="str">
        <f t="shared" ca="1" si="1365"/>
        <v/>
      </c>
      <c r="HY285" s="12" t="str">
        <f t="shared" ca="1" si="1366"/>
        <v/>
      </c>
      <c r="HZ285" s="12" t="str">
        <f t="shared" ca="1" si="1367"/>
        <v/>
      </c>
      <c r="IC285" s="12" t="str">
        <f t="shared" ca="1" si="1368"/>
        <v/>
      </c>
      <c r="ID285" s="12" t="str">
        <f t="shared" ca="1" si="1369"/>
        <v/>
      </c>
      <c r="IE285" s="12" t="str">
        <f t="shared" ca="1" si="1370"/>
        <v/>
      </c>
      <c r="IF285" s="12" t="str">
        <f t="shared" ca="1" si="1371"/>
        <v/>
      </c>
      <c r="IG285" s="12" t="str">
        <f t="shared" ca="1" si="1372"/>
        <v/>
      </c>
    </row>
    <row r="286" spans="1:241" x14ac:dyDescent="0.2">
      <c r="A286" t="s">
        <v>200</v>
      </c>
      <c r="B286" s="1">
        <f t="shared" si="1318"/>
        <v>1989</v>
      </c>
      <c r="C286" s="42">
        <f>'Annual Data - MER Dec 2019 PNNL'!C53</f>
        <v>3089.65</v>
      </c>
      <c r="D286" s="42">
        <f>'Annual Data - MER Dec 2019 PNNL'!F53</f>
        <v>2766.64</v>
      </c>
      <c r="E286" s="42">
        <f>'Annual Data - MER Dec 2019 PNNL'!I53</f>
        <v>3158.3470000000002</v>
      </c>
      <c r="F286" s="42">
        <f>'Annual Data - MER Dec 2019 PNNL'!L53</f>
        <v>16.276</v>
      </c>
      <c r="G286" s="42"/>
      <c r="H286" s="42">
        <f t="shared" si="1292"/>
        <v>9030.9130000000005</v>
      </c>
      <c r="I286" s="27">
        <f t="shared" si="1293"/>
        <v>2646.8092028135993</v>
      </c>
      <c r="J286" s="1"/>
      <c r="K286" s="525"/>
      <c r="L286" s="27">
        <f>[11]National!H216</f>
        <v>3089.6469999999999</v>
      </c>
      <c r="M286" s="42">
        <f>[10]Commercial_Total!D215</f>
        <v>2775.8534031279996</v>
      </c>
      <c r="N286" s="42">
        <f>[12]Total_Industrial!F221</f>
        <v>2915.1464456116069</v>
      </c>
      <c r="O286" s="440">
        <v>1E-3</v>
      </c>
      <c r="P286" s="27"/>
      <c r="Q286" s="27">
        <f t="shared" si="1294"/>
        <v>8780.6478487396071</v>
      </c>
      <c r="R286" s="27">
        <f t="shared" si="1295"/>
        <v>2573.4606825145393</v>
      </c>
      <c r="S286" s="27"/>
      <c r="T286" s="51">
        <f t="shared" si="1350"/>
        <v>0.99999902901623161</v>
      </c>
      <c r="U286" s="51">
        <f t="shared" si="1351"/>
        <v>1.0033301778070149</v>
      </c>
      <c r="V286" s="51">
        <f t="shared" si="1352"/>
        <v>0.92299751914897465</v>
      </c>
      <c r="W286" s="51">
        <f t="shared" si="1353"/>
        <v>6.144015728680265E-5</v>
      </c>
      <c r="X286" s="51" t="e">
        <f t="shared" si="1354"/>
        <v>#DIV/0!</v>
      </c>
      <c r="Y286" s="51">
        <f t="shared" si="1355"/>
        <v>0.97228794571928734</v>
      </c>
      <c r="AA286" s="23">
        <f t="shared" ref="AA286:AB305" si="1439">AA124</f>
        <v>92242.309556573455</v>
      </c>
      <c r="AB286" s="23">
        <f t="shared" si="1439"/>
        <v>63183.000000000015</v>
      </c>
      <c r="AC286" s="27">
        <f t="shared" si="1358"/>
        <v>2057.171182005543</v>
      </c>
      <c r="AD286" s="58">
        <f t="shared" si="1358"/>
        <v>1.1129082704132796</v>
      </c>
      <c r="AE286" s="27">
        <f t="shared" si="1381"/>
        <v>8780.6478487396071</v>
      </c>
      <c r="AF286" s="27">
        <f t="shared" si="1359"/>
        <v>9192.1</v>
      </c>
      <c r="AI286" s="267">
        <f t="shared" si="1360"/>
        <v>33.494900711533873</v>
      </c>
      <c r="AJ286" s="267">
        <f t="shared" si="1382"/>
        <v>43.933548630612648</v>
      </c>
      <c r="AK286" s="267">
        <f t="shared" si="1361"/>
        <v>1417.0655661089036</v>
      </c>
      <c r="AL286" s="51">
        <f t="shared" si="1362"/>
        <v>8.9854665167386086E-7</v>
      </c>
      <c r="AM286" s="15"/>
      <c r="AN286" s="15"/>
      <c r="AO286" s="34">
        <f t="shared" si="1383"/>
        <v>0.95523850357802964</v>
      </c>
      <c r="AP286" s="34">
        <f t="shared" si="1384"/>
        <v>0.98246461635534865</v>
      </c>
      <c r="AR286" s="26">
        <f t="shared" si="1385"/>
        <v>1.073806511328262</v>
      </c>
      <c r="AS286" s="26">
        <f t="shared" si="1386"/>
        <v>1.0826900561201092</v>
      </c>
      <c r="AT286" s="26">
        <f t="shared" si="1387"/>
        <v>0.98831967866139248</v>
      </c>
      <c r="AU286" s="26">
        <f t="shared" si="1388"/>
        <v>0.89854665167386094</v>
      </c>
      <c r="AW286" s="26">
        <f t="shared" si="1389"/>
        <v>0.9913193659927082</v>
      </c>
      <c r="AZ286" s="34">
        <f t="shared" si="1390"/>
        <v>10.03495496748006</v>
      </c>
      <c r="BA286" s="34">
        <f t="shared" si="1391"/>
        <v>6.8736197386886575</v>
      </c>
      <c r="BB286" s="34">
        <f t="shared" si="1392"/>
        <v>0.22379773740554856</v>
      </c>
      <c r="BC286">
        <f t="shared" si="1393"/>
        <v>1.2107225448083458E-4</v>
      </c>
      <c r="BE286" s="34"/>
      <c r="BI286" s="258">
        <f>[11]National!CQ216</f>
        <v>1.0423198628368497</v>
      </c>
      <c r="BJ286" s="258">
        <f>[10]Commercial_Total!Y215</f>
        <v>1.0863462101371462</v>
      </c>
      <c r="BK286" s="258">
        <f>[12]Total_Industrial!Z221</f>
        <v>0.98881429913041263</v>
      </c>
      <c r="BL286" s="51">
        <f t="shared" si="1363"/>
        <v>0.89854665167386094</v>
      </c>
      <c r="BM286" s="1"/>
      <c r="BN286" s="1"/>
      <c r="BO286" s="258">
        <f>[11]National!CU216</f>
        <v>1.0302082399213959</v>
      </c>
      <c r="BP286" s="258">
        <f>[10]Commercial_Total!X215</f>
        <v>0.99663444859205996</v>
      </c>
      <c r="BQ286" s="258">
        <f>[12]Total_Industrial!AD221</f>
        <v>0.99950064525202031</v>
      </c>
      <c r="BR286" s="51">
        <v>1</v>
      </c>
      <c r="CA286" s="83">
        <f t="shared" si="1319"/>
        <v>1.1560790330897612</v>
      </c>
      <c r="CB286" s="83">
        <f t="shared" si="1394"/>
        <v>0.98515352755694852</v>
      </c>
      <c r="CC286" s="83">
        <f t="shared" si="1395"/>
        <v>0.9913193659927082</v>
      </c>
      <c r="CD286" s="83">
        <f t="shared" si="1396"/>
        <v>0.94664340875352215</v>
      </c>
      <c r="CE286" s="83">
        <f t="shared" si="1397"/>
        <v>1.0093275856751307</v>
      </c>
      <c r="CF286" s="83">
        <f t="shared" si="1398"/>
        <v>1.037516845370493</v>
      </c>
      <c r="CG286" s="471">
        <f t="shared" si="1373"/>
        <v>1.1460438630777481</v>
      </c>
      <c r="CH286" s="471">
        <f t="shared" si="1399"/>
        <v>1.146043534120005</v>
      </c>
      <c r="CI286" s="9"/>
      <c r="CJ286" s="84">
        <f t="shared" si="1297"/>
        <v>0.9554733062524684</v>
      </c>
      <c r="CL286" s="87">
        <f t="shared" si="1250"/>
        <v>1.0324481588185128</v>
      </c>
      <c r="CM286" s="87">
        <f t="shared" si="1298"/>
        <v>1.8689653568145467E-3</v>
      </c>
      <c r="CN286" s="92">
        <f t="shared" si="1299"/>
        <v>1</v>
      </c>
      <c r="CO286" s="92">
        <f t="shared" si="1300"/>
        <v>1</v>
      </c>
      <c r="CP286" s="5">
        <f t="shared" si="1301"/>
        <v>1</v>
      </c>
      <c r="CQ286" s="91">
        <f t="shared" si="1302"/>
        <v>1</v>
      </c>
      <c r="CR286" s="37">
        <f t="shared" si="1400"/>
        <v>1.1460438630777481</v>
      </c>
      <c r="CS286">
        <f t="shared" si="1401"/>
        <v>0.9554733062524684</v>
      </c>
      <c r="CT286" s="84">
        <f t="shared" si="1402"/>
        <v>1.0471940720508606</v>
      </c>
      <c r="CU286" s="205"/>
      <c r="CV286" s="244"/>
      <c r="CW286" s="5"/>
      <c r="CX286" s="26">
        <f t="shared" si="1403"/>
        <v>0.35187005027692742</v>
      </c>
      <c r="CY286" s="26">
        <f t="shared" si="1404"/>
        <v>0.31613309757393943</v>
      </c>
      <c r="CZ286" s="26">
        <f t="shared" si="1405"/>
        <v>0.33199673826232001</v>
      </c>
      <c r="DA286" s="26">
        <f t="shared" si="1406"/>
        <v>1.1388681304916951E-7</v>
      </c>
      <c r="DB286" s="26">
        <f t="shared" si="1407"/>
        <v>0</v>
      </c>
      <c r="DC286" s="26">
        <f t="shared" si="1303"/>
        <v>0.99999999999999989</v>
      </c>
      <c r="DE286" s="26">
        <f t="shared" si="1320"/>
        <v>0.35297581545113044</v>
      </c>
      <c r="DF286" s="26">
        <f t="shared" si="1321"/>
        <v>0.31405862971040083</v>
      </c>
      <c r="DG286" s="26">
        <f t="shared" si="1322"/>
        <v>0.33295880676995915</v>
      </c>
      <c r="DH286" s="26">
        <f t="shared" si="1323"/>
        <v>1.1505342707764852E-7</v>
      </c>
      <c r="DI286" s="26" t="e">
        <f t="shared" si="1324"/>
        <v>#DIV/0!</v>
      </c>
      <c r="DJ286" s="26">
        <f t="shared" si="1325"/>
        <v>0.99999336698491759</v>
      </c>
      <c r="DK286" s="26"/>
      <c r="DL286" s="26">
        <f t="shared" si="1326"/>
        <v>0.35297815676056798</v>
      </c>
      <c r="DM286" s="26">
        <f t="shared" si="1327"/>
        <v>0.31406071287984616</v>
      </c>
      <c r="DN286" s="26">
        <f t="shared" si="1328"/>
        <v>0.33296101530539551</v>
      </c>
      <c r="DO286" s="26">
        <f t="shared" si="1329"/>
        <v>1.1505419023382763E-7</v>
      </c>
      <c r="DP286" s="26" t="e">
        <f t="shared" si="1330"/>
        <v>#DIV/0!</v>
      </c>
      <c r="DQ286" s="26">
        <f t="shared" si="1331"/>
        <v>0.99999999999999989</v>
      </c>
      <c r="DR286" s="26"/>
      <c r="DS286" s="26"/>
      <c r="DT286" s="26">
        <f t="shared" si="1332"/>
        <v>-4.5864615826637212E-4</v>
      </c>
      <c r="DU286" s="26">
        <f t="shared" si="1333"/>
        <v>1.463903658641642E-2</v>
      </c>
      <c r="DV286" s="26">
        <f t="shared" si="1334"/>
        <v>4.5784148238269548E-3</v>
      </c>
      <c r="DW286" s="26">
        <f t="shared" si="1335"/>
        <v>-1.2448749415885984E-2</v>
      </c>
      <c r="DX286" s="26" t="e">
        <f t="shared" si="1336"/>
        <v>#DIV/0!</v>
      </c>
      <c r="DZ286" s="26">
        <f t="shared" si="1337"/>
        <v>1.005977883060555</v>
      </c>
      <c r="EA286" s="26">
        <f t="shared" si="1338"/>
        <v>1.2601047923380393</v>
      </c>
      <c r="EB286" s="26">
        <f t="shared" si="1408"/>
        <v>1.0471940720508606</v>
      </c>
      <c r="ED286" s="26">
        <f t="shared" si="1428"/>
        <v>-2.1529059301336775E-2</v>
      </c>
      <c r="EE286" s="26">
        <f t="shared" si="1429"/>
        <v>-1.7173053322335111E-2</v>
      </c>
      <c r="EF286" s="26">
        <f t="shared" si="1430"/>
        <v>-2.6078657134283301E-2</v>
      </c>
      <c r="EG286" s="26">
        <f t="shared" si="1431"/>
        <v>-2.361554014623481E-2</v>
      </c>
      <c r="EH286" s="26" t="e">
        <f t="shared" si="1432"/>
        <v>#DIV/0!</v>
      </c>
      <c r="EJ286" s="26">
        <f t="shared" si="1433"/>
        <v>0.9785573850656003</v>
      </c>
      <c r="EK286" s="26">
        <f t="shared" si="1339"/>
        <v>0.78543643568174626</v>
      </c>
      <c r="EL286" s="26">
        <f t="shared" si="1409"/>
        <v>0.94664340875352215</v>
      </c>
      <c r="EO286" s="26">
        <f t="shared" si="1340"/>
        <v>9.7803006055846853E-3</v>
      </c>
      <c r="EP286" s="26">
        <f t="shared" si="1341"/>
        <v>2.2821651421911601E-2</v>
      </c>
      <c r="EQ286" s="26">
        <f t="shared" si="1342"/>
        <v>4.9663432092817818E-3</v>
      </c>
      <c r="ER286" s="26">
        <f t="shared" si="1343"/>
        <v>-1.2448749415885984E-2</v>
      </c>
      <c r="ES286" s="26"/>
      <c r="EU286" s="26">
        <f t="shared" si="1344"/>
        <v>1.0123488387994122</v>
      </c>
      <c r="EV286" s="26">
        <f t="shared" si="1345"/>
        <v>1.2393981856027467</v>
      </c>
      <c r="EW286" s="26">
        <f t="shared" si="1410"/>
        <v>1.037516845370493</v>
      </c>
      <c r="EX286" s="26">
        <f t="shared" si="1438"/>
        <v>1.2273213840021129E-2</v>
      </c>
      <c r="EY286" s="26">
        <f t="shared" si="1434"/>
        <v>-1.0238946763850976E-2</v>
      </c>
      <c r="EZ286" s="26">
        <f t="shared" si="1435"/>
        <v>-8.1826148354952888E-3</v>
      </c>
      <c r="FA286" s="26">
        <f t="shared" si="1436"/>
        <v>-3.8774994272301733E-4</v>
      </c>
      <c r="FB286" s="26">
        <f t="shared" si="1437"/>
        <v>0</v>
      </c>
      <c r="FC286" s="26"/>
      <c r="FD286" s="26"/>
      <c r="FE286" s="26">
        <f t="shared" si="1346"/>
        <v>0.99370681752668866</v>
      </c>
      <c r="FF286" s="26">
        <f t="shared" si="1347"/>
        <v>1.016707729117114</v>
      </c>
      <c r="FG286" s="26">
        <f t="shared" si="1411"/>
        <v>1.0093275856751307</v>
      </c>
      <c r="FW286" s="26">
        <f t="shared" si="1412"/>
        <v>1.1560790330897612</v>
      </c>
      <c r="FY286" s="8">
        <f t="shared" si="1348"/>
        <v>40</v>
      </c>
      <c r="FZ286" t="b">
        <f t="shared" si="1314"/>
        <v>0</v>
      </c>
      <c r="GD286" s="11"/>
      <c r="GE286" s="11"/>
      <c r="GF286" s="11"/>
      <c r="GG286" s="11" t="str">
        <f t="shared" ca="1" si="1413"/>
        <v/>
      </c>
      <c r="GH286" s="20" t="str">
        <f t="shared" ca="1" si="1414"/>
        <v/>
      </c>
      <c r="GI286" s="20" t="str">
        <f t="shared" ca="1" si="1415"/>
        <v/>
      </c>
      <c r="GJ286" s="20" t="str">
        <f t="shared" ca="1" si="1416"/>
        <v/>
      </c>
      <c r="GN286" s="12" t="str">
        <f t="shared" ca="1" si="1376"/>
        <v/>
      </c>
      <c r="GO286" s="12" t="str">
        <f t="shared" ca="1" si="1377"/>
        <v/>
      </c>
      <c r="GP286" s="12" t="str">
        <f t="shared" ca="1" si="1378"/>
        <v/>
      </c>
      <c r="GQ286" s="12" t="str">
        <f t="shared" ca="1" si="1379"/>
        <v/>
      </c>
      <c r="GR286" s="12" t="str">
        <f t="shared" ca="1" si="1380"/>
        <v/>
      </c>
      <c r="GY286" s="14"/>
      <c r="HA286">
        <f t="shared" si="1272"/>
        <v>0.83326685642801468</v>
      </c>
      <c r="HB286">
        <f t="shared" si="1417"/>
        <v>1.0853545507403564</v>
      </c>
      <c r="HC286">
        <f t="shared" si="1418"/>
        <v>0.98058808698198907</v>
      </c>
      <c r="HD286">
        <f t="shared" si="1419"/>
        <v>0.96380602155698136</v>
      </c>
      <c r="HE286">
        <f t="shared" si="1420"/>
        <v>0.85473598313549803</v>
      </c>
      <c r="HF286">
        <f t="shared" si="1421"/>
        <v>0.85473630261467293</v>
      </c>
      <c r="HH286">
        <f t="shared" si="1422"/>
        <v>1.0642857426076822</v>
      </c>
      <c r="HJ286">
        <f t="shared" si="1423"/>
        <v>0.90645342438899634</v>
      </c>
      <c r="HK286">
        <f t="shared" si="1424"/>
        <v>0.91122283766940915</v>
      </c>
      <c r="HL286">
        <f t="shared" si="1425"/>
        <v>1.0265281944946778</v>
      </c>
      <c r="HM286">
        <f t="shared" si="1426"/>
        <v>1.1752842605849001</v>
      </c>
      <c r="HN286" t="e">
        <f t="shared" si="1427"/>
        <v>#DIV/0!</v>
      </c>
      <c r="HP286" s="8">
        <f t="shared" si="1349"/>
        <v>40</v>
      </c>
      <c r="HQ286" t="b">
        <f t="shared" si="1317"/>
        <v>0</v>
      </c>
      <c r="HT286" s="11"/>
      <c r="HU286" s="11"/>
      <c r="HV286" s="11"/>
      <c r="HW286" s="11" t="str">
        <f t="shared" ca="1" si="1364"/>
        <v/>
      </c>
      <c r="HX286" s="12" t="str">
        <f t="shared" ca="1" si="1365"/>
        <v/>
      </c>
      <c r="HY286" s="12" t="str">
        <f t="shared" ca="1" si="1366"/>
        <v/>
      </c>
      <c r="HZ286" s="12" t="str">
        <f t="shared" ca="1" si="1367"/>
        <v/>
      </c>
      <c r="IC286" s="12" t="str">
        <f t="shared" ca="1" si="1368"/>
        <v/>
      </c>
      <c r="ID286" s="12" t="str">
        <f t="shared" ca="1" si="1369"/>
        <v/>
      </c>
      <c r="IE286" s="12" t="str">
        <f t="shared" ca="1" si="1370"/>
        <v/>
      </c>
      <c r="IF286" s="12" t="str">
        <f t="shared" ca="1" si="1371"/>
        <v/>
      </c>
      <c r="IG286" s="12" t="str">
        <f t="shared" ca="1" si="1372"/>
        <v/>
      </c>
    </row>
    <row r="287" spans="1:241" x14ac:dyDescent="0.2">
      <c r="A287" t="s">
        <v>200</v>
      </c>
      <c r="B287" s="1">
        <f t="shared" si="1318"/>
        <v>1990</v>
      </c>
      <c r="C287" s="42">
        <f>'Annual Data - MER Dec 2019 PNNL'!C54</f>
        <v>3152.752</v>
      </c>
      <c r="D287" s="42">
        <f>'Annual Data - MER Dec 2019 PNNL'!F54</f>
        <v>2860.154</v>
      </c>
      <c r="E287" s="42">
        <f>'Annual Data - MER Dec 2019 PNNL'!I54</f>
        <v>3226.12</v>
      </c>
      <c r="F287" s="42">
        <f>'Annual Data - MER Dec 2019 PNNL'!L54</f>
        <v>16.210999999999999</v>
      </c>
      <c r="G287" s="42"/>
      <c r="H287" s="42">
        <f t="shared" si="1292"/>
        <v>9255.2369999999992</v>
      </c>
      <c r="I287" s="27">
        <f t="shared" si="1293"/>
        <v>2712.5548065650642</v>
      </c>
      <c r="J287" s="1"/>
      <c r="K287" s="525"/>
      <c r="L287" s="27">
        <f>[11]National!H217</f>
        <v>3152.7519999999995</v>
      </c>
      <c r="M287" s="42">
        <f>[10]Commercial_Total!D216</f>
        <v>2869.3674031279998</v>
      </c>
      <c r="N287" s="42">
        <f>[12]Total_Industrial!F222</f>
        <v>2985.7672679728184</v>
      </c>
      <c r="O287" s="440">
        <v>1E-3</v>
      </c>
      <c r="P287" s="27"/>
      <c r="Q287" s="27">
        <f t="shared" si="1294"/>
        <v>9007.8876711008179</v>
      </c>
      <c r="R287" s="27">
        <f t="shared" si="1295"/>
        <v>2640.0608649181763</v>
      </c>
      <c r="S287" s="27"/>
      <c r="T287" s="51">
        <f t="shared" si="1350"/>
        <v>0.99999999999999989</v>
      </c>
      <c r="U287" s="51">
        <f t="shared" si="1351"/>
        <v>1.0032212961707656</v>
      </c>
      <c r="V287" s="51">
        <f t="shared" si="1352"/>
        <v>0.92549789467621124</v>
      </c>
      <c r="W287" s="51">
        <f t="shared" si="1353"/>
        <v>6.1686509160446612E-5</v>
      </c>
      <c r="X287" s="51" t="e">
        <f t="shared" si="1354"/>
        <v>#DIV/0!</v>
      </c>
      <c r="Y287" s="51">
        <f t="shared" si="1355"/>
        <v>0.97327466288554454</v>
      </c>
      <c r="AA287" s="23">
        <f t="shared" si="1439"/>
        <v>92806.399238568454</v>
      </c>
      <c r="AB287" s="23">
        <f t="shared" si="1439"/>
        <v>64179.533191506242</v>
      </c>
      <c r="AC287" s="27">
        <f t="shared" ref="AC287:AD306" si="1440">AC125</f>
        <v>2054.451497176819</v>
      </c>
      <c r="AD287" s="58">
        <f t="shared" si="1440"/>
        <v>1.1281809015204196</v>
      </c>
      <c r="AE287" s="27">
        <f t="shared" si="1381"/>
        <v>9007.8876711008179</v>
      </c>
      <c r="AF287" s="27">
        <f t="shared" si="1359"/>
        <v>9365.5</v>
      </c>
      <c r="AI287" s="267">
        <f t="shared" si="1360"/>
        <v>33.971278121625261</v>
      </c>
      <c r="AJ287" s="267">
        <f t="shared" si="1382"/>
        <v>44.708449258520666</v>
      </c>
      <c r="AK287" s="267">
        <f t="shared" si="1361"/>
        <v>1453.3160174751229</v>
      </c>
      <c r="AL287" s="51">
        <f t="shared" si="1362"/>
        <v>8.8638267023695082E-7</v>
      </c>
      <c r="AM287" s="15"/>
      <c r="AN287" s="15"/>
      <c r="AO287" s="34">
        <f t="shared" si="1383"/>
        <v>0.96181599178910016</v>
      </c>
      <c r="AP287" s="34">
        <f t="shared" si="1384"/>
        <v>0.98822668303881256</v>
      </c>
      <c r="AR287" s="26">
        <f t="shared" si="1385"/>
        <v>1.0890786021223593</v>
      </c>
      <c r="AS287" s="26">
        <f t="shared" si="1386"/>
        <v>1.101786560510666</v>
      </c>
      <c r="AT287" s="26">
        <f t="shared" si="1387"/>
        <v>1.0136022310728303</v>
      </c>
      <c r="AU287" s="26">
        <f t="shared" si="1388"/>
        <v>0.88638267023695083</v>
      </c>
      <c r="AW287" s="26">
        <f t="shared" si="1389"/>
        <v>0.99814529629053383</v>
      </c>
      <c r="AZ287" s="34">
        <f t="shared" si="1390"/>
        <v>9.9093907680923028</v>
      </c>
      <c r="BA287" s="34">
        <f t="shared" si="1391"/>
        <v>6.8527610049123107</v>
      </c>
      <c r="BB287" s="34">
        <f t="shared" si="1392"/>
        <v>0.2193637816642805</v>
      </c>
      <c r="BC287">
        <f t="shared" si="1393"/>
        <v>1.2046136367737116E-4</v>
      </c>
      <c r="BE287" s="34"/>
      <c r="BI287" s="258">
        <f>[11]National!CQ217</f>
        <v>1.0600732257507914</v>
      </c>
      <c r="BJ287" s="258">
        <f>[10]Commercial_Total!Y216</f>
        <v>1.0932390801324356</v>
      </c>
      <c r="BK287" s="258">
        <f>[12]Total_Industrial!Z222</f>
        <v>1.0118749521591266</v>
      </c>
      <c r="BL287" s="51">
        <f t="shared" si="1363"/>
        <v>0.88638267023695083</v>
      </c>
      <c r="BM287" s="1"/>
      <c r="BN287" s="1"/>
      <c r="BO287" s="258">
        <f>[11]National!CU217</f>
        <v>1.0273616724458114</v>
      </c>
      <c r="BP287" s="258">
        <f>[10]Commercial_Total!X216</f>
        <v>1.0078184914293356</v>
      </c>
      <c r="BQ287" s="258">
        <f>[12]Total_Industrial!AD222</f>
        <v>1.0017078438318991</v>
      </c>
      <c r="BR287" s="51">
        <v>1</v>
      </c>
      <c r="CA287" s="83">
        <f t="shared" si="1319"/>
        <v>1.177887336343399</v>
      </c>
      <c r="CB287" s="83">
        <f t="shared" si="1394"/>
        <v>0.99093136446296459</v>
      </c>
      <c r="CC287" s="83">
        <f t="shared" si="1395"/>
        <v>0.99814529629053383</v>
      </c>
      <c r="CD287" s="83">
        <f t="shared" si="1396"/>
        <v>0.9353313603704656</v>
      </c>
      <c r="CE287" s="83">
        <f t="shared" si="1397"/>
        <v>1.0126658826692414</v>
      </c>
      <c r="CF287" s="83">
        <f t="shared" si="1398"/>
        <v>1.0538097460487936</v>
      </c>
      <c r="CG287" s="471">
        <f t="shared" si="1373"/>
        <v>1.1757030311629284</v>
      </c>
      <c r="CH287" s="471">
        <f t="shared" si="1399"/>
        <v>1.1757027043313497</v>
      </c>
      <c r="CI287" s="9"/>
      <c r="CJ287" s="84">
        <f t="shared" si="1297"/>
        <v>0.94717815763777991</v>
      </c>
      <c r="CL287" s="87">
        <f t="shared" si="1250"/>
        <v>1.0780663988624986</v>
      </c>
      <c r="CM287" s="87">
        <f t="shared" si="1298"/>
        <v>1.7944247065352767E-3</v>
      </c>
      <c r="CN287" s="92">
        <f t="shared" si="1299"/>
        <v>1</v>
      </c>
      <c r="CO287" s="92">
        <f t="shared" si="1300"/>
        <v>1</v>
      </c>
      <c r="CP287" s="5">
        <f t="shared" si="1301"/>
        <v>1</v>
      </c>
      <c r="CQ287" s="91">
        <f t="shared" si="1302"/>
        <v>1</v>
      </c>
      <c r="CR287" s="37">
        <f t="shared" si="1400"/>
        <v>1.1757030311629284</v>
      </c>
      <c r="CS287">
        <f t="shared" si="1401"/>
        <v>0.94717815763777991</v>
      </c>
      <c r="CT287" s="84">
        <f t="shared" si="1402"/>
        <v>1.0671568799908395</v>
      </c>
      <c r="CU287" s="205"/>
      <c r="CV287" s="244"/>
      <c r="CW287" s="5"/>
      <c r="CX287" s="26">
        <f t="shared" si="1403"/>
        <v>0.34999903585772779</v>
      </c>
      <c r="CY287" s="26">
        <f t="shared" si="1404"/>
        <v>0.31853942987472289</v>
      </c>
      <c r="CZ287" s="26">
        <f t="shared" si="1405"/>
        <v>0.33146142325373157</v>
      </c>
      <c r="DA287" s="26">
        <f t="shared" si="1406"/>
        <v>1.1101381772423834E-7</v>
      </c>
      <c r="DB287" s="26">
        <f t="shared" si="1407"/>
        <v>0</v>
      </c>
      <c r="DC287" s="26">
        <f t="shared" si="1303"/>
        <v>1</v>
      </c>
      <c r="DE287" s="26">
        <f t="shared" si="1320"/>
        <v>0.35093371178656929</v>
      </c>
      <c r="DF287" s="26">
        <f t="shared" si="1321"/>
        <v>0.31733474313508236</v>
      </c>
      <c r="DG287" s="26">
        <f t="shared" si="1322"/>
        <v>0.33172900877102035</v>
      </c>
      <c r="DH287" s="26">
        <f t="shared" si="1323"/>
        <v>1.124441982693116E-7</v>
      </c>
      <c r="DI287" s="26" t="e">
        <f t="shared" si="1324"/>
        <v>#DIV/0!</v>
      </c>
      <c r="DJ287" s="26">
        <f t="shared" si="1325"/>
        <v>0.99999757613687035</v>
      </c>
      <c r="DK287" s="26"/>
      <c r="DL287" s="26">
        <f t="shared" si="1326"/>
        <v>0.35093456240391602</v>
      </c>
      <c r="DM287" s="26">
        <f t="shared" si="1327"/>
        <v>0.31733551231293039</v>
      </c>
      <c r="DN287" s="26">
        <f t="shared" si="1328"/>
        <v>0.33172981283868269</v>
      </c>
      <c r="DO287" s="26">
        <f t="shared" si="1329"/>
        <v>1.1244447081931855E-7</v>
      </c>
      <c r="DP287" s="26" t="e">
        <f t="shared" si="1330"/>
        <v>#DIV/0!</v>
      </c>
      <c r="DQ287" s="26">
        <f t="shared" si="1331"/>
        <v>1</v>
      </c>
      <c r="DR287" s="26"/>
      <c r="DS287" s="26"/>
      <c r="DT287" s="26">
        <f t="shared" si="1332"/>
        <v>1.4122196797138083E-2</v>
      </c>
      <c r="DU287" s="26">
        <f t="shared" si="1333"/>
        <v>1.7484271267294019E-2</v>
      </c>
      <c r="DV287" s="26">
        <f t="shared" si="1334"/>
        <v>2.5259623330531087E-2</v>
      </c>
      <c r="DW287" s="26">
        <f t="shared" si="1335"/>
        <v>-1.3629861528682008E-2</v>
      </c>
      <c r="DX287" s="26" t="e">
        <f t="shared" si="1336"/>
        <v>#DIV/0!</v>
      </c>
      <c r="DZ287" s="26">
        <f t="shared" si="1337"/>
        <v>1.0190631407040753</v>
      </c>
      <c r="EA287" s="26">
        <f t="shared" si="1338"/>
        <v>1.284126347296259</v>
      </c>
      <c r="EB287" s="26">
        <f t="shared" si="1408"/>
        <v>1.0671568799908395</v>
      </c>
      <c r="ED287" s="26">
        <f t="shared" si="1428"/>
        <v>-1.2591624719588879E-2</v>
      </c>
      <c r="EE287" s="26">
        <f t="shared" si="1429"/>
        <v>-3.0392206396925386E-3</v>
      </c>
      <c r="EF287" s="26">
        <f t="shared" si="1430"/>
        <v>-2.0011230732069622E-2</v>
      </c>
      <c r="EG287" s="26">
        <f t="shared" si="1431"/>
        <v>-5.0584437126102522E-3</v>
      </c>
      <c r="EH287" s="26" t="e">
        <f t="shared" si="1432"/>
        <v>#DIV/0!</v>
      </c>
      <c r="EJ287" s="26">
        <f t="shared" si="1433"/>
        <v>0.98805035953511622</v>
      </c>
      <c r="EK287" s="26">
        <f t="shared" si="1339"/>
        <v>0.77605075266732959</v>
      </c>
      <c r="EL287" s="26">
        <f t="shared" si="1409"/>
        <v>0.9353313603704656</v>
      </c>
      <c r="EO287" s="26">
        <f t="shared" si="1340"/>
        <v>1.6889120316531631E-2</v>
      </c>
      <c r="EP287" s="26">
        <f t="shared" si="1341"/>
        <v>6.3249582433936094E-3</v>
      </c>
      <c r="EQ287" s="26">
        <f t="shared" si="1342"/>
        <v>2.3053729458929716E-2</v>
      </c>
      <c r="ER287" s="26">
        <f t="shared" si="1343"/>
        <v>-1.3629861528682008E-2</v>
      </c>
      <c r="ES287" s="26"/>
      <c r="EU287" s="26">
        <f t="shared" si="1344"/>
        <v>1.0157037456798905</v>
      </c>
      <c r="EV287" s="26">
        <f t="shared" si="1345"/>
        <v>1.2588613795055701</v>
      </c>
      <c r="EW287" s="26">
        <f t="shared" si="1410"/>
        <v>1.0538097460487936</v>
      </c>
      <c r="EX287" s="26">
        <f t="shared" si="1438"/>
        <v>1.5581717738236123E-2</v>
      </c>
      <c r="EY287" s="26">
        <f t="shared" si="1434"/>
        <v>-2.7669235193933358E-3</v>
      </c>
      <c r="EZ287" s="26">
        <f t="shared" si="1435"/>
        <v>1.1159313023900629E-2</v>
      </c>
      <c r="FA287" s="26">
        <f t="shared" si="1436"/>
        <v>2.2058665920210996E-3</v>
      </c>
      <c r="FB287" s="26">
        <f t="shared" si="1437"/>
        <v>0</v>
      </c>
      <c r="FC287" s="26"/>
      <c r="FD287" s="26"/>
      <c r="FE287" s="26">
        <f t="shared" si="1346"/>
        <v>1.0033074465034835</v>
      </c>
      <c r="FF287" s="26">
        <f t="shared" si="1347"/>
        <v>1.020070435540847</v>
      </c>
      <c r="FG287" s="26">
        <f t="shared" si="1411"/>
        <v>1.0126658826692414</v>
      </c>
      <c r="FW287" s="26">
        <f t="shared" si="1412"/>
        <v>1.177887336343399</v>
      </c>
      <c r="FY287" s="8">
        <f t="shared" si="1348"/>
        <v>41</v>
      </c>
      <c r="FZ287" t="b">
        <f t="shared" si="1314"/>
        <v>0</v>
      </c>
      <c r="GD287" s="11"/>
      <c r="GE287" s="11"/>
      <c r="GF287" s="11"/>
      <c r="GG287" s="11" t="str">
        <f t="shared" ca="1" si="1413"/>
        <v/>
      </c>
      <c r="GH287" s="20" t="str">
        <f t="shared" ca="1" si="1414"/>
        <v/>
      </c>
      <c r="GI287" s="20" t="str">
        <f t="shared" ca="1" si="1415"/>
        <v/>
      </c>
      <c r="GJ287" s="20" t="str">
        <f t="shared" ca="1" si="1416"/>
        <v/>
      </c>
      <c r="GN287" s="12" t="str">
        <f t="shared" ca="1" si="1376"/>
        <v/>
      </c>
      <c r="GO287" s="12" t="str">
        <f t="shared" ca="1" si="1377"/>
        <v/>
      </c>
      <c r="GP287" s="12" t="str">
        <f t="shared" ca="1" si="1378"/>
        <v/>
      </c>
      <c r="GQ287" s="12" t="str">
        <f t="shared" ca="1" si="1379"/>
        <v/>
      </c>
      <c r="GR287" s="12" t="str">
        <f t="shared" ca="1" si="1380"/>
        <v/>
      </c>
      <c r="GY287" s="14"/>
      <c r="HA287">
        <f t="shared" si="1272"/>
        <v>0.84898562285838608</v>
      </c>
      <c r="HB287">
        <f t="shared" si="1417"/>
        <v>1.0723849540820836</v>
      </c>
      <c r="HC287">
        <f t="shared" si="1418"/>
        <v>0.98383132962163522</v>
      </c>
      <c r="HD287">
        <f t="shared" si="1419"/>
        <v>0.9789413862042593</v>
      </c>
      <c r="HE287">
        <f t="shared" si="1420"/>
        <v>0.87685621693194893</v>
      </c>
      <c r="HF287">
        <f t="shared" si="1421"/>
        <v>0.87685655261418949</v>
      </c>
      <c r="HH287">
        <f t="shared" si="1422"/>
        <v>1.0550459152408127</v>
      </c>
      <c r="HJ287">
        <f t="shared" si="1423"/>
        <v>0.91934535496666181</v>
      </c>
      <c r="HK287">
        <f t="shared" si="1424"/>
        <v>0.92729500053999825</v>
      </c>
      <c r="HL287">
        <f t="shared" si="1425"/>
        <v>1.0527881723535444</v>
      </c>
      <c r="HM287">
        <f t="shared" si="1426"/>
        <v>1.1593739726747334</v>
      </c>
      <c r="HN287" t="e">
        <f t="shared" si="1427"/>
        <v>#DIV/0!</v>
      </c>
      <c r="HP287" s="8">
        <f t="shared" si="1349"/>
        <v>41</v>
      </c>
      <c r="HQ287" t="b">
        <f t="shared" si="1317"/>
        <v>0</v>
      </c>
      <c r="HT287" s="11"/>
      <c r="HU287" s="11"/>
      <c r="HV287" s="11"/>
      <c r="HW287" s="11" t="str">
        <f t="shared" ca="1" si="1364"/>
        <v/>
      </c>
      <c r="HX287" s="12" t="str">
        <f t="shared" ca="1" si="1365"/>
        <v/>
      </c>
      <c r="HY287" s="12" t="str">
        <f t="shared" ca="1" si="1366"/>
        <v/>
      </c>
      <c r="HZ287" s="12" t="str">
        <f t="shared" ca="1" si="1367"/>
        <v/>
      </c>
      <c r="IC287" s="12" t="str">
        <f t="shared" ca="1" si="1368"/>
        <v/>
      </c>
      <c r="ID287" s="12" t="str">
        <f t="shared" ca="1" si="1369"/>
        <v/>
      </c>
      <c r="IE287" s="12" t="str">
        <f t="shared" ca="1" si="1370"/>
        <v/>
      </c>
      <c r="IF287" s="12" t="str">
        <f t="shared" ca="1" si="1371"/>
        <v/>
      </c>
      <c r="IG287" s="12" t="str">
        <f t="shared" ca="1" si="1372"/>
        <v/>
      </c>
    </row>
    <row r="288" spans="1:241" x14ac:dyDescent="0.2">
      <c r="A288" t="s">
        <v>200</v>
      </c>
      <c r="B288" s="1">
        <f t="shared" si="1318"/>
        <v>1991</v>
      </c>
      <c r="C288" s="42">
        <f>'Annual Data - MER Dec 2019 PNNL'!C55</f>
        <v>3259.884</v>
      </c>
      <c r="D288" s="42">
        <f>'Annual Data - MER Dec 2019 PNNL'!F55</f>
        <v>2918.0920000000001</v>
      </c>
      <c r="E288" s="42">
        <f>'Annual Data - MER Dec 2019 PNNL'!I55</f>
        <v>3229.7429999999999</v>
      </c>
      <c r="F288" s="42">
        <f>'Annual Data - MER Dec 2019 PNNL'!L55</f>
        <v>16.236000000000001</v>
      </c>
      <c r="G288" s="42"/>
      <c r="H288" s="42">
        <f t="shared" si="1292"/>
        <v>9423.9550000000017</v>
      </c>
      <c r="I288" s="27">
        <f t="shared" si="1293"/>
        <v>2762.0032239155926</v>
      </c>
      <c r="J288" s="1"/>
      <c r="K288" s="525"/>
      <c r="L288" s="27">
        <f>[11]National!H218</f>
        <v>3259.8820000000001</v>
      </c>
      <c r="M288" s="42">
        <f>[10]Commercial_Total!D217</f>
        <v>2927.3054065400001</v>
      </c>
      <c r="N288" s="42">
        <f>[12]Total_Industrial!F223</f>
        <v>2981.0450946018655</v>
      </c>
      <c r="O288" s="440">
        <v>1E-3</v>
      </c>
      <c r="P288" s="27"/>
      <c r="Q288" s="27">
        <f t="shared" si="1294"/>
        <v>9168.2335011418654</v>
      </c>
      <c r="R288" s="27">
        <f t="shared" si="1295"/>
        <v>2687.0555396078153</v>
      </c>
      <c r="S288" s="27"/>
      <c r="T288" s="51">
        <f t="shared" si="1350"/>
        <v>0.99999938648123676</v>
      </c>
      <c r="U288" s="51">
        <f t="shared" si="1351"/>
        <v>1.0031573392956767</v>
      </c>
      <c r="V288" s="51">
        <f t="shared" si="1352"/>
        <v>0.92299761764383903</v>
      </c>
      <c r="W288" s="51">
        <f t="shared" si="1353"/>
        <v>6.1591525006159152E-5</v>
      </c>
      <c r="X288" s="51" t="e">
        <f t="shared" si="1354"/>
        <v>#DIV/0!</v>
      </c>
      <c r="Y288" s="51">
        <f t="shared" si="1355"/>
        <v>0.97286473684794372</v>
      </c>
      <c r="AA288" s="23">
        <f t="shared" si="1439"/>
        <v>93230.648934379147</v>
      </c>
      <c r="AB288" s="23">
        <f t="shared" si="1439"/>
        <v>64956.802596915419</v>
      </c>
      <c r="AC288" s="27">
        <f t="shared" si="1440"/>
        <v>2006.7470499851224</v>
      </c>
      <c r="AD288" s="58">
        <f t="shared" si="1440"/>
        <v>1.1387410050478803</v>
      </c>
      <c r="AE288" s="27">
        <f t="shared" si="1381"/>
        <v>9168.2335011418654</v>
      </c>
      <c r="AF288" s="27">
        <f t="shared" si="1359"/>
        <v>9355.4</v>
      </c>
      <c r="AI288" s="267">
        <f t="shared" si="1360"/>
        <v>34.965776139716496</v>
      </c>
      <c r="AJ288" s="267">
        <f t="shared" si="1382"/>
        <v>45.065417162004955</v>
      </c>
      <c r="AK288" s="267">
        <f t="shared" si="1361"/>
        <v>1485.5111383489843</v>
      </c>
      <c r="AL288" s="51">
        <f t="shared" si="1362"/>
        <v>8.7816280924910868E-7</v>
      </c>
      <c r="AM288" s="15"/>
      <c r="AN288" s="15"/>
      <c r="AO288" s="34">
        <f t="shared" si="1383"/>
        <v>0.97999374704896269</v>
      </c>
      <c r="AP288" s="34">
        <f t="shared" si="1384"/>
        <v>1.0073278534322425</v>
      </c>
      <c r="AR288" s="26">
        <f t="shared" si="1385"/>
        <v>1.1209610207784533</v>
      </c>
      <c r="AS288" s="26">
        <f t="shared" si="1386"/>
        <v>1.1105836099524491</v>
      </c>
      <c r="AT288" s="26">
        <f t="shared" si="1387"/>
        <v>1.0360564295781902</v>
      </c>
      <c r="AU288" s="26">
        <f t="shared" si="1388"/>
        <v>0.87816280924910872</v>
      </c>
      <c r="AW288" s="26">
        <f t="shared" si="1389"/>
        <v>1.017009653989559</v>
      </c>
      <c r="AZ288" s="34">
        <f t="shared" si="1390"/>
        <v>9.965436959871214</v>
      </c>
      <c r="BA288" s="34">
        <f t="shared" si="1391"/>
        <v>6.9432416141389384</v>
      </c>
      <c r="BB288" s="34">
        <f t="shared" si="1392"/>
        <v>0.21450146973781159</v>
      </c>
      <c r="BC288">
        <f t="shared" si="1393"/>
        <v>1.2172018353548543E-4</v>
      </c>
      <c r="BE288" s="34"/>
      <c r="BI288" s="258">
        <f>[11]National!CQ218</f>
        <v>1.0580578206095437</v>
      </c>
      <c r="BJ288" s="258">
        <f>[10]Commercial_Total!Y217</f>
        <v>1.0946050120577711</v>
      </c>
      <c r="BK288" s="258">
        <f>[12]Total_Industrial!Z223</f>
        <v>1.0300581101490418</v>
      </c>
      <c r="BL288" s="51">
        <f t="shared" si="1363"/>
        <v>0.87816280924910872</v>
      </c>
      <c r="BM288" s="1"/>
      <c r="BN288" s="1"/>
      <c r="BO288" s="258">
        <f>[11]National!CU218</f>
        <v>1.0594515714960371</v>
      </c>
      <c r="BP288" s="258">
        <f>[10]Commercial_Total!X217</f>
        <v>1.0145975924819119</v>
      </c>
      <c r="BQ288" s="258">
        <f>[12]Total_Industrial!AD223</f>
        <v>1.0058238494706704</v>
      </c>
      <c r="BR288" s="51">
        <v>1</v>
      </c>
      <c r="CA288" s="83">
        <f t="shared" si="1319"/>
        <v>1.1766170718516933</v>
      </c>
      <c r="CB288" s="83">
        <f t="shared" si="1394"/>
        <v>1.0100848129233901</v>
      </c>
      <c r="CC288" s="83">
        <f t="shared" si="1395"/>
        <v>1.017009653989559</v>
      </c>
      <c r="CD288" s="83">
        <f t="shared" si="1396"/>
        <v>0.93422283770048287</v>
      </c>
      <c r="CE288" s="83">
        <f t="shared" si="1397"/>
        <v>1.0272868132903052</v>
      </c>
      <c r="CF288" s="83">
        <f t="shared" si="1398"/>
        <v>1.0597000738482834</v>
      </c>
      <c r="CG288" s="471">
        <f t="shared" si="1373"/>
        <v>1.1966311475010991</v>
      </c>
      <c r="CH288" s="471">
        <f t="shared" si="1399"/>
        <v>1.1966309211220989</v>
      </c>
      <c r="CI288" s="9"/>
      <c r="CJ288" s="84">
        <f t="shared" si="1297"/>
        <v>0.95971480184435509</v>
      </c>
      <c r="CL288" s="87">
        <f t="shared" si="1250"/>
        <v>1.1326617162748438</v>
      </c>
      <c r="CM288" s="87">
        <f t="shared" si="1298"/>
        <v>1.8065562780130984E-3</v>
      </c>
      <c r="CN288" s="92">
        <f t="shared" si="1299"/>
        <v>1</v>
      </c>
      <c r="CO288" s="92">
        <f t="shared" si="1300"/>
        <v>1</v>
      </c>
      <c r="CP288" s="5">
        <f t="shared" si="1301"/>
        <v>1</v>
      </c>
      <c r="CQ288" s="91">
        <f t="shared" si="1302"/>
        <v>1</v>
      </c>
      <c r="CR288" s="37">
        <f t="shared" si="1400"/>
        <v>1.1966311475010991</v>
      </c>
      <c r="CS288">
        <f t="shared" si="1401"/>
        <v>0.95971480184435509</v>
      </c>
      <c r="CT288" s="84">
        <f t="shared" si="1402"/>
        <v>1.0886157059624546</v>
      </c>
      <c r="CU288" s="205"/>
      <c r="CV288" s="244"/>
      <c r="CW288" s="5"/>
      <c r="CX288" s="26">
        <f t="shared" si="1403"/>
        <v>0.35556271549955565</v>
      </c>
      <c r="CY288" s="26">
        <f t="shared" si="1404"/>
        <v>0.3192878329479083</v>
      </c>
      <c r="CZ288" s="26">
        <f t="shared" si="1405"/>
        <v>0.32514934248027044</v>
      </c>
      <c r="DA288" s="26">
        <f t="shared" si="1406"/>
        <v>1.0907226565242412E-7</v>
      </c>
      <c r="DB288" s="26">
        <f t="shared" si="1407"/>
        <v>0</v>
      </c>
      <c r="DC288" s="26">
        <f t="shared" si="1303"/>
        <v>1</v>
      </c>
      <c r="DE288" s="26">
        <f t="shared" si="1320"/>
        <v>0.35277356352762768</v>
      </c>
      <c r="DF288" s="26">
        <f t="shared" si="1321"/>
        <v>0.31891348505314748</v>
      </c>
      <c r="DG288" s="26">
        <f t="shared" si="1322"/>
        <v>0.32829526948180637</v>
      </c>
      <c r="DH288" s="26">
        <f t="shared" si="1323"/>
        <v>1.1004018696998306E-7</v>
      </c>
      <c r="DI288" s="26" t="e">
        <f t="shared" si="1324"/>
        <v>#DIV/0!</v>
      </c>
      <c r="DJ288" s="26">
        <f t="shared" si="1325"/>
        <v>0.99998242810276849</v>
      </c>
      <c r="DK288" s="26"/>
      <c r="DL288" s="26">
        <f t="shared" si="1326"/>
        <v>0.35277976253736032</v>
      </c>
      <c r="DM288" s="26">
        <f t="shared" si="1327"/>
        <v>0.31891908906660571</v>
      </c>
      <c r="DN288" s="26">
        <f t="shared" si="1328"/>
        <v>0.32830103835391333</v>
      </c>
      <c r="DO288" s="26">
        <f t="shared" si="1329"/>
        <v>1.1004212061881771E-7</v>
      </c>
      <c r="DP288" s="26" t="e">
        <f t="shared" si="1330"/>
        <v>#DIV/0!</v>
      </c>
      <c r="DQ288" s="26">
        <f t="shared" si="1331"/>
        <v>1</v>
      </c>
      <c r="DR288" s="26"/>
      <c r="DS288" s="26"/>
      <c r="DT288" s="26">
        <f t="shared" si="1332"/>
        <v>2.8854352051819746E-2</v>
      </c>
      <c r="DU288" s="26">
        <f t="shared" si="1333"/>
        <v>7.9526436605971626E-3</v>
      </c>
      <c r="DV288" s="26">
        <f t="shared" si="1334"/>
        <v>2.1911059899010085E-2</v>
      </c>
      <c r="DW288" s="26">
        <f t="shared" si="1335"/>
        <v>-9.3167566851083908E-3</v>
      </c>
      <c r="DX288" s="26" t="e">
        <f t="shared" si="1336"/>
        <v>#DIV/0!</v>
      </c>
      <c r="DZ288" s="26">
        <f t="shared" si="1337"/>
        <v>1.0201084080269427</v>
      </c>
      <c r="EA288" s="26">
        <f t="shared" si="1338"/>
        <v>1.3099480838458397</v>
      </c>
      <c r="EB288" s="26">
        <f t="shared" si="1408"/>
        <v>1.0886157059624546</v>
      </c>
      <c r="ED288" s="26">
        <f t="shared" si="1428"/>
        <v>5.6399321905717297E-3</v>
      </c>
      <c r="EE288" s="26">
        <f t="shared" si="1429"/>
        <v>1.3117119364735438E-2</v>
      </c>
      <c r="EF288" s="26">
        <f t="shared" si="1430"/>
        <v>-2.2414864930744471E-2</v>
      </c>
      <c r="EG288" s="26">
        <f t="shared" si="1431"/>
        <v>1.0395764743472922E-2</v>
      </c>
      <c r="EH288" s="26" t="e">
        <f t="shared" si="1432"/>
        <v>#DIV/0!</v>
      </c>
      <c r="EJ288" s="26">
        <f t="shared" si="1433"/>
        <v>0.99881483427483531</v>
      </c>
      <c r="EK288" s="26">
        <f t="shared" si="1339"/>
        <v>0.77513100391428003</v>
      </c>
      <c r="EL288" s="26">
        <f t="shared" si="1409"/>
        <v>0.93422283770048287</v>
      </c>
      <c r="EO288" s="26">
        <f t="shared" si="1340"/>
        <v>-1.9030038324876631E-3</v>
      </c>
      <c r="EP288" s="26">
        <f t="shared" si="1341"/>
        <v>1.2486557956159407E-3</v>
      </c>
      <c r="EQ288" s="26">
        <f t="shared" si="1342"/>
        <v>1.7810220100227987E-2</v>
      </c>
      <c r="ER288" s="26">
        <f t="shared" si="1343"/>
        <v>-9.3167566851083908E-3</v>
      </c>
      <c r="ES288" s="26"/>
      <c r="EU288" s="26">
        <f t="shared" si="1344"/>
        <v>1.0055895552509124</v>
      </c>
      <c r="EV288" s="26">
        <f t="shared" si="1345"/>
        <v>1.2658978547395563</v>
      </c>
      <c r="EW288" s="26">
        <f t="shared" si="1410"/>
        <v>1.0597000738482834</v>
      </c>
      <c r="EX288" s="26">
        <f t="shared" si="1438"/>
        <v>5.5739916557437106E-3</v>
      </c>
      <c r="EY288" s="26">
        <f t="shared" si="1434"/>
        <v>3.0757355884307325E-2</v>
      </c>
      <c r="EZ288" s="26">
        <f t="shared" si="1435"/>
        <v>6.7039878649809174E-3</v>
      </c>
      <c r="FA288" s="26">
        <f t="shared" si="1436"/>
        <v>4.1005692910756073E-3</v>
      </c>
      <c r="FB288" s="26">
        <f t="shared" si="1437"/>
        <v>0</v>
      </c>
      <c r="FC288" s="26"/>
      <c r="FD288" s="26"/>
      <c r="FE288" s="26">
        <f t="shared" si="1346"/>
        <v>1.0144380598490443</v>
      </c>
      <c r="FF288" s="26">
        <f t="shared" si="1347"/>
        <v>1.0347982735394265</v>
      </c>
      <c r="FG288" s="26">
        <f t="shared" si="1411"/>
        <v>1.0272868132903052</v>
      </c>
      <c r="FW288" s="26">
        <f t="shared" si="1412"/>
        <v>1.1766170718516933</v>
      </c>
      <c r="FY288" s="8">
        <f t="shared" si="1348"/>
        <v>42</v>
      </c>
      <c r="FZ288" t="b">
        <f t="shared" si="1314"/>
        <v>0</v>
      </c>
      <c r="GD288" s="11"/>
      <c r="GE288" s="11"/>
      <c r="GF288" s="11"/>
      <c r="GG288" s="11" t="str">
        <f t="shared" ca="1" si="1413"/>
        <v/>
      </c>
      <c r="GH288" s="20" t="str">
        <f t="shared" ca="1" si="1414"/>
        <v/>
      </c>
      <c r="GI288" s="20" t="str">
        <f t="shared" ca="1" si="1415"/>
        <v/>
      </c>
      <c r="GJ288" s="20" t="str">
        <f t="shared" ca="1" si="1416"/>
        <v/>
      </c>
      <c r="GN288" s="12" t="str">
        <f t="shared" ca="1" si="1376"/>
        <v/>
      </c>
      <c r="GO288" s="12" t="str">
        <f t="shared" ca="1" si="1377"/>
        <v/>
      </c>
      <c r="GP288" s="12" t="str">
        <f t="shared" ca="1" si="1378"/>
        <v/>
      </c>
      <c r="GQ288" s="12" t="str">
        <f t="shared" ca="1" si="1379"/>
        <v/>
      </c>
      <c r="GR288" s="12" t="str">
        <f t="shared" ca="1" si="1380"/>
        <v/>
      </c>
      <c r="GY288" s="14"/>
      <c r="HA288">
        <f t="shared" si="1272"/>
        <v>0.84807005457149576</v>
      </c>
      <c r="HB288">
        <f t="shared" si="1417"/>
        <v>1.0711140001903232</v>
      </c>
      <c r="HC288">
        <f t="shared" si="1418"/>
        <v>0.99803594524007733</v>
      </c>
      <c r="HD288">
        <f t="shared" si="1419"/>
        <v>0.98441323316985285</v>
      </c>
      <c r="HE288">
        <f t="shared" si="1420"/>
        <v>0.89246470685958701</v>
      </c>
      <c r="HF288">
        <f t="shared" si="1421"/>
        <v>0.89246512777514853</v>
      </c>
      <c r="HH288">
        <f t="shared" si="1422"/>
        <v>1.0690102736398297</v>
      </c>
      <c r="HJ288">
        <f t="shared" si="1423"/>
        <v>0.94625888851645545</v>
      </c>
      <c r="HK288">
        <f t="shared" si="1424"/>
        <v>0.93469884830801575</v>
      </c>
      <c r="HL288">
        <f t="shared" si="1425"/>
        <v>1.0761104519238061</v>
      </c>
      <c r="HM288">
        <f t="shared" si="1426"/>
        <v>1.1486225295246084</v>
      </c>
      <c r="HN288" t="e">
        <f t="shared" si="1427"/>
        <v>#DIV/0!</v>
      </c>
      <c r="HP288" s="8">
        <f t="shared" si="1349"/>
        <v>42</v>
      </c>
      <c r="HQ288" t="b">
        <f t="shared" si="1317"/>
        <v>0</v>
      </c>
      <c r="HT288" s="11"/>
      <c r="HU288" s="11"/>
      <c r="HV288" s="11"/>
      <c r="HW288" s="11" t="str">
        <f t="shared" ca="1" si="1364"/>
        <v/>
      </c>
      <c r="HX288" s="12" t="str">
        <f t="shared" ca="1" si="1365"/>
        <v/>
      </c>
      <c r="HY288" s="12" t="str">
        <f t="shared" ca="1" si="1366"/>
        <v/>
      </c>
      <c r="HZ288" s="12" t="str">
        <f t="shared" ca="1" si="1367"/>
        <v/>
      </c>
      <c r="IC288" s="12" t="str">
        <f t="shared" ca="1" si="1368"/>
        <v/>
      </c>
      <c r="ID288" s="12" t="str">
        <f t="shared" ca="1" si="1369"/>
        <v/>
      </c>
      <c r="IE288" s="12" t="str">
        <f t="shared" ca="1" si="1370"/>
        <v/>
      </c>
      <c r="IF288" s="12" t="str">
        <f t="shared" ca="1" si="1371"/>
        <v/>
      </c>
      <c r="IG288" s="12" t="str">
        <f t="shared" ca="1" si="1372"/>
        <v/>
      </c>
    </row>
    <row r="289" spans="1:241" x14ac:dyDescent="0.2">
      <c r="A289" t="s">
        <v>200</v>
      </c>
      <c r="B289" s="1">
        <f t="shared" si="1318"/>
        <v>1992</v>
      </c>
      <c r="C289" s="42">
        <f>'Annual Data - MER Dec 2019 PNNL'!C56</f>
        <v>3193.4229999999998</v>
      </c>
      <c r="D289" s="42">
        <f>'Annual Data - MER Dec 2019 PNNL'!F56</f>
        <v>2900.2240000000002</v>
      </c>
      <c r="E289" s="42">
        <f>'Annual Data - MER Dec 2019 PNNL'!I56</f>
        <v>3318.9</v>
      </c>
      <c r="F289" s="42">
        <f>'Annual Data - MER Dec 2019 PNNL'!L56</f>
        <v>16.056000000000001</v>
      </c>
      <c r="G289" s="42"/>
      <c r="H289" s="42">
        <f t="shared" si="1292"/>
        <v>9428.603000000001</v>
      </c>
      <c r="I289" s="27">
        <f t="shared" si="1293"/>
        <v>2763.3654747948422</v>
      </c>
      <c r="J289" s="1"/>
      <c r="K289" s="525"/>
      <c r="L289" s="27">
        <f>[11]National!H219</f>
        <v>3193.424</v>
      </c>
      <c r="M289" s="42">
        <f>[10]Commercial_Total!D218</f>
        <v>2930.0031853599999</v>
      </c>
      <c r="N289" s="42">
        <f>[12]Total_Industrial!F224</f>
        <v>2995.3532398211146</v>
      </c>
      <c r="O289" s="440">
        <v>1E-3</v>
      </c>
      <c r="P289" s="27"/>
      <c r="Q289" s="27">
        <f t="shared" si="1294"/>
        <v>9118.7814251811142</v>
      </c>
      <c r="R289" s="27">
        <f t="shared" si="1295"/>
        <v>2672.5619651761767</v>
      </c>
      <c r="S289" s="27"/>
      <c r="T289" s="51">
        <f t="shared" si="1350"/>
        <v>1.0000003131436079</v>
      </c>
      <c r="U289" s="51">
        <f t="shared" si="1351"/>
        <v>1.0102678915007943</v>
      </c>
      <c r="V289" s="51">
        <f t="shared" si="1352"/>
        <v>0.90251385694691444</v>
      </c>
      <c r="W289" s="51">
        <f t="shared" si="1353"/>
        <v>6.2282012954658692E-5</v>
      </c>
      <c r="X289" s="51" t="e">
        <f t="shared" si="1354"/>
        <v>#DIV/0!</v>
      </c>
      <c r="Y289" s="51">
        <f t="shared" si="1355"/>
        <v>0.96714024603444571</v>
      </c>
      <c r="AA289" s="23">
        <f t="shared" si="1439"/>
        <v>94777.984433479316</v>
      </c>
      <c r="AB289" s="23">
        <f t="shared" si="1439"/>
        <v>65568.531836796683</v>
      </c>
      <c r="AC289" s="27">
        <f t="shared" si="1440"/>
        <v>2071.4640718987794</v>
      </c>
      <c r="AD289" s="58">
        <f t="shared" si="1440"/>
        <v>1.1743557038455561</v>
      </c>
      <c r="AE289" s="27">
        <f t="shared" si="1381"/>
        <v>9118.7814251811142</v>
      </c>
      <c r="AF289" s="27">
        <f t="shared" si="1359"/>
        <v>9684.9</v>
      </c>
      <c r="AI289" s="267">
        <f t="shared" si="1360"/>
        <v>33.693731926123938</v>
      </c>
      <c r="AJ289" s="267">
        <f t="shared" si="1382"/>
        <v>44.686118527907908</v>
      </c>
      <c r="AK289" s="267">
        <f t="shared" si="1361"/>
        <v>1446.0078166238552</v>
      </c>
      <c r="AL289" s="51">
        <f t="shared" si="1362"/>
        <v>8.5153075573728711E-7</v>
      </c>
      <c r="AM289" s="15"/>
      <c r="AN289" s="15"/>
      <c r="AO289" s="34">
        <f t="shared" si="1383"/>
        <v>0.94154626533894148</v>
      </c>
      <c r="AP289" s="34">
        <f t="shared" si="1384"/>
        <v>0.97353643300395476</v>
      </c>
      <c r="AR289" s="26">
        <f t="shared" si="1385"/>
        <v>1.0801808025889192</v>
      </c>
      <c r="AS289" s="26">
        <f t="shared" si="1386"/>
        <v>1.101236246212506</v>
      </c>
      <c r="AT289" s="26">
        <f t="shared" si="1387"/>
        <v>1.0085051918887149</v>
      </c>
      <c r="AU289" s="26">
        <f t="shared" si="1388"/>
        <v>0.8515307557372872</v>
      </c>
      <c r="AW289" s="26">
        <f t="shared" si="1389"/>
        <v>0.97710995035530213</v>
      </c>
      <c r="AZ289" s="34">
        <f t="shared" si="1390"/>
        <v>9.7861603561708765</v>
      </c>
      <c r="BA289" s="34">
        <f t="shared" si="1391"/>
        <v>6.7701816060874851</v>
      </c>
      <c r="BB289" s="34">
        <f t="shared" si="1392"/>
        <v>0.21388595358741747</v>
      </c>
      <c r="BC289">
        <f t="shared" si="1393"/>
        <v>1.2125635823246044E-4</v>
      </c>
      <c r="BE289" s="34"/>
      <c r="BI289" s="258">
        <f>[11]National!CQ219</f>
        <v>1.0573864475837988</v>
      </c>
      <c r="BJ289" s="258">
        <f>[10]Commercial_Total!Y218</f>
        <v>1.1166452250597554</v>
      </c>
      <c r="BK289" s="258">
        <f>[12]Total_Industrial!Z224</f>
        <v>1.0067244723879809</v>
      </c>
      <c r="BL289" s="51">
        <f t="shared" si="1363"/>
        <v>0.8515307557372872</v>
      </c>
      <c r="BM289" s="1"/>
      <c r="BN289" s="1"/>
      <c r="BO289" s="258">
        <f>[11]National!CU219</f>
        <v>1.0215572604105216</v>
      </c>
      <c r="BP289" s="258">
        <f>[10]Commercial_Total!X218</f>
        <v>0.98620064949776254</v>
      </c>
      <c r="BQ289" s="258">
        <f>[12]Total_Industrial!AD224</f>
        <v>1.0017692062208448</v>
      </c>
      <c r="BR289" s="51">
        <v>1</v>
      </c>
      <c r="CA289" s="83">
        <f t="shared" si="1319"/>
        <v>1.2180578787840675</v>
      </c>
      <c r="CB289" s="83">
        <f t="shared" si="1394"/>
        <v>0.97620090862607034</v>
      </c>
      <c r="CC289" s="83">
        <f t="shared" si="1395"/>
        <v>0.97710995035530213</v>
      </c>
      <c r="CD289" s="83">
        <f t="shared" si="1396"/>
        <v>0.91991847539627991</v>
      </c>
      <c r="CE289" s="83">
        <f t="shared" si="1397"/>
        <v>1.0036620964270944</v>
      </c>
      <c r="CF289" s="83">
        <f t="shared" si="1398"/>
        <v>1.0582947158829352</v>
      </c>
      <c r="CG289" s="471">
        <f t="shared" si="1373"/>
        <v>1.1901766273808967</v>
      </c>
      <c r="CH289" s="471">
        <f t="shared" si="1399"/>
        <v>1.1901764734685849</v>
      </c>
      <c r="CI289" s="9"/>
      <c r="CJ289" s="84">
        <f t="shared" si="1297"/>
        <v>0.92328730555824667</v>
      </c>
      <c r="CL289" s="87">
        <f t="shared" si="1250"/>
        <v>1.0215401223149272</v>
      </c>
      <c r="CM289" s="87">
        <f t="shared" si="1298"/>
        <v>1.7183017458742989E-3</v>
      </c>
      <c r="CN289" s="92">
        <f t="shared" si="1299"/>
        <v>1</v>
      </c>
      <c r="CO289" s="92">
        <f t="shared" si="1300"/>
        <v>1</v>
      </c>
      <c r="CP289" s="5">
        <f t="shared" si="1301"/>
        <v>1</v>
      </c>
      <c r="CQ289" s="91">
        <f t="shared" si="1302"/>
        <v>1</v>
      </c>
      <c r="CR289" s="37">
        <f t="shared" si="1400"/>
        <v>1.1901766273808967</v>
      </c>
      <c r="CS289">
        <f t="shared" si="1401"/>
        <v>0.92328730555824667</v>
      </c>
      <c r="CT289" s="84">
        <f t="shared" si="1402"/>
        <v>1.0621701558221071</v>
      </c>
      <c r="CU289" s="205"/>
      <c r="CV289" s="244"/>
      <c r="CW289" s="5"/>
      <c r="CX289" s="26">
        <f t="shared" si="1403"/>
        <v>0.35020293294688476</v>
      </c>
      <c r="CY289" s="26">
        <f t="shared" si="1404"/>
        <v>0.32131521184057826</v>
      </c>
      <c r="CZ289" s="26">
        <f t="shared" si="1405"/>
        <v>0.32848174554876142</v>
      </c>
      <c r="DA289" s="26">
        <f t="shared" si="1406"/>
        <v>1.0966377560476929E-7</v>
      </c>
      <c r="DB289" s="26">
        <f t="shared" si="1407"/>
        <v>0</v>
      </c>
      <c r="DC289" s="26">
        <f t="shared" si="1303"/>
        <v>1</v>
      </c>
      <c r="DE289" s="26">
        <f t="shared" si="1320"/>
        <v>0.35287604016987806</v>
      </c>
      <c r="DF289" s="26">
        <f t="shared" si="1321"/>
        <v>0.32030045301746196</v>
      </c>
      <c r="DG289" s="26">
        <f t="shared" si="1322"/>
        <v>0.32681271240012238</v>
      </c>
      <c r="DH289" s="26">
        <f t="shared" si="1323"/>
        <v>1.0936775403276019E-7</v>
      </c>
      <c r="DI289" s="26" t="e">
        <f t="shared" si="1324"/>
        <v>#DIV/0!</v>
      </c>
      <c r="DJ289" s="26">
        <f t="shared" si="1325"/>
        <v>0.99998931495521648</v>
      </c>
      <c r="DK289" s="26"/>
      <c r="DL289" s="26">
        <f t="shared" si="1326"/>
        <v>0.35287981070645863</v>
      </c>
      <c r="DM289" s="26">
        <f t="shared" si="1327"/>
        <v>0.3203038754787158</v>
      </c>
      <c r="DN289" s="26">
        <f t="shared" si="1328"/>
        <v>0.32681620444590287</v>
      </c>
      <c r="DO289" s="26">
        <f t="shared" si="1329"/>
        <v>1.0936892264459657E-7</v>
      </c>
      <c r="DP289" s="26" t="e">
        <f t="shared" si="1330"/>
        <v>#DIV/0!</v>
      </c>
      <c r="DQ289" s="26">
        <f t="shared" si="1331"/>
        <v>1</v>
      </c>
      <c r="DR289" s="26"/>
      <c r="DS289" s="26"/>
      <c r="DT289" s="26">
        <f t="shared" si="1332"/>
        <v>-3.7057934726139018E-2</v>
      </c>
      <c r="DU289" s="26">
        <f t="shared" si="1333"/>
        <v>-8.4522429456585762E-3</v>
      </c>
      <c r="DV289" s="26">
        <f t="shared" si="1334"/>
        <v>-2.6952384530251092E-2</v>
      </c>
      <c r="DW289" s="26">
        <f t="shared" si="1335"/>
        <v>-3.0796389460802216E-2</v>
      </c>
      <c r="DX289" s="26" t="e">
        <f t="shared" si="1336"/>
        <v>#DIV/0!</v>
      </c>
      <c r="DZ289" s="26">
        <f t="shared" si="1337"/>
        <v>0.97570717564012477</v>
      </c>
      <c r="EA289" s="26">
        <f t="shared" si="1338"/>
        <v>1.2781257451244177</v>
      </c>
      <c r="EB289" s="26">
        <f t="shared" si="1408"/>
        <v>1.0621701558221071</v>
      </c>
      <c r="ED289" s="26">
        <f t="shared" si="1428"/>
        <v>-1.8153623147396884E-2</v>
      </c>
      <c r="EE289" s="26">
        <f t="shared" si="1429"/>
        <v>-2.5240845151879344E-2</v>
      </c>
      <c r="EF289" s="26">
        <f t="shared" si="1430"/>
        <v>-2.8736444650284331E-3</v>
      </c>
      <c r="EG289" s="26">
        <f t="shared" si="1431"/>
        <v>-3.8178654041810976E-3</v>
      </c>
      <c r="EH289" s="26" t="e">
        <f t="shared" si="1432"/>
        <v>#DIV/0!</v>
      </c>
      <c r="EJ289" s="26">
        <f t="shared" si="1433"/>
        <v>0.98468849001870684</v>
      </c>
      <c r="EK289" s="26">
        <f t="shared" si="1339"/>
        <v>0.76326257781103679</v>
      </c>
      <c r="EL289" s="26">
        <f t="shared" si="1409"/>
        <v>0.91991847539627991</v>
      </c>
      <c r="EO289" s="26">
        <f t="shared" si="1340"/>
        <v>-6.3473480098708316E-4</v>
      </c>
      <c r="EP289" s="26">
        <f t="shared" si="1341"/>
        <v>1.9935276933928537E-2</v>
      </c>
      <c r="EQ289" s="26">
        <f t="shared" si="1342"/>
        <v>-2.291325429855463E-2</v>
      </c>
      <c r="ER289" s="26">
        <f t="shared" si="1343"/>
        <v>-3.0796389460802216E-2</v>
      </c>
      <c r="ES289" s="26"/>
      <c r="EU289" s="26">
        <f t="shared" si="1344"/>
        <v>0.99867381535584432</v>
      </c>
      <c r="EV289" s="26">
        <f t="shared" si="1345"/>
        <v>1.2642190404435312</v>
      </c>
      <c r="EW289" s="26">
        <f t="shared" si="1410"/>
        <v>1.0582947158829352</v>
      </c>
      <c r="EX289" s="26">
        <f t="shared" si="1438"/>
        <v>-1.3270648052677067E-3</v>
      </c>
      <c r="EY289" s="26">
        <f t="shared" si="1434"/>
        <v>-3.6423199925151854E-2</v>
      </c>
      <c r="EZ289" s="26">
        <f t="shared" si="1435"/>
        <v>-2.8387519879586837E-2</v>
      </c>
      <c r="FA289" s="26">
        <f t="shared" si="1436"/>
        <v>-4.0393133970156904E-3</v>
      </c>
      <c r="FB289" s="26">
        <f t="shared" si="1437"/>
        <v>0</v>
      </c>
      <c r="FC289" s="26"/>
      <c r="FD289" s="26"/>
      <c r="FE289" s="26">
        <f t="shared" si="1346"/>
        <v>0.9770028033480318</v>
      </c>
      <c r="FF289" s="26">
        <f t="shared" si="1347"/>
        <v>1.0110008141477231</v>
      </c>
      <c r="FG289" s="26">
        <f t="shared" si="1411"/>
        <v>1.0036620964270944</v>
      </c>
      <c r="FW289" s="26">
        <f t="shared" si="1412"/>
        <v>1.2180578787840675</v>
      </c>
      <c r="FY289" s="8">
        <f t="shared" si="1348"/>
        <v>43</v>
      </c>
      <c r="FZ289" t="b">
        <f t="shared" si="1314"/>
        <v>0</v>
      </c>
      <c r="GD289" s="11"/>
      <c r="GE289" s="11"/>
      <c r="GF289" s="11"/>
      <c r="GG289" s="11" t="str">
        <f t="shared" ca="1" si="1413"/>
        <v/>
      </c>
      <c r="GH289" s="20" t="str">
        <f t="shared" ca="1" si="1414"/>
        <v/>
      </c>
      <c r="GI289" s="20" t="str">
        <f t="shared" ca="1" si="1415"/>
        <v/>
      </c>
      <c r="GJ289" s="20" t="str">
        <f t="shared" ca="1" si="1416"/>
        <v/>
      </c>
      <c r="GN289" s="12" t="str">
        <f t="shared" ca="1" si="1376"/>
        <v/>
      </c>
      <c r="GO289" s="12" t="str">
        <f t="shared" ca="1" si="1377"/>
        <v/>
      </c>
      <c r="GP289" s="12" t="str">
        <f t="shared" ca="1" si="1378"/>
        <v/>
      </c>
      <c r="GQ289" s="12" t="str">
        <f t="shared" ca="1" si="1379"/>
        <v/>
      </c>
      <c r="GR289" s="12" t="str">
        <f t="shared" ca="1" si="1380"/>
        <v/>
      </c>
      <c r="GY289" s="14"/>
      <c r="HA289">
        <f t="shared" si="1272"/>
        <v>0.87793933680221903</v>
      </c>
      <c r="HB289">
        <f t="shared" si="1417"/>
        <v>1.0547136274853064</v>
      </c>
      <c r="HC289">
        <f t="shared" si="1418"/>
        <v>0.97508391634165825</v>
      </c>
      <c r="HD289">
        <f t="shared" si="1419"/>
        <v>0.98310771945651942</v>
      </c>
      <c r="HE289">
        <f t="shared" si="1420"/>
        <v>0.88765083299459091</v>
      </c>
      <c r="HF289">
        <f t="shared" si="1421"/>
        <v>0.88765130477581489</v>
      </c>
      <c r="HH289">
        <f t="shared" si="1422"/>
        <v>1.0284342945072893</v>
      </c>
      <c r="HJ289">
        <f t="shared" si="1423"/>
        <v>0.91183428032562908</v>
      </c>
      <c r="HK289">
        <f t="shared" si="1424"/>
        <v>0.92683184032757659</v>
      </c>
      <c r="HL289">
        <f t="shared" si="1425"/>
        <v>1.0474940812371707</v>
      </c>
      <c r="HM289">
        <f t="shared" si="1426"/>
        <v>1.1137882409974731</v>
      </c>
      <c r="HN289" t="e">
        <f t="shared" si="1427"/>
        <v>#DIV/0!</v>
      </c>
      <c r="HP289" s="8">
        <f t="shared" si="1349"/>
        <v>43</v>
      </c>
      <c r="HQ289" t="b">
        <f t="shared" si="1317"/>
        <v>0</v>
      </c>
      <c r="HT289" s="11"/>
      <c r="HU289" s="11"/>
      <c r="HV289" s="11"/>
      <c r="HW289" s="11" t="str">
        <f t="shared" ca="1" si="1364"/>
        <v/>
      </c>
      <c r="HX289" s="12" t="str">
        <f t="shared" ca="1" si="1365"/>
        <v/>
      </c>
      <c r="HY289" s="12" t="str">
        <f t="shared" ca="1" si="1366"/>
        <v/>
      </c>
      <c r="HZ289" s="12" t="str">
        <f t="shared" ca="1" si="1367"/>
        <v/>
      </c>
      <c r="IC289" s="12" t="str">
        <f t="shared" ca="1" si="1368"/>
        <v/>
      </c>
      <c r="ID289" s="12" t="str">
        <f t="shared" ca="1" si="1369"/>
        <v/>
      </c>
      <c r="IE289" s="12" t="str">
        <f t="shared" ca="1" si="1370"/>
        <v/>
      </c>
      <c r="IF289" s="12" t="str">
        <f t="shared" ca="1" si="1371"/>
        <v/>
      </c>
      <c r="IG289" s="12" t="str">
        <f t="shared" ca="1" si="1372"/>
        <v/>
      </c>
    </row>
    <row r="290" spans="1:241" x14ac:dyDescent="0.2">
      <c r="A290" t="s">
        <v>200</v>
      </c>
      <c r="B290" s="1">
        <f t="shared" si="1318"/>
        <v>1993</v>
      </c>
      <c r="C290" s="42">
        <f>'Annual Data - MER Dec 2019 PNNL'!C57</f>
        <v>3394.192</v>
      </c>
      <c r="D290" s="42">
        <f>'Annual Data - MER Dec 2019 PNNL'!F57</f>
        <v>3018.7550000000001</v>
      </c>
      <c r="E290" s="42">
        <f>'Annual Data - MER Dec 2019 PNNL'!I57</f>
        <v>3334.0839999999998</v>
      </c>
      <c r="F290" s="42">
        <f>'Annual Data - MER Dec 2019 PNNL'!L57</f>
        <v>16.277999999999999</v>
      </c>
      <c r="G290" s="42"/>
      <c r="H290" s="42">
        <f t="shared" si="1292"/>
        <v>9763.3089999999993</v>
      </c>
      <c r="I290" s="27">
        <f t="shared" si="1293"/>
        <v>2861.4621922626025</v>
      </c>
      <c r="J290" s="1"/>
      <c r="K290" s="525"/>
      <c r="L290" s="27">
        <f>[11]National!H220</f>
        <v>3394.1909999999998</v>
      </c>
      <c r="M290" s="42">
        <f>[10]Commercial_Total!D219</f>
        <v>3028.9651268039997</v>
      </c>
      <c r="N290" s="42">
        <f>[12]Total_Industrial!F225</f>
        <v>3063.2514382346949</v>
      </c>
      <c r="O290" s="440">
        <v>1E-3</v>
      </c>
      <c r="P290" s="27"/>
      <c r="Q290" s="27">
        <f t="shared" si="1294"/>
        <v>9486.4085650386951</v>
      </c>
      <c r="R290" s="27">
        <f t="shared" si="1295"/>
        <v>2780.3073168343185</v>
      </c>
      <c r="S290" s="27"/>
      <c r="T290" s="51">
        <f t="shared" si="1350"/>
        <v>0.99999970537907101</v>
      </c>
      <c r="U290" s="51">
        <f t="shared" si="1351"/>
        <v>1.0033822310204039</v>
      </c>
      <c r="V290" s="51">
        <f t="shared" si="1352"/>
        <v>0.91876852479862381</v>
      </c>
      <c r="W290" s="51">
        <f t="shared" si="1353"/>
        <v>6.1432608428553881E-5</v>
      </c>
      <c r="X290" s="51" t="e">
        <f t="shared" si="1354"/>
        <v>#DIV/0!</v>
      </c>
      <c r="Y290" s="51">
        <f t="shared" si="1355"/>
        <v>0.97163866933215937</v>
      </c>
      <c r="AA290" s="23">
        <f t="shared" si="1439"/>
        <v>96416.439816278726</v>
      </c>
      <c r="AB290" s="23">
        <f t="shared" si="1439"/>
        <v>66152.652187145024</v>
      </c>
      <c r="AC290" s="27">
        <f t="shared" si="1440"/>
        <v>2108.1054005159981</v>
      </c>
      <c r="AD290" s="58">
        <f t="shared" si="1440"/>
        <v>1.1928861897247303</v>
      </c>
      <c r="AE290" s="27">
        <f t="shared" si="1381"/>
        <v>9486.4085650386951</v>
      </c>
      <c r="AF290" s="27">
        <f t="shared" si="1359"/>
        <v>9951.5</v>
      </c>
      <c r="AI290" s="267">
        <f t="shared" si="1360"/>
        <v>35.203446699210446</v>
      </c>
      <c r="AJ290" s="267">
        <f t="shared" si="1382"/>
        <v>45.78750853760323</v>
      </c>
      <c r="AK290" s="267">
        <f t="shared" si="1361"/>
        <v>1453.082676741356</v>
      </c>
      <c r="AL290" s="51">
        <f t="shared" si="1362"/>
        <v>8.3830294005730713E-7</v>
      </c>
      <c r="AM290" s="15"/>
      <c r="AN290" s="15"/>
      <c r="AO290" s="34">
        <f t="shared" si="1383"/>
        <v>0.95326418781477118</v>
      </c>
      <c r="AP290" s="34">
        <f t="shared" si="1384"/>
        <v>0.98108918253529609</v>
      </c>
      <c r="AR290" s="26">
        <f t="shared" si="1385"/>
        <v>1.1285804550479734</v>
      </c>
      <c r="AS290" s="26">
        <f t="shared" si="1386"/>
        <v>1.12837869312553</v>
      </c>
      <c r="AT290" s="26">
        <f t="shared" si="1387"/>
        <v>1.0134394896693761</v>
      </c>
      <c r="AU290" s="26">
        <f t="shared" si="1388"/>
        <v>0.83830294005730721</v>
      </c>
      <c r="AW290" s="26">
        <f t="shared" si="1389"/>
        <v>0.98927047721428074</v>
      </c>
      <c r="AZ290" s="34">
        <f t="shared" si="1390"/>
        <v>9.6886338558286411</v>
      </c>
      <c r="BA290" s="34">
        <f t="shared" si="1391"/>
        <v>6.6475056209762373</v>
      </c>
      <c r="BB290" s="34">
        <f t="shared" si="1392"/>
        <v>0.21183795412912607</v>
      </c>
      <c r="BC290">
        <f t="shared" si="1393"/>
        <v>1.1986998841629204E-4</v>
      </c>
      <c r="BE290" s="34"/>
      <c r="BI290" s="258">
        <f>[11]National!CQ220</f>
        <v>1.0439197306408345</v>
      </c>
      <c r="BJ290" s="258">
        <f>[10]Commercial_Total!Y219</f>
        <v>1.1251922557305998</v>
      </c>
      <c r="BK290" s="258">
        <f>[12]Total_Industrial!Z225</f>
        <v>1.003149316975487</v>
      </c>
      <c r="BL290" s="51">
        <f t="shared" si="1363"/>
        <v>0.83830294005730721</v>
      </c>
      <c r="BM290" s="1"/>
      <c r="BN290" s="1"/>
      <c r="BO290" s="258">
        <f>[11]National!CU220</f>
        <v>1.0810988832974424</v>
      </c>
      <c r="BP290" s="258">
        <f>[10]Commercial_Total!X219</f>
        <v>1.0028319048399965</v>
      </c>
      <c r="BQ290" s="258">
        <f>[12]Total_Industrial!AD225</f>
        <v>1.0102584652091755</v>
      </c>
      <c r="BR290" s="51">
        <v>1</v>
      </c>
      <c r="CA290" s="83">
        <f t="shared" si="1319"/>
        <v>1.251587830614632</v>
      </c>
      <c r="CB290" s="83">
        <f t="shared" si="1394"/>
        <v>0.98377432930676356</v>
      </c>
      <c r="CC290" s="83">
        <f t="shared" si="1395"/>
        <v>0.98927047721428074</v>
      </c>
      <c r="CD290" s="83">
        <f t="shared" si="1396"/>
        <v>0.90845798202214867</v>
      </c>
      <c r="CE290" s="83">
        <f t="shared" si="1397"/>
        <v>1.0323256297011285</v>
      </c>
      <c r="CF290" s="83">
        <f t="shared" si="1398"/>
        <v>1.0548569771318774</v>
      </c>
      <c r="CG290" s="471">
        <f t="shared" si="1373"/>
        <v>1.2381591357777662</v>
      </c>
      <c r="CH290" s="471">
        <f t="shared" si="1399"/>
        <v>1.2381588904677232</v>
      </c>
      <c r="CI290" s="9"/>
      <c r="CJ290" s="84">
        <f t="shared" si="1297"/>
        <v>0.93782445834803108</v>
      </c>
      <c r="CL290" s="87">
        <f t="shared" si="1250"/>
        <v>1.0818977410331454</v>
      </c>
      <c r="CM290" s="87">
        <f t="shared" si="1298"/>
        <v>1.635443307072949E-3</v>
      </c>
      <c r="CN290" s="92">
        <f t="shared" si="1299"/>
        <v>1</v>
      </c>
      <c r="CO290" s="92">
        <f t="shared" si="1300"/>
        <v>1</v>
      </c>
      <c r="CP290" s="5">
        <f t="shared" si="1301"/>
        <v>1</v>
      </c>
      <c r="CQ290" s="91">
        <f t="shared" si="1302"/>
        <v>1</v>
      </c>
      <c r="CR290" s="37">
        <f t="shared" si="1400"/>
        <v>1.2381591357777662</v>
      </c>
      <c r="CS290">
        <f t="shared" si="1401"/>
        <v>0.93782445834803108</v>
      </c>
      <c r="CT290" s="84">
        <f t="shared" si="1402"/>
        <v>1.0889556774131151</v>
      </c>
      <c r="CU290" s="205"/>
      <c r="CV290" s="244"/>
      <c r="CW290" s="5"/>
      <c r="CX290" s="26">
        <f t="shared" si="1403"/>
        <v>0.3577951525837697</v>
      </c>
      <c r="CY290" s="26">
        <f t="shared" si="1404"/>
        <v>0.31929524287694905</v>
      </c>
      <c r="CZ290" s="26">
        <f t="shared" si="1405"/>
        <v>0.32290949912530992</v>
      </c>
      <c r="DA290" s="26">
        <f t="shared" si="1406"/>
        <v>1.0541397127732934E-7</v>
      </c>
      <c r="DB290" s="26">
        <f t="shared" si="1407"/>
        <v>0</v>
      </c>
      <c r="DC290" s="26">
        <f t="shared" si="1303"/>
        <v>1</v>
      </c>
      <c r="DE290" s="26">
        <f t="shared" si="1320"/>
        <v>0.35398547315078499</v>
      </c>
      <c r="DF290" s="26">
        <f t="shared" si="1321"/>
        <v>0.32030416579698562</v>
      </c>
      <c r="DG290" s="26">
        <f t="shared" si="1322"/>
        <v>0.32568767766569173</v>
      </c>
      <c r="DH290" s="26">
        <f t="shared" si="1323"/>
        <v>1.075248763958862E-7</v>
      </c>
      <c r="DI290" s="26" t="e">
        <f t="shared" si="1324"/>
        <v>#DIV/0!</v>
      </c>
      <c r="DJ290" s="26">
        <f t="shared" si="1325"/>
        <v>0.99997742413833879</v>
      </c>
      <c r="DK290" s="26"/>
      <c r="DL290" s="26">
        <f t="shared" si="1326"/>
        <v>0.3539934648582766</v>
      </c>
      <c r="DM290" s="26">
        <f t="shared" si="1327"/>
        <v>0.32031139710277512</v>
      </c>
      <c r="DN290" s="26">
        <f t="shared" si="1328"/>
        <v>0.32569503051164433</v>
      </c>
      <c r="DO290" s="26">
        <f t="shared" si="1329"/>
        <v>1.0752730391742424E-7</v>
      </c>
      <c r="DP290" s="26" t="e">
        <f t="shared" si="1330"/>
        <v>#DIV/0!</v>
      </c>
      <c r="DQ290" s="26">
        <f t="shared" si="1331"/>
        <v>1</v>
      </c>
      <c r="DR290" s="26"/>
      <c r="DS290" s="26"/>
      <c r="DT290" s="26">
        <f t="shared" si="1332"/>
        <v>4.3832171600225893E-2</v>
      </c>
      <c r="DU290" s="26">
        <f t="shared" si="1333"/>
        <v>2.434840865078159E-2</v>
      </c>
      <c r="DV290" s="26">
        <f t="shared" si="1334"/>
        <v>4.8807542767795109E-3</v>
      </c>
      <c r="DW290" s="26">
        <f t="shared" si="1335"/>
        <v>-1.5656080126808591E-2</v>
      </c>
      <c r="DX290" s="26" t="e">
        <f t="shared" si="1336"/>
        <v>#DIV/0!</v>
      </c>
      <c r="DZ290" s="26">
        <f t="shared" si="1337"/>
        <v>1.0252177313062203</v>
      </c>
      <c r="EA290" s="26">
        <f t="shared" si="1338"/>
        <v>1.3103571767405278</v>
      </c>
      <c r="EB290" s="26">
        <f t="shared" si="1408"/>
        <v>1.0889556774131151</v>
      </c>
      <c r="ED290" s="26">
        <f t="shared" si="1428"/>
        <v>-1.0015748003476014E-2</v>
      </c>
      <c r="EE290" s="26">
        <f t="shared" si="1429"/>
        <v>-1.8286221975950555E-2</v>
      </c>
      <c r="EF290" s="26">
        <f t="shared" si="1430"/>
        <v>-9.6213307251732955E-3</v>
      </c>
      <c r="EG290" s="26">
        <f t="shared" si="1431"/>
        <v>-1.1499241889900695E-2</v>
      </c>
      <c r="EH290" s="26" t="e">
        <f t="shared" si="1432"/>
        <v>#DIV/0!</v>
      </c>
      <c r="EJ290" s="26">
        <f t="shared" si="1433"/>
        <v>0.98754183802081552</v>
      </c>
      <c r="EK290" s="26">
        <f t="shared" si="1339"/>
        <v>0.75375372898401705</v>
      </c>
      <c r="EL290" s="26">
        <f t="shared" si="1409"/>
        <v>0.90845798202214867</v>
      </c>
      <c r="EO290" s="26">
        <f t="shared" si="1340"/>
        <v>-1.2817647856313395E-2</v>
      </c>
      <c r="EP290" s="26">
        <f t="shared" si="1341"/>
        <v>7.625059492935138E-3</v>
      </c>
      <c r="EQ290" s="26">
        <f t="shared" si="1342"/>
        <v>-3.5575957079053556E-3</v>
      </c>
      <c r="ER290" s="26">
        <f t="shared" si="1343"/>
        <v>-1.5656080126808591E-2</v>
      </c>
      <c r="ES290" s="26"/>
      <c r="EU290" s="26">
        <f t="shared" si="1344"/>
        <v>0.99675162438263731</v>
      </c>
      <c r="EV290" s="26">
        <f t="shared" si="1345"/>
        <v>1.2601123821375488</v>
      </c>
      <c r="EW290" s="26">
        <f t="shared" si="1410"/>
        <v>1.0548569771318774</v>
      </c>
      <c r="EX290" s="26">
        <f t="shared" si="1438"/>
        <v>-3.2536630429062055E-3</v>
      </c>
      <c r="EY290" s="26">
        <f t="shared" si="1434"/>
        <v>5.664981945653895E-2</v>
      </c>
      <c r="EZ290" s="26">
        <f t="shared" si="1435"/>
        <v>1.6723349157846318E-2</v>
      </c>
      <c r="FA290" s="26">
        <f t="shared" si="1436"/>
        <v>8.4385612434753465E-3</v>
      </c>
      <c r="FB290" s="26">
        <f t="shared" si="1437"/>
        <v>0</v>
      </c>
      <c r="FC290" s="26"/>
      <c r="FD290" s="26"/>
      <c r="FE290" s="26">
        <f t="shared" si="1346"/>
        <v>1.0285589476538695</v>
      </c>
      <c r="FF290" s="26">
        <f t="shared" si="1347"/>
        <v>1.0398739334769873</v>
      </c>
      <c r="FG290" s="26">
        <f t="shared" si="1411"/>
        <v>1.0323256297011285</v>
      </c>
      <c r="FW290" s="26">
        <f t="shared" si="1412"/>
        <v>1.251587830614632</v>
      </c>
      <c r="FY290" s="8">
        <f t="shared" si="1348"/>
        <v>44</v>
      </c>
      <c r="FZ290" t="b">
        <f t="shared" si="1314"/>
        <v>0</v>
      </c>
      <c r="GD290" s="11"/>
      <c r="GE290" s="11"/>
      <c r="GF290" s="11"/>
      <c r="GG290" s="11" t="str">
        <f t="shared" ca="1" si="1413"/>
        <v/>
      </c>
      <c r="GH290" s="20" t="str">
        <f t="shared" ca="1" si="1414"/>
        <v/>
      </c>
      <c r="GI290" s="20" t="str">
        <f t="shared" ca="1" si="1415"/>
        <v/>
      </c>
      <c r="GJ290" s="20" t="str">
        <f t="shared" ca="1" si="1416"/>
        <v/>
      </c>
      <c r="GN290" s="12" t="str">
        <f t="shared" ca="1" si="1376"/>
        <v/>
      </c>
      <c r="GO290" s="12" t="str">
        <f t="shared" ca="1" si="1377"/>
        <v/>
      </c>
      <c r="GP290" s="12" t="str">
        <f t="shared" ca="1" si="1378"/>
        <v/>
      </c>
      <c r="GQ290" s="12" t="str">
        <f t="shared" ca="1" si="1379"/>
        <v/>
      </c>
      <c r="GR290" s="12" t="str">
        <f t="shared" ca="1" si="1380"/>
        <v/>
      </c>
      <c r="GY290" s="14"/>
      <c r="HA290">
        <f t="shared" si="1272"/>
        <v>0.90210671356310168</v>
      </c>
      <c r="HB290">
        <f t="shared" si="1417"/>
        <v>1.0415738342724412</v>
      </c>
      <c r="HC290">
        <f t="shared" si="1418"/>
        <v>1.0029312868665896</v>
      </c>
      <c r="HD290">
        <f t="shared" si="1419"/>
        <v>0.97991421631139597</v>
      </c>
      <c r="HE290">
        <f t="shared" si="1420"/>
        <v>0.92343687732431234</v>
      </c>
      <c r="HF290">
        <f t="shared" si="1421"/>
        <v>0.9234373045876374</v>
      </c>
      <c r="HH290">
        <f t="shared" si="1422"/>
        <v>1.0446269859734274</v>
      </c>
      <c r="HJ290">
        <f t="shared" si="1423"/>
        <v>0.95269083152727785</v>
      </c>
      <c r="HK290">
        <f t="shared" si="1424"/>
        <v>0.94967569795568541</v>
      </c>
      <c r="HL290">
        <f t="shared" si="1425"/>
        <v>1.0526191393547444</v>
      </c>
      <c r="HM290">
        <f t="shared" si="1426"/>
        <v>1.0964864753722405</v>
      </c>
      <c r="HN290" t="e">
        <f t="shared" si="1427"/>
        <v>#DIV/0!</v>
      </c>
      <c r="HP290" s="8">
        <f t="shared" si="1349"/>
        <v>44</v>
      </c>
      <c r="HQ290" t="b">
        <f t="shared" si="1317"/>
        <v>0</v>
      </c>
      <c r="HT290" s="11"/>
      <c r="HU290" s="11"/>
      <c r="HV290" s="11"/>
      <c r="HW290" s="11" t="str">
        <f t="shared" ca="1" si="1364"/>
        <v/>
      </c>
      <c r="HX290" s="12" t="str">
        <f t="shared" ca="1" si="1365"/>
        <v/>
      </c>
      <c r="HY290" s="12" t="str">
        <f t="shared" ca="1" si="1366"/>
        <v/>
      </c>
      <c r="HZ290" s="12" t="str">
        <f t="shared" ca="1" si="1367"/>
        <v/>
      </c>
      <c r="IC290" s="12" t="str">
        <f t="shared" ca="1" si="1368"/>
        <v/>
      </c>
      <c r="ID290" s="12" t="str">
        <f t="shared" ca="1" si="1369"/>
        <v/>
      </c>
      <c r="IE290" s="12" t="str">
        <f t="shared" ca="1" si="1370"/>
        <v/>
      </c>
      <c r="IF290" s="12" t="str">
        <f t="shared" ca="1" si="1371"/>
        <v/>
      </c>
      <c r="IG290" s="12" t="str">
        <f t="shared" ca="1" si="1372"/>
        <v/>
      </c>
    </row>
    <row r="291" spans="1:241" x14ac:dyDescent="0.2">
      <c r="A291" t="s">
        <v>200</v>
      </c>
      <c r="B291" s="1">
        <f t="shared" si="1318"/>
        <v>1994</v>
      </c>
      <c r="C291" s="42">
        <f>'Annual Data - MER Dec 2019 PNNL'!C58</f>
        <v>3440.9389999999999</v>
      </c>
      <c r="D291" s="42">
        <f>'Annual Data - MER Dec 2019 PNNL'!F58</f>
        <v>3115.5169999999998</v>
      </c>
      <c r="E291" s="42">
        <f>'Annual Data - MER Dec 2019 PNNL'!I58</f>
        <v>3439.232</v>
      </c>
      <c r="F291" s="42">
        <f>'Annual Data - MER Dec 2019 PNNL'!L58</f>
        <v>17.04</v>
      </c>
      <c r="G291" s="42"/>
      <c r="H291" s="42">
        <f t="shared" si="1292"/>
        <v>10012.728000000001</v>
      </c>
      <c r="I291" s="27">
        <f t="shared" si="1293"/>
        <v>2934.5627198124271</v>
      </c>
      <c r="J291" s="1"/>
      <c r="K291" s="525"/>
      <c r="L291" s="27">
        <f>[11]National!H221</f>
        <v>3440.9389999999994</v>
      </c>
      <c r="M291" s="42">
        <f>[10]Commercial_Total!D220</f>
        <v>3117.2196323559997</v>
      </c>
      <c r="N291" s="42">
        <f>[12]Total_Industrial!F226</f>
        <v>3145.8943855005273</v>
      </c>
      <c r="O291" s="440">
        <v>1E-3</v>
      </c>
      <c r="P291" s="27"/>
      <c r="Q291" s="27">
        <f t="shared" si="1294"/>
        <v>9704.0540178565261</v>
      </c>
      <c r="R291" s="27">
        <f t="shared" si="1295"/>
        <v>2844.0955503682667</v>
      </c>
      <c r="S291" s="27"/>
      <c r="T291" s="51">
        <f t="shared" si="1350"/>
        <v>0.99999999999999989</v>
      </c>
      <c r="U291" s="51">
        <f t="shared" si="1351"/>
        <v>1.0005465007432153</v>
      </c>
      <c r="V291" s="51">
        <f t="shared" si="1352"/>
        <v>0.91470839579898278</v>
      </c>
      <c r="W291" s="51">
        <f t="shared" si="1353"/>
        <v>5.8685446009389677E-5</v>
      </c>
      <c r="X291" s="51" t="e">
        <f t="shared" si="1354"/>
        <v>#DIV/0!</v>
      </c>
      <c r="Y291" s="51">
        <f t="shared" si="1355"/>
        <v>0.9691718398678687</v>
      </c>
      <c r="AA291" s="23">
        <f t="shared" si="1439"/>
        <v>97755.46657101551</v>
      </c>
      <c r="AB291" s="23">
        <f t="shared" si="1439"/>
        <v>66811.294146901753</v>
      </c>
      <c r="AC291" s="27">
        <f t="shared" si="1440"/>
        <v>2257.4337824762156</v>
      </c>
      <c r="AD291" s="58">
        <f t="shared" si="1440"/>
        <v>1.2351947387718127</v>
      </c>
      <c r="AE291" s="27">
        <f t="shared" si="1381"/>
        <v>9704.0540178565261</v>
      </c>
      <c r="AF291" s="27">
        <f t="shared" si="1359"/>
        <v>10352.4</v>
      </c>
      <c r="AI291" s="267">
        <f t="shared" si="1360"/>
        <v>35.199453500641752</v>
      </c>
      <c r="AJ291" s="267">
        <f t="shared" si="1382"/>
        <v>46.657076055165064</v>
      </c>
      <c r="AK291" s="267">
        <f t="shared" si="1361"/>
        <v>1393.5710583943442</v>
      </c>
      <c r="AL291" s="51">
        <f t="shared" si="1362"/>
        <v>8.0958894060245658E-7</v>
      </c>
      <c r="AM291" s="15"/>
      <c r="AN291" s="15"/>
      <c r="AO291" s="34">
        <f t="shared" si="1383"/>
        <v>0.93737239846378873</v>
      </c>
      <c r="AP291" s="34">
        <f t="shared" si="1384"/>
        <v>0.96718905760982976</v>
      </c>
      <c r="AR291" s="26">
        <f t="shared" si="1385"/>
        <v>1.1284524378712391</v>
      </c>
      <c r="AS291" s="26">
        <f t="shared" si="1386"/>
        <v>1.1498081504248938</v>
      </c>
      <c r="AT291" s="26">
        <f t="shared" si="1387"/>
        <v>0.97193364482491962</v>
      </c>
      <c r="AU291" s="26">
        <f t="shared" si="1388"/>
        <v>0.80958894060245667</v>
      </c>
      <c r="AW291" s="26">
        <f t="shared" si="1389"/>
        <v>0.97277842995603425</v>
      </c>
      <c r="AZ291" s="34">
        <f t="shared" si="1390"/>
        <v>9.4427829847200186</v>
      </c>
      <c r="BA291" s="34">
        <f t="shared" si="1391"/>
        <v>6.4537009917412149</v>
      </c>
      <c r="BB291" s="34">
        <f t="shared" si="1392"/>
        <v>0.21805897979948763</v>
      </c>
      <c r="BC291">
        <f t="shared" si="1393"/>
        <v>1.1931481963330365E-4</v>
      </c>
      <c r="BE291" s="34"/>
      <c r="BI291" s="258">
        <f>[11]National!CQ221</f>
        <v>1.04995445278808</v>
      </c>
      <c r="BJ291" s="258">
        <f>[10]Commercial_Total!Y220</f>
        <v>1.1468113111693305</v>
      </c>
      <c r="BK291" s="258">
        <f>[12]Total_Industrial!Z226</f>
        <v>0.9763371589381693</v>
      </c>
      <c r="BL291" s="51">
        <f t="shared" si="1363"/>
        <v>0.80958894060245667</v>
      </c>
      <c r="BM291" s="1"/>
      <c r="BN291" s="1"/>
      <c r="BO291" s="258">
        <f>[11]National!CU221</f>
        <v>1.0747632288950373</v>
      </c>
      <c r="BP291" s="258">
        <f>[10]Commercial_Total!X220</f>
        <v>1.0026131929693889</v>
      </c>
      <c r="BQ291" s="258">
        <f>[12]Total_Industrial!AD226</f>
        <v>0.995490539348725</v>
      </c>
      <c r="BR291" s="51">
        <v>1</v>
      </c>
      <c r="CA291" s="83">
        <f t="shared" si="1319"/>
        <v>1.3020085271220334</v>
      </c>
      <c r="CB291" s="83">
        <f t="shared" si="1394"/>
        <v>0.96983616107572324</v>
      </c>
      <c r="CC291" s="83">
        <f t="shared" si="1395"/>
        <v>0.97277842995603425</v>
      </c>
      <c r="CD291" s="83">
        <f t="shared" si="1396"/>
        <v>0.90007890663719659</v>
      </c>
      <c r="CE291" s="83">
        <f t="shared" si="1397"/>
        <v>1.025198475378611</v>
      </c>
      <c r="CF291" s="83">
        <f t="shared" si="1398"/>
        <v>1.0542060618767481</v>
      </c>
      <c r="CG291" s="471">
        <f t="shared" si="1373"/>
        <v>1.2665661397417778</v>
      </c>
      <c r="CH291" s="471">
        <f t="shared" si="1399"/>
        <v>1.2665658108031401</v>
      </c>
      <c r="CI291" s="9"/>
      <c r="CJ291" s="84">
        <f t="shared" si="1297"/>
        <v>0.92275952280490103</v>
      </c>
      <c r="CL291" s="87">
        <f t="shared" si="1250"/>
        <v>1.0209625802815054</v>
      </c>
      <c r="CM291" s="87">
        <f t="shared" si="1298"/>
        <v>1.5855400400350233E-3</v>
      </c>
      <c r="CN291" s="92">
        <f t="shared" si="1299"/>
        <v>1</v>
      </c>
      <c r="CO291" s="92">
        <f t="shared" si="1300"/>
        <v>1</v>
      </c>
      <c r="CP291" s="5">
        <f t="shared" si="1301"/>
        <v>1</v>
      </c>
      <c r="CQ291" s="91">
        <f t="shared" si="1302"/>
        <v>1</v>
      </c>
      <c r="CR291" s="37">
        <f t="shared" si="1400"/>
        <v>1.2665661397417778</v>
      </c>
      <c r="CS291">
        <f t="shared" si="1401"/>
        <v>0.92275952280490103</v>
      </c>
      <c r="CT291" s="84">
        <f t="shared" si="1402"/>
        <v>1.0807701666851097</v>
      </c>
      <c r="CU291" s="205"/>
      <c r="CV291" s="244"/>
      <c r="CW291" s="5"/>
      <c r="CX291" s="26">
        <f t="shared" si="1403"/>
        <v>0.35458778296867405</v>
      </c>
      <c r="CY291" s="26">
        <f t="shared" si="1404"/>
        <v>0.32122859442249319</v>
      </c>
      <c r="CZ291" s="26">
        <f t="shared" si="1405"/>
        <v>0.32418351955911784</v>
      </c>
      <c r="DA291" s="26">
        <f t="shared" si="1406"/>
        <v>1.0304971490882987E-7</v>
      </c>
      <c r="DB291" s="26">
        <f t="shared" si="1407"/>
        <v>0</v>
      </c>
      <c r="DC291" s="26">
        <f t="shared" si="1303"/>
        <v>0.99999999999999989</v>
      </c>
      <c r="DE291" s="26">
        <f t="shared" si="1320"/>
        <v>0.35618906100056441</v>
      </c>
      <c r="DF291" s="26">
        <f t="shared" si="1321"/>
        <v>0.32026094604545519</v>
      </c>
      <c r="DG291" s="26">
        <f t="shared" si="1322"/>
        <v>0.32354609128543105</v>
      </c>
      <c r="DH291" s="26">
        <f t="shared" si="1323"/>
        <v>1.0422737396944844E-7</v>
      </c>
      <c r="DI291" s="26" t="e">
        <f t="shared" si="1324"/>
        <v>#DIV/0!</v>
      </c>
      <c r="DJ291" s="26">
        <f t="shared" si="1325"/>
        <v>0.9999962025588246</v>
      </c>
      <c r="DK291" s="26"/>
      <c r="DL291" s="26">
        <f t="shared" si="1326"/>
        <v>0.35619041361270737</v>
      </c>
      <c r="DM291" s="26">
        <f t="shared" si="1327"/>
        <v>0.3202621622221769</v>
      </c>
      <c r="DN291" s="26">
        <f t="shared" si="1328"/>
        <v>0.32354731993734598</v>
      </c>
      <c r="DO291" s="26">
        <f t="shared" si="1329"/>
        <v>1.0422776976827297E-7</v>
      </c>
      <c r="DP291" s="26" t="e">
        <f t="shared" si="1330"/>
        <v>#DIV/0!</v>
      </c>
      <c r="DQ291" s="26">
        <f t="shared" si="1331"/>
        <v>1</v>
      </c>
      <c r="DR291" s="26"/>
      <c r="DS291" s="26"/>
      <c r="DT291" s="26">
        <f t="shared" si="1332"/>
        <v>-1.1343846806420562E-4</v>
      </c>
      <c r="DU291" s="26">
        <f t="shared" si="1333"/>
        <v>1.8813285150520612E-2</v>
      </c>
      <c r="DV291" s="26">
        <f t="shared" si="1334"/>
        <v>-4.1817724298270839E-2</v>
      </c>
      <c r="DW291" s="26">
        <f t="shared" si="1335"/>
        <v>-3.4852900686875021E-2</v>
      </c>
      <c r="DX291" s="26" t="e">
        <f t="shared" si="1336"/>
        <v>#DIV/0!</v>
      </c>
      <c r="DZ291" s="26">
        <f t="shared" si="1337"/>
        <v>0.9924831552855754</v>
      </c>
      <c r="EA291" s="26">
        <f t="shared" si="1338"/>
        <v>1.3005074253225375</v>
      </c>
      <c r="EB291" s="26">
        <f t="shared" si="1408"/>
        <v>1.0807701666851097</v>
      </c>
      <c r="ED291" s="26">
        <f t="shared" si="1428"/>
        <v>-2.5702686599208841E-2</v>
      </c>
      <c r="EE291" s="26">
        <f t="shared" si="1429"/>
        <v>-2.9587926293939203E-2</v>
      </c>
      <c r="EF291" s="26">
        <f t="shared" si="1430"/>
        <v>2.8943960657171246E-2</v>
      </c>
      <c r="EG291" s="26">
        <f t="shared" si="1431"/>
        <v>-4.6421826243832334E-3</v>
      </c>
      <c r="EH291" s="26" t="e">
        <f t="shared" si="1432"/>
        <v>#DIV/0!</v>
      </c>
      <c r="EJ291" s="26">
        <f t="shared" si="1433"/>
        <v>0.99077659555998276</v>
      </c>
      <c r="EK291" s="26">
        <f t="shared" si="1339"/>
        <v>0.74680155349342636</v>
      </c>
      <c r="EL291" s="26">
        <f t="shared" si="1409"/>
        <v>0.90007890663719659</v>
      </c>
      <c r="EO291" s="26">
        <f t="shared" si="1340"/>
        <v>5.7641847863143629E-3</v>
      </c>
      <c r="EP291" s="26">
        <f t="shared" si="1341"/>
        <v>1.9031403184979846E-2</v>
      </c>
      <c r="EQ291" s="26">
        <f t="shared" si="1342"/>
        <v>-2.7091670755433703E-2</v>
      </c>
      <c r="ER291" s="26">
        <f t="shared" si="1343"/>
        <v>-3.4852900686875021E-2</v>
      </c>
      <c r="ES291" s="26"/>
      <c r="EU291" s="26">
        <f t="shared" si="1344"/>
        <v>0.99938293506206022</v>
      </c>
      <c r="EV291" s="26">
        <f t="shared" si="1345"/>
        <v>1.259334810968668</v>
      </c>
      <c r="EW291" s="26">
        <f t="shared" si="1410"/>
        <v>1.0542060618767481</v>
      </c>
      <c r="EX291" s="26">
        <f t="shared" si="1438"/>
        <v>-6.1725540086462484E-4</v>
      </c>
      <c r="EY291" s="26">
        <f t="shared" si="1434"/>
        <v>-5.877623254378443E-3</v>
      </c>
      <c r="EZ291" s="26">
        <f t="shared" si="1435"/>
        <v>-2.1811803445893462E-4</v>
      </c>
      <c r="FA291" s="26">
        <f t="shared" si="1436"/>
        <v>-1.4725863202167363E-2</v>
      </c>
      <c r="FB291" s="26">
        <f t="shared" si="1437"/>
        <v>0</v>
      </c>
      <c r="FC291" s="26"/>
      <c r="FD291" s="26"/>
      <c r="FE291" s="26">
        <f t="shared" si="1346"/>
        <v>0.99309602114152595</v>
      </c>
      <c r="FF291" s="26">
        <f t="shared" si="1347"/>
        <v>1.032694665824784</v>
      </c>
      <c r="FG291" s="26">
        <f t="shared" si="1411"/>
        <v>1.025198475378611</v>
      </c>
      <c r="FW291" s="26">
        <f t="shared" si="1412"/>
        <v>1.3020085271220334</v>
      </c>
      <c r="FY291" s="8">
        <f t="shared" si="1348"/>
        <v>45</v>
      </c>
      <c r="FZ291" t="b">
        <f t="shared" si="1314"/>
        <v>0</v>
      </c>
      <c r="GD291" s="11"/>
      <c r="GE291" s="11"/>
      <c r="GF291" s="11"/>
      <c r="GG291" s="11" t="str">
        <f t="shared" ca="1" si="1413"/>
        <v/>
      </c>
      <c r="GH291" s="20" t="str">
        <f t="shared" ca="1" si="1414"/>
        <v/>
      </c>
      <c r="GI291" s="20" t="str">
        <f t="shared" ca="1" si="1415"/>
        <v/>
      </c>
      <c r="GJ291" s="20" t="str">
        <f t="shared" ca="1" si="1416"/>
        <v/>
      </c>
      <c r="GN291" s="12" t="str">
        <f t="shared" ca="1" si="1376"/>
        <v/>
      </c>
      <c r="GO291" s="12" t="str">
        <f t="shared" ca="1" si="1377"/>
        <v/>
      </c>
      <c r="GP291" s="12" t="str">
        <f t="shared" ca="1" si="1378"/>
        <v/>
      </c>
      <c r="GQ291" s="12" t="str">
        <f t="shared" ca="1" si="1379"/>
        <v/>
      </c>
      <c r="GR291" s="12" t="str">
        <f t="shared" ca="1" si="1380"/>
        <v/>
      </c>
      <c r="GY291" s="14"/>
      <c r="HA291">
        <f t="shared" si="1272"/>
        <v>0.93844842902986025</v>
      </c>
      <c r="HB291">
        <f t="shared" si="1417"/>
        <v>1.031966977544807</v>
      </c>
      <c r="HC291">
        <f t="shared" si="1418"/>
        <v>0.99600707046556047</v>
      </c>
      <c r="HD291">
        <f t="shared" si="1419"/>
        <v>0.97930954560632133</v>
      </c>
      <c r="HE291">
        <f t="shared" si="1420"/>
        <v>0.94462322912406571</v>
      </c>
      <c r="HF291">
        <f t="shared" si="1421"/>
        <v>0.94462360801616085</v>
      </c>
      <c r="HH291">
        <f t="shared" si="1422"/>
        <v>1.0278464061216022</v>
      </c>
      <c r="HJ291">
        <f t="shared" si="1423"/>
        <v>0.9525827658683278</v>
      </c>
      <c r="HK291">
        <f t="shared" si="1424"/>
        <v>0.96771134054763652</v>
      </c>
      <c r="HL291">
        <f t="shared" si="1425"/>
        <v>1.0095086753125184</v>
      </c>
      <c r="HM291">
        <f t="shared" si="1426"/>
        <v>1.0589290357503096</v>
      </c>
      <c r="HN291" t="e">
        <f t="shared" si="1427"/>
        <v>#DIV/0!</v>
      </c>
      <c r="HP291" s="8">
        <f t="shared" si="1349"/>
        <v>45</v>
      </c>
      <c r="HQ291" t="b">
        <f t="shared" si="1317"/>
        <v>0</v>
      </c>
      <c r="HT291" s="11"/>
      <c r="HU291" s="11"/>
      <c r="HV291" s="11"/>
      <c r="HW291" s="11" t="str">
        <f t="shared" ca="1" si="1364"/>
        <v/>
      </c>
      <c r="HX291" s="12" t="str">
        <f t="shared" ca="1" si="1365"/>
        <v/>
      </c>
      <c r="HY291" s="12" t="str">
        <f t="shared" ca="1" si="1366"/>
        <v/>
      </c>
      <c r="HZ291" s="12" t="str">
        <f t="shared" ca="1" si="1367"/>
        <v/>
      </c>
      <c r="IC291" s="12" t="str">
        <f t="shared" ca="1" si="1368"/>
        <v/>
      </c>
      <c r="ID291" s="12" t="str">
        <f t="shared" ca="1" si="1369"/>
        <v/>
      </c>
      <c r="IE291" s="12" t="str">
        <f t="shared" ca="1" si="1370"/>
        <v/>
      </c>
      <c r="IF291" s="12" t="str">
        <f t="shared" ca="1" si="1371"/>
        <v/>
      </c>
      <c r="IG291" s="12" t="str">
        <f t="shared" ca="1" si="1372"/>
        <v/>
      </c>
    </row>
    <row r="292" spans="1:241" x14ac:dyDescent="0.2">
      <c r="A292" t="s">
        <v>200</v>
      </c>
      <c r="B292" s="1">
        <f t="shared" si="1318"/>
        <v>1995</v>
      </c>
      <c r="C292" s="42">
        <f>'Annual Data - MER Dec 2019 PNNL'!C59</f>
        <v>3557.0149999999999</v>
      </c>
      <c r="D292" s="42">
        <f>'Annual Data - MER Dec 2019 PNNL'!F59</f>
        <v>3252.0360000000001</v>
      </c>
      <c r="E292" s="42">
        <f>'Annual Data - MER Dec 2019 PNNL'!I59</f>
        <v>3455.31</v>
      </c>
      <c r="F292" s="42">
        <f>'Annual Data - MER Dec 2019 PNNL'!L59</f>
        <v>16.972999999999999</v>
      </c>
      <c r="G292" s="42"/>
      <c r="H292" s="42">
        <f t="shared" si="1292"/>
        <v>10281.333999999999</v>
      </c>
      <c r="I292" s="27">
        <f t="shared" si="1293"/>
        <v>3013.2866354044545</v>
      </c>
      <c r="J292" s="1"/>
      <c r="K292" s="525"/>
      <c r="L292" s="27">
        <f>[11]National!H222</f>
        <v>3557.0140000000001</v>
      </c>
      <c r="M292" s="42">
        <f>[10]Commercial_Total!D221</f>
        <v>3211.3973398799999</v>
      </c>
      <c r="N292" s="42">
        <f>[12]Total_Industrial!F227</f>
        <v>3197.7056452772854</v>
      </c>
      <c r="O292" s="440">
        <v>1E-3</v>
      </c>
      <c r="P292" s="27"/>
      <c r="Q292" s="27">
        <f t="shared" si="1294"/>
        <v>9966.1179851572851</v>
      </c>
      <c r="R292" s="27">
        <f t="shared" si="1295"/>
        <v>2920.9021058491458</v>
      </c>
      <c r="S292" s="27"/>
      <c r="T292" s="51">
        <f t="shared" si="1350"/>
        <v>0.99999971886539707</v>
      </c>
      <c r="U292" s="51">
        <f t="shared" si="1351"/>
        <v>0.98750362538422076</v>
      </c>
      <c r="V292" s="51">
        <f t="shared" si="1352"/>
        <v>0.92544681816603591</v>
      </c>
      <c r="W292" s="51">
        <f t="shared" si="1353"/>
        <v>5.8917103635185298E-5</v>
      </c>
      <c r="X292" s="51" t="e">
        <f t="shared" si="1354"/>
        <v>#DIV/0!</v>
      </c>
      <c r="Y292" s="51">
        <f t="shared" si="1355"/>
        <v>0.96934094205647692</v>
      </c>
      <c r="AA292" s="23">
        <f t="shared" si="1439"/>
        <v>99155.636506323688</v>
      </c>
      <c r="AB292" s="23">
        <f t="shared" si="1439"/>
        <v>67618.803117271193</v>
      </c>
      <c r="AC292" s="27">
        <f t="shared" si="1440"/>
        <v>2278.8996830459823</v>
      </c>
      <c r="AD292" s="58">
        <f t="shared" si="1440"/>
        <v>1.2729457228931913</v>
      </c>
      <c r="AE292" s="27">
        <f t="shared" si="1381"/>
        <v>9966.1179851572851</v>
      </c>
      <c r="AF292" s="27">
        <f t="shared" si="1359"/>
        <v>10630.3</v>
      </c>
      <c r="AI292" s="267">
        <f t="shared" si="1360"/>
        <v>35.873038844071665</v>
      </c>
      <c r="AJ292" s="267">
        <f t="shared" si="1382"/>
        <v>47.492667598840491</v>
      </c>
      <c r="AK292" s="267">
        <f t="shared" si="1361"/>
        <v>1403.1796436968323</v>
      </c>
      <c r="AL292" s="51">
        <f t="shared" si="1362"/>
        <v>7.8557944931632153E-7</v>
      </c>
      <c r="AM292" s="15"/>
      <c r="AN292" s="15"/>
      <c r="AO292" s="34">
        <f t="shared" si="1383"/>
        <v>0.93751991807919677</v>
      </c>
      <c r="AP292" s="34">
        <f t="shared" si="1384"/>
        <v>0.96717251629775258</v>
      </c>
      <c r="AR292" s="26">
        <f t="shared" si="1385"/>
        <v>1.1500467794678766</v>
      </c>
      <c r="AS292" s="26">
        <f t="shared" si="1386"/>
        <v>1.1704003102552305</v>
      </c>
      <c r="AT292" s="26">
        <f t="shared" si="1387"/>
        <v>0.97863506652738996</v>
      </c>
      <c r="AU292" s="26">
        <f t="shared" si="1388"/>
        <v>0.78557944931632151</v>
      </c>
      <c r="AW292" s="26">
        <f t="shared" si="1389"/>
        <v>0.97293152161960306</v>
      </c>
      <c r="AZ292" s="34">
        <f t="shared" si="1390"/>
        <v>9.3276423531155004</v>
      </c>
      <c r="BA292" s="34">
        <f t="shared" si="1391"/>
        <v>6.3609496549741023</v>
      </c>
      <c r="BB292" s="34">
        <f t="shared" si="1392"/>
        <v>0.21437773939079635</v>
      </c>
      <c r="BC292">
        <f t="shared" si="1393"/>
        <v>1.1974692368918952E-4</v>
      </c>
      <c r="BE292" s="34"/>
      <c r="BI292" s="258">
        <f>[11]National!CQ222</f>
        <v>1.0446362467638581</v>
      </c>
      <c r="BJ292" s="258">
        <f>[10]Commercial_Total!Y221</f>
        <v>1.1629762176876952</v>
      </c>
      <c r="BK292" s="258">
        <f>[12]Total_Industrial!Z227</f>
        <v>0.97127437922129367</v>
      </c>
      <c r="BL292" s="51">
        <f t="shared" si="1363"/>
        <v>0.78557944931632151</v>
      </c>
      <c r="BM292" s="1"/>
      <c r="BN292" s="1"/>
      <c r="BO292" s="258">
        <f>[11]National!CU222</f>
        <v>1.1009064476085009</v>
      </c>
      <c r="BP292" s="258">
        <f>[10]Commercial_Total!X221</f>
        <v>1.0063837011063699</v>
      </c>
      <c r="BQ292" s="258">
        <f>[12]Total_Industrial!AD227</f>
        <v>1.0075793769844772</v>
      </c>
      <c r="BR292" s="51">
        <v>1</v>
      </c>
      <c r="CA292" s="83">
        <f t="shared" si="1319"/>
        <v>1.3369596659581691</v>
      </c>
      <c r="CB292" s="83">
        <f t="shared" si="1394"/>
        <v>0.96981957449166512</v>
      </c>
      <c r="CC292" s="83">
        <f t="shared" si="1395"/>
        <v>0.97293152161960306</v>
      </c>
      <c r="CD292" s="83">
        <f t="shared" si="1396"/>
        <v>0.88711029859796875</v>
      </c>
      <c r="CE292" s="83">
        <f t="shared" si="1397"/>
        <v>1.0392889181524829</v>
      </c>
      <c r="CF292" s="83">
        <f t="shared" si="1398"/>
        <v>1.0552819220170071</v>
      </c>
      <c r="CG292" s="471">
        <f t="shared" si="1373"/>
        <v>1.3007706265670549</v>
      </c>
      <c r="CH292" s="471">
        <f t="shared" si="1399"/>
        <v>1.3007702021447178</v>
      </c>
      <c r="CI292" s="9"/>
      <c r="CJ292" s="84">
        <f t="shared" si="1297"/>
        <v>0.92196390251180904</v>
      </c>
      <c r="CL292" s="87">
        <f t="shared" si="1250"/>
        <v>1.0348104876604798</v>
      </c>
      <c r="CM292" s="87">
        <f t="shared" si="1298"/>
        <v>1.5231332403939134E-3</v>
      </c>
      <c r="CN292" s="92">
        <f t="shared" si="1299"/>
        <v>1</v>
      </c>
      <c r="CO292" s="92">
        <f t="shared" si="1300"/>
        <v>1</v>
      </c>
      <c r="CP292" s="5">
        <f t="shared" si="1301"/>
        <v>1</v>
      </c>
      <c r="CQ292" s="91">
        <f t="shared" si="1302"/>
        <v>1</v>
      </c>
      <c r="CR292" s="37">
        <f t="shared" si="1400"/>
        <v>1.3007706265670549</v>
      </c>
      <c r="CS292">
        <f t="shared" si="1401"/>
        <v>0.92196390251180904</v>
      </c>
      <c r="CT292" s="84">
        <f t="shared" si="1402"/>
        <v>1.0967424492278697</v>
      </c>
      <c r="CU292" s="205"/>
      <c r="CV292" s="244"/>
      <c r="CW292" s="5"/>
      <c r="CX292" s="26">
        <f t="shared" si="1403"/>
        <v>0.35691068531373238</v>
      </c>
      <c r="CY292" s="26">
        <f t="shared" si="1404"/>
        <v>0.32223151929997118</v>
      </c>
      <c r="CZ292" s="26">
        <f t="shared" si="1405"/>
        <v>0.32085769504632444</v>
      </c>
      <c r="DA292" s="26">
        <f t="shared" si="1406"/>
        <v>1.0033997204220517E-7</v>
      </c>
      <c r="DB292" s="26">
        <f t="shared" si="1407"/>
        <v>0</v>
      </c>
      <c r="DC292" s="26">
        <f t="shared" si="1303"/>
        <v>1</v>
      </c>
      <c r="DE292" s="26">
        <f t="shared" si="1320"/>
        <v>0.35574797016784632</v>
      </c>
      <c r="DF292" s="26">
        <f t="shared" si="1321"/>
        <v>0.32172979632734744</v>
      </c>
      <c r="DG292" s="26">
        <f t="shared" si="1322"/>
        <v>0.32251774929746052</v>
      </c>
      <c r="DH292" s="26">
        <f t="shared" si="1323"/>
        <v>1.0168882624647295E-7</v>
      </c>
      <c r="DI292" s="26" t="e">
        <f t="shared" si="1324"/>
        <v>#DIV/0!</v>
      </c>
      <c r="DJ292" s="26">
        <f t="shared" si="1325"/>
        <v>0.99999561748148058</v>
      </c>
      <c r="DK292" s="26"/>
      <c r="DL292" s="26">
        <f t="shared" si="1326"/>
        <v>0.35574952924674652</v>
      </c>
      <c r="DM292" s="26">
        <f t="shared" si="1327"/>
        <v>0.32173120632031743</v>
      </c>
      <c r="DN292" s="26">
        <f t="shared" si="1328"/>
        <v>0.3225191627436641</v>
      </c>
      <c r="DO292" s="26">
        <f t="shared" si="1329"/>
        <v>1.0168927190159028E-7</v>
      </c>
      <c r="DP292" s="26" t="e">
        <f t="shared" si="1330"/>
        <v>#DIV/0!</v>
      </c>
      <c r="DQ292" s="26">
        <f t="shared" si="1331"/>
        <v>1</v>
      </c>
      <c r="DR292" s="26"/>
      <c r="DS292" s="26"/>
      <c r="DT292" s="26">
        <f t="shared" si="1332"/>
        <v>1.8955449284605831E-2</v>
      </c>
      <c r="DU292" s="26">
        <f t="shared" si="1333"/>
        <v>1.7750733067808534E-2</v>
      </c>
      <c r="DV292" s="26">
        <f t="shared" si="1334"/>
        <v>6.8712760852093126E-3</v>
      </c>
      <c r="DW292" s="26">
        <f t="shared" si="1335"/>
        <v>-3.0105040639316065E-2</v>
      </c>
      <c r="DX292" s="26" t="e">
        <f t="shared" si="1336"/>
        <v>#DIV/0!</v>
      </c>
      <c r="DZ292" s="26">
        <f t="shared" si="1337"/>
        <v>1.014778611618925</v>
      </c>
      <c r="EA292" s="26">
        <f t="shared" si="1338"/>
        <v>1.3197271194689073</v>
      </c>
      <c r="EB292" s="26">
        <f t="shared" si="1408"/>
        <v>1.0967424492278697</v>
      </c>
      <c r="ED292" s="26">
        <f t="shared" si="1428"/>
        <v>-1.2268456758776856E-2</v>
      </c>
      <c r="EE292" s="26">
        <f t="shared" si="1429"/>
        <v>-1.4476080393000518E-2</v>
      </c>
      <c r="EF292" s="26">
        <f t="shared" si="1430"/>
        <v>-1.7025979398194734E-2</v>
      </c>
      <c r="EG292" s="26">
        <f t="shared" si="1431"/>
        <v>3.6150035589190936E-3</v>
      </c>
      <c r="EH292" s="26" t="e">
        <f t="shared" si="1432"/>
        <v>#DIV/0!</v>
      </c>
      <c r="EJ292" s="26">
        <f t="shared" si="1433"/>
        <v>0.98559169874596875</v>
      </c>
      <c r="EK292" s="26">
        <f t="shared" si="1339"/>
        <v>0.73604141173371451</v>
      </c>
      <c r="EL292" s="26">
        <f t="shared" si="1409"/>
        <v>0.88711029859796875</v>
      </c>
      <c r="EO292" s="26">
        <f t="shared" si="1340"/>
        <v>-5.0780493330293865E-3</v>
      </c>
      <c r="EP292" s="26">
        <f t="shared" si="1341"/>
        <v>1.3997105996293465E-2</v>
      </c>
      <c r="EQ292" s="26">
        <f t="shared" si="1342"/>
        <v>-5.1989742526222724E-3</v>
      </c>
      <c r="ER292" s="26">
        <f t="shared" si="1343"/>
        <v>-3.0105040639316065E-2</v>
      </c>
      <c r="ES292" s="26"/>
      <c r="EU292" s="26">
        <f t="shared" si="1344"/>
        <v>1.0010205406506045</v>
      </c>
      <c r="EV292" s="26">
        <f t="shared" si="1345"/>
        <v>1.2606200133359828</v>
      </c>
      <c r="EW292" s="26">
        <f t="shared" si="1410"/>
        <v>1.0552819220170071</v>
      </c>
      <c r="EX292" s="26">
        <f t="shared" si="1438"/>
        <v>1.0200202530225909E-3</v>
      </c>
      <c r="EY292" s="26">
        <f t="shared" si="1434"/>
        <v>2.4033498617635093E-2</v>
      </c>
      <c r="EZ292" s="26">
        <f t="shared" si="1435"/>
        <v>3.7536270715146859E-3</v>
      </c>
      <c r="FA292" s="26">
        <f t="shared" si="1436"/>
        <v>1.207045676374492E-2</v>
      </c>
      <c r="FB292" s="26">
        <f t="shared" si="1437"/>
        <v>0</v>
      </c>
      <c r="FC292" s="26"/>
      <c r="FD292" s="26"/>
      <c r="FE292" s="26">
        <f t="shared" si="1346"/>
        <v>1.0137441121034327</v>
      </c>
      <c r="FF292" s="26">
        <f t="shared" si="1347"/>
        <v>1.0468881370804968</v>
      </c>
      <c r="FG292" s="26">
        <f t="shared" si="1411"/>
        <v>1.0392889181524829</v>
      </c>
      <c r="FW292" s="26">
        <f t="shared" si="1412"/>
        <v>1.3369596659581691</v>
      </c>
      <c r="FY292" s="8">
        <f t="shared" si="1348"/>
        <v>46</v>
      </c>
      <c r="FZ292" t="b">
        <f t="shared" si="1314"/>
        <v>0</v>
      </c>
      <c r="GD292" s="11"/>
      <c r="GE292" s="11"/>
      <c r="GF292" s="11"/>
      <c r="GG292" s="11" t="str">
        <f t="shared" ca="1" si="1413"/>
        <v/>
      </c>
      <c r="GH292" s="20" t="str">
        <f t="shared" ca="1" si="1414"/>
        <v/>
      </c>
      <c r="GI292" s="20" t="str">
        <f t="shared" ca="1" si="1415"/>
        <v/>
      </c>
      <c r="GJ292" s="20" t="str">
        <f t="shared" ca="1" si="1416"/>
        <v/>
      </c>
      <c r="GN292" s="12" t="str">
        <f t="shared" ca="1" si="1376"/>
        <v/>
      </c>
      <c r="GO292" s="12" t="str">
        <f t="shared" ca="1" si="1377"/>
        <v/>
      </c>
      <c r="GP292" s="12" t="str">
        <f t="shared" ca="1" si="1378"/>
        <v/>
      </c>
      <c r="GQ292" s="12" t="str">
        <f t="shared" ca="1" si="1379"/>
        <v/>
      </c>
      <c r="GR292" s="12" t="str">
        <f t="shared" ca="1" si="1380"/>
        <v/>
      </c>
      <c r="GY292" s="14"/>
      <c r="HA292">
        <f t="shared" si="1272"/>
        <v>0.96364015446815443</v>
      </c>
      <c r="HB292">
        <f t="shared" si="1417"/>
        <v>1.0170980864481294</v>
      </c>
      <c r="HC292">
        <f t="shared" si="1418"/>
        <v>1.0096963032978508</v>
      </c>
      <c r="HD292">
        <f t="shared" si="1419"/>
        <v>0.98030897080713775</v>
      </c>
      <c r="HE292">
        <f t="shared" si="1420"/>
        <v>0.97013342695867077</v>
      </c>
      <c r="HF292">
        <f t="shared" si="1421"/>
        <v>0.97013375149507697</v>
      </c>
      <c r="HH292">
        <f t="shared" si="1422"/>
        <v>1.026960177977994</v>
      </c>
      <c r="HJ292">
        <f t="shared" si="1423"/>
        <v>0.97081162244648844</v>
      </c>
      <c r="HK292">
        <f t="shared" si="1424"/>
        <v>0.98504228970365226</v>
      </c>
      <c r="HL292">
        <f t="shared" si="1425"/>
        <v>1.0164691745004955</v>
      </c>
      <c r="HM292">
        <f t="shared" si="1426"/>
        <v>1.0275250155353557</v>
      </c>
      <c r="HN292" t="e">
        <f t="shared" si="1427"/>
        <v>#DIV/0!</v>
      </c>
      <c r="HP292" s="8">
        <f t="shared" si="1349"/>
        <v>46</v>
      </c>
      <c r="HQ292" t="b">
        <f t="shared" si="1317"/>
        <v>0</v>
      </c>
      <c r="HT292" s="11"/>
      <c r="HU292" s="11"/>
      <c r="HV292" s="11"/>
      <c r="HW292" s="11" t="str">
        <f t="shared" ca="1" si="1364"/>
        <v/>
      </c>
      <c r="HX292" s="12" t="str">
        <f t="shared" ca="1" si="1365"/>
        <v/>
      </c>
      <c r="HY292" s="12" t="str">
        <f t="shared" ca="1" si="1366"/>
        <v/>
      </c>
      <c r="HZ292" s="12" t="str">
        <f t="shared" ca="1" si="1367"/>
        <v/>
      </c>
      <c r="IC292" s="12" t="str">
        <f t="shared" ca="1" si="1368"/>
        <v/>
      </c>
      <c r="ID292" s="12" t="str">
        <f t="shared" ca="1" si="1369"/>
        <v/>
      </c>
      <c r="IE292" s="12" t="str">
        <f t="shared" ca="1" si="1370"/>
        <v/>
      </c>
      <c r="IF292" s="12" t="str">
        <f t="shared" ca="1" si="1371"/>
        <v/>
      </c>
      <c r="IG292" s="12" t="str">
        <f t="shared" ca="1" si="1372"/>
        <v/>
      </c>
    </row>
    <row r="293" spans="1:241" x14ac:dyDescent="0.2">
      <c r="A293" t="s">
        <v>200</v>
      </c>
      <c r="B293" s="1">
        <f t="shared" si="1318"/>
        <v>1996</v>
      </c>
      <c r="C293" s="42">
        <f>'Annual Data - MER Dec 2019 PNNL'!C60</f>
        <v>3693.53</v>
      </c>
      <c r="D293" s="42">
        <f>'Annual Data - MER Dec 2019 PNNL'!F60</f>
        <v>3343.9690000000001</v>
      </c>
      <c r="E293" s="42">
        <f>'Annual Data - MER Dec 2019 PNNL'!I60</f>
        <v>3526.75</v>
      </c>
      <c r="F293" s="42">
        <f>'Annual Data - MER Dec 2019 PNNL'!L60</f>
        <v>16.797000000000001</v>
      </c>
      <c r="G293" s="42"/>
      <c r="H293" s="42">
        <f t="shared" si="1292"/>
        <v>10581.046</v>
      </c>
      <c r="I293" s="27">
        <f t="shared" si="1293"/>
        <v>3101.1271981242676</v>
      </c>
      <c r="J293" s="1"/>
      <c r="K293" s="525"/>
      <c r="L293" s="27">
        <f>[11]National!H223</f>
        <v>3693.5270000000005</v>
      </c>
      <c r="M293" s="42">
        <f>[10]Commercial_Total!D222</f>
        <v>3303.3303432920002</v>
      </c>
      <c r="N293" s="42">
        <f>[12]Total_Industrial!F228</f>
        <v>3276.07357954695</v>
      </c>
      <c r="O293" s="440">
        <v>1E-3</v>
      </c>
      <c r="P293" s="27"/>
      <c r="Q293" s="27">
        <f t="shared" si="1294"/>
        <v>10272.93192283895</v>
      </c>
      <c r="R293" s="27">
        <f t="shared" si="1295"/>
        <v>3010.8241274440065</v>
      </c>
      <c r="S293" s="27"/>
      <c r="T293" s="51">
        <f t="shared" si="1350"/>
        <v>0.99999918776888241</v>
      </c>
      <c r="U293" s="51">
        <f t="shared" si="1351"/>
        <v>0.98784717899358521</v>
      </c>
      <c r="V293" s="51">
        <f t="shared" si="1352"/>
        <v>0.92892140910099952</v>
      </c>
      <c r="W293" s="51">
        <f t="shared" si="1353"/>
        <v>5.9534440673929865E-5</v>
      </c>
      <c r="X293" s="51" t="e">
        <f t="shared" si="1354"/>
        <v>#DIV/0!</v>
      </c>
      <c r="Y293" s="51">
        <f t="shared" si="1355"/>
        <v>0.97088056538445733</v>
      </c>
      <c r="AA293" s="23">
        <f t="shared" si="1439"/>
        <v>99955.817933514249</v>
      </c>
      <c r="AB293" s="23">
        <f t="shared" si="1439"/>
        <v>68514.157016594836</v>
      </c>
      <c r="AC293" s="27">
        <f t="shared" si="1440"/>
        <v>2373.2013373794707</v>
      </c>
      <c r="AD293" s="58">
        <f t="shared" si="1440"/>
        <v>1.3079835736914913</v>
      </c>
      <c r="AE293" s="27">
        <f t="shared" si="1381"/>
        <v>10272.93192283895</v>
      </c>
      <c r="AF293" s="27">
        <f t="shared" si="1359"/>
        <v>11031.4</v>
      </c>
      <c r="AI293" s="267">
        <f t="shared" si="1360"/>
        <v>36.951595978702862</v>
      </c>
      <c r="AJ293" s="267">
        <f t="shared" si="1382"/>
        <v>48.213836192889296</v>
      </c>
      <c r="AK293" s="267">
        <f t="shared" si="1361"/>
        <v>1380.4448564673598</v>
      </c>
      <c r="AL293" s="51">
        <f t="shared" si="1362"/>
        <v>7.6453559518161498E-7</v>
      </c>
      <c r="AM293" s="15"/>
      <c r="AN293" s="15"/>
      <c r="AO293" s="34">
        <f t="shared" si="1383"/>
        <v>0.93124462197354374</v>
      </c>
      <c r="AP293" s="34">
        <f t="shared" si="1384"/>
        <v>0.95917526333919545</v>
      </c>
      <c r="AR293" s="26">
        <f t="shared" si="1385"/>
        <v>1.1846240330021056</v>
      </c>
      <c r="AS293" s="26">
        <f t="shared" si="1386"/>
        <v>1.1881726525744827</v>
      </c>
      <c r="AT293" s="26">
        <f t="shared" si="1387"/>
        <v>0.96277889293426178</v>
      </c>
      <c r="AU293" s="26">
        <f t="shared" si="1388"/>
        <v>0.76453559518161507</v>
      </c>
      <c r="AW293" s="26">
        <f t="shared" si="1389"/>
        <v>0.96641919769885321</v>
      </c>
      <c r="AZ293" s="34">
        <f t="shared" si="1390"/>
        <v>9.0610274247615212</v>
      </c>
      <c r="BA293" s="34">
        <f t="shared" si="1391"/>
        <v>6.210830630436285</v>
      </c>
      <c r="BB293" s="34">
        <f t="shared" si="1392"/>
        <v>0.2151314735554391</v>
      </c>
      <c r="BC293">
        <f t="shared" si="1393"/>
        <v>1.1856913661833415E-4</v>
      </c>
      <c r="BE293" s="34"/>
      <c r="BI293" s="258">
        <f>[11]National!CQ223</f>
        <v>1.0801870084116778</v>
      </c>
      <c r="BJ293" s="258">
        <f>[10]Commercial_Total!Y222</f>
        <v>1.1931678044189229</v>
      </c>
      <c r="BK293" s="258">
        <f>[12]Total_Industrial!Z228</f>
        <v>0.97021034078647894</v>
      </c>
      <c r="BL293" s="51">
        <f t="shared" si="1363"/>
        <v>0.76453559518161507</v>
      </c>
      <c r="BM293" s="1"/>
      <c r="BN293" s="1"/>
      <c r="BO293" s="258">
        <f>[11]National!CU223</f>
        <v>1.096684207250366</v>
      </c>
      <c r="BP293" s="258">
        <f>[10]Commercial_Total!X222</f>
        <v>0.99581353785616666</v>
      </c>
      <c r="BQ293" s="258">
        <f>[12]Total_Industrial!AD228</f>
        <v>0.99234239321227213</v>
      </c>
      <c r="BR293" s="51">
        <v>1</v>
      </c>
      <c r="CA293" s="83">
        <f t="shared" si="1319"/>
        <v>1.3874055162178818</v>
      </c>
      <c r="CB293" s="83">
        <f t="shared" si="1394"/>
        <v>0.96180043382060998</v>
      </c>
      <c r="CC293" s="83">
        <f t="shared" si="1395"/>
        <v>0.96641919769885321</v>
      </c>
      <c r="CD293" s="83">
        <f t="shared" si="1396"/>
        <v>0.87219739218653047</v>
      </c>
      <c r="CE293" s="83">
        <f t="shared" si="1397"/>
        <v>1.0293084314144534</v>
      </c>
      <c r="CF293" s="83">
        <f t="shared" si="1398"/>
        <v>1.076478899451609</v>
      </c>
      <c r="CG293" s="471">
        <f t="shared" si="1373"/>
        <v>1.3408162118946034</v>
      </c>
      <c r="CH293" s="471">
        <f t="shared" si="1399"/>
        <v>1.3408153258662485</v>
      </c>
      <c r="CI293" s="9"/>
      <c r="CJ293" s="84">
        <f t="shared" si="1297"/>
        <v>0.8977601296352945</v>
      </c>
      <c r="CL293" s="87">
        <f t="shared" si="1250"/>
        <v>1.036058700382209</v>
      </c>
      <c r="CM293" s="87">
        <f t="shared" si="1298"/>
        <v>1.4354984916574638E-3</v>
      </c>
      <c r="CN293" s="92">
        <f t="shared" si="1299"/>
        <v>1</v>
      </c>
      <c r="CO293" s="92">
        <f t="shared" si="1300"/>
        <v>1</v>
      </c>
      <c r="CP293" s="5">
        <f t="shared" si="1301"/>
        <v>1</v>
      </c>
      <c r="CQ293" s="91">
        <f t="shared" si="1302"/>
        <v>1</v>
      </c>
      <c r="CR293" s="37">
        <f t="shared" si="1400"/>
        <v>1.3408162118946034</v>
      </c>
      <c r="CS293">
        <f t="shared" si="1401"/>
        <v>0.8977601296352945</v>
      </c>
      <c r="CT293" s="84">
        <f t="shared" si="1402"/>
        <v>1.1080280752458067</v>
      </c>
      <c r="CU293" s="205"/>
      <c r="CV293" s="244"/>
      <c r="CW293" s="5"/>
      <c r="CX293" s="26">
        <f t="shared" si="1403"/>
        <v>0.35953971346665803</v>
      </c>
      <c r="CY293" s="26">
        <f t="shared" si="1404"/>
        <v>0.32155672480881353</v>
      </c>
      <c r="CZ293" s="26">
        <f t="shared" si="1405"/>
        <v>0.31890346438133493</v>
      </c>
      <c r="DA293" s="26">
        <f t="shared" si="1406"/>
        <v>9.7343193502215627E-8</v>
      </c>
      <c r="DB293" s="26">
        <f t="shared" si="1407"/>
        <v>0</v>
      </c>
      <c r="DC293" s="26">
        <f t="shared" si="1303"/>
        <v>1</v>
      </c>
      <c r="DE293" s="26">
        <f t="shared" si="1320"/>
        <v>0.35822359150641547</v>
      </c>
      <c r="DF293" s="26">
        <f t="shared" si="1321"/>
        <v>0.32189400417202102</v>
      </c>
      <c r="DG293" s="26">
        <f t="shared" si="1322"/>
        <v>0.31987958480425893</v>
      </c>
      <c r="DH293" s="26">
        <f t="shared" si="1323"/>
        <v>9.8834010695936451E-8</v>
      </c>
      <c r="DI293" s="26" t="e">
        <f t="shared" si="1324"/>
        <v>#DIV/0!</v>
      </c>
      <c r="DJ293" s="26">
        <f t="shared" si="1325"/>
        <v>0.99999727931670601</v>
      </c>
      <c r="DK293" s="26"/>
      <c r="DL293" s="26">
        <f t="shared" si="1326"/>
        <v>0.35822456612200804</v>
      </c>
      <c r="DM293" s="26">
        <f t="shared" si="1327"/>
        <v>0.32189487994604332</v>
      </c>
      <c r="DN293" s="26">
        <f t="shared" si="1328"/>
        <v>0.31988045509766921</v>
      </c>
      <c r="DO293" s="26">
        <f t="shared" si="1329"/>
        <v>9.8834279592709812E-8</v>
      </c>
      <c r="DP293" s="26" t="e">
        <f t="shared" si="1330"/>
        <v>#DIV/0!</v>
      </c>
      <c r="DQ293" s="26">
        <f t="shared" si="1331"/>
        <v>1.0000000000000002</v>
      </c>
      <c r="DR293" s="26"/>
      <c r="DS293" s="26"/>
      <c r="DT293" s="26">
        <f t="shared" si="1332"/>
        <v>2.9622833171597536E-2</v>
      </c>
      <c r="DU293" s="26">
        <f t="shared" si="1333"/>
        <v>1.5070705022381985E-2</v>
      </c>
      <c r="DV293" s="26">
        <f t="shared" si="1334"/>
        <v>-1.6335028491667417E-2</v>
      </c>
      <c r="DW293" s="26">
        <f t="shared" si="1335"/>
        <v>-2.7153013111704136E-2</v>
      </c>
      <c r="DX293" s="26" t="e">
        <f t="shared" si="1336"/>
        <v>#DIV/0!</v>
      </c>
      <c r="DZ293" s="26">
        <f t="shared" si="1337"/>
        <v>1.0102901333178835</v>
      </c>
      <c r="EA293" s="26">
        <f t="shared" si="1338"/>
        <v>1.3333072874714689</v>
      </c>
      <c r="EB293" s="26">
        <f t="shared" si="1408"/>
        <v>1.1080280752458067</v>
      </c>
      <c r="ED293" s="26">
        <f t="shared" si="1428"/>
        <v>-2.8999771737879296E-2</v>
      </c>
      <c r="EE293" s="26">
        <f t="shared" si="1429"/>
        <v>-2.388303911042684E-2</v>
      </c>
      <c r="EF293" s="26">
        <f t="shared" si="1430"/>
        <v>3.5097498058400309E-3</v>
      </c>
      <c r="EG293" s="26">
        <f t="shared" si="1431"/>
        <v>-9.884324694335412E-3</v>
      </c>
      <c r="EH293" s="26" t="e">
        <f t="shared" si="1432"/>
        <v>#DIV/0!</v>
      </c>
      <c r="EJ293" s="26">
        <f t="shared" si="1433"/>
        <v>0.98318934360810895</v>
      </c>
      <c r="EK293" s="26">
        <f t="shared" si="1339"/>
        <v>0.72366807247085663</v>
      </c>
      <c r="EL293" s="26">
        <f t="shared" si="1409"/>
        <v>0.87219739218653047</v>
      </c>
      <c r="EO293" s="26">
        <f t="shared" si="1340"/>
        <v>3.3465446484637749E-2</v>
      </c>
      <c r="EP293" s="26">
        <f t="shared" si="1341"/>
        <v>2.5629366522696165E-2</v>
      </c>
      <c r="EQ293" s="26">
        <f t="shared" si="1342"/>
        <v>-1.09610807685696E-3</v>
      </c>
      <c r="ER293" s="26">
        <f t="shared" si="1343"/>
        <v>-2.7153013111704136E-2</v>
      </c>
      <c r="ES293" s="26"/>
      <c r="EU293" s="26">
        <f t="shared" si="1344"/>
        <v>1.0200865541163515</v>
      </c>
      <c r="EV293" s="26">
        <f t="shared" si="1345"/>
        <v>1.2859415254540119</v>
      </c>
      <c r="EW293" s="26">
        <f t="shared" si="1410"/>
        <v>1.076478899451609</v>
      </c>
      <c r="EX293" s="26">
        <f t="shared" si="1438"/>
        <v>1.9887480672845334E-2</v>
      </c>
      <c r="EY293" s="26">
        <f t="shared" si="1434"/>
        <v>-3.8426133130402438E-3</v>
      </c>
      <c r="EZ293" s="26">
        <f t="shared" si="1435"/>
        <v>-1.0558661500314211E-2</v>
      </c>
      <c r="FA293" s="26">
        <f t="shared" si="1436"/>
        <v>-1.5237874625554253E-2</v>
      </c>
      <c r="FB293" s="26">
        <f t="shared" si="1437"/>
        <v>0</v>
      </c>
      <c r="FC293" s="26"/>
      <c r="FD293" s="26"/>
      <c r="FE293" s="26">
        <f t="shared" si="1346"/>
        <v>0.9903968121244171</v>
      </c>
      <c r="FF293" s="26">
        <f t="shared" si="1347"/>
        <v>1.0368346736153937</v>
      </c>
      <c r="FG293" s="26">
        <f t="shared" si="1411"/>
        <v>1.0293084314144534</v>
      </c>
      <c r="FW293" s="26">
        <f t="shared" si="1412"/>
        <v>1.3874055162178818</v>
      </c>
      <c r="FY293" s="8">
        <f t="shared" si="1348"/>
        <v>47</v>
      </c>
      <c r="FZ293" t="b">
        <f t="shared" si="1314"/>
        <v>0</v>
      </c>
      <c r="GD293" s="11"/>
      <c r="GE293" s="11"/>
      <c r="GF293" s="11"/>
      <c r="GG293" s="11" t="str">
        <f t="shared" ca="1" si="1413"/>
        <v/>
      </c>
      <c r="GH293" s="20" t="str">
        <f t="shared" ca="1" si="1414"/>
        <v/>
      </c>
      <c r="GI293" s="20" t="str">
        <f t="shared" ca="1" si="1415"/>
        <v/>
      </c>
      <c r="GJ293" s="20" t="str">
        <f t="shared" ca="1" si="1416"/>
        <v/>
      </c>
      <c r="GN293" s="12" t="str">
        <f t="shared" ca="1" si="1376"/>
        <v/>
      </c>
      <c r="GO293" s="12" t="str">
        <f t="shared" ca="1" si="1377"/>
        <v/>
      </c>
      <c r="GP293" s="12" t="str">
        <f t="shared" ca="1" si="1378"/>
        <v/>
      </c>
      <c r="GQ293" s="12" t="str">
        <f t="shared" ca="1" si="1379"/>
        <v/>
      </c>
      <c r="GR293" s="12" t="str">
        <f t="shared" ca="1" si="1380"/>
        <v/>
      </c>
      <c r="GY293" s="14"/>
      <c r="HA293">
        <f t="shared" si="1272"/>
        <v>1</v>
      </c>
      <c r="HB293">
        <f t="shared" si="1417"/>
        <v>1</v>
      </c>
      <c r="HC293">
        <f t="shared" si="1418"/>
        <v>1</v>
      </c>
      <c r="HD293">
        <f t="shared" si="1419"/>
        <v>1</v>
      </c>
      <c r="HE293">
        <f t="shared" si="1420"/>
        <v>1</v>
      </c>
      <c r="HF293">
        <f t="shared" si="1421"/>
        <v>1</v>
      </c>
      <c r="HH293">
        <f t="shared" si="1422"/>
        <v>1</v>
      </c>
      <c r="HJ293">
        <f t="shared" si="1423"/>
        <v>1</v>
      </c>
      <c r="HK293">
        <f t="shared" si="1424"/>
        <v>1</v>
      </c>
      <c r="HL293">
        <f t="shared" si="1425"/>
        <v>1</v>
      </c>
      <c r="HM293">
        <f t="shared" si="1426"/>
        <v>1</v>
      </c>
      <c r="HN293" t="e">
        <f t="shared" si="1427"/>
        <v>#DIV/0!</v>
      </c>
      <c r="HP293" s="8">
        <f t="shared" si="1349"/>
        <v>47</v>
      </c>
      <c r="HQ293" t="b">
        <f t="shared" si="1317"/>
        <v>0</v>
      </c>
      <c r="HT293" s="11"/>
      <c r="HU293" s="11"/>
      <c r="HV293" s="11"/>
      <c r="HW293" s="11" t="str">
        <f t="shared" ca="1" si="1364"/>
        <v/>
      </c>
      <c r="HX293" s="12" t="str">
        <f t="shared" ca="1" si="1365"/>
        <v/>
      </c>
      <c r="HY293" s="12" t="str">
        <f t="shared" ca="1" si="1366"/>
        <v/>
      </c>
      <c r="HZ293" s="12" t="str">
        <f t="shared" ca="1" si="1367"/>
        <v/>
      </c>
      <c r="IC293" s="12" t="str">
        <f t="shared" ca="1" si="1368"/>
        <v/>
      </c>
      <c r="ID293" s="12" t="str">
        <f t="shared" ca="1" si="1369"/>
        <v/>
      </c>
      <c r="IE293" s="12" t="str">
        <f t="shared" ca="1" si="1370"/>
        <v/>
      </c>
      <c r="IF293" s="12" t="str">
        <f t="shared" ca="1" si="1371"/>
        <v/>
      </c>
      <c r="IG293" s="12" t="str">
        <f t="shared" ca="1" si="1372"/>
        <v/>
      </c>
    </row>
    <row r="294" spans="1:241" x14ac:dyDescent="0.2">
      <c r="A294" t="s">
        <v>200</v>
      </c>
      <c r="B294" s="1">
        <f t="shared" si="1318"/>
        <v>1997</v>
      </c>
      <c r="C294" s="42">
        <f>'Annual Data - MER Dec 2019 PNNL'!C61</f>
        <v>3670.9029999999998</v>
      </c>
      <c r="D294" s="42">
        <f>'Annual Data - MER Dec 2019 PNNL'!F61</f>
        <v>3502.848</v>
      </c>
      <c r="E294" s="42">
        <f>'Annual Data - MER Dec 2019 PNNL'!I61</f>
        <v>3542.328</v>
      </c>
      <c r="F294" s="42">
        <f>'Annual Data - MER Dec 2019 PNNL'!L61</f>
        <v>16.744</v>
      </c>
      <c r="G294" s="42"/>
      <c r="H294" s="42">
        <f t="shared" si="1292"/>
        <v>10732.823</v>
      </c>
      <c r="I294" s="27">
        <f t="shared" si="1293"/>
        <v>3145.6104923798362</v>
      </c>
      <c r="J294" s="1"/>
      <c r="K294" s="525"/>
      <c r="L294" s="27">
        <f>[11]National!H224</f>
        <v>3670.902</v>
      </c>
      <c r="M294" s="42">
        <f>[10]Commercial_Total!D223</f>
        <v>3385.1272613000001</v>
      </c>
      <c r="N294" s="42">
        <f>[12]Total_Industrial!F229</f>
        <v>3255.3287496595676</v>
      </c>
      <c r="O294" s="440">
        <v>1E-3</v>
      </c>
      <c r="P294" s="27"/>
      <c r="Q294" s="27">
        <f t="shared" si="1294"/>
        <v>10311.359010959568</v>
      </c>
      <c r="R294" s="27">
        <f t="shared" si="1295"/>
        <v>3022.0864627665792</v>
      </c>
      <c r="S294" s="27"/>
      <c r="T294" s="51">
        <f t="shared" si="1350"/>
        <v>0.99999972758746292</v>
      </c>
      <c r="U294" s="51">
        <f t="shared" si="1351"/>
        <v>0.96639284984675333</v>
      </c>
      <c r="V294" s="51">
        <f t="shared" si="1352"/>
        <v>0.91898004635922126</v>
      </c>
      <c r="W294" s="51">
        <f t="shared" si="1353"/>
        <v>5.9722885809842335E-5</v>
      </c>
      <c r="X294" s="51" t="e">
        <f t="shared" si="1354"/>
        <v>#DIV/0!</v>
      </c>
      <c r="Y294" s="51">
        <f t="shared" si="1355"/>
        <v>0.96073130163048137</v>
      </c>
      <c r="AA294" s="23">
        <f t="shared" si="1439"/>
        <v>100775.68324445431</v>
      </c>
      <c r="AB294" s="23">
        <f t="shared" si="1439"/>
        <v>69518.180139864577</v>
      </c>
      <c r="AC294" s="27">
        <f t="shared" si="1440"/>
        <v>2504.5077686454097</v>
      </c>
      <c r="AD294" s="58">
        <f t="shared" si="1440"/>
        <v>1.337441386758899</v>
      </c>
      <c r="AE294" s="27">
        <f t="shared" si="1381"/>
        <v>10311.359010959568</v>
      </c>
      <c r="AF294" s="27">
        <f t="shared" si="1359"/>
        <v>11521.9</v>
      </c>
      <c r="AI294" s="267">
        <f t="shared" si="1360"/>
        <v>36.42646600663965</v>
      </c>
      <c r="AJ294" s="267">
        <f t="shared" si="1382"/>
        <v>48.694129427574431</v>
      </c>
      <c r="AK294" s="267">
        <f t="shared" si="1361"/>
        <v>1299.787842710605</v>
      </c>
      <c r="AL294" s="51">
        <f t="shared" si="1362"/>
        <v>7.4769631768563658E-7</v>
      </c>
      <c r="AM294" s="15"/>
      <c r="AN294" s="15"/>
      <c r="AO294" s="34">
        <f t="shared" si="1383"/>
        <v>0.89493564524597236</v>
      </c>
      <c r="AP294" s="34">
        <f t="shared" si="1384"/>
        <v>0.93151502790338403</v>
      </c>
      <c r="AR294" s="26">
        <f t="shared" si="1385"/>
        <v>1.1677889933000494</v>
      </c>
      <c r="AS294" s="26">
        <f t="shared" si="1386"/>
        <v>1.2000089081337026</v>
      </c>
      <c r="AT294" s="26">
        <f t="shared" si="1387"/>
        <v>0.90652538157645546</v>
      </c>
      <c r="AU294" s="26">
        <f t="shared" si="1388"/>
        <v>0.7476963176856366</v>
      </c>
      <c r="AW294" s="26">
        <f t="shared" si="1389"/>
        <v>0.92873877374755898</v>
      </c>
      <c r="AZ294" s="34">
        <f t="shared" si="1390"/>
        <v>8.7464466142263273</v>
      </c>
      <c r="BA294" s="34">
        <f t="shared" si="1391"/>
        <v>6.0335691283438129</v>
      </c>
      <c r="BB294" s="34">
        <f t="shared" si="1392"/>
        <v>0.21736933740489067</v>
      </c>
      <c r="BC294">
        <f t="shared" si="1393"/>
        <v>1.1607819775895461E-4</v>
      </c>
      <c r="BE294" s="34"/>
      <c r="BI294" s="258">
        <f>[11]National!CQ224</f>
        <v>1.0702653724426303</v>
      </c>
      <c r="BJ294" s="258">
        <f>[10]Commercial_Total!Y223</f>
        <v>1.2054126961740241</v>
      </c>
      <c r="BK294" s="258">
        <f>[12]Total_Industrial!Z229</f>
        <v>0.91562136714261</v>
      </c>
      <c r="BL294" s="51">
        <f t="shared" si="1363"/>
        <v>0.7476963176856366</v>
      </c>
      <c r="BM294" s="1"/>
      <c r="BN294" s="1"/>
      <c r="BO294" s="258">
        <f>[11]National!CU224</f>
        <v>1.0911209718341577</v>
      </c>
      <c r="BP294" s="258">
        <f>[10]Commercial_Total!X223</f>
        <v>0.99551706394210593</v>
      </c>
      <c r="BQ294" s="258">
        <f>[12]Total_Industrial!AD229</f>
        <v>0.99006850438305283</v>
      </c>
      <c r="BR294" s="51">
        <v>1</v>
      </c>
      <c r="CA294" s="83">
        <f t="shared" si="1319"/>
        <v>1.4490950937606115</v>
      </c>
      <c r="CB294" s="83">
        <f t="shared" si="1394"/>
        <v>0.93406449497964372</v>
      </c>
      <c r="CC294" s="83">
        <f t="shared" si="1395"/>
        <v>0.92873877374755898</v>
      </c>
      <c r="CD294" s="83">
        <f t="shared" si="1396"/>
        <v>0.85598180812335178</v>
      </c>
      <c r="CE294" s="83">
        <f t="shared" si="1397"/>
        <v>1.0265903223572328</v>
      </c>
      <c r="CF294" s="83">
        <f t="shared" si="1398"/>
        <v>1.0568960202280107</v>
      </c>
      <c r="CG294" s="471">
        <f t="shared" si="1373"/>
        <v>1.3458319968324601</v>
      </c>
      <c r="CH294" s="471">
        <f t="shared" si="1399"/>
        <v>1.3458308004228343</v>
      </c>
      <c r="CI294" s="9"/>
      <c r="CJ294" s="84">
        <f t="shared" si="1297"/>
        <v>0.87874264033327865</v>
      </c>
      <c r="CL294" s="87">
        <f t="shared" si="1250"/>
        <v>0.94984787991487296</v>
      </c>
      <c r="CM294" s="87">
        <f t="shared" si="1298"/>
        <v>1.3315420339250353E-3</v>
      </c>
      <c r="CN294" s="92">
        <f t="shared" si="1299"/>
        <v>1</v>
      </c>
      <c r="CO294" s="92">
        <f t="shared" si="1300"/>
        <v>1</v>
      </c>
      <c r="CP294" s="5">
        <f t="shared" si="1301"/>
        <v>1</v>
      </c>
      <c r="CQ294" s="91">
        <f t="shared" si="1302"/>
        <v>1</v>
      </c>
      <c r="CR294" s="37">
        <f t="shared" si="1400"/>
        <v>1.3458319968324601</v>
      </c>
      <c r="CS294">
        <f t="shared" si="1401"/>
        <v>0.87874264033327865</v>
      </c>
      <c r="CT294" s="84">
        <f t="shared" si="1402"/>
        <v>1.0849982615678702</v>
      </c>
      <c r="CU294" s="205"/>
      <c r="CV294" s="244"/>
      <c r="CW294" s="5"/>
      <c r="CX294" s="26">
        <f t="shared" si="1403"/>
        <v>0.35600564349455122</v>
      </c>
      <c r="CY294" s="26">
        <f t="shared" si="1404"/>
        <v>0.32829108730498779</v>
      </c>
      <c r="CZ294" s="26">
        <f t="shared" si="1405"/>
        <v>0.31570317222003397</v>
      </c>
      <c r="DA294" s="26">
        <f t="shared" si="1406"/>
        <v>9.6980427016180552E-8</v>
      </c>
      <c r="DB294" s="26">
        <f t="shared" si="1407"/>
        <v>0</v>
      </c>
      <c r="DC294" s="26">
        <f t="shared" si="1303"/>
        <v>1</v>
      </c>
      <c r="DE294" s="26">
        <f t="shared" si="1320"/>
        <v>0.35776976934011728</v>
      </c>
      <c r="DF294" s="26">
        <f t="shared" si="1321"/>
        <v>0.32491227437529119</v>
      </c>
      <c r="DG294" s="26">
        <f t="shared" si="1322"/>
        <v>0.31730062846134544</v>
      </c>
      <c r="DH294" s="26">
        <f t="shared" si="1323"/>
        <v>9.7161697389365355E-8</v>
      </c>
      <c r="DI294" s="26" t="e">
        <f t="shared" si="1324"/>
        <v>#DIV/0!</v>
      </c>
      <c r="DJ294" s="26">
        <f t="shared" si="1325"/>
        <v>0.99998276933845121</v>
      </c>
      <c r="DK294" s="26"/>
      <c r="DL294" s="26">
        <f t="shared" si="1326"/>
        <v>0.35777593405614733</v>
      </c>
      <c r="DM294" s="26">
        <f t="shared" si="1327"/>
        <v>0.3249178729251907</v>
      </c>
      <c r="DN294" s="26">
        <f t="shared" si="1328"/>
        <v>0.31730609585529046</v>
      </c>
      <c r="DO294" s="26">
        <f t="shared" si="1329"/>
        <v>9.7163371578535961E-8</v>
      </c>
      <c r="DP294" s="26" t="e">
        <f t="shared" si="1330"/>
        <v>#DIV/0!</v>
      </c>
      <c r="DQ294" s="26">
        <f t="shared" si="1331"/>
        <v>1</v>
      </c>
      <c r="DR294" s="26"/>
      <c r="DS294" s="26"/>
      <c r="DT294" s="26">
        <f t="shared" si="1332"/>
        <v>-1.4313240853082766E-2</v>
      </c>
      <c r="DU294" s="26">
        <f t="shared" si="1333"/>
        <v>9.9124393802455645E-3</v>
      </c>
      <c r="DV294" s="26">
        <f t="shared" si="1334"/>
        <v>-6.0204753746982906E-2</v>
      </c>
      <c r="DW294" s="26">
        <f t="shared" si="1335"/>
        <v>-2.2271681227456958E-2</v>
      </c>
      <c r="DX294" s="26" t="e">
        <f t="shared" si="1336"/>
        <v>#DIV/0!</v>
      </c>
      <c r="DZ294" s="26">
        <f t="shared" si="1337"/>
        <v>0.97921549625642157</v>
      </c>
      <c r="EA294" s="26">
        <f t="shared" si="1338"/>
        <v>1.3055951571636777</v>
      </c>
      <c r="EB294" s="26">
        <f t="shared" si="1408"/>
        <v>1.0849982615678702</v>
      </c>
      <c r="ED294" s="26">
        <f t="shared" si="1428"/>
        <v>-3.5334999260082996E-2</v>
      </c>
      <c r="EE294" s="26">
        <f t="shared" si="1429"/>
        <v>-2.8955913028861625E-2</v>
      </c>
      <c r="EF294" s="26">
        <f t="shared" si="1430"/>
        <v>1.0348576300156323E-2</v>
      </c>
      <c r="EG294" s="26">
        <f t="shared" si="1431"/>
        <v>-2.1232139221462169E-2</v>
      </c>
      <c r="EH294" s="26" t="e">
        <f t="shared" si="1432"/>
        <v>#DIV/0!</v>
      </c>
      <c r="EJ294" s="26">
        <f t="shared" si="1433"/>
        <v>0.98140835525484948</v>
      </c>
      <c r="EK294" s="26">
        <f t="shared" si="1339"/>
        <v>0.71021389275407065</v>
      </c>
      <c r="EL294" s="26">
        <f t="shared" si="1409"/>
        <v>0.85598180812335178</v>
      </c>
      <c r="EO294" s="26">
        <f t="shared" si="1340"/>
        <v>-9.2275527304667357E-3</v>
      </c>
      <c r="EP294" s="26">
        <f t="shared" si="1341"/>
        <v>1.0210204016598388E-2</v>
      </c>
      <c r="EQ294" s="26">
        <f t="shared" si="1342"/>
        <v>-5.7909969589580911E-2</v>
      </c>
      <c r="ER294" s="26">
        <f t="shared" si="1343"/>
        <v>-2.2271681227456958E-2</v>
      </c>
      <c r="ES294" s="26"/>
      <c r="EU294" s="26">
        <f t="shared" si="1344"/>
        <v>0.98180839472694303</v>
      </c>
      <c r="EV294" s="26">
        <f t="shared" si="1345"/>
        <v>1.2625481848187197</v>
      </c>
      <c r="EW294" s="26">
        <f t="shared" si="1410"/>
        <v>1.0568960202280107</v>
      </c>
      <c r="EX294" s="26">
        <f t="shared" si="1438"/>
        <v>-1.8359107051549833E-2</v>
      </c>
      <c r="EY294" s="26">
        <f t="shared" si="1434"/>
        <v>-5.0856881226155962E-3</v>
      </c>
      <c r="EZ294" s="26">
        <f t="shared" si="1435"/>
        <v>-2.9776463635271646E-4</v>
      </c>
      <c r="FA294" s="26">
        <f t="shared" si="1436"/>
        <v>-2.2940650994371287E-3</v>
      </c>
      <c r="FB294" s="26">
        <f t="shared" si="1437"/>
        <v>0</v>
      </c>
      <c r="FC294" s="26"/>
      <c r="FD294" s="26"/>
      <c r="FE294" s="26">
        <f t="shared" si="1346"/>
        <v>0.99735928612429081</v>
      </c>
      <c r="FF294" s="26">
        <f t="shared" si="1347"/>
        <v>1.0340966899059612</v>
      </c>
      <c r="FG294" s="26">
        <f t="shared" si="1411"/>
        <v>1.0265903223572328</v>
      </c>
      <c r="FW294" s="26">
        <f t="shared" si="1412"/>
        <v>1.4490950937606115</v>
      </c>
      <c r="FY294" s="8">
        <f t="shared" si="1348"/>
        <v>48</v>
      </c>
      <c r="FZ294" t="b">
        <f t="shared" si="1314"/>
        <v>0</v>
      </c>
      <c r="GD294" s="11"/>
      <c r="GE294" s="11"/>
      <c r="GF294" s="11"/>
      <c r="GG294" s="11" t="str">
        <f t="shared" ca="1" si="1413"/>
        <v/>
      </c>
      <c r="GH294" s="20" t="str">
        <f t="shared" ca="1" si="1414"/>
        <v/>
      </c>
      <c r="GI294" s="20" t="str">
        <f t="shared" ca="1" si="1415"/>
        <v/>
      </c>
      <c r="GJ294" s="20" t="str">
        <f t="shared" ca="1" si="1416"/>
        <v/>
      </c>
      <c r="GN294" s="12" t="str">
        <f t="shared" ca="1" si="1376"/>
        <v/>
      </c>
      <c r="GO294" s="12" t="str">
        <f t="shared" ca="1" si="1377"/>
        <v/>
      </c>
      <c r="GP294" s="12" t="str">
        <f t="shared" ca="1" si="1378"/>
        <v/>
      </c>
      <c r="GQ294" s="12" t="str">
        <f t="shared" ca="1" si="1379"/>
        <v/>
      </c>
      <c r="GR294" s="12" t="str">
        <f t="shared" ca="1" si="1380"/>
        <v/>
      </c>
      <c r="GY294" s="14"/>
      <c r="HA294">
        <f t="shared" si="1272"/>
        <v>1.0444639846257047</v>
      </c>
      <c r="HB294">
        <f t="shared" si="1417"/>
        <v>0.98140835525484948</v>
      </c>
      <c r="HC294">
        <f t="shared" si="1418"/>
        <v>0.99735928612429081</v>
      </c>
      <c r="HD294">
        <f t="shared" si="1419"/>
        <v>0.98180839472694315</v>
      </c>
      <c r="HE294">
        <f t="shared" si="1420"/>
        <v>1.0037408444896183</v>
      </c>
      <c r="HF294">
        <f t="shared" si="1421"/>
        <v>1.003740615474652</v>
      </c>
      <c r="HH294">
        <f t="shared" si="1422"/>
        <v>0.97881673659339108</v>
      </c>
      <c r="HJ294">
        <f t="shared" si="1423"/>
        <v>0.98578870659968598</v>
      </c>
      <c r="HK294">
        <f t="shared" si="1424"/>
        <v>1.0099617303373998</v>
      </c>
      <c r="HL294">
        <f t="shared" si="1425"/>
        <v>0.94157172350718821</v>
      </c>
      <c r="HM294">
        <f t="shared" si="1426"/>
        <v>0.97797450164242739</v>
      </c>
      <c r="HN294" t="e">
        <f t="shared" si="1427"/>
        <v>#DIV/0!</v>
      </c>
      <c r="HP294" s="8">
        <f t="shared" si="1349"/>
        <v>48</v>
      </c>
      <c r="HQ294" t="b">
        <f t="shared" si="1317"/>
        <v>0</v>
      </c>
      <c r="HT294" s="11"/>
      <c r="HU294" s="11"/>
      <c r="HV294" s="11"/>
      <c r="HW294" s="11" t="str">
        <f t="shared" ca="1" si="1364"/>
        <v/>
      </c>
      <c r="HX294" s="12" t="str">
        <f t="shared" ca="1" si="1365"/>
        <v/>
      </c>
      <c r="HY294" s="12" t="str">
        <f t="shared" ca="1" si="1366"/>
        <v/>
      </c>
      <c r="HZ294" s="12" t="str">
        <f t="shared" ca="1" si="1367"/>
        <v/>
      </c>
      <c r="IC294" s="12" t="str">
        <f t="shared" ca="1" si="1368"/>
        <v/>
      </c>
      <c r="ID294" s="12" t="str">
        <f t="shared" ca="1" si="1369"/>
        <v/>
      </c>
      <c r="IE294" s="12" t="str">
        <f t="shared" ca="1" si="1370"/>
        <v/>
      </c>
      <c r="IF294" s="12" t="str">
        <f t="shared" ca="1" si="1371"/>
        <v/>
      </c>
      <c r="IG294" s="12" t="str">
        <f t="shared" ca="1" si="1372"/>
        <v/>
      </c>
    </row>
    <row r="295" spans="1:241" x14ac:dyDescent="0.2">
      <c r="A295" t="s">
        <v>200</v>
      </c>
      <c r="B295" s="1">
        <f t="shared" si="1318"/>
        <v>1998</v>
      </c>
      <c r="C295" s="42">
        <f>'Annual Data - MER Dec 2019 PNNL'!C62</f>
        <v>3855.9319999999998</v>
      </c>
      <c r="D295" s="42">
        <f>'Annual Data - MER Dec 2019 PNNL'!F62</f>
        <v>3677.989</v>
      </c>
      <c r="E295" s="42">
        <f>'Annual Data - MER Dec 2019 PNNL'!I62</f>
        <v>3586.7049999999999</v>
      </c>
      <c r="F295" s="42">
        <f>'Annual Data - MER Dec 2019 PNNL'!L62</f>
        <v>16.928999999999998</v>
      </c>
      <c r="G295" s="42"/>
      <c r="H295" s="42">
        <f t="shared" si="1292"/>
        <v>11137.555</v>
      </c>
      <c r="I295" s="27">
        <f t="shared" si="1293"/>
        <v>3264.2306565064482</v>
      </c>
      <c r="J295" s="1"/>
      <c r="K295" s="525"/>
      <c r="L295" s="27">
        <f>[11]National!H225</f>
        <v>3855.933</v>
      </c>
      <c r="M295" s="42">
        <f>[10]Commercial_Total!D224</f>
        <v>3560.268264712</v>
      </c>
      <c r="N295" s="42">
        <f>[12]Total_Industrial!F230</f>
        <v>3268.5786373167084</v>
      </c>
      <c r="O295" s="440">
        <v>1E-3</v>
      </c>
      <c r="P295" s="27"/>
      <c r="Q295" s="27">
        <f t="shared" si="1294"/>
        <v>10684.78090202871</v>
      </c>
      <c r="R295" s="27">
        <f t="shared" si="1295"/>
        <v>3131.530158859528</v>
      </c>
      <c r="S295" s="27"/>
      <c r="T295" s="51">
        <f t="shared" si="1350"/>
        <v>1.0000002593406732</v>
      </c>
      <c r="U295" s="51">
        <f t="shared" si="1351"/>
        <v>0.96799317907476068</v>
      </c>
      <c r="V295" s="51">
        <f t="shared" si="1352"/>
        <v>0.91130400669046063</v>
      </c>
      <c r="W295" s="51">
        <f t="shared" si="1353"/>
        <v>5.907023450883101E-5</v>
      </c>
      <c r="X295" s="51" t="e">
        <f t="shared" si="1354"/>
        <v>#DIV/0!</v>
      </c>
      <c r="Y295" s="51">
        <f t="shared" si="1355"/>
        <v>0.95934708309217864</v>
      </c>
      <c r="AA295" s="23">
        <f t="shared" si="1439"/>
        <v>101975.47074959462</v>
      </c>
      <c r="AB295" s="23">
        <f t="shared" si="1439"/>
        <v>70796.689723326577</v>
      </c>
      <c r="AC295" s="27">
        <f t="shared" si="1440"/>
        <v>2596.9806322047389</v>
      </c>
      <c r="AD295" s="58">
        <f t="shared" si="1440"/>
        <v>1.3675690388224764</v>
      </c>
      <c r="AE295" s="27">
        <f t="shared" si="1381"/>
        <v>10684.78090202871</v>
      </c>
      <c r="AF295" s="27">
        <f t="shared" si="1359"/>
        <v>12038.3</v>
      </c>
      <c r="AI295" s="267">
        <f t="shared" si="1360"/>
        <v>37.812357929373206</v>
      </c>
      <c r="AJ295" s="267">
        <f t="shared" si="1382"/>
        <v>50.288626186132802</v>
      </c>
      <c r="AK295" s="267">
        <f t="shared" si="1361"/>
        <v>1258.6072444220763</v>
      </c>
      <c r="AL295" s="51">
        <f t="shared" si="1362"/>
        <v>7.3122450977760807E-7</v>
      </c>
      <c r="AM295" s="15"/>
      <c r="AN295" s="15"/>
      <c r="AO295" s="34">
        <f t="shared" si="1383"/>
        <v>0.88756559497841969</v>
      </c>
      <c r="AP295" s="34">
        <f t="shared" si="1384"/>
        <v>0.92517672761104153</v>
      </c>
      <c r="AR295" s="26">
        <f t="shared" si="1385"/>
        <v>1.2122190330677469</v>
      </c>
      <c r="AS295" s="26">
        <f t="shared" si="1386"/>
        <v>1.239303384423833</v>
      </c>
      <c r="AT295" s="26">
        <f t="shared" si="1387"/>
        <v>0.87780434238039418</v>
      </c>
      <c r="AU295" s="26">
        <f t="shared" si="1388"/>
        <v>0.73122450977760811</v>
      </c>
      <c r="AW295" s="26">
        <f t="shared" si="1389"/>
        <v>0.92109034507639642</v>
      </c>
      <c r="AZ295" s="34">
        <f t="shared" si="1390"/>
        <v>8.4709195442541407</v>
      </c>
      <c r="BA295" s="34">
        <f t="shared" si="1391"/>
        <v>5.8809540984463409</v>
      </c>
      <c r="BB295" s="34">
        <f t="shared" si="1392"/>
        <v>0.21572652552310034</v>
      </c>
      <c r="BC295">
        <f t="shared" si="1393"/>
        <v>1.1360150842082989E-4</v>
      </c>
      <c r="BE295" s="34"/>
      <c r="BI295" s="258">
        <f>[11]National!CQ225</f>
        <v>1.0695345611576814</v>
      </c>
      <c r="BJ295" s="258">
        <f>[10]Commercial_Total!Y224</f>
        <v>1.2210440720002609</v>
      </c>
      <c r="BK295" s="258">
        <f>[12]Total_Industrial!Z230</f>
        <v>0.89402482780564063</v>
      </c>
      <c r="BL295" s="51">
        <f t="shared" si="1363"/>
        <v>0.73122450977760811</v>
      </c>
      <c r="BM295" s="1"/>
      <c r="BN295" s="1"/>
      <c r="BO295" s="258">
        <f>[11]National!CU225</f>
        <v>1.1334080048386856</v>
      </c>
      <c r="BP295" s="258">
        <f>[10]Commercial_Total!X224</f>
        <v>1.0149538520699424</v>
      </c>
      <c r="BQ295" s="258">
        <f>[12]Total_Industrial!AD230</f>
        <v>0.98186026196031673</v>
      </c>
      <c r="BR295" s="51">
        <v>1</v>
      </c>
      <c r="CA295" s="83">
        <f t="shared" si="1319"/>
        <v>1.5140420822276162</v>
      </c>
      <c r="CB295" s="83">
        <f t="shared" si="1394"/>
        <v>0.92770884736876014</v>
      </c>
      <c r="CC295" s="83">
        <f t="shared" si="1395"/>
        <v>0.92109034507639642</v>
      </c>
      <c r="CD295" s="83">
        <f t="shared" si="1396"/>
        <v>0.83710036524889864</v>
      </c>
      <c r="CE295" s="83">
        <f t="shared" si="1397"/>
        <v>1.044648704253508</v>
      </c>
      <c r="CF295" s="83">
        <f t="shared" si="1398"/>
        <v>1.0533068807282924</v>
      </c>
      <c r="CG295" s="471">
        <f t="shared" si="1373"/>
        <v>1.3945711255703843</v>
      </c>
      <c r="CH295" s="471">
        <f t="shared" si="1399"/>
        <v>1.3945695439792207</v>
      </c>
      <c r="CI295" s="9"/>
      <c r="CJ295" s="84">
        <f t="shared" si="1297"/>
        <v>0.8744758118874002</v>
      </c>
      <c r="CL295" s="87">
        <f t="shared" si="1250"/>
        <v>0.96428897022735771</v>
      </c>
      <c r="CM295" s="87">
        <f t="shared" si="1298"/>
        <v>1.2208603615368524E-3</v>
      </c>
      <c r="CN295" s="92">
        <f t="shared" si="1299"/>
        <v>1</v>
      </c>
      <c r="CO295" s="92">
        <f t="shared" si="1300"/>
        <v>1</v>
      </c>
      <c r="CP295" s="5">
        <f t="shared" si="1301"/>
        <v>1</v>
      </c>
      <c r="CQ295" s="91">
        <f t="shared" si="1302"/>
        <v>1</v>
      </c>
      <c r="CR295" s="37">
        <f t="shared" si="1400"/>
        <v>1.3945711255703843</v>
      </c>
      <c r="CS295">
        <f t="shared" si="1401"/>
        <v>0.8744758118874002</v>
      </c>
      <c r="CT295" s="84">
        <f t="shared" si="1402"/>
        <v>1.1003344202370815</v>
      </c>
      <c r="CU295" s="205"/>
      <c r="CV295" s="244"/>
      <c r="CW295" s="5"/>
      <c r="CX295" s="26">
        <f t="shared" si="1403"/>
        <v>0.36088086740907133</v>
      </c>
      <c r="CY295" s="26">
        <f t="shared" si="1404"/>
        <v>0.33320929061222165</v>
      </c>
      <c r="CZ295" s="26">
        <f t="shared" si="1405"/>
        <v>0.30590974838764418</v>
      </c>
      <c r="DA295" s="26">
        <f t="shared" si="1406"/>
        <v>9.359106276200113E-8</v>
      </c>
      <c r="DB295" s="26">
        <f t="shared" si="1407"/>
        <v>0</v>
      </c>
      <c r="DC295" s="26">
        <f t="shared" si="1303"/>
        <v>1</v>
      </c>
      <c r="DE295" s="26">
        <f t="shared" si="1320"/>
        <v>0.3584377296814652</v>
      </c>
      <c r="DF295" s="26">
        <f t="shared" si="1321"/>
        <v>0.33074409445960684</v>
      </c>
      <c r="DG295" s="26">
        <f t="shared" si="1322"/>
        <v>0.31078074293309699</v>
      </c>
      <c r="DH295" s="26">
        <f t="shared" si="1323"/>
        <v>9.5275697251827049E-8</v>
      </c>
      <c r="DI295" s="26" t="e">
        <f t="shared" si="1324"/>
        <v>#DIV/0!</v>
      </c>
      <c r="DJ295" s="26">
        <f t="shared" si="1325"/>
        <v>0.9999626623498663</v>
      </c>
      <c r="DK295" s="26"/>
      <c r="DL295" s="26">
        <f t="shared" si="1326"/>
        <v>0.35845111340372748</v>
      </c>
      <c r="DM295" s="26">
        <f t="shared" si="1327"/>
        <v>0.33075644412799715</v>
      </c>
      <c r="DN295" s="26">
        <f t="shared" si="1328"/>
        <v>0.31079234718902055</v>
      </c>
      <c r="DO295" s="26">
        <f t="shared" si="1329"/>
        <v>9.5279254755306106E-8</v>
      </c>
      <c r="DP295" s="26" t="e">
        <f t="shared" si="1330"/>
        <v>#DIV/0!</v>
      </c>
      <c r="DQ295" s="26">
        <f t="shared" si="1331"/>
        <v>1</v>
      </c>
      <c r="DR295" s="26"/>
      <c r="DS295" s="26"/>
      <c r="DT295" s="26">
        <f t="shared" si="1332"/>
        <v>3.7340380007585564E-2</v>
      </c>
      <c r="DU295" s="26">
        <f t="shared" si="1333"/>
        <v>3.2220454789514255E-2</v>
      </c>
      <c r="DV295" s="26">
        <f t="shared" si="1334"/>
        <v>-3.2195305203396571E-2</v>
      </c>
      <c r="DW295" s="26">
        <f t="shared" si="1335"/>
        <v>-2.2276363623654837E-2</v>
      </c>
      <c r="DX295" s="26" t="e">
        <f t="shared" si="1336"/>
        <v>#DIV/0!</v>
      </c>
      <c r="DZ295" s="26">
        <f t="shared" si="1337"/>
        <v>1.0141347310981401</v>
      </c>
      <c r="EA295" s="26">
        <f t="shared" si="1338"/>
        <v>1.3240493936332203</v>
      </c>
      <c r="EB295" s="26">
        <f t="shared" si="1408"/>
        <v>1.1003344202370815</v>
      </c>
      <c r="ED295" s="26">
        <f t="shared" si="1428"/>
        <v>-3.2008449038577316E-2</v>
      </c>
      <c r="EE295" s="26">
        <f t="shared" si="1429"/>
        <v>-2.5619720497849292E-2</v>
      </c>
      <c r="EF295" s="26">
        <f t="shared" si="1430"/>
        <v>-7.5864024643771755E-3</v>
      </c>
      <c r="EG295" s="26">
        <f t="shared" si="1431"/>
        <v>-2.1567298050883713E-2</v>
      </c>
      <c r="EH295" s="26" t="e">
        <f t="shared" si="1432"/>
        <v>#DIV/0!</v>
      </c>
      <c r="EJ295" s="26">
        <f t="shared" si="1433"/>
        <v>0.97794177084691947</v>
      </c>
      <c r="EK295" s="26">
        <f t="shared" si="1339"/>
        <v>0.69454783196000003</v>
      </c>
      <c r="EL295" s="26">
        <f t="shared" si="1409"/>
        <v>0.83710036524889864</v>
      </c>
      <c r="EO295" s="26">
        <f t="shared" si="1340"/>
        <v>-6.8306508649551979E-4</v>
      </c>
      <c r="EP295" s="26">
        <f t="shared" si="1341"/>
        <v>1.2884294722474002E-2</v>
      </c>
      <c r="EQ295" s="26">
        <f t="shared" si="1342"/>
        <v>-2.3869378189175734E-2</v>
      </c>
      <c r="ER295" s="26">
        <f t="shared" si="1343"/>
        <v>-2.2276363623654837E-2</v>
      </c>
      <c r="ES295" s="26"/>
      <c r="EU295" s="26">
        <f t="shared" si="1344"/>
        <v>0.99660407511143445</v>
      </c>
      <c r="EV295" s="26">
        <f t="shared" si="1345"/>
        <v>1.2582606660148805</v>
      </c>
      <c r="EW295" s="26">
        <f t="shared" si="1410"/>
        <v>1.0533068807282924</v>
      </c>
      <c r="EX295" s="26">
        <f t="shared" si="1438"/>
        <v>-3.4017041291105267E-3</v>
      </c>
      <c r="EY295" s="26">
        <f t="shared" si="1434"/>
        <v>3.8023445094080871E-2</v>
      </c>
      <c r="EZ295" s="26">
        <f t="shared" si="1435"/>
        <v>1.933616006704042E-2</v>
      </c>
      <c r="FA295" s="26">
        <f t="shared" si="1436"/>
        <v>-8.3251382816680493E-3</v>
      </c>
      <c r="FB295" s="26">
        <f t="shared" si="1437"/>
        <v>0</v>
      </c>
      <c r="FC295" s="26"/>
      <c r="FD295" s="26"/>
      <c r="FE295" s="26">
        <f t="shared" si="1346"/>
        <v>1.0175906410795008</v>
      </c>
      <c r="FF295" s="26">
        <f t="shared" si="1347"/>
        <v>1.0522871136195968</v>
      </c>
      <c r="FG295" s="26">
        <f t="shared" si="1411"/>
        <v>1.044648704253508</v>
      </c>
      <c r="FW295" s="26">
        <f t="shared" si="1412"/>
        <v>1.5140420822276162</v>
      </c>
      <c r="FY295" s="8">
        <f t="shared" si="1348"/>
        <v>49</v>
      </c>
      <c r="FZ295" t="b">
        <f t="shared" si="1314"/>
        <v>0</v>
      </c>
      <c r="GD295" s="11"/>
      <c r="GE295" s="11"/>
      <c r="GF295" s="11"/>
      <c r="GG295" s="11" t="str">
        <f t="shared" ca="1" si="1413"/>
        <v/>
      </c>
      <c r="GH295" s="20" t="str">
        <f t="shared" ca="1" si="1414"/>
        <v/>
      </c>
      <c r="GI295" s="20" t="str">
        <f t="shared" ca="1" si="1415"/>
        <v/>
      </c>
      <c r="GJ295" s="20" t="str">
        <f t="shared" ca="1" si="1416"/>
        <v/>
      </c>
      <c r="GN295" s="12" t="str">
        <f t="shared" ca="1" si="1376"/>
        <v/>
      </c>
      <c r="GO295" s="12" t="str">
        <f t="shared" ca="1" si="1377"/>
        <v/>
      </c>
      <c r="GP295" s="12" t="str">
        <f t="shared" ca="1" si="1378"/>
        <v/>
      </c>
      <c r="GQ295" s="12" t="str">
        <f t="shared" ca="1" si="1379"/>
        <v/>
      </c>
      <c r="GR295" s="12" t="str">
        <f t="shared" ca="1" si="1380"/>
        <v/>
      </c>
      <c r="GY295" s="14"/>
      <c r="HA295">
        <f t="shared" si="1272"/>
        <v>1.0912758126801674</v>
      </c>
      <c r="HB295">
        <f t="shared" si="1417"/>
        <v>0.95976022486189005</v>
      </c>
      <c r="HC295">
        <f t="shared" si="1418"/>
        <v>1.0149034753538104</v>
      </c>
      <c r="HD295">
        <f t="shared" si="1419"/>
        <v>0.97847424716348719</v>
      </c>
      <c r="HE295">
        <f t="shared" si="1420"/>
        <v>1.0400911871432581</v>
      </c>
      <c r="HF295">
        <f t="shared" si="1421"/>
        <v>1.0400906948749589</v>
      </c>
      <c r="HH295">
        <f t="shared" si="1422"/>
        <v>0.97406398771868685</v>
      </c>
      <c r="HJ295">
        <f t="shared" si="1423"/>
        <v>1.0232943105127703</v>
      </c>
      <c r="HK295">
        <f t="shared" si="1424"/>
        <v>1.0430330825562788</v>
      </c>
      <c r="HL295">
        <f t="shared" si="1425"/>
        <v>0.91174032669651639</v>
      </c>
      <c r="HM295">
        <f t="shared" si="1426"/>
        <v>0.95642964746972448</v>
      </c>
      <c r="HN295" t="e">
        <f t="shared" si="1427"/>
        <v>#DIV/0!</v>
      </c>
      <c r="HP295" s="8">
        <f t="shared" si="1349"/>
        <v>49</v>
      </c>
      <c r="HQ295" t="b">
        <f t="shared" si="1317"/>
        <v>0</v>
      </c>
      <c r="HT295" s="11"/>
      <c r="HU295" s="11"/>
      <c r="HV295" s="11"/>
      <c r="HW295" s="11" t="str">
        <f t="shared" ca="1" si="1364"/>
        <v/>
      </c>
      <c r="HX295" s="12" t="str">
        <f t="shared" ca="1" si="1365"/>
        <v/>
      </c>
      <c r="HY295" s="12" t="str">
        <f t="shared" ca="1" si="1366"/>
        <v/>
      </c>
      <c r="HZ295" s="12" t="str">
        <f t="shared" ca="1" si="1367"/>
        <v/>
      </c>
      <c r="IC295" s="12" t="str">
        <f t="shared" ca="1" si="1368"/>
        <v/>
      </c>
      <c r="ID295" s="12" t="str">
        <f t="shared" ca="1" si="1369"/>
        <v/>
      </c>
      <c r="IE295" s="12" t="str">
        <f t="shared" ca="1" si="1370"/>
        <v/>
      </c>
      <c r="IF295" s="12" t="str">
        <f t="shared" ca="1" si="1371"/>
        <v/>
      </c>
      <c r="IG295" s="12" t="str">
        <f t="shared" ca="1" si="1372"/>
        <v/>
      </c>
    </row>
    <row r="296" spans="1:241" x14ac:dyDescent="0.2">
      <c r="A296" t="s">
        <v>200</v>
      </c>
      <c r="B296" s="1">
        <f t="shared" si="1318"/>
        <v>1999</v>
      </c>
      <c r="C296" s="42">
        <f>'Annual Data - MER Dec 2019 PNNL'!C63</f>
        <v>3906.4780000000001</v>
      </c>
      <c r="D296" s="42">
        <f>'Annual Data - MER Dec 2019 PNNL'!F63</f>
        <v>3766.2379999999998</v>
      </c>
      <c r="E296" s="42">
        <f>'Annual Data - MER Dec 2019 PNNL'!I63</f>
        <v>3610.6350000000002</v>
      </c>
      <c r="F296" s="42">
        <f>'Annual Data - MER Dec 2019 PNNL'!L63</f>
        <v>17.491</v>
      </c>
      <c r="G296" s="42"/>
      <c r="H296" s="42">
        <f t="shared" si="1292"/>
        <v>11300.842000000001</v>
      </c>
      <c r="I296" s="27">
        <f t="shared" si="1293"/>
        <v>3312.0873388042205</v>
      </c>
      <c r="J296" s="1"/>
      <c r="K296" s="525"/>
      <c r="L296" s="27">
        <f>[11]National!H226</f>
        <v>3906.4749999999999</v>
      </c>
      <c r="M296" s="42">
        <f>[10]Commercial_Total!D225</f>
        <v>3648.5172681240001</v>
      </c>
      <c r="N296" s="42">
        <f>[12]Total_Industrial!F231</f>
        <v>3294.9125986521362</v>
      </c>
      <c r="O296" s="440">
        <v>1E-3</v>
      </c>
      <c r="P296" s="27"/>
      <c r="Q296" s="27">
        <f t="shared" si="1294"/>
        <v>10849.905866776136</v>
      </c>
      <c r="R296" s="27">
        <f t="shared" si="1295"/>
        <v>3179.9255178124668</v>
      </c>
      <c r="S296" s="27"/>
      <c r="T296" s="51">
        <f t="shared" si="1350"/>
        <v>0.99999923204482399</v>
      </c>
      <c r="U296" s="51">
        <f t="shared" si="1351"/>
        <v>0.96874315115614051</v>
      </c>
      <c r="V296" s="51">
        <f t="shared" si="1352"/>
        <v>0.91255765222796992</v>
      </c>
      <c r="W296" s="51">
        <f t="shared" si="1353"/>
        <v>5.7172260019438571E-5</v>
      </c>
      <c r="X296" s="51" t="e">
        <f t="shared" si="1354"/>
        <v>#DIV/0!</v>
      </c>
      <c r="Y296" s="51">
        <f t="shared" si="1355"/>
        <v>0.96009712079649778</v>
      </c>
      <c r="AA296" s="23">
        <f t="shared" si="1439"/>
        <v>103254.50968042496</v>
      </c>
      <c r="AB296" s="23">
        <f t="shared" si="1439"/>
        <v>72299.726123506509</v>
      </c>
      <c r="AC296" s="27">
        <f t="shared" si="1440"/>
        <v>2711.5131584206001</v>
      </c>
      <c r="AD296" s="58">
        <f t="shared" si="1440"/>
        <v>1.4042835045265822</v>
      </c>
      <c r="AE296" s="27">
        <f t="shared" si="1381"/>
        <v>10849.905866776136</v>
      </c>
      <c r="AF296" s="27">
        <f t="shared" si="1359"/>
        <v>12610.5</v>
      </c>
      <c r="AI296" s="267">
        <f t="shared" si="1360"/>
        <v>37.833456495901515</v>
      </c>
      <c r="AJ296" s="267">
        <f t="shared" si="1382"/>
        <v>50.463777164126391</v>
      </c>
      <c r="AK296" s="267">
        <f t="shared" si="1361"/>
        <v>1215.1564112531744</v>
      </c>
      <c r="AL296" s="51">
        <f t="shared" si="1362"/>
        <v>7.1210691913462597E-7</v>
      </c>
      <c r="AM296" s="15"/>
      <c r="AN296" s="15"/>
      <c r="AO296" s="34">
        <f t="shared" si="1383"/>
        <v>0.86038665134420811</v>
      </c>
      <c r="AP296" s="34">
        <f t="shared" si="1384"/>
        <v>0.8961454343602554</v>
      </c>
      <c r="AR296" s="26">
        <f t="shared" si="1385"/>
        <v>1.2128954279110369</v>
      </c>
      <c r="AS296" s="26">
        <f t="shared" si="1386"/>
        <v>1.2436197719705753</v>
      </c>
      <c r="AT296" s="26">
        <f t="shared" si="1387"/>
        <v>0.84749994821395047</v>
      </c>
      <c r="AU296" s="26">
        <f t="shared" si="1388"/>
        <v>0.71210691913462598</v>
      </c>
      <c r="AW296" s="26">
        <f t="shared" si="1389"/>
        <v>0.8928848099447011</v>
      </c>
      <c r="AZ296" s="34">
        <f t="shared" si="1390"/>
        <v>8.1879790397228476</v>
      </c>
      <c r="BA296" s="34">
        <f t="shared" si="1391"/>
        <v>5.7332957554027599</v>
      </c>
      <c r="BB296" s="34">
        <f t="shared" si="1392"/>
        <v>0.21502027345629438</v>
      </c>
      <c r="BC296">
        <f t="shared" si="1393"/>
        <v>1.1135827322680166E-4</v>
      </c>
      <c r="BE296" s="34"/>
      <c r="BI296" s="258">
        <f>[11]National!CQ226</f>
        <v>1.0757279079245583</v>
      </c>
      <c r="BJ296" s="258">
        <f>[10]Commercial_Total!Y225</f>
        <v>1.2352819978416036</v>
      </c>
      <c r="BK296" s="258">
        <f>[12]Total_Industrial!Z231</f>
        <v>0.88694349530191963</v>
      </c>
      <c r="BL296" s="51">
        <f t="shared" si="1363"/>
        <v>0.71210691913462598</v>
      </c>
      <c r="BM296" s="1"/>
      <c r="BN296" s="1"/>
      <c r="BO296" s="258">
        <f>[11]National!CU226</f>
        <v>1.1275113520584596</v>
      </c>
      <c r="BP296" s="258">
        <f>[10]Commercial_Total!X225</f>
        <v>1.0067496928989006</v>
      </c>
      <c r="BQ296" s="258">
        <f>[12]Total_Industrial!AD231</f>
        <v>0.95553258740069758</v>
      </c>
      <c r="BR296" s="51">
        <v>1</v>
      </c>
      <c r="CA296" s="83">
        <f t="shared" si="1319"/>
        <v>1.58600696758939</v>
      </c>
      <c r="CB296" s="83">
        <f t="shared" si="1394"/>
        <v>0.89859809825939208</v>
      </c>
      <c r="CC296" s="83">
        <f t="shared" si="1395"/>
        <v>0.8928848099447011</v>
      </c>
      <c r="CD296" s="83">
        <f t="shared" si="1396"/>
        <v>0.81908418428120278</v>
      </c>
      <c r="CE296" s="83">
        <f t="shared" si="1397"/>
        <v>1.031278453305476</v>
      </c>
      <c r="CF296" s="83">
        <f t="shared" si="1398"/>
        <v>1.0570402269611332</v>
      </c>
      <c r="CG296" s="471">
        <f t="shared" si="1373"/>
        <v>1.4161233715729253</v>
      </c>
      <c r="CH296" s="471">
        <f t="shared" si="1399"/>
        <v>1.4161215298270242</v>
      </c>
      <c r="CI296" s="9"/>
      <c r="CJ296" s="84">
        <f t="shared" si="1297"/>
        <v>0.84470387069249619</v>
      </c>
      <c r="CL296" s="87">
        <f t="shared" si="1250"/>
        <v>0.91032372814179174</v>
      </c>
      <c r="CM296" s="87">
        <f t="shared" si="1298"/>
        <v>1.1240431044177782E-3</v>
      </c>
      <c r="CN296" s="92">
        <f t="shared" si="1299"/>
        <v>1</v>
      </c>
      <c r="CO296" s="92">
        <f t="shared" si="1300"/>
        <v>1</v>
      </c>
      <c r="CP296" s="5">
        <f t="shared" si="1301"/>
        <v>1</v>
      </c>
      <c r="CQ296" s="91">
        <f t="shared" si="1302"/>
        <v>1</v>
      </c>
      <c r="CR296" s="37">
        <f t="shared" si="1400"/>
        <v>1.4161233715729253</v>
      </c>
      <c r="CS296">
        <f t="shared" si="1401"/>
        <v>0.84470387069249619</v>
      </c>
      <c r="CT296" s="84">
        <f t="shared" si="1402"/>
        <v>1.0901013926038174</v>
      </c>
      <c r="CU296" s="205"/>
      <c r="CV296" s="244"/>
      <c r="CW296" s="5"/>
      <c r="CX296" s="26">
        <f t="shared" si="1403"/>
        <v>0.36004690252310384</v>
      </c>
      <c r="CY296" s="26">
        <f t="shared" si="1404"/>
        <v>0.33627179008955721</v>
      </c>
      <c r="CZ296" s="26">
        <f t="shared" si="1405"/>
        <v>0.30368121522064073</v>
      </c>
      <c r="DA296" s="26">
        <f t="shared" si="1406"/>
        <v>9.2166698244095728E-8</v>
      </c>
      <c r="DB296" s="26">
        <f t="shared" si="1407"/>
        <v>0</v>
      </c>
      <c r="DC296" s="26">
        <f t="shared" si="1303"/>
        <v>1</v>
      </c>
      <c r="DE296" s="26">
        <f t="shared" si="1320"/>
        <v>0.36046372417844913</v>
      </c>
      <c r="DF296" s="26">
        <f t="shared" si="1321"/>
        <v>0.33473820546902605</v>
      </c>
      <c r="DG296" s="26">
        <f t="shared" si="1322"/>
        <v>0.30479412395981792</v>
      </c>
      <c r="DH296" s="26">
        <f t="shared" si="1323"/>
        <v>9.2877060169872032E-8</v>
      </c>
      <c r="DI296" s="26" t="e">
        <f t="shared" si="1324"/>
        <v>#DIV/0!</v>
      </c>
      <c r="DJ296" s="26">
        <f t="shared" si="1325"/>
        <v>0.99999614648435331</v>
      </c>
      <c r="DK296" s="26"/>
      <c r="DL296" s="26">
        <f t="shared" si="1326"/>
        <v>0.36046511323640307</v>
      </c>
      <c r="DM296" s="26">
        <f t="shared" si="1327"/>
        <v>0.33473949539290909</v>
      </c>
      <c r="DN296" s="26">
        <f t="shared" si="1328"/>
        <v>0.3047952984932697</v>
      </c>
      <c r="DO296" s="26">
        <f t="shared" si="1329"/>
        <v>9.287741807445581E-8</v>
      </c>
      <c r="DP296" s="26" t="e">
        <f t="shared" si="1330"/>
        <v>#DIV/0!</v>
      </c>
      <c r="DQ296" s="26">
        <f t="shared" si="1331"/>
        <v>1</v>
      </c>
      <c r="DR296" s="26"/>
      <c r="DS296" s="26"/>
      <c r="DT296" s="26">
        <f t="shared" si="1332"/>
        <v>5.5782510204179805E-4</v>
      </c>
      <c r="DU296" s="26">
        <f t="shared" si="1333"/>
        <v>3.476863054640822E-3</v>
      </c>
      <c r="DV296" s="26">
        <f t="shared" si="1334"/>
        <v>-3.513294598217874E-2</v>
      </c>
      <c r="DW296" s="26">
        <f t="shared" si="1335"/>
        <v>-2.6492472052808774E-2</v>
      </c>
      <c r="DX296" s="26" t="e">
        <f t="shared" si="1336"/>
        <v>#DIV/0!</v>
      </c>
      <c r="DZ296" s="26">
        <f t="shared" si="1337"/>
        <v>0.99070007495443135</v>
      </c>
      <c r="EA296" s="26">
        <f t="shared" si="1338"/>
        <v>1.3117358335158007</v>
      </c>
      <c r="EB296" s="26">
        <f t="shared" si="1408"/>
        <v>1.0901013926038174</v>
      </c>
      <c r="ED296" s="26">
        <f t="shared" si="1428"/>
        <v>-3.3971959699988126E-2</v>
      </c>
      <c r="EE296" s="26">
        <f t="shared" si="1429"/>
        <v>-2.5428469548471638E-2</v>
      </c>
      <c r="EF296" s="26">
        <f t="shared" si="1430"/>
        <v>-3.2792011518106719E-3</v>
      </c>
      <c r="EG296" s="26">
        <f t="shared" si="1431"/>
        <v>-1.9944094310224862E-2</v>
      </c>
      <c r="EH296" s="26" t="e">
        <f t="shared" si="1432"/>
        <v>#DIV/0!</v>
      </c>
      <c r="EJ296" s="26">
        <f t="shared" si="1433"/>
        <v>0.97847787228913818</v>
      </c>
      <c r="EK296" s="26">
        <f t="shared" si="1339"/>
        <v>0.6795996848192547</v>
      </c>
      <c r="EL296" s="26">
        <f t="shared" si="1409"/>
        <v>0.81908418428120278</v>
      </c>
      <c r="EO296" s="26">
        <f t="shared" si="1340"/>
        <v>5.7739918194467761E-3</v>
      </c>
      <c r="EP296" s="26">
        <f t="shared" si="1341"/>
        <v>1.1592992866526099E-2</v>
      </c>
      <c r="EQ296" s="26">
        <f t="shared" si="1342"/>
        <v>-7.9522692566633569E-3</v>
      </c>
      <c r="ER296" s="26">
        <f t="shared" si="1343"/>
        <v>-2.6492472052808774E-2</v>
      </c>
      <c r="ES296" s="26"/>
      <c r="EU296" s="26">
        <f t="shared" si="1344"/>
        <v>1.0035444050553048</v>
      </c>
      <c r="EV296" s="26">
        <f t="shared" si="1345"/>
        <v>1.2627204514803949</v>
      </c>
      <c r="EW296" s="26">
        <f t="shared" si="1410"/>
        <v>1.0570402269611332</v>
      </c>
      <c r="EX296" s="26">
        <f t="shared" si="1438"/>
        <v>3.5381384549214388E-3</v>
      </c>
      <c r="EY296" s="26">
        <f t="shared" si="1434"/>
        <v>-5.2161667174047506E-3</v>
      </c>
      <c r="EZ296" s="26">
        <f t="shared" si="1435"/>
        <v>-8.1161298118854874E-3</v>
      </c>
      <c r="FA296" s="26">
        <f t="shared" si="1436"/>
        <v>-2.7180130624159426E-2</v>
      </c>
      <c r="FB296" s="26">
        <f t="shared" si="1437"/>
        <v>0</v>
      </c>
      <c r="FC296" s="26"/>
      <c r="FD296" s="26"/>
      <c r="FE296" s="26">
        <f t="shared" si="1346"/>
        <v>0.9872011989354964</v>
      </c>
      <c r="FF296" s="26">
        <f t="shared" si="1347"/>
        <v>1.038819100189639</v>
      </c>
      <c r="FG296" s="26">
        <f t="shared" si="1411"/>
        <v>1.031278453305476</v>
      </c>
      <c r="FW296" s="26">
        <f t="shared" si="1412"/>
        <v>1.58600696758939</v>
      </c>
      <c r="FY296" s="8">
        <f t="shared" si="1348"/>
        <v>50</v>
      </c>
      <c r="FZ296" t="b">
        <f t="shared" si="1314"/>
        <v>0</v>
      </c>
      <c r="GD296" s="11"/>
      <c r="GE296" s="11"/>
      <c r="GF296" s="11"/>
      <c r="GG296" s="11" t="str">
        <f t="shared" ca="1" si="1413"/>
        <v/>
      </c>
      <c r="GH296" s="20" t="str">
        <f t="shared" ca="1" si="1414"/>
        <v/>
      </c>
      <c r="GI296" s="20" t="str">
        <f t="shared" ca="1" si="1415"/>
        <v/>
      </c>
      <c r="GJ296" s="20" t="str">
        <f t="shared" ca="1" si="1416"/>
        <v/>
      </c>
      <c r="GN296" s="12" t="str">
        <f t="shared" ca="1" si="1376"/>
        <v/>
      </c>
      <c r="GO296" s="12" t="str">
        <f t="shared" ca="1" si="1377"/>
        <v/>
      </c>
      <c r="GP296" s="12" t="str">
        <f t="shared" ca="1" si="1378"/>
        <v/>
      </c>
      <c r="GQ296" s="12" t="str">
        <f t="shared" ca="1" si="1379"/>
        <v/>
      </c>
      <c r="GR296" s="12" t="str">
        <f t="shared" ca="1" si="1380"/>
        <v/>
      </c>
      <c r="GY296" s="14"/>
      <c r="HA296">
        <f t="shared" si="1272"/>
        <v>1.1431459288938846</v>
      </c>
      <c r="HB296">
        <f t="shared" si="1417"/>
        <v>0.93910414273060705</v>
      </c>
      <c r="HC296">
        <f t="shared" si="1418"/>
        <v>1.0019139276730837</v>
      </c>
      <c r="HD296">
        <f t="shared" si="1419"/>
        <v>0.98194235623161918</v>
      </c>
      <c r="HE296">
        <f t="shared" si="1420"/>
        <v>1.0561651619440902</v>
      </c>
      <c r="HF296">
        <f t="shared" si="1421"/>
        <v>1.056164486270414</v>
      </c>
      <c r="HH296">
        <f t="shared" si="1422"/>
        <v>0.94090152013728678</v>
      </c>
      <c r="HJ296">
        <f t="shared" si="1423"/>
        <v>1.0238652890042128</v>
      </c>
      <c r="HK296">
        <f t="shared" si="1424"/>
        <v>1.0466658774513553</v>
      </c>
      <c r="HL296">
        <f t="shared" si="1425"/>
        <v>0.88026436228885785</v>
      </c>
      <c r="HM296">
        <f t="shared" si="1426"/>
        <v>0.93142415294014569</v>
      </c>
      <c r="HN296" t="e">
        <f t="shared" si="1427"/>
        <v>#DIV/0!</v>
      </c>
      <c r="HP296" s="8">
        <f t="shared" si="1349"/>
        <v>50</v>
      </c>
      <c r="HQ296" t="b">
        <f t="shared" si="1317"/>
        <v>0</v>
      </c>
      <c r="HT296" s="11"/>
      <c r="HU296" s="11"/>
      <c r="HV296" s="11"/>
      <c r="HW296" s="11" t="str">
        <f t="shared" ca="1" si="1364"/>
        <v/>
      </c>
      <c r="HX296" s="12" t="str">
        <f t="shared" ca="1" si="1365"/>
        <v/>
      </c>
      <c r="HY296" s="12" t="str">
        <f t="shared" ca="1" si="1366"/>
        <v/>
      </c>
      <c r="HZ296" s="12" t="str">
        <f t="shared" ca="1" si="1367"/>
        <v/>
      </c>
      <c r="IC296" s="12" t="str">
        <f t="shared" ca="1" si="1368"/>
        <v/>
      </c>
      <c r="ID296" s="12" t="str">
        <f t="shared" ca="1" si="1369"/>
        <v/>
      </c>
      <c r="IE296" s="12" t="str">
        <f t="shared" ca="1" si="1370"/>
        <v/>
      </c>
      <c r="IF296" s="12" t="str">
        <f t="shared" ca="1" si="1371"/>
        <v/>
      </c>
      <c r="IG296" s="12" t="str">
        <f t="shared" ca="1" si="1372"/>
        <v/>
      </c>
    </row>
    <row r="297" spans="1:241" x14ac:dyDescent="0.2">
      <c r="A297" t="s">
        <v>200</v>
      </c>
      <c r="B297" s="1">
        <f t="shared" si="1318"/>
        <v>2000</v>
      </c>
      <c r="C297" s="42">
        <f>'Annual Data - MER Dec 2019 PNNL'!C64</f>
        <v>4068.627</v>
      </c>
      <c r="D297" s="42">
        <f>'Annual Data - MER Dec 2019 PNNL'!F64</f>
        <v>3955.6909999999998</v>
      </c>
      <c r="E297" s="42">
        <f>'Annual Data - MER Dec 2019 PNNL'!I64</f>
        <v>3631.1849999999999</v>
      </c>
      <c r="F297" s="42">
        <f>'Annual Data - MER Dec 2019 PNNL'!L64</f>
        <v>18.363</v>
      </c>
      <c r="G297" s="42"/>
      <c r="H297" s="42">
        <f t="shared" si="1292"/>
        <v>11673.865999999998</v>
      </c>
      <c r="I297" s="27">
        <f t="shared" si="1293"/>
        <v>3421.4144196951929</v>
      </c>
      <c r="J297" s="1"/>
      <c r="K297" s="525"/>
      <c r="L297" s="27">
        <f>[11]National!H227</f>
        <v>4068.6310000000003</v>
      </c>
      <c r="M297" s="42">
        <f>[10]Commercial_Total!D226</f>
        <v>3837.9702715359995</v>
      </c>
      <c r="N297" s="42">
        <f>[12]Total_Industrial!F232</f>
        <v>3417.5545571011417</v>
      </c>
      <c r="O297" s="440">
        <v>1E-3</v>
      </c>
      <c r="P297" s="27"/>
      <c r="Q297" s="27">
        <f t="shared" si="1294"/>
        <v>11324.15682863714</v>
      </c>
      <c r="R297" s="27">
        <f t="shared" si="1295"/>
        <v>3318.9205242195603</v>
      </c>
      <c r="S297" s="27"/>
      <c r="T297" s="51">
        <f t="shared" si="1350"/>
        <v>1.0000009831326391</v>
      </c>
      <c r="U297" s="51">
        <f t="shared" si="1351"/>
        <v>0.97024016070416008</v>
      </c>
      <c r="V297" s="51">
        <f t="shared" si="1352"/>
        <v>0.94116784385844887</v>
      </c>
      <c r="W297" s="51">
        <f t="shared" si="1353"/>
        <v>5.4457332679845346E-5</v>
      </c>
      <c r="X297" s="51" t="e">
        <f t="shared" si="1354"/>
        <v>#DIV/0!</v>
      </c>
      <c r="Y297" s="51">
        <f t="shared" si="1355"/>
        <v>0.970043413950198</v>
      </c>
      <c r="AA297" s="23">
        <f t="shared" si="1439"/>
        <v>104455.40433478649</v>
      </c>
      <c r="AB297" s="23">
        <f t="shared" si="1439"/>
        <v>73870.248903781947</v>
      </c>
      <c r="AC297" s="27">
        <f t="shared" si="1440"/>
        <v>2858.7230290903485</v>
      </c>
      <c r="AD297" s="58">
        <f t="shared" si="1440"/>
        <v>1.4401083501637437</v>
      </c>
      <c r="AE297" s="27">
        <f t="shared" si="1381"/>
        <v>11324.15682863714</v>
      </c>
      <c r="AF297" s="27">
        <f t="shared" si="1359"/>
        <v>13131</v>
      </c>
      <c r="AI297" s="267">
        <f t="shared" si="1360"/>
        <v>38.950890343210666</v>
      </c>
      <c r="AJ297" s="267">
        <f t="shared" si="1382"/>
        <v>51.955561656967781</v>
      </c>
      <c r="AK297" s="267">
        <f t="shared" si="1361"/>
        <v>1195.4829209839941</v>
      </c>
      <c r="AL297" s="51">
        <f t="shared" si="1362"/>
        <v>6.9439219617489032E-7</v>
      </c>
      <c r="AM297" s="15"/>
      <c r="AN297" s="15"/>
      <c r="AO297" s="34">
        <f t="shared" si="1383"/>
        <v>0.86239866184122616</v>
      </c>
      <c r="AP297" s="34">
        <f t="shared" si="1384"/>
        <v>0.88903099535450447</v>
      </c>
      <c r="AR297" s="26">
        <f t="shared" si="1385"/>
        <v>1.2487190224203342</v>
      </c>
      <c r="AS297" s="26">
        <f t="shared" si="1386"/>
        <v>1.2803830266271348</v>
      </c>
      <c r="AT297" s="26">
        <f t="shared" si="1387"/>
        <v>0.83377884874896635</v>
      </c>
      <c r="AU297" s="26">
        <f t="shared" si="1388"/>
        <v>0.69439219617489034</v>
      </c>
      <c r="AW297" s="26">
        <f t="shared" si="1389"/>
        <v>0.89497281724633693</v>
      </c>
      <c r="AZ297" s="34">
        <f t="shared" si="1390"/>
        <v>7.9548704847145304</v>
      </c>
      <c r="BA297" s="34">
        <f t="shared" si="1391"/>
        <v>5.6256377201874912</v>
      </c>
      <c r="BB297" s="34">
        <f t="shared" si="1392"/>
        <v>0.21770794525095946</v>
      </c>
      <c r="BC297">
        <f t="shared" si="1393"/>
        <v>1.0967240500828145E-4</v>
      </c>
      <c r="BE297" s="26">
        <f>BI297*BO297</f>
        <v>1.2487190224203339</v>
      </c>
      <c r="BF297" s="26">
        <f>BJ297*BP297</f>
        <v>1.2803830266271345</v>
      </c>
      <c r="BG297" s="26">
        <f>BK297*BQ297</f>
        <v>0.8337826611176351</v>
      </c>
      <c r="BH297" s="26">
        <f>BL297*BR297</f>
        <v>0.69439219617489034</v>
      </c>
      <c r="BI297" s="258">
        <f>[11]National!CQ227</f>
        <v>1.0923779658549517</v>
      </c>
      <c r="BJ297" s="258">
        <f>[10]Commercial_Total!Y226</f>
        <v>1.2791667481621951</v>
      </c>
      <c r="BK297" s="258">
        <f>[12]Total_Industrial!Z232</f>
        <v>0.91397388762157439</v>
      </c>
      <c r="BL297" s="51">
        <f t="shared" si="1363"/>
        <v>0.69439219617489034</v>
      </c>
      <c r="BM297" s="1"/>
      <c r="BN297" s="1"/>
      <c r="BO297" s="258">
        <f>[11]National!CU227</f>
        <v>1.1431199286805658</v>
      </c>
      <c r="BP297" s="258">
        <f>[10]Commercial_Total!X226</f>
        <v>1.0009508365243913</v>
      </c>
      <c r="BQ297" s="258">
        <f>[12]Total_Industrial!AD232</f>
        <v>0.91226092168495077</v>
      </c>
      <c r="BR297" s="51">
        <v>1</v>
      </c>
      <c r="CA297" s="83">
        <f t="shared" si="1319"/>
        <v>1.6514696079787701</v>
      </c>
      <c r="CB297" s="83">
        <f t="shared" si="1394"/>
        <v>0.89146418771805891</v>
      </c>
      <c r="CC297" s="83">
        <f t="shared" si="1395"/>
        <v>0.89497281724633693</v>
      </c>
      <c r="CD297" s="83">
        <f t="shared" si="1396"/>
        <v>0.80848311367746017</v>
      </c>
      <c r="CE297" s="83">
        <f t="shared" si="1397"/>
        <v>1.0199608820815633</v>
      </c>
      <c r="CF297" s="83">
        <f t="shared" si="1398"/>
        <v>1.0853154962721145</v>
      </c>
      <c r="CG297" s="471">
        <f t="shared" si="1373"/>
        <v>1.4780225465629901</v>
      </c>
      <c r="CH297" s="471">
        <f t="shared" si="1399"/>
        <v>1.4780204076494634</v>
      </c>
      <c r="CI297" s="9"/>
      <c r="CJ297" s="84">
        <f t="shared" si="1297"/>
        <v>0.82462114977451106</v>
      </c>
      <c r="CL297" s="87">
        <f t="shared" si="1250"/>
        <v>0.92567885017455109</v>
      </c>
      <c r="CM297" s="87">
        <f t="shared" si="1298"/>
        <v>1.0685049054976166E-3</v>
      </c>
      <c r="CN297" s="92">
        <f t="shared" si="1299"/>
        <v>1</v>
      </c>
      <c r="CO297" s="92">
        <f t="shared" si="1300"/>
        <v>1</v>
      </c>
      <c r="CP297" s="5">
        <f t="shared" si="1301"/>
        <v>1</v>
      </c>
      <c r="CQ297" s="91">
        <f t="shared" si="1302"/>
        <v>1</v>
      </c>
      <c r="CR297" s="37">
        <f t="shared" si="1400"/>
        <v>1.4780225465629901</v>
      </c>
      <c r="CS297">
        <f t="shared" si="1401"/>
        <v>0.82462114977451106</v>
      </c>
      <c r="CT297" s="84">
        <f t="shared" si="1402"/>
        <v>1.1069777489544221</v>
      </c>
      <c r="CU297" s="205"/>
      <c r="CV297" s="244"/>
      <c r="CW297" s="5"/>
      <c r="CX297" s="26">
        <f t="shared" si="1403"/>
        <v>0.35928776522336975</v>
      </c>
      <c r="CY297" s="26">
        <f t="shared" si="1404"/>
        <v>0.33891885547101686</v>
      </c>
      <c r="CZ297" s="26">
        <f t="shared" si="1405"/>
        <v>0.30179329099881813</v>
      </c>
      <c r="DA297" s="26">
        <f t="shared" si="1406"/>
        <v>8.8306795387286223E-8</v>
      </c>
      <c r="DB297" s="26">
        <f t="shared" si="1407"/>
        <v>0</v>
      </c>
      <c r="DC297" s="26">
        <f t="shared" si="1303"/>
        <v>1.0000000000000002</v>
      </c>
      <c r="DE297" s="26">
        <f t="shared" si="1320"/>
        <v>0.35966720034947164</v>
      </c>
      <c r="DF297" s="26">
        <f t="shared" si="1321"/>
        <v>0.33759359314932785</v>
      </c>
      <c r="DG297" s="26">
        <f t="shared" si="1322"/>
        <v>0.30273627198746761</v>
      </c>
      <c r="DH297" s="26">
        <f t="shared" si="1323"/>
        <v>9.022298609882458E-8</v>
      </c>
      <c r="DI297" s="26" t="e">
        <f t="shared" si="1324"/>
        <v>#DIV/0!</v>
      </c>
      <c r="DJ297" s="26">
        <f t="shared" si="1325"/>
        <v>0.99999715570925318</v>
      </c>
      <c r="DK297" s="26"/>
      <c r="DL297" s="26">
        <f t="shared" si="1326"/>
        <v>0.35966822335047122</v>
      </c>
      <c r="DM297" s="26">
        <f t="shared" si="1327"/>
        <v>0.33759455336639216</v>
      </c>
      <c r="DN297" s="26">
        <f t="shared" si="1328"/>
        <v>0.30273713305989391</v>
      </c>
      <c r="DO297" s="26">
        <f t="shared" si="1329"/>
        <v>9.0223242719958991E-8</v>
      </c>
      <c r="DP297" s="26" t="e">
        <f t="shared" si="1330"/>
        <v>#DIV/0!</v>
      </c>
      <c r="DQ297" s="26">
        <f t="shared" si="1331"/>
        <v>1</v>
      </c>
      <c r="DR297" s="26"/>
      <c r="DS297" s="26"/>
      <c r="DT297" s="26">
        <f t="shared" si="1332"/>
        <v>2.9107827028192146E-2</v>
      </c>
      <c r="DU297" s="26">
        <f t="shared" si="1333"/>
        <v>2.9132974665441583E-2</v>
      </c>
      <c r="DV297" s="26">
        <f t="shared" si="1334"/>
        <v>-1.6322580320733904E-2</v>
      </c>
      <c r="DW297" s="26">
        <f t="shared" si="1335"/>
        <v>-2.5191142406318093E-2</v>
      </c>
      <c r="DX297" s="26" t="e">
        <f t="shared" si="1336"/>
        <v>#DIV/0!</v>
      </c>
      <c r="DZ297" s="26">
        <f t="shared" si="1337"/>
        <v>1.0154814556380793</v>
      </c>
      <c r="EA297" s="26">
        <f t="shared" si="1338"/>
        <v>1.3320434136312547</v>
      </c>
      <c r="EB297" s="26">
        <f t="shared" si="1408"/>
        <v>1.1069777489544221</v>
      </c>
      <c r="ED297" s="26">
        <f t="shared" si="1428"/>
        <v>-2.8882727252290491E-2</v>
      </c>
      <c r="EE297" s="26">
        <f t="shared" si="1429"/>
        <v>-1.895622669751559E-2</v>
      </c>
      <c r="EF297" s="26">
        <f t="shared" si="1430"/>
        <v>1.2422145076442031E-2</v>
      </c>
      <c r="EG297" s="26">
        <f t="shared" si="1431"/>
        <v>-1.5254904209225791E-2</v>
      </c>
      <c r="EH297" s="26" t="e">
        <f t="shared" si="1432"/>
        <v>#DIV/0!</v>
      </c>
      <c r="EJ297" s="26">
        <f t="shared" si="1433"/>
        <v>0.98705741020619797</v>
      </c>
      <c r="EK297" s="26">
        <f t="shared" si="1339"/>
        <v>0.67080390487464192</v>
      </c>
      <c r="EL297" s="26">
        <f t="shared" si="1409"/>
        <v>0.80848311367746017</v>
      </c>
      <c r="EO297" s="26">
        <f t="shared" si="1340"/>
        <v>1.5359383928314225E-2</v>
      </c>
      <c r="EP297" s="26">
        <f t="shared" si="1341"/>
        <v>3.4909605607069898E-2</v>
      </c>
      <c r="EQ297" s="26">
        <f t="shared" si="1342"/>
        <v>3.002072457831273E-2</v>
      </c>
      <c r="ER297" s="26">
        <f t="shared" si="1343"/>
        <v>-2.5191142406318093E-2</v>
      </c>
      <c r="ES297" s="26"/>
      <c r="EU297" s="26">
        <f t="shared" si="1344"/>
        <v>1.0267494732837836</v>
      </c>
      <c r="EV297" s="26">
        <f t="shared" si="1345"/>
        <v>1.296497558462157</v>
      </c>
      <c r="EW297" s="26">
        <f t="shared" si="1410"/>
        <v>1.0853154962721145</v>
      </c>
      <c r="EX297" s="26">
        <f t="shared" si="1438"/>
        <v>2.6397960860762737E-2</v>
      </c>
      <c r="EY297" s="26">
        <f t="shared" si="1434"/>
        <v>1.3748443099877656E-2</v>
      </c>
      <c r="EZ297" s="26">
        <f t="shared" si="1435"/>
        <v>-5.7766309416281345E-3</v>
      </c>
      <c r="FA297" s="26">
        <f t="shared" si="1436"/>
        <v>-4.6342820680601617E-2</v>
      </c>
      <c r="FB297" s="26">
        <f t="shared" si="1437"/>
        <v>0</v>
      </c>
      <c r="FC297" s="26"/>
      <c r="FD297" s="26"/>
      <c r="FE297" s="26">
        <f t="shared" si="1346"/>
        <v>0.98902568827300019</v>
      </c>
      <c r="FF297" s="26">
        <f t="shared" si="1347"/>
        <v>1.0274187755561963</v>
      </c>
      <c r="FG297" s="26">
        <f t="shared" si="1411"/>
        <v>1.0199608820815633</v>
      </c>
      <c r="FW297" s="26">
        <f t="shared" si="1412"/>
        <v>1.6514696079787701</v>
      </c>
      <c r="FY297" s="8">
        <f t="shared" si="1348"/>
        <v>51</v>
      </c>
      <c r="FZ297" t="b">
        <f t="shared" si="1314"/>
        <v>0</v>
      </c>
      <c r="GD297" s="11"/>
      <c r="GE297" s="11"/>
      <c r="GF297" s="11"/>
      <c r="GG297" s="11" t="str">
        <f t="shared" ca="1" si="1413"/>
        <v/>
      </c>
      <c r="GH297" s="20" t="str">
        <f t="shared" ca="1" si="1414"/>
        <v/>
      </c>
      <c r="GI297" s="20" t="str">
        <f t="shared" ca="1" si="1415"/>
        <v/>
      </c>
      <c r="GJ297" s="20" t="str">
        <f t="shared" ca="1" si="1416"/>
        <v/>
      </c>
      <c r="GN297" s="12" t="str">
        <f t="shared" ca="1" si="1376"/>
        <v/>
      </c>
      <c r="GO297" s="12" t="str">
        <f t="shared" ca="1" si="1377"/>
        <v/>
      </c>
      <c r="GP297" s="12" t="str">
        <f t="shared" ca="1" si="1378"/>
        <v/>
      </c>
      <c r="GQ297" s="12" t="str">
        <f t="shared" ca="1" si="1379"/>
        <v/>
      </c>
      <c r="GR297" s="12" t="str">
        <f t="shared" ca="1" si="1380"/>
        <v/>
      </c>
      <c r="GY297" s="14"/>
      <c r="HA297">
        <f t="shared" si="1272"/>
        <v>1.1903294232826296</v>
      </c>
      <c r="HB297">
        <f t="shared" si="1417"/>
        <v>0.92694970303758462</v>
      </c>
      <c r="HC297">
        <f t="shared" si="1418"/>
        <v>0.99091861190717645</v>
      </c>
      <c r="HD297">
        <f t="shared" si="1419"/>
        <v>1.0082087970558524</v>
      </c>
      <c r="HE297">
        <f t="shared" si="1420"/>
        <v>1.1023304562185381</v>
      </c>
      <c r="HF297">
        <f t="shared" si="1421"/>
        <v>1.1023295894194616</v>
      </c>
      <c r="HH297">
        <f t="shared" si="1422"/>
        <v>0.91853171304177283</v>
      </c>
      <c r="HJ297">
        <f t="shared" si="1423"/>
        <v>1.0541057648947045</v>
      </c>
      <c r="HK297">
        <f t="shared" si="1424"/>
        <v>1.0776068813340001</v>
      </c>
      <c r="HL297">
        <f t="shared" si="1425"/>
        <v>0.86601280404876568</v>
      </c>
      <c r="HM297">
        <f t="shared" si="1426"/>
        <v>0.90825358629631603</v>
      </c>
      <c r="HN297" t="e">
        <f t="shared" si="1427"/>
        <v>#DIV/0!</v>
      </c>
      <c r="HP297" s="8">
        <f t="shared" si="1349"/>
        <v>51</v>
      </c>
      <c r="HQ297" t="b">
        <f t="shared" si="1317"/>
        <v>0</v>
      </c>
      <c r="HT297" s="11"/>
      <c r="HU297" s="11"/>
      <c r="HV297" s="11"/>
      <c r="HW297" s="11" t="str">
        <f t="shared" ca="1" si="1364"/>
        <v/>
      </c>
      <c r="HX297" s="12" t="str">
        <f t="shared" ca="1" si="1365"/>
        <v/>
      </c>
      <c r="HY297" s="12" t="str">
        <f t="shared" ca="1" si="1366"/>
        <v/>
      </c>
      <c r="HZ297" s="12" t="str">
        <f t="shared" ca="1" si="1367"/>
        <v/>
      </c>
      <c r="IC297" s="12" t="str">
        <f t="shared" ca="1" si="1368"/>
        <v/>
      </c>
      <c r="ID297" s="12" t="str">
        <f t="shared" ca="1" si="1369"/>
        <v/>
      </c>
      <c r="IE297" s="12" t="str">
        <f t="shared" ca="1" si="1370"/>
        <v/>
      </c>
      <c r="IF297" s="12" t="str">
        <f t="shared" ca="1" si="1371"/>
        <v/>
      </c>
      <c r="IG297" s="12" t="str">
        <f t="shared" ca="1" si="1372"/>
        <v/>
      </c>
    </row>
    <row r="298" spans="1:241" x14ac:dyDescent="0.2">
      <c r="A298" t="s">
        <v>200</v>
      </c>
      <c r="B298" s="1">
        <f t="shared" si="1318"/>
        <v>2001</v>
      </c>
      <c r="C298" s="42">
        <f>'Annual Data - MER Dec 2019 PNNL'!C65</f>
        <v>4099.8819999999996</v>
      </c>
      <c r="D298" s="42">
        <f>'Annual Data - MER Dec 2019 PNNL'!F65</f>
        <v>4062.047</v>
      </c>
      <c r="E298" s="42">
        <f>'Annual Data - MER Dec 2019 PNNL'!I65</f>
        <v>3400.431</v>
      </c>
      <c r="F298" s="42">
        <f>'Annual Data - MER Dec 2019 PNNL'!L65</f>
        <v>19.530999999999999</v>
      </c>
      <c r="G298" s="42"/>
      <c r="H298" s="42">
        <f t="shared" si="1292"/>
        <v>11581.891000000001</v>
      </c>
      <c r="I298" s="27">
        <f t="shared" si="1293"/>
        <v>3394.4580890973043</v>
      </c>
      <c r="J298" s="1"/>
      <c r="K298" s="525"/>
      <c r="L298" s="27">
        <f>[11]National!H228</f>
        <v>4099.8829999999998</v>
      </c>
      <c r="M298" s="42">
        <f>[10]Commercial_Total!D227</f>
        <v>3899.4324720959994</v>
      </c>
      <c r="N298" s="42">
        <f>[12]Total_Industrial!F233</f>
        <v>3361.3815405260607</v>
      </c>
      <c r="O298" s="440">
        <v>1E-3</v>
      </c>
      <c r="P298" s="27"/>
      <c r="Q298" s="27">
        <f t="shared" si="1294"/>
        <v>11360.698012622061</v>
      </c>
      <c r="R298" s="27">
        <f t="shared" si="1295"/>
        <v>3329.6301326559383</v>
      </c>
      <c r="S298" s="27"/>
      <c r="T298" s="51">
        <f t="shared" ref="T298:T314" si="1441">L298/C298</f>
        <v>1.0000002439094589</v>
      </c>
      <c r="U298" s="51">
        <f t="shared" ref="U298:U314" si="1442">M298/D298</f>
        <v>0.95996734456691402</v>
      </c>
      <c r="V298" s="51">
        <f t="shared" ref="V298:V314" si="1443">N298/E298</f>
        <v>0.98851632058584948</v>
      </c>
      <c r="W298" s="51">
        <f t="shared" ref="W298:W314" si="1444">O298/F298</f>
        <v>5.1200655368388719E-5</v>
      </c>
      <c r="X298" s="51" t="e">
        <f t="shared" ref="X298:X314" si="1445">P298/G298</f>
        <v>#DIV/0!</v>
      </c>
      <c r="Y298" s="51">
        <f t="shared" ref="Y298:Y314" si="1446">Q298/H298</f>
        <v>0.98090182446217622</v>
      </c>
      <c r="AA298" s="23">
        <f t="shared" si="1439"/>
        <v>105594.17435404482</v>
      </c>
      <c r="AB298" s="23">
        <f t="shared" si="1439"/>
        <v>75387.733723424317</v>
      </c>
      <c r="AC298" s="27">
        <f t="shared" si="1440"/>
        <v>2793.8341063455846</v>
      </c>
      <c r="AD298" s="58">
        <f t="shared" si="1440"/>
        <v>1.4527755430074056</v>
      </c>
      <c r="AE298" s="27">
        <f t="shared" si="1381"/>
        <v>11360.698012622061</v>
      </c>
      <c r="AF298" s="27">
        <f t="shared" si="1359"/>
        <v>13262.1</v>
      </c>
      <c r="AI298" s="267">
        <f t="shared" si="1360"/>
        <v>38.826791582777808</v>
      </c>
      <c r="AJ298" s="267">
        <f t="shared" si="1382"/>
        <v>51.725025803294258</v>
      </c>
      <c r="AK298" s="267">
        <f t="shared" si="1361"/>
        <v>1203.1428540769173</v>
      </c>
      <c r="AL298" s="51">
        <f t="shared" si="1362"/>
        <v>6.883375789283248E-7</v>
      </c>
      <c r="AM298" s="15"/>
      <c r="AN298" s="15"/>
      <c r="AO298" s="34">
        <f t="shared" si="1383"/>
        <v>0.85662889079573068</v>
      </c>
      <c r="AP298" s="34">
        <f t="shared" si="1384"/>
        <v>0.8733074701593263</v>
      </c>
      <c r="AR298" s="26">
        <f t="shared" si="1385"/>
        <v>1.2447405643813563</v>
      </c>
      <c r="AS298" s="26">
        <f t="shared" si="1386"/>
        <v>1.2747017446881301</v>
      </c>
      <c r="AT298" s="26">
        <f t="shared" si="1387"/>
        <v>0.83912120043263139</v>
      </c>
      <c r="AU298" s="26">
        <f t="shared" si="1388"/>
        <v>0.68833757892832481</v>
      </c>
      <c r="AW298" s="26">
        <f t="shared" si="1389"/>
        <v>0.88898511286327497</v>
      </c>
      <c r="AZ298" s="34">
        <f t="shared" si="1390"/>
        <v>7.9621005990035378</v>
      </c>
      <c r="BA298" s="34">
        <f t="shared" si="1391"/>
        <v>5.6844491991030317</v>
      </c>
      <c r="BB298" s="34">
        <f t="shared" si="1392"/>
        <v>0.21066302518798566</v>
      </c>
      <c r="BC298">
        <f t="shared" si="1393"/>
        <v>1.0954340134725313E-4</v>
      </c>
      <c r="BE298" s="26">
        <f t="shared" ref="BE298:BE305" si="1447">BI298*BO298</f>
        <v>1.2447405643813565</v>
      </c>
      <c r="BF298" s="26">
        <f t="shared" ref="BF298:BF305" si="1448">BJ298*BP298</f>
        <v>1.2747017446881297</v>
      </c>
      <c r="BG298" s="26">
        <f t="shared" ref="BG298:BG305" si="1449">BK298*BQ298</f>
        <v>0.83912529919364964</v>
      </c>
      <c r="BH298" s="26">
        <f t="shared" ref="BH298:BH305" si="1450">BL298*BR298</f>
        <v>0.68833757892832481</v>
      </c>
      <c r="BI298" s="258">
        <f>[11]National!CQ228</f>
        <v>1.0887123384142885</v>
      </c>
      <c r="BJ298" s="258">
        <f>[10]Commercial_Total!Y227</f>
        <v>1.269843927532017</v>
      </c>
      <c r="BK298" s="258">
        <f>[12]Total_Industrial!Z233</f>
        <v>0.93823646258368243</v>
      </c>
      <c r="BL298" s="51">
        <f t="shared" si="1363"/>
        <v>0.68833757892832481</v>
      </c>
      <c r="BM298" s="1"/>
      <c r="BN298" s="1"/>
      <c r="BO298" s="258">
        <f>[11]National!CU228</f>
        <v>1.1433144646769811</v>
      </c>
      <c r="BP298" s="258">
        <f>[10]Commercial_Total!X227</f>
        <v>1.0038255230038813</v>
      </c>
      <c r="BQ298" s="258">
        <f>[12]Total_Industrial!AD233</f>
        <v>0.89436440882173351</v>
      </c>
      <c r="BR298" s="51">
        <v>1</v>
      </c>
      <c r="CA298" s="83">
        <f t="shared" si="1319"/>
        <v>1.6679578926186314</v>
      </c>
      <c r="CB298" s="83">
        <f t="shared" si="1394"/>
        <v>0.87569762874606871</v>
      </c>
      <c r="CC298" s="83">
        <f t="shared" si="1395"/>
        <v>0.88898511286327497</v>
      </c>
      <c r="CD298" s="83">
        <f t="shared" si="1396"/>
        <v>0.80368243230799574</v>
      </c>
      <c r="CE298" s="83">
        <f t="shared" si="1397"/>
        <v>1.01499436722187</v>
      </c>
      <c r="CF298" s="83">
        <f t="shared" si="1398"/>
        <v>1.0898006182495554</v>
      </c>
      <c r="CG298" s="471">
        <f t="shared" si="1373"/>
        <v>1.4827920195678377</v>
      </c>
      <c r="CH298" s="471">
        <f t="shared" si="1399"/>
        <v>1.4827897354207642</v>
      </c>
      <c r="CI298" s="9"/>
      <c r="CJ298" s="84">
        <f t="shared" si="1297"/>
        <v>0.81573314182778744</v>
      </c>
      <c r="CL298" s="87">
        <f t="shared" si="1250"/>
        <v>0.91646017372365263</v>
      </c>
      <c r="CM298" s="87">
        <f t="shared" si="1298"/>
        <v>1.0444570563801728E-3</v>
      </c>
      <c r="CN298" s="92">
        <f t="shared" si="1299"/>
        <v>1</v>
      </c>
      <c r="CO298" s="92">
        <f t="shared" si="1300"/>
        <v>1</v>
      </c>
      <c r="CP298" s="5">
        <f t="shared" si="1301"/>
        <v>1</v>
      </c>
      <c r="CQ298" s="91">
        <f t="shared" si="1302"/>
        <v>1</v>
      </c>
      <c r="CR298" s="37">
        <f t="shared" si="1400"/>
        <v>1.4827920195678377</v>
      </c>
      <c r="CS298">
        <f t="shared" si="1401"/>
        <v>0.81573314182778744</v>
      </c>
      <c r="CT298" s="84">
        <f t="shared" si="1402"/>
        <v>1.1061397849773937</v>
      </c>
      <c r="CU298" s="205"/>
      <c r="CV298" s="244"/>
      <c r="CW298" s="5"/>
      <c r="CX298" s="26">
        <f t="shared" si="1403"/>
        <v>0.36088301928674738</v>
      </c>
      <c r="CY298" s="26">
        <f t="shared" si="1404"/>
        <v>0.34323881048185756</v>
      </c>
      <c r="CZ298" s="26">
        <f t="shared" si="1405"/>
        <v>0.29587808220863449</v>
      </c>
      <c r="DA298" s="26">
        <f t="shared" si="1406"/>
        <v>8.8022760475542213E-8</v>
      </c>
      <c r="DB298" s="26">
        <f t="shared" si="1407"/>
        <v>0</v>
      </c>
      <c r="DC298" s="26">
        <f t="shared" si="1303"/>
        <v>0.99999999999999989</v>
      </c>
      <c r="DE298" s="26">
        <f t="shared" si="1320"/>
        <v>0.36008480331168635</v>
      </c>
      <c r="DF298" s="26">
        <f t="shared" si="1321"/>
        <v>0.34107427337293855</v>
      </c>
      <c r="DG298" s="26">
        <f t="shared" si="1322"/>
        <v>0.2988259291208798</v>
      </c>
      <c r="DH298" s="26">
        <f t="shared" si="1323"/>
        <v>8.8164701676578296E-8</v>
      </c>
      <c r="DI298" s="26" t="e">
        <f t="shared" si="1324"/>
        <v>#DIV/0!</v>
      </c>
      <c r="DJ298" s="26">
        <f t="shared" si="1325"/>
        <v>0.99998509397020641</v>
      </c>
      <c r="DK298" s="26"/>
      <c r="DL298" s="26">
        <f t="shared" si="1326"/>
        <v>0.36009017082650108</v>
      </c>
      <c r="DM298" s="26">
        <f t="shared" si="1327"/>
        <v>0.34107935751200363</v>
      </c>
      <c r="DN298" s="26">
        <f t="shared" si="1328"/>
        <v>0.29883038349547941</v>
      </c>
      <c r="DO298" s="26">
        <f t="shared" si="1329"/>
        <v>8.8166015881837807E-8</v>
      </c>
      <c r="DP298" s="26" t="e">
        <f t="shared" si="1330"/>
        <v>#DIV/0!</v>
      </c>
      <c r="DQ298" s="26">
        <f t="shared" si="1331"/>
        <v>1</v>
      </c>
      <c r="DR298" s="26"/>
      <c r="DS298" s="26"/>
      <c r="DT298" s="26">
        <f t="shared" si="1332"/>
        <v>-3.1911176232139763E-3</v>
      </c>
      <c r="DU298" s="26">
        <f t="shared" si="1333"/>
        <v>-4.447047210052458E-3</v>
      </c>
      <c r="DV298" s="26">
        <f t="shared" si="1334"/>
        <v>6.3869564081129385E-3</v>
      </c>
      <c r="DW298" s="26">
        <f t="shared" si="1335"/>
        <v>-8.7575404129724803E-3</v>
      </c>
      <c r="DX298" s="26" t="e">
        <f t="shared" si="1336"/>
        <v>#DIV/0!</v>
      </c>
      <c r="DZ298" s="26">
        <f t="shared" si="1337"/>
        <v>0.99924301642212776</v>
      </c>
      <c r="EA298" s="26">
        <f t="shared" si="1338"/>
        <v>1.331035078642123</v>
      </c>
      <c r="EB298" s="26">
        <f t="shared" si="1408"/>
        <v>1.1061397849773937</v>
      </c>
      <c r="ED298" s="26">
        <f t="shared" si="1428"/>
        <v>9.084787235274271E-4</v>
      </c>
      <c r="EE298" s="26">
        <f t="shared" si="1429"/>
        <v>1.0399921665279574E-2</v>
      </c>
      <c r="EF298" s="26">
        <f t="shared" si="1430"/>
        <v>-3.289464407486873E-2</v>
      </c>
      <c r="EG298" s="26">
        <f t="shared" si="1431"/>
        <v>-1.1769559692304827E-3</v>
      </c>
      <c r="EH298" s="26" t="e">
        <f t="shared" si="1432"/>
        <v>#DIV/0!</v>
      </c>
      <c r="EJ298" s="26">
        <f t="shared" si="1433"/>
        <v>0.99406211300118785</v>
      </c>
      <c r="EK298" s="26">
        <f t="shared" si="1339"/>
        <v>0.66682074708913441</v>
      </c>
      <c r="EL298" s="26">
        <f t="shared" si="1409"/>
        <v>0.80368243230799574</v>
      </c>
      <c r="EO298" s="26">
        <f t="shared" si="1340"/>
        <v>-3.36128301037703E-3</v>
      </c>
      <c r="EP298" s="26">
        <f t="shared" si="1341"/>
        <v>-7.3148867434410358E-3</v>
      </c>
      <c r="EQ298" s="26">
        <f t="shared" si="1342"/>
        <v>2.620000783877972E-2</v>
      </c>
      <c r="ER298" s="26">
        <f t="shared" si="1343"/>
        <v>-8.7575404129724803E-3</v>
      </c>
      <c r="ES298" s="26"/>
      <c r="EU298" s="26">
        <f t="shared" si="1344"/>
        <v>1.0041325513114359</v>
      </c>
      <c r="EV298" s="26">
        <f t="shared" si="1345"/>
        <v>1.3018554011476531</v>
      </c>
      <c r="EW298" s="26">
        <f t="shared" si="1410"/>
        <v>1.0898006182495554</v>
      </c>
      <c r="EX298" s="26">
        <f t="shared" si="1438"/>
        <v>4.1240357738009329E-3</v>
      </c>
      <c r="EY298" s="26">
        <f t="shared" si="1434"/>
        <v>1.7016538716347373E-4</v>
      </c>
      <c r="EZ298" s="26">
        <f t="shared" si="1435"/>
        <v>2.8678395333882676E-3</v>
      </c>
      <c r="FA298" s="26">
        <f t="shared" si="1436"/>
        <v>-1.9812739242447624E-2</v>
      </c>
      <c r="FB298" s="26">
        <f t="shared" si="1437"/>
        <v>0</v>
      </c>
      <c r="FC298" s="26"/>
      <c r="FD298" s="26"/>
      <c r="FE298" s="26">
        <f t="shared" si="1346"/>
        <v>0.99513068104184788</v>
      </c>
      <c r="FF298" s="26">
        <f t="shared" si="1347"/>
        <v>1.0224159458344191</v>
      </c>
      <c r="FG298" s="26">
        <f t="shared" si="1411"/>
        <v>1.01499436722187</v>
      </c>
      <c r="FW298" s="26">
        <f t="shared" si="1412"/>
        <v>1.6679578926186314</v>
      </c>
      <c r="FY298" s="8">
        <f t="shared" si="1348"/>
        <v>52</v>
      </c>
      <c r="FZ298" t="b">
        <f t="shared" si="1314"/>
        <v>0</v>
      </c>
      <c r="GD298" s="11"/>
      <c r="GE298" s="11"/>
      <c r="GF298" s="11"/>
      <c r="GG298" s="11" t="str">
        <f t="shared" ca="1" si="1413"/>
        <v/>
      </c>
      <c r="GH298" s="20" t="str">
        <f t="shared" ca="1" si="1414"/>
        <v/>
      </c>
      <c r="GI298" s="20" t="str">
        <f t="shared" ca="1" si="1415"/>
        <v/>
      </c>
      <c r="GJ298" s="20" t="str">
        <f t="shared" ca="1" si="1416"/>
        <v/>
      </c>
      <c r="GN298" s="12" t="str">
        <f t="shared" ca="1" si="1376"/>
        <v/>
      </c>
      <c r="GO298" s="12" t="str">
        <f t="shared" ca="1" si="1377"/>
        <v/>
      </c>
      <c r="GP298" s="12" t="str">
        <f t="shared" ca="1" si="1378"/>
        <v/>
      </c>
      <c r="GQ298" s="12" t="str">
        <f t="shared" ca="1" si="1379"/>
        <v/>
      </c>
      <c r="GR298" s="12" t="str">
        <f t="shared" ca="1" si="1380"/>
        <v/>
      </c>
      <c r="GY298" s="14"/>
      <c r="HA298">
        <f t="shared" si="1272"/>
        <v>1.2022136809471147</v>
      </c>
      <c r="HB298">
        <f t="shared" si="1417"/>
        <v>0.92144558044736513</v>
      </c>
      <c r="HC298">
        <f t="shared" si="1418"/>
        <v>0.9860935131242311</v>
      </c>
      <c r="HD298">
        <f t="shared" si="1419"/>
        <v>1.0123752716423267</v>
      </c>
      <c r="HE298">
        <f t="shared" si="1420"/>
        <v>1.1058875977287141</v>
      </c>
      <c r="HF298">
        <f t="shared" si="1421"/>
        <v>1.1058866249629058</v>
      </c>
      <c r="HH298">
        <f t="shared" si="1422"/>
        <v>0.90863150957613847</v>
      </c>
      <c r="HJ298">
        <f t="shared" si="1423"/>
        <v>1.0507473508087639</v>
      </c>
      <c r="HK298">
        <f t="shared" si="1424"/>
        <v>1.0728253523813731</v>
      </c>
      <c r="HL298">
        <f t="shared" si="1425"/>
        <v>0.87156169146504781</v>
      </c>
      <c r="HM298">
        <f t="shared" si="1426"/>
        <v>0.90033424639281912</v>
      </c>
      <c r="HN298" t="e">
        <f t="shared" si="1427"/>
        <v>#DIV/0!</v>
      </c>
      <c r="HP298" s="8">
        <f t="shared" si="1349"/>
        <v>52</v>
      </c>
      <c r="HQ298" t="b">
        <f t="shared" si="1317"/>
        <v>0</v>
      </c>
      <c r="HT298" s="11"/>
      <c r="HU298" s="11"/>
      <c r="HV298" s="11"/>
      <c r="HW298" s="11" t="str">
        <f t="shared" ca="1" si="1364"/>
        <v/>
      </c>
      <c r="HX298" s="12" t="str">
        <f t="shared" ca="1" si="1365"/>
        <v/>
      </c>
      <c r="HY298" s="12" t="str">
        <f t="shared" ca="1" si="1366"/>
        <v/>
      </c>
      <c r="HZ298" s="12" t="str">
        <f t="shared" ca="1" si="1367"/>
        <v/>
      </c>
      <c r="IC298" s="12" t="str">
        <f t="shared" ca="1" si="1368"/>
        <v/>
      </c>
      <c r="ID298" s="12" t="str">
        <f t="shared" ca="1" si="1369"/>
        <v/>
      </c>
      <c r="IE298" s="12" t="str">
        <f t="shared" ca="1" si="1370"/>
        <v/>
      </c>
      <c r="IF298" s="12" t="str">
        <f t="shared" ca="1" si="1371"/>
        <v/>
      </c>
      <c r="IG298" s="12" t="str">
        <f t="shared" ca="1" si="1372"/>
        <v/>
      </c>
    </row>
    <row r="299" spans="1:241" x14ac:dyDescent="0.2">
      <c r="A299" t="s">
        <v>200</v>
      </c>
      <c r="B299" s="1">
        <f t="shared" si="1318"/>
        <v>2002</v>
      </c>
      <c r="C299" s="42">
        <f>'Annual Data - MER Dec 2019 PNNL'!C66</f>
        <v>4316.7939999999999</v>
      </c>
      <c r="D299" s="42">
        <f>'Annual Data - MER Dec 2019 PNNL'!F66</f>
        <v>4109.8609999999999</v>
      </c>
      <c r="E299" s="42">
        <f>'Annual Data - MER Dec 2019 PNNL'!I66</f>
        <v>3378.6909999999998</v>
      </c>
      <c r="F299" s="42">
        <f>'Annual Data - MER Dec 2019 PNNL'!L66</f>
        <v>18.824999999999999</v>
      </c>
      <c r="G299" s="42"/>
      <c r="H299" s="42">
        <f t="shared" si="1292"/>
        <v>11824.170999999998</v>
      </c>
      <c r="I299" s="27">
        <f t="shared" si="1293"/>
        <v>3465.4662954279011</v>
      </c>
      <c r="J299" s="1"/>
      <c r="K299" s="525"/>
      <c r="L299" s="27">
        <f>[11]National!H229</f>
        <v>4316.7960000000003</v>
      </c>
      <c r="M299" s="42">
        <f>[10]Commercial_Total!D228</f>
        <v>3973.6085838119993</v>
      </c>
      <c r="N299" s="42">
        <f>[12]Total_Industrial!F234</f>
        <v>3247.483278613392</v>
      </c>
      <c r="O299" s="440">
        <v>1E-3</v>
      </c>
      <c r="P299" s="27"/>
      <c r="Q299" s="27">
        <f t="shared" si="1294"/>
        <v>11537.888862425392</v>
      </c>
      <c r="R299" s="27">
        <f t="shared" si="1295"/>
        <v>3381.5618002419087</v>
      </c>
      <c r="S299" s="27"/>
      <c r="T299" s="51">
        <f t="shared" si="1441"/>
        <v>1.0000004633067967</v>
      </c>
      <c r="U299" s="51">
        <f t="shared" si="1442"/>
        <v>0.96684743932021044</v>
      </c>
      <c r="V299" s="51">
        <f t="shared" si="1443"/>
        <v>0.96116610800259394</v>
      </c>
      <c r="W299" s="51">
        <f t="shared" si="1444"/>
        <v>5.3120849933598944E-5</v>
      </c>
      <c r="X299" s="51" t="e">
        <f t="shared" si="1445"/>
        <v>#DIV/0!</v>
      </c>
      <c r="Y299" s="51">
        <f t="shared" si="1446"/>
        <v>0.97578839670243211</v>
      </c>
      <c r="AA299" s="23">
        <f t="shared" si="1439"/>
        <v>106436.83928083624</v>
      </c>
      <c r="AB299" s="23">
        <f t="shared" si="1439"/>
        <v>76666.137428142072</v>
      </c>
      <c r="AC299" s="27">
        <f t="shared" si="1440"/>
        <v>2791.7091042514985</v>
      </c>
      <c r="AD299" s="58">
        <f t="shared" si="1440"/>
        <v>1.4780190637902733</v>
      </c>
      <c r="AE299" s="27">
        <f t="shared" si="1381"/>
        <v>11537.888862425392</v>
      </c>
      <c r="AF299" s="27">
        <f t="shared" si="1359"/>
        <v>13493.1</v>
      </c>
      <c r="AI299" s="267">
        <f t="shared" si="1360"/>
        <v>40.557348650780831</v>
      </c>
      <c r="AJ299" s="267">
        <f t="shared" si="1382"/>
        <v>51.830034968650899</v>
      </c>
      <c r="AK299" s="267">
        <f t="shared" si="1361"/>
        <v>1163.259909016951</v>
      </c>
      <c r="AL299" s="51">
        <f t="shared" si="1362"/>
        <v>6.7658125967304656E-7</v>
      </c>
      <c r="AM299" s="15"/>
      <c r="AN299" s="15"/>
      <c r="AO299" s="34">
        <f t="shared" si="1383"/>
        <v>0.85509548305618366</v>
      </c>
      <c r="AP299" s="34">
        <f t="shared" si="1384"/>
        <v>0.87631241152885531</v>
      </c>
      <c r="AR299" s="26">
        <f t="shared" si="1385"/>
        <v>1.3002201570468421</v>
      </c>
      <c r="AS299" s="26">
        <f t="shared" si="1386"/>
        <v>1.2772895706816325</v>
      </c>
      <c r="AT299" s="26">
        <f t="shared" si="1387"/>
        <v>0.81130519785064037</v>
      </c>
      <c r="AU299" s="26">
        <f t="shared" si="1388"/>
        <v>0.67658125967304661</v>
      </c>
      <c r="AW299" s="26">
        <f t="shared" si="1389"/>
        <v>0.88739378589887574</v>
      </c>
      <c r="AZ299" s="34">
        <f t="shared" si="1390"/>
        <v>7.8882420852758992</v>
      </c>
      <c r="BA299" s="34">
        <f t="shared" si="1391"/>
        <v>5.6818772134010764</v>
      </c>
      <c r="BB299" s="34">
        <f t="shared" si="1392"/>
        <v>0.2068990153672246</v>
      </c>
      <c r="BC299">
        <f t="shared" si="1393"/>
        <v>1.095388801528391E-4</v>
      </c>
      <c r="BE299" s="26">
        <f t="shared" si="1447"/>
        <v>1.3002201570468421</v>
      </c>
      <c r="BF299" s="26">
        <f t="shared" si="1448"/>
        <v>1.2772895706816323</v>
      </c>
      <c r="BG299" s="26">
        <f t="shared" si="1449"/>
        <v>0.81130959174814643</v>
      </c>
      <c r="BH299" s="26">
        <f t="shared" si="1450"/>
        <v>0.67658125967304661</v>
      </c>
      <c r="BI299" s="258">
        <f>[11]National!CQ229</f>
        <v>1.1009195807306691</v>
      </c>
      <c r="BJ299" s="258">
        <f>[10]Commercial_Total!Y228</f>
        <v>1.2633791660544336</v>
      </c>
      <c r="BK299" s="258">
        <f>[12]Total_Industrial!Z234</f>
        <v>0.90536814452588366</v>
      </c>
      <c r="BL299" s="51">
        <f t="shared" si="1363"/>
        <v>0.67658125967304661</v>
      </c>
      <c r="BM299" s="1"/>
      <c r="BN299" s="1"/>
      <c r="BO299" s="258">
        <f>[11]National!CU229</f>
        <v>1.1810310033580285</v>
      </c>
      <c r="BP299" s="258">
        <f>[10]Commercial_Total!X228</f>
        <v>1.0110104749238831</v>
      </c>
      <c r="BQ299" s="258">
        <f>[12]Total_Industrial!AD234</f>
        <v>0.89611015878298539</v>
      </c>
      <c r="BR299" s="51">
        <v>1</v>
      </c>
      <c r="CA299" s="83">
        <f t="shared" si="1319"/>
        <v>1.6970104765378375</v>
      </c>
      <c r="CB299" s="83">
        <f t="shared" si="1394"/>
        <v>0.87871079435123345</v>
      </c>
      <c r="CC299" s="83">
        <f t="shared" si="1395"/>
        <v>0.88739378589887574</v>
      </c>
      <c r="CD299" s="83">
        <f t="shared" si="1396"/>
        <v>0.79665339634584043</v>
      </c>
      <c r="CE299" s="83">
        <f t="shared" si="1397"/>
        <v>1.0302755446786105</v>
      </c>
      <c r="CF299" s="83">
        <f t="shared" si="1398"/>
        <v>1.0811708191315896</v>
      </c>
      <c r="CG299" s="471">
        <f t="shared" si="1373"/>
        <v>1.5059191021734539</v>
      </c>
      <c r="CH299" s="471">
        <f t="shared" si="1399"/>
        <v>1.5059165514849668</v>
      </c>
      <c r="CI299" s="9"/>
      <c r="CJ299" s="84">
        <f t="shared" si="1297"/>
        <v>0.82077251184027566</v>
      </c>
      <c r="CL299" s="87">
        <f t="shared" si="1250"/>
        <v>0.91161294446744601</v>
      </c>
      <c r="CM299" s="87">
        <f t="shared" si="1298"/>
        <v>1.0157779829126918E-3</v>
      </c>
      <c r="CN299" s="92">
        <f t="shared" si="1299"/>
        <v>1</v>
      </c>
      <c r="CO299" s="92">
        <f t="shared" si="1300"/>
        <v>1</v>
      </c>
      <c r="CP299" s="5">
        <f t="shared" si="1301"/>
        <v>1</v>
      </c>
      <c r="CQ299" s="91">
        <f t="shared" si="1302"/>
        <v>1</v>
      </c>
      <c r="CR299" s="37">
        <f t="shared" si="1400"/>
        <v>1.5059191021734539</v>
      </c>
      <c r="CS299">
        <f t="shared" si="1401"/>
        <v>0.82077251184027566</v>
      </c>
      <c r="CT299" s="84">
        <f t="shared" si="1402"/>
        <v>1.1139019678686508</v>
      </c>
      <c r="CU299" s="205"/>
      <c r="CV299" s="244"/>
      <c r="CW299" s="5"/>
      <c r="CX299" s="26">
        <f t="shared" si="1403"/>
        <v>0.37414088933186013</v>
      </c>
      <c r="CY299" s="26">
        <f t="shared" si="1404"/>
        <v>0.34439650365783664</v>
      </c>
      <c r="CZ299" s="26">
        <f t="shared" si="1405"/>
        <v>0.28146252033933483</v>
      </c>
      <c r="DA299" s="26">
        <f t="shared" si="1406"/>
        <v>8.6670968313503833E-8</v>
      </c>
      <c r="DB299" s="26">
        <f t="shared" si="1407"/>
        <v>0</v>
      </c>
      <c r="DC299">
        <f t="shared" si="1303"/>
        <v>0.99999999999999989</v>
      </c>
      <c r="DE299" s="26">
        <f t="shared" si="1320"/>
        <v>0.36747209475091486</v>
      </c>
      <c r="DF299" s="26">
        <f t="shared" si="1321"/>
        <v>0.34381733222360222</v>
      </c>
      <c r="DG299" s="26">
        <f t="shared" si="1322"/>
        <v>0.28861030116803738</v>
      </c>
      <c r="DH299" s="26">
        <f t="shared" si="1323"/>
        <v>8.7345120989803107E-8</v>
      </c>
      <c r="DI299" s="26" t="e">
        <f t="shared" si="1324"/>
        <v>#DIV/0!</v>
      </c>
      <c r="DJ299" s="26">
        <f t="shared" si="1325"/>
        <v>0.99989981548767559</v>
      </c>
      <c r="DK299" s="26"/>
      <c r="DL299" s="26">
        <f t="shared" si="1326"/>
        <v>0.36750891345218395</v>
      </c>
      <c r="DM299" s="26">
        <f t="shared" si="1327"/>
        <v>0.34385178084657819</v>
      </c>
      <c r="DN299" s="26">
        <f t="shared" si="1328"/>
        <v>0.28863921834736522</v>
      </c>
      <c r="DO299" s="26">
        <f t="shared" si="1329"/>
        <v>8.7353872494918666E-8</v>
      </c>
      <c r="DP299" s="26" t="e">
        <f t="shared" si="1330"/>
        <v>#DIV/0!</v>
      </c>
      <c r="DQ299" s="26">
        <f t="shared" si="1331"/>
        <v>0.99999999999999989</v>
      </c>
      <c r="DR299" s="26"/>
      <c r="DS299" s="26"/>
      <c r="DT299" s="26">
        <f t="shared" si="1332"/>
        <v>4.3606475524512342E-2</v>
      </c>
      <c r="DU299" s="26">
        <f t="shared" si="1333"/>
        <v>2.0280843942699195E-3</v>
      </c>
      <c r="DV299" s="26">
        <f t="shared" si="1334"/>
        <v>-3.3710848039993392E-2</v>
      </c>
      <c r="DW299" s="26">
        <f t="shared" si="1335"/>
        <v>-1.7226826472906777E-2</v>
      </c>
      <c r="DX299" s="26" t="e">
        <f t="shared" si="1336"/>
        <v>#DIV/0!</v>
      </c>
      <c r="DZ299" s="26">
        <f t="shared" si="1337"/>
        <v>1.0070173616360936</v>
      </c>
      <c r="EA299" s="26">
        <f t="shared" si="1338"/>
        <v>1.340375433139281</v>
      </c>
      <c r="EB299" s="26">
        <f t="shared" si="1408"/>
        <v>1.1139019678686508</v>
      </c>
      <c r="ED299" s="26">
        <f t="shared" si="1428"/>
        <v>-9.3195522360615245E-3</v>
      </c>
      <c r="EE299" s="26">
        <f t="shared" si="1429"/>
        <v>-4.5256235876241755E-4</v>
      </c>
      <c r="EF299" s="26">
        <f t="shared" si="1430"/>
        <v>-1.8028994068208435E-2</v>
      </c>
      <c r="EG299" s="26">
        <f t="shared" si="1431"/>
        <v>-4.127393948715363E-5</v>
      </c>
      <c r="EH299" s="26" t="e">
        <f t="shared" si="1432"/>
        <v>#DIV/0!</v>
      </c>
      <c r="EJ299" s="26">
        <f t="shared" si="1433"/>
        <v>0.99125396340695227</v>
      </c>
      <c r="EK299" s="26">
        <f t="shared" si="1339"/>
        <v>0.66098870843408941</v>
      </c>
      <c r="EL299" s="26">
        <f t="shared" si="1409"/>
        <v>0.79665339634584043</v>
      </c>
      <c r="EO299" s="26">
        <f t="shared" si="1340"/>
        <v>1.1150156044490789E-2</v>
      </c>
      <c r="EP299" s="26">
        <f t="shared" si="1341"/>
        <v>-5.1039922447110118E-3</v>
      </c>
      <c r="EQ299" s="26">
        <f t="shared" si="1342"/>
        <v>-3.566035902813678E-2</v>
      </c>
      <c r="ER299" s="26">
        <f t="shared" si="1343"/>
        <v>-1.7226826472906777E-2</v>
      </c>
      <c r="ES299" s="26"/>
      <c r="EU299" s="26">
        <f t="shared" si="1344"/>
        <v>0.9920813046226501</v>
      </c>
      <c r="EV299" s="26">
        <f t="shared" si="1345"/>
        <v>1.2915464048006071</v>
      </c>
      <c r="EW299" s="26">
        <f t="shared" si="1410"/>
        <v>1.0811708191315896</v>
      </c>
      <c r="EX299" s="26">
        <f t="shared" si="1438"/>
        <v>-7.9502147507357311E-3</v>
      </c>
      <c r="EY299" s="26">
        <f t="shared" si="1434"/>
        <v>3.2456319480021485E-2</v>
      </c>
      <c r="EZ299" s="26">
        <f t="shared" si="1435"/>
        <v>7.1320766389811087E-3</v>
      </c>
      <c r="FA299" s="26">
        <f t="shared" si="1436"/>
        <v>1.9500422357807941E-3</v>
      </c>
      <c r="FB299" s="26">
        <f t="shared" si="1437"/>
        <v>0</v>
      </c>
      <c r="FC299" s="26"/>
      <c r="FD299" s="26"/>
      <c r="FE299" s="26">
        <f t="shared" si="1346"/>
        <v>1.0150554307986619</v>
      </c>
      <c r="FF299" s="26">
        <f t="shared" si="1347"/>
        <v>1.0378088583543776</v>
      </c>
      <c r="FG299" s="26">
        <f t="shared" si="1411"/>
        <v>1.0302755446786105</v>
      </c>
      <c r="FW299" s="26">
        <f t="shared" si="1412"/>
        <v>1.6970104765378375</v>
      </c>
      <c r="FY299" s="8">
        <f t="shared" si="1348"/>
        <v>53</v>
      </c>
      <c r="FZ299" t="b">
        <f t="shared" si="1314"/>
        <v>0</v>
      </c>
      <c r="GD299" s="11"/>
      <c r="GE299" s="11"/>
      <c r="GF299" s="11"/>
      <c r="GG299" s="11" t="str">
        <f t="shared" ca="1" si="1413"/>
        <v/>
      </c>
      <c r="GH299" s="20" t="str">
        <f t="shared" ca="1" si="1414"/>
        <v/>
      </c>
      <c r="GI299" s="20" t="str">
        <f t="shared" ca="1" si="1415"/>
        <v/>
      </c>
      <c r="GJ299" s="20" t="str">
        <f t="shared" ca="1" si="1416"/>
        <v/>
      </c>
      <c r="GN299" s="12" t="str">
        <f t="shared" ca="1" si="1376"/>
        <v/>
      </c>
      <c r="GO299" s="12" t="str">
        <f t="shared" ca="1" si="1377"/>
        <v/>
      </c>
      <c r="GP299" s="12" t="str">
        <f t="shared" ca="1" si="1378"/>
        <v/>
      </c>
      <c r="GQ299" s="12" t="str">
        <f t="shared" ca="1" si="1379"/>
        <v/>
      </c>
      <c r="GR299" s="12" t="str">
        <f t="shared" ca="1" si="1380"/>
        <v/>
      </c>
      <c r="GY299" s="14"/>
      <c r="HA299">
        <f t="shared" si="1272"/>
        <v>1.2231539061225229</v>
      </c>
      <c r="HB299">
        <f t="shared" si="1417"/>
        <v>0.91338658368227044</v>
      </c>
      <c r="HC299">
        <f t="shared" si="1418"/>
        <v>1.0009395757720823</v>
      </c>
      <c r="HD299">
        <f t="shared" si="1419"/>
        <v>1.0043585802586292</v>
      </c>
      <c r="HE299">
        <f t="shared" si="1420"/>
        <v>1.1231361083004481</v>
      </c>
      <c r="HF299">
        <f t="shared" si="1421"/>
        <v>1.1231349481421335</v>
      </c>
      <c r="HH299">
        <f t="shared" si="1422"/>
        <v>0.91424477958684325</v>
      </c>
      <c r="HJ299">
        <f t="shared" si="1423"/>
        <v>1.097580431279779</v>
      </c>
      <c r="HK299">
        <f t="shared" si="1424"/>
        <v>1.0750033405617063</v>
      </c>
      <c r="HL299">
        <f t="shared" si="1425"/>
        <v>0.84267032005450915</v>
      </c>
      <c r="HM299">
        <f t="shared" si="1426"/>
        <v>0.88495717391984219</v>
      </c>
      <c r="HN299" t="e">
        <f t="shared" si="1427"/>
        <v>#DIV/0!</v>
      </c>
      <c r="HP299" s="8">
        <f t="shared" si="1349"/>
        <v>53</v>
      </c>
      <c r="HQ299" t="b">
        <f t="shared" si="1317"/>
        <v>0</v>
      </c>
      <c r="HT299" s="11"/>
      <c r="HU299" s="11"/>
      <c r="HV299" s="11"/>
      <c r="HW299" s="11" t="str">
        <f t="shared" ca="1" si="1364"/>
        <v/>
      </c>
      <c r="HX299" s="12" t="str">
        <f t="shared" ca="1" si="1365"/>
        <v/>
      </c>
      <c r="HY299" s="12" t="str">
        <f t="shared" ca="1" si="1366"/>
        <v/>
      </c>
      <c r="HZ299" s="12" t="str">
        <f t="shared" ca="1" si="1367"/>
        <v/>
      </c>
      <c r="IC299" s="12" t="str">
        <f t="shared" ca="1" si="1368"/>
        <v/>
      </c>
      <c r="ID299" s="12" t="str">
        <f t="shared" ca="1" si="1369"/>
        <v/>
      </c>
      <c r="IE299" s="12" t="str">
        <f t="shared" ca="1" si="1370"/>
        <v/>
      </c>
      <c r="IF299" s="12" t="str">
        <f t="shared" ca="1" si="1371"/>
        <v/>
      </c>
      <c r="IG299" s="12" t="str">
        <f t="shared" ca="1" si="1372"/>
        <v/>
      </c>
    </row>
    <row r="300" spans="1:241" x14ac:dyDescent="0.2">
      <c r="A300" t="s">
        <v>200</v>
      </c>
      <c r="B300" s="1">
        <f t="shared" si="1318"/>
        <v>2003</v>
      </c>
      <c r="C300" s="42">
        <f>'Annual Data - MER Dec 2019 PNNL'!C67</f>
        <v>4353.1109999999999</v>
      </c>
      <c r="D300" s="42">
        <f>'Annual Data - MER Dec 2019 PNNL'!F67</f>
        <v>4090.0590000000002</v>
      </c>
      <c r="E300" s="42">
        <f>'Annual Data - MER Dec 2019 PNNL'!I67</f>
        <v>3454.2179999999998</v>
      </c>
      <c r="F300" s="42">
        <f>'Annual Data - MER Dec 2019 PNNL'!L67</f>
        <v>23.234999999999999</v>
      </c>
      <c r="G300" s="42"/>
      <c r="H300" s="42">
        <f>SUM(C300:F300)</f>
        <v>11920.623</v>
      </c>
      <c r="I300" s="27">
        <f t="shared" si="1293"/>
        <v>3493.7347596717468</v>
      </c>
      <c r="J300" s="1"/>
      <c r="K300" s="525"/>
      <c r="L300" s="27">
        <f>[11]National!H230</f>
        <v>4353.1100000000006</v>
      </c>
      <c r="M300" s="42">
        <f>[10]Commercial_Total!D229</f>
        <v>3981.1430535439999</v>
      </c>
      <c r="N300" s="42">
        <f>[12]Total_Industrial!F235</f>
        <v>3298.7556292005347</v>
      </c>
      <c r="O300" s="440">
        <v>1E-3</v>
      </c>
      <c r="P300" s="27"/>
      <c r="Q300" s="27">
        <f t="shared" si="1294"/>
        <v>11633.009682744534</v>
      </c>
      <c r="R300" s="27">
        <f t="shared" si="1295"/>
        <v>3409.4401180376713</v>
      </c>
      <c r="S300" s="27"/>
      <c r="T300" s="51">
        <f t="shared" si="1441"/>
        <v>0.99999977027923259</v>
      </c>
      <c r="U300" s="51">
        <f t="shared" si="1442"/>
        <v>0.9733705683815318</v>
      </c>
      <c r="V300" s="51">
        <f t="shared" si="1443"/>
        <v>0.95499346862315426</v>
      </c>
      <c r="W300" s="51">
        <f t="shared" si="1444"/>
        <v>4.3038519474930062E-5</v>
      </c>
      <c r="X300" s="51" t="e">
        <f t="shared" si="1445"/>
        <v>#DIV/0!</v>
      </c>
      <c r="Y300" s="51">
        <f t="shared" si="1446"/>
        <v>0.97587262702163591</v>
      </c>
      <c r="AA300" s="23">
        <f t="shared" si="1439"/>
        <v>107300.18524588978</v>
      </c>
      <c r="AB300" s="23">
        <f t="shared" si="1439"/>
        <v>77765.478809122593</v>
      </c>
      <c r="AC300" s="27">
        <f t="shared" si="1440"/>
        <v>2882.7170256378517</v>
      </c>
      <c r="AD300" s="58">
        <f t="shared" si="1440"/>
        <v>1.501907961006246</v>
      </c>
      <c r="AE300" s="27">
        <f t="shared" si="1381"/>
        <v>11633.009682744534</v>
      </c>
      <c r="AF300" s="27">
        <f t="shared" si="1359"/>
        <v>13879.1</v>
      </c>
      <c r="AI300" s="267">
        <f t="shared" si="1360"/>
        <v>40.569454656805917</v>
      </c>
      <c r="AJ300" s="267">
        <f t="shared" si="1382"/>
        <v>51.19422029556096</v>
      </c>
      <c r="AK300" s="267">
        <f t="shared" si="1361"/>
        <v>1144.32169368779</v>
      </c>
      <c r="AL300" s="51">
        <f t="shared" si="1362"/>
        <v>6.6581976123891204E-7</v>
      </c>
      <c r="AM300" s="15"/>
      <c r="AN300" s="15"/>
      <c r="AO300" s="34">
        <f t="shared" si="1383"/>
        <v>0.83816743756760403</v>
      </c>
      <c r="AP300" s="34">
        <f t="shared" si="1384"/>
        <v>0.85889020181423859</v>
      </c>
      <c r="AR300" s="26">
        <f t="shared" si="1385"/>
        <v>1.3006082611408911</v>
      </c>
      <c r="AS300" s="26">
        <f t="shared" si="1386"/>
        <v>1.2616206742335532</v>
      </c>
      <c r="AT300" s="26">
        <f t="shared" si="1387"/>
        <v>0.79809690930268595</v>
      </c>
      <c r="AU300" s="26">
        <f t="shared" si="1388"/>
        <v>0.66581976123891207</v>
      </c>
      <c r="AW300" s="26">
        <f t="shared" si="1389"/>
        <v>0.86982634147700877</v>
      </c>
      <c r="AZ300" s="34">
        <f t="shared" si="1390"/>
        <v>7.7310621903358125</v>
      </c>
      <c r="BA300" s="34">
        <f t="shared" si="1391"/>
        <v>5.6030635134210858</v>
      </c>
      <c r="BB300" s="34">
        <f t="shared" si="1392"/>
        <v>0.20770201422555148</v>
      </c>
      <c r="BC300">
        <f t="shared" si="1393"/>
        <v>1.0821364216744933E-4</v>
      </c>
      <c r="BE300" s="26">
        <f t="shared" si="1447"/>
        <v>1.3006082611408909</v>
      </c>
      <c r="BF300" s="26">
        <f t="shared" si="1448"/>
        <v>1.261620674233553</v>
      </c>
      <c r="BG300" s="26">
        <f t="shared" si="1449"/>
        <v>0.79810236396535295</v>
      </c>
      <c r="BH300" s="26">
        <f t="shared" si="1450"/>
        <v>0.66581976123891207</v>
      </c>
      <c r="BI300" s="258">
        <f>[11]National!CQ230</f>
        <v>1.1049521803456268</v>
      </c>
      <c r="BJ300" s="258">
        <f>[10]Commercial_Total!Y229</f>
        <v>1.25726381201742</v>
      </c>
      <c r="BK300" s="258">
        <f>[12]Total_Industrial!Z235</f>
        <v>0.92577264227807898</v>
      </c>
      <c r="BL300" s="51">
        <f t="shared" si="1363"/>
        <v>0.66581976123891207</v>
      </c>
      <c r="BM300" s="1"/>
      <c r="BN300" s="1"/>
      <c r="BO300" s="258">
        <f>[11]National!CU230</f>
        <v>1.1770719894267851</v>
      </c>
      <c r="BP300" s="258">
        <f>[10]Commercial_Total!X229</f>
        <v>1.0034653524379595</v>
      </c>
      <c r="BQ300" s="258">
        <f>[12]Total_Industrial!AD235</f>
        <v>0.86209326946779974</v>
      </c>
      <c r="BR300" s="51">
        <v>1</v>
      </c>
      <c r="CA300" s="83">
        <f t="shared" si="1319"/>
        <v>1.7455572184980694</v>
      </c>
      <c r="CB300" s="83">
        <f t="shared" si="1394"/>
        <v>0.86124090172358514</v>
      </c>
      <c r="CC300" s="83">
        <f t="shared" si="1395"/>
        <v>0.86982634147700877</v>
      </c>
      <c r="CD300" s="83">
        <f t="shared" si="1396"/>
        <v>0.78775538176946946</v>
      </c>
      <c r="CE300" s="83">
        <f t="shared" si="1397"/>
        <v>1.0151789110621836</v>
      </c>
      <c r="CF300" s="83">
        <f t="shared" si="1398"/>
        <v>1.0876758829627586</v>
      </c>
      <c r="CG300" s="471">
        <f t="shared" si="1373"/>
        <v>1.5183348294935326</v>
      </c>
      <c r="CH300" s="471">
        <f t="shared" si="1399"/>
        <v>1.5183316492049592</v>
      </c>
      <c r="CI300" s="9"/>
      <c r="CJ300" s="84">
        <f t="shared" si="1297"/>
        <v>0.79971265064810471</v>
      </c>
      <c r="CL300" s="87">
        <f t="shared" si="1250"/>
        <v>0.87194203540196547</v>
      </c>
      <c r="CM300" s="87">
        <f t="shared" si="1298"/>
        <v>9.7361540052854473E-4</v>
      </c>
      <c r="CN300" s="92">
        <f t="shared" si="1299"/>
        <v>1</v>
      </c>
      <c r="CO300" s="92">
        <f t="shared" si="1300"/>
        <v>1</v>
      </c>
      <c r="CP300" s="5">
        <f t="shared" si="1301"/>
        <v>1</v>
      </c>
      <c r="CQ300" s="91">
        <f t="shared" si="1302"/>
        <v>1</v>
      </c>
      <c r="CR300" s="37">
        <f t="shared" si="1400"/>
        <v>1.5183348294935326</v>
      </c>
      <c r="CS300">
        <f t="shared" si="1401"/>
        <v>0.79971265064810471</v>
      </c>
      <c r="CT300" s="84">
        <f t="shared" si="1402"/>
        <v>1.1041833056388524</v>
      </c>
      <c r="CU300" s="205"/>
      <c r="CV300" s="244"/>
      <c r="CW300" s="5"/>
      <c r="CX300" s="26">
        <f t="shared" si="1403"/>
        <v>0.37420324737260829</v>
      </c>
      <c r="CY300" s="26">
        <f t="shared" si="1404"/>
        <v>0.34222812170863276</v>
      </c>
      <c r="CZ300" s="26">
        <f t="shared" si="1405"/>
        <v>0.28356854495648209</v>
      </c>
      <c r="DA300" s="26">
        <f t="shared" si="1406"/>
        <v>8.5962276940534076E-8</v>
      </c>
      <c r="DB300" s="26">
        <f t="shared" si="1407"/>
        <v>0</v>
      </c>
      <c r="DC300">
        <f t="shared" si="1303"/>
        <v>1</v>
      </c>
      <c r="DE300" s="26">
        <f t="shared" si="1320"/>
        <v>0.37417206748599319</v>
      </c>
      <c r="DF300" s="26">
        <f t="shared" si="1321"/>
        <v>0.34331117137724859</v>
      </c>
      <c r="DG300" s="26">
        <f t="shared" si="1322"/>
        <v>0.2825142243552014</v>
      </c>
      <c r="DH300" s="26">
        <f t="shared" si="1323"/>
        <v>8.6316137739999135E-8</v>
      </c>
      <c r="DI300" s="26" t="e">
        <f t="shared" si="1324"/>
        <v>#DIV/0!</v>
      </c>
      <c r="DJ300" s="26">
        <f t="shared" si="1325"/>
        <v>0.99999754953458098</v>
      </c>
      <c r="DK300" s="26"/>
      <c r="DL300" s="26">
        <f t="shared" si="1326"/>
        <v>0.37417298438395213</v>
      </c>
      <c r="DM300" s="26">
        <f t="shared" si="1327"/>
        <v>0.34331201265146355</v>
      </c>
      <c r="DN300" s="26">
        <f t="shared" si="1328"/>
        <v>0.28251491664823503</v>
      </c>
      <c r="DO300" s="26">
        <f t="shared" si="1329"/>
        <v>8.6316349255228086E-8</v>
      </c>
      <c r="DP300" s="26" t="e">
        <f t="shared" si="1330"/>
        <v>#DIV/0!</v>
      </c>
      <c r="DQ300" s="26">
        <f t="shared" si="1331"/>
        <v>1</v>
      </c>
      <c r="DR300" s="26"/>
      <c r="DS300" s="26"/>
      <c r="DT300" s="26">
        <f t="shared" si="1332"/>
        <v>2.9844652128205366E-4</v>
      </c>
      <c r="DU300" s="26">
        <f t="shared" si="1333"/>
        <v>-1.2343166059964364E-2</v>
      </c>
      <c r="DV300" s="26">
        <f t="shared" si="1334"/>
        <v>-1.6414275892035052E-2</v>
      </c>
      <c r="DW300" s="26">
        <f t="shared" si="1335"/>
        <v>-1.6033553026294452E-2</v>
      </c>
      <c r="DX300" s="26" t="e">
        <f t="shared" si="1336"/>
        <v>#DIV/0!</v>
      </c>
      <c r="DZ300" s="26">
        <f t="shared" si="1337"/>
        <v>0.99127511889722741</v>
      </c>
      <c r="EA300" s="26">
        <f t="shared" si="1338"/>
        <v>1.3286808168520634</v>
      </c>
      <c r="EB300" s="26">
        <f t="shared" si="1408"/>
        <v>1.1041833056388524</v>
      </c>
      <c r="ED300" s="26">
        <f t="shared" si="1428"/>
        <v>-2.0127042566514382E-2</v>
      </c>
      <c r="EE300" s="26">
        <f t="shared" si="1429"/>
        <v>-1.3968169320014987E-2</v>
      </c>
      <c r="EF300" s="26">
        <f t="shared" si="1430"/>
        <v>3.8736028378174832E-3</v>
      </c>
      <c r="EG300" s="26">
        <f t="shared" si="1431"/>
        <v>-1.2172114780039156E-2</v>
      </c>
      <c r="EH300" s="26" t="e">
        <f t="shared" si="1432"/>
        <v>#DIV/0!</v>
      </c>
      <c r="EJ300" s="26">
        <f t="shared" si="1433"/>
        <v>0.98883075799690923</v>
      </c>
      <c r="EK300" s="26">
        <f t="shared" si="1339"/>
        <v>0.65360596558827866</v>
      </c>
      <c r="EL300" s="26">
        <f t="shared" si="1409"/>
        <v>0.78775538176946946</v>
      </c>
      <c r="EO300" s="26">
        <f t="shared" si="1340"/>
        <v>3.6562452799601495E-3</v>
      </c>
      <c r="EP300" s="26">
        <f t="shared" si="1341"/>
        <v>-4.8522270615779049E-3</v>
      </c>
      <c r="EQ300" s="26">
        <f t="shared" si="1342"/>
        <v>2.228702728716711E-2</v>
      </c>
      <c r="ER300" s="26">
        <f t="shared" si="1343"/>
        <v>-1.6033553026294452E-2</v>
      </c>
      <c r="ES300" s="26"/>
      <c r="EU300" s="26">
        <f t="shared" si="1344"/>
        <v>1.0060166846126997</v>
      </c>
      <c r="EV300" s="26">
        <f t="shared" si="1345"/>
        <v>1.2993172321809585</v>
      </c>
      <c r="EW300" s="26">
        <f t="shared" si="1410"/>
        <v>1.0876758829627586</v>
      </c>
      <c r="EX300" s="26">
        <f t="shared" si="1438"/>
        <v>5.9986566421033191E-3</v>
      </c>
      <c r="EY300" s="26">
        <f t="shared" si="1434"/>
        <v>-3.357798758678325E-3</v>
      </c>
      <c r="EZ300" s="26">
        <f t="shared" si="1435"/>
        <v>-7.490938998386475E-3</v>
      </c>
      <c r="FA300" s="26">
        <f t="shared" si="1436"/>
        <v>-3.8699884438992853E-2</v>
      </c>
      <c r="FB300" s="26">
        <f t="shared" si="1437"/>
        <v>0</v>
      </c>
      <c r="FC300" s="26"/>
      <c r="FD300" s="26"/>
      <c r="FE300" s="26">
        <f t="shared" si="1346"/>
        <v>0.98534699411783455</v>
      </c>
      <c r="FF300" s="26">
        <f t="shared" si="1347"/>
        <v>1.0226018390483476</v>
      </c>
      <c r="FG300" s="26">
        <f t="shared" si="1411"/>
        <v>1.0151789110621836</v>
      </c>
      <c r="FW300" s="26">
        <f t="shared" si="1412"/>
        <v>1.7455572184980694</v>
      </c>
      <c r="FY300" s="8">
        <f t="shared" si="1348"/>
        <v>54</v>
      </c>
      <c r="FZ300" t="b">
        <f t="shared" si="1314"/>
        <v>0</v>
      </c>
      <c r="GD300" s="11"/>
      <c r="GE300" s="11"/>
      <c r="GF300" s="11"/>
      <c r="GG300" s="11" t="str">
        <f t="shared" ca="1" si="1413"/>
        <v/>
      </c>
      <c r="GH300" s="20" t="str">
        <f t="shared" ca="1" si="1414"/>
        <v/>
      </c>
      <c r="GI300" s="20" t="str">
        <f t="shared" ca="1" si="1415"/>
        <v/>
      </c>
      <c r="GJ300" s="20" t="str">
        <f t="shared" ca="1" si="1416"/>
        <v/>
      </c>
      <c r="GN300" s="12" t="str">
        <f t="shared" ca="1" si="1376"/>
        <v/>
      </c>
      <c r="GO300" s="12" t="str">
        <f t="shared" ca="1" si="1377"/>
        <v/>
      </c>
      <c r="GP300" s="12" t="str">
        <f t="shared" ca="1" si="1378"/>
        <v/>
      </c>
      <c r="GQ300" s="12" t="str">
        <f t="shared" ca="1" si="1379"/>
        <v/>
      </c>
      <c r="GR300" s="12" t="str">
        <f t="shared" ca="1" si="1380"/>
        <v/>
      </c>
      <c r="GY300" s="14"/>
      <c r="HA300">
        <f t="shared" si="1272"/>
        <v>1.2581449317403051</v>
      </c>
      <c r="HB300">
        <f t="shared" si="1417"/>
        <v>0.90318474788674674</v>
      </c>
      <c r="HC300">
        <f t="shared" si="1418"/>
        <v>0.98627280228060188</v>
      </c>
      <c r="HD300">
        <f t="shared" si="1419"/>
        <v>1.0104014890741042</v>
      </c>
      <c r="HE300">
        <f t="shared" si="1420"/>
        <v>1.1323959361649509</v>
      </c>
      <c r="HF300">
        <f t="shared" si="1421"/>
        <v>1.1323943125605491</v>
      </c>
      <c r="HH300">
        <f t="shared" si="1422"/>
        <v>0.89078655227536052</v>
      </c>
      <c r="HJ300">
        <f t="shared" si="1423"/>
        <v>1.0979080492271081</v>
      </c>
      <c r="HK300">
        <f t="shared" si="1424"/>
        <v>1.061815950316586</v>
      </c>
      <c r="HL300">
        <f t="shared" si="1425"/>
        <v>0.82895139804148132</v>
      </c>
      <c r="HM300">
        <f t="shared" si="1426"/>
        <v>0.87088131073968755</v>
      </c>
      <c r="HN300" t="e">
        <f t="shared" si="1427"/>
        <v>#DIV/0!</v>
      </c>
      <c r="HP300" s="8">
        <f t="shared" si="1349"/>
        <v>54</v>
      </c>
      <c r="HQ300" t="b">
        <f t="shared" si="1317"/>
        <v>0</v>
      </c>
      <c r="HT300" s="11"/>
      <c r="HU300" s="11"/>
      <c r="HV300" s="11"/>
      <c r="HW300" s="11" t="str">
        <f t="shared" ca="1" si="1364"/>
        <v/>
      </c>
      <c r="HX300" s="12" t="str">
        <f t="shared" ca="1" si="1365"/>
        <v/>
      </c>
      <c r="HY300" s="12" t="str">
        <f t="shared" ca="1" si="1366"/>
        <v/>
      </c>
      <c r="HZ300" s="12" t="str">
        <f t="shared" ca="1" si="1367"/>
        <v/>
      </c>
      <c r="IC300" s="12" t="str">
        <f t="shared" ca="1" si="1368"/>
        <v/>
      </c>
      <c r="ID300" s="12" t="str">
        <f t="shared" ca="1" si="1369"/>
        <v/>
      </c>
      <c r="IE300" s="12" t="str">
        <f t="shared" ca="1" si="1370"/>
        <v/>
      </c>
      <c r="IF300" s="12" t="str">
        <f t="shared" ca="1" si="1371"/>
        <v/>
      </c>
      <c r="IG300" s="12" t="str">
        <f t="shared" ca="1" si="1372"/>
        <v/>
      </c>
    </row>
    <row r="301" spans="1:241" x14ac:dyDescent="0.2">
      <c r="A301" t="s">
        <v>200</v>
      </c>
      <c r="B301" s="1">
        <f t="shared" si="1318"/>
        <v>2004</v>
      </c>
      <c r="C301" s="42">
        <f>'Annual Data - MER Dec 2019 PNNL'!C68</f>
        <v>4408.241</v>
      </c>
      <c r="D301" s="42">
        <f>'Annual Data - MER Dec 2019 PNNL'!F68</f>
        <v>4198.2089999999998</v>
      </c>
      <c r="E301" s="42">
        <f>'Annual Data - MER Dec 2019 PNNL'!I68</f>
        <v>3472.9029999999998</v>
      </c>
      <c r="F301" s="42">
        <f>'Annual Data - MER Dec 2019 PNNL'!L68</f>
        <v>24.646999999999998</v>
      </c>
      <c r="G301" s="42"/>
      <c r="H301" s="42">
        <f>SUM(C301:F301)</f>
        <v>12104.000000000002</v>
      </c>
      <c r="I301" s="27">
        <f t="shared" si="1293"/>
        <v>3547.4794841735061</v>
      </c>
      <c r="J301" s="1"/>
      <c r="K301" s="525"/>
      <c r="L301" s="27">
        <f>[11]National!H231</f>
        <v>4408.2389999999996</v>
      </c>
      <c r="M301" s="42">
        <f>[10]Commercial_Total!D230</f>
        <v>4072.2330569559999</v>
      </c>
      <c r="N301" s="42">
        <f>[12]Total_Industrial!F236</f>
        <v>3513.4378020691624</v>
      </c>
      <c r="O301" s="440">
        <v>1E-3</v>
      </c>
      <c r="P301" s="27"/>
      <c r="Q301" s="27">
        <f t="shared" si="1294"/>
        <v>11993.910859025162</v>
      </c>
      <c r="R301" s="27">
        <f t="shared" si="1295"/>
        <v>3515.2142025278904</v>
      </c>
      <c r="S301" s="27"/>
      <c r="T301" s="51">
        <f t="shared" si="1441"/>
        <v>0.99999954630429677</v>
      </c>
      <c r="U301" s="51">
        <f t="shared" si="1442"/>
        <v>0.96999293197551628</v>
      </c>
      <c r="V301" s="51">
        <f t="shared" si="1443"/>
        <v>1.0116717345889483</v>
      </c>
      <c r="W301" s="51">
        <f t="shared" si="1444"/>
        <v>4.0572889195439607E-5</v>
      </c>
      <c r="X301" s="51" t="e">
        <f t="shared" si="1445"/>
        <v>#DIV/0!</v>
      </c>
      <c r="Y301" s="51">
        <f t="shared" si="1446"/>
        <v>0.99090473058700923</v>
      </c>
      <c r="AA301" s="23">
        <f t="shared" si="1439"/>
        <v>108568.02546161477</v>
      </c>
      <c r="AB301" s="23">
        <f t="shared" si="1439"/>
        <v>78845.410774692748</v>
      </c>
      <c r="AC301" s="27">
        <f t="shared" si="1440"/>
        <v>3046.626804005647</v>
      </c>
      <c r="AD301" s="58">
        <f t="shared" si="1440"/>
        <v>1.5633081776709477</v>
      </c>
      <c r="AE301" s="27">
        <f t="shared" si="1381"/>
        <v>11993.910859025162</v>
      </c>
      <c r="AF301" s="27">
        <f t="shared" si="1359"/>
        <v>14406.4</v>
      </c>
      <c r="AI301" s="267">
        <f t="shared" si="1360"/>
        <v>40.603474008639616</v>
      </c>
      <c r="AJ301" s="267">
        <f t="shared" si="1382"/>
        <v>51.648320643451797</v>
      </c>
      <c r="AK301" s="267">
        <f t="shared" si="1361"/>
        <v>1153.2222448282018</v>
      </c>
      <c r="AL301" s="51">
        <f t="shared" si="1362"/>
        <v>6.3966914155711958E-7</v>
      </c>
      <c r="AM301" s="15"/>
      <c r="AN301" s="15"/>
      <c r="AO301" s="34">
        <f t="shared" si="1383"/>
        <v>0.83254045833970747</v>
      </c>
      <c r="AP301" s="34">
        <f t="shared" si="1384"/>
        <v>0.84018214127054658</v>
      </c>
      <c r="AR301" s="26">
        <f t="shared" si="1385"/>
        <v>1.3016988809288046</v>
      </c>
      <c r="AS301" s="26">
        <f t="shared" si="1386"/>
        <v>1.2728114372487562</v>
      </c>
      <c r="AT301" s="26">
        <f t="shared" si="1387"/>
        <v>0.80430451892455801</v>
      </c>
      <c r="AU301" s="26">
        <f t="shared" si="1388"/>
        <v>0.63966914155711962</v>
      </c>
      <c r="AW301" s="26">
        <f t="shared" si="1389"/>
        <v>0.86398682238333879</v>
      </c>
      <c r="AZ301" s="34">
        <f t="shared" si="1390"/>
        <v>7.5360968362404748</v>
      </c>
      <c r="BA301" s="34">
        <f t="shared" si="1391"/>
        <v>5.4729433289852256</v>
      </c>
      <c r="BB301" s="34">
        <f t="shared" si="1392"/>
        <v>0.21147731591554081</v>
      </c>
      <c r="BC301">
        <f t="shared" si="1393"/>
        <v>1.085148390764485E-4</v>
      </c>
      <c r="BE301" s="26">
        <f t="shared" si="1447"/>
        <v>1.3016988809288046</v>
      </c>
      <c r="BF301" s="26">
        <f t="shared" si="1448"/>
        <v>1.272811437248756</v>
      </c>
      <c r="BG301" s="26">
        <f t="shared" si="1449"/>
        <v>0.80431004520009086</v>
      </c>
      <c r="BH301" s="26">
        <f t="shared" si="1450"/>
        <v>0.63966914155711962</v>
      </c>
      <c r="BI301" s="258">
        <f>[11]National!CQ231</f>
        <v>1.1068315479703563</v>
      </c>
      <c r="BJ301" s="258">
        <f>[10]Commercial_Total!Y230</f>
        <v>1.2722083906597375</v>
      </c>
      <c r="BK301" s="258">
        <f>[12]Total_Industrial!Z236</f>
        <v>0.95371871121229845</v>
      </c>
      <c r="BL301" s="51">
        <f t="shared" si="1363"/>
        <v>0.63966914155711962</v>
      </c>
      <c r="BM301" s="1"/>
      <c r="BN301" s="1"/>
      <c r="BO301" s="258">
        <f>[11]National!CU231</f>
        <v>1.1760587085864915</v>
      </c>
      <c r="BP301" s="258">
        <f>[10]Commercial_Total!X230</f>
        <v>1.0004740155727991</v>
      </c>
      <c r="BQ301" s="258">
        <f>[12]Total_Industrial!AD236</f>
        <v>0.84334095131436604</v>
      </c>
      <c r="BR301" s="51">
        <v>1</v>
      </c>
      <c r="CA301" s="83">
        <f t="shared" si="1319"/>
        <v>1.8118750864660234</v>
      </c>
      <c r="CB301" s="83">
        <f t="shared" si="1394"/>
        <v>0.8424816390167631</v>
      </c>
      <c r="CC301" s="83">
        <f t="shared" si="1395"/>
        <v>0.86398682238333879</v>
      </c>
      <c r="CD301" s="83">
        <f t="shared" si="1396"/>
        <v>0.77813268264969182</v>
      </c>
      <c r="CE301" s="83">
        <f t="shared" si="1397"/>
        <v>1.0074161659583774</v>
      </c>
      <c r="CF301" s="83">
        <f t="shared" si="1398"/>
        <v>1.1021620685523572</v>
      </c>
      <c r="CG301" s="471">
        <f t="shared" si="1373"/>
        <v>1.5654394938383813</v>
      </c>
      <c r="CH301" s="471">
        <f t="shared" si="1399"/>
        <v>1.5654361985113168</v>
      </c>
      <c r="CI301" s="9"/>
      <c r="CJ301" s="84">
        <f t="shared" si="1297"/>
        <v>0.78390344376185928</v>
      </c>
      <c r="CL301" s="87">
        <f t="shared" si="1250"/>
        <v>0.85241387394165491</v>
      </c>
      <c r="CM301" s="87">
        <f t="shared" si="1298"/>
        <v>9.4649939757690126E-4</v>
      </c>
      <c r="CN301" s="92">
        <f t="shared" si="1299"/>
        <v>1</v>
      </c>
      <c r="CO301" s="92">
        <f t="shared" si="1300"/>
        <v>1</v>
      </c>
      <c r="CP301" s="5">
        <f t="shared" si="1301"/>
        <v>1</v>
      </c>
      <c r="CQ301" s="91">
        <f t="shared" si="1302"/>
        <v>1</v>
      </c>
      <c r="CR301" s="37">
        <f t="shared" si="1400"/>
        <v>1.5654394938383813</v>
      </c>
      <c r="CS301">
        <f t="shared" si="1401"/>
        <v>0.78390344376185928</v>
      </c>
      <c r="CT301" s="84">
        <f t="shared" si="1402"/>
        <v>1.1103335480541665</v>
      </c>
      <c r="CU301" s="205"/>
      <c r="CV301" s="244"/>
      <c r="CW301" s="5"/>
      <c r="CX301" s="26">
        <f t="shared" si="1403"/>
        <v>0.36753975011269108</v>
      </c>
      <c r="CY301" s="26">
        <f t="shared" si="1404"/>
        <v>0.3395250393987822</v>
      </c>
      <c r="CZ301" s="26">
        <f t="shared" si="1405"/>
        <v>0.29293512711288627</v>
      </c>
      <c r="DA301" s="26">
        <f t="shared" si="1406"/>
        <v>8.3375640502407213E-8</v>
      </c>
      <c r="DB301" s="26">
        <f t="shared" si="1407"/>
        <v>0</v>
      </c>
      <c r="DC301">
        <f t="shared" si="1303"/>
        <v>1</v>
      </c>
      <c r="DE301" s="26">
        <f t="shared" si="1320"/>
        <v>0.37086152153322322</v>
      </c>
      <c r="DF301" s="26">
        <f t="shared" si="1321"/>
        <v>0.34087479430490641</v>
      </c>
      <c r="DG301" s="26">
        <f t="shared" si="1322"/>
        <v>0.28822647076176494</v>
      </c>
      <c r="DH301" s="26">
        <f t="shared" si="1323"/>
        <v>8.4662373167065057E-8</v>
      </c>
      <c r="DI301" s="26" t="e">
        <f t="shared" si="1324"/>
        <v>#DIV/0!</v>
      </c>
      <c r="DJ301" s="26">
        <f t="shared" si="1325"/>
        <v>0.99996287126226768</v>
      </c>
      <c r="DK301" s="26"/>
      <c r="DL301" s="26">
        <f t="shared" si="1326"/>
        <v>0.37087529166465882</v>
      </c>
      <c r="DM301" s="26">
        <f t="shared" si="1327"/>
        <v>0.34088745102567181</v>
      </c>
      <c r="DN301" s="26">
        <f t="shared" si="1328"/>
        <v>0.28823717264415277</v>
      </c>
      <c r="DO301" s="26">
        <f t="shared" si="1329"/>
        <v>8.4665516690829236E-8</v>
      </c>
      <c r="DP301" s="26" t="e">
        <f t="shared" si="1330"/>
        <v>#DIV/0!</v>
      </c>
      <c r="DQ301" s="26">
        <f t="shared" si="1331"/>
        <v>1</v>
      </c>
      <c r="DR301" s="26"/>
      <c r="DS301" s="26"/>
      <c r="DT301" s="26">
        <f t="shared" si="1332"/>
        <v>8.3819456522654342E-4</v>
      </c>
      <c r="DU301" s="26">
        <f t="shared" si="1333"/>
        <v>8.8310400523215048E-3</v>
      </c>
      <c r="DV301" s="26">
        <f t="shared" si="1334"/>
        <v>7.7479220452629253E-3</v>
      </c>
      <c r="DW301" s="26">
        <f t="shared" si="1335"/>
        <v>-4.0067928779854024E-2</v>
      </c>
      <c r="DX301" s="26" t="e">
        <f t="shared" si="1336"/>
        <v>#DIV/0!</v>
      </c>
      <c r="DZ301" s="26">
        <f t="shared" si="1337"/>
        <v>1.0055699469317332</v>
      </c>
      <c r="EA301" s="26">
        <f t="shared" si="1338"/>
        <v>1.3360814984911413</v>
      </c>
      <c r="EB301" s="26">
        <f t="shared" si="1408"/>
        <v>1.1103335480541665</v>
      </c>
      <c r="ED301" s="26">
        <f t="shared" si="1428"/>
        <v>-2.5541877575805654E-2</v>
      </c>
      <c r="EE301" s="26">
        <f t="shared" si="1429"/>
        <v>-2.3496946673217358E-2</v>
      </c>
      <c r="EF301" s="26">
        <f t="shared" si="1430"/>
        <v>1.8013310780970595E-2</v>
      </c>
      <c r="EG301" s="26">
        <f t="shared" si="1431"/>
        <v>2.7794879674313119E-3</v>
      </c>
      <c r="EH301" s="26" t="e">
        <f t="shared" si="1432"/>
        <v>#DIV/0!</v>
      </c>
      <c r="EJ301" s="26">
        <f t="shared" si="1433"/>
        <v>0.98778466089541261</v>
      </c>
      <c r="EK301" s="26">
        <f t="shared" si="1339"/>
        <v>0.6456219470778366</v>
      </c>
      <c r="EL301" s="26">
        <f t="shared" si="1409"/>
        <v>0.77813268264969182</v>
      </c>
      <c r="EO301" s="26">
        <f t="shared" si="1340"/>
        <v>1.6994139643687089E-3</v>
      </c>
      <c r="EP301" s="26">
        <f t="shared" si="1341"/>
        <v>1.1816498729083712E-2</v>
      </c>
      <c r="EQ301" s="26">
        <f t="shared" si="1342"/>
        <v>2.9740098190146343E-2</v>
      </c>
      <c r="ER301" s="26">
        <f t="shared" si="1343"/>
        <v>-4.0067928779854024E-2</v>
      </c>
      <c r="ES301" s="26"/>
      <c r="EU301" s="26">
        <f t="shared" si="1344"/>
        <v>1.013318476410582</v>
      </c>
      <c r="EV301" s="26">
        <f t="shared" si="1345"/>
        <v>1.3166221580876234</v>
      </c>
      <c r="EW301" s="26">
        <f t="shared" si="1410"/>
        <v>1.1021620685523572</v>
      </c>
      <c r="EX301" s="26">
        <f t="shared" si="1438"/>
        <v>1.3230565205615099E-2</v>
      </c>
      <c r="EY301" s="26">
        <f t="shared" si="1434"/>
        <v>-8.6121939914195244E-4</v>
      </c>
      <c r="EZ301" s="26">
        <f t="shared" si="1435"/>
        <v>-2.9854586767620894E-3</v>
      </c>
      <c r="FA301" s="26">
        <f t="shared" si="1436"/>
        <v>-2.1992139857360656E-2</v>
      </c>
      <c r="FB301" s="26">
        <f t="shared" si="1437"/>
        <v>0</v>
      </c>
      <c r="FC301" s="26"/>
      <c r="FD301" s="26"/>
      <c r="FE301" s="26">
        <f t="shared" si="1346"/>
        <v>0.9923533231244096</v>
      </c>
      <c r="FF301" s="26">
        <f t="shared" si="1347"/>
        <v>1.0147823332127603</v>
      </c>
      <c r="FG301" s="26">
        <f t="shared" si="1411"/>
        <v>1.0074161659583774</v>
      </c>
      <c r="FW301" s="26">
        <f t="shared" si="1412"/>
        <v>1.8118750864660234</v>
      </c>
      <c r="FY301" s="8">
        <f t="shared" si="1348"/>
        <v>55</v>
      </c>
      <c r="FZ301" t="b">
        <f t="shared" si="1314"/>
        <v>0</v>
      </c>
      <c r="GD301" s="11"/>
      <c r="GE301" s="11"/>
      <c r="GF301" s="11"/>
      <c r="GG301" s="11" t="str">
        <f t="shared" ca="1" si="1413"/>
        <v/>
      </c>
      <c r="GH301" s="20" t="str">
        <f t="shared" ca="1" si="1414"/>
        <v/>
      </c>
      <c r="GI301" s="20" t="str">
        <f t="shared" ca="1" si="1415"/>
        <v/>
      </c>
      <c r="GJ301" s="20" t="str">
        <f t="shared" ca="1" si="1416"/>
        <v/>
      </c>
      <c r="GN301" s="12" t="str">
        <f t="shared" ca="1" si="1376"/>
        <v/>
      </c>
      <c r="GO301" s="12" t="str">
        <f t="shared" ca="1" si="1377"/>
        <v/>
      </c>
      <c r="GP301" s="12" t="str">
        <f t="shared" ca="1" si="1378"/>
        <v/>
      </c>
      <c r="GQ301" s="12" t="str">
        <f t="shared" ca="1" si="1379"/>
        <v/>
      </c>
      <c r="GR301" s="12" t="str">
        <f t="shared" ca="1" si="1380"/>
        <v/>
      </c>
      <c r="GY301" s="14"/>
      <c r="HA301">
        <f t="shared" si="1272"/>
        <v>1.3059448483420055</v>
      </c>
      <c r="HB301">
        <f t="shared" si="1417"/>
        <v>0.89215203991721892</v>
      </c>
      <c r="HC301">
        <f t="shared" si="1418"/>
        <v>0.97873109285037896</v>
      </c>
      <c r="HD301">
        <f t="shared" si="1419"/>
        <v>1.0238584974715548</v>
      </c>
      <c r="HE301">
        <f t="shared" si="1420"/>
        <v>1.1675272717849825</v>
      </c>
      <c r="HF301">
        <f t="shared" si="1421"/>
        <v>1.1675255855984115</v>
      </c>
      <c r="HH301">
        <f t="shared" si="1422"/>
        <v>0.8731769410168746</v>
      </c>
      <c r="HJ301">
        <f t="shared" si="1423"/>
        <v>1.0988286955735693</v>
      </c>
      <c r="HK301">
        <f t="shared" si="1424"/>
        <v>1.0712344157146538</v>
      </c>
      <c r="HL301">
        <f t="shared" si="1425"/>
        <v>0.83539899433532316</v>
      </c>
      <c r="HM301">
        <f t="shared" si="1426"/>
        <v>0.83667672975404961</v>
      </c>
      <c r="HN301" t="e">
        <f t="shared" si="1427"/>
        <v>#DIV/0!</v>
      </c>
      <c r="HP301" s="8">
        <f t="shared" si="1349"/>
        <v>55</v>
      </c>
      <c r="HQ301" t="b">
        <f t="shared" si="1317"/>
        <v>0</v>
      </c>
      <c r="HT301" s="11"/>
      <c r="HU301" s="11"/>
      <c r="HV301" s="11"/>
      <c r="HW301" s="11" t="str">
        <f t="shared" ca="1" si="1364"/>
        <v/>
      </c>
      <c r="HX301" s="12" t="str">
        <f t="shared" ca="1" si="1365"/>
        <v/>
      </c>
      <c r="HY301" s="12" t="str">
        <f t="shared" ca="1" si="1366"/>
        <v/>
      </c>
      <c r="HZ301" s="12" t="str">
        <f t="shared" ca="1" si="1367"/>
        <v/>
      </c>
      <c r="IC301" s="12" t="str">
        <f t="shared" ca="1" si="1368"/>
        <v/>
      </c>
      <c r="ID301" s="12" t="str">
        <f t="shared" ca="1" si="1369"/>
        <v/>
      </c>
      <c r="IE301" s="12" t="str">
        <f t="shared" ca="1" si="1370"/>
        <v/>
      </c>
      <c r="IF301" s="12" t="str">
        <f t="shared" ca="1" si="1371"/>
        <v/>
      </c>
      <c r="IG301" s="12" t="str">
        <f t="shared" ca="1" si="1372"/>
        <v/>
      </c>
    </row>
    <row r="302" spans="1:241" x14ac:dyDescent="0.2">
      <c r="A302" t="s">
        <v>200</v>
      </c>
      <c r="B302" s="1">
        <f t="shared" si="1318"/>
        <v>2005</v>
      </c>
      <c r="C302" s="42">
        <f>'Annual Data - MER Dec 2019 PNNL'!C69</f>
        <v>4637.683</v>
      </c>
      <c r="D302" s="251">
        <f>'Annual Data - MER Dec 2019 PNNL'!F69</f>
        <v>4350.57</v>
      </c>
      <c r="E302" s="42">
        <f>'Annual Data - MER Dec 2019 PNNL'!I69</f>
        <v>3477.36</v>
      </c>
      <c r="F302" s="42">
        <f>'Annual Data - MER Dec 2019 PNNL'!L69</f>
        <v>25.611999999999998</v>
      </c>
      <c r="G302" s="42"/>
      <c r="H302" s="42">
        <f t="shared" si="1292"/>
        <v>12491.225</v>
      </c>
      <c r="I302" s="27">
        <f t="shared" si="1293"/>
        <v>3660.9686400937867</v>
      </c>
      <c r="J302" s="1"/>
      <c r="K302" s="525"/>
      <c r="L302" s="27">
        <f>[11]National!H232</f>
        <v>4637.6840000000002</v>
      </c>
      <c r="M302" s="42">
        <f>[10]Commercial_Total!D231</f>
        <v>4224.5940603679992</v>
      </c>
      <c r="N302" s="42">
        <f>[12]Total_Industrial!F237</f>
        <v>3631.5381304013149</v>
      </c>
      <c r="O302" s="440">
        <v>1E-3</v>
      </c>
      <c r="P302" s="27"/>
      <c r="Q302" s="27">
        <f t="shared" si="1294"/>
        <v>12493.817190769316</v>
      </c>
      <c r="R302" s="27">
        <f t="shared" si="1295"/>
        <v>3661.7283677518512</v>
      </c>
      <c r="S302" s="27"/>
      <c r="T302" s="51">
        <f t="shared" si="1441"/>
        <v>1.0000002156249144</v>
      </c>
      <c r="U302" s="51">
        <f t="shared" si="1442"/>
        <v>0.97104380813732438</v>
      </c>
      <c r="V302" s="51">
        <f t="shared" si="1443"/>
        <v>1.0443376959536299</v>
      </c>
      <c r="W302" s="51">
        <f t="shared" si="1444"/>
        <v>3.9044198032172421E-5</v>
      </c>
      <c r="X302" s="51" t="e">
        <f t="shared" si="1445"/>
        <v>#DIV/0!</v>
      </c>
      <c r="Y302" s="51">
        <f t="shared" si="1446"/>
        <v>1.000207520941246</v>
      </c>
      <c r="AA302" s="23">
        <f t="shared" si="1439"/>
        <v>109930.77908752284</v>
      </c>
      <c r="AB302" s="23">
        <f t="shared" si="1439"/>
        <v>79981.502570981233</v>
      </c>
      <c r="AC302" s="27">
        <f t="shared" si="1440"/>
        <v>3117.4028603454476</v>
      </c>
      <c r="AD302" s="58">
        <f t="shared" si="1440"/>
        <v>1.5860423140251678</v>
      </c>
      <c r="AE302" s="27">
        <f t="shared" si="1381"/>
        <v>12493.817190769316</v>
      </c>
      <c r="AF302" s="27">
        <f t="shared" si="1359"/>
        <v>14912.5</v>
      </c>
      <c r="AI302" s="267">
        <f t="shared" si="1360"/>
        <v>42.187311310762631</v>
      </c>
      <c r="AJ302" s="267">
        <f t="shared" si="1382"/>
        <v>52.819638598547158</v>
      </c>
      <c r="AK302" s="267">
        <f t="shared" si="1361"/>
        <v>1164.9242311912471</v>
      </c>
      <c r="AL302" s="51">
        <f t="shared" si="1362"/>
        <v>6.3050020239506149E-7</v>
      </c>
      <c r="AM302" s="15"/>
      <c r="AN302" s="15"/>
      <c r="AO302" s="34">
        <f t="shared" si="1383"/>
        <v>0.83780836149333215</v>
      </c>
      <c r="AP302" s="34">
        <f t="shared" si="1384"/>
        <v>0.83763453478625316</v>
      </c>
      <c r="AR302" s="26">
        <f t="shared" si="1385"/>
        <v>1.3524748131386479</v>
      </c>
      <c r="AS302" s="26">
        <f t="shared" si="1386"/>
        <v>1.3016771752113172</v>
      </c>
      <c r="AT302" s="26">
        <f t="shared" si="1387"/>
        <v>0.81246596443464958</v>
      </c>
      <c r="AU302" s="26">
        <f t="shared" si="1388"/>
        <v>0.63050020239506155</v>
      </c>
      <c r="AW302" s="26">
        <f t="shared" si="1389"/>
        <v>0.86945370253400445</v>
      </c>
      <c r="AZ302" s="34">
        <f t="shared" si="1390"/>
        <v>7.3717203076293609</v>
      </c>
      <c r="BA302" s="34">
        <f t="shared" si="1391"/>
        <v>5.363386593192371</v>
      </c>
      <c r="BB302" s="34">
        <f t="shared" si="1392"/>
        <v>0.20904629407178191</v>
      </c>
      <c r="BC302">
        <f t="shared" si="1393"/>
        <v>1.0635656757922332E-4</v>
      </c>
      <c r="BE302" s="26">
        <f t="shared" si="1447"/>
        <v>1.3524748131386481</v>
      </c>
      <c r="BF302" s="26">
        <f t="shared" si="1448"/>
        <v>1.3016771752113168</v>
      </c>
      <c r="BG302" s="26">
        <f t="shared" si="1449"/>
        <v>0.81247194700333292</v>
      </c>
      <c r="BH302" s="26">
        <f t="shared" si="1450"/>
        <v>0.63050020239506155</v>
      </c>
      <c r="BI302" s="258">
        <f>[11]National!CQ232</f>
        <v>1.1072654880199861</v>
      </c>
      <c r="BJ302" s="258">
        <f>[10]Commercial_Total!Y231</f>
        <v>1.2901193283411749</v>
      </c>
      <c r="BK302" s="258">
        <f>[12]Total_Industrial!Z237</f>
        <v>0.95959816137924425</v>
      </c>
      <c r="BL302" s="51">
        <f t="shared" si="1363"/>
        <v>0.63050020239506155</v>
      </c>
      <c r="BM302" s="1"/>
      <c r="BN302" s="1"/>
      <c r="BO302" s="258">
        <f>[11]National!CU232</f>
        <v>1.2214548613423739</v>
      </c>
      <c r="BP302" s="258">
        <f>[10]Commercial_Total!X231</f>
        <v>1.0089587425102784</v>
      </c>
      <c r="BQ302" s="258">
        <f>[12]Total_Industrial!AD237</f>
        <v>0.84667934944305778</v>
      </c>
      <c r="BR302" s="51">
        <v>1</v>
      </c>
      <c r="CA302" s="83">
        <f t="shared" si="1319"/>
        <v>1.8755266566890114</v>
      </c>
      <c r="CB302" s="83">
        <f t="shared" si="1394"/>
        <v>0.83992705997844697</v>
      </c>
      <c r="CC302" s="83">
        <f t="shared" si="1395"/>
        <v>0.86945370253400445</v>
      </c>
      <c r="CD302" s="83">
        <f t="shared" si="1396"/>
        <v>0.76396805983750848</v>
      </c>
      <c r="CE302" s="83">
        <f t="shared" si="1397"/>
        <v>1.0257175679817661</v>
      </c>
      <c r="CF302" s="83">
        <f t="shared" si="1398"/>
        <v>1.1095437772044661</v>
      </c>
      <c r="CG302" s="471">
        <f t="shared" si="1373"/>
        <v>1.6306872629287354</v>
      </c>
      <c r="CH302" s="471">
        <f t="shared" si="1399"/>
        <v>1.6306835958594836</v>
      </c>
      <c r="CI302" s="9"/>
      <c r="CJ302" s="84">
        <f t="shared" si="1297"/>
        <v>0.78361546035227747</v>
      </c>
      <c r="CL302" s="87">
        <f t="shared" si="1250"/>
        <v>0.90182627134644633</v>
      </c>
      <c r="CM302" s="87">
        <f t="shared" si="1298"/>
        <v>8.7905234561377497E-4</v>
      </c>
      <c r="CN302" s="92">
        <f t="shared" si="1299"/>
        <v>1</v>
      </c>
      <c r="CO302" s="92">
        <f t="shared" si="1300"/>
        <v>1</v>
      </c>
      <c r="CP302" s="5">
        <f t="shared" si="1301"/>
        <v>1</v>
      </c>
      <c r="CQ302" s="91">
        <f t="shared" si="1302"/>
        <v>1</v>
      </c>
      <c r="CR302" s="37">
        <f t="shared" si="1400"/>
        <v>1.6306872629287354</v>
      </c>
      <c r="CS302">
        <f t="shared" si="1401"/>
        <v>0.78361546035227747</v>
      </c>
      <c r="CT302" s="84">
        <f t="shared" si="1402"/>
        <v>1.1380759854265796</v>
      </c>
      <c r="CU302" s="205"/>
      <c r="CV302" s="244"/>
      <c r="CW302" s="5"/>
      <c r="CX302" s="26">
        <f t="shared" si="1403"/>
        <v>0.37119832387386098</v>
      </c>
      <c r="CY302" s="26">
        <f t="shared" si="1404"/>
        <v>0.33813477465391556</v>
      </c>
      <c r="CZ302" s="26">
        <f t="shared" si="1405"/>
        <v>0.29066682143263378</v>
      </c>
      <c r="DA302" s="26">
        <f t="shared" si="1406"/>
        <v>8.0039589561052666E-8</v>
      </c>
      <c r="DB302" s="26">
        <f t="shared" si="1407"/>
        <v>0</v>
      </c>
      <c r="DC302">
        <f t="shared" si="1303"/>
        <v>0.99999999999999989</v>
      </c>
      <c r="DE302" s="26">
        <f t="shared" si="1320"/>
        <v>0.36936601714768402</v>
      </c>
      <c r="DF302" s="26">
        <f t="shared" si="1321"/>
        <v>0.33882943165551938</v>
      </c>
      <c r="DG302" s="26">
        <f t="shared" si="1322"/>
        <v>0.29179950488328021</v>
      </c>
      <c r="DH302" s="26">
        <f t="shared" si="1323"/>
        <v>8.1696263098180628E-8</v>
      </c>
      <c r="DI302" s="26" t="e">
        <f t="shared" si="1324"/>
        <v>#DIV/0!</v>
      </c>
      <c r="DJ302" s="26">
        <f t="shared" si="1325"/>
        <v>0.9999950353827467</v>
      </c>
      <c r="DK302" s="26"/>
      <c r="DL302" s="26">
        <f t="shared" si="1326"/>
        <v>0.36936785091768948</v>
      </c>
      <c r="DM302" s="26">
        <f t="shared" si="1327"/>
        <v>0.33883111382231301</v>
      </c>
      <c r="DN302" s="26">
        <f t="shared" si="1328"/>
        <v>0.2918009535633288</v>
      </c>
      <c r="DO302" s="26">
        <f t="shared" si="1329"/>
        <v>8.1696668690871551E-8</v>
      </c>
      <c r="DP302" s="26" t="e">
        <f t="shared" si="1330"/>
        <v>#DIV/0!</v>
      </c>
      <c r="DQ302" s="26">
        <f t="shared" si="1331"/>
        <v>0.99999999999999989</v>
      </c>
      <c r="DR302" s="26"/>
      <c r="DS302" s="26"/>
      <c r="DT302" s="26">
        <f t="shared" si="1332"/>
        <v>3.8265866326645616E-2</v>
      </c>
      <c r="DU302" s="26">
        <f t="shared" si="1333"/>
        <v>2.2425383839325866E-2</v>
      </c>
      <c r="DV302" s="26">
        <f t="shared" si="1334"/>
        <v>1.0096071049166273E-2</v>
      </c>
      <c r="DW302" s="26">
        <f t="shared" si="1335"/>
        <v>-1.4437599951401342E-2</v>
      </c>
      <c r="DX302" s="26" t="e">
        <f t="shared" si="1336"/>
        <v>#DIV/0!</v>
      </c>
      <c r="DZ302" s="26">
        <f t="shared" si="1337"/>
        <v>1.0249856787818679</v>
      </c>
      <c r="EA302" s="26">
        <f t="shared" si="1338"/>
        <v>1.3694644016388378</v>
      </c>
      <c r="EB302" s="26">
        <f t="shared" si="1408"/>
        <v>1.1380759854265796</v>
      </c>
      <c r="ED302" s="26">
        <f t="shared" si="1428"/>
        <v>-2.2053287745643281E-2</v>
      </c>
      <c r="EE302" s="26">
        <f t="shared" si="1429"/>
        <v>-2.0220954803229961E-2</v>
      </c>
      <c r="EF302" s="26">
        <f t="shared" si="1430"/>
        <v>-1.156200920736276E-2</v>
      </c>
      <c r="EG302" s="26">
        <f t="shared" si="1431"/>
        <v>-2.0089635182411934E-2</v>
      </c>
      <c r="EH302" s="26" t="e">
        <f t="shared" si="1432"/>
        <v>#DIV/0!</v>
      </c>
      <c r="EJ302" s="26">
        <f t="shared" si="1433"/>
        <v>0.98179664840197944</v>
      </c>
      <c r="EK302" s="26">
        <f t="shared" si="1339"/>
        <v>0.63386946377578013</v>
      </c>
      <c r="EL302" s="26">
        <f t="shared" si="1409"/>
        <v>0.76396805983750848</v>
      </c>
      <c r="EO302" s="26">
        <f t="shared" si="1340"/>
        <v>3.9197925667408003E-4</v>
      </c>
      <c r="EP302" s="26">
        <f t="shared" si="1341"/>
        <v>1.3980436051121222E-2</v>
      </c>
      <c r="EQ302" s="26">
        <f t="shared" si="1342"/>
        <v>6.1458389432323185E-3</v>
      </c>
      <c r="ER302" s="26">
        <f t="shared" si="1343"/>
        <v>-1.4437599951401342E-2</v>
      </c>
      <c r="ES302" s="26"/>
      <c r="EU302" s="26">
        <f t="shared" si="1344"/>
        <v>1.0066974802188615</v>
      </c>
      <c r="EV302" s="26">
        <f t="shared" si="1345"/>
        <v>1.32544020894713</v>
      </c>
      <c r="EW302" s="26">
        <f t="shared" si="1410"/>
        <v>1.1095437772044661</v>
      </c>
      <c r="EX302" s="26">
        <f t="shared" si="1438"/>
        <v>6.6751517391430149E-3</v>
      </c>
      <c r="EY302" s="26">
        <f t="shared" si="1434"/>
        <v>3.7873887069971725E-2</v>
      </c>
      <c r="EZ302" s="26">
        <f t="shared" si="1435"/>
        <v>8.4449477882046955E-3</v>
      </c>
      <c r="FA302" s="26">
        <f t="shared" si="1436"/>
        <v>3.9507246976859161E-3</v>
      </c>
      <c r="FB302" s="26">
        <f t="shared" si="1437"/>
        <v>0</v>
      </c>
      <c r="FC302" s="26"/>
      <c r="FD302" s="26"/>
      <c r="FE302" s="26">
        <f t="shared" si="1346"/>
        <v>1.0181666749470695</v>
      </c>
      <c r="FF302" s="26">
        <f t="shared" si="1347"/>
        <v>1.0332175540022652</v>
      </c>
      <c r="FG302" s="26">
        <f t="shared" si="1411"/>
        <v>1.0257175679817661</v>
      </c>
      <c r="FW302" s="26">
        <f t="shared" si="1412"/>
        <v>1.8755266566890114</v>
      </c>
      <c r="FY302" s="8">
        <f t="shared" si="1348"/>
        <v>56</v>
      </c>
      <c r="FZ302" t="b">
        <f t="shared" si="1314"/>
        <v>0</v>
      </c>
      <c r="GD302" s="11"/>
      <c r="GE302" s="11"/>
      <c r="GF302" s="11"/>
      <c r="GG302" s="11" t="str">
        <f t="shared" ca="1" si="1413"/>
        <v/>
      </c>
      <c r="GH302" s="20" t="str">
        <f t="shared" ca="1" si="1414"/>
        <v/>
      </c>
      <c r="GI302" s="20" t="str">
        <f t="shared" ca="1" si="1415"/>
        <v/>
      </c>
      <c r="GJ302" s="20" t="str">
        <f t="shared" ca="1" si="1416"/>
        <v/>
      </c>
      <c r="GN302" s="12" t="str">
        <f t="shared" ca="1" si="1376"/>
        <v/>
      </c>
      <c r="GO302" s="12" t="str">
        <f t="shared" ca="1" si="1377"/>
        <v/>
      </c>
      <c r="GP302" s="12" t="str">
        <f t="shared" ca="1" si="1378"/>
        <v/>
      </c>
      <c r="GQ302" s="12" t="str">
        <f t="shared" ca="1" si="1379"/>
        <v/>
      </c>
      <c r="GR302" s="12" t="str">
        <f t="shared" ca="1" si="1380"/>
        <v/>
      </c>
      <c r="GY302" s="14"/>
      <c r="HA302">
        <f t="shared" si="1272"/>
        <v>1.351822978044491</v>
      </c>
      <c r="HB302">
        <f t="shared" si="1417"/>
        <v>0.87591188265571451</v>
      </c>
      <c r="HC302">
        <f t="shared" si="1418"/>
        <v>0.99651138247478177</v>
      </c>
      <c r="HD302">
        <f t="shared" si="1419"/>
        <v>1.0307157695052838</v>
      </c>
      <c r="HE302">
        <f t="shared" si="1420"/>
        <v>1.2161899956628193</v>
      </c>
      <c r="HF302">
        <f t="shared" si="1421"/>
        <v>1.2161880643823657</v>
      </c>
      <c r="HH302">
        <f t="shared" si="1422"/>
        <v>0.87285616111133479</v>
      </c>
      <c r="HJ302">
        <f t="shared" si="1423"/>
        <v>1.1416911825696887</v>
      </c>
      <c r="HK302">
        <f t="shared" si="1424"/>
        <v>1.0955286442512355</v>
      </c>
      <c r="HL302">
        <f t="shared" si="1425"/>
        <v>0.84387596196515757</v>
      </c>
      <c r="HM302">
        <f t="shared" si="1426"/>
        <v>0.82468390794190105</v>
      </c>
      <c r="HN302" t="e">
        <f t="shared" si="1427"/>
        <v>#DIV/0!</v>
      </c>
      <c r="HP302" s="8">
        <f t="shared" si="1349"/>
        <v>56</v>
      </c>
      <c r="HQ302" t="b">
        <f t="shared" si="1317"/>
        <v>0</v>
      </c>
      <c r="HT302" s="11"/>
      <c r="HU302" s="11"/>
      <c r="HV302" s="11"/>
      <c r="HW302" s="11" t="str">
        <f t="shared" ca="1" si="1364"/>
        <v/>
      </c>
      <c r="HX302" s="12" t="str">
        <f t="shared" ca="1" si="1365"/>
        <v/>
      </c>
      <c r="HY302" s="12" t="str">
        <f t="shared" ca="1" si="1366"/>
        <v/>
      </c>
      <c r="HZ302" s="12" t="str">
        <f t="shared" ca="1" si="1367"/>
        <v/>
      </c>
      <c r="IC302" s="12" t="str">
        <f t="shared" ca="1" si="1368"/>
        <v/>
      </c>
      <c r="ID302" s="12" t="str">
        <f t="shared" ca="1" si="1369"/>
        <v/>
      </c>
      <c r="IE302" s="12" t="str">
        <f t="shared" ca="1" si="1370"/>
        <v/>
      </c>
      <c r="IF302" s="12" t="str">
        <f t="shared" ca="1" si="1371"/>
        <v/>
      </c>
      <c r="IG302" s="12" t="str">
        <f t="shared" ca="1" si="1372"/>
        <v/>
      </c>
    </row>
    <row r="303" spans="1:241" x14ac:dyDescent="0.2">
      <c r="A303" t="s">
        <v>200</v>
      </c>
      <c r="B303" s="1">
        <f t="shared" si="1318"/>
        <v>2006</v>
      </c>
      <c r="C303" s="42">
        <f>'Annual Data - MER Dec 2019 PNNL'!C70</f>
        <v>4611.3860000000004</v>
      </c>
      <c r="D303" s="251">
        <f>'Annual Data - MER Dec 2019 PNNL'!F70</f>
        <v>4434.7250000000004</v>
      </c>
      <c r="E303" s="42">
        <f>'Annual Data - MER Dec 2019 PNNL'!I70</f>
        <v>3450.547</v>
      </c>
      <c r="F303" s="42">
        <f>'Annual Data - MER Dec 2019 PNNL'!L70</f>
        <v>25.103999999999999</v>
      </c>
      <c r="G303" s="42"/>
      <c r="H303" s="42">
        <f t="shared" ref="H303:H308" si="1451">SUM(C303:F303)</f>
        <v>12521.762000000001</v>
      </c>
      <c r="I303" s="27">
        <f t="shared" si="1293"/>
        <v>3669.9185228604924</v>
      </c>
      <c r="J303" s="1"/>
      <c r="K303" s="525"/>
      <c r="L303" s="27">
        <f>[11]National!H233</f>
        <v>4611.3859999999995</v>
      </c>
      <c r="M303" s="42">
        <f>[10]Commercial_Total!D232</f>
        <v>4270.7747901040002</v>
      </c>
      <c r="N303" s="42">
        <f>[12]Total_Industrial!F238</f>
        <v>3616.3895672481572</v>
      </c>
      <c r="O303" s="440">
        <v>1E-3</v>
      </c>
      <c r="P303" s="27"/>
      <c r="Q303" s="27">
        <f t="shared" si="1294"/>
        <v>12498.551357352158</v>
      </c>
      <c r="R303" s="27">
        <f t="shared" si="1295"/>
        <v>3663.1158726120043</v>
      </c>
      <c r="S303" s="27"/>
      <c r="T303" s="51">
        <f t="shared" si="1441"/>
        <v>0.99999999999999978</v>
      </c>
      <c r="U303" s="51">
        <f t="shared" si="1442"/>
        <v>0.96303035478051058</v>
      </c>
      <c r="V303" s="51">
        <f t="shared" si="1443"/>
        <v>1.0480626889731273</v>
      </c>
      <c r="W303" s="51">
        <f t="shared" si="1444"/>
        <v>3.9834289356277889E-5</v>
      </c>
      <c r="X303" s="51" t="e">
        <f t="shared" si="1445"/>
        <v>#DIV/0!</v>
      </c>
      <c r="Y303" s="51">
        <f t="shared" si="1446"/>
        <v>0.99814637567397924</v>
      </c>
      <c r="AA303" s="23">
        <f t="shared" si="1439"/>
        <v>110743.17134548329</v>
      </c>
      <c r="AB303" s="23">
        <f t="shared" si="1439"/>
        <v>81211.409424915444</v>
      </c>
      <c r="AC303" s="27">
        <f t="shared" si="1440"/>
        <v>3252.1161741440555</v>
      </c>
      <c r="AD303" s="58">
        <f t="shared" si="1440"/>
        <v>1.6071949045529643</v>
      </c>
      <c r="AE303" s="27">
        <f t="shared" si="1381"/>
        <v>12498.551357352158</v>
      </c>
      <c r="AF303" s="27">
        <f t="shared" si="1359"/>
        <v>15338.3</v>
      </c>
      <c r="AI303" s="267">
        <f t="shared" si="1360"/>
        <v>41.640364312973752</v>
      </c>
      <c r="AJ303" s="267">
        <f t="shared" si="1382"/>
        <v>52.588359447850408</v>
      </c>
      <c r="AK303" s="267">
        <f t="shared" si="1361"/>
        <v>1112.0111870542194</v>
      </c>
      <c r="AL303" s="51">
        <f t="shared" si="1362"/>
        <v>6.2220207217378315E-7</v>
      </c>
      <c r="AM303" s="15"/>
      <c r="AN303" s="15"/>
      <c r="AO303" s="34">
        <f t="shared" si="1383"/>
        <v>0.81485897116056927</v>
      </c>
      <c r="AP303" s="34">
        <f t="shared" si="1384"/>
        <v>0.81637221856398701</v>
      </c>
      <c r="AR303" s="26">
        <f t="shared" si="1385"/>
        <v>1.3349403456495446</v>
      </c>
      <c r="AS303" s="26">
        <f t="shared" si="1386"/>
        <v>1.2959775756011733</v>
      </c>
      <c r="AT303" s="26">
        <f t="shared" si="1387"/>
        <v>0.7755622360333595</v>
      </c>
      <c r="AU303" s="26">
        <f t="shared" si="1388"/>
        <v>0.6222020721737832</v>
      </c>
      <c r="AW303" s="26">
        <f t="shared" si="1389"/>
        <v>0.84563747759187891</v>
      </c>
      <c r="AZ303" s="34">
        <f t="shared" si="1390"/>
        <v>7.2200420741205544</v>
      </c>
      <c r="BA303" s="34">
        <f t="shared" si="1391"/>
        <v>5.2946812505242073</v>
      </c>
      <c r="BB303" s="34">
        <f t="shared" si="1392"/>
        <v>0.2120258551563117</v>
      </c>
      <c r="BC303">
        <f t="shared" si="1393"/>
        <v>1.0478311837380703E-4</v>
      </c>
      <c r="BE303" s="26">
        <f t="shared" si="1447"/>
        <v>1.3349403456495441</v>
      </c>
      <c r="BF303" s="26">
        <f t="shared" si="1448"/>
        <v>1.2959775756011733</v>
      </c>
      <c r="BG303" s="26">
        <f t="shared" si="1449"/>
        <v>0.77556827911453796</v>
      </c>
      <c r="BH303" s="26">
        <f t="shared" si="1450"/>
        <v>0.6222020721737832</v>
      </c>
      <c r="BI303" s="258">
        <f>[11]National!CQ233</f>
        <v>1.0989001715924855</v>
      </c>
      <c r="BJ303" s="258">
        <f>[10]Commercial_Total!Y232</f>
        <v>1.286626393136731</v>
      </c>
      <c r="BK303" s="258">
        <f>[12]Total_Industrial!Z238</f>
        <v>0.9472233134088589</v>
      </c>
      <c r="BL303" s="51">
        <f t="shared" si="1363"/>
        <v>0.6222020721737832</v>
      </c>
      <c r="BM303" s="1"/>
      <c r="BN303" s="1"/>
      <c r="BO303" s="258">
        <f>[11]National!CU233</f>
        <v>1.2147967396483321</v>
      </c>
      <c r="BP303" s="258">
        <f>[10]Commercial_Total!X232</f>
        <v>1.0072679858848881</v>
      </c>
      <c r="BQ303" s="258">
        <f>[12]Total_Industrial!AD238</f>
        <v>0.81878081771808353</v>
      </c>
      <c r="BR303" s="51">
        <v>1</v>
      </c>
      <c r="CA303" s="83">
        <f t="shared" si="1319"/>
        <v>1.9290789953591325</v>
      </c>
      <c r="CB303" s="83">
        <f t="shared" si="1394"/>
        <v>0.81860655084082257</v>
      </c>
      <c r="CC303" s="83">
        <f t="shared" si="1395"/>
        <v>0.84563747759187891</v>
      </c>
      <c r="CD303" s="83">
        <f t="shared" si="1396"/>
        <v>0.75790178176665979</v>
      </c>
      <c r="CE303" s="83">
        <f t="shared" si="1397"/>
        <v>1.0131686451469268</v>
      </c>
      <c r="CF303" s="83">
        <f t="shared" si="1398"/>
        <v>1.1012618219789396</v>
      </c>
      <c r="CG303" s="471">
        <f t="shared" si="1373"/>
        <v>1.6313053668403834</v>
      </c>
      <c r="CH303" s="471">
        <f t="shared" si="1399"/>
        <v>1.6313014957109726</v>
      </c>
      <c r="CI303" s="9"/>
      <c r="CJ303" s="84">
        <f t="shared" si="1297"/>
        <v>0.76788232138696855</v>
      </c>
      <c r="CL303" s="87">
        <f t="shared" si="1250"/>
        <v>0.83484808068993777</v>
      </c>
      <c r="CM303" s="87">
        <f t="shared" si="1298"/>
        <v>8.4929719715543114E-4</v>
      </c>
      <c r="CN303" s="92">
        <f t="shared" si="1299"/>
        <v>1</v>
      </c>
      <c r="CO303" s="92">
        <f t="shared" si="1300"/>
        <v>1</v>
      </c>
      <c r="CP303" s="5">
        <f t="shared" si="1301"/>
        <v>1</v>
      </c>
      <c r="CQ303" s="91">
        <f t="shared" si="1302"/>
        <v>1</v>
      </c>
      <c r="CR303" s="37">
        <f t="shared" si="1400"/>
        <v>1.6313053668403834</v>
      </c>
      <c r="CS303">
        <f t="shared" si="1401"/>
        <v>0.76788232138696855</v>
      </c>
      <c r="CT303" s="84">
        <f t="shared" si="1402"/>
        <v>1.1157613003900169</v>
      </c>
      <c r="CU303" s="205"/>
      <c r="CV303" s="244"/>
      <c r="CW303" s="5"/>
      <c r="CX303" s="26">
        <f t="shared" si="1403"/>
        <v>0.36895363855807128</v>
      </c>
      <c r="CY303" s="26">
        <f t="shared" si="1404"/>
        <v>0.34170158348725399</v>
      </c>
      <c r="CZ303" s="26">
        <f t="shared" si="1405"/>
        <v>0.28934469794540224</v>
      </c>
      <c r="DA303" s="26">
        <f t="shared" si="1406"/>
        <v>8.0009272387536267E-8</v>
      </c>
      <c r="DB303" s="26">
        <f t="shared" si="1407"/>
        <v>0</v>
      </c>
      <c r="DC303">
        <f t="shared" si="1303"/>
        <v>0.99999999999999989</v>
      </c>
      <c r="DE303" s="26">
        <f t="shared" si="1320"/>
        <v>0.37007484662361845</v>
      </c>
      <c r="DF303" s="26">
        <f t="shared" si="1321"/>
        <v>0.33991506012916978</v>
      </c>
      <c r="DG303" s="26">
        <f t="shared" si="1322"/>
        <v>0.29000525739642702</v>
      </c>
      <c r="DH303" s="26">
        <f t="shared" si="1323"/>
        <v>8.0024430017151862E-8</v>
      </c>
      <c r="DI303" s="26" t="e">
        <f t="shared" si="1324"/>
        <v>#DIV/0!</v>
      </c>
      <c r="DJ303" s="26">
        <f t="shared" si="1325"/>
        <v>0.99999524417364516</v>
      </c>
      <c r="DK303" s="26"/>
      <c r="DL303" s="26">
        <f t="shared" si="1326"/>
        <v>0.37007660664369763</v>
      </c>
      <c r="DM303" s="26">
        <f t="shared" si="1327"/>
        <v>0.33991667671385933</v>
      </c>
      <c r="DN303" s="26">
        <f t="shared" si="1328"/>
        <v>0.29000663661763254</v>
      </c>
      <c r="DO303" s="26">
        <f t="shared" si="1329"/>
        <v>8.0024810601255157E-8</v>
      </c>
      <c r="DP303" s="26" t="e">
        <f t="shared" si="1330"/>
        <v>#DIV/0!</v>
      </c>
      <c r="DQ303" s="26">
        <f t="shared" si="1331"/>
        <v>1</v>
      </c>
      <c r="DR303" s="26"/>
      <c r="DS303" s="26"/>
      <c r="DT303" s="26">
        <f t="shared" si="1332"/>
        <v>-1.3049503169675708E-2</v>
      </c>
      <c r="DU303" s="26">
        <f t="shared" si="1333"/>
        <v>-4.388272733134386E-3</v>
      </c>
      <c r="DV303" s="26">
        <f t="shared" si="1334"/>
        <v>-4.648579122020436E-2</v>
      </c>
      <c r="DW303" s="26">
        <f t="shared" si="1335"/>
        <v>-1.3248561555929371E-2</v>
      </c>
      <c r="DX303" s="26" t="e">
        <f t="shared" si="1336"/>
        <v>#DIV/0!</v>
      </c>
      <c r="DZ303" s="26">
        <f t="shared" si="1337"/>
        <v>0.9803926228808012</v>
      </c>
      <c r="EA303" s="26">
        <f t="shared" si="1338"/>
        <v>1.3426127966645871</v>
      </c>
      <c r="EB303" s="26">
        <f t="shared" si="1408"/>
        <v>1.1157613003900169</v>
      </c>
      <c r="ED303" s="26">
        <f t="shared" si="1428"/>
        <v>-2.0790318937180845E-2</v>
      </c>
      <c r="EE303" s="26">
        <f t="shared" si="1429"/>
        <v>-1.2892823612038843E-2</v>
      </c>
      <c r="EF303" s="26">
        <f t="shared" si="1430"/>
        <v>1.4152495347693965E-2</v>
      </c>
      <c r="EG303" s="26">
        <f t="shared" si="1431"/>
        <v>-1.490461943599521E-2</v>
      </c>
      <c r="EH303" s="26" t="e">
        <f t="shared" si="1432"/>
        <v>#DIV/0!</v>
      </c>
      <c r="EJ303" s="26">
        <f t="shared" si="1433"/>
        <v>0.99205951349309152</v>
      </c>
      <c r="EK303" s="26">
        <f t="shared" si="1339"/>
        <v>0.62883623185152726</v>
      </c>
      <c r="EL303" s="26">
        <f t="shared" si="1409"/>
        <v>0.75790178176665979</v>
      </c>
      <c r="EO303" s="26">
        <f t="shared" si="1340"/>
        <v>-7.5836159289764723E-3</v>
      </c>
      <c r="EP303" s="26">
        <f t="shared" si="1341"/>
        <v>-2.7111230377189982E-3</v>
      </c>
      <c r="EQ303" s="26">
        <f t="shared" si="1342"/>
        <v>-1.2979738134678219E-2</v>
      </c>
      <c r="ER303" s="26">
        <f t="shared" si="1343"/>
        <v>-1.3248561555929371E-2</v>
      </c>
      <c r="ES303" s="26"/>
      <c r="EU303" s="26">
        <f t="shared" si="1344"/>
        <v>0.99253571116734751</v>
      </c>
      <c r="EV303" s="26">
        <f t="shared" si="1345"/>
        <v>1.3155467403971373</v>
      </c>
      <c r="EW303" s="26">
        <f t="shared" si="1410"/>
        <v>1.1012618219789396</v>
      </c>
      <c r="EX303" s="26">
        <f t="shared" si="1438"/>
        <v>-7.4922860430578515E-3</v>
      </c>
      <c r="EY303" s="26">
        <f t="shared" si="1434"/>
        <v>-5.4658872406996789E-3</v>
      </c>
      <c r="EZ303" s="26">
        <f t="shared" si="1435"/>
        <v>-1.6771496954152418E-3</v>
      </c>
      <c r="FA303" s="26">
        <f t="shared" si="1436"/>
        <v>-3.3505624687319366E-2</v>
      </c>
      <c r="FB303" s="26">
        <f t="shared" si="1437"/>
        <v>0</v>
      </c>
      <c r="FC303" s="26"/>
      <c r="FD303" s="26"/>
      <c r="FE303" s="26">
        <f t="shared" si="1346"/>
        <v>0.98776571326595219</v>
      </c>
      <c r="FF303" s="26">
        <f t="shared" si="1347"/>
        <v>1.02057687418795</v>
      </c>
      <c r="FG303" s="26">
        <f t="shared" si="1411"/>
        <v>1.0131686451469268</v>
      </c>
      <c r="FW303" s="26">
        <f t="shared" si="1412"/>
        <v>1.9290789953591325</v>
      </c>
      <c r="FY303" s="8">
        <f t="shared" si="1348"/>
        <v>57</v>
      </c>
      <c r="FZ303" t="b">
        <f t="shared" si="1314"/>
        <v>0</v>
      </c>
      <c r="GD303" s="11"/>
      <c r="GE303" s="11"/>
      <c r="GF303" s="11"/>
      <c r="GG303" s="11" t="str">
        <f t="shared" ca="1" si="1413"/>
        <v/>
      </c>
      <c r="GH303" s="20" t="str">
        <f t="shared" ca="1" si="1414"/>
        <v/>
      </c>
      <c r="GI303" s="20" t="str">
        <f t="shared" ca="1" si="1415"/>
        <v/>
      </c>
      <c r="GJ303" s="20" t="str">
        <f t="shared" ca="1" si="1416"/>
        <v/>
      </c>
      <c r="GN303" s="12" t="str">
        <f t="shared" ca="1" si="1376"/>
        <v/>
      </c>
      <c r="GO303" s="12" t="str">
        <f t="shared" ca="1" si="1377"/>
        <v/>
      </c>
      <c r="GP303" s="12" t="str">
        <f t="shared" ca="1" si="1378"/>
        <v/>
      </c>
      <c r="GQ303" s="12" t="str">
        <f t="shared" ca="1" si="1379"/>
        <v/>
      </c>
      <c r="GR303" s="12" t="str">
        <f t="shared" ca="1" si="1380"/>
        <v/>
      </c>
      <c r="GY303" s="14"/>
      <c r="HA303">
        <f t="shared" si="1272"/>
        <v>1.3904218866145728</v>
      </c>
      <c r="HB303">
        <f t="shared" si="1417"/>
        <v>0.86895671617024606</v>
      </c>
      <c r="HC303">
        <f t="shared" si="1418"/>
        <v>0.98431977648784286</v>
      </c>
      <c r="HD303">
        <f t="shared" si="1419"/>
        <v>1.0230222092973265</v>
      </c>
      <c r="HE303">
        <f t="shared" si="1420"/>
        <v>1.2166509864430355</v>
      </c>
      <c r="HF303">
        <f t="shared" si="1421"/>
        <v>1.216648903276111</v>
      </c>
      <c r="HH303">
        <f t="shared" si="1422"/>
        <v>0.85533128063830655</v>
      </c>
      <c r="HJ303">
        <f t="shared" si="1423"/>
        <v>1.1268894674257988</v>
      </c>
      <c r="HK303">
        <f t="shared" si="1424"/>
        <v>1.0907316986240203</v>
      </c>
      <c r="HL303">
        <f t="shared" si="1425"/>
        <v>0.80554553254660377</v>
      </c>
      <c r="HM303">
        <f t="shared" si="1426"/>
        <v>0.81383008992011596</v>
      </c>
      <c r="HN303" t="e">
        <f t="shared" si="1427"/>
        <v>#DIV/0!</v>
      </c>
      <c r="HP303" s="8">
        <f t="shared" si="1349"/>
        <v>57</v>
      </c>
      <c r="HQ303" t="b">
        <f t="shared" si="1317"/>
        <v>0</v>
      </c>
      <c r="HT303" s="11"/>
      <c r="HU303" s="11"/>
      <c r="HV303" s="11"/>
      <c r="HW303" s="11" t="str">
        <f t="shared" ca="1" si="1364"/>
        <v/>
      </c>
      <c r="HX303" s="12" t="str">
        <f t="shared" ca="1" si="1365"/>
        <v/>
      </c>
      <c r="HY303" s="12" t="str">
        <f t="shared" ca="1" si="1366"/>
        <v/>
      </c>
      <c r="HZ303" s="12" t="str">
        <f t="shared" ca="1" si="1367"/>
        <v/>
      </c>
      <c r="IC303" s="12" t="str">
        <f t="shared" ca="1" si="1368"/>
        <v/>
      </c>
      <c r="ID303" s="12" t="str">
        <f t="shared" ca="1" si="1369"/>
        <v/>
      </c>
      <c r="IE303" s="12" t="str">
        <f t="shared" ca="1" si="1370"/>
        <v/>
      </c>
      <c r="IF303" s="12" t="str">
        <f t="shared" ca="1" si="1371"/>
        <v/>
      </c>
      <c r="IG303" s="12" t="str">
        <f t="shared" ca="1" si="1372"/>
        <v/>
      </c>
    </row>
    <row r="304" spans="1:241" x14ac:dyDescent="0.2">
      <c r="A304" t="s">
        <v>200</v>
      </c>
      <c r="B304" s="1">
        <f t="shared" si="1318"/>
        <v>2007</v>
      </c>
      <c r="C304" s="42">
        <f>'Annual Data - MER Dec 2019 PNNL'!C71</f>
        <v>4750.326</v>
      </c>
      <c r="D304" s="251">
        <f>'Annual Data - MER Dec 2019 PNNL'!F71</f>
        <v>4559.5069999999996</v>
      </c>
      <c r="E304" s="42">
        <f>'Annual Data - MER Dec 2019 PNNL'!I71</f>
        <v>3506.9630000000002</v>
      </c>
      <c r="F304" s="42">
        <f>'Annual Data - MER Dec 2019 PNNL'!L71</f>
        <v>27.885000000000002</v>
      </c>
      <c r="G304" s="42"/>
      <c r="H304" s="42">
        <f t="shared" si="1451"/>
        <v>12844.680999999999</v>
      </c>
      <c r="I304" s="27">
        <f t="shared" si="1293"/>
        <v>3764.5606682297771</v>
      </c>
      <c r="J304" s="1"/>
      <c r="K304" s="525"/>
      <c r="L304" s="27">
        <f>[11]National!H234</f>
        <v>4750.3289999999997</v>
      </c>
      <c r="M304" s="42">
        <f>[10]Commercial_Total!D233</f>
        <v>4395.5567935159997</v>
      </c>
      <c r="N304" s="42">
        <f>[12]Total_Industrial!F239</f>
        <v>3610.2547492077183</v>
      </c>
      <c r="O304" s="440">
        <v>1E-3</v>
      </c>
      <c r="P304" s="27"/>
      <c r="Q304" s="27">
        <f t="shared" si="1294"/>
        <v>12756.141542723719</v>
      </c>
      <c r="R304" s="27">
        <f t="shared" si="1295"/>
        <v>3738.6112376095307</v>
      </c>
      <c r="S304" s="27"/>
      <c r="T304" s="51">
        <f t="shared" si="1441"/>
        <v>1.000000631535604</v>
      </c>
      <c r="U304" s="51">
        <f t="shared" si="1442"/>
        <v>0.9640421197984782</v>
      </c>
      <c r="V304" s="51">
        <f t="shared" si="1443"/>
        <v>1.0294533330427833</v>
      </c>
      <c r="W304" s="51">
        <f t="shared" si="1444"/>
        <v>3.5861574323112784E-5</v>
      </c>
      <c r="X304" s="51" t="e">
        <f t="shared" si="1445"/>
        <v>#DIV/0!</v>
      </c>
      <c r="Y304" s="51">
        <f t="shared" si="1446"/>
        <v>0.99310691660802786</v>
      </c>
      <c r="AA304" s="23">
        <f t="shared" si="1439"/>
        <v>111350.09847924336</v>
      </c>
      <c r="AB304" s="23">
        <f t="shared" si="1439"/>
        <v>82517.823695937244</v>
      </c>
      <c r="AC304" s="27">
        <f t="shared" si="1440"/>
        <v>3299.6299617693985</v>
      </c>
      <c r="AD304" s="58">
        <f t="shared" si="1440"/>
        <v>1.6006795659539554</v>
      </c>
      <c r="AE304" s="27">
        <f t="shared" si="1381"/>
        <v>12756.141542723719</v>
      </c>
      <c r="AF304" s="27">
        <f t="shared" si="1359"/>
        <v>15626</v>
      </c>
      <c r="AI304" s="267">
        <f t="shared" si="1360"/>
        <v>42.661201605362777</v>
      </c>
      <c r="AJ304" s="267">
        <f t="shared" si="1382"/>
        <v>53.267968017586178</v>
      </c>
      <c r="AK304" s="267">
        <f t="shared" si="1361"/>
        <v>1094.1392795668971</v>
      </c>
      <c r="AL304" s="51">
        <f t="shared" si="1362"/>
        <v>6.2473465724792386E-7</v>
      </c>
      <c r="AM304" s="15"/>
      <c r="AN304" s="15"/>
      <c r="AO304" s="34">
        <f t="shared" si="1383"/>
        <v>0.81634081292229099</v>
      </c>
      <c r="AP304" s="34">
        <f t="shared" si="1384"/>
        <v>0.8220069755535645</v>
      </c>
      <c r="AR304" s="26">
        <f t="shared" si="1385"/>
        <v>1.3676671699806457</v>
      </c>
      <c r="AS304" s="26">
        <f t="shared" si="1386"/>
        <v>1.3127257205482952</v>
      </c>
      <c r="AT304" s="26">
        <f t="shared" si="1387"/>
        <v>0.76309763433293332</v>
      </c>
      <c r="AU304" s="26">
        <f t="shared" si="1388"/>
        <v>0.62473465724792387</v>
      </c>
      <c r="AW304" s="26">
        <f t="shared" si="1389"/>
        <v>0.84717529085027377</v>
      </c>
      <c r="AZ304" s="34">
        <f t="shared" si="1390"/>
        <v>7.1259502418560965</v>
      </c>
      <c r="BA304" s="34">
        <f t="shared" si="1391"/>
        <v>5.2808027451642934</v>
      </c>
      <c r="BB304" s="34">
        <f t="shared" si="1392"/>
        <v>0.21116280313384095</v>
      </c>
      <c r="BC304">
        <f t="shared" si="1393"/>
        <v>1.0243693625713269E-4</v>
      </c>
      <c r="BE304" s="26">
        <f t="shared" si="1447"/>
        <v>1.3676671699806457</v>
      </c>
      <c r="BF304" s="26">
        <f t="shared" si="1448"/>
        <v>1.3127257205482949</v>
      </c>
      <c r="BG304" s="26">
        <f t="shared" si="1449"/>
        <v>0.76310402811613975</v>
      </c>
      <c r="BH304" s="26">
        <f t="shared" si="1450"/>
        <v>0.62473465724792387</v>
      </c>
      <c r="BI304" s="258">
        <f>[11]National!CQ234</f>
        <v>1.1038403358590794</v>
      </c>
      <c r="BJ304" s="258">
        <f>[10]Commercial_Total!Y233</f>
        <v>1.2974244023675101</v>
      </c>
      <c r="BK304" s="258">
        <f>[12]Total_Industrial!Z239</f>
        <v>0.93188011400985282</v>
      </c>
      <c r="BL304" s="51">
        <f t="shared" si="1363"/>
        <v>0.62473465724792387</v>
      </c>
      <c r="BM304" s="1"/>
      <c r="BN304" s="1"/>
      <c r="BO304" s="258">
        <f>[11]National!CU234</f>
        <v>1.2390081477827493</v>
      </c>
      <c r="BP304" s="258">
        <f>[10]Commercial_Total!X233</f>
        <v>1.0117936105971672</v>
      </c>
      <c r="BQ304" s="258">
        <f>[12]Total_Industrial!AD239</f>
        <v>0.8188864819021896</v>
      </c>
      <c r="BR304" s="51">
        <v>1</v>
      </c>
      <c r="CA304" s="83">
        <f t="shared" si="1319"/>
        <v>1.9652626680585075</v>
      </c>
      <c r="CB304" s="83">
        <f t="shared" si="1394"/>
        <v>0.82425672961855956</v>
      </c>
      <c r="CC304" s="83">
        <f t="shared" si="1395"/>
        <v>0.84717529085027377</v>
      </c>
      <c r="CD304" s="83">
        <f t="shared" si="1396"/>
        <v>0.7526674233172892</v>
      </c>
      <c r="CE304" s="83">
        <f t="shared" si="1397"/>
        <v>1.0222162077128651</v>
      </c>
      <c r="CF304" s="83">
        <f t="shared" si="1398"/>
        <v>1.1011044096441556</v>
      </c>
      <c r="CG304" s="411">
        <f t="shared" si="1296"/>
        <v>1.6649262029312017</v>
      </c>
      <c r="CH304" s="411">
        <f t="shared" si="1399"/>
        <v>1.6649219724096509</v>
      </c>
      <c r="CI304" s="9"/>
      <c r="CJ304" s="84">
        <f t="shared" si="1297"/>
        <v>0.76938883913241307</v>
      </c>
      <c r="CL304" s="87">
        <f t="shared" si="1250"/>
        <v>0.85591398602705637</v>
      </c>
      <c r="CM304" s="87">
        <f t="shared" si="1298"/>
        <v>8.1398561575793025E-4</v>
      </c>
      <c r="CN304" s="92">
        <f t="shared" si="1299"/>
        <v>1</v>
      </c>
      <c r="CO304" s="92">
        <f t="shared" si="1300"/>
        <v>1</v>
      </c>
      <c r="CP304" s="5">
        <f t="shared" si="1301"/>
        <v>1</v>
      </c>
      <c r="CQ304" s="91">
        <f t="shared" si="1302"/>
        <v>1</v>
      </c>
      <c r="CR304" s="37">
        <f t="shared" si="1400"/>
        <v>1.6649262029312017</v>
      </c>
      <c r="CS304">
        <f t="shared" si="1401"/>
        <v>0.76938883913241307</v>
      </c>
      <c r="CT304" s="84">
        <f t="shared" si="1402"/>
        <v>1.1255639138950018</v>
      </c>
      <c r="CU304" s="205"/>
      <c r="CV304" s="244"/>
      <c r="CW304" s="5"/>
      <c r="CX304" s="26">
        <f t="shared" si="1403"/>
        <v>0.37239544450725021</v>
      </c>
      <c r="CY304" s="26">
        <f t="shared" si="1404"/>
        <v>0.34458357010182961</v>
      </c>
      <c r="CZ304" s="26">
        <f t="shared" si="1405"/>
        <v>0.28302090699730892</v>
      </c>
      <c r="DA304" s="26">
        <f t="shared" si="1406"/>
        <v>7.8393611159827082E-8</v>
      </c>
      <c r="DB304" s="26">
        <f t="shared" si="1407"/>
        <v>0</v>
      </c>
      <c r="DC304">
        <f>SUM(CX304:DB304)</f>
        <v>0.99999999999999978</v>
      </c>
      <c r="DE304" s="26">
        <f t="shared" ref="DE304:DI305" si="1452">(CX304-CX303)/LN(CX304/CX303)</f>
        <v>0.37067187834817061</v>
      </c>
      <c r="DF304" s="26">
        <f t="shared" si="1452"/>
        <v>0.34314055968210622</v>
      </c>
      <c r="DG304" s="26">
        <f t="shared" si="1452"/>
        <v>0.28617115734061666</v>
      </c>
      <c r="DH304" s="26">
        <f t="shared" si="1452"/>
        <v>7.9198695155305872E-8</v>
      </c>
      <c r="DI304" s="26" t="e">
        <f t="shared" si="1452"/>
        <v>#DIV/0!</v>
      </c>
      <c r="DJ304" s="26">
        <f>SUM(DE304:DH304)</f>
        <v>0.9999836745695887</v>
      </c>
      <c r="DK304" s="26"/>
      <c r="DL304" s="26">
        <f t="shared" ref="DL304:DP305" si="1453">DE304/$DJ304</f>
        <v>0.37067792982491898</v>
      </c>
      <c r="DM304" s="26">
        <f t="shared" si="1453"/>
        <v>0.34314616169088979</v>
      </c>
      <c r="DN304" s="26">
        <f t="shared" si="1453"/>
        <v>0.28617582928420304</v>
      </c>
      <c r="DO304" s="26">
        <f t="shared" si="1453"/>
        <v>7.9199988129200653E-8</v>
      </c>
      <c r="DP304" s="26" t="e">
        <f t="shared" si="1453"/>
        <v>#DIV/0!</v>
      </c>
      <c r="DQ304" s="26">
        <f>SUM(DL304:DO304)</f>
        <v>0.99999999999999989</v>
      </c>
      <c r="DR304" s="26"/>
      <c r="DS304" s="26"/>
      <c r="DT304" s="26">
        <f t="shared" ref="DT304:DX305" si="1454">LN(AR304/AR303)</f>
        <v>2.4219886854013412E-2</v>
      </c>
      <c r="DU304" s="26">
        <f t="shared" si="1454"/>
        <v>1.284038325428646E-2</v>
      </c>
      <c r="DV304" s="26">
        <f t="shared" si="1454"/>
        <v>-1.6202247963696039E-2</v>
      </c>
      <c r="DW304" s="26">
        <f t="shared" si="1454"/>
        <v>4.0620963306630224E-3</v>
      </c>
      <c r="DX304" s="26" t="e">
        <f t="shared" si="1454"/>
        <v>#DIV/0!</v>
      </c>
      <c r="DZ304" s="26">
        <f>EXP(SUMPRODUCT($DL304:$DO304,DT304:DW304))</f>
        <v>1.0087855829930275</v>
      </c>
      <c r="EA304" s="26">
        <f>IF(ISERR(DZ304),EA303,DZ304*EA303)</f>
        <v>1.3544084328171846</v>
      </c>
      <c r="EB304" s="26">
        <f t="shared" si="1408"/>
        <v>1.1255639138950018</v>
      </c>
      <c r="ED304" s="26">
        <f t="shared" ref="ED304:EH305" si="1455">LN(AZ304/AZ303)</f>
        <v>-1.3117695788137283E-2</v>
      </c>
      <c r="EE304" s="26">
        <f t="shared" si="1455"/>
        <v>-2.6246578090972964E-3</v>
      </c>
      <c r="EF304" s="26">
        <f t="shared" si="1455"/>
        <v>-4.0788107246796821E-3</v>
      </c>
      <c r="EG304" s="26">
        <f t="shared" si="1455"/>
        <v>-2.2645321489256673E-2</v>
      </c>
      <c r="EH304" s="26" t="e">
        <f t="shared" si="1455"/>
        <v>#DIV/0!</v>
      </c>
      <c r="EJ304" s="26">
        <f>EXP(SUMPRODUCT($DL304:$DO304,ED304:EG304))</f>
        <v>0.99309361902122806</v>
      </c>
      <c r="EK304" s="26">
        <f>IF(ISERR(EJ304),EK303,EJ304*EK303)</f>
        <v>0.62449324926110528</v>
      </c>
      <c r="EL304" s="26">
        <f t="shared" si="1409"/>
        <v>0.7526674233172892</v>
      </c>
      <c r="EO304" s="26">
        <f t="shared" ref="EO304:ER305" si="1456">LN(BI304/BI303)</f>
        <v>4.4854784598449592E-3</v>
      </c>
      <c r="EP304" s="26">
        <f t="shared" si="1456"/>
        <v>8.3574766413874874E-3</v>
      </c>
      <c r="EQ304" s="26">
        <f t="shared" si="1456"/>
        <v>-1.6330703425712783E-2</v>
      </c>
      <c r="ER304" s="26">
        <f t="shared" si="1456"/>
        <v>4.0620963306630224E-3</v>
      </c>
      <c r="ES304" s="26"/>
      <c r="EU304" s="26">
        <f>EXP(SUMPRODUCT($DL304:$DO304,EO304:ER304))</f>
        <v>0.99985706184338508</v>
      </c>
      <c r="EV304" s="26">
        <f>IF(ISERR(EU304),EV303,EU304*EV303)</f>
        <v>1.3153586985711241</v>
      </c>
      <c r="EW304" s="26">
        <f t="shared" si="1410"/>
        <v>1.1011044096441556</v>
      </c>
      <c r="EX304" s="26">
        <f t="shared" si="1438"/>
        <v>-1.4294837324680879E-4</v>
      </c>
      <c r="EY304" s="26">
        <f t="shared" ref="EY304:FB305" si="1457">LN(BO304/BO303)</f>
        <v>1.9734408394168679E-2</v>
      </c>
      <c r="EZ304" s="26">
        <f t="shared" si="1457"/>
        <v>4.4829066128987812E-3</v>
      </c>
      <c r="FA304" s="26">
        <f t="shared" si="1457"/>
        <v>1.2904230826021572E-4</v>
      </c>
      <c r="FB304" s="26">
        <f t="shared" si="1457"/>
        <v>0</v>
      </c>
      <c r="FC304" s="26"/>
      <c r="FD304" s="26"/>
      <c r="FE304" s="26">
        <f>EXP(SUMPRODUCT($DL304:$DO304,EY304:FB304))</f>
        <v>1.0089299669993499</v>
      </c>
      <c r="FF304" s="26">
        <f>IF(ISERR(FE304),FF303,FE304*FF303)</f>
        <v>1.0296905919947481</v>
      </c>
      <c r="FG304" s="26">
        <f t="shared" si="1411"/>
        <v>1.0222162077128651</v>
      </c>
      <c r="FW304" s="26">
        <f t="shared" si="1412"/>
        <v>1.9652626680585075</v>
      </c>
      <c r="FY304" s="8">
        <f t="shared" si="1348"/>
        <v>58</v>
      </c>
      <c r="FZ304" t="b">
        <f t="shared" si="1314"/>
        <v>0</v>
      </c>
      <c r="GD304" s="11"/>
      <c r="GE304" s="11"/>
      <c r="GF304" s="11"/>
      <c r="GG304" s="11" t="str">
        <f t="shared" ca="1" si="1413"/>
        <v/>
      </c>
      <c r="GH304" s="20" t="str">
        <f t="shared" ca="1" si="1414"/>
        <v/>
      </c>
      <c r="GI304" s="20" t="str">
        <f t="shared" ca="1" si="1415"/>
        <v/>
      </c>
      <c r="GJ304" s="20" t="str">
        <f t="shared" ca="1" si="1416"/>
        <v/>
      </c>
      <c r="GN304" s="12" t="str">
        <f t="shared" ca="1" si="1376"/>
        <v/>
      </c>
      <c r="GO304" s="12" t="str">
        <f t="shared" ca="1" si="1377"/>
        <v/>
      </c>
      <c r="GP304" s="12" t="str">
        <f t="shared" ca="1" si="1378"/>
        <v/>
      </c>
      <c r="GQ304" s="12" t="str">
        <f t="shared" ca="1" si="1379"/>
        <v/>
      </c>
      <c r="GR304" s="12" t="str">
        <f t="shared" ca="1" si="1380"/>
        <v/>
      </c>
      <c r="GY304" s="14"/>
      <c r="HA304">
        <f t="shared" si="1272"/>
        <v>1.416501985242127</v>
      </c>
      <c r="HB304">
        <f t="shared" si="1417"/>
        <v>0.86295537003431178</v>
      </c>
      <c r="HC304">
        <f t="shared" si="1418"/>
        <v>0.99310971960868688</v>
      </c>
      <c r="HD304">
        <f t="shared" si="1419"/>
        <v>1.0228759803885534</v>
      </c>
      <c r="HE304">
        <f t="shared" si="1420"/>
        <v>1.2417258891721064</v>
      </c>
      <c r="HF304">
        <f t="shared" si="1421"/>
        <v>1.2417235545350063</v>
      </c>
      <c r="HH304">
        <f t="shared" si="1422"/>
        <v>0.85700936556958607</v>
      </c>
      <c r="HJ304">
        <f t="shared" si="1423"/>
        <v>1.1545158057570952</v>
      </c>
      <c r="HK304">
        <f t="shared" si="1424"/>
        <v>1.1048274151941944</v>
      </c>
      <c r="HL304">
        <f t="shared" si="1425"/>
        <v>0.79259904837261252</v>
      </c>
      <c r="HM304">
        <f t="shared" si="1426"/>
        <v>0.81714266959606829</v>
      </c>
      <c r="HN304" t="e">
        <f t="shared" si="1427"/>
        <v>#DIV/0!</v>
      </c>
      <c r="HP304" s="8">
        <f t="shared" si="1349"/>
        <v>58</v>
      </c>
      <c r="HQ304" t="b">
        <f t="shared" si="1317"/>
        <v>0</v>
      </c>
      <c r="HT304" s="11"/>
      <c r="HU304" s="11"/>
      <c r="HV304" s="11"/>
      <c r="HW304" s="11" t="str">
        <f t="shared" ca="1" si="1364"/>
        <v/>
      </c>
      <c r="HX304" s="12" t="str">
        <f t="shared" ca="1" si="1365"/>
        <v/>
      </c>
      <c r="HY304" s="12" t="str">
        <f t="shared" ca="1" si="1366"/>
        <v/>
      </c>
      <c r="HZ304" s="12" t="str">
        <f t="shared" ca="1" si="1367"/>
        <v/>
      </c>
      <c r="IC304" s="12" t="str">
        <f t="shared" ca="1" si="1368"/>
        <v/>
      </c>
      <c r="ID304" s="12" t="str">
        <f t="shared" ca="1" si="1369"/>
        <v/>
      </c>
      <c r="IE304" s="12" t="str">
        <f t="shared" ca="1" si="1370"/>
        <v/>
      </c>
      <c r="IF304" s="12" t="str">
        <f t="shared" ca="1" si="1371"/>
        <v/>
      </c>
      <c r="IG304" s="12" t="str">
        <f t="shared" ca="1" si="1372"/>
        <v/>
      </c>
    </row>
    <row r="305" spans="1:241" x14ac:dyDescent="0.2">
      <c r="A305" t="s">
        <v>200</v>
      </c>
      <c r="B305" s="1">
        <f t="shared" si="1318"/>
        <v>2008</v>
      </c>
      <c r="C305" s="42">
        <f>'Annual Data - MER Dec 2019 PNNL'!C72</f>
        <v>4710.8180000000002</v>
      </c>
      <c r="D305" s="251">
        <f>'Annual Data - MER Dec 2019 PNNL'!F72</f>
        <v>4558.8869999999997</v>
      </c>
      <c r="E305" s="42">
        <f>'Annual Data - MER Dec 2019 PNNL'!I72</f>
        <v>3444.4690000000001</v>
      </c>
      <c r="F305" s="42">
        <f>'Annual Data - MER Dec 2019 PNNL'!L72</f>
        <v>26.113</v>
      </c>
      <c r="G305" s="42"/>
      <c r="H305" s="42">
        <f t="shared" si="1451"/>
        <v>12740.286999999998</v>
      </c>
      <c r="I305" s="27">
        <f t="shared" si="1293"/>
        <v>3733.9645369284872</v>
      </c>
      <c r="J305" s="1"/>
      <c r="K305" s="525"/>
      <c r="L305" s="27">
        <f>[11]National!H235</f>
        <v>4710.8189999999995</v>
      </c>
      <c r="M305" s="42">
        <f>[10]Commercial_Total!D234</f>
        <v>4394.9367969280001</v>
      </c>
      <c r="N305" s="42">
        <f>[12]Total_Industrial!F240</f>
        <v>3554.2429403648594</v>
      </c>
      <c r="O305" s="440">
        <v>1E-3</v>
      </c>
      <c r="P305" s="27"/>
      <c r="Q305" s="27">
        <f t="shared" si="1294"/>
        <v>12659.999737292859</v>
      </c>
      <c r="R305" s="27">
        <f t="shared" si="1295"/>
        <v>3710.4336861936868</v>
      </c>
      <c r="S305" s="27"/>
      <c r="T305" s="51">
        <f t="shared" si="1441"/>
        <v>1.0000002122773581</v>
      </c>
      <c r="U305" s="51">
        <f t="shared" si="1442"/>
        <v>0.96403723034328348</v>
      </c>
      <c r="V305" s="51">
        <f t="shared" si="1443"/>
        <v>1.0318696264547189</v>
      </c>
      <c r="W305" s="51">
        <f t="shared" si="1444"/>
        <v>3.8295102056446985E-5</v>
      </c>
      <c r="X305" s="51" t="e">
        <f t="shared" si="1445"/>
        <v>#DIV/0!</v>
      </c>
      <c r="Y305" s="51">
        <f t="shared" si="1446"/>
        <v>0.99369815902050407</v>
      </c>
      <c r="AA305" s="23">
        <f t="shared" si="1439"/>
        <v>111917.70122331496</v>
      </c>
      <c r="AB305" s="23">
        <f t="shared" si="1439"/>
        <v>83695.975468329925</v>
      </c>
      <c r="AC305" s="27">
        <f t="shared" si="1440"/>
        <v>3178.2131946847826</v>
      </c>
      <c r="AD305" s="58">
        <f t="shared" si="1440"/>
        <v>1.5722922441177867</v>
      </c>
      <c r="AE305" s="27">
        <f t="shared" si="1381"/>
        <v>12659.999737292859</v>
      </c>
      <c r="AF305" s="27">
        <f t="shared" si="1359"/>
        <v>15604.7</v>
      </c>
      <c r="AI305" s="267">
        <f t="shared" si="1360"/>
        <v>42.091813435305177</v>
      </c>
      <c r="AJ305" s="267">
        <f t="shared" si="1382"/>
        <v>52.510730322881763</v>
      </c>
      <c r="AK305" s="267">
        <f t="shared" si="1361"/>
        <v>1118.3148274347818</v>
      </c>
      <c r="AL305" s="51">
        <f t="shared" si="1362"/>
        <v>6.3601407673488849E-7</v>
      </c>
      <c r="AM305" s="15"/>
      <c r="AN305" s="15"/>
      <c r="AO305" s="34">
        <f t="shared" si="1383"/>
        <v>0.81129401637281451</v>
      </c>
      <c r="AP305" s="34">
        <f t="shared" si="1384"/>
        <v>0.81643908566008949</v>
      </c>
      <c r="AR305" s="26">
        <f t="shared" si="1385"/>
        <v>1.3494132653117898</v>
      </c>
      <c r="AS305" s="26">
        <f t="shared" si="1386"/>
        <v>1.2940644981401304</v>
      </c>
      <c r="AT305" s="26">
        <f t="shared" si="1387"/>
        <v>0.77995865352053428</v>
      </c>
      <c r="AU305" s="242">
        <f t="shared" si="1388"/>
        <v>0.63601407673488852</v>
      </c>
      <c r="AW305" s="26">
        <f t="shared" si="1389"/>
        <v>0.8419378688483532</v>
      </c>
      <c r="AZ305" s="34">
        <f t="shared" si="1390"/>
        <v>7.1720508067002218</v>
      </c>
      <c r="BA305" s="34">
        <f t="shared" si="1391"/>
        <v>5.3635107030785543</v>
      </c>
      <c r="BB305" s="34">
        <f t="shared" si="1392"/>
        <v>0.20367025285233181</v>
      </c>
      <c r="BC305">
        <f t="shared" si="1393"/>
        <v>1.0075760790773207E-4</v>
      </c>
      <c r="BE305" s="26">
        <f t="shared" si="1447"/>
        <v>1.3494132653117903</v>
      </c>
      <c r="BF305" s="26">
        <f t="shared" si="1448"/>
        <v>1.2940644981401299</v>
      </c>
      <c r="BG305" s="26">
        <f t="shared" si="1449"/>
        <v>0.77996534843653165</v>
      </c>
      <c r="BH305" s="242">
        <f t="shared" si="1450"/>
        <v>0.63601407673488852</v>
      </c>
      <c r="BI305" s="258">
        <f>[11]National!CQ235</f>
        <v>1.0921595200703633</v>
      </c>
      <c r="BJ305" s="258">
        <f>[10]Commercial_Total!Y234</f>
        <v>1.2899885348644404</v>
      </c>
      <c r="BK305" s="258">
        <f>[12]Total_Industrial!Z240</f>
        <v>0.96798984130614729</v>
      </c>
      <c r="BL305" s="51">
        <f t="shared" si="1363"/>
        <v>0.63601407673488852</v>
      </c>
      <c r="BM305" s="1"/>
      <c r="BN305" s="1"/>
      <c r="BO305" s="258">
        <f>[11]National!CU235</f>
        <v>1.2355459440804519</v>
      </c>
      <c r="BP305" s="258">
        <f>[10]Commercial_Total!X234</f>
        <v>1.0031596895364019</v>
      </c>
      <c r="BQ305" s="258">
        <f>[12]Total_Industrial!AD240</f>
        <v>0.80575778293715694</v>
      </c>
      <c r="BR305" s="51">
        <v>1</v>
      </c>
      <c r="CA305" s="83">
        <f t="shared" si="1319"/>
        <v>1.962583793437386</v>
      </c>
      <c r="CB305" s="83">
        <f t="shared" si="1394"/>
        <v>0.8186736009457386</v>
      </c>
      <c r="CC305" s="83">
        <f t="shared" si="1395"/>
        <v>0.8419378688483532</v>
      </c>
      <c r="CD305" s="83">
        <f t="shared" si="1396"/>
        <v>0.75085706472601133</v>
      </c>
      <c r="CE305" s="83">
        <f t="shared" si="1397"/>
        <v>1.0135017964064812</v>
      </c>
      <c r="CF305" s="83">
        <f t="shared" si="1398"/>
        <v>1.1063674197532547</v>
      </c>
      <c r="CG305" s="411">
        <f t="shared" si="1296"/>
        <v>1.6523779105835199</v>
      </c>
      <c r="CH305" s="411">
        <f t="shared" si="1399"/>
        <v>1.6523736164829894</v>
      </c>
      <c r="CI305" s="9"/>
      <c r="CJ305" s="84">
        <f t="shared" si="1297"/>
        <v>0.76099498394430998</v>
      </c>
      <c r="CL305" s="87">
        <f t="shared" si="1250"/>
        <v>0.86624193987589038</v>
      </c>
      <c r="CM305" s="87">
        <f t="shared" si="1298"/>
        <v>7.8940152299440886E-4</v>
      </c>
      <c r="CN305" s="92">
        <f t="shared" si="1299"/>
        <v>1</v>
      </c>
      <c r="CO305" s="92">
        <f t="shared" si="1300"/>
        <v>1</v>
      </c>
      <c r="CP305" s="5">
        <f t="shared" si="1301"/>
        <v>1</v>
      </c>
      <c r="CQ305" s="91">
        <f t="shared" si="1302"/>
        <v>1</v>
      </c>
      <c r="CR305" s="37">
        <f t="shared" si="1400"/>
        <v>1.6523779105835199</v>
      </c>
      <c r="CS305">
        <f t="shared" si="1401"/>
        <v>0.76099498394430998</v>
      </c>
      <c r="CT305" s="84">
        <f t="shared" si="1402"/>
        <v>1.1213024534244445</v>
      </c>
      <c r="CU305" s="205"/>
      <c r="CV305" s="244"/>
      <c r="CW305" s="5"/>
      <c r="CX305" s="26">
        <f t="shared" si="1403"/>
        <v>0.37210261435655712</v>
      </c>
      <c r="CY305" s="26">
        <f t="shared" si="1404"/>
        <v>0.3471514129642303</v>
      </c>
      <c r="CZ305" s="26">
        <f t="shared" si="1405"/>
        <v>0.28074589369026937</v>
      </c>
      <c r="DA305" s="26">
        <f t="shared" si="1406"/>
        <v>7.8988943187279579E-8</v>
      </c>
      <c r="DB305" s="26">
        <f t="shared" si="1407"/>
        <v>0</v>
      </c>
      <c r="DC305">
        <f>SUM(CX305:DB305)</f>
        <v>1</v>
      </c>
      <c r="DE305" s="26">
        <f t="shared" si="1452"/>
        <v>0.37224901023563278</v>
      </c>
      <c r="DF305" s="26">
        <f t="shared" si="1452"/>
        <v>0.34586590281255697</v>
      </c>
      <c r="DG305" s="26">
        <f t="shared" si="1452"/>
        <v>0.28188187024658817</v>
      </c>
      <c r="DH305" s="26">
        <f t="shared" si="1452"/>
        <v>7.8690901844390163E-8</v>
      </c>
      <c r="DI305" s="26" t="e">
        <f t="shared" si="1452"/>
        <v>#DIV/0!</v>
      </c>
      <c r="DJ305" s="26">
        <f>SUM(DE305:DH305)</f>
        <v>0.99999686198567972</v>
      </c>
      <c r="DK305" s="26"/>
      <c r="DL305" s="26">
        <f t="shared" si="1453"/>
        <v>0.37225017836202323</v>
      </c>
      <c r="DM305" s="26">
        <f t="shared" si="1453"/>
        <v>0.34586698814811867</v>
      </c>
      <c r="DN305" s="26">
        <f t="shared" si="1453"/>
        <v>0.28188275479870939</v>
      </c>
      <c r="DO305" s="26">
        <f t="shared" si="1453"/>
        <v>7.8691148778341904E-8</v>
      </c>
      <c r="DP305" s="26" t="e">
        <f t="shared" si="1453"/>
        <v>#DIV/0!</v>
      </c>
      <c r="DQ305" s="26">
        <f>SUM(DL305:DO305)</f>
        <v>1</v>
      </c>
      <c r="DR305" s="26"/>
      <c r="DS305" s="26"/>
      <c r="DT305" s="26">
        <f t="shared" si="1454"/>
        <v>-1.3436613112245211E-2</v>
      </c>
      <c r="DU305" s="26">
        <f t="shared" si="1454"/>
        <v>-1.4317639418072478E-2</v>
      </c>
      <c r="DV305" s="26">
        <f t="shared" si="1454"/>
        <v>2.1854925755640488E-2</v>
      </c>
      <c r="DW305" s="26">
        <f t="shared" si="1454"/>
        <v>1.7893685139251513E-2</v>
      </c>
      <c r="DX305" s="26" t="e">
        <f t="shared" si="1454"/>
        <v>#DIV/0!</v>
      </c>
      <c r="DZ305" s="26">
        <f>EXP(SUMPRODUCT($DL305:$DO305,DT305:DW305))</f>
        <v>0.99621393292913019</v>
      </c>
      <c r="EA305" s="26">
        <f>IF(ISERR(DZ305),EA304,DZ305*EA304)</f>
        <v>1.349280551649187</v>
      </c>
      <c r="EB305" s="26">
        <f t="shared" si="1408"/>
        <v>1.1213024534244445</v>
      </c>
      <c r="ED305" s="26">
        <f t="shared" si="1455"/>
        <v>6.448555212824318E-3</v>
      </c>
      <c r="EE305" s="26">
        <f t="shared" si="1455"/>
        <v>1.5540621362306665E-2</v>
      </c>
      <c r="EF305" s="26">
        <f t="shared" si="1455"/>
        <v>-3.6127136334128215E-2</v>
      </c>
      <c r="EG305" s="26">
        <f t="shared" si="1455"/>
        <v>-1.6529642495148687E-2</v>
      </c>
      <c r="EH305" s="26" t="e">
        <f t="shared" si="1455"/>
        <v>#DIV/0!</v>
      </c>
      <c r="EJ305" s="26">
        <f>EXP(SUMPRODUCT($DL305:$DO305,ED305:EG305))</f>
        <v>0.99759474299645012</v>
      </c>
      <c r="EK305" s="26">
        <f>IF(ISERR(EJ305),EK304,EJ305*EK304)</f>
        <v>0.62299118249965035</v>
      </c>
      <c r="EL305" s="26">
        <f t="shared" si="1409"/>
        <v>0.75085706472601133</v>
      </c>
      <c r="EO305" s="26">
        <f t="shared" si="1456"/>
        <v>-1.0638366775402171E-2</v>
      </c>
      <c r="EP305" s="26">
        <f t="shared" si="1456"/>
        <v>-5.747739657105796E-3</v>
      </c>
      <c r="EQ305" s="26">
        <f t="shared" si="1456"/>
        <v>3.8017419328052249E-2</v>
      </c>
      <c r="ER305" s="26">
        <f t="shared" si="1456"/>
        <v>1.7893685139251513E-2</v>
      </c>
      <c r="ES305" s="26"/>
      <c r="EU305" s="26">
        <f>EXP(SUMPRODUCT($DL305:$DO305,EO305:ER305))</f>
        <v>1.0047797557279787</v>
      </c>
      <c r="EV305" s="26">
        <f>IF(ISERR(EU305),EV304,EU305*EV304)</f>
        <v>1.321645791844966</v>
      </c>
      <c r="EW305" s="26">
        <f t="shared" si="1410"/>
        <v>1.1063674197532547</v>
      </c>
      <c r="EX305" s="26">
        <f t="shared" si="1438"/>
        <v>4.768368965116853E-3</v>
      </c>
      <c r="EY305" s="26">
        <f t="shared" si="1457"/>
        <v>-2.7982463368426262E-3</v>
      </c>
      <c r="EZ305" s="26">
        <f t="shared" si="1457"/>
        <v>-8.5698997609666896E-3</v>
      </c>
      <c r="FA305" s="26">
        <f t="shared" si="1457"/>
        <v>-1.6162288615859183E-2</v>
      </c>
      <c r="FB305" s="26">
        <f t="shared" si="1457"/>
        <v>0</v>
      </c>
      <c r="FC305" s="26"/>
      <c r="FD305" s="26"/>
      <c r="FE305" s="26">
        <f>EXP(SUMPRODUCT($DL305:$DO305,EY305:FB305))</f>
        <v>0.99147498225851671</v>
      </c>
      <c r="FF305" s="26">
        <f>IF(ISERR(FE305),FF304,FE305*FF304)</f>
        <v>1.0209124614297544</v>
      </c>
      <c r="FG305" s="26">
        <f t="shared" si="1411"/>
        <v>1.0135017964064812</v>
      </c>
      <c r="FW305" s="26">
        <f t="shared" si="1412"/>
        <v>1.962583793437386</v>
      </c>
      <c r="FY305" s="8">
        <f t="shared" si="1348"/>
        <v>59</v>
      </c>
      <c r="FZ305" t="b">
        <f t="shared" si="1314"/>
        <v>0</v>
      </c>
      <c r="GD305" s="11"/>
      <c r="GE305" s="11"/>
      <c r="GF305" s="11"/>
      <c r="GG305" s="11" t="str">
        <f t="shared" ca="1" si="1413"/>
        <v/>
      </c>
      <c r="GH305" s="20" t="str">
        <f t="shared" ca="1" si="1414"/>
        <v/>
      </c>
      <c r="GI305" s="20" t="str">
        <f t="shared" ca="1" si="1415"/>
        <v/>
      </c>
      <c r="GJ305" s="20" t="str">
        <f t="shared" ca="1" si="1416"/>
        <v/>
      </c>
      <c r="GN305" s="12" t="str">
        <f t="shared" ca="1" si="1376"/>
        <v/>
      </c>
      <c r="GO305" s="12" t="str">
        <f t="shared" ca="1" si="1377"/>
        <v/>
      </c>
      <c r="GP305" s="12" t="str">
        <f t="shared" ca="1" si="1378"/>
        <v/>
      </c>
      <c r="GQ305" s="12" t="str">
        <f t="shared" ca="1" si="1379"/>
        <v/>
      </c>
      <c r="GR305" s="12" t="str">
        <f t="shared" ca="1" si="1380"/>
        <v/>
      </c>
      <c r="GY305" s="14"/>
      <c r="HA305">
        <f t="shared" si="1272"/>
        <v>1.4145711333103685</v>
      </c>
      <c r="HB305">
        <f t="shared" si="1417"/>
        <v>0.86087974058678562</v>
      </c>
      <c r="HC305">
        <f t="shared" si="1418"/>
        <v>0.98464344162978334</v>
      </c>
      <c r="HD305">
        <f t="shared" si="1419"/>
        <v>1.0277650777148273</v>
      </c>
      <c r="HE305">
        <f t="shared" si="1420"/>
        <v>1.2323671924048956</v>
      </c>
      <c r="HF305">
        <f t="shared" si="1421"/>
        <v>1.2323648041652979</v>
      </c>
      <c r="HH305">
        <f t="shared" si="1422"/>
        <v>0.84765959060072771</v>
      </c>
      <c r="HJ305">
        <f t="shared" si="1423"/>
        <v>1.1391067779471526</v>
      </c>
      <c r="HK305">
        <f t="shared" si="1424"/>
        <v>1.0891215980574924</v>
      </c>
      <c r="HL305">
        <f t="shared" si="1425"/>
        <v>0.8101119158766078</v>
      </c>
      <c r="HM305">
        <f t="shared" si="1426"/>
        <v>0.83189596500579377</v>
      </c>
      <c r="HN305" t="e">
        <f t="shared" si="1427"/>
        <v>#DIV/0!</v>
      </c>
      <c r="HP305" s="8">
        <f t="shared" si="1349"/>
        <v>59</v>
      </c>
      <c r="HQ305" t="b">
        <f t="shared" si="1317"/>
        <v>0</v>
      </c>
      <c r="HT305" s="11"/>
      <c r="HU305" s="11"/>
      <c r="HV305" s="11"/>
      <c r="HW305" s="11" t="str">
        <f t="shared" ca="1" si="1364"/>
        <v/>
      </c>
      <c r="HX305" s="12" t="str">
        <f t="shared" ca="1" si="1365"/>
        <v/>
      </c>
      <c r="HY305" s="12" t="str">
        <f t="shared" ca="1" si="1366"/>
        <v/>
      </c>
      <c r="HZ305" s="12" t="str">
        <f t="shared" ca="1" si="1367"/>
        <v/>
      </c>
      <c r="IC305" s="12" t="str">
        <f t="shared" ca="1" si="1368"/>
        <v/>
      </c>
      <c r="ID305" s="12" t="str">
        <f t="shared" ca="1" si="1369"/>
        <v/>
      </c>
      <c r="IE305" s="12" t="str">
        <f t="shared" ca="1" si="1370"/>
        <v/>
      </c>
      <c r="IF305" s="12" t="str">
        <f t="shared" ca="1" si="1371"/>
        <v/>
      </c>
      <c r="IG305" s="12" t="str">
        <f t="shared" ca="1" si="1372"/>
        <v/>
      </c>
    </row>
    <row r="306" spans="1:241" x14ac:dyDescent="0.2">
      <c r="A306" t="s">
        <v>200</v>
      </c>
      <c r="B306" s="1">
        <f t="shared" si="1318"/>
        <v>2009</v>
      </c>
      <c r="C306" s="42">
        <f>'Annual Data - MER Dec 2019 PNNL'!C73</f>
        <v>4656.5550000000003</v>
      </c>
      <c r="D306" s="251">
        <f>'Annual Data - MER Dec 2019 PNNL'!F73</f>
        <v>4458.9809999999998</v>
      </c>
      <c r="E306" s="42">
        <f>'Annual Data - MER Dec 2019 PNNL'!I73</f>
        <v>3130.2249999999999</v>
      </c>
      <c r="F306" s="42">
        <f>'Annual Data - MER Dec 2019 PNNL'!L73</f>
        <v>26.504000000000001</v>
      </c>
      <c r="G306" s="42"/>
      <c r="H306" s="42">
        <f t="shared" si="1451"/>
        <v>12272.265000000001</v>
      </c>
      <c r="I306" s="27">
        <f t="shared" si="1293"/>
        <v>3596.7951348182887</v>
      </c>
      <c r="J306" s="1"/>
      <c r="K306" s="525"/>
      <c r="L306" s="27">
        <f>[11]National!H236</f>
        <v>4656.5560000000005</v>
      </c>
      <c r="M306" s="42">
        <f>[10]Commercial_Total!D235</f>
        <v>4320.9939157103199</v>
      </c>
      <c r="N306" s="42">
        <f>[12]Total_Industrial!F241</f>
        <v>3050.5559102599423</v>
      </c>
      <c r="O306" s="440">
        <v>1E-3</v>
      </c>
      <c r="P306" s="27"/>
      <c r="Q306" s="27">
        <f t="shared" si="1294"/>
        <v>12028.106825970262</v>
      </c>
      <c r="R306" s="27">
        <f t="shared" si="1295"/>
        <v>3525.236467165962</v>
      </c>
      <c r="S306" s="27"/>
      <c r="T306" s="51">
        <f t="shared" si="1441"/>
        <v>1.0000002147510338</v>
      </c>
      <c r="U306" s="51">
        <f t="shared" si="1442"/>
        <v>0.96905412149330084</v>
      </c>
      <c r="V306" s="51">
        <f t="shared" si="1443"/>
        <v>0.97454844628099968</v>
      </c>
      <c r="W306" s="51">
        <f t="shared" si="1444"/>
        <v>3.7730153939028069E-5</v>
      </c>
      <c r="X306" s="51" t="e">
        <f t="shared" si="1445"/>
        <v>#DIV/0!</v>
      </c>
      <c r="Y306" s="51">
        <f t="shared" si="1446"/>
        <v>0.98010488088142333</v>
      </c>
      <c r="AA306" s="23">
        <f t="shared" ref="AA306:AB311" si="1458">AA144</f>
        <v>112186.58875902649</v>
      </c>
      <c r="AB306" s="23">
        <f t="shared" si="1458"/>
        <v>84571.181076683075</v>
      </c>
      <c r="AC306" s="27">
        <f t="shared" si="1440"/>
        <v>2958.0170585682108</v>
      </c>
      <c r="AD306" s="58">
        <f t="shared" si="1440"/>
        <v>1.4889027925610878</v>
      </c>
      <c r="AE306" s="27">
        <f t="shared" si="1381"/>
        <v>12028.106825970262</v>
      </c>
      <c r="AF306" s="27">
        <f t="shared" si="1359"/>
        <v>15208.8</v>
      </c>
      <c r="AI306" s="267">
        <f t="shared" si="1360"/>
        <v>41.507242991425173</v>
      </c>
      <c r="AJ306" s="267">
        <f t="shared" si="1382"/>
        <v>51.092982984266861</v>
      </c>
      <c r="AK306" s="267">
        <f t="shared" si="1361"/>
        <v>1031.2840831744641</v>
      </c>
      <c r="AL306" s="51">
        <f t="shared" si="1362"/>
        <v>6.7163551911933916E-7</v>
      </c>
      <c r="AM306" s="15"/>
      <c r="AN306" s="15"/>
      <c r="AO306" s="34">
        <f t="shared" si="1383"/>
        <v>0.79086494831743881</v>
      </c>
      <c r="AP306" s="34">
        <f t="shared" si="1384"/>
        <v>0.80691869181000486</v>
      </c>
      <c r="AR306" s="26">
        <f t="shared" si="1385"/>
        <v>1.3306726350775211</v>
      </c>
      <c r="AS306" s="26">
        <f t="shared" si="1386"/>
        <v>1.2591258010975805</v>
      </c>
      <c r="AT306" s="26">
        <f t="shared" si="1387"/>
        <v>0.71925984094744777</v>
      </c>
      <c r="AU306" s="26">
        <f t="shared" si="1388"/>
        <v>0.67163551911933916</v>
      </c>
      <c r="AW306" s="26">
        <f t="shared" si="1389"/>
        <v>0.82073716272457342</v>
      </c>
      <c r="AZ306" s="34">
        <f t="shared" si="1390"/>
        <v>7.3764260664238135</v>
      </c>
      <c r="BA306" s="34">
        <f t="shared" si="1391"/>
        <v>5.5606741542188125</v>
      </c>
      <c r="BB306" s="34">
        <f t="shared" si="1392"/>
        <v>0.1944937837678325</v>
      </c>
      <c r="BC306">
        <f t="shared" si="1393"/>
        <v>9.7897453616398921E-5</v>
      </c>
      <c r="BE306" s="26">
        <f t="shared" ref="BE306:BE307" si="1459">BI306*BO306</f>
        <v>1.3306726350775206</v>
      </c>
      <c r="BF306" s="26">
        <f t="shared" ref="BF306:BF307" si="1460">BJ306*BP306</f>
        <v>1.2591258010975805</v>
      </c>
      <c r="BG306" s="26">
        <f t="shared" ref="BG306:BG307" si="1461">BK306*BQ306</f>
        <v>0.71926633466473155</v>
      </c>
      <c r="BH306" s="26">
        <f t="shared" ref="BH306:BH307" si="1462">BL306*BR306</f>
        <v>0.67163551911933916</v>
      </c>
      <c r="BI306" s="258">
        <f>[11]National!CQ236</f>
        <v>1.0781039086545166</v>
      </c>
      <c r="BJ306" s="258">
        <f>[10]Commercial_Total!Y235</f>
        <v>1.260087475916454</v>
      </c>
      <c r="BK306" s="258">
        <f>[12]Total_Industrial!Z241</f>
        <v>0.95509284333879341</v>
      </c>
      <c r="BL306" s="51">
        <f t="shared" ref="BL306:BL307" si="1463">AU306</f>
        <v>0.67163551911933916</v>
      </c>
      <c r="BM306" s="1"/>
      <c r="BN306" s="1"/>
      <c r="BO306" s="258">
        <f>[11]National!CU236</f>
        <v>1.2342712278431605</v>
      </c>
      <c r="BP306" s="258">
        <f>[10]Commercial_Total!X235</f>
        <v>0.99923681900086014</v>
      </c>
      <c r="BQ306" s="258">
        <f>[12]Total_Industrial!AD241</f>
        <v>0.75308525205815124</v>
      </c>
      <c r="BR306" s="51">
        <v>1</v>
      </c>
      <c r="CA306" s="83">
        <f t="shared" si="1319"/>
        <v>1.9127919407377594</v>
      </c>
      <c r="CB306" s="83">
        <f t="shared" si="1394"/>
        <v>0.80912715069296937</v>
      </c>
      <c r="CC306" s="83">
        <f t="shared" si="1395"/>
        <v>0.82073716272457342</v>
      </c>
      <c r="CD306" s="83">
        <f t="shared" si="1396"/>
        <v>0.7592462201975243</v>
      </c>
      <c r="CE306" s="83">
        <f t="shared" si="1397"/>
        <v>0.99360295459337811</v>
      </c>
      <c r="CF306" s="83">
        <f t="shared" si="1398"/>
        <v>1.0879520779243805</v>
      </c>
      <c r="CG306" s="411">
        <f t="shared" si="1296"/>
        <v>1.5699036965007538</v>
      </c>
      <c r="CH306" s="411">
        <f t="shared" si="1399"/>
        <v>1.569899430323539</v>
      </c>
      <c r="CI306" s="9"/>
      <c r="CJ306" s="84">
        <f t="shared" si="1297"/>
        <v>0.75438928765211466</v>
      </c>
      <c r="CL306" s="87">
        <f t="shared" si="1250"/>
        <v>0.80939369547088602</v>
      </c>
      <c r="CM306" s="87">
        <f t="shared" si="1298"/>
        <v>7.8099915102041958E-4</v>
      </c>
      <c r="CN306" s="92">
        <f t="shared" si="1299"/>
        <v>1</v>
      </c>
      <c r="CO306" s="92">
        <f t="shared" si="1300"/>
        <v>1</v>
      </c>
      <c r="CP306" s="5">
        <f t="shared" si="1301"/>
        <v>1</v>
      </c>
      <c r="CQ306" s="91">
        <f t="shared" si="1302"/>
        <v>1</v>
      </c>
      <c r="CR306" s="37">
        <f t="shared" ref="CR306:CR307" si="1464">CA306*CD306*CE306*CF306</f>
        <v>1.5699036965007538</v>
      </c>
      <c r="CS306">
        <f t="shared" ref="CS306:CS307" si="1465">CD306*CE306</f>
        <v>0.75438928765211466</v>
      </c>
      <c r="CT306" s="84">
        <f t="shared" ref="CT306:CT307" si="1466">IF(CO306=1,EB306,"NA ")</f>
        <v>1.0809894615096696</v>
      </c>
      <c r="CU306" s="205"/>
      <c r="CV306" s="244"/>
      <c r="CW306" s="5"/>
      <c r="CX306" s="26">
        <f t="shared" si="1403"/>
        <v>0.38713956131033728</v>
      </c>
      <c r="CY306" s="26">
        <f t="shared" si="1404"/>
        <v>0.35924139835378971</v>
      </c>
      <c r="CZ306" s="26">
        <f t="shared" si="1405"/>
        <v>0.25361895719726996</v>
      </c>
      <c r="DA306" s="26">
        <f t="shared" si="1406"/>
        <v>8.3138603145830781E-8</v>
      </c>
      <c r="DB306" s="26">
        <f t="shared" si="1407"/>
        <v>0</v>
      </c>
      <c r="DC306">
        <f t="shared" si="1303"/>
        <v>1</v>
      </c>
      <c r="DE306" s="26">
        <f t="shared" si="1320"/>
        <v>0.37957144767104889</v>
      </c>
      <c r="DF306" s="26">
        <f t="shared" si="1321"/>
        <v>0.35316191607478076</v>
      </c>
      <c r="DG306" s="26">
        <f t="shared" si="1322"/>
        <v>0.26695275181984962</v>
      </c>
      <c r="DH306" s="26">
        <f t="shared" si="1323"/>
        <v>8.1046068292231216E-8</v>
      </c>
      <c r="DI306" s="26" t="e">
        <f t="shared" si="1324"/>
        <v>#DIV/0!</v>
      </c>
      <c r="DJ306" s="26">
        <f t="shared" si="1325"/>
        <v>0.99968619661174762</v>
      </c>
      <c r="DK306" s="26"/>
      <c r="DL306" s="26">
        <f t="shared" si="1326"/>
        <v>0.37969059586651938</v>
      </c>
      <c r="DM306" s="26">
        <f t="shared" si="1327"/>
        <v>0.35327277426832349</v>
      </c>
      <c r="DN306" s="26">
        <f t="shared" si="1328"/>
        <v>0.2670365487936483</v>
      </c>
      <c r="DO306" s="26">
        <f t="shared" si="1329"/>
        <v>8.1071508806385386E-8</v>
      </c>
      <c r="DP306" s="26" t="e">
        <f t="shared" si="1330"/>
        <v>#DIV/0!</v>
      </c>
      <c r="DQ306" s="26">
        <f t="shared" si="1331"/>
        <v>1</v>
      </c>
      <c r="DR306" s="26"/>
      <c r="DS306" s="26"/>
      <c r="DT306" s="26">
        <f t="shared" si="1332"/>
        <v>-1.3985324639125402E-2</v>
      </c>
      <c r="DU306" s="26">
        <f t="shared" si="1333"/>
        <v>-2.7370367325664474E-2</v>
      </c>
      <c r="DV306" s="26">
        <f t="shared" si="1334"/>
        <v>-8.1018225398689372E-2</v>
      </c>
      <c r="DW306" s="26">
        <f t="shared" si="1335"/>
        <v>5.4495114791651901E-2</v>
      </c>
      <c r="DX306" s="26" t="e">
        <f t="shared" si="1336"/>
        <v>#DIV/0!</v>
      </c>
      <c r="DZ306" s="26">
        <f t="shared" si="1337"/>
        <v>0.96404806589724346</v>
      </c>
      <c r="EA306" s="26">
        <f t="shared" si="1338"/>
        <v>1.3007713061701645</v>
      </c>
      <c r="EB306" s="26">
        <f t="shared" si="1408"/>
        <v>1.0809894615096696</v>
      </c>
      <c r="ED306" s="26">
        <f t="shared" si="1428"/>
        <v>2.8097608719153112E-2</v>
      </c>
      <c r="EE306" s="26">
        <f t="shared" si="1429"/>
        <v>3.6100609077679244E-2</v>
      </c>
      <c r="EF306" s="26">
        <f t="shared" si="1430"/>
        <v>-4.610207597617734E-2</v>
      </c>
      <c r="EG306" s="26">
        <f t="shared" si="1431"/>
        <v>-2.8797171556481743E-2</v>
      </c>
      <c r="EH306" s="26" t="e">
        <f t="shared" si="1432"/>
        <v>#DIV/0!</v>
      </c>
      <c r="EJ306" s="26">
        <f t="shared" si="1433"/>
        <v>1.0111727729092808</v>
      </c>
      <c r="EK306" s="26">
        <f t="shared" si="1339"/>
        <v>0.62995172150620327</v>
      </c>
      <c r="EL306" s="26">
        <f t="shared" si="1409"/>
        <v>0.7592462201975243</v>
      </c>
      <c r="EO306" s="26">
        <f t="shared" si="1340"/>
        <v>-1.2953089245375159E-2</v>
      </c>
      <c r="EP306" s="26">
        <f t="shared" si="1341"/>
        <v>-2.3452186748021835E-2</v>
      </c>
      <c r="EQ306" s="26">
        <f t="shared" si="1342"/>
        <v>-1.3413038791910116E-2</v>
      </c>
      <c r="ER306" s="26">
        <f t="shared" si="1343"/>
        <v>5.4495114791651901E-2</v>
      </c>
      <c r="ES306" s="26"/>
      <c r="EU306" s="26">
        <f t="shared" si="1344"/>
        <v>0.98335513004081287</v>
      </c>
      <c r="EV306" s="26">
        <f t="shared" si="1345"/>
        <v>1.2996471695075997</v>
      </c>
      <c r="EW306" s="26">
        <f t="shared" si="1410"/>
        <v>1.0879520779243805</v>
      </c>
      <c r="EX306" s="26">
        <f t="shared" si="1438"/>
        <v>-1.6784952418847022E-2</v>
      </c>
      <c r="EY306" s="26">
        <f t="shared" si="1434"/>
        <v>-1.0322353937509551E-3</v>
      </c>
      <c r="EZ306" s="26">
        <f t="shared" si="1435"/>
        <v>-3.9181805776424775E-3</v>
      </c>
      <c r="FA306" s="26">
        <f t="shared" si="1436"/>
        <v>-6.7604741958441475E-2</v>
      </c>
      <c r="FB306" s="26">
        <f t="shared" si="1437"/>
        <v>0</v>
      </c>
      <c r="FC306" s="26"/>
      <c r="FD306" s="26"/>
      <c r="FE306" s="26">
        <f t="shared" si="1346"/>
        <v>0.98036624909432102</v>
      </c>
      <c r="FF306" s="26">
        <f t="shared" si="1347"/>
        <v>1.000868120465539</v>
      </c>
      <c r="FG306" s="26">
        <f t="shared" si="1411"/>
        <v>0.99360295459337811</v>
      </c>
      <c r="FW306" s="26">
        <f t="shared" si="1412"/>
        <v>1.9127919407377594</v>
      </c>
      <c r="FY306" s="8">
        <f t="shared" si="1348"/>
        <v>60</v>
      </c>
      <c r="FZ306" t="b">
        <f t="shared" si="1314"/>
        <v>0</v>
      </c>
      <c r="GD306" s="11"/>
      <c r="GE306" s="11"/>
      <c r="GF306" s="11"/>
      <c r="GG306" s="11" t="str">
        <f t="shared" ca="1" si="1413"/>
        <v/>
      </c>
      <c r="GH306" s="20" t="str">
        <f t="shared" ca="1" si="1414"/>
        <v/>
      </c>
      <c r="GI306" s="20" t="str">
        <f t="shared" ca="1" si="1415"/>
        <v/>
      </c>
      <c r="GJ306" s="20" t="str">
        <f t="shared" ca="1" si="1416"/>
        <v/>
      </c>
      <c r="GN306" s="12" t="str">
        <f t="shared" ca="1" si="1376"/>
        <v/>
      </c>
      <c r="GO306" s="12" t="str">
        <f t="shared" ca="1" si="1377"/>
        <v/>
      </c>
      <c r="GP306" s="12" t="str">
        <f t="shared" ca="1" si="1378"/>
        <v/>
      </c>
      <c r="GQ306" s="12" t="str">
        <f t="shared" ca="1" si="1379"/>
        <v/>
      </c>
      <c r="GR306" s="12" t="str">
        <f t="shared" ca="1" si="1380"/>
        <v/>
      </c>
      <c r="GY306" s="14"/>
      <c r="HA306">
        <f t="shared" si="1272"/>
        <v>1.3786826694707832</v>
      </c>
      <c r="HB306">
        <f t="shared" si="1417"/>
        <v>0.87049815443056255</v>
      </c>
      <c r="HC306">
        <f t="shared" si="1418"/>
        <v>0.96531119756591366</v>
      </c>
      <c r="HD306">
        <f t="shared" si="1419"/>
        <v>1.0106580616476704</v>
      </c>
      <c r="HE306">
        <f t="shared" si="1420"/>
        <v>1.1708567382866326</v>
      </c>
      <c r="HF306">
        <f t="shared" si="1421"/>
        <v>1.1708543302257439</v>
      </c>
      <c r="HH306">
        <f t="shared" si="1422"/>
        <v>0.84030161593228392</v>
      </c>
      <c r="HJ306">
        <f t="shared" si="1423"/>
        <v>1.1232868809062528</v>
      </c>
      <c r="HK306">
        <f t="shared" si="1424"/>
        <v>1.0597161939128623</v>
      </c>
      <c r="HL306">
        <f t="shared" si="1425"/>
        <v>0.74706648247694663</v>
      </c>
      <c r="HM306">
        <f t="shared" si="1426"/>
        <v>0.87848822651585301</v>
      </c>
      <c r="HN306" t="e">
        <f t="shared" si="1427"/>
        <v>#DIV/0!</v>
      </c>
      <c r="HP306" s="8">
        <f t="shared" si="1349"/>
        <v>60</v>
      </c>
      <c r="HQ306" t="b">
        <f t="shared" si="1317"/>
        <v>0</v>
      </c>
      <c r="HT306" s="11"/>
      <c r="HU306" s="11"/>
      <c r="HV306" s="11"/>
      <c r="HW306" s="11" t="str">
        <f t="shared" ca="1" si="1364"/>
        <v/>
      </c>
      <c r="HX306" s="12" t="str">
        <f t="shared" ca="1" si="1365"/>
        <v/>
      </c>
      <c r="HY306" s="12" t="str">
        <f t="shared" ca="1" si="1366"/>
        <v/>
      </c>
      <c r="HZ306" s="12" t="str">
        <f t="shared" ca="1" si="1367"/>
        <v/>
      </c>
      <c r="IC306" s="12" t="str">
        <f t="shared" ca="1" si="1368"/>
        <v/>
      </c>
      <c r="ID306" s="12" t="str">
        <f t="shared" ca="1" si="1369"/>
        <v/>
      </c>
      <c r="IE306" s="12" t="str">
        <f t="shared" ca="1" si="1370"/>
        <v/>
      </c>
      <c r="IF306" s="12" t="str">
        <f t="shared" ca="1" si="1371"/>
        <v/>
      </c>
      <c r="IG306" s="12" t="str">
        <f t="shared" ca="1" si="1372"/>
        <v/>
      </c>
    </row>
    <row r="307" spans="1:241" x14ac:dyDescent="0.2">
      <c r="A307" t="s">
        <v>200</v>
      </c>
      <c r="B307" s="1">
        <f t="shared" si="1318"/>
        <v>2010</v>
      </c>
      <c r="C307" s="42">
        <f>'Annual Data - MER Dec 2019 PNNL'!C74</f>
        <v>4932.7569999999996</v>
      </c>
      <c r="D307" s="251">
        <f>'Annual Data - MER Dec 2019 PNNL'!F74</f>
        <v>4538.6400000000003</v>
      </c>
      <c r="E307" s="42">
        <f>'Annual Data - MER Dec 2019 PNNL'!I74</f>
        <v>3313.8069999999998</v>
      </c>
      <c r="F307" s="42">
        <f>'Annual Data - MER Dec 2019 PNNL'!L74</f>
        <v>26.315000000000001</v>
      </c>
      <c r="G307" s="373"/>
      <c r="H307" s="42">
        <f t="shared" si="1451"/>
        <v>12811.519000000002</v>
      </c>
      <c r="I307" s="27">
        <f t="shared" ref="I307" si="1467">H307/3.412</f>
        <v>3754.84144196952</v>
      </c>
      <c r="J307" s="1"/>
      <c r="K307" s="525"/>
      <c r="L307" s="27">
        <f>[11]National!H237</f>
        <v>4932.759</v>
      </c>
      <c r="M307" s="42">
        <f>[10]Commercial_Total!D236</f>
        <v>4400.6551203399995</v>
      </c>
      <c r="N307" s="42">
        <f>[12]Total_Industrial!F242</f>
        <v>3176.4107941072207</v>
      </c>
      <c r="O307" s="440">
        <v>1E-3</v>
      </c>
      <c r="P307" s="27"/>
      <c r="Q307" s="27">
        <f t="shared" ref="Q307" si="1468">SUM(L307:P307)</f>
        <v>12509.825914447221</v>
      </c>
      <c r="R307" s="27">
        <f t="shared" ref="R307" si="1469">Q307/3.412</f>
        <v>3666.4202562858209</v>
      </c>
      <c r="S307" s="27"/>
      <c r="T307" s="51">
        <f t="shared" si="1441"/>
        <v>1.0000004054527722</v>
      </c>
      <c r="U307" s="51">
        <f t="shared" si="1442"/>
        <v>0.96959774741772853</v>
      </c>
      <c r="V307" s="51">
        <f t="shared" si="1443"/>
        <v>0.95853825950250604</v>
      </c>
      <c r="W307" s="51">
        <f t="shared" si="1444"/>
        <v>3.8001140034201023E-5</v>
      </c>
      <c r="X307" s="51" t="e">
        <f t="shared" si="1445"/>
        <v>#DIV/0!</v>
      </c>
      <c r="Y307" s="51">
        <f t="shared" si="1446"/>
        <v>0.97645141957383974</v>
      </c>
      <c r="AA307" s="23">
        <f t="shared" si="1458"/>
        <v>113221.31231047997</v>
      </c>
      <c r="AB307" s="23">
        <f t="shared" si="1458"/>
        <v>85045.216257885739</v>
      </c>
      <c r="AC307" s="27">
        <f t="shared" ref="AC307:AD311" si="1470">AC145</f>
        <v>2979.83806546912</v>
      </c>
      <c r="AD307" s="58">
        <f t="shared" si="1470"/>
        <v>1.5249095632764154</v>
      </c>
      <c r="AE307" s="27">
        <f t="shared" si="1381"/>
        <v>12509.825914447221</v>
      </c>
      <c r="AF307" s="27">
        <f t="shared" si="1359"/>
        <v>15598.8</v>
      </c>
      <c r="AI307" s="267">
        <f t="shared" si="1360"/>
        <v>43.567407048535109</v>
      </c>
      <c r="AJ307" s="267">
        <f t="shared" si="1382"/>
        <v>51.744887178553711</v>
      </c>
      <c r="AK307" s="267">
        <f t="shared" si="1361"/>
        <v>1065.9675876068634</v>
      </c>
      <c r="AL307" s="51">
        <f t="shared" si="1362"/>
        <v>6.5577659428628914E-7</v>
      </c>
      <c r="AM307" s="15"/>
      <c r="AN307" s="15"/>
      <c r="AO307" s="34">
        <f t="shared" si="1383"/>
        <v>0.80197360787029914</v>
      </c>
      <c r="AP307" s="34">
        <f t="shared" si="1384"/>
        <v>0.8213143959791781</v>
      </c>
      <c r="AR307" s="26">
        <f t="shared" ref="AR307" si="1471">AI307/AI$316</f>
        <v>1.3967190341393141</v>
      </c>
      <c r="AS307" s="26">
        <f t="shared" ref="AS307" si="1472">AJ307/AJ$316</f>
        <v>1.2751912046603959</v>
      </c>
      <c r="AT307" s="26">
        <f t="shared" ref="AT307" si="1473">AK307/AK$316</f>
        <v>0.74344954026362298</v>
      </c>
      <c r="AU307" s="26">
        <f t="shared" ref="AU307" si="1474">AL307/AL$316</f>
        <v>0.65577659428628921</v>
      </c>
      <c r="AW307" s="26">
        <f t="shared" ref="AW307" si="1475">AO307/AO$316</f>
        <v>0.83226541384062658</v>
      </c>
      <c r="AZ307" s="34">
        <f t="shared" ref="AZ307" si="1476">AA307/$AF307</f>
        <v>7.2583347636023268</v>
      </c>
      <c r="BA307" s="34">
        <f t="shared" si="1391"/>
        <v>5.4520358141578678</v>
      </c>
      <c r="BB307" s="34">
        <f t="shared" ref="BB307" si="1477">AC307/$AF307</f>
        <v>0.19102995521893479</v>
      </c>
      <c r="BC307">
        <f t="shared" ref="BC307" si="1478">AD307/$AF307</f>
        <v>9.7758132886915361E-5</v>
      </c>
      <c r="BE307" s="26">
        <f t="shared" si="1459"/>
        <v>1.3967190341393134</v>
      </c>
      <c r="BF307" s="26">
        <f t="shared" si="1460"/>
        <v>1.2751912046603959</v>
      </c>
      <c r="BG307" s="26">
        <f t="shared" si="1461"/>
        <v>0.74345654443330522</v>
      </c>
      <c r="BH307" s="26">
        <f t="shared" si="1462"/>
        <v>0.65577659428628921</v>
      </c>
      <c r="BI307" s="258">
        <f>[11]National!CQ237</f>
        <v>1.0843909682588884</v>
      </c>
      <c r="BJ307" s="258">
        <f>[10]Commercial_Total!Y236</f>
        <v>1.2709551531467094</v>
      </c>
      <c r="BK307" s="258">
        <f>[12]Total_Industrial!Z242</f>
        <v>0.94187342806226837</v>
      </c>
      <c r="BL307" s="51">
        <f t="shared" si="1463"/>
        <v>0.65577659428628921</v>
      </c>
      <c r="BM307" s="1"/>
      <c r="BN307" s="1"/>
      <c r="BO307" s="258">
        <f>[11]National!CU237</f>
        <v>1.2880216407389513</v>
      </c>
      <c r="BP307" s="258">
        <f>[10]Commercial_Total!X236</f>
        <v>1.0033329669447413</v>
      </c>
      <c r="BQ307" s="258">
        <f>[12]Total_Industrial!AD242</f>
        <v>0.78933805995868311</v>
      </c>
      <c r="BR307" s="51">
        <v>1</v>
      </c>
      <c r="CA307" s="83">
        <f t="shared" ref="CA307" si="1479">IF(FW307&gt;0,FW307,"NA")</f>
        <v>1.9618417577442113</v>
      </c>
      <c r="CB307" s="83">
        <f t="shared" ref="CB307" si="1480">IF(ISERR(AP307),"NA ", AP307/AP$316)</f>
        <v>0.82356225452046206</v>
      </c>
      <c r="CC307" s="83">
        <f t="shared" ref="CC307" si="1481">IF(ISERR(AO307),"NA ",IF(AO307&gt;0, AO307/AO$316,"NA"))</f>
        <v>0.83226541384062658</v>
      </c>
      <c r="CD307" s="83">
        <f t="shared" si="1396"/>
        <v>0.74579132974388263</v>
      </c>
      <c r="CE307" s="83">
        <f t="shared" ref="CE307" si="1482">IF(CQ307&gt;0, FG307,"NA")</f>
        <v>1.0239046688969407</v>
      </c>
      <c r="CF307" s="83">
        <f t="shared" ref="CF307" si="1483">IF(CP307&gt;0,EW307, "NA")</f>
        <v>1.0898989073675727</v>
      </c>
      <c r="CG307" s="411">
        <f t="shared" ref="CG307" si="1484">IF(ISERR(CR307),"NA ", CR307)</f>
        <v>1.6327776422089104</v>
      </c>
      <c r="CH307" s="411">
        <f t="shared" si="1399"/>
        <v>1.6327730423988083</v>
      </c>
      <c r="CI307" s="9"/>
      <c r="CJ307" s="84">
        <f t="shared" ref="CJ307" si="1485">IF(ISERR(CS307),"NA ", CS307)</f>
        <v>0.76361922454761921</v>
      </c>
      <c r="CL307" s="87">
        <f t="shared" si="1250"/>
        <v>0.86834392332194454</v>
      </c>
      <c r="CM307" s="87">
        <f t="shared" si="1298"/>
        <v>7.3900957724297575E-4</v>
      </c>
      <c r="CN307" s="92">
        <f t="shared" si="1299"/>
        <v>1</v>
      </c>
      <c r="CO307" s="92">
        <f t="shared" si="1300"/>
        <v>1</v>
      </c>
      <c r="CP307" s="5">
        <f t="shared" si="1301"/>
        <v>1</v>
      </c>
      <c r="CQ307" s="91">
        <f t="shared" si="1302"/>
        <v>1</v>
      </c>
      <c r="CR307" s="37">
        <f t="shared" si="1464"/>
        <v>1.6327776422089104</v>
      </c>
      <c r="CS307">
        <f t="shared" si="1465"/>
        <v>0.76361922454761921</v>
      </c>
      <c r="CT307" s="84">
        <f t="shared" si="1466"/>
        <v>1.1159494360526299</v>
      </c>
      <c r="CU307" s="205"/>
      <c r="CV307" s="244"/>
      <c r="CW307" s="5"/>
      <c r="CX307" s="26">
        <f t="shared" si="1403"/>
        <v>0.3943107628942546</v>
      </c>
      <c r="CY307" s="26">
        <f t="shared" si="1404"/>
        <v>0.35177588804475812</v>
      </c>
      <c r="CZ307" s="26">
        <f t="shared" si="1405"/>
        <v>0.25391326912382367</v>
      </c>
      <c r="DA307" s="26">
        <f t="shared" si="1406"/>
        <v>7.993716354159094E-8</v>
      </c>
      <c r="DB307" s="26">
        <f t="shared" si="1407"/>
        <v>0</v>
      </c>
      <c r="DC307">
        <f t="shared" si="1303"/>
        <v>1</v>
      </c>
      <c r="DE307" s="26">
        <f t="shared" si="1320"/>
        <v>0.39071419376016425</v>
      </c>
      <c r="DF307" s="26">
        <f t="shared" si="1321"/>
        <v>0.35549557847172752</v>
      </c>
      <c r="DG307" s="26">
        <f t="shared" si="1322"/>
        <v>0.25376608471588979</v>
      </c>
      <c r="DH307" s="26">
        <f t="shared" si="1323"/>
        <v>8.1527407365472039E-8</v>
      </c>
      <c r="DI307" s="26" t="e">
        <f t="shared" si="1324"/>
        <v>#DIV/0!</v>
      </c>
      <c r="DJ307" s="26">
        <f t="shared" si="1325"/>
        <v>0.99997593847518895</v>
      </c>
      <c r="DK307" s="26"/>
      <c r="DL307" s="26">
        <f t="shared" si="1326"/>
        <v>0.39072359516564359</v>
      </c>
      <c r="DM307" s="26">
        <f t="shared" si="1327"/>
        <v>0.35550413244323076</v>
      </c>
      <c r="DN307" s="26">
        <f t="shared" si="1328"/>
        <v>0.25377219086175656</v>
      </c>
      <c r="DO307" s="26">
        <f t="shared" si="1329"/>
        <v>8.1529369086409143E-8</v>
      </c>
      <c r="DP307" s="26" t="e">
        <f t="shared" si="1330"/>
        <v>#DIV/0!</v>
      </c>
      <c r="DQ307" s="26">
        <f t="shared" si="1331"/>
        <v>1</v>
      </c>
      <c r="DR307" s="26"/>
      <c r="DS307" s="26"/>
      <c r="DT307" s="26">
        <f t="shared" si="1332"/>
        <v>4.8441384123771518E-2</v>
      </c>
      <c r="DU307" s="26">
        <f t="shared" si="1333"/>
        <v>1.2678460292308107E-2</v>
      </c>
      <c r="DV307" s="26">
        <f t="shared" si="1334"/>
        <v>3.3078211187714861E-2</v>
      </c>
      <c r="DW307" s="26">
        <f t="shared" si="1335"/>
        <v>-2.3895637666989596E-2</v>
      </c>
      <c r="DX307" s="26" t="e">
        <f t="shared" si="1336"/>
        <v>#DIV/0!</v>
      </c>
      <c r="DZ307" s="26">
        <f t="shared" si="1337"/>
        <v>1.0323407172666943</v>
      </c>
      <c r="EA307" s="26">
        <f t="shared" si="1338"/>
        <v>1.3428391832116424</v>
      </c>
      <c r="EB307" s="26">
        <f t="shared" si="1408"/>
        <v>1.1159494360526299</v>
      </c>
      <c r="ED307" s="26">
        <f t="shared" si="1428"/>
        <v>-1.6138817349692854E-2</v>
      </c>
      <c r="EE307" s="26">
        <f t="shared" si="1429"/>
        <v>-1.9730268863807514E-2</v>
      </c>
      <c r="EF307" s="26">
        <f t="shared" si="1430"/>
        <v>-1.7969953128695593E-2</v>
      </c>
      <c r="EG307" s="26">
        <f t="shared" si="1431"/>
        <v>-1.424142857567023E-3</v>
      </c>
      <c r="EH307" s="26" t="e">
        <f t="shared" si="1432"/>
        <v>#DIV/0!</v>
      </c>
      <c r="EJ307" s="26">
        <f t="shared" si="1433"/>
        <v>0.98227862043206327</v>
      </c>
      <c r="EK307" s="26">
        <f t="shared" si="1339"/>
        <v>0.61878810793991668</v>
      </c>
      <c r="EL307" s="26">
        <f t="shared" si="1409"/>
        <v>0.74579132974388263</v>
      </c>
      <c r="EO307" s="26">
        <f t="shared" si="1340"/>
        <v>5.8146517574347292E-3</v>
      </c>
      <c r="EP307" s="26">
        <f t="shared" si="1341"/>
        <v>8.5875630010404588E-3</v>
      </c>
      <c r="EQ307" s="26">
        <f t="shared" si="1342"/>
        <v>-1.3937653476958656E-2</v>
      </c>
      <c r="ER307" s="26">
        <f t="shared" si="1343"/>
        <v>-2.3895637666989596E-2</v>
      </c>
      <c r="ES307" s="26"/>
      <c r="EU307" s="26">
        <f t="shared" si="1344"/>
        <v>1.0017894441149524</v>
      </c>
      <c r="EV307" s="26">
        <f t="shared" si="1345"/>
        <v>1.3019728154865897</v>
      </c>
      <c r="EW307" s="26">
        <f t="shared" si="1410"/>
        <v>1.0898989073675727</v>
      </c>
      <c r="EX307" s="26">
        <f t="shared" si="1438"/>
        <v>1.7878449672715361E-3</v>
      </c>
      <c r="EY307" s="26">
        <f t="shared" si="1434"/>
        <v>4.2626732366336809E-2</v>
      </c>
      <c r="EZ307" s="26">
        <f t="shared" si="1435"/>
        <v>4.0908972912675114E-3</v>
      </c>
      <c r="FA307" s="26">
        <f t="shared" si="1436"/>
        <v>4.7016257505115754E-2</v>
      </c>
      <c r="FB307" s="26">
        <f t="shared" si="1437"/>
        <v>0</v>
      </c>
      <c r="FC307" s="26"/>
      <c r="FD307" s="26"/>
      <c r="FE307" s="26">
        <f t="shared" si="1346"/>
        <v>1.030496803741856</v>
      </c>
      <c r="FF307" s="26">
        <f t="shared" si="1347"/>
        <v>1.0313913991068568</v>
      </c>
      <c r="FG307" s="26">
        <f t="shared" si="1411"/>
        <v>1.0239046688969407</v>
      </c>
      <c r="FW307" s="26">
        <f t="shared" si="1412"/>
        <v>1.9618417577442113</v>
      </c>
      <c r="FY307" s="8">
        <f t="shared" si="1348"/>
        <v>61</v>
      </c>
      <c r="FZ307" t="b">
        <f t="shared" si="1314"/>
        <v>0</v>
      </c>
      <c r="GD307" s="11"/>
      <c r="GE307" s="11"/>
      <c r="GF307" s="11"/>
      <c r="GG307" s="11" t="str">
        <f t="shared" ca="1" si="1413"/>
        <v/>
      </c>
      <c r="GH307" s="20" t="str">
        <f t="shared" ca="1" si="1414"/>
        <v/>
      </c>
      <c r="GI307" s="20" t="str">
        <f t="shared" ca="1" si="1415"/>
        <v/>
      </c>
      <c r="GJ307" s="20" t="str">
        <f t="shared" ca="1" si="1416"/>
        <v/>
      </c>
      <c r="GN307" s="12" t="str">
        <f t="shared" ca="1" si="1376"/>
        <v/>
      </c>
      <c r="GO307" s="12" t="str">
        <f t="shared" ca="1" si="1377"/>
        <v/>
      </c>
      <c r="GP307" s="12" t="str">
        <f t="shared" ca="1" si="1378"/>
        <v/>
      </c>
      <c r="GQ307" s="12" t="str">
        <f t="shared" ca="1" si="1379"/>
        <v/>
      </c>
      <c r="GR307" s="12" t="str">
        <f t="shared" ca="1" si="1380"/>
        <v/>
      </c>
      <c r="GY307" s="14"/>
      <c r="HA307">
        <f t="shared" si="1272"/>
        <v>1.4140362963903039</v>
      </c>
      <c r="HB307">
        <f t="shared" si="1417"/>
        <v>0.85507172622270999</v>
      </c>
      <c r="HC307">
        <f t="shared" si="1418"/>
        <v>0.9947501037078974</v>
      </c>
      <c r="HD307">
        <f t="shared" si="1419"/>
        <v>1.0124665777683151</v>
      </c>
      <c r="HE307">
        <f t="shared" si="1420"/>
        <v>1.2177490305712808</v>
      </c>
      <c r="HF307">
        <f t="shared" si="1421"/>
        <v>1.2177464046690676</v>
      </c>
      <c r="HH307">
        <f t="shared" si="1422"/>
        <v>0.85058268833773154</v>
      </c>
      <c r="HJ307">
        <f t="shared" si="1423"/>
        <v>1.1790399276297914</v>
      </c>
      <c r="HK307">
        <f t="shared" si="1424"/>
        <v>1.0732372958571004</v>
      </c>
      <c r="HL307">
        <f t="shared" si="1425"/>
        <v>0.77219135745468137</v>
      </c>
      <c r="HM307">
        <f t="shared" si="1426"/>
        <v>0.85774501333781561</v>
      </c>
      <c r="HN307" t="e">
        <f t="shared" si="1427"/>
        <v>#DIV/0!</v>
      </c>
      <c r="HP307" s="8">
        <f t="shared" si="1349"/>
        <v>61</v>
      </c>
      <c r="HQ307" t="b">
        <f t="shared" si="1317"/>
        <v>0</v>
      </c>
      <c r="HT307" s="11"/>
      <c r="HU307" s="11"/>
      <c r="HV307" s="11"/>
      <c r="HW307" s="11" t="str">
        <f t="shared" ca="1" si="1364"/>
        <v/>
      </c>
      <c r="HX307" s="12" t="str">
        <f t="shared" ca="1" si="1365"/>
        <v/>
      </c>
      <c r="HY307" s="12" t="str">
        <f t="shared" ca="1" si="1366"/>
        <v/>
      </c>
      <c r="HZ307" s="12" t="str">
        <f t="shared" ca="1" si="1367"/>
        <v/>
      </c>
      <c r="IC307" s="12" t="str">
        <f t="shared" ca="1" si="1368"/>
        <v/>
      </c>
      <c r="ID307" s="12" t="str">
        <f t="shared" ca="1" si="1369"/>
        <v/>
      </c>
      <c r="IE307" s="12" t="str">
        <f t="shared" ca="1" si="1370"/>
        <v/>
      </c>
      <c r="IF307" s="12" t="str">
        <f t="shared" ca="1" si="1371"/>
        <v/>
      </c>
      <c r="IG307" s="12" t="str">
        <f t="shared" ca="1" si="1372"/>
        <v/>
      </c>
    </row>
    <row r="308" spans="1:241" x14ac:dyDescent="0.2">
      <c r="A308" t="s">
        <v>200</v>
      </c>
      <c r="B308" s="312">
        <f t="shared" si="1318"/>
        <v>2011</v>
      </c>
      <c r="C308" s="42">
        <f>'Annual Data - MER Dec 2019 PNNL'!C75</f>
        <v>4854.5969999999998</v>
      </c>
      <c r="D308" s="251">
        <f>'Annual Data - MER Dec 2019 PNNL'!F75</f>
        <v>4531.3320000000003</v>
      </c>
      <c r="E308" s="42">
        <f>'Annual Data - MER Dec 2019 PNNL'!I75</f>
        <v>3382.3690000000001</v>
      </c>
      <c r="F308" s="42">
        <f>'Annual Data - MER Dec 2019 PNNL'!L75</f>
        <v>26.177</v>
      </c>
      <c r="G308" s="42"/>
      <c r="H308" s="42">
        <f t="shared" si="1451"/>
        <v>12794.475</v>
      </c>
      <c r="I308" s="27">
        <f t="shared" ref="I308" si="1486">H308/3.412</f>
        <v>3749.8461313012899</v>
      </c>
      <c r="J308" s="312"/>
      <c r="K308" s="525"/>
      <c r="L308" s="27">
        <f>[11]National!H238</f>
        <v>4854.5969999999998</v>
      </c>
      <c r="M308" s="42">
        <f>[10]Commercial_Total!D237</f>
        <v>4393.3471203399995</v>
      </c>
      <c r="N308" s="42">
        <f>[12]Total_Industrial!F243</f>
        <v>3342.2496069547251</v>
      </c>
      <c r="O308" s="440">
        <v>1E-3</v>
      </c>
      <c r="P308" s="27"/>
      <c r="Q308" s="27">
        <f t="shared" ref="Q308" si="1487">SUM(L308:P308)</f>
        <v>12590.194727294724</v>
      </c>
      <c r="R308" s="27">
        <f t="shared" ref="R308" si="1488">Q308/3.412</f>
        <v>3689.9750079996261</v>
      </c>
      <c r="S308" s="27"/>
      <c r="T308" s="51">
        <f t="shared" si="1441"/>
        <v>1</v>
      </c>
      <c r="U308" s="51">
        <f t="shared" si="1442"/>
        <v>0.96954871555207145</v>
      </c>
      <c r="V308" s="51">
        <f t="shared" si="1443"/>
        <v>0.98813867054562199</v>
      </c>
      <c r="W308" s="51">
        <f t="shared" si="1444"/>
        <v>3.8201474576918673E-5</v>
      </c>
      <c r="X308" s="51" t="e">
        <f t="shared" si="1445"/>
        <v>#DIV/0!</v>
      </c>
      <c r="Y308" s="51">
        <f t="shared" si="1446"/>
        <v>0.98403371199636747</v>
      </c>
      <c r="Z308" s="369"/>
      <c r="AA308" s="23">
        <f t="shared" si="1458"/>
        <v>114196.36643876518</v>
      </c>
      <c r="AB308" s="23">
        <f t="shared" si="1458"/>
        <v>85442.950396469867</v>
      </c>
      <c r="AC308" s="27">
        <f t="shared" si="1470"/>
        <v>2984.0845693855226</v>
      </c>
      <c r="AD308" s="58">
        <f t="shared" si="1470"/>
        <v>1.5206300488426157</v>
      </c>
      <c r="AE308" s="27">
        <f t="shared" si="1381"/>
        <v>12590.194727294724</v>
      </c>
      <c r="AF308" s="27">
        <f t="shared" si="1359"/>
        <v>15840.7</v>
      </c>
      <c r="AG308" s="369"/>
      <c r="AH308" s="369"/>
      <c r="AI308" s="267">
        <f t="shared" si="1360"/>
        <v>42.510958547907485</v>
      </c>
      <c r="AJ308" s="267">
        <f t="shared" si="1382"/>
        <v>51.418485667385305</v>
      </c>
      <c r="AK308" s="267">
        <f t="shared" si="1361"/>
        <v>1120.0250962200296</v>
      </c>
      <c r="AL308" s="51">
        <f t="shared" si="1362"/>
        <v>6.5762214863577218E-7</v>
      </c>
      <c r="AM308" s="15"/>
      <c r="AN308" s="15"/>
      <c r="AO308" s="371">
        <f t="shared" si="1383"/>
        <v>0.79480040195791368</v>
      </c>
      <c r="AP308" s="371">
        <f t="shared" si="1384"/>
        <v>0.80769631392552099</v>
      </c>
      <c r="AQ308" s="369"/>
      <c r="AR308" s="242">
        <f t="shared" ref="AR308" si="1489">AI308/AI$316</f>
        <v>1.3628505570052323</v>
      </c>
      <c r="AS308" s="26">
        <f t="shared" ref="AS308" si="1490">AJ308/AJ$316</f>
        <v>1.2671474276048278</v>
      </c>
      <c r="AT308" s="26">
        <f t="shared" ref="AT308" si="1491">AK308/AK$316</f>
        <v>0.7811514651565562</v>
      </c>
      <c r="AU308" s="26">
        <f t="shared" ref="AU308" si="1492">AL308/AL$316</f>
        <v>0.65762214863577217</v>
      </c>
      <c r="AV308" s="369"/>
      <c r="AW308" s="26">
        <f t="shared" ref="AW308" si="1493">AO308/AO$316</f>
        <v>0.82482126464588024</v>
      </c>
      <c r="AX308" s="369"/>
      <c r="AY308" s="369"/>
      <c r="AZ308" s="371">
        <f t="shared" ref="AZ308" si="1494">AA308/$AF308</f>
        <v>7.2090479864377945</v>
      </c>
      <c r="BA308" s="371">
        <f t="shared" ref="BA308" si="1495">AB308/$AF308</f>
        <v>5.3938872901115396</v>
      </c>
      <c r="BB308" s="371">
        <f t="shared" ref="BB308" si="1496">AC308/$AF308</f>
        <v>0.18838085244878841</v>
      </c>
      <c r="BC308" s="369">
        <f t="shared" ref="BC308" si="1497">AD308/$AF308</f>
        <v>9.5995129561358758E-5</v>
      </c>
      <c r="BD308" s="369"/>
      <c r="BE308" s="93">
        <f t="shared" ref="BE308" si="1498">BI308*BO308</f>
        <v>1.3628505570052316</v>
      </c>
      <c r="BF308" s="93">
        <f t="shared" ref="BF308" si="1499">BJ308*BP308</f>
        <v>1.2671474276048276</v>
      </c>
      <c r="BG308" s="26">
        <f t="shared" ref="BG308" si="1500">BK308*BQ308</f>
        <v>0.78115924392525926</v>
      </c>
      <c r="BH308" s="26">
        <f t="shared" ref="BH308" si="1501">BL308*BR308</f>
        <v>0.65762214863577217</v>
      </c>
      <c r="BI308" s="258">
        <f>[11]National!CQ238</f>
        <v>1.0675312840072342</v>
      </c>
      <c r="BJ308" s="258">
        <f>[10]Commercial_Total!Y237</f>
        <v>1.2569169823606006</v>
      </c>
      <c r="BK308" s="258">
        <f>[12]Total_Industrial!Z243</f>
        <v>0.96797442336309714</v>
      </c>
      <c r="BL308" s="51">
        <f t="shared" ref="BL308:BL314" si="1502">AU308</f>
        <v>0.65762214863577217</v>
      </c>
      <c r="BM308" s="409"/>
      <c r="BN308" s="409"/>
      <c r="BO308" s="258">
        <f>[11]National!CU238</f>
        <v>1.2766375818884164</v>
      </c>
      <c r="BP308" s="258">
        <f>[10]Commercial_Total!X237</f>
        <v>1.0081393165879686</v>
      </c>
      <c r="BQ308" s="258">
        <f>[12]Total_Industrial!AD243</f>
        <v>0.80700401278292699</v>
      </c>
      <c r="BR308" s="51">
        <v>1</v>
      </c>
      <c r="BS308" s="369"/>
      <c r="BT308" s="369"/>
      <c r="BU308" s="369"/>
      <c r="BV308" s="369"/>
      <c r="BW308" s="369"/>
      <c r="BX308" s="369"/>
      <c r="BY308" s="369"/>
      <c r="BZ308" s="369"/>
      <c r="CA308" s="83">
        <f t="shared" ref="CA308" si="1503">IF(FW308&gt;0,FW308,"NA")</f>
        <v>1.9922652211643672</v>
      </c>
      <c r="CB308" s="83">
        <f t="shared" ref="CB308" si="1504">IF(ISERR(AP308),"NA ", AP308/AP$316)</f>
        <v>0.80990690108545571</v>
      </c>
      <c r="CC308" s="83">
        <f t="shared" ref="CC308" si="1505">IF(ISERR(AO308),"NA ",IF(AO308&gt;0, AO308/AO$316,"NA"))</f>
        <v>0.82482126464588024</v>
      </c>
      <c r="CD308" s="83">
        <f t="shared" ref="CD308" si="1506">IF(CN308=1,EL308,"NA")</f>
        <v>0.73834097800739995</v>
      </c>
      <c r="CE308" s="83">
        <f t="shared" ref="CE308" si="1507">IF(CQ308&gt;0, FG308,"NA")</f>
        <v>1.0279672595712817</v>
      </c>
      <c r="CF308" s="83">
        <f t="shared" ref="CF308" si="1508">IF(CP308&gt;0,EW308, "NA")</f>
        <v>1.0867380611050941</v>
      </c>
      <c r="CG308" s="411">
        <f t="shared" ref="CG308" si="1509">IF(ISERR(CR308),"NA ", CR308)</f>
        <v>1.6432675776831818</v>
      </c>
      <c r="CH308" s="411">
        <f t="shared" si="1399"/>
        <v>1.6432627192307976</v>
      </c>
      <c r="CI308" s="9"/>
      <c r="CJ308" s="84">
        <f t="shared" ref="CJ308" si="1510">IF(ISERR(CS308),"NA ", CS308)</f>
        <v>0.75899035179144692</v>
      </c>
      <c r="CK308" s="369"/>
      <c r="CL308" s="87">
        <f t="shared" ref="CL308" si="1511">AR308*AS308*AT308*AU308</f>
        <v>0.88712959091022481</v>
      </c>
      <c r="CM308" s="87">
        <f t="shared" ref="CM308" si="1512">AZ308*BA308*BB308*BC308</f>
        <v>7.0317875424053575E-4</v>
      </c>
      <c r="CN308" s="92">
        <f t="shared" ref="CN308" si="1513">IF(ISERR(CL308),0,IF(CL308&lt;0.0001,0,1))</f>
        <v>1</v>
      </c>
      <c r="CO308" s="92">
        <f t="shared" ref="CO308" si="1514">IF(ISERR(CM308),0,IF(CM308&lt;0.0001,0,1))</f>
        <v>1</v>
      </c>
      <c r="CP308" s="5">
        <f t="shared" ref="CP308" si="1515">IF(BI308*BJ308*BK308*BL308&gt;0,1,0)</f>
        <v>1</v>
      </c>
      <c r="CQ308" s="91">
        <f t="shared" ref="CQ308" si="1516">IF(BO308*BP308*BQ308*BR308&gt;0,1,0)</f>
        <v>1</v>
      </c>
      <c r="CR308" s="37">
        <f t="shared" ref="CR308" si="1517">CA308*CD308*CE308*CF308</f>
        <v>1.6432675776831818</v>
      </c>
      <c r="CS308" s="369">
        <f t="shared" ref="CS308" si="1518">CD308*CE308</f>
        <v>0.75899035179144692</v>
      </c>
      <c r="CT308" s="84">
        <f t="shared" ref="CT308" si="1519">IF(CO308=1,EB308,"NA ")</f>
        <v>1.1171278436581829</v>
      </c>
      <c r="CU308" s="205"/>
      <c r="CV308" s="244"/>
      <c r="CW308" s="5"/>
      <c r="CX308" s="26">
        <f t="shared" si="1403"/>
        <v>0.38558553740837298</v>
      </c>
      <c r="CY308" s="26">
        <f t="shared" si="1404"/>
        <v>0.34894989438213442</v>
      </c>
      <c r="CZ308" s="26">
        <f t="shared" si="1405"/>
        <v>0.26546448878260359</v>
      </c>
      <c r="DA308" s="26">
        <f t="shared" si="1406"/>
        <v>7.9426889072022452E-8</v>
      </c>
      <c r="DB308" s="26">
        <f t="shared" si="1407"/>
        <v>0</v>
      </c>
      <c r="DC308" s="369">
        <f t="shared" ref="DC308:DC311" si="1520">SUM(CX308:DB308)</f>
        <v>1</v>
      </c>
      <c r="DD308" s="369"/>
      <c r="DE308" s="26">
        <f t="shared" ref="DE308:DE311" si="1521">(CX308-CX307)/LN(CX308/CX307)</f>
        <v>0.38993188044534943</v>
      </c>
      <c r="DF308" s="26">
        <f t="shared" ref="DF308" si="1522">(CY308-CY307)/LN(CY308/CY307)</f>
        <v>0.35036099168892804</v>
      </c>
      <c r="DG308" s="26">
        <f t="shared" ref="DG308" si="1523">(CZ308-CZ307)/LN(CZ308/CZ307)</f>
        <v>0.25964605582554934</v>
      </c>
      <c r="DH308" s="26">
        <f t="shared" ref="DH308" si="1524">(DA308-DA307)/LN(DA308/DA307)</f>
        <v>7.9681753994511166E-8</v>
      </c>
      <c r="DI308" s="26" t="e">
        <f t="shared" ref="DI308" si="1525">(DB308-DB307)/LN(DB308/DB307)</f>
        <v>#DIV/0!</v>
      </c>
      <c r="DJ308" s="26">
        <f t="shared" ref="DJ308" si="1526">SUM(DE308:DH308)</f>
        <v>0.99993900764158072</v>
      </c>
      <c r="DK308" s="26"/>
      <c r="DL308" s="26">
        <f t="shared" ref="DL308" si="1527">DE308/$DJ308</f>
        <v>0.38995566476102217</v>
      </c>
      <c r="DM308" s="26">
        <f t="shared" ref="DM308" si="1528">DF308/$DJ308</f>
        <v>0.35038236233555542</v>
      </c>
      <c r="DN308" s="26">
        <f t="shared" ref="DN308" si="1529">DG308/$DJ308</f>
        <v>0.25966189321680827</v>
      </c>
      <c r="DO308" s="26">
        <f t="shared" ref="DO308" si="1530">DH308/$DJ308</f>
        <v>7.9686614269049885E-8</v>
      </c>
      <c r="DP308" s="26" t="e">
        <f t="shared" ref="DP308" si="1531">DI308/$DJ308</f>
        <v>#DIV/0!</v>
      </c>
      <c r="DQ308" s="26">
        <f t="shared" ref="DQ308" si="1532">SUM(DL308:DO308)</f>
        <v>1</v>
      </c>
      <c r="DR308" s="26"/>
      <c r="DS308" s="26"/>
      <c r="DT308" s="26">
        <f t="shared" ref="DT308" si="1533">LN(AR308/AR307)</f>
        <v>-2.4547435166410825E-2</v>
      </c>
      <c r="DU308" s="26">
        <f t="shared" ref="DU308" si="1534">LN(AS308/AS307)</f>
        <v>-6.3278776432315149E-3</v>
      </c>
      <c r="DV308" s="26">
        <f t="shared" ref="DV308" si="1535">LN(AT308/AT307)</f>
        <v>4.9468172735961463E-2</v>
      </c>
      <c r="DW308" s="26">
        <f t="shared" ref="DW308" si="1536">LN(AU308/AU307)</f>
        <v>2.8103507394412084E-3</v>
      </c>
      <c r="DX308" s="26" t="e">
        <f t="shared" ref="DX308" si="1537">LN(AV308/AV307)</f>
        <v>#DIV/0!</v>
      </c>
      <c r="DY308" s="369"/>
      <c r="DZ308" s="26">
        <f t="shared" ref="DZ308" si="1538">EXP(SUMPRODUCT($DL308:$DO308,DT308:DW308))</f>
        <v>1.0010559686375409</v>
      </c>
      <c r="EA308" s="26">
        <f t="shared" ref="EA308" si="1539">IF(ISERR(DZ308),EA307,DZ308*EA307)</f>
        <v>1.3442571792743749</v>
      </c>
      <c r="EB308" s="26">
        <f t="shared" ref="EB308" si="1540">EA308/EA$316</f>
        <v>1.1171278436581829</v>
      </c>
      <c r="EC308" s="369"/>
      <c r="ED308" s="26">
        <f t="shared" ref="ED308" si="1541">LN(AZ308/AZ307)</f>
        <v>-6.8135292596863215E-3</v>
      </c>
      <c r="EE308" s="26">
        <f t="shared" ref="EE308" si="1542">LN(BA308/BA307)</f>
        <v>-1.0722753726656318E-2</v>
      </c>
      <c r="EF308" s="26">
        <f t="shared" ref="EF308" si="1543">LN(BB308/BB307)</f>
        <v>-1.3964524816606099E-2</v>
      </c>
      <c r="EG308" s="26">
        <f t="shared" ref="EG308" si="1544">LN(BC308/BC307)</f>
        <v>-1.8198939848642428E-2</v>
      </c>
      <c r="EH308" s="26" t="e">
        <f t="shared" ref="EH308" si="1545">LN(BD308/BD307)</f>
        <v>#DIV/0!</v>
      </c>
      <c r="EI308" s="369"/>
      <c r="EJ308" s="26">
        <f t="shared" ref="EJ308" si="1546">EXP(SUMPRODUCT($DL308:$DO308,ED308:EG308))</f>
        <v>0.99001013897675472</v>
      </c>
      <c r="EK308" s="26">
        <f t="shared" ref="EK308" si="1547">IF(ISERR(EJ308),EK307,EJ308*EK307)</f>
        <v>0.61260650073876</v>
      </c>
      <c r="EL308" s="26">
        <f t="shared" ref="EL308" si="1548">EK308/EK$316</f>
        <v>0.73834097800739995</v>
      </c>
      <c r="EM308" s="369"/>
      <c r="EN308" s="369"/>
      <c r="EO308" s="26">
        <f t="shared" ref="EO308" si="1549">LN(BI308/BI307)</f>
        <v>-1.5669738263737507E-2</v>
      </c>
      <c r="EP308" s="26">
        <f t="shared" ref="EP308" si="1550">LN(BJ308/BJ307)</f>
        <v>-1.1106823721670616E-2</v>
      </c>
      <c r="EQ308" s="26">
        <f t="shared" ref="EQ308" si="1551">LN(BK308/BK307)</f>
        <v>2.7334764347747495E-2</v>
      </c>
      <c r="ER308" s="26">
        <f t="shared" ref="ER308" si="1552">LN(BL308/BL307)</f>
        <v>2.8103507394412084E-3</v>
      </c>
      <c r="ES308" s="26"/>
      <c r="ET308" s="369"/>
      <c r="EU308" s="26">
        <f t="shared" ref="EU308" si="1553">EXP(SUMPRODUCT($DL308:$DO308,EO308:ER308))</f>
        <v>0.9970998720696832</v>
      </c>
      <c r="EV308" s="26">
        <f t="shared" ref="EV308" si="1554">IF(ISERR(EU308),EV307,EU308*EV307)</f>
        <v>1.2981969277598839</v>
      </c>
      <c r="EW308" s="26">
        <f t="shared" ref="EW308" si="1555">EV308/EV$316</f>
        <v>1.0867380611050941</v>
      </c>
      <c r="EX308" s="26">
        <f t="shared" ref="EX308" si="1556">LN(EU308)</f>
        <v>-2.9043414497917841E-3</v>
      </c>
      <c r="EY308" s="26">
        <f t="shared" ref="EY308" si="1557">LN(BO308/BO307)</f>
        <v>-8.8776969026732998E-3</v>
      </c>
      <c r="EZ308" s="26">
        <f t="shared" ref="EZ308" si="1558">LN(BP308/BP307)</f>
        <v>4.7789460784390236E-3</v>
      </c>
      <c r="FA308" s="26">
        <f t="shared" ref="FA308" si="1559">LN(BQ308/BQ307)</f>
        <v>2.2133945285946869E-2</v>
      </c>
      <c r="FB308" s="26">
        <f t="shared" ref="FB308" si="1560">LN(BR308/BR307)</f>
        <v>0</v>
      </c>
      <c r="FC308" s="26"/>
      <c r="FD308" s="26"/>
      <c r="FE308" s="26">
        <f t="shared" ref="FE308" si="1561">EXP(SUMPRODUCT($DL308:$DO308,EY308:FB308))</f>
        <v>1.003967743089518</v>
      </c>
      <c r="FF308" s="26">
        <f t="shared" ref="FF308" si="1562">IF(ISERR(FE308),FF307,FE308*FF307)</f>
        <v>1.0354836952032513</v>
      </c>
      <c r="FG308" s="26">
        <f t="shared" ref="FG308" si="1563">FF308/FF$316</f>
        <v>1.0279672595712817</v>
      </c>
      <c r="FW308" s="26">
        <f t="shared" si="1412"/>
        <v>1.9922652211643672</v>
      </c>
      <c r="FY308" s="5"/>
      <c r="GD308" s="11"/>
      <c r="GE308" s="11"/>
      <c r="GF308" s="11"/>
      <c r="GG308" s="11"/>
      <c r="GH308" s="20"/>
      <c r="GI308" s="20"/>
      <c r="GJ308" s="20"/>
      <c r="GN308" s="12"/>
      <c r="GO308" s="12"/>
      <c r="GP308" s="12"/>
      <c r="GQ308" s="12"/>
      <c r="GR308" s="12"/>
      <c r="GY308" s="14"/>
      <c r="HP308" s="5"/>
      <c r="HT308" s="11"/>
      <c r="HU308" s="11"/>
      <c r="HV308" s="11"/>
      <c r="HW308" s="11"/>
      <c r="HX308" s="12"/>
      <c r="HY308" s="12"/>
      <c r="HZ308" s="12"/>
      <c r="IC308" s="12"/>
      <c r="ID308" s="12"/>
      <c r="IE308" s="12"/>
      <c r="IF308" s="12"/>
      <c r="IG308" s="12"/>
    </row>
    <row r="309" spans="1:241" x14ac:dyDescent="0.2">
      <c r="A309" s="369" t="s">
        <v>200</v>
      </c>
      <c r="B309" s="395">
        <f t="shared" si="1318"/>
        <v>2012</v>
      </c>
      <c r="C309" s="42">
        <f>'Annual Data - MER Dec 2019 PNNL'!C76</f>
        <v>4689.8440000000001</v>
      </c>
      <c r="D309" s="251">
        <f>'Annual Data - MER Dec 2019 PNNL'!F76</f>
        <v>4528.0690000000004</v>
      </c>
      <c r="E309" s="42">
        <f>'Annual Data - MER Dec 2019 PNNL'!I76</f>
        <v>3363.2559999999999</v>
      </c>
      <c r="F309" s="42">
        <f>'Annual Data - MER Dec 2019 PNNL'!L76</f>
        <v>24.975999999999999</v>
      </c>
      <c r="G309" s="42"/>
      <c r="H309" s="42">
        <f t="shared" ref="H309:H312" si="1564">SUM(C309:F309)</f>
        <v>12606.145</v>
      </c>
      <c r="I309" s="27">
        <f t="shared" ref="I309:I312" si="1565">H309/3.412</f>
        <v>3694.6497655334115</v>
      </c>
      <c r="J309" s="312"/>
      <c r="K309" s="525"/>
      <c r="L309" s="27">
        <f>[11]National!H239</f>
        <v>4689.8440000000001</v>
      </c>
      <c r="M309" s="42">
        <f>[10]Commercial_Total!D238</f>
        <v>4390.0841203399996</v>
      </c>
      <c r="N309" s="42">
        <f>[12]Total_Industrial!F244</f>
        <v>3308.9750100339206</v>
      </c>
      <c r="O309" s="440">
        <v>1E-3</v>
      </c>
      <c r="P309" s="27"/>
      <c r="Q309" s="27">
        <f t="shared" ref="Q309:Q311" si="1566">SUM(L309:P309)</f>
        <v>12388.90413037392</v>
      </c>
      <c r="R309" s="27">
        <f t="shared" ref="R309:R311" si="1567">Q309/3.412</f>
        <v>3630.9801085503868</v>
      </c>
      <c r="S309" s="27"/>
      <c r="T309" s="51">
        <f t="shared" si="1441"/>
        <v>1</v>
      </c>
      <c r="U309" s="51">
        <f t="shared" si="1442"/>
        <v>0.96952677186235436</v>
      </c>
      <c r="V309" s="51">
        <f t="shared" si="1443"/>
        <v>0.98386058332577742</v>
      </c>
      <c r="W309" s="51">
        <f t="shared" si="1444"/>
        <v>4.0038436899423451E-5</v>
      </c>
      <c r="X309" s="51" t="e">
        <f t="shared" si="1445"/>
        <v>#DIV/0!</v>
      </c>
      <c r="Y309" s="51">
        <f t="shared" si="1446"/>
        <v>0.98276706561553262</v>
      </c>
      <c r="AA309" s="23">
        <f t="shared" si="1458"/>
        <v>114884.49557637289</v>
      </c>
      <c r="AB309" s="23">
        <f t="shared" si="1458"/>
        <v>85847.015945900828</v>
      </c>
      <c r="AC309" s="27">
        <f t="shared" si="1470"/>
        <v>3018.8470000000002</v>
      </c>
      <c r="AD309" s="58">
        <f t="shared" si="1470"/>
        <v>1.5237690458754298</v>
      </c>
      <c r="AE309" s="27">
        <f t="shared" si="1381"/>
        <v>12388.90413037392</v>
      </c>
      <c r="AF309" s="27">
        <f t="shared" si="1359"/>
        <v>16197</v>
      </c>
      <c r="AI309" s="267">
        <f t="shared" si="1360"/>
        <v>40.822253485739388</v>
      </c>
      <c r="AJ309" s="267">
        <f t="shared" si="1382"/>
        <v>51.138459176106345</v>
      </c>
      <c r="AK309" s="267">
        <f t="shared" si="1361"/>
        <v>1096.1055694554645</v>
      </c>
      <c r="AL309" s="51">
        <f t="shared" si="1362"/>
        <v>6.5626743285461865E-7</v>
      </c>
      <c r="AM309" s="15"/>
      <c r="AN309" s="15"/>
      <c r="AO309" s="371">
        <f t="shared" si="1383"/>
        <v>0.76488881461838121</v>
      </c>
      <c r="AP309" s="371">
        <f t="shared" si="1384"/>
        <v>0.77830122862258444</v>
      </c>
      <c r="AQ309" s="485"/>
      <c r="AR309" s="242">
        <f t="shared" ref="AR309:AU314" si="1568">AI309/AI$316</f>
        <v>1.3087126896598102</v>
      </c>
      <c r="AS309" s="26">
        <f t="shared" si="1568"/>
        <v>1.2602465077609279</v>
      </c>
      <c r="AT309" s="26">
        <f t="shared" si="1568"/>
        <v>0.76446900559288156</v>
      </c>
      <c r="AU309" s="26">
        <f t="shared" si="1568"/>
        <v>0.65626743285461864</v>
      </c>
      <c r="AV309" s="485"/>
      <c r="AW309" s="26">
        <f>AO309/AO$316</f>
        <v>0.79377986955324753</v>
      </c>
      <c r="AZ309" s="371">
        <f t="shared" ref="AZ309:AZ314" si="1569">AA309/$AF309</f>
        <v>7.0929490384869354</v>
      </c>
      <c r="BA309" s="371">
        <f t="shared" ref="BA309:BA311" si="1570">AB309/$AF309</f>
        <v>5.3001800299994342</v>
      </c>
      <c r="BB309" s="371">
        <f t="shared" ref="BB309:BB311" si="1571">AC309/$AF309</f>
        <v>0.18638309563499414</v>
      </c>
      <c r="BC309" s="485">
        <f t="shared" ref="BC309:BC311" si="1572">AD309/$AF309</f>
        <v>9.407723935762362E-5</v>
      </c>
      <c r="BE309" s="26"/>
      <c r="BF309" s="26"/>
      <c r="BG309" s="26"/>
      <c r="BH309" s="26"/>
      <c r="BI309" s="258">
        <f>[11]National!CQ239</f>
        <v>1.043609533909436</v>
      </c>
      <c r="BJ309" s="258">
        <f>[10]Commercial_Total!Y238</f>
        <v>1.2457391803551112</v>
      </c>
      <c r="BK309" s="258">
        <f>[12]Total_Industrial!Z244</f>
        <v>0.94174720355040331</v>
      </c>
      <c r="BL309" s="51">
        <f t="shared" si="1502"/>
        <v>0.65626743285461864</v>
      </c>
      <c r="BM309" s="312"/>
      <c r="BN309" s="259"/>
      <c r="BO309" s="258">
        <f>[11]National!CU239</f>
        <v>1.2540252337071691</v>
      </c>
      <c r="BP309" s="258">
        <f>[10]Commercial_Total!X238</f>
        <v>1.0116455576212036</v>
      </c>
      <c r="BQ309" s="258">
        <f>[12]Total_Industrial!AD244</f>
        <v>0.81176409602204946</v>
      </c>
      <c r="BR309" s="51">
        <v>1</v>
      </c>
      <c r="BS309" s="3"/>
      <c r="BT309" s="3"/>
      <c r="BU309" s="3"/>
      <c r="BV309" s="3"/>
      <c r="BW309" s="3"/>
      <c r="BX309" s="3"/>
      <c r="BY309" s="3"/>
      <c r="BZ309" s="3"/>
      <c r="CA309" s="83">
        <f t="shared" ref="CA309:CA311" si="1573">IF(FW309&gt;0,FW309,"NA")</f>
        <v>2.0370766309064154</v>
      </c>
      <c r="CB309" s="83">
        <f>IF(ISERR(AP309),"NA ", AP309/AP$316)</f>
        <v>0.78043136426006499</v>
      </c>
      <c r="CC309" s="83">
        <f>IF(ISERR(AO309),"NA ",IF(AO309&gt;0, AO309/AO$316,"NA"))</f>
        <v>0.79377986955324753</v>
      </c>
      <c r="CD309" s="83">
        <f t="shared" ref="CD309:CD311" si="1574">IF(CN309=1,EL309,"NA")</f>
        <v>0.72719944255336544</v>
      </c>
      <c r="CE309" s="83">
        <f t="shared" ref="CE309:CE311" si="1575">IF(CQ309&gt;0, FG309,"NA")</f>
        <v>1.0238216214076603</v>
      </c>
      <c r="CF309" s="83">
        <f t="shared" ref="CF309:CF311" si="1576">IF(CP309&gt;0,EW309, "NA")</f>
        <v>1.0661627945304097</v>
      </c>
      <c r="CG309" s="411">
        <f t="shared" ref="CG309:CG311" si="1577">IF(ISERR(CR309),"NA ", CR309)</f>
        <v>1.6169951744781426</v>
      </c>
      <c r="CH309" s="411">
        <f t="shared" si="1399"/>
        <v>1.6169904223508631</v>
      </c>
      <c r="CI309" s="9"/>
      <c r="CJ309" s="84">
        <f t="shared" ref="CJ309:CJ311" si="1578">IF(ISERR(CS309),"NA ", CS309)</f>
        <v>0.74452251236173328</v>
      </c>
      <c r="CL309" s="87">
        <f t="shared" ref="CL309:CL311" si="1579">AR309*AS309*AT309*AU309</f>
        <v>0.82744769660273498</v>
      </c>
      <c r="CM309" s="87">
        <f t="shared" ref="CM309:CM311" si="1580">AZ309*BA309*BB309*BC309</f>
        <v>6.5918686715524092E-4</v>
      </c>
      <c r="CN309" s="92">
        <f t="shared" ref="CN309:CN311" si="1581">IF(ISERR(CL309),0,IF(CL309&lt;0.0001,0,1))</f>
        <v>1</v>
      </c>
      <c r="CO309" s="92">
        <f t="shared" ref="CO309:CO311" si="1582">IF(ISERR(CM309),0,IF(CM309&lt;0.0001,0,1))</f>
        <v>1</v>
      </c>
      <c r="CP309" s="5">
        <f t="shared" ref="CP309:CP311" si="1583">IF(BI309*BJ309*BK309*BL309&gt;0,1,0)</f>
        <v>1</v>
      </c>
      <c r="CQ309" s="91">
        <f t="shared" ref="CQ309:CQ311" si="1584">IF(BO309*BP309*BQ309*BR309&gt;0,1,0)</f>
        <v>1</v>
      </c>
      <c r="CR309" s="37">
        <f t="shared" ref="CR309:CR314" si="1585">CA309*CD309*CE309*CF309</f>
        <v>1.6169951744781426</v>
      </c>
      <c r="CS309" s="485">
        <f t="shared" ref="CS309:CS311" si="1586">CD309*CE309</f>
        <v>0.74452251236173328</v>
      </c>
      <c r="CT309" s="84">
        <f t="shared" ref="CT309:CT311" si="1587">IF(CO309=1,EB309,"NA ")</f>
        <v>1.0915573130338261</v>
      </c>
      <c r="CU309" s="205"/>
      <c r="CV309" s="244"/>
      <c r="CW309" s="5"/>
      <c r="CX309" s="26">
        <f t="shared" si="1403"/>
        <v>0.37855196477805436</v>
      </c>
      <c r="CY309" s="26">
        <f t="shared" si="1404"/>
        <v>0.35435612981916736</v>
      </c>
      <c r="CZ309" s="26">
        <f t="shared" si="1405"/>
        <v>0.26709182468538883</v>
      </c>
      <c r="DA309" s="26">
        <f t="shared" si="1406"/>
        <v>8.0717389486314334E-8</v>
      </c>
      <c r="DB309" s="26">
        <f t="shared" si="1407"/>
        <v>0</v>
      </c>
      <c r="DC309" s="485">
        <f t="shared" si="1520"/>
        <v>1</v>
      </c>
      <c r="DE309" s="26">
        <f t="shared" si="1521"/>
        <v>0.38205796065703296</v>
      </c>
      <c r="DF309" s="26">
        <f t="shared" ref="DF309:DF311" si="1588">(CY309-CY308)/LN(CY309/CY308)</f>
        <v>0.35164608580276835</v>
      </c>
      <c r="DG309" s="26">
        <f t="shared" ref="DG309:DG311" si="1589">(CZ309-CZ308)/LN(CZ309/CZ308)</f>
        <v>0.26627732795506281</v>
      </c>
      <c r="DH309" s="26">
        <f t="shared" ref="DH309:DH311" si="1590">(DA309-DA308)/LN(DA309/DA308)</f>
        <v>8.007040602944524E-8</v>
      </c>
      <c r="DI309" s="26" t="e">
        <f t="shared" ref="DI309:DI311" si="1591">(DB309-DB308)/LN(DB309/DB308)</f>
        <v>#DIV/0!</v>
      </c>
      <c r="DJ309" s="26">
        <f t="shared" ref="DJ309:DJ311" si="1592">SUM(DE309:DH309)</f>
        <v>0.99998145448527009</v>
      </c>
      <c r="DK309" s="26"/>
      <c r="DL309" s="26">
        <f t="shared" ref="DL309:DL311" si="1593">DE309/$DJ309</f>
        <v>0.38206504624997595</v>
      </c>
      <c r="DM309" s="26">
        <f t="shared" ref="DM309:DM311" si="1594">DF309/$DJ309</f>
        <v>0.35165260738137832</v>
      </c>
      <c r="DN309" s="26">
        <f t="shared" ref="DN309:DN311" si="1595">DG309/$DJ309</f>
        <v>0.26628226629675472</v>
      </c>
      <c r="DO309" s="26">
        <f t="shared" ref="DO309:DO311" si="1596">DH309/$DJ309</f>
        <v>8.0071891003879297E-8</v>
      </c>
      <c r="DP309" s="26" t="e">
        <f t="shared" ref="DP309:DP311" si="1597">DI309/$DJ309</f>
        <v>#DIV/0!</v>
      </c>
      <c r="DQ309" s="26">
        <f t="shared" ref="DQ309:DQ311" si="1598">SUM(DL309:DO309)</f>
        <v>1</v>
      </c>
      <c r="DR309" s="26"/>
      <c r="DS309" s="26"/>
      <c r="DT309" s="26">
        <f t="shared" ref="DT309:DT311" si="1599">LN(AR309/AR308)</f>
        <v>-4.0534529589238442E-2</v>
      </c>
      <c r="DU309" s="26">
        <f t="shared" ref="DU309:DU311" si="1600">LN(AS309/AS308)</f>
        <v>-5.4609112548739212E-3</v>
      </c>
      <c r="DV309" s="26">
        <f t="shared" ref="DV309:DV311" si="1601">LN(AT309/AT308)</f>
        <v>-2.1587586012302803E-2</v>
      </c>
      <c r="DW309" s="26">
        <f t="shared" ref="DW309:DW311" si="1602">LN(AU309/AU308)</f>
        <v>-2.0621462873436757E-3</v>
      </c>
      <c r="DX309" s="26" t="e">
        <f t="shared" ref="DX309:DX311" si="1603">LN(AV309/AV308)</f>
        <v>#DIV/0!</v>
      </c>
      <c r="DY309" s="485"/>
      <c r="DZ309" s="26">
        <f t="shared" ref="DZ309:DZ311" si="1604">EXP(SUMPRODUCT($DL309:$DO309,DT309:DW309))</f>
        <v>0.97711047059697054</v>
      </c>
      <c r="EA309" s="26">
        <f t="shared" ref="EA309:EA311" si="1605">IF(ISERR(DZ309),EA308,DZ309*EA308)</f>
        <v>1.3134877650441408</v>
      </c>
      <c r="EB309" s="26">
        <f>EA309/EA$316</f>
        <v>1.0915573130338261</v>
      </c>
      <c r="ED309" s="26">
        <f t="shared" ref="ED309:ED311" si="1606">LN(AZ309/AZ308)</f>
        <v>-1.6235704430061289E-2</v>
      </c>
      <c r="EE309" s="26">
        <f t="shared" ref="EE309:EE311" si="1607">LN(BA309/BA308)</f>
        <v>-1.7525541174926523E-2</v>
      </c>
      <c r="EF309" s="26">
        <f t="shared" ref="EF309:EF311" si="1608">LN(BB309/BB308)</f>
        <v>-1.0661515054346421E-2</v>
      </c>
      <c r="EG309" s="26">
        <f t="shared" ref="EG309:EG311" si="1609">LN(BC309/BC308)</f>
        <v>-2.0181316287878479E-2</v>
      </c>
      <c r="EH309" s="26" t="e">
        <f t="shared" ref="EH309:EH311" si="1610">LN(BD309/BD308)</f>
        <v>#DIV/0!</v>
      </c>
      <c r="EJ309" s="26">
        <f t="shared" ref="EJ309:EJ311" si="1611">EXP(SUMPRODUCT($DL309:$DO309,ED309:EG309))</f>
        <v>0.9849100405017438</v>
      </c>
      <c r="EK309" s="26">
        <f t="shared" ref="EK309:EK311" si="1612">IF(ISERR(EJ309),EK308,EJ309*EK308)</f>
        <v>0.60336229345424364</v>
      </c>
      <c r="EL309" s="26">
        <f>EK309/EK$316</f>
        <v>0.72719944255336544</v>
      </c>
      <c r="EM309" s="485"/>
      <c r="EN309" s="485"/>
      <c r="EO309" s="26">
        <f t="shared" ref="EO309:EO311" si="1613">LN(BI309/BI308)</f>
        <v>-2.2663361716715097E-2</v>
      </c>
      <c r="EP309" s="26">
        <f t="shared" ref="EP309:EP311" si="1614">LN(BJ309/BJ308)</f>
        <v>-8.9328102675354758E-3</v>
      </c>
      <c r="EQ309" s="26">
        <f t="shared" ref="EQ309:EQ311" si="1615">LN(BK309/BK308)</f>
        <v>-2.7468787632410657E-2</v>
      </c>
      <c r="ER309" s="26">
        <f t="shared" ref="ER309:ER311" si="1616">LN(BL309/BL308)</f>
        <v>-2.0621462873436757E-3</v>
      </c>
      <c r="ES309" s="26"/>
      <c r="EU309" s="26">
        <f t="shared" ref="EU309:EU311" si="1617">EXP(SUMPRODUCT($DL309:$DO309,EO309:ER309))</f>
        <v>0.98106694951517426</v>
      </c>
      <c r="EV309" s="26">
        <f t="shared" ref="EV309:EV311" si="1618">IF(ISERR(EU309),EV308,EU309*EV308)</f>
        <v>1.2736180997873603</v>
      </c>
      <c r="EW309" s="26">
        <f>EV309/EV$316</f>
        <v>1.0661627945304097</v>
      </c>
      <c r="EX309" s="26">
        <f t="shared" ref="EX309:EX311" si="1619">LN(EU309)</f>
        <v>-1.9114575552601255E-2</v>
      </c>
      <c r="EY309" s="26">
        <f t="shared" ref="EY309:EY311" si="1620">LN(BO309/BO308)</f>
        <v>-1.7871167872522863E-2</v>
      </c>
      <c r="EZ309" s="26">
        <f t="shared" ref="EZ309:EZ311" si="1621">LN(BP309/BP308)</f>
        <v>3.4718990126612562E-3</v>
      </c>
      <c r="FA309" s="26">
        <f t="shared" ref="FA309:FA311" si="1622">LN(BQ309/BQ308)</f>
        <v>5.8811350844759488E-3</v>
      </c>
      <c r="FB309" s="26">
        <f t="shared" ref="FB309:FB311" si="1623">LN(BR309/BR308)</f>
        <v>0</v>
      </c>
      <c r="FC309" s="26"/>
      <c r="FD309" s="26"/>
      <c r="FE309" s="26">
        <f t="shared" ref="FE309:FE311" si="1624">EXP(SUMPRODUCT($DL309:$DO309,EY309:FB309))</f>
        <v>0.99596714961004662</v>
      </c>
      <c r="FF309" s="26">
        <f t="shared" ref="FF309:FF311" si="1625">IF(ISERR(FE309),FF308,FE309*FF308)</f>
        <v>1.0313077443792606</v>
      </c>
      <c r="FG309" s="26">
        <f>FF309/FF$316</f>
        <v>1.0238216214076603</v>
      </c>
      <c r="FW309" s="26">
        <f t="shared" si="1412"/>
        <v>2.0370766309064154</v>
      </c>
      <c r="FY309" s="5"/>
      <c r="GD309" s="11"/>
      <c r="GE309" s="11"/>
      <c r="GF309" s="11"/>
      <c r="GG309" s="11"/>
      <c r="GH309" s="20"/>
      <c r="GI309" s="20"/>
      <c r="GJ309" s="20"/>
      <c r="GN309" s="12"/>
      <c r="GO309" s="12"/>
      <c r="GP309" s="12"/>
      <c r="GQ309" s="12"/>
      <c r="GR309" s="12"/>
      <c r="GY309" s="14"/>
      <c r="HP309" s="5"/>
      <c r="HT309" s="11"/>
      <c r="HU309" s="11"/>
      <c r="HV309" s="11"/>
      <c r="HW309" s="11"/>
      <c r="HX309" s="12"/>
      <c r="HY309" s="12"/>
      <c r="HZ309" s="12"/>
      <c r="IC309" s="12"/>
      <c r="ID309" s="12"/>
      <c r="IE309" s="12"/>
      <c r="IF309" s="12"/>
      <c r="IG309" s="12"/>
    </row>
    <row r="310" spans="1:241" x14ac:dyDescent="0.2">
      <c r="A310" s="485" t="s">
        <v>200</v>
      </c>
      <c r="B310" s="484">
        <f t="shared" si="1318"/>
        <v>2013</v>
      </c>
      <c r="C310" s="42">
        <f>'Annual Data - MER Dec 2019 PNNL'!C77</f>
        <v>4759.0990000000002</v>
      </c>
      <c r="D310" s="251">
        <f>'Annual Data - MER Dec 2019 PNNL'!F77</f>
        <v>4562.1130000000003</v>
      </c>
      <c r="E310" s="42">
        <f>'Annual Data - MER Dec 2019 PNNL'!I77</f>
        <v>3362.0210000000002</v>
      </c>
      <c r="F310" s="42">
        <f>'Annual Data - MER Dec 2019 PNNL'!L77</f>
        <v>26.016999999999999</v>
      </c>
      <c r="G310" s="27"/>
      <c r="H310" s="42">
        <f t="shared" si="1564"/>
        <v>12709.25</v>
      </c>
      <c r="I310" s="27">
        <f t="shared" si="1565"/>
        <v>3724.8681125439625</v>
      </c>
      <c r="L310" s="27">
        <f>[11]National!H240</f>
        <v>4759.0969999999998</v>
      </c>
      <c r="M310" s="42">
        <f>[10]Commercial_Total!D239</f>
        <v>4424.1281203399994</v>
      </c>
      <c r="N310" s="42">
        <f>[12]Total_Industrial!F245</f>
        <v>3282.2793895692721</v>
      </c>
      <c r="O310" s="440">
        <v>1E-3</v>
      </c>
      <c r="P310" s="27"/>
      <c r="Q310" s="27">
        <f t="shared" si="1566"/>
        <v>12465.505509909271</v>
      </c>
      <c r="R310" s="27">
        <f t="shared" si="1567"/>
        <v>3653.4306887190128</v>
      </c>
      <c r="S310" s="27"/>
      <c r="T310" s="51">
        <f t="shared" si="1441"/>
        <v>0.99999957975238585</v>
      </c>
      <c r="U310" s="51">
        <f t="shared" si="1442"/>
        <v>0.96975417319562207</v>
      </c>
      <c r="V310" s="51">
        <f t="shared" si="1443"/>
        <v>0.97628164415667595</v>
      </c>
      <c r="W310" s="51">
        <f t="shared" si="1444"/>
        <v>3.8436406964676947E-5</v>
      </c>
      <c r="X310" s="51" t="e">
        <f t="shared" si="1445"/>
        <v>#DIV/0!</v>
      </c>
      <c r="Y310" s="51">
        <f t="shared" si="1446"/>
        <v>0.98082148906578059</v>
      </c>
      <c r="AA310" s="23">
        <f t="shared" si="1458"/>
        <v>115638.04642863266</v>
      </c>
      <c r="AB310" s="23">
        <f t="shared" si="1458"/>
        <v>86341.418441060479</v>
      </c>
      <c r="AC310" s="27">
        <f t="shared" si="1470"/>
        <v>3135.6028802615128</v>
      </c>
      <c r="AD310" s="58">
        <f t="shared" si="1470"/>
        <v>1.5353332038047498</v>
      </c>
      <c r="AE310" s="27">
        <f t="shared" ref="AE310:AE314" si="1626">AE230</f>
        <v>12465.505509909271</v>
      </c>
      <c r="AF310" s="27">
        <f t="shared" si="1359"/>
        <v>16495.400000000001</v>
      </c>
      <c r="AI310" s="267">
        <f t="shared" si="1360"/>
        <v>41.155114142620278</v>
      </c>
      <c r="AJ310" s="267">
        <f t="shared" si="1382"/>
        <v>51.239928648613251</v>
      </c>
      <c r="AK310" s="267">
        <f t="shared" si="1361"/>
        <v>1046.777769669457</v>
      </c>
      <c r="AL310" s="51">
        <f t="shared" si="1362"/>
        <v>6.5132441448010998E-7</v>
      </c>
      <c r="AM310" s="1"/>
      <c r="AO310" s="371">
        <f t="shared" si="1383"/>
        <v>0.7556958612649145</v>
      </c>
      <c r="AP310" s="371">
        <f t="shared" si="1384"/>
        <v>0.77047237411642022</v>
      </c>
      <c r="AQ310" s="485"/>
      <c r="AR310" s="242">
        <f t="shared" si="1568"/>
        <v>1.3193838047588506</v>
      </c>
      <c r="AS310" s="26">
        <f t="shared" si="1568"/>
        <v>1.2627471022338823</v>
      </c>
      <c r="AT310" s="26">
        <f t="shared" si="1568"/>
        <v>0.73006577373153114</v>
      </c>
      <c r="AU310" s="26">
        <f t="shared" si="1568"/>
        <v>0.65132441448011003</v>
      </c>
      <c r="AV310" s="485"/>
      <c r="AW310" s="26">
        <f>AO310/AO$316</f>
        <v>0.78423968387624221</v>
      </c>
      <c r="AZ310" s="371">
        <f t="shared" si="1569"/>
        <v>7.010320842697519</v>
      </c>
      <c r="BA310" s="371">
        <f t="shared" si="1570"/>
        <v>5.2342724905767959</v>
      </c>
      <c r="BB310" s="371">
        <f t="shared" si="1571"/>
        <v>0.19008953285531194</v>
      </c>
      <c r="BC310" s="485">
        <f t="shared" si="1572"/>
        <v>9.3076445785173425E-5</v>
      </c>
      <c r="BE310" s="34"/>
      <c r="BI310" s="258">
        <f>[11]National!CQ240</f>
        <v>1.0466168590819003</v>
      </c>
      <c r="BJ310" s="258">
        <f>[10]Commercial_Total!Y239</f>
        <v>1.2607570831460067</v>
      </c>
      <c r="BK310" s="258">
        <f>[12]Total_Industrial!Z245</f>
        <v>0.90743083241415667</v>
      </c>
      <c r="BL310" s="51">
        <f t="shared" si="1502"/>
        <v>0.65132441448011003</v>
      </c>
      <c r="BO310" s="258">
        <f>[11]National!CU240</f>
        <v>1.2606177640939429</v>
      </c>
      <c r="BP310" s="258">
        <f>[10]Commercial_Total!X239</f>
        <v>1.0015784318125025</v>
      </c>
      <c r="BQ310" s="258">
        <f>[12]Total_Industrial!AD245</f>
        <v>0.80454948887252808</v>
      </c>
      <c r="BR310" s="51">
        <v>1</v>
      </c>
      <c r="CA310" s="83">
        <f t="shared" si="1573"/>
        <v>2.0746060293544288</v>
      </c>
      <c r="CB310" s="83">
        <f>IF(ISERR(AP310),"NA ", AP310/AP$316)</f>
        <v>0.7725810829317773</v>
      </c>
      <c r="CC310" s="83">
        <f>IF(ISERR(AO310),"NA ",IF(AO310&gt;0, AO310/AO$316,"NA"))</f>
        <v>0.78423968387624221</v>
      </c>
      <c r="CD310" s="83">
        <f t="shared" si="1574"/>
        <v>0.72453535583985196</v>
      </c>
      <c r="CE310" s="83">
        <f t="shared" si="1575"/>
        <v>1.0198151828685735</v>
      </c>
      <c r="CF310" s="83">
        <f t="shared" si="1576"/>
        <v>1.0613754480284772</v>
      </c>
      <c r="CG310" s="411">
        <f t="shared" si="1577"/>
        <v>1.626993168302123</v>
      </c>
      <c r="CH310" s="411">
        <f t="shared" si="1399"/>
        <v>1.6269883766286632</v>
      </c>
      <c r="CI310" s="9"/>
      <c r="CJ310" s="84">
        <f t="shared" si="1578"/>
        <v>0.7388921564105656</v>
      </c>
      <c r="CL310" s="87">
        <f t="shared" si="1579"/>
        <v>0.79222195859893418</v>
      </c>
      <c r="CM310" s="87">
        <f t="shared" si="1580"/>
        <v>6.4922048839871301E-4</v>
      </c>
      <c r="CN310" s="92">
        <f t="shared" si="1581"/>
        <v>1</v>
      </c>
      <c r="CO310" s="92">
        <f t="shared" si="1582"/>
        <v>1</v>
      </c>
      <c r="CP310" s="5">
        <f t="shared" si="1583"/>
        <v>1</v>
      </c>
      <c r="CQ310" s="91">
        <f t="shared" si="1584"/>
        <v>1</v>
      </c>
      <c r="CR310" s="37">
        <f t="shared" si="1585"/>
        <v>1.626993168302123</v>
      </c>
      <c r="CS310" s="485">
        <f t="shared" si="1586"/>
        <v>0.7388921564105656</v>
      </c>
      <c r="CT310" s="84">
        <f t="shared" si="1587"/>
        <v>1.0824036088165547</v>
      </c>
      <c r="CU310" s="3"/>
      <c r="CV310" s="226"/>
      <c r="CX310" s="26">
        <f t="shared" si="1403"/>
        <v>0.38178130812399264</v>
      </c>
      <c r="CY310" s="26">
        <f t="shared" si="1404"/>
        <v>0.3549096438024999</v>
      </c>
      <c r="CZ310" s="26">
        <f t="shared" si="1405"/>
        <v>0.26330896785213181</v>
      </c>
      <c r="DA310" s="26">
        <f t="shared" si="1406"/>
        <v>8.0221375635754579E-8</v>
      </c>
      <c r="DB310" s="26">
        <f t="shared" si="1407"/>
        <v>0</v>
      </c>
      <c r="DC310" s="485">
        <f t="shared" si="1520"/>
        <v>1</v>
      </c>
      <c r="DE310" s="26">
        <f t="shared" si="1521"/>
        <v>0.38016435045596481</v>
      </c>
      <c r="DF310" s="26">
        <f t="shared" si="1588"/>
        <v>0.35463281481673808</v>
      </c>
      <c r="DG310" s="26">
        <f t="shared" si="1589"/>
        <v>0.2651958996063194</v>
      </c>
      <c r="DH310" s="26">
        <f t="shared" si="1590"/>
        <v>8.0469127774312192E-8</v>
      </c>
      <c r="DI310" s="26" t="e">
        <f t="shared" si="1591"/>
        <v>#DIV/0!</v>
      </c>
      <c r="DJ310" s="26">
        <f t="shared" si="1592"/>
        <v>0.99999314534815009</v>
      </c>
      <c r="DK310" s="26"/>
      <c r="DL310" s="26">
        <f t="shared" si="1593"/>
        <v>0.38016695636809555</v>
      </c>
      <c r="DM310" s="26">
        <f t="shared" si="1594"/>
        <v>0.35463524571788119</v>
      </c>
      <c r="DN310" s="26">
        <f t="shared" si="1595"/>
        <v>0.26519771744434389</v>
      </c>
      <c r="DO310" s="26">
        <f t="shared" si="1596"/>
        <v>8.0469679365948719E-8</v>
      </c>
      <c r="DP310" s="26" t="e">
        <f t="shared" si="1597"/>
        <v>#DIV/0!</v>
      </c>
      <c r="DQ310" s="26">
        <f t="shared" si="1598"/>
        <v>1</v>
      </c>
      <c r="DR310" s="26"/>
      <c r="DS310" s="26"/>
      <c r="DT310" s="26">
        <f t="shared" si="1599"/>
        <v>8.1208386119366368E-3</v>
      </c>
      <c r="DU310" s="26">
        <f t="shared" si="1600"/>
        <v>1.9822446492497635E-3</v>
      </c>
      <c r="DV310" s="26">
        <f t="shared" si="1601"/>
        <v>-4.6046851398641529E-2</v>
      </c>
      <c r="DW310" s="26">
        <f t="shared" si="1602"/>
        <v>-7.5605272860238019E-3</v>
      </c>
      <c r="DX310" s="26" t="e">
        <f t="shared" si="1603"/>
        <v>#DIV/0!</v>
      </c>
      <c r="DY310" s="485"/>
      <c r="DZ310" s="26">
        <f t="shared" si="1604"/>
        <v>0.99161408740707346</v>
      </c>
      <c r="EA310" s="26">
        <f t="shared" si="1605"/>
        <v>1.3024729714546022</v>
      </c>
      <c r="EB310" s="26">
        <f>EA310/EA$316</f>
        <v>1.0824036088165547</v>
      </c>
      <c r="ED310" s="26">
        <f t="shared" si="1606"/>
        <v>-1.1717728147178854E-2</v>
      </c>
      <c r="EE310" s="26">
        <f t="shared" si="1607"/>
        <v>-1.2512923521779209E-2</v>
      </c>
      <c r="EF310" s="26">
        <f t="shared" si="1608"/>
        <v>1.9690977237303373E-2</v>
      </c>
      <c r="EG310" s="26">
        <f t="shared" si="1609"/>
        <v>-1.0694986968898569E-2</v>
      </c>
      <c r="EH310" s="26" t="e">
        <f t="shared" si="1610"/>
        <v>#DIV/0!</v>
      </c>
      <c r="EJ310" s="26">
        <f t="shared" si="1611"/>
        <v>0.99633651161205627</v>
      </c>
      <c r="EK310" s="26">
        <f t="shared" si="1612"/>
        <v>0.60115188269845088</v>
      </c>
      <c r="EL310" s="26">
        <f>EK310/EK$316</f>
        <v>0.72453535583985196</v>
      </c>
      <c r="EM310" s="485"/>
      <c r="EN310" s="485"/>
      <c r="EO310" s="26">
        <f t="shared" si="1613"/>
        <v>2.8775134192382278E-3</v>
      </c>
      <c r="EP310" s="26">
        <f t="shared" si="1614"/>
        <v>1.1983327263285132E-2</v>
      </c>
      <c r="EQ310" s="26">
        <f t="shared" si="1615"/>
        <v>-3.7119531640694245E-2</v>
      </c>
      <c r="ER310" s="26">
        <f t="shared" si="1616"/>
        <v>-7.5605272860238019E-3</v>
      </c>
      <c r="EU310" s="26">
        <f t="shared" si="1617"/>
        <v>0.99550974154557603</v>
      </c>
      <c r="EV310" s="26">
        <f t="shared" si="1618"/>
        <v>1.2678992253470827</v>
      </c>
      <c r="EW310" s="26">
        <f>EV310/EV$316</f>
        <v>1.0613754480284772</v>
      </c>
      <c r="EX310" s="26">
        <f t="shared" si="1619"/>
        <v>-4.5003699450754196E-3</v>
      </c>
      <c r="EY310" s="26">
        <f t="shared" si="1620"/>
        <v>5.2433251926980017E-3</v>
      </c>
      <c r="EZ310" s="26">
        <f t="shared" si="1621"/>
        <v>-1.0001082614035076E-2</v>
      </c>
      <c r="FA310" s="26">
        <f t="shared" si="1622"/>
        <v>-8.9272962027483384E-3</v>
      </c>
      <c r="FB310" s="26">
        <f t="shared" si="1623"/>
        <v>0</v>
      </c>
      <c r="FC310" s="26"/>
      <c r="FD310" s="26"/>
      <c r="FE310" s="26">
        <f t="shared" si="1624"/>
        <v>0.99608678068980572</v>
      </c>
      <c r="FF310" s="26">
        <f t="shared" si="1625"/>
        <v>1.0272720109992028</v>
      </c>
      <c r="FG310" s="26">
        <f>FF310/FF$316</f>
        <v>1.0198151828685735</v>
      </c>
      <c r="FW310" s="26">
        <f t="shared" ref="FW310:FW314" si="1627">FW148</f>
        <v>2.0746060293544288</v>
      </c>
      <c r="GH310" s="3"/>
      <c r="GI310" s="3"/>
      <c r="GJ310" s="3"/>
      <c r="GY310" s="14"/>
    </row>
    <row r="311" spans="1:241" s="485" customFormat="1" x14ac:dyDescent="0.2">
      <c r="A311" s="485" t="s">
        <v>200</v>
      </c>
      <c r="B311" s="498">
        <f t="shared" si="1318"/>
        <v>2014</v>
      </c>
      <c r="C311" s="42">
        <f>'Annual Data - MER Dec 2019 PNNL'!C78</f>
        <v>4801.3950000000004</v>
      </c>
      <c r="D311" s="251">
        <f>'Annual Data - MER Dec 2019 PNNL'!F78</f>
        <v>4613.5640000000003</v>
      </c>
      <c r="E311" s="42">
        <f>'Annual Data - MER Dec 2019 PNNL'!I78</f>
        <v>3403.73</v>
      </c>
      <c r="F311" s="42">
        <f>'Annual Data - MER Dec 2019 PNNL'!L78</f>
        <v>26.469000000000001</v>
      </c>
      <c r="G311" s="27"/>
      <c r="H311" s="42">
        <f t="shared" si="1564"/>
        <v>12845.157999999999</v>
      </c>
      <c r="I311" s="27">
        <f t="shared" si="1565"/>
        <v>3764.700468933177</v>
      </c>
      <c r="L311" s="27">
        <f>[11]National!H241</f>
        <v>4801.3919999999998</v>
      </c>
      <c r="M311" s="42">
        <f>[10]Commercial_Total!D240</f>
        <v>4475.5791203399995</v>
      </c>
      <c r="N311" s="42">
        <f>[12]Total_Industrial!F246</f>
        <v>3369.5781769945784</v>
      </c>
      <c r="O311" s="440">
        <v>1E-3</v>
      </c>
      <c r="P311" s="27"/>
      <c r="Q311" s="27">
        <f t="shared" si="1566"/>
        <v>12646.550297334579</v>
      </c>
      <c r="R311" s="27">
        <f t="shared" si="1567"/>
        <v>3706.4918808131829</v>
      </c>
      <c r="S311" s="27"/>
      <c r="T311" s="51">
        <f t="shared" si="1441"/>
        <v>0.99999937518158777</v>
      </c>
      <c r="U311" s="51">
        <f t="shared" si="1442"/>
        <v>0.97009147815875085</v>
      </c>
      <c r="V311" s="51">
        <f t="shared" si="1443"/>
        <v>0.98996635367510888</v>
      </c>
      <c r="W311" s="51">
        <f t="shared" si="1444"/>
        <v>3.7780044580452605E-5</v>
      </c>
      <c r="X311" s="51" t="e">
        <f t="shared" si="1445"/>
        <v>#DIV/0!</v>
      </c>
      <c r="Y311" s="51">
        <f t="shared" si="1446"/>
        <v>0.98453832154766641</v>
      </c>
      <c r="AA311" s="23">
        <f t="shared" si="1458"/>
        <v>116524.32361477609</v>
      </c>
      <c r="AB311" s="23">
        <f t="shared" si="1458"/>
        <v>86954.645671941369</v>
      </c>
      <c r="AC311" s="27">
        <f t="shared" si="1470"/>
        <v>3222.9153205469802</v>
      </c>
      <c r="AD311" s="58">
        <f t="shared" si="1470"/>
        <v>1.5718593131563092</v>
      </c>
      <c r="AE311" s="27">
        <f t="shared" si="1626"/>
        <v>12646.550297334579</v>
      </c>
      <c r="AF311" s="27">
        <f t="shared" si="1359"/>
        <v>16912</v>
      </c>
      <c r="AI311" s="267">
        <f t="shared" si="1360"/>
        <v>41.205062179748623</v>
      </c>
      <c r="AJ311" s="267">
        <f t="shared" si="1382"/>
        <v>51.470270343292135</v>
      </c>
      <c r="AK311" s="267">
        <f t="shared" si="1361"/>
        <v>1045.5062705224</v>
      </c>
      <c r="AL311" s="51">
        <f t="shared" si="1362"/>
        <v>6.3618925156348117E-7</v>
      </c>
      <c r="AM311" s="498"/>
      <c r="AO311" s="371">
        <f t="shared" si="1383"/>
        <v>0.74778561360776841</v>
      </c>
      <c r="AP311" s="371">
        <f t="shared" si="1384"/>
        <v>0.75952921002838214</v>
      </c>
      <c r="AR311" s="242">
        <f t="shared" si="1568"/>
        <v>1.3209850791724813</v>
      </c>
      <c r="AS311" s="26">
        <f t="shared" si="1568"/>
        <v>1.2684235993553761</v>
      </c>
      <c r="AT311" s="26">
        <f t="shared" si="1568"/>
        <v>0.72917897804720133</v>
      </c>
      <c r="AU311" s="26">
        <f t="shared" si="1568"/>
        <v>0.63618925156348116</v>
      </c>
      <c r="AW311" s="26">
        <f>AO311/AO$316</f>
        <v>0.77603065370947732</v>
      </c>
      <c r="AZ311" s="371">
        <f t="shared" si="1569"/>
        <v>6.8900380566920587</v>
      </c>
      <c r="BA311" s="371">
        <f t="shared" si="1570"/>
        <v>5.1415944697221718</v>
      </c>
      <c r="BB311" s="371">
        <f t="shared" si="1571"/>
        <v>0.190569732766496</v>
      </c>
      <c r="BC311" s="485">
        <f t="shared" si="1572"/>
        <v>9.2943431478022075E-5</v>
      </c>
      <c r="BE311" s="371"/>
      <c r="BI311" s="258">
        <f>[11]National!CQ241</f>
        <v>1.0414736261951416</v>
      </c>
      <c r="BJ311" s="258">
        <f>[10]Commercial_Total!Y240</f>
        <v>1.2714683903574384</v>
      </c>
      <c r="BK311" s="258">
        <f>[12]Total_Industrial!Z246</f>
        <v>0.91832616108460408</v>
      </c>
      <c r="BL311" s="51">
        <f t="shared" si="1502"/>
        <v>0.63618925156348116</v>
      </c>
      <c r="BO311" s="258">
        <f>[11]National!CU241</f>
        <v>1.2683807308673676</v>
      </c>
      <c r="BP311" s="258">
        <f>[10]Commercial_Total!X240</f>
        <v>0.9976052955581487</v>
      </c>
      <c r="BQ311" s="258">
        <f>[12]Total_Industrial!AD246</f>
        <v>0.79403849508447433</v>
      </c>
      <c r="BR311" s="51">
        <v>1</v>
      </c>
      <c r="CA311" s="83">
        <f t="shared" si="1573"/>
        <v>2.127001295418244</v>
      </c>
      <c r="CB311" s="83">
        <f>IF(ISERR(AP311),"NA ", AP311/AP$316)</f>
        <v>0.76160796845569734</v>
      </c>
      <c r="CC311" s="83">
        <f>IF(ISERR(AO311),"NA ",IF(AO311&gt;0, AO311/AO$316,"NA"))</f>
        <v>0.77603065370947732</v>
      </c>
      <c r="CD311" s="83">
        <f t="shared" si="1574"/>
        <v>0.71571241779135397</v>
      </c>
      <c r="CE311" s="83">
        <f t="shared" si="1575"/>
        <v>1.0172132986746432</v>
      </c>
      <c r="CF311" s="83">
        <f t="shared" si="1576"/>
        <v>1.0659322251516907</v>
      </c>
      <c r="CG311" s="411">
        <f t="shared" si="1577"/>
        <v>1.6506231359515262</v>
      </c>
      <c r="CH311" s="411">
        <f t="shared" si="1399"/>
        <v>1.6506182057243248</v>
      </c>
      <c r="CI311" s="9"/>
      <c r="CJ311" s="84">
        <f t="shared" si="1578"/>
        <v>0.72803218940394754</v>
      </c>
      <c r="CL311" s="87">
        <f t="shared" si="1579"/>
        <v>0.77728930621671721</v>
      </c>
      <c r="CM311" s="87">
        <f t="shared" si="1580"/>
        <v>6.2746870185378196E-4</v>
      </c>
      <c r="CN311" s="92">
        <f t="shared" si="1581"/>
        <v>1</v>
      </c>
      <c r="CO311" s="92">
        <f t="shared" si="1582"/>
        <v>1</v>
      </c>
      <c r="CP311" s="5">
        <f t="shared" si="1583"/>
        <v>1</v>
      </c>
      <c r="CQ311" s="91">
        <f t="shared" si="1584"/>
        <v>1</v>
      </c>
      <c r="CR311" s="37">
        <f t="shared" si="1585"/>
        <v>1.6506231359515262</v>
      </c>
      <c r="CS311" s="485">
        <f t="shared" si="1586"/>
        <v>0.72803218940394754</v>
      </c>
      <c r="CT311" s="84">
        <f t="shared" si="1587"/>
        <v>1.0842771962854323</v>
      </c>
      <c r="CU311" s="3"/>
      <c r="CV311" s="226"/>
      <c r="CX311" s="26">
        <f t="shared" si="1403"/>
        <v>0.37966021461298849</v>
      </c>
      <c r="CY311" s="26">
        <f t="shared" si="1404"/>
        <v>0.35389723008362878</v>
      </c>
      <c r="CZ311" s="26">
        <f t="shared" si="1405"/>
        <v>0.26644247623043571</v>
      </c>
      <c r="DA311" s="26">
        <f t="shared" si="1406"/>
        <v>7.9072946889774573E-8</v>
      </c>
      <c r="DB311" s="26">
        <f t="shared" si="1407"/>
        <v>0</v>
      </c>
      <c r="DC311" s="485">
        <f t="shared" si="1520"/>
        <v>0.99999999999999989</v>
      </c>
      <c r="DE311" s="26">
        <f t="shared" si="1521"/>
        <v>0.3807197766032222</v>
      </c>
      <c r="DF311" s="26">
        <f t="shared" si="1588"/>
        <v>0.35440319593192393</v>
      </c>
      <c r="DG311" s="26">
        <f t="shared" si="1589"/>
        <v>0.26487263286727164</v>
      </c>
      <c r="DH311" s="26">
        <f t="shared" si="1590"/>
        <v>7.9645781315209676E-8</v>
      </c>
      <c r="DI311" s="26" t="e">
        <f t="shared" si="1591"/>
        <v>#DIV/0!</v>
      </c>
      <c r="DJ311" s="26">
        <f t="shared" si="1592"/>
        <v>0.99999568504819902</v>
      </c>
      <c r="DK311" s="26"/>
      <c r="DL311" s="26">
        <f t="shared" si="1593"/>
        <v>0.38072141939779652</v>
      </c>
      <c r="DM311" s="26">
        <f t="shared" si="1594"/>
        <v>0.35440472517123106</v>
      </c>
      <c r="DN311" s="26">
        <f t="shared" si="1595"/>
        <v>0.2648737757848475</v>
      </c>
      <c r="DO311" s="26">
        <f t="shared" si="1596"/>
        <v>7.9646124984400116E-8</v>
      </c>
      <c r="DP311" s="26" t="e">
        <f t="shared" si="1597"/>
        <v>#DIV/0!</v>
      </c>
      <c r="DQ311" s="26">
        <f t="shared" si="1598"/>
        <v>1</v>
      </c>
      <c r="DR311" s="26"/>
      <c r="DS311" s="26"/>
      <c r="DT311" s="26">
        <f t="shared" si="1599"/>
        <v>1.2129173462750893E-3</v>
      </c>
      <c r="DU311" s="26">
        <f t="shared" si="1600"/>
        <v>4.4852815611810381E-3</v>
      </c>
      <c r="DV311" s="26">
        <f t="shared" si="1601"/>
        <v>-1.2154174855401175E-3</v>
      </c>
      <c r="DW311" s="26">
        <f t="shared" si="1602"/>
        <v>-2.3511766189159469E-2</v>
      </c>
      <c r="DX311" s="26" t="e">
        <f t="shared" si="1603"/>
        <v>#DIV/0!</v>
      </c>
      <c r="DZ311" s="26">
        <f t="shared" si="1604"/>
        <v>1.001730950870467</v>
      </c>
      <c r="EA311" s="26">
        <f t="shared" si="1605"/>
        <v>1.3047274881783013</v>
      </c>
      <c r="EB311" s="26">
        <f>EA311/EA$316</f>
        <v>1.0842771962854323</v>
      </c>
      <c r="ED311" s="26">
        <f t="shared" si="1606"/>
        <v>-1.7306860807540531E-2</v>
      </c>
      <c r="EE311" s="26">
        <f t="shared" si="1607"/>
        <v>-1.7864624904183699E-2</v>
      </c>
      <c r="EF311" s="26">
        <f t="shared" si="1608"/>
        <v>2.5229921311660263E-3</v>
      </c>
      <c r="EG311" s="26">
        <f t="shared" si="1609"/>
        <v>-1.4301087795402171E-3</v>
      </c>
      <c r="EH311" s="26" t="e">
        <f t="shared" si="1610"/>
        <v>#DIV/0!</v>
      </c>
      <c r="EJ311" s="26">
        <f t="shared" si="1611"/>
        <v>0.98782262593897741</v>
      </c>
      <c r="EK311" s="26">
        <f t="shared" si="1612"/>
        <v>0.59383143135534389</v>
      </c>
      <c r="EL311" s="26">
        <f>EK311/EK$316</f>
        <v>0.71571241779135397</v>
      </c>
      <c r="EO311" s="26">
        <f t="shared" si="1613"/>
        <v>-4.9262647614043056E-3</v>
      </c>
      <c r="EP311" s="26">
        <f t="shared" si="1614"/>
        <v>8.4600452918353539E-3</v>
      </c>
      <c r="EQ311" s="26">
        <f t="shared" si="1615"/>
        <v>1.1935277308354666E-2</v>
      </c>
      <c r="ER311" s="26">
        <f t="shared" si="1616"/>
        <v>-2.3511766189159469E-2</v>
      </c>
      <c r="EU311" s="26">
        <f t="shared" si="1617"/>
        <v>1.004293275420755</v>
      </c>
      <c r="EV311" s="26">
        <f t="shared" si="1618"/>
        <v>1.2733426659272595</v>
      </c>
      <c r="EW311" s="26">
        <f>EV311/EV$316</f>
        <v>1.0659322251516907</v>
      </c>
      <c r="EX311" s="26">
        <f t="shared" si="1619"/>
        <v>4.2840856073800082E-3</v>
      </c>
      <c r="EY311" s="26">
        <f t="shared" si="1620"/>
        <v>6.1391821076796369E-3</v>
      </c>
      <c r="EZ311" s="26">
        <f t="shared" si="1621"/>
        <v>-3.9747637306542143E-3</v>
      </c>
      <c r="FA311" s="26">
        <f t="shared" si="1622"/>
        <v>-1.3150537062816468E-2</v>
      </c>
      <c r="FB311" s="26">
        <f t="shared" si="1623"/>
        <v>0</v>
      </c>
      <c r="FC311" s="26"/>
      <c r="FD311" s="26"/>
      <c r="FE311" s="26">
        <f t="shared" si="1624"/>
        <v>0.99744867085954558</v>
      </c>
      <c r="FF311" s="26">
        <f t="shared" si="1625"/>
        <v>1.0246511019823674</v>
      </c>
      <c r="FG311" s="26">
        <f>FF311/FF$316</f>
        <v>1.0172132986746432</v>
      </c>
      <c r="FW311" s="26">
        <f t="shared" si="1627"/>
        <v>2.127001295418244</v>
      </c>
      <c r="GH311" s="3"/>
      <c r="GI311" s="3"/>
      <c r="GJ311" s="3"/>
      <c r="GY311" s="14"/>
    </row>
    <row r="312" spans="1:241" s="485" customFormat="1" x14ac:dyDescent="0.2">
      <c r="A312" s="485" t="s">
        <v>200</v>
      </c>
      <c r="B312" s="498">
        <f t="shared" ref="B312:B314" si="1628">B311+1</f>
        <v>2015</v>
      </c>
      <c r="C312" s="42">
        <f>'Annual Data - MER Dec 2019 PNNL'!C79</f>
        <v>4790.777</v>
      </c>
      <c r="D312" s="251">
        <f>'Annual Data - MER Dec 2019 PNNL'!F79</f>
        <v>4642.884</v>
      </c>
      <c r="E312" s="42">
        <f>'Annual Data - MER Dec 2019 PNNL'!I79</f>
        <v>3365.9639999999999</v>
      </c>
      <c r="F312" s="42">
        <f>'Annual Data - MER Dec 2019 PNNL'!L79</f>
        <v>26.056000000000001</v>
      </c>
      <c r="G312" s="27"/>
      <c r="H312" s="42">
        <f t="shared" si="1564"/>
        <v>12825.681</v>
      </c>
      <c r="I312" s="27">
        <f t="shared" si="1565"/>
        <v>3758.992086752638</v>
      </c>
      <c r="L312" s="27">
        <f>[11]National!H242</f>
        <v>4790.7780000000002</v>
      </c>
      <c r="M312" s="42">
        <f>[10]Commercial_Total!D241</f>
        <v>4504.8991203399992</v>
      </c>
      <c r="N312" s="42">
        <f>[12]Total_Industrial!F247</f>
        <v>3400.4695137002655</v>
      </c>
      <c r="O312" s="440">
        <v>1E-3</v>
      </c>
      <c r="P312" s="27"/>
      <c r="Q312" s="27">
        <f t="shared" ref="Q312:Q314" si="1629">SUM(L312:P312)</f>
        <v>12696.147634040264</v>
      </c>
      <c r="R312" s="27">
        <f t="shared" ref="R312:R314" si="1630">Q312/3.412</f>
        <v>3721.0280287339579</v>
      </c>
      <c r="S312" s="27"/>
      <c r="T312" s="51">
        <f t="shared" si="1441"/>
        <v>1.0000002087344078</v>
      </c>
      <c r="U312" s="51">
        <f t="shared" si="1442"/>
        <v>0.97028035168227311</v>
      </c>
      <c r="V312" s="51">
        <f t="shared" si="1443"/>
        <v>1.0102513020639157</v>
      </c>
      <c r="W312" s="51">
        <f t="shared" si="1444"/>
        <v>3.8378876266502919E-5</v>
      </c>
      <c r="X312" s="51" t="e">
        <f t="shared" si="1445"/>
        <v>#DIV/0!</v>
      </c>
      <c r="Y312" s="51">
        <f t="shared" si="1446"/>
        <v>0.98990046875797577</v>
      </c>
      <c r="AA312" s="23">
        <f t="shared" ref="AA312:AD312" si="1631">AA150</f>
        <v>117476.02939638936</v>
      </c>
      <c r="AB312" s="23">
        <f t="shared" si="1631"/>
        <v>87660.198809335794</v>
      </c>
      <c r="AC312" s="27">
        <f t="shared" si="1631"/>
        <v>3312.6647564787072</v>
      </c>
      <c r="AD312" s="58">
        <f t="shared" si="1631"/>
        <v>1.5883320923482331</v>
      </c>
      <c r="AE312" s="27">
        <f t="shared" si="1626"/>
        <v>12696.147634040264</v>
      </c>
      <c r="AF312" s="27">
        <f t="shared" si="1359"/>
        <v>17403.8</v>
      </c>
      <c r="AI312" s="267">
        <f t="shared" si="1360"/>
        <v>40.780898236140466</v>
      </c>
      <c r="AJ312" s="267">
        <f t="shared" si="1382"/>
        <v>51.390473459207222</v>
      </c>
      <c r="AK312" s="267">
        <f t="shared" si="1361"/>
        <v>1026.5057781804921</v>
      </c>
      <c r="AL312" s="51">
        <f t="shared" si="1362"/>
        <v>6.2959125790978191E-7</v>
      </c>
      <c r="AM312" s="498"/>
      <c r="AO312" s="371">
        <f t="shared" si="1383"/>
        <v>0.72950434008896126</v>
      </c>
      <c r="AP312" s="371">
        <f t="shared" si="1384"/>
        <v>0.7369471609648468</v>
      </c>
      <c r="AR312" s="242">
        <f t="shared" si="1568"/>
        <v>1.3073868897513594</v>
      </c>
      <c r="AS312" s="26">
        <f t="shared" si="1568"/>
        <v>1.2664571000490144</v>
      </c>
      <c r="AT312" s="26">
        <f t="shared" si="1568"/>
        <v>0.7159272549548632</v>
      </c>
      <c r="AU312" s="26">
        <f t="shared" si="1568"/>
        <v>0.62959125790978199</v>
      </c>
      <c r="AV312" s="26"/>
      <c r="AW312" s="26">
        <f t="shared" ref="AW312:AW314" si="1632">AO312/AO$316</f>
        <v>0.75705886770386555</v>
      </c>
      <c r="AZ312" s="371">
        <f t="shared" si="1569"/>
        <v>6.750021799629355</v>
      </c>
      <c r="BA312" s="371">
        <f t="shared" ref="BA312:BA314" si="1633">AB312/$AF312</f>
        <v>5.036842460229134</v>
      </c>
      <c r="BB312" s="371">
        <f t="shared" ref="BB312:BB314" si="1634">AC312/$AF312</f>
        <v>0.19034146315624792</v>
      </c>
      <c r="BC312" s="485">
        <f t="shared" ref="BC312:BC314" si="1635">AD312/$AF312</f>
        <v>9.1263522469129345E-5</v>
      </c>
      <c r="BE312" s="371"/>
      <c r="BI312" s="258">
        <f>[11]National!CQ242</f>
        <v>1.0198486201048493</v>
      </c>
      <c r="BJ312" s="258">
        <f>[10]Commercial_Total!Y241</f>
        <v>1.2587653193196231</v>
      </c>
      <c r="BK312" s="258">
        <f>[12]Total_Industrial!Z247</f>
        <v>0.93095176182794159</v>
      </c>
      <c r="BL312" s="51">
        <f t="shared" si="1502"/>
        <v>0.62959125790978199</v>
      </c>
      <c r="BO312" s="485">
        <f>[11]National!CU242</f>
        <v>1.2819421078561133</v>
      </c>
      <c r="BP312" s="485">
        <f>[10]Commercial_Total!X241</f>
        <v>1.0061105756659616</v>
      </c>
      <c r="BQ312" s="258">
        <f>[12]Total_Industrial!AD247</f>
        <v>0.76903517182156877</v>
      </c>
      <c r="BR312" s="51">
        <v>1</v>
      </c>
      <c r="CA312" s="83">
        <f t="shared" ref="CA312:CA314" si="1636">IF(FW312&gt;0,FW312,"NA")</f>
        <v>2.1888543723509954</v>
      </c>
      <c r="CB312" s="83">
        <f t="shared" ref="CB312:CB314" si="1637">IF(ISERR(AP312),"NA ", AP312/AP$316)</f>
        <v>0.7389641144948953</v>
      </c>
      <c r="CC312" s="83">
        <f t="shared" ref="CC312:CC314" si="1638">IF(ISERR(AO312),"NA ",IF(AO312&gt;0, AO312/AO$316,"NA"))</f>
        <v>0.75705886770386555</v>
      </c>
      <c r="CD312" s="83">
        <f t="shared" ref="CD312:CD314" si="1639">IF(CN312=1,EL312,"NA")</f>
        <v>0.70478528692798159</v>
      </c>
      <c r="CE312" s="83">
        <f t="shared" ref="CE312:CE314" si="1640">IF(CQ312&gt;0, FG312,"NA")</f>
        <v>1.0156750195301723</v>
      </c>
      <c r="CF312" s="83">
        <f t="shared" ref="CF312:CF314" si="1641">IF(CP312&gt;0,EW312, "NA")</f>
        <v>1.0575949714183921</v>
      </c>
      <c r="CG312" s="411">
        <f t="shared" ref="CG312:CG314" si="1642">IF(ISERR(CR312),"NA ", CR312)</f>
        <v>1.6570966746394995</v>
      </c>
      <c r="CH312" s="411">
        <f t="shared" si="1399"/>
        <v>1.6570916127006998</v>
      </c>
      <c r="CI312" s="9"/>
      <c r="CJ312" s="84">
        <f t="shared" ref="CJ312:CJ314" si="1643">IF(ISERR(CS312),"NA ", CS312)</f>
        <v>0.71583281006515576</v>
      </c>
      <c r="CL312" s="87">
        <f t="shared" ref="CL312:CL314" si="1644">AR312*AS312*AT312*AU312</f>
        <v>0.74631504017034211</v>
      </c>
      <c r="CM312" s="87">
        <f t="shared" ref="CM312:CM314" si="1645">AZ312*BA312*BB312*BC312</f>
        <v>5.9060099370625264E-4</v>
      </c>
      <c r="CN312" s="92">
        <f t="shared" ref="CN312:CN314" si="1646">IF(ISERR(CL312),0,IF(CL312&lt;0.0001,0,1))</f>
        <v>1</v>
      </c>
      <c r="CO312" s="92">
        <f t="shared" ref="CO312:CO314" si="1647">IF(ISERR(CM312),0,IF(CM312&lt;0.0001,0,1))</f>
        <v>1</v>
      </c>
      <c r="CP312" s="5">
        <f t="shared" ref="CP312:CP314" si="1648">IF(BI312*BJ312*BK312*BL312&gt;0,1,0)</f>
        <v>1</v>
      </c>
      <c r="CQ312" s="91">
        <f t="shared" ref="CQ312:CQ314" si="1649">IF(BO312*BP312*BQ312*BR312&gt;0,1,0)</f>
        <v>1</v>
      </c>
      <c r="CR312" s="37">
        <f t="shared" si="1585"/>
        <v>1.6570966746394995</v>
      </c>
      <c r="CS312" s="485">
        <f t="shared" ref="CS312:CS314" si="1650">CD312*CE312</f>
        <v>0.71583281006515576</v>
      </c>
      <c r="CT312" s="84">
        <f t="shared" ref="CT312:CT314" si="1651">IF(CO312=1,EB312,"NA ")</f>
        <v>1.0741695119711341</v>
      </c>
      <c r="CU312" s="3"/>
      <c r="CV312" s="226"/>
      <c r="CX312" s="26">
        <f t="shared" si="1403"/>
        <v>0.37734107526878552</v>
      </c>
      <c r="CY312" s="26">
        <f t="shared" si="1404"/>
        <v>0.35482409705615686</v>
      </c>
      <c r="CZ312" s="26">
        <f t="shared" si="1405"/>
        <v>0.26783474891100822</v>
      </c>
      <c r="DA312" s="26">
        <f t="shared" si="1406"/>
        <v>7.8764049444325223E-8</v>
      </c>
      <c r="DB312" s="26">
        <f t="shared" si="1407"/>
        <v>0</v>
      </c>
      <c r="DC312" s="485">
        <f t="shared" ref="DC312:DC314" si="1652">SUM(CX312:DB312)</f>
        <v>1</v>
      </c>
      <c r="DE312" s="26">
        <f t="shared" ref="DE312:DE314" si="1653">(CX312-CX311)/LN(CX312/CX311)</f>
        <v>0.37849946079037866</v>
      </c>
      <c r="DF312" s="26">
        <f t="shared" ref="DF312:DF314" si="1654">(CY312-CY311)/LN(CY312/CY311)</f>
        <v>0.35436046154342321</v>
      </c>
      <c r="DG312" s="26">
        <f t="shared" ref="DG312:DG314" si="1655">(CZ312-CZ311)/LN(CZ312/CZ311)</f>
        <v>0.26713800788255021</v>
      </c>
      <c r="DH312" s="26">
        <f t="shared" ref="DH312:DH314" si="1656">(DA312-DA311)/LN(DA312/DA311)</f>
        <v>7.8918397411490052E-8</v>
      </c>
      <c r="DI312" s="26" t="e">
        <f t="shared" ref="DI312:DI314" si="1657">(DB312-DB311)/LN(DB312/DB311)</f>
        <v>#DIV/0!</v>
      </c>
      <c r="DJ312" s="26">
        <f t="shared" ref="DJ312:DJ314" si="1658">SUM(DE312:DH312)</f>
        <v>0.99999800913474957</v>
      </c>
      <c r="DK312" s="26"/>
      <c r="DL312" s="26">
        <f t="shared" ref="DL312:DL314" si="1659">DE312/$DJ312</f>
        <v>0.37850021433330266</v>
      </c>
      <c r="DM312" s="26">
        <f t="shared" ref="DM312:DM314" si="1660">DF312/$DJ312</f>
        <v>0.35436116702875675</v>
      </c>
      <c r="DN312" s="26">
        <f t="shared" ref="DN312:DN314" si="1661">DG312/$DJ312</f>
        <v>0.267138539719386</v>
      </c>
      <c r="DO312" s="26">
        <f t="shared" ref="DO312:DO314" si="1662">DH312/$DJ312</f>
        <v>7.8918554527697877E-8</v>
      </c>
      <c r="DP312" s="26" t="e">
        <f t="shared" ref="DP312:DP314" si="1663">DI312/$DJ312</f>
        <v>#DIV/0!</v>
      </c>
      <c r="DQ312" s="26">
        <f t="shared" ref="DQ312:DQ314" si="1664">SUM(DL312:DO312)</f>
        <v>1</v>
      </c>
      <c r="DR312" s="26"/>
      <c r="DS312" s="26"/>
      <c r="DT312" s="26">
        <f t="shared" ref="DT312:DT314" si="1665">LN(AR312/AR311)</f>
        <v>-1.0347325955613258E-2</v>
      </c>
      <c r="DU312" s="26">
        <f t="shared" ref="DU312:DU314" si="1666">LN(AS312/AS311)</f>
        <v>-1.5515520721130372E-3</v>
      </c>
      <c r="DV312" s="26">
        <f t="shared" ref="DV312:DV314" si="1667">LN(AT312/AT311)</f>
        <v>-1.8340651026099331E-2</v>
      </c>
      <c r="DW312" s="26">
        <f t="shared" ref="DW312:DW314" si="1668">LN(AU312/AU311)</f>
        <v>-1.0425272570572663E-2</v>
      </c>
      <c r="DX312" s="26" t="e">
        <f t="shared" ref="DX312:DX314" si="1669">LN(AV312/AV311)</f>
        <v>#DIV/0!</v>
      </c>
      <c r="DZ312" s="26">
        <f t="shared" ref="DZ312:DZ314" si="1670">EXP(SUMPRODUCT($DL312:$DO312,DT312:DW312))</f>
        <v>0.9906779517738401</v>
      </c>
      <c r="EA312" s="26">
        <f t="shared" ref="EA312:EA314" si="1671">IF(ISERR(DZ312),EA311,DZ312*EA311)</f>
        <v>1.2925647556115067</v>
      </c>
      <c r="EB312" s="26">
        <f t="shared" ref="EB312:EB314" si="1672">EA312/EA$316</f>
        <v>1.0741695119711341</v>
      </c>
      <c r="ED312" s="26">
        <f t="shared" ref="ED312:ED314" si="1673">LN(AZ312/AZ311)</f>
        <v>-2.0530874024013046E-2</v>
      </c>
      <c r="EE312" s="26">
        <f t="shared" ref="EE312:EE314" si="1674">LN(BA312/BA311)</f>
        <v>-2.0583849713258509E-2</v>
      </c>
      <c r="EF312" s="26">
        <f t="shared" ref="EF312:EF314" si="1675">LN(BB312/BB311)</f>
        <v>-1.1985451728247782E-3</v>
      </c>
      <c r="EG312" s="26">
        <f t="shared" ref="EG312:EG314" si="1676">LN(BC312/BC311)</f>
        <v>-1.8239871482826051E-2</v>
      </c>
      <c r="EH312" s="26" t="e">
        <f t="shared" ref="EH312:EH314" si="1677">LN(BD312/BD311)</f>
        <v>#DIV/0!</v>
      </c>
      <c r="EJ312" s="26">
        <f t="shared" ref="EJ312:EJ314" si="1678">EXP(SUMPRODUCT($DL312:$DO312,ED312:EG312))</f>
        <v>0.98473251184170751</v>
      </c>
      <c r="EK312" s="26">
        <f t="shared" ref="EK312:EK314" si="1679">IF(ISERR(EJ312),EK311,EJ312*EK311)</f>
        <v>0.58476511700910427</v>
      </c>
      <c r="EL312" s="26">
        <f t="shared" ref="EL312:EL314" si="1680">EK312/EK$316</f>
        <v>0.70478528692798159</v>
      </c>
      <c r="EO312" s="26">
        <f t="shared" ref="EO312:EO314" si="1681">LN(BI312/BI311)</f>
        <v>-2.0982453873763907E-2</v>
      </c>
      <c r="EP312" s="26">
        <f t="shared" ref="EP312:EP314" si="1682">LN(BJ312/BJ311)</f>
        <v>-1.0041110210604417E-2</v>
      </c>
      <c r="EQ312" s="26">
        <f t="shared" ref="EQ312:EQ314" si="1683">LN(BK312/BK311)</f>
        <v>1.3654839828517996E-2</v>
      </c>
      <c r="ER312" s="26">
        <f t="shared" ref="ER312:ER314" si="1684">LN(BL312/BL311)</f>
        <v>-1.0425272570572663E-2</v>
      </c>
      <c r="EU312" s="26">
        <f t="shared" ref="EU312:EU314" si="1685">EXP(SUMPRODUCT($DL312:$DO312,EO312:ER312))</f>
        <v>0.99217843917598791</v>
      </c>
      <c r="EV312" s="26">
        <f t="shared" ref="EV312:EV314" si="1686">IF(ISERR(EU312),EV311,EU312*EV311)</f>
        <v>1.2633831388158998</v>
      </c>
      <c r="EW312" s="26">
        <f t="shared" ref="EW312:EW314" si="1687">EV312/EV$316</f>
        <v>1.0575949714183921</v>
      </c>
      <c r="EX312" s="26">
        <f t="shared" ref="EX312:EX314" si="1688">LN(EU312)</f>
        <v>-7.85230967180745E-3</v>
      </c>
      <c r="EY312" s="26">
        <f t="shared" ref="EY312:EY314" si="1689">LN(BO312/BO311)</f>
        <v>1.0635127918150331E-2</v>
      </c>
      <c r="EZ312" s="26">
        <f t="shared" ref="EZ312:EZ314" si="1690">LN(BP312/BP311)</f>
        <v>8.4895581384911677E-3</v>
      </c>
      <c r="FA312" s="26">
        <f t="shared" ref="FA312:FA314" si="1691">LN(BQ312/BQ311)</f>
        <v>-3.1995236997146265E-2</v>
      </c>
      <c r="FB312" s="26">
        <f t="shared" ref="FB312:FB314" si="1692">LN(BR312/BR311)</f>
        <v>0</v>
      </c>
      <c r="FC312" s="26"/>
      <c r="FD312" s="26"/>
      <c r="FE312" s="26">
        <f t="shared" ref="FE312:FE314" si="1693">EXP(SUMPRODUCT($DL312:$DO312,EY312:FB312))</f>
        <v>0.99848775163825021</v>
      </c>
      <c r="FF312" s="26">
        <f t="shared" ref="FF312:FF314" si="1694">IF(ISERR(FE312),FF311,FE312*FF311)</f>
        <v>1.0231015750320294</v>
      </c>
      <c r="FG312" s="26">
        <f t="shared" ref="FG312:FG314" si="1695">FF312/FF$316</f>
        <v>1.0156750195301723</v>
      </c>
      <c r="FW312" s="26">
        <f t="shared" si="1627"/>
        <v>2.1888543723509954</v>
      </c>
      <c r="GH312" s="3"/>
      <c r="GI312" s="3"/>
      <c r="GJ312" s="3"/>
      <c r="GY312" s="14"/>
    </row>
    <row r="313" spans="1:241" s="485" customFormat="1" x14ac:dyDescent="0.2">
      <c r="A313" s="485" t="s">
        <v>200</v>
      </c>
      <c r="B313" s="530">
        <f t="shared" si="1628"/>
        <v>2016</v>
      </c>
      <c r="C313" s="42">
        <f>'Annual Data - MER Dec 2019 PNNL'!C80</f>
        <v>4814.53</v>
      </c>
      <c r="D313" s="251">
        <f>'Annual Data - MER Dec 2019 PNNL'!F80</f>
        <v>4664.857</v>
      </c>
      <c r="E313" s="42">
        <f>'Annual Data - MER Dec 2019 PNNL'!I80</f>
        <v>3332.5520000000001</v>
      </c>
      <c r="F313" s="42">
        <f>'Annual Data - MER Dec 2019 PNNL'!L80</f>
        <v>25.579000000000001</v>
      </c>
      <c r="G313" s="27"/>
      <c r="H313" s="42">
        <f t="shared" ref="H313:H314" si="1696">SUM(C313:F313)</f>
        <v>12837.517999999998</v>
      </c>
      <c r="I313" s="27">
        <f t="shared" ref="I313:I314" si="1697">H313/3.412</f>
        <v>3762.4613130128951</v>
      </c>
      <c r="L313" s="27">
        <f>[11]National!H243</f>
        <v>4814.5329999999994</v>
      </c>
      <c r="M313" s="42">
        <f>[10]Commercial_Total!D242</f>
        <v>4526.8721203399991</v>
      </c>
      <c r="N313" s="42">
        <f>[12]Total_Industrial!F248</f>
        <v>3322.321239717322</v>
      </c>
      <c r="O313" s="440">
        <v>1E-3</v>
      </c>
      <c r="P313" s="27"/>
      <c r="Q313" s="27">
        <f t="shared" si="1629"/>
        <v>12663.727360057321</v>
      </c>
      <c r="R313" s="27">
        <f t="shared" si="1630"/>
        <v>3711.5261899347365</v>
      </c>
      <c r="S313" s="27"/>
      <c r="T313" s="51">
        <f t="shared" si="1441"/>
        <v>1.0000006231137826</v>
      </c>
      <c r="U313" s="51">
        <f t="shared" si="1442"/>
        <v>0.97042034093220841</v>
      </c>
      <c r="V313" s="51">
        <f t="shared" si="1443"/>
        <v>0.99693005231946019</v>
      </c>
      <c r="W313" s="51">
        <f t="shared" si="1444"/>
        <v>3.9094569764259741E-5</v>
      </c>
      <c r="X313" s="51" t="e">
        <f t="shared" si="1445"/>
        <v>#DIV/0!</v>
      </c>
      <c r="Y313" s="51">
        <f t="shared" si="1446"/>
        <v>0.98646228656172652</v>
      </c>
      <c r="AA313" s="23">
        <f t="shared" ref="AA313:AD313" si="1698">AA151</f>
        <v>118616.32745364003</v>
      </c>
      <c r="AB313" s="23">
        <f t="shared" si="1698"/>
        <v>88396.57117726907</v>
      </c>
      <c r="AC313" s="27">
        <f t="shared" si="1698"/>
        <v>3322.7589687369104</v>
      </c>
      <c r="AD313" s="58">
        <f t="shared" si="1698"/>
        <v>1.5945184419383405</v>
      </c>
      <c r="AE313" s="27">
        <f t="shared" si="1626"/>
        <v>12663.727360057321</v>
      </c>
      <c r="AF313" s="27">
        <f t="shared" si="1359"/>
        <v>17688.900000000001</v>
      </c>
      <c r="AI313" s="267">
        <f t="shared" si="1360"/>
        <v>40.589125488493231</v>
      </c>
      <c r="AJ313" s="267">
        <f t="shared" si="1382"/>
        <v>51.210946986415145</v>
      </c>
      <c r="AK313" s="267">
        <f t="shared" si="1361"/>
        <v>999.86826338482365</v>
      </c>
      <c r="AL313" s="51">
        <f t="shared" si="1362"/>
        <v>6.2714859464677782E-7</v>
      </c>
      <c r="AM313" s="530"/>
      <c r="AO313" s="371">
        <f t="shared" si="1383"/>
        <v>0.715913785484531</v>
      </c>
      <c r="AP313" s="371">
        <f t="shared" si="1384"/>
        <v>0.72573862704860093</v>
      </c>
      <c r="AR313" s="242">
        <f t="shared" si="1568"/>
        <v>1.3012388845104301</v>
      </c>
      <c r="AS313" s="26">
        <f t="shared" si="1568"/>
        <v>1.2620328836367107</v>
      </c>
      <c r="AT313" s="26">
        <f t="shared" si="1568"/>
        <v>0.69734915899880778</v>
      </c>
      <c r="AU313" s="26">
        <f t="shared" si="1568"/>
        <v>0.62714859464677786</v>
      </c>
      <c r="AV313" s="26"/>
      <c r="AW313" s="26">
        <f t="shared" si="1632"/>
        <v>0.74295497645211117</v>
      </c>
      <c r="AZ313" s="371">
        <f t="shared" si="1569"/>
        <v>6.7056926916676574</v>
      </c>
      <c r="BA313" s="371">
        <f t="shared" si="1633"/>
        <v>4.9972904577033654</v>
      </c>
      <c r="BB313" s="371">
        <f t="shared" si="1634"/>
        <v>0.18784429606911171</v>
      </c>
      <c r="BC313" s="485">
        <f t="shared" si="1635"/>
        <v>9.0142317608123753E-5</v>
      </c>
      <c r="BE313" s="371"/>
      <c r="BI313" s="258">
        <f>[11]National!CQ243</f>
        <v>1.0049096533428878</v>
      </c>
      <c r="BJ313" s="258">
        <f>[10]Commercial_Total!Y242</f>
        <v>1.2527883849508941</v>
      </c>
      <c r="BK313" s="258">
        <f>[12]Total_Industrial!Z248</f>
        <v>0.91617288691134324</v>
      </c>
      <c r="BL313" s="51">
        <f t="shared" si="1502"/>
        <v>0.62714859464677786</v>
      </c>
      <c r="BO313" s="485">
        <f>[11]National!CU243</f>
        <v>1.294881465395209</v>
      </c>
      <c r="BP313" s="485">
        <f>[10]Commercial_Total!X242</f>
        <v>1.007379138246224</v>
      </c>
      <c r="BQ313" s="258">
        <f>[12]Total_Industrial!AD248</f>
        <v>0.76116252272417517</v>
      </c>
      <c r="BR313" s="51">
        <v>1</v>
      </c>
      <c r="CA313" s="83">
        <f t="shared" si="1636"/>
        <v>2.2247110462703277</v>
      </c>
      <c r="CB313" s="83">
        <f t="shared" si="1637"/>
        <v>0.7277249038989001</v>
      </c>
      <c r="CC313" s="83">
        <f t="shared" si="1638"/>
        <v>0.74295497645211117</v>
      </c>
      <c r="CD313" s="83">
        <f t="shared" si="1639"/>
        <v>0.69860748789403637</v>
      </c>
      <c r="CE313" s="83">
        <f t="shared" si="1640"/>
        <v>1.0172251144529494</v>
      </c>
      <c r="CF313" s="83">
        <f t="shared" si="1641"/>
        <v>1.0454747055433657</v>
      </c>
      <c r="CG313" s="411">
        <f t="shared" si="1642"/>
        <v>1.6528652583212577</v>
      </c>
      <c r="CH313" s="411">
        <f t="shared" si="1399"/>
        <v>1.6528601429945227</v>
      </c>
      <c r="CI313" s="9"/>
      <c r="CJ313" s="84">
        <f t="shared" si="1643"/>
        <v>0.71064108183069863</v>
      </c>
      <c r="CL313" s="87">
        <f t="shared" si="1644"/>
        <v>0.71820502378143436</v>
      </c>
      <c r="CM313" s="87">
        <f t="shared" si="1645"/>
        <v>5.6742043372517666E-4</v>
      </c>
      <c r="CN313" s="92">
        <f t="shared" si="1646"/>
        <v>1</v>
      </c>
      <c r="CO313" s="92">
        <f t="shared" si="1647"/>
        <v>1</v>
      </c>
      <c r="CP313" s="5">
        <f t="shared" si="1648"/>
        <v>1</v>
      </c>
      <c r="CQ313" s="91">
        <f t="shared" si="1649"/>
        <v>1</v>
      </c>
      <c r="CR313" s="37">
        <f t="shared" si="1585"/>
        <v>1.6528652583212577</v>
      </c>
      <c r="CS313" s="485">
        <f t="shared" si="1650"/>
        <v>0.71064108183069863</v>
      </c>
      <c r="CT313" s="84">
        <f t="shared" si="1651"/>
        <v>1.0634798357111246</v>
      </c>
      <c r="CU313" s="3"/>
      <c r="CV313" s="226"/>
      <c r="CX313" s="26">
        <f t="shared" si="1403"/>
        <v>0.38018293217410259</v>
      </c>
      <c r="CY313" s="26">
        <f t="shared" si="1404"/>
        <v>0.35746759162063235</v>
      </c>
      <c r="CZ313" s="26">
        <f t="shared" si="1405"/>
        <v>0.26234939723957257</v>
      </c>
      <c r="DA313" s="26">
        <f t="shared" si="1406"/>
        <v>7.8965692451189478E-8</v>
      </c>
      <c r="DB313" s="26">
        <f t="shared" si="1407"/>
        <v>0</v>
      </c>
      <c r="DC313" s="485">
        <f t="shared" si="1652"/>
        <v>1</v>
      </c>
      <c r="DE313" s="26">
        <f t="shared" si="1653"/>
        <v>0.37876022684025146</v>
      </c>
      <c r="DF313" s="26">
        <f t="shared" si="1654"/>
        <v>0.35614420921959278</v>
      </c>
      <c r="DG313" s="26">
        <f t="shared" si="1655"/>
        <v>0.26508261411588641</v>
      </c>
      <c r="DH313" s="26">
        <f t="shared" si="1656"/>
        <v>7.8864827984058214E-8</v>
      </c>
      <c r="DI313" s="26" t="e">
        <f t="shared" si="1657"/>
        <v>#DIV/0!</v>
      </c>
      <c r="DJ313" s="26">
        <f t="shared" si="1658"/>
        <v>0.99998712904055864</v>
      </c>
      <c r="DK313" s="26"/>
      <c r="DL313" s="26">
        <f t="shared" si="1659"/>
        <v>0.37876510191051593</v>
      </c>
      <c r="DM313" s="26">
        <f t="shared" si="1660"/>
        <v>0.35614879319626508</v>
      </c>
      <c r="DN313" s="26">
        <f t="shared" si="1661"/>
        <v>0.26508602602737585</v>
      </c>
      <c r="DO313" s="26">
        <f t="shared" si="1662"/>
        <v>7.8865843063125593E-8</v>
      </c>
      <c r="DP313" s="26" t="e">
        <f t="shared" si="1663"/>
        <v>#DIV/0!</v>
      </c>
      <c r="DQ313" s="26">
        <f t="shared" si="1664"/>
        <v>1</v>
      </c>
      <c r="DR313" s="26"/>
      <c r="DS313" s="26"/>
      <c r="DT313" s="26">
        <f t="shared" si="1665"/>
        <v>-4.7136056728848052E-3</v>
      </c>
      <c r="DU313" s="26">
        <f t="shared" si="1666"/>
        <v>-3.4994965026058102E-3</v>
      </c>
      <c r="DV313" s="26">
        <f t="shared" si="1667"/>
        <v>-2.6292331765897323E-2</v>
      </c>
      <c r="DW313" s="26">
        <f t="shared" si="1668"/>
        <v>-3.8873062455821268E-3</v>
      </c>
      <c r="DX313" s="26" t="e">
        <f t="shared" si="1669"/>
        <v>#DIV/0!</v>
      </c>
      <c r="DZ313" s="26">
        <f t="shared" si="1670"/>
        <v>0.99004842704910356</v>
      </c>
      <c r="EA313" s="26">
        <f t="shared" si="1671"/>
        <v>1.2797017031522813</v>
      </c>
      <c r="EB313" s="26">
        <f t="shared" si="1672"/>
        <v>1.0634798357111246</v>
      </c>
      <c r="ED313" s="26">
        <f t="shared" si="1673"/>
        <v>-6.5889133371194505E-3</v>
      </c>
      <c r="EE313" s="26">
        <f t="shared" si="1674"/>
        <v>-7.8835326770630865E-3</v>
      </c>
      <c r="EF313" s="26">
        <f t="shared" si="1675"/>
        <v>-1.320622640697184E-2</v>
      </c>
      <c r="EG313" s="26">
        <f t="shared" si="1676"/>
        <v>-1.2361444787706859E-2</v>
      </c>
      <c r="EH313" s="26" t="e">
        <f t="shared" si="1677"/>
        <v>#DIV/0!</v>
      </c>
      <c r="EJ313" s="26">
        <f t="shared" si="1678"/>
        <v>0.99123449489010607</v>
      </c>
      <c r="EK313" s="26">
        <f t="shared" si="1679"/>
        <v>0.57963935538787326</v>
      </c>
      <c r="EL313" s="26">
        <f t="shared" si="1680"/>
        <v>0.69860748789403637</v>
      </c>
      <c r="EO313" s="26">
        <f t="shared" si="1681"/>
        <v>-1.4756564321376536E-2</v>
      </c>
      <c r="EP313" s="26">
        <f t="shared" si="1682"/>
        <v>-4.7595603006426197E-3</v>
      </c>
      <c r="EQ313" s="26">
        <f t="shared" si="1683"/>
        <v>-1.600237461136764E-2</v>
      </c>
      <c r="ER313" s="26">
        <f t="shared" si="1684"/>
        <v>-3.8873062455821268E-3</v>
      </c>
      <c r="EU313" s="26">
        <f t="shared" si="1685"/>
        <v>0.98853978488686334</v>
      </c>
      <c r="EV313" s="26">
        <f t="shared" si="1686"/>
        <v>1.2489044962747597</v>
      </c>
      <c r="EW313" s="26">
        <f t="shared" si="1687"/>
        <v>1.0454747055433657</v>
      </c>
      <c r="EX313" s="26">
        <f t="shared" si="1688"/>
        <v>-1.152638944555851E-2</v>
      </c>
      <c r="EY313" s="26">
        <f t="shared" si="1689"/>
        <v>1.0042958648491975E-2</v>
      </c>
      <c r="EZ313" s="26">
        <f t="shared" si="1690"/>
        <v>1.2600637980368992E-3</v>
      </c>
      <c r="FA313" s="26">
        <f t="shared" si="1691"/>
        <v>-1.0289805805364609E-2</v>
      </c>
      <c r="FB313" s="26">
        <f t="shared" si="1692"/>
        <v>0</v>
      </c>
      <c r="FC313" s="26"/>
      <c r="FD313" s="26"/>
      <c r="FE313" s="26">
        <f t="shared" si="1693"/>
        <v>1.001526172144604</v>
      </c>
      <c r="FF313" s="26">
        <f t="shared" si="1694"/>
        <v>1.0246630041569438</v>
      </c>
      <c r="FG313" s="26">
        <f t="shared" si="1695"/>
        <v>1.0172251144529494</v>
      </c>
      <c r="FW313" s="26">
        <f t="shared" si="1627"/>
        <v>2.2247110462703277</v>
      </c>
      <c r="GH313" s="3"/>
      <c r="GI313" s="3"/>
      <c r="GJ313" s="3"/>
      <c r="GY313" s="14"/>
    </row>
    <row r="314" spans="1:241" s="485" customFormat="1" x14ac:dyDescent="0.2">
      <c r="A314" s="485" t="s">
        <v>200</v>
      </c>
      <c r="B314" s="530">
        <f t="shared" si="1628"/>
        <v>2017</v>
      </c>
      <c r="C314" s="42">
        <f>'Annual Data - MER Dec 2019 PNNL'!C81</f>
        <v>4703.9459999999999</v>
      </c>
      <c r="D314" s="251">
        <f>'Annual Data - MER Dec 2019 PNNL'!F81</f>
        <v>4616.0529999999999</v>
      </c>
      <c r="E314" s="42">
        <f>'Annual Data - MER Dec 2019 PNNL'!I81</f>
        <v>3358.4250000000002</v>
      </c>
      <c r="F314" s="42">
        <f>'Annual Data - MER Dec 2019 PNNL'!L81</f>
        <v>25.667000000000002</v>
      </c>
      <c r="G314" s="27"/>
      <c r="H314" s="42">
        <f t="shared" si="1696"/>
        <v>12704.090999999999</v>
      </c>
      <c r="I314" s="27">
        <f t="shared" si="1697"/>
        <v>3723.356096131301</v>
      </c>
      <c r="L314" s="27">
        <f>[11]National!H244</f>
        <v>4703.9449999999997</v>
      </c>
      <c r="M314" s="42">
        <f>[10]Commercial_Total!D243</f>
        <v>4478.068120339999</v>
      </c>
      <c r="N314" s="42">
        <f>[12]Total_Industrial!F249</f>
        <v>3309.9235606710295</v>
      </c>
      <c r="O314" s="440">
        <v>1E-3</v>
      </c>
      <c r="P314" s="27"/>
      <c r="Q314" s="27">
        <f t="shared" si="1629"/>
        <v>12491.937681011028</v>
      </c>
      <c r="R314" s="27">
        <f t="shared" si="1630"/>
        <v>3661.1775149504774</v>
      </c>
      <c r="S314" s="27"/>
      <c r="T314" s="51">
        <f t="shared" si="1441"/>
        <v>0.99999978741252549</v>
      </c>
      <c r="U314" s="51">
        <f t="shared" si="1442"/>
        <v>0.97010760499067039</v>
      </c>
      <c r="V314" s="51">
        <f t="shared" si="1443"/>
        <v>0.98555827826169384</v>
      </c>
      <c r="W314" s="51">
        <f t="shared" si="1444"/>
        <v>3.8960532980091166E-5</v>
      </c>
      <c r="X314" s="51" t="e">
        <f t="shared" si="1445"/>
        <v>#DIV/0!</v>
      </c>
      <c r="Y314" s="51">
        <f t="shared" si="1446"/>
        <v>0.98330039362997557</v>
      </c>
      <c r="AA314" s="23">
        <f t="shared" ref="AA314:AD314" si="1699">AA152</f>
        <v>119832.78688417681</v>
      </c>
      <c r="AB314" s="23">
        <f t="shared" si="1699"/>
        <v>89213.866754116825</v>
      </c>
      <c r="AC314" s="27">
        <f t="shared" si="1699"/>
        <v>3411.1451887400694</v>
      </c>
      <c r="AD314" s="58">
        <f t="shared" si="1699"/>
        <v>1.6277856047081845</v>
      </c>
      <c r="AE314" s="27">
        <f t="shared" si="1626"/>
        <v>12491.937681011028</v>
      </c>
      <c r="AF314" s="27">
        <f t="shared" si="1359"/>
        <v>18108.099999999999</v>
      </c>
      <c r="AI314" s="267">
        <f t="shared" si="1360"/>
        <v>39.254240198440442</v>
      </c>
      <c r="AJ314" s="267">
        <f t="shared" si="1382"/>
        <v>50.194754282784814</v>
      </c>
      <c r="AK314" s="267">
        <f t="shared" si="1361"/>
        <v>970.32620352743561</v>
      </c>
      <c r="AL314" s="51">
        <f t="shared" si="1362"/>
        <v>6.1433151706687544E-7</v>
      </c>
      <c r="AM314" s="530"/>
      <c r="AO314" s="371">
        <f t="shared" si="1383"/>
        <v>0.68985358381116901</v>
      </c>
      <c r="AP314" s="371">
        <f t="shared" si="1384"/>
        <v>0.70156951861321726</v>
      </c>
      <c r="AR314" s="242">
        <f t="shared" si="1568"/>
        <v>1.2584440564654134</v>
      </c>
      <c r="AS314" s="26">
        <f t="shared" si="1568"/>
        <v>1.236990023007061</v>
      </c>
      <c r="AT314" s="26">
        <f t="shared" si="1568"/>
        <v>0.67674531412138206</v>
      </c>
      <c r="AU314" s="26">
        <f t="shared" si="1568"/>
        <v>0.6143315170668755</v>
      </c>
      <c r="AV314" s="26"/>
      <c r="AW314" s="26">
        <f t="shared" si="1632"/>
        <v>0.71591043992671655</v>
      </c>
      <c r="AZ314" s="371">
        <f t="shared" si="1569"/>
        <v>6.617634477619232</v>
      </c>
      <c r="BA314" s="371">
        <f t="shared" si="1633"/>
        <v>4.926738131229496</v>
      </c>
      <c r="BB314" s="371">
        <f t="shared" si="1634"/>
        <v>0.18837675894986608</v>
      </c>
      <c r="BC314" s="485">
        <f t="shared" si="1635"/>
        <v>8.9892678122397413E-5</v>
      </c>
      <c r="BE314" s="371"/>
      <c r="BI314" s="258">
        <f>[11]National!CQ244</f>
        <v>0.99177202575920931</v>
      </c>
      <c r="BJ314" s="258">
        <f>[10]Commercial_Total!Y243</f>
        <v>1.2282402911756649</v>
      </c>
      <c r="BK314" s="258">
        <f>[12]Total_Industrial!Z249</f>
        <v>0.90341354962775378</v>
      </c>
      <c r="BL314" s="51">
        <f t="shared" si="1502"/>
        <v>0.6143315170668755</v>
      </c>
      <c r="BO314" s="485">
        <f>[11]National!CU244</f>
        <v>1.2688844046615095</v>
      </c>
      <c r="BP314" s="485">
        <f>[10]Commercial_Total!X243</f>
        <v>1.0071237948260279</v>
      </c>
      <c r="BQ314" s="258">
        <f>[12]Total_Industrial!AD249</f>
        <v>0.74910601342679517</v>
      </c>
      <c r="BR314" s="51">
        <v>1</v>
      </c>
      <c r="CA314" s="83">
        <f t="shared" si="1636"/>
        <v>2.2774333111141853</v>
      </c>
      <c r="CB314" s="83">
        <f t="shared" si="1637"/>
        <v>0.70348964693732763</v>
      </c>
      <c r="CC314" s="83">
        <f t="shared" si="1638"/>
        <v>0.71591043992671655</v>
      </c>
      <c r="CD314" s="83">
        <f t="shared" si="1639"/>
        <v>0.6921092440259613</v>
      </c>
      <c r="CE314" s="83">
        <f t="shared" si="1640"/>
        <v>1.005117363381226</v>
      </c>
      <c r="CF314" s="83">
        <f t="shared" si="1641"/>
        <v>1.0291261987255425</v>
      </c>
      <c r="CG314" s="411">
        <f t="shared" si="1642"/>
        <v>1.6304434042666152</v>
      </c>
      <c r="CH314" s="411">
        <f t="shared" si="1399"/>
        <v>1.630438283663515</v>
      </c>
      <c r="CI314" s="9"/>
      <c r="CJ314" s="84">
        <f t="shared" si="1643"/>
        <v>0.69565101852714784</v>
      </c>
      <c r="CL314" s="87">
        <f t="shared" si="1644"/>
        <v>0.64718458525426092</v>
      </c>
      <c r="CM314" s="87">
        <f t="shared" si="1645"/>
        <v>5.5209510202722603E-4</v>
      </c>
      <c r="CN314" s="92">
        <f t="shared" si="1646"/>
        <v>1</v>
      </c>
      <c r="CO314" s="92">
        <f t="shared" si="1647"/>
        <v>1</v>
      </c>
      <c r="CP314" s="5">
        <f t="shared" si="1648"/>
        <v>1</v>
      </c>
      <c r="CQ314" s="91">
        <f t="shared" si="1649"/>
        <v>1</v>
      </c>
      <c r="CR314" s="37">
        <f t="shared" si="1585"/>
        <v>1.6304434042666152</v>
      </c>
      <c r="CS314" s="485">
        <f t="shared" si="1650"/>
        <v>0.69565101852714784</v>
      </c>
      <c r="CT314" s="84">
        <f t="shared" si="1651"/>
        <v>1.0343893628154786</v>
      </c>
      <c r="CU314" s="3"/>
      <c r="CV314" s="226"/>
      <c r="CX314" s="26">
        <f t="shared" si="1403"/>
        <v>0.37655847476332338</v>
      </c>
      <c r="CY314" s="26">
        <f t="shared" si="1404"/>
        <v>0.35847666188305616</v>
      </c>
      <c r="CZ314" s="26">
        <f t="shared" si="1405"/>
        <v>0.2649647833019883</v>
      </c>
      <c r="DA314" s="26">
        <f t="shared" si="1406"/>
        <v>8.0051632143514311E-8</v>
      </c>
      <c r="DB314" s="26">
        <f t="shared" si="1407"/>
        <v>0</v>
      </c>
      <c r="DC314" s="485">
        <f t="shared" si="1652"/>
        <v>0.99999999999999989</v>
      </c>
      <c r="DE314" s="26">
        <f t="shared" si="1653"/>
        <v>0.37836781019240945</v>
      </c>
      <c r="DF314" s="26">
        <f t="shared" si="1654"/>
        <v>0.35797188971679295</v>
      </c>
      <c r="DG314" s="26">
        <f t="shared" si="1655"/>
        <v>0.26365492828039422</v>
      </c>
      <c r="DH314" s="26">
        <f t="shared" si="1656"/>
        <v>7.9507426289802657E-8</v>
      </c>
      <c r="DI314" s="26" t="e">
        <f t="shared" si="1657"/>
        <v>#DIV/0!</v>
      </c>
      <c r="DJ314" s="26">
        <f t="shared" si="1658"/>
        <v>0.99999470769702292</v>
      </c>
      <c r="DK314" s="26"/>
      <c r="DL314" s="26">
        <f t="shared" si="1659"/>
        <v>0.37836981264009534</v>
      </c>
      <c r="DM314" s="26">
        <f t="shared" si="1660"/>
        <v>0.35797378422251691</v>
      </c>
      <c r="DN314" s="26">
        <f t="shared" si="1661"/>
        <v>0.26365632362954067</v>
      </c>
      <c r="DO314" s="26">
        <f t="shared" si="1662"/>
        <v>7.95078470694184E-8</v>
      </c>
      <c r="DP314" s="26" t="e">
        <f t="shared" si="1663"/>
        <v>#DIV/0!</v>
      </c>
      <c r="DQ314" s="26">
        <f t="shared" si="1664"/>
        <v>0.99999999999999989</v>
      </c>
      <c r="DR314" s="26"/>
      <c r="DS314" s="26"/>
      <c r="DT314" s="26">
        <f t="shared" si="1665"/>
        <v>-3.344071669272064E-2</v>
      </c>
      <c r="DU314" s="26">
        <f t="shared" si="1666"/>
        <v>-2.0042792641449481E-2</v>
      </c>
      <c r="DV314" s="26">
        <f t="shared" si="1667"/>
        <v>-2.9991226428756828E-2</v>
      </c>
      <c r="DW314" s="26">
        <f t="shared" si="1668"/>
        <v>-2.0648793097874703E-2</v>
      </c>
      <c r="DX314" s="26" t="e">
        <f t="shared" si="1669"/>
        <v>#DIV/0!</v>
      </c>
      <c r="DZ314" s="26">
        <f t="shared" si="1670"/>
        <v>0.97264595724450753</v>
      </c>
      <c r="EA314" s="26">
        <f t="shared" si="1671"/>
        <v>1.2446966880499772</v>
      </c>
      <c r="EB314" s="26">
        <f t="shared" si="1672"/>
        <v>1.0343893628154786</v>
      </c>
      <c r="ED314" s="26">
        <f t="shared" si="1673"/>
        <v>-1.3218844690132124E-2</v>
      </c>
      <c r="EE314" s="26">
        <f t="shared" si="1674"/>
        <v>-1.4218724680297027E-2</v>
      </c>
      <c r="EF314" s="26">
        <f t="shared" si="1675"/>
        <v>2.8305871198256102E-3</v>
      </c>
      <c r="EG314" s="26">
        <f t="shared" si="1676"/>
        <v>-2.7732346670484181E-3</v>
      </c>
      <c r="EH314" s="26" t="e">
        <f t="shared" si="1677"/>
        <v>#DIV/0!</v>
      </c>
      <c r="EJ314" s="26">
        <f t="shared" si="1678"/>
        <v>0.99069829055559644</v>
      </c>
      <c r="EK314" s="26">
        <f t="shared" si="1679"/>
        <v>0.57424771852151391</v>
      </c>
      <c r="EL314" s="26">
        <f t="shared" si="1680"/>
        <v>0.6921092440259613</v>
      </c>
      <c r="EO314" s="26">
        <f t="shared" si="1681"/>
        <v>-1.3159651149781989E-2</v>
      </c>
      <c r="EP314" s="26">
        <f t="shared" si="1682"/>
        <v>-1.9789287503907075E-2</v>
      </c>
      <c r="EQ314" s="26">
        <f t="shared" si="1683"/>
        <v>-1.4024666445297198E-2</v>
      </c>
      <c r="ER314" s="26">
        <f t="shared" si="1684"/>
        <v>-2.0648793097874703E-2</v>
      </c>
      <c r="EU314" s="26">
        <f t="shared" si="1685"/>
        <v>0.98436259937123338</v>
      </c>
      <c r="EV314" s="26">
        <f t="shared" si="1686"/>
        <v>1.2293748763194434</v>
      </c>
      <c r="EW314" s="26">
        <f t="shared" si="1687"/>
        <v>1.0291261987255425</v>
      </c>
      <c r="EX314" s="26">
        <f t="shared" si="1688"/>
        <v>-1.5760954511631751E-2</v>
      </c>
      <c r="EY314" s="26">
        <f t="shared" si="1689"/>
        <v>-2.0281065542938431E-2</v>
      </c>
      <c r="EZ314" s="26">
        <f t="shared" si="1690"/>
        <v>-2.5350513754204796E-4</v>
      </c>
      <c r="FA314" s="26">
        <f t="shared" si="1691"/>
        <v>-1.5966386286483968E-2</v>
      </c>
      <c r="FB314" s="26">
        <f t="shared" si="1692"/>
        <v>0</v>
      </c>
      <c r="FC314" s="26"/>
      <c r="FD314" s="26"/>
      <c r="FE314" s="26">
        <f t="shared" si="1693"/>
        <v>0.98809727473329767</v>
      </c>
      <c r="FF314" s="26">
        <f t="shared" si="1694"/>
        <v>1.0124667219275099</v>
      </c>
      <c r="FG314" s="26">
        <f t="shared" si="1695"/>
        <v>1.005117363381226</v>
      </c>
      <c r="FW314" s="26">
        <f t="shared" si="1627"/>
        <v>2.2774333111141853</v>
      </c>
      <c r="GH314" s="3"/>
      <c r="GI314" s="3"/>
      <c r="GJ314" s="3"/>
      <c r="GY314" s="14"/>
    </row>
    <row r="315" spans="1:241" s="485" customFormat="1" x14ac:dyDescent="0.2">
      <c r="C315" s="27"/>
      <c r="D315" s="27"/>
      <c r="E315" s="27"/>
      <c r="F315" s="27">
        <f>'Annual Data - MER Dec 2019 PNNL'!L82</f>
        <v>26.152000000000001</v>
      </c>
      <c r="G315" s="27"/>
      <c r="H315" s="27"/>
      <c r="L315" s="27"/>
      <c r="M315" s="27"/>
      <c r="N315" s="27"/>
      <c r="O315" s="27"/>
      <c r="P315" s="27"/>
      <c r="Q315" s="27"/>
      <c r="R315" s="27"/>
      <c r="S315" s="27"/>
      <c r="T315" s="484"/>
      <c r="U315" s="484"/>
      <c r="V315" s="484"/>
      <c r="W315" s="484"/>
      <c r="X315" s="484"/>
      <c r="Y315" s="484"/>
      <c r="AA315" s="23"/>
      <c r="AB315" s="23"/>
      <c r="AC315" s="23"/>
      <c r="AD315" s="26"/>
      <c r="AE315" s="27"/>
      <c r="AF315" s="27"/>
      <c r="AI315" s="267"/>
      <c r="AJ315" s="267"/>
      <c r="AK315" s="267"/>
      <c r="AL315" s="51"/>
      <c r="AM315" s="484"/>
      <c r="AO315" s="371"/>
      <c r="AP315" s="371"/>
      <c r="AR315" s="26"/>
      <c r="AS315" s="26"/>
      <c r="AT315" s="26"/>
      <c r="AU315" s="26"/>
      <c r="AV315" s="26"/>
      <c r="AW315" s="26"/>
      <c r="AZ315" s="371"/>
      <c r="BA315" s="371"/>
      <c r="BB315" s="371"/>
      <c r="BE315" s="371"/>
      <c r="CU315" s="3"/>
      <c r="CV315" s="226"/>
      <c r="CX315" s="26"/>
      <c r="CY315" s="26"/>
      <c r="CZ315" s="26"/>
      <c r="DA315" s="26"/>
      <c r="DB315" s="26"/>
      <c r="DE315" s="26"/>
      <c r="DF315" s="26"/>
      <c r="DG315" s="26"/>
      <c r="DH315" s="26"/>
      <c r="DI315" s="26"/>
      <c r="DJ315" s="26"/>
      <c r="DK315" s="26"/>
      <c r="DL315" s="26"/>
      <c r="DM315" s="26"/>
      <c r="DN315" s="26"/>
      <c r="DO315" s="26"/>
      <c r="DP315" s="26"/>
      <c r="DQ315" s="26"/>
      <c r="DR315" s="26"/>
      <c r="DS315" s="26"/>
      <c r="DT315" s="26"/>
      <c r="DU315" s="26"/>
      <c r="DV315" s="26"/>
      <c r="DW315" s="26"/>
      <c r="DX315" s="26"/>
      <c r="DZ315" s="26"/>
      <c r="EA315" s="26"/>
      <c r="EB315" s="26"/>
      <c r="ED315" s="26"/>
      <c r="EE315" s="26"/>
      <c r="EF315" s="26"/>
      <c r="EG315" s="26"/>
      <c r="EH315" s="26"/>
      <c r="EJ315" s="26"/>
      <c r="EK315" s="26"/>
      <c r="EL315" s="26"/>
      <c r="EU315" s="26"/>
      <c r="EV315" s="26"/>
      <c r="EW315" s="26"/>
      <c r="EX315" s="26"/>
      <c r="EY315" s="26"/>
      <c r="EZ315" s="26"/>
      <c r="FA315" s="26"/>
      <c r="FB315" s="26"/>
      <c r="FC315" s="26"/>
      <c r="FD315" s="26"/>
      <c r="FE315" s="26"/>
      <c r="FF315" s="26"/>
      <c r="FG315" s="26"/>
      <c r="GH315" s="3"/>
      <c r="GI315" s="3"/>
      <c r="GJ315" s="3"/>
      <c r="GY315" s="14"/>
    </row>
    <row r="316" spans="1:241" x14ac:dyDescent="0.2">
      <c r="A316" t="s">
        <v>123</v>
      </c>
      <c r="B316" s="1">
        <f>Base_year</f>
        <v>1985</v>
      </c>
      <c r="C316" s="42"/>
      <c r="D316" s="42"/>
      <c r="E316" s="42"/>
      <c r="F316" s="42"/>
      <c r="G316" s="42"/>
      <c r="H316" s="42"/>
      <c r="I316" s="1"/>
      <c r="J316" s="1"/>
      <c r="K316" s="525"/>
      <c r="L316" s="27">
        <f>MATCH(B316,B246:B307,0)</f>
        <v>37</v>
      </c>
      <c r="M316" s="27"/>
      <c r="N316" s="27"/>
      <c r="O316" s="27"/>
      <c r="P316" s="27"/>
      <c r="Q316" s="27">
        <f>INDEX(Q246:Q307,Base_row,1)</f>
        <v>7661.7053256025465</v>
      </c>
      <c r="R316" s="27"/>
      <c r="S316" s="27"/>
      <c r="T316" s="1"/>
      <c r="U316" s="1"/>
      <c r="V316" s="1"/>
      <c r="W316" s="1"/>
      <c r="X316" s="1"/>
      <c r="Y316" s="1"/>
      <c r="AA316" s="23"/>
      <c r="AB316" s="23"/>
      <c r="AC316" s="23"/>
      <c r="AD316" s="26"/>
      <c r="AE316" s="27"/>
      <c r="AF316" s="27"/>
      <c r="AI316" s="267">
        <f>INDEX(AI246:AI307,Base_row,1)</f>
        <v>31.19267797147349</v>
      </c>
      <c r="AJ316" s="267">
        <f>INDEX(AJ246:AJ307,Base_row,1)</f>
        <v>40.578139960065215</v>
      </c>
      <c r="AK316" s="267">
        <f>INDEX(AK246:AK307,Base_row,1)</f>
        <v>1433.8129622474141</v>
      </c>
      <c r="AL316" s="51">
        <f>INDEX(AL246:AL307,Base_row,1)</f>
        <v>9.9999999999999995E-7</v>
      </c>
      <c r="AM316" s="1"/>
      <c r="AO316" s="34">
        <f>INDEX(AO246:AO307,Base_row,1)</f>
        <v>0.96360319020041829</v>
      </c>
      <c r="AP316" s="34">
        <f>INDEX(AP246:AP307,Base_row,1)</f>
        <v>0.99727056633673328</v>
      </c>
      <c r="AR316" s="26">
        <f>AI316/AI$154</f>
        <v>0.1690994290050408</v>
      </c>
      <c r="AS316" s="26">
        <f>AJ316/AJ$154</f>
        <v>0.20558936121847057</v>
      </c>
      <c r="AT316" s="26">
        <f>AK316/AK$154</f>
        <v>115.88553827320607</v>
      </c>
      <c r="AU316" s="26">
        <f>AL316/AL$154</f>
        <v>5.1593596511604137E-8</v>
      </c>
      <c r="AV316" s="26"/>
      <c r="AW316" s="26">
        <f>AO316/AO$154</f>
        <v>0.11063358236391276</v>
      </c>
      <c r="AZ316" s="34"/>
      <c r="BA316" s="34"/>
      <c r="BB316" s="34"/>
      <c r="BE316" s="34"/>
      <c r="CU316" s="3"/>
      <c r="CV316" s="226"/>
      <c r="CW316" s="5"/>
      <c r="CX316" s="26">
        <v>0.19211732824189154</v>
      </c>
      <c r="CY316" s="26">
        <v>0.15738013032912224</v>
      </c>
      <c r="CZ316" s="26">
        <v>0.37537810467047805</v>
      </c>
      <c r="DA316" s="26">
        <v>0.27512443675850806</v>
      </c>
      <c r="DB316" s="26">
        <v>0.27512443675850806</v>
      </c>
      <c r="DC316">
        <f t="shared" si="1303"/>
        <v>1.275124436758508</v>
      </c>
      <c r="DE316" s="26"/>
      <c r="DF316" s="26"/>
      <c r="DG316" s="26"/>
      <c r="DH316" s="26"/>
      <c r="DI316" s="26"/>
      <c r="DJ316" s="26"/>
      <c r="DK316" s="26"/>
      <c r="DL316" s="26">
        <v>0.19317996841272181</v>
      </c>
      <c r="DM316" s="26">
        <v>0.1585644816569923</v>
      </c>
      <c r="DN316" s="26">
        <v>0.37573945219058641</v>
      </c>
      <c r="DO316" s="26">
        <v>0.27251609773969954</v>
      </c>
      <c r="DP316" s="26" t="e">
        <f>DI316/$DJ316</f>
        <v>#DIV/0!</v>
      </c>
      <c r="DQ316" s="26"/>
      <c r="DR316" s="26"/>
      <c r="DS316" s="26"/>
      <c r="DT316" s="26"/>
      <c r="DU316" s="26"/>
      <c r="DV316" s="26"/>
      <c r="DW316" s="26"/>
      <c r="DX316" s="26"/>
      <c r="DZ316" s="26"/>
      <c r="EA316" s="26">
        <f>INDEX(EA246:EA307,Base_row,1)</f>
        <v>1.2033154369086594</v>
      </c>
      <c r="EB316" s="26"/>
      <c r="ED316" s="26"/>
      <c r="EE316" s="26"/>
      <c r="EF316" s="26"/>
      <c r="EG316" s="26"/>
      <c r="EH316" s="26"/>
      <c r="EJ316" s="26">
        <f>INDEX(EJ246:EJ307,Base_row,1)</f>
        <v>0.98863953908397706</v>
      </c>
      <c r="EK316" s="26">
        <f>INDEX(EK246:EK307,Base_row,1)</f>
        <v>0.82970676013680522</v>
      </c>
      <c r="EL316" s="26"/>
      <c r="EU316" s="26">
        <f>INDEX(EU246:EU307,Base_row,1)</f>
        <v>0.99624699103184533</v>
      </c>
      <c r="EV316" s="26">
        <f>INDEX(EV246:EV307,Base_row,1)</f>
        <v>1.1945812650012084</v>
      </c>
      <c r="EW316" s="26"/>
      <c r="EX316" s="26"/>
      <c r="EY316" s="26"/>
      <c r="EZ316" s="26"/>
      <c r="FA316" s="26"/>
      <c r="FB316" s="26"/>
      <c r="FC316" s="26"/>
      <c r="FD316" s="26"/>
      <c r="FE316" s="26">
        <f>INDEX(FE246:FE307,Base_row,1)</f>
        <v>0.98130100929450226</v>
      </c>
      <c r="FF316" s="26">
        <f>INDEX(FF246:FF307,Base_row,1)</f>
        <v>1.0073119406887574</v>
      </c>
      <c r="FG316" s="26"/>
      <c r="FY316" s="8">
        <f>FY310+1</f>
        <v>1</v>
      </c>
      <c r="FZ316" t="b">
        <f>(FY316+Begin_year_chart1&lt;=End_year_chart1)</f>
        <v>1</v>
      </c>
      <c r="GD316" s="11"/>
      <c r="GE316" s="11"/>
      <c r="GF316" s="11"/>
      <c r="GG316" s="11">
        <f ca="1">IF(FZ316,OFFSET(B$10,$FZ$4+$FY316,0),"")</f>
        <v>1986</v>
      </c>
      <c r="GH316" s="11">
        <f ca="1">IF($FZ316,OFFSET(CA$10,$FZ$4+$FY316,0),"")</f>
        <v>1.0346241400560927</v>
      </c>
      <c r="GI316" s="11">
        <f ca="1">IF($FZ316,OFFSET(CJ$10,$FZ$4+$FY316,0),"")</f>
        <v>0.98118405710224932</v>
      </c>
      <c r="GJ316" s="11">
        <f ca="1">IF($FZ316,OFFSET(CF$10,$FZ$4+$FY316,0),"")</f>
        <v>0.98204728202621061</v>
      </c>
      <c r="GN316" s="11">
        <f t="shared" ref="GN316:GQ317" ca="1" si="1700">IF($FZ316,OFFSET(AR$10,$FZ$4+$FY316,0),"")</f>
        <v>0.98278661335957673</v>
      </c>
      <c r="GO316" s="11">
        <f t="shared" ca="1" si="1700"/>
        <v>0.98749388338319655</v>
      </c>
      <c r="GP316" s="11">
        <f t="shared" ca="1" si="1700"/>
        <v>0.96908610842963894</v>
      </c>
      <c r="GQ316" s="11">
        <f t="shared" ca="1" si="1700"/>
        <v>0.99688938725871945</v>
      </c>
      <c r="GY316" s="14"/>
    </row>
    <row r="317" spans="1:241" x14ac:dyDescent="0.2">
      <c r="A317" t="s">
        <v>169</v>
      </c>
      <c r="B317" s="1">
        <f>Base_year2</f>
        <v>1996</v>
      </c>
      <c r="C317" s="42"/>
      <c r="D317" s="42"/>
      <c r="E317" s="42"/>
      <c r="F317" s="42"/>
      <c r="G317" s="42"/>
      <c r="H317" s="42"/>
      <c r="I317" s="1"/>
      <c r="J317" s="1"/>
      <c r="K317" s="525"/>
      <c r="L317" s="27">
        <f>MATCH(B317,B246:B307,0)</f>
        <v>48</v>
      </c>
      <c r="M317" s="27"/>
      <c r="N317" s="27"/>
      <c r="O317" s="27"/>
      <c r="P317" s="27"/>
      <c r="Q317" s="27"/>
      <c r="R317" s="27"/>
      <c r="S317" s="27"/>
      <c r="T317" s="1"/>
      <c r="U317" s="1"/>
      <c r="V317" s="1"/>
      <c r="W317" s="1"/>
      <c r="X317" s="1"/>
      <c r="Y317" s="1"/>
      <c r="AA317" s="23"/>
      <c r="AB317" s="23"/>
      <c r="AC317" s="23"/>
      <c r="AD317" s="26"/>
      <c r="AE317" s="27"/>
      <c r="AF317" s="27"/>
      <c r="AI317" s="267"/>
      <c r="AJ317" s="267"/>
      <c r="AK317" s="267"/>
      <c r="AL317" s="51"/>
      <c r="AM317" s="1"/>
      <c r="AO317" s="34"/>
      <c r="AR317" s="26">
        <f t="shared" ref="AR317:AW317" si="1701">INDEX(AR246:AR307,base_row2,1)</f>
        <v>1.1846240330021056</v>
      </c>
      <c r="AS317" s="26">
        <f t="shared" si="1701"/>
        <v>1.1881726525744827</v>
      </c>
      <c r="AT317" s="26">
        <f t="shared" si="1701"/>
        <v>0.96277889293426178</v>
      </c>
      <c r="AU317" s="26">
        <f t="shared" si="1701"/>
        <v>0.76453559518161507</v>
      </c>
      <c r="AV317" s="26">
        <f t="shared" si="1701"/>
        <v>0</v>
      </c>
      <c r="AW317" s="26">
        <f t="shared" si="1701"/>
        <v>0.96641919769885321</v>
      </c>
      <c r="AZ317" s="34"/>
      <c r="BA317" s="34"/>
      <c r="BB317" s="34"/>
      <c r="BE317" s="34"/>
      <c r="CA317" s="26">
        <f>INDEX(CA246:CA307,base_row2,1)</f>
        <v>1.3874055162178818</v>
      </c>
      <c r="CB317" s="26"/>
      <c r="CC317" s="26"/>
      <c r="CD317" s="26">
        <f t="shared" ref="CD317:CJ317" si="1702">INDEX(CD246:CD307,base_row2,1)</f>
        <v>0.87219739218653047</v>
      </c>
      <c r="CE317" s="26">
        <f t="shared" si="1702"/>
        <v>1.0293084314144534</v>
      </c>
      <c r="CF317" s="26">
        <f t="shared" si="1702"/>
        <v>1.076478899451609</v>
      </c>
      <c r="CG317" s="26">
        <f t="shared" si="1702"/>
        <v>1.3408162118946034</v>
      </c>
      <c r="CH317" s="26">
        <f t="shared" si="1702"/>
        <v>1.3408153258662485</v>
      </c>
      <c r="CI317" s="26"/>
      <c r="CJ317" s="26">
        <f t="shared" si="1702"/>
        <v>0.8977601296352945</v>
      </c>
      <c r="CU317" s="3"/>
      <c r="CV317" s="226"/>
      <c r="CW317" s="5"/>
      <c r="CX317" s="26"/>
      <c r="CY317" s="26"/>
      <c r="CZ317" s="26"/>
      <c r="DA317" s="26"/>
      <c r="DB317" s="26"/>
      <c r="DE317" s="26"/>
      <c r="DF317" s="26"/>
      <c r="DG317" s="26"/>
      <c r="DH317" s="26"/>
      <c r="DI317" s="26"/>
      <c r="DJ317" s="26"/>
      <c r="DK317" s="26"/>
      <c r="DL317" s="26"/>
      <c r="DM317" s="26"/>
      <c r="DN317" s="26"/>
      <c r="DO317" s="26"/>
      <c r="DP317" s="26"/>
      <c r="DQ317" s="26"/>
      <c r="DR317" s="26"/>
      <c r="DS317" s="26"/>
      <c r="DT317" s="26">
        <v>-1.3764419303596612E-3</v>
      </c>
      <c r="DU317" s="26">
        <v>-2.4059571119773942E-3</v>
      </c>
      <c r="DV317" s="26">
        <v>-1.3742014352989265E-2</v>
      </c>
      <c r="DW317" s="26">
        <v>2.6065307443558501E-3</v>
      </c>
      <c r="DX317" s="26"/>
      <c r="DZ317" s="26"/>
      <c r="EA317" s="26"/>
      <c r="EB317" s="26"/>
      <c r="ED317" s="26">
        <v>-2.6996284006505063E-2</v>
      </c>
      <c r="EE317" s="26">
        <v>-2.290210832879978E-2</v>
      </c>
      <c r="EF317" s="26">
        <v>1.154962278973674E-2</v>
      </c>
      <c r="EG317" s="26">
        <v>-1.3582256648764706E-2</v>
      </c>
      <c r="EH317" s="26"/>
      <c r="EJ317" s="26"/>
      <c r="EK317" s="26"/>
      <c r="EL317" s="26"/>
      <c r="EU317" s="26"/>
      <c r="EV317" s="26"/>
      <c r="EW317" s="26"/>
      <c r="EX317" s="26"/>
      <c r="EY317" s="26"/>
      <c r="EZ317" s="26"/>
      <c r="FA317" s="26"/>
      <c r="FB317" s="26"/>
      <c r="FC317" s="26"/>
      <c r="FD317" s="26"/>
      <c r="FE317" s="26"/>
      <c r="FF317" s="26"/>
      <c r="FG317" s="26"/>
      <c r="GN317" s="11" t="str">
        <f t="shared" ca="1" si="1700"/>
        <v/>
      </c>
      <c r="GO317" s="11" t="str">
        <f t="shared" ca="1" si="1700"/>
        <v/>
      </c>
      <c r="GP317" s="11" t="str">
        <f t="shared" ca="1" si="1700"/>
        <v/>
      </c>
      <c r="GQ317" s="11" t="str">
        <f t="shared" ca="1" si="1700"/>
        <v/>
      </c>
      <c r="GY317" s="14"/>
      <c r="HA317">
        <f>CA317</f>
        <v>1.3874055162178818</v>
      </c>
      <c r="HB317">
        <f>CD317</f>
        <v>0.87219739218653047</v>
      </c>
      <c r="HC317">
        <f>CE317</f>
        <v>1.0293084314144534</v>
      </c>
      <c r="HD317">
        <f>CF317</f>
        <v>1.076478899451609</v>
      </c>
      <c r="HE317">
        <f>CG317</f>
        <v>1.3408162118946034</v>
      </c>
      <c r="HF317">
        <f>CH317</f>
        <v>1.3408153258662485</v>
      </c>
      <c r="HH317">
        <f>CJ317</f>
        <v>0.8977601296352945</v>
      </c>
    </row>
    <row r="318" spans="1:241" x14ac:dyDescent="0.2">
      <c r="C318" s="27"/>
      <c r="D318" s="27"/>
      <c r="E318" s="27"/>
      <c r="F318" s="27"/>
      <c r="G318" s="27"/>
      <c r="H318" s="27"/>
      <c r="J318" t="s">
        <v>1814</v>
      </c>
      <c r="L318" s="27"/>
      <c r="M318" s="27"/>
      <c r="N318" s="27"/>
      <c r="O318" s="27"/>
      <c r="P318" s="27"/>
      <c r="Q318" s="27"/>
      <c r="R318" s="27"/>
      <c r="S318" s="27"/>
      <c r="T318" s="1"/>
      <c r="U318" s="1"/>
      <c r="V318" s="1"/>
      <c r="W318" s="1"/>
      <c r="X318" s="1"/>
      <c r="Y318" s="1"/>
      <c r="AA318" s="23"/>
      <c r="AB318" s="23"/>
      <c r="AC318" s="23"/>
      <c r="AD318" s="26"/>
      <c r="AE318" s="27"/>
      <c r="AF318" s="27"/>
      <c r="AI318" s="267"/>
      <c r="AJ318" s="267"/>
      <c r="AK318" s="267"/>
      <c r="AL318" s="51"/>
      <c r="AM318" s="1"/>
      <c r="AO318" s="34"/>
      <c r="AR318" s="26"/>
      <c r="AS318" s="26"/>
      <c r="AT318" s="26"/>
      <c r="AU318" s="26"/>
      <c r="AV318" s="26"/>
      <c r="AW318" s="26"/>
      <c r="AZ318" s="34"/>
      <c r="BA318" s="34"/>
      <c r="BB318" s="34"/>
      <c r="BE318" s="34"/>
      <c r="CU318" s="3"/>
      <c r="CV318" s="226"/>
      <c r="CX318" s="26"/>
      <c r="CY318" s="26"/>
      <c r="CZ318" s="26"/>
      <c r="DA318" s="26"/>
      <c r="DB318" s="26"/>
      <c r="DE318" s="26"/>
      <c r="DF318" s="26"/>
      <c r="DG318" s="26"/>
      <c r="DH318" s="26"/>
      <c r="DI318" s="26"/>
      <c r="DJ318" s="26"/>
      <c r="DK318" s="26"/>
      <c r="DL318" s="26"/>
      <c r="DM318" s="26"/>
      <c r="DN318" s="26"/>
      <c r="DO318" s="26"/>
      <c r="DP318" s="26"/>
      <c r="DQ318" s="26"/>
      <c r="DR318" s="26"/>
      <c r="DS318" s="26"/>
      <c r="DT318" s="26"/>
      <c r="DU318" s="26"/>
      <c r="DV318" s="26"/>
      <c r="DW318" s="26"/>
      <c r="DX318" s="26"/>
      <c r="DZ318" s="26"/>
      <c r="EA318" s="26"/>
      <c r="EB318" s="26"/>
      <c r="ED318" s="26"/>
      <c r="EE318" s="26"/>
      <c r="EF318" s="26"/>
      <c r="EG318" s="26"/>
      <c r="EH318" s="26"/>
      <c r="EJ318" s="26"/>
      <c r="EK318" s="26"/>
      <c r="EL318" s="26"/>
      <c r="EU318" s="26"/>
      <c r="EV318" s="26"/>
      <c r="EW318" s="26"/>
      <c r="EX318" s="26"/>
      <c r="EY318" s="26"/>
      <c r="EZ318" s="26"/>
      <c r="FA318" s="26"/>
      <c r="FB318" s="26"/>
      <c r="FC318" s="26"/>
      <c r="FD318" s="26"/>
      <c r="FE318" s="26"/>
      <c r="FF318" s="26"/>
      <c r="FG318" s="26"/>
      <c r="GY318" s="14"/>
    </row>
    <row r="319" spans="1:241" x14ac:dyDescent="0.2">
      <c r="C319" s="27"/>
      <c r="D319" s="27"/>
      <c r="E319" s="27"/>
      <c r="F319" s="27"/>
      <c r="G319" s="27"/>
      <c r="H319" s="27"/>
      <c r="J319" s="370" t="s">
        <v>1813</v>
      </c>
      <c r="K319" s="370"/>
      <c r="L319" s="218">
        <f>L311/L231</f>
        <v>0.40674268573115574</v>
      </c>
      <c r="M319" s="218">
        <f t="shared" ref="M319:O319" si="1703">M311/M231</f>
        <v>0.50481264563972139</v>
      </c>
      <c r="N319" s="218">
        <f t="shared" si="1703"/>
        <v>0.18553453261086655</v>
      </c>
      <c r="O319" s="218">
        <f t="shared" si="1703"/>
        <v>3.8814099426187851E-8</v>
      </c>
      <c r="P319" s="27"/>
      <c r="Q319" s="27"/>
      <c r="R319" s="27"/>
      <c r="S319" s="27"/>
      <c r="T319" s="1"/>
      <c r="U319" s="1"/>
      <c r="V319" s="1"/>
      <c r="W319" s="1"/>
      <c r="X319" s="1"/>
      <c r="Y319" s="1"/>
      <c r="AA319" s="23"/>
      <c r="AB319" s="23"/>
      <c r="AC319" s="23"/>
      <c r="AD319" s="26"/>
      <c r="AE319" s="27"/>
      <c r="AF319" s="27"/>
      <c r="AI319" s="267"/>
      <c r="AJ319" s="267"/>
      <c r="AK319" s="267"/>
      <c r="AL319" s="51"/>
      <c r="AM319" s="1"/>
      <c r="AO319" s="34"/>
      <c r="AR319" s="26"/>
      <c r="AS319" s="26"/>
      <c r="AT319" s="26"/>
      <c r="AU319" s="26"/>
      <c r="AV319" s="26"/>
      <c r="AW319" s="26"/>
      <c r="AZ319" s="34"/>
      <c r="BA319" s="34"/>
      <c r="BB319" s="34"/>
      <c r="BE319" s="34"/>
      <c r="CD319" s="6" t="s">
        <v>265</v>
      </c>
      <c r="CU319" s="3"/>
      <c r="CV319" s="226"/>
      <c r="CX319" s="26"/>
      <c r="CY319" s="26"/>
      <c r="CZ319" s="26"/>
      <c r="DA319" s="26"/>
      <c r="DB319" s="26"/>
      <c r="DE319" s="26"/>
      <c r="DF319" s="26"/>
      <c r="DG319" s="26"/>
      <c r="DH319" s="26"/>
      <c r="DI319" s="26"/>
      <c r="DJ319" s="26"/>
      <c r="DK319" s="26"/>
      <c r="DL319" s="26"/>
      <c r="DM319" s="26"/>
      <c r="DN319" s="26"/>
      <c r="DO319" s="26"/>
      <c r="DP319" s="26"/>
      <c r="DQ319" s="26"/>
      <c r="DR319" s="26"/>
      <c r="DS319" s="26"/>
      <c r="DT319" s="26"/>
      <c r="DU319" s="26"/>
      <c r="DV319" s="26"/>
      <c r="DW319" s="26"/>
      <c r="DX319" s="26"/>
      <c r="DZ319" s="26"/>
      <c r="EA319" s="26"/>
      <c r="EB319" s="26"/>
      <c r="ED319" s="26"/>
      <c r="EE319" s="26"/>
      <c r="EF319" s="26"/>
      <c r="EG319" s="26"/>
      <c r="EH319" s="26"/>
      <c r="EJ319" s="26"/>
      <c r="EK319" s="26"/>
      <c r="EL319" s="26"/>
      <c r="EU319" s="26"/>
      <c r="EV319" s="26"/>
      <c r="EW319" s="26"/>
      <c r="EX319" s="26"/>
      <c r="EY319" s="26"/>
      <c r="EZ319" s="26"/>
      <c r="FA319" s="26"/>
      <c r="FB319" s="26"/>
      <c r="FC319" s="26"/>
      <c r="FD319" s="26"/>
      <c r="FE319" s="26"/>
      <c r="FF319" s="26"/>
      <c r="FG319" s="26"/>
    </row>
    <row r="320" spans="1:241" x14ac:dyDescent="0.2">
      <c r="C320" s="27"/>
      <c r="D320" s="27"/>
      <c r="E320" s="27"/>
      <c r="F320" s="27"/>
      <c r="G320" s="27"/>
      <c r="H320" s="27"/>
      <c r="L320" s="27"/>
      <c r="M320" s="27"/>
      <c r="N320" s="27"/>
      <c r="O320" s="27"/>
      <c r="P320" s="27"/>
      <c r="Q320" s="27"/>
      <c r="R320" s="27"/>
      <c r="S320" s="27"/>
      <c r="T320" s="1"/>
      <c r="U320" s="1"/>
      <c r="V320" s="1"/>
      <c r="W320" s="1"/>
      <c r="X320" s="1"/>
      <c r="Y320" s="1"/>
      <c r="AA320" s="23"/>
      <c r="AB320" s="23"/>
      <c r="AC320" s="23"/>
      <c r="AD320" s="26"/>
      <c r="AE320" s="27"/>
      <c r="AF320" s="27"/>
      <c r="AI320" s="267"/>
      <c r="AJ320" s="267"/>
      <c r="AK320" s="267"/>
      <c r="AL320" s="51"/>
      <c r="AM320" s="1"/>
      <c r="AO320" s="34"/>
      <c r="AR320" s="26"/>
      <c r="AS320" s="26"/>
      <c r="AT320" s="26"/>
      <c r="AU320" s="26"/>
      <c r="AV320" s="26"/>
      <c r="AW320" s="26"/>
      <c r="AZ320" s="34"/>
      <c r="BA320" s="34"/>
      <c r="BB320" s="34"/>
      <c r="BE320" s="34"/>
      <c r="BI320" s="560" t="str">
        <f>BI77</f>
        <v>From Next Lower Level (Level 1)</v>
      </c>
      <c r="BJ320" s="561"/>
      <c r="BK320" s="561"/>
      <c r="BL320" s="561"/>
      <c r="BM320" s="561"/>
      <c r="BN320" s="561"/>
      <c r="BO320" s="561"/>
      <c r="BP320" s="561"/>
      <c r="BQ320" s="561"/>
      <c r="BR320" s="561"/>
      <c r="CA320" s="6" t="s">
        <v>345</v>
      </c>
      <c r="CU320" s="3"/>
      <c r="CV320" s="226"/>
      <c r="CX320" s="26"/>
      <c r="CY320" s="26"/>
      <c r="CZ320" s="26"/>
      <c r="DA320" s="26"/>
      <c r="DB320" s="26"/>
      <c r="DE320" s="26"/>
      <c r="DF320" s="26"/>
      <c r="DG320" s="26"/>
      <c r="DH320" s="26"/>
      <c r="DI320" s="26"/>
      <c r="DJ320" s="26"/>
      <c r="DK320" s="26"/>
      <c r="DL320" s="26"/>
      <c r="DM320" s="26"/>
      <c r="DN320" s="26"/>
      <c r="DO320" s="26"/>
      <c r="DP320" s="26"/>
      <c r="DQ320" s="26"/>
      <c r="DR320" s="26"/>
      <c r="DS320" s="26"/>
      <c r="DT320" s="26"/>
      <c r="DU320" s="26"/>
      <c r="DV320" s="26"/>
      <c r="DW320" s="26"/>
      <c r="DX320" s="26"/>
      <c r="DZ320" s="26"/>
      <c r="EA320" s="26"/>
      <c r="EB320" s="26"/>
      <c r="ED320" s="26"/>
      <c r="EE320" s="26"/>
      <c r="EF320" s="26"/>
      <c r="EG320" s="26"/>
      <c r="EH320" s="26"/>
      <c r="EJ320" s="26"/>
      <c r="EK320" s="26"/>
      <c r="EL320" s="26"/>
      <c r="EU320" s="26"/>
      <c r="EV320" s="26"/>
      <c r="EW320" s="26"/>
      <c r="EX320" s="26"/>
      <c r="EY320" s="26"/>
      <c r="EZ320" s="26"/>
      <c r="FA320" s="26"/>
      <c r="FB320" s="26"/>
      <c r="FC320" s="26"/>
      <c r="FD320" s="26"/>
      <c r="FE320" s="26"/>
      <c r="FF320" s="26"/>
      <c r="FG320" s="26"/>
    </row>
    <row r="321" spans="1:241" x14ac:dyDescent="0.2">
      <c r="A321" s="2" t="s">
        <v>206</v>
      </c>
      <c r="C321" s="27"/>
      <c r="D321" s="27"/>
      <c r="E321" s="27"/>
      <c r="F321" s="27"/>
      <c r="G321" s="27"/>
      <c r="H321" s="27"/>
      <c r="L321" s="28" t="s">
        <v>1080</v>
      </c>
      <c r="M321" s="27"/>
      <c r="N321" s="27"/>
      <c r="O321" s="27"/>
      <c r="P321" s="27"/>
      <c r="Q321" s="27"/>
      <c r="R321" s="27"/>
      <c r="S321" s="27"/>
      <c r="T321" s="266" t="s">
        <v>254</v>
      </c>
      <c r="U321" s="1"/>
      <c r="V321" s="1"/>
      <c r="W321" s="1"/>
      <c r="X321" s="1"/>
      <c r="Y321" s="1"/>
      <c r="AA321" s="36" t="s">
        <v>110</v>
      </c>
      <c r="AB321" s="23"/>
      <c r="AC321" s="23"/>
      <c r="AD321" s="26"/>
      <c r="AE321" s="27"/>
      <c r="AF321" s="27"/>
      <c r="AI321" s="268" t="s">
        <v>121</v>
      </c>
      <c r="AJ321" s="267"/>
      <c r="AK321" s="267"/>
      <c r="AL321" s="51"/>
      <c r="AM321" s="1"/>
      <c r="AO321" s="73" t="s">
        <v>255</v>
      </c>
      <c r="AP321" s="74" t="s">
        <v>257</v>
      </c>
      <c r="AR321" s="39" t="s">
        <v>122</v>
      </c>
      <c r="AS321" s="26"/>
      <c r="AT321" s="26"/>
      <c r="AU321" s="26"/>
      <c r="AV321" s="26"/>
      <c r="AW321" s="26"/>
      <c r="AZ321" s="35" t="str">
        <f>AZ78</f>
        <v>Structure (0')    (Ratio of Activity to Total GDP)</v>
      </c>
      <c r="BA321" s="34"/>
      <c r="BB321" s="34"/>
      <c r="BD321" s="34"/>
      <c r="BE321" s="34"/>
      <c r="BI321" s="2" t="s">
        <v>454</v>
      </c>
      <c r="BO321" s="2" t="s">
        <v>455</v>
      </c>
      <c r="CA321" s="54" t="s">
        <v>238</v>
      </c>
      <c r="CB321" s="56" t="s">
        <v>241</v>
      </c>
      <c r="CC321" s="56" t="s">
        <v>242</v>
      </c>
      <c r="CD321" s="56" t="s">
        <v>243</v>
      </c>
      <c r="CE321" s="56" t="s">
        <v>244</v>
      </c>
      <c r="CF321" s="56" t="s">
        <v>245</v>
      </c>
      <c r="CG321" s="56" t="s">
        <v>246</v>
      </c>
      <c r="CH321" s="56" t="s">
        <v>247</v>
      </c>
      <c r="CI321" s="56"/>
      <c r="CJ321" s="52" t="s">
        <v>248</v>
      </c>
      <c r="CT321" s="206"/>
      <c r="CU321" s="206"/>
      <c r="CV321" s="229"/>
      <c r="CW321" s="5"/>
      <c r="CX321" s="39" t="s">
        <v>131</v>
      </c>
      <c r="CY321" s="39"/>
      <c r="CZ321" s="39"/>
      <c r="DA321" s="26"/>
      <c r="DB321" s="26"/>
      <c r="DE321" s="39" t="s">
        <v>132</v>
      </c>
      <c r="DF321" s="26"/>
      <c r="DG321" s="26"/>
      <c r="DH321" s="26"/>
      <c r="DI321" s="26"/>
      <c r="DJ321" s="26"/>
      <c r="DK321" s="26"/>
      <c r="DL321" s="39" t="s">
        <v>134</v>
      </c>
      <c r="DM321" s="26"/>
      <c r="DN321" s="26"/>
      <c r="DO321" s="26"/>
      <c r="DP321" s="26"/>
      <c r="DQ321" s="26"/>
      <c r="DR321" s="26"/>
      <c r="DS321" s="26"/>
      <c r="DT321" s="39" t="s">
        <v>135</v>
      </c>
      <c r="DU321" s="26"/>
      <c r="DV321" s="26"/>
      <c r="DW321" s="26"/>
      <c r="DX321" s="26"/>
      <c r="DZ321" s="26"/>
      <c r="EA321" s="26"/>
      <c r="EB321" s="26"/>
      <c r="ED321" s="39" t="str">
        <f>ED4</f>
        <v>Structure [Level 0', Activity/GDP] (log changes)</v>
      </c>
      <c r="EE321" s="26"/>
      <c r="EF321" s="26"/>
      <c r="EG321" s="26"/>
      <c r="EH321" s="26"/>
      <c r="EJ321" s="26"/>
      <c r="EK321" s="26"/>
      <c r="EL321" s="26"/>
      <c r="EO321" s="2" t="s">
        <v>139</v>
      </c>
      <c r="EU321" s="26"/>
      <c r="EV321" s="26"/>
      <c r="EW321" s="26"/>
      <c r="EX321" s="26"/>
      <c r="EY321" s="39" t="s">
        <v>139</v>
      </c>
      <c r="EZ321" s="26"/>
      <c r="FA321" s="26"/>
      <c r="FB321" s="26"/>
      <c r="FC321" s="26"/>
      <c r="FD321" s="26"/>
      <c r="FE321" s="26"/>
      <c r="FF321" s="26"/>
      <c r="FG321" s="26"/>
      <c r="FW321" s="2" t="s">
        <v>110</v>
      </c>
      <c r="FY321" t="s">
        <v>153</v>
      </c>
      <c r="FZ321">
        <f>Begin_year_chart1-1949</f>
        <v>36</v>
      </c>
      <c r="GY321" s="14"/>
      <c r="HA321" t="str">
        <f>CA320</f>
        <v>Final Indicators</v>
      </c>
    </row>
    <row r="322" spans="1:241" ht="25.5" x14ac:dyDescent="0.2">
      <c r="C322" s="27"/>
      <c r="D322" s="27"/>
      <c r="E322" s="27"/>
      <c r="F322" s="27"/>
      <c r="G322" s="27"/>
      <c r="H322" s="27"/>
      <c r="L322" s="27"/>
      <c r="M322" s="27"/>
      <c r="N322" s="27"/>
      <c r="O322" s="27"/>
      <c r="P322" s="27"/>
      <c r="Q322" s="27"/>
      <c r="R322" s="27"/>
      <c r="S322" s="27"/>
      <c r="T322" s="1"/>
      <c r="U322" s="1"/>
      <c r="V322" s="1"/>
      <c r="W322" s="1"/>
      <c r="X322" s="1"/>
      <c r="Y322" s="1"/>
      <c r="AA322" s="23"/>
      <c r="AB322" s="23"/>
      <c r="AC322" s="23"/>
      <c r="AD322" s="26"/>
      <c r="AE322" s="27"/>
      <c r="AF322" s="27"/>
      <c r="AI322" s="267"/>
      <c r="AJ322" s="267"/>
      <c r="AK322" s="267"/>
      <c r="AL322" s="51"/>
      <c r="AM322" s="1"/>
      <c r="AO322" s="73" t="s">
        <v>256</v>
      </c>
      <c r="AP322" s="74" t="s">
        <v>258</v>
      </c>
      <c r="AR322" s="26"/>
      <c r="AS322" s="26"/>
      <c r="AT322" s="26"/>
      <c r="AU322" s="26"/>
      <c r="AV322" s="26"/>
      <c r="AW322" s="26"/>
      <c r="AZ322" s="34"/>
      <c r="BA322" s="34"/>
      <c r="BB322" s="34"/>
      <c r="BD322" s="34"/>
      <c r="BE322" s="34"/>
      <c r="BT322" s="3"/>
      <c r="CA322" s="55"/>
      <c r="CB322" s="55"/>
      <c r="CC322" s="57"/>
      <c r="CD322" s="57"/>
      <c r="CE322" s="57"/>
      <c r="CF322" s="57"/>
      <c r="CG322" s="180" t="s">
        <v>448</v>
      </c>
      <c r="CH322" s="57"/>
      <c r="CI322" s="57"/>
      <c r="CJ322" s="53" t="s">
        <v>443</v>
      </c>
      <c r="CT322" s="215"/>
      <c r="CU322" s="206"/>
      <c r="CV322" s="229"/>
      <c r="CX322" s="26"/>
      <c r="CY322" s="26"/>
      <c r="CZ322" s="26"/>
      <c r="DA322" s="26"/>
      <c r="DB322" s="26"/>
      <c r="DE322" s="26"/>
      <c r="DF322" s="26"/>
      <c r="DG322" s="26"/>
      <c r="DH322" s="26"/>
      <c r="DI322" s="26"/>
      <c r="DJ322" s="26"/>
      <c r="DK322" s="26"/>
      <c r="DL322" s="26"/>
      <c r="DM322" s="26"/>
      <c r="DN322" s="26"/>
      <c r="DO322" s="26"/>
      <c r="DP322" s="26"/>
      <c r="DQ322" s="26"/>
      <c r="DR322" s="26"/>
      <c r="DS322" s="26"/>
      <c r="DT322" s="26"/>
      <c r="DU322" s="26"/>
      <c r="DV322" s="26"/>
      <c r="DW322" s="26"/>
      <c r="DX322" s="26"/>
      <c r="DZ322" s="26"/>
      <c r="EA322" s="26"/>
      <c r="EB322" s="26"/>
      <c r="ED322" s="26"/>
      <c r="EE322" s="26"/>
      <c r="EF322" s="26"/>
      <c r="EG322" s="26"/>
      <c r="EH322" s="26"/>
      <c r="EJ322" s="26"/>
      <c r="EK322" s="26"/>
      <c r="EL322" s="26"/>
      <c r="EU322" s="26"/>
      <c r="EV322" s="26"/>
      <c r="EW322" s="26"/>
      <c r="EX322" s="26"/>
      <c r="EY322" s="26"/>
      <c r="EZ322" s="26"/>
      <c r="FA322" s="26"/>
      <c r="FB322" s="26"/>
      <c r="FC322" s="26"/>
      <c r="FD322" s="26"/>
      <c r="FE322" s="26"/>
      <c r="FF322" s="26"/>
      <c r="FG322" s="26"/>
      <c r="GG322" s="16"/>
      <c r="GH322" s="16"/>
      <c r="GI322" s="16"/>
      <c r="GJ322" s="16"/>
      <c r="GN322" s="16"/>
      <c r="GO322" s="16" t="s">
        <v>198</v>
      </c>
      <c r="GP322" s="16">
        <f>Base_year</f>
        <v>1985</v>
      </c>
      <c r="GQ322" s="16"/>
      <c r="GR322" s="16"/>
      <c r="GY322" s="14"/>
      <c r="HW322" s="16"/>
      <c r="HX322" s="16" t="s">
        <v>197</v>
      </c>
      <c r="HY322" s="16">
        <f>Base_year2</f>
        <v>1996</v>
      </c>
      <c r="HZ322" s="16"/>
      <c r="IC322" s="16"/>
      <c r="ID322" s="16" t="s">
        <v>198</v>
      </c>
      <c r="IE322" s="16">
        <f>Base_year2</f>
        <v>1996</v>
      </c>
      <c r="IF322" s="16"/>
      <c r="IG322" s="16"/>
    </row>
    <row r="323" spans="1:241" ht="27.75" customHeight="1" x14ac:dyDescent="0.2">
      <c r="B323" t="s">
        <v>101</v>
      </c>
      <c r="C323" s="219" t="s">
        <v>97</v>
      </c>
      <c r="D323" s="219" t="s">
        <v>104</v>
      </c>
      <c r="E323" s="219" t="s">
        <v>105</v>
      </c>
      <c r="F323" s="219" t="s">
        <v>106</v>
      </c>
      <c r="G323" s="219" t="s">
        <v>518</v>
      </c>
      <c r="H323" s="219" t="s">
        <v>107</v>
      </c>
      <c r="I323" s="1"/>
      <c r="L323" s="41" t="s">
        <v>97</v>
      </c>
      <c r="M323" s="41" t="s">
        <v>104</v>
      </c>
      <c r="N323" s="41" t="s">
        <v>105</v>
      </c>
      <c r="O323" s="41" t="s">
        <v>106</v>
      </c>
      <c r="P323" s="219" t="s">
        <v>518</v>
      </c>
      <c r="Q323" s="41" t="s">
        <v>107</v>
      </c>
      <c r="R323" s="27"/>
      <c r="S323" s="27"/>
      <c r="T323" s="219" t="s">
        <v>97</v>
      </c>
      <c r="U323" s="219" t="s">
        <v>104</v>
      </c>
      <c r="V323" s="219" t="s">
        <v>105</v>
      </c>
      <c r="W323" s="219" t="s">
        <v>106</v>
      </c>
      <c r="X323" s="219"/>
      <c r="Y323" s="219" t="s">
        <v>107</v>
      </c>
      <c r="AA323" s="45" t="s">
        <v>97</v>
      </c>
      <c r="AB323" s="45" t="s">
        <v>104</v>
      </c>
      <c r="AC323" s="45" t="s">
        <v>105</v>
      </c>
      <c r="AD323" s="46" t="s">
        <v>106</v>
      </c>
      <c r="AE323" s="41" t="s">
        <v>180</v>
      </c>
      <c r="AF323" s="41" t="s">
        <v>111</v>
      </c>
      <c r="AI323" s="233" t="s">
        <v>97</v>
      </c>
      <c r="AJ323" s="233" t="s">
        <v>104</v>
      </c>
      <c r="AK323" s="233" t="s">
        <v>105</v>
      </c>
      <c r="AL323" s="269" t="s">
        <v>106</v>
      </c>
      <c r="AM323" s="225" t="s">
        <v>525</v>
      </c>
      <c r="AN323" s="80"/>
      <c r="AO323" s="73" t="s">
        <v>111</v>
      </c>
      <c r="AP323" s="75" t="s">
        <v>111</v>
      </c>
      <c r="AR323" s="46" t="s">
        <v>97</v>
      </c>
      <c r="AS323" s="46" t="s">
        <v>104</v>
      </c>
      <c r="AT323" s="46" t="s">
        <v>105</v>
      </c>
      <c r="AU323" s="46" t="s">
        <v>106</v>
      </c>
      <c r="AV323" s="46" t="s">
        <v>531</v>
      </c>
      <c r="AW323" s="46" t="s">
        <v>111</v>
      </c>
      <c r="AZ323" s="62" t="s">
        <v>97</v>
      </c>
      <c r="BA323" s="62" t="s">
        <v>104</v>
      </c>
      <c r="BB323" s="62" t="s">
        <v>105</v>
      </c>
      <c r="BC323" s="30" t="s">
        <v>106</v>
      </c>
      <c r="BD323" s="62" t="s">
        <v>187</v>
      </c>
      <c r="BE323" s="62"/>
      <c r="BI323" s="30" t="s">
        <v>97</v>
      </c>
      <c r="BJ323" s="30" t="s">
        <v>104</v>
      </c>
      <c r="BK323" s="30" t="s">
        <v>105</v>
      </c>
      <c r="BL323" s="30" t="s">
        <v>106</v>
      </c>
      <c r="BM323" s="233" t="s">
        <v>525</v>
      </c>
      <c r="BO323" s="30" t="s">
        <v>97</v>
      </c>
      <c r="BP323" s="30" t="s">
        <v>104</v>
      </c>
      <c r="BQ323" s="30" t="s">
        <v>105</v>
      </c>
      <c r="BR323" s="30" t="s">
        <v>106</v>
      </c>
      <c r="BS323" s="30" t="s">
        <v>525</v>
      </c>
      <c r="BT323" s="3"/>
      <c r="BU323" s="30"/>
      <c r="BV323" s="30"/>
      <c r="BW323" s="30"/>
      <c r="BX323" s="30"/>
      <c r="BY323" s="30"/>
      <c r="CA323" s="207"/>
      <c r="CB323" s="209" t="s">
        <v>359</v>
      </c>
      <c r="CC323" s="172" t="s">
        <v>360</v>
      </c>
      <c r="CD323" s="549" t="s">
        <v>461</v>
      </c>
      <c r="CE323" s="550"/>
      <c r="CF323" s="175"/>
      <c r="CG323" s="30"/>
      <c r="CH323" s="30"/>
      <c r="CI323" s="59"/>
      <c r="CJ323" s="173" t="s">
        <v>240</v>
      </c>
      <c r="CL323" s="89" t="s">
        <v>269</v>
      </c>
      <c r="CM323" s="89"/>
      <c r="CN323" s="89" t="s">
        <v>266</v>
      </c>
      <c r="CO323" s="90"/>
      <c r="CP323" s="89" t="s">
        <v>266</v>
      </c>
      <c r="CQ323" s="90"/>
      <c r="CR323" s="85" t="s">
        <v>144</v>
      </c>
      <c r="CS323" s="85" t="s">
        <v>251</v>
      </c>
      <c r="CT323" s="57" t="s">
        <v>457</v>
      </c>
      <c r="CU323" s="80"/>
      <c r="CV323" s="226"/>
      <c r="CW323" s="5" t="s">
        <v>101</v>
      </c>
      <c r="CX323" s="26" t="s">
        <v>97</v>
      </c>
      <c r="CY323" s="26" t="s">
        <v>104</v>
      </c>
      <c r="CZ323" s="26" t="s">
        <v>105</v>
      </c>
      <c r="DA323" s="26" t="s">
        <v>195</v>
      </c>
      <c r="DB323" s="26" t="s">
        <v>187</v>
      </c>
      <c r="DC323" t="s">
        <v>111</v>
      </c>
      <c r="DE323" s="26" t="s">
        <v>97</v>
      </c>
      <c r="DF323" s="26" t="s">
        <v>104</v>
      </c>
      <c r="DG323" s="26" t="s">
        <v>105</v>
      </c>
      <c r="DH323" s="26" t="s">
        <v>106</v>
      </c>
      <c r="DI323" s="26" t="s">
        <v>187</v>
      </c>
      <c r="DJ323" s="26" t="s">
        <v>111</v>
      </c>
      <c r="DK323" s="26"/>
      <c r="DL323" s="26" t="s">
        <v>97</v>
      </c>
      <c r="DM323" s="26" t="s">
        <v>104</v>
      </c>
      <c r="DN323" s="26" t="s">
        <v>105</v>
      </c>
      <c r="DO323" s="26" t="s">
        <v>106</v>
      </c>
      <c r="DP323" s="26" t="s">
        <v>187</v>
      </c>
      <c r="DQ323" s="26" t="s">
        <v>111</v>
      </c>
      <c r="DR323" s="26"/>
      <c r="DS323" s="26"/>
      <c r="DT323" s="26" t="s">
        <v>97</v>
      </c>
      <c r="DU323" s="26" t="s">
        <v>104</v>
      </c>
      <c r="DV323" s="26" t="s">
        <v>105</v>
      </c>
      <c r="DW323" s="26" t="s">
        <v>195</v>
      </c>
      <c r="DX323" s="26" t="s">
        <v>187</v>
      </c>
      <c r="DZ323" s="26" t="s">
        <v>140</v>
      </c>
      <c r="EA323" s="26" t="s">
        <v>137</v>
      </c>
      <c r="EB323" s="26" t="s">
        <v>137</v>
      </c>
      <c r="ED323" s="26" t="s">
        <v>97</v>
      </c>
      <c r="EE323" s="26" t="s">
        <v>104</v>
      </c>
      <c r="EF323" s="26" t="s">
        <v>105</v>
      </c>
      <c r="EG323" s="26" t="s">
        <v>106</v>
      </c>
      <c r="EH323" s="26" t="s">
        <v>187</v>
      </c>
      <c r="EJ323" s="26" t="s">
        <v>136</v>
      </c>
      <c r="EK323" s="26" t="s">
        <v>137</v>
      </c>
      <c r="EL323" s="26" t="s">
        <v>137</v>
      </c>
      <c r="EO323" t="s">
        <v>97</v>
      </c>
      <c r="EP323" t="s">
        <v>104</v>
      </c>
      <c r="EQ323" t="s">
        <v>105</v>
      </c>
      <c r="ER323" t="s">
        <v>106</v>
      </c>
      <c r="ES323" t="s">
        <v>187</v>
      </c>
      <c r="EU323" s="26" t="s">
        <v>136</v>
      </c>
      <c r="EV323" s="26" t="s">
        <v>137</v>
      </c>
      <c r="EW323" s="26" t="s">
        <v>137</v>
      </c>
      <c r="EX323" s="26"/>
      <c r="EY323" s="26" t="s">
        <v>97</v>
      </c>
      <c r="EZ323" s="26" t="s">
        <v>104</v>
      </c>
      <c r="FA323" s="26" t="s">
        <v>105</v>
      </c>
      <c r="FB323" s="26" t="s">
        <v>106</v>
      </c>
      <c r="FC323" s="26" t="s">
        <v>187</v>
      </c>
      <c r="FD323" s="26"/>
      <c r="FE323" s="26" t="s">
        <v>136</v>
      </c>
      <c r="FF323" s="26" t="s">
        <v>137</v>
      </c>
      <c r="FG323" s="26" t="s">
        <v>137</v>
      </c>
      <c r="FW323" t="s">
        <v>137</v>
      </c>
      <c r="FY323" s="8"/>
      <c r="GG323" s="16"/>
      <c r="GH323" s="16" t="s">
        <v>225</v>
      </c>
      <c r="GI323" s="16"/>
      <c r="GJ323" s="16"/>
      <c r="GK323" s="16"/>
      <c r="GN323" s="16"/>
      <c r="GO323" s="16" t="s">
        <v>226</v>
      </c>
      <c r="GP323" s="16"/>
      <c r="GQ323" s="16"/>
      <c r="GR323" s="16"/>
      <c r="GY323" s="14"/>
      <c r="HA323">
        <f>CA323</f>
        <v>0</v>
      </c>
      <c r="HB323" t="str">
        <f>CD323</f>
        <v>Total Structural Effect</v>
      </c>
      <c r="HC323">
        <f>CE323</f>
        <v>0</v>
      </c>
      <c r="HD323">
        <f>CF323</f>
        <v>0</v>
      </c>
      <c r="HE323">
        <f>CG323</f>
        <v>0</v>
      </c>
      <c r="HF323">
        <f>CH323</f>
        <v>0</v>
      </c>
      <c r="HH323" t="str">
        <f>CJ323</f>
        <v>Total Structure</v>
      </c>
      <c r="HJ323" t="s">
        <v>172</v>
      </c>
      <c r="HP323" s="8"/>
      <c r="HW323" s="16"/>
      <c r="HX323" s="16"/>
      <c r="HY323" s="16"/>
      <c r="HZ323" s="16"/>
      <c r="IC323" s="16"/>
      <c r="ID323" s="16"/>
      <c r="IE323" s="16"/>
      <c r="IF323" s="16"/>
      <c r="IG323" s="16"/>
    </row>
    <row r="324" spans="1:241" ht="37.5" customHeight="1" x14ac:dyDescent="0.2">
      <c r="B324" t="s">
        <v>229</v>
      </c>
      <c r="C324" s="44" t="s">
        <v>239</v>
      </c>
      <c r="D324" s="44" t="str">
        <f>$L324</f>
        <v xml:space="preserve">  Primary</v>
      </c>
      <c r="E324" s="44" t="str">
        <f>$L324</f>
        <v xml:space="preserve">  Primary</v>
      </c>
      <c r="F324" s="44" t="str">
        <f>$L324</f>
        <v xml:space="preserve">  Primary</v>
      </c>
      <c r="G324" s="44" t="str">
        <f>$L324</f>
        <v xml:space="preserve">  Primary</v>
      </c>
      <c r="H324" s="44" t="str">
        <f>$L324</f>
        <v xml:space="preserve">  Primary</v>
      </c>
      <c r="I324" s="1"/>
      <c r="J324" s="3"/>
      <c r="K324" s="3"/>
      <c r="L324" s="44" t="s">
        <v>208</v>
      </c>
      <c r="M324" s="44" t="s">
        <v>208</v>
      </c>
      <c r="N324" s="44" t="s">
        <v>208</v>
      </c>
      <c r="O324" s="44" t="s">
        <v>208</v>
      </c>
      <c r="P324" s="44" t="s">
        <v>208</v>
      </c>
      <c r="Q324" s="44" t="s">
        <v>208</v>
      </c>
      <c r="R324" s="27"/>
      <c r="S324" s="27"/>
      <c r="T324" s="44" t="s">
        <v>239</v>
      </c>
      <c r="U324" s="44" t="str">
        <f>$L324</f>
        <v xml:space="preserve">  Primary</v>
      </c>
      <c r="V324" s="44" t="str">
        <f>$L324</f>
        <v xml:space="preserve">  Primary</v>
      </c>
      <c r="W324" s="44" t="str">
        <f>$L324</f>
        <v xml:space="preserve">  Primary</v>
      </c>
      <c r="X324" s="44"/>
      <c r="Y324" s="44" t="str">
        <f>$L324</f>
        <v xml:space="preserve">  Primary</v>
      </c>
      <c r="AA324" s="47" t="s">
        <v>99</v>
      </c>
      <c r="AB324" s="47" t="s">
        <v>112</v>
      </c>
      <c r="AC324" s="47" t="s">
        <v>113</v>
      </c>
      <c r="AD324" s="48" t="s">
        <v>114</v>
      </c>
      <c r="AE324" s="49" t="s">
        <v>181</v>
      </c>
      <c r="AF324" s="49" t="s">
        <v>115</v>
      </c>
      <c r="AI324" s="237" t="s">
        <v>99</v>
      </c>
      <c r="AJ324" s="237" t="s">
        <v>112</v>
      </c>
      <c r="AK324" s="237" t="s">
        <v>113</v>
      </c>
      <c r="AL324" s="61" t="s">
        <v>114</v>
      </c>
      <c r="AM324" s="60" t="s">
        <v>199</v>
      </c>
      <c r="AN324" s="80"/>
      <c r="AO324" s="73" t="s">
        <v>115</v>
      </c>
      <c r="AP324" s="75" t="s">
        <v>115</v>
      </c>
      <c r="AR324" s="61" t="s">
        <v>526</v>
      </c>
      <c r="AS324" s="61" t="s">
        <v>526</v>
      </c>
      <c r="AT324" s="234" t="s">
        <v>527</v>
      </c>
      <c r="AU324" s="48" t="s">
        <v>114</v>
      </c>
      <c r="AV324" s="61" t="s">
        <v>524</v>
      </c>
      <c r="AW324" s="48" t="s">
        <v>528</v>
      </c>
      <c r="AZ324" s="31" t="s">
        <v>99</v>
      </c>
      <c r="BA324" s="31" t="s">
        <v>129</v>
      </c>
      <c r="BB324" s="31" t="s">
        <v>113</v>
      </c>
      <c r="BC324" s="31" t="s">
        <v>114</v>
      </c>
      <c r="BD324" s="237" t="s">
        <v>529</v>
      </c>
      <c r="BE324" s="66"/>
      <c r="BI324" s="31" t="s">
        <v>99</v>
      </c>
      <c r="BJ324" s="31" t="s">
        <v>129</v>
      </c>
      <c r="BK324" s="31" t="s">
        <v>113</v>
      </c>
      <c r="BL324" s="31" t="s">
        <v>114</v>
      </c>
      <c r="BM324" s="66" t="s">
        <v>521</v>
      </c>
      <c r="BO324" s="31" t="s">
        <v>99</v>
      </c>
      <c r="BP324" s="31" t="s">
        <v>129</v>
      </c>
      <c r="BQ324" s="31" t="s">
        <v>113</v>
      </c>
      <c r="BR324" s="31" t="s">
        <v>114</v>
      </c>
      <c r="BS324" s="31" t="s">
        <v>520</v>
      </c>
      <c r="BT324" s="3"/>
      <c r="BU324" s="31"/>
      <c r="BV324" s="31"/>
      <c r="BW324" s="31"/>
      <c r="BX324" s="31"/>
      <c r="BY324" s="31"/>
      <c r="CA324" s="175" t="s">
        <v>358</v>
      </c>
      <c r="CB324" s="170"/>
      <c r="CC324" s="210" t="s">
        <v>442</v>
      </c>
      <c r="CD324" s="203" t="s">
        <v>532</v>
      </c>
      <c r="CE324" s="170" t="s">
        <v>533</v>
      </c>
      <c r="CF324" s="211" t="s">
        <v>441</v>
      </c>
      <c r="CG324" s="173" t="s">
        <v>144</v>
      </c>
      <c r="CH324" s="172" t="s">
        <v>145</v>
      </c>
      <c r="CI324" s="69"/>
      <c r="CJ324" s="169" t="s">
        <v>534</v>
      </c>
      <c r="CL324" s="557" t="s">
        <v>267</v>
      </c>
      <c r="CM324" s="557"/>
      <c r="CN324" s="557" t="s">
        <v>267</v>
      </c>
      <c r="CO324" s="558"/>
      <c r="CP324" s="557" t="s">
        <v>268</v>
      </c>
      <c r="CQ324" s="559"/>
      <c r="CR324" s="31" t="s">
        <v>270</v>
      </c>
      <c r="CS324" s="31"/>
      <c r="CT324" s="213" t="s">
        <v>445</v>
      </c>
      <c r="CU324" s="80"/>
      <c r="CV324" s="226"/>
      <c r="CW324" s="5" t="s">
        <v>102</v>
      </c>
      <c r="CX324" s="26" t="s">
        <v>208</v>
      </c>
      <c r="CY324" s="26" t="s">
        <v>208</v>
      </c>
      <c r="CZ324" s="26" t="s">
        <v>208</v>
      </c>
      <c r="DA324" s="26" t="s">
        <v>208</v>
      </c>
      <c r="DB324" s="26" t="s">
        <v>208</v>
      </c>
      <c r="DC324" t="s">
        <v>208</v>
      </c>
      <c r="DE324" s="26" t="s">
        <v>208</v>
      </c>
      <c r="DF324" s="26" t="s">
        <v>208</v>
      </c>
      <c r="DG324" s="26" t="s">
        <v>208</v>
      </c>
      <c r="DH324" s="26" t="s">
        <v>208</v>
      </c>
      <c r="DI324" s="26" t="s">
        <v>208</v>
      </c>
      <c r="DJ324" s="26" t="s">
        <v>208</v>
      </c>
      <c r="DK324" s="26"/>
      <c r="DL324" s="26" t="s">
        <v>208</v>
      </c>
      <c r="DM324" s="26" t="s">
        <v>208</v>
      </c>
      <c r="DN324" s="26" t="s">
        <v>208</v>
      </c>
      <c r="DO324" s="26" t="s">
        <v>208</v>
      </c>
      <c r="DP324" s="26" t="s">
        <v>208</v>
      </c>
      <c r="DQ324" s="26" t="s">
        <v>208</v>
      </c>
      <c r="DR324" s="26"/>
      <c r="DS324" s="26"/>
      <c r="DT324" s="26" t="s">
        <v>208</v>
      </c>
      <c r="DU324" s="26" t="s">
        <v>208</v>
      </c>
      <c r="DV324" s="26" t="s">
        <v>208</v>
      </c>
      <c r="DW324" s="26" t="s">
        <v>208</v>
      </c>
      <c r="DX324" s="26" t="s">
        <v>208</v>
      </c>
      <c r="DY324" t="s">
        <v>208</v>
      </c>
      <c r="DZ324" s="26" t="s">
        <v>138</v>
      </c>
      <c r="EA324" s="26" t="s">
        <v>138</v>
      </c>
      <c r="EB324" s="26" t="str">
        <f>base_label</f>
        <v xml:space="preserve"> 1985 = 1</v>
      </c>
      <c r="ED324" s="26" t="s">
        <v>194</v>
      </c>
      <c r="EE324" s="26" t="s">
        <v>194</v>
      </c>
      <c r="EF324" s="26" t="s">
        <v>194</v>
      </c>
      <c r="EG324" s="26" t="s">
        <v>194</v>
      </c>
      <c r="EH324" s="26" t="s">
        <v>194</v>
      </c>
      <c r="EJ324" s="26" t="s">
        <v>138</v>
      </c>
      <c r="EK324" s="26" t="s">
        <v>138</v>
      </c>
      <c r="EL324" s="26" t="str">
        <f>base_label</f>
        <v xml:space="preserve"> 1985 = 1</v>
      </c>
      <c r="EO324" t="s">
        <v>194</v>
      </c>
      <c r="EP324" t="s">
        <v>194</v>
      </c>
      <c r="EQ324" t="s">
        <v>194</v>
      </c>
      <c r="ER324" t="s">
        <v>194</v>
      </c>
      <c r="ES324" t="s">
        <v>194</v>
      </c>
      <c r="EU324" s="26" t="s">
        <v>138</v>
      </c>
      <c r="EV324" s="26" t="s">
        <v>138</v>
      </c>
      <c r="EW324" s="26" t="str">
        <f>base_label</f>
        <v xml:space="preserve"> 1985 = 1</v>
      </c>
      <c r="EX324" s="26"/>
      <c r="EY324" s="26" t="s">
        <v>194</v>
      </c>
      <c r="EZ324" s="26" t="s">
        <v>194</v>
      </c>
      <c r="FA324" s="26" t="s">
        <v>194</v>
      </c>
      <c r="FB324" s="26" t="s">
        <v>194</v>
      </c>
      <c r="FC324" s="26" t="s">
        <v>194</v>
      </c>
      <c r="FD324" s="26"/>
      <c r="FE324" s="26" t="s">
        <v>138</v>
      </c>
      <c r="FF324" s="26" t="s">
        <v>138</v>
      </c>
      <c r="FG324" s="26" t="str">
        <f>base_label</f>
        <v xml:space="preserve"> 1985 = 1</v>
      </c>
      <c r="FW324" t="str">
        <f>base_label</f>
        <v xml:space="preserve"> 1985 = 1</v>
      </c>
      <c r="FY324" s="8"/>
      <c r="GG324" s="22" t="s">
        <v>227</v>
      </c>
      <c r="GH324" s="16"/>
      <c r="GI324" s="16"/>
      <c r="GJ324" s="16"/>
      <c r="GK324" s="16"/>
      <c r="GN324" s="22" t="s">
        <v>228</v>
      </c>
      <c r="GO324" s="16"/>
      <c r="GP324" s="16"/>
      <c r="GQ324" s="16"/>
      <c r="GR324" s="16"/>
      <c r="GY324" s="14"/>
      <c r="HA324" t="str">
        <f>CA324</f>
        <v xml:space="preserve">  Total GDP</v>
      </c>
      <c r="HP324" s="8"/>
      <c r="HW324" s="16"/>
      <c r="HX324" s="16"/>
      <c r="HY324" s="16"/>
      <c r="HZ324" s="16"/>
      <c r="IC324" s="16"/>
      <c r="ID324" s="16"/>
      <c r="IE324" s="16"/>
      <c r="IF324" s="16"/>
      <c r="IG324" s="16"/>
    </row>
    <row r="325" spans="1:241" ht="26.25" thickBot="1" x14ac:dyDescent="0.25">
      <c r="B325" t="s">
        <v>103</v>
      </c>
      <c r="C325" s="181" t="s">
        <v>230</v>
      </c>
      <c r="D325" s="181" t="s">
        <v>230</v>
      </c>
      <c r="E325" s="181" t="s">
        <v>230</v>
      </c>
      <c r="F325" s="181" t="s">
        <v>230</v>
      </c>
      <c r="G325" s="181" t="s">
        <v>230</v>
      </c>
      <c r="H325" s="181" t="s">
        <v>230</v>
      </c>
      <c r="I325" s="181" t="s">
        <v>553</v>
      </c>
      <c r="J325" s="264" t="s">
        <v>1099</v>
      </c>
      <c r="K325" s="264"/>
      <c r="L325" s="43" t="s">
        <v>230</v>
      </c>
      <c r="M325" s="43" t="s">
        <v>230</v>
      </c>
      <c r="N325" s="43" t="s">
        <v>230</v>
      </c>
      <c r="O325" s="43" t="s">
        <v>230</v>
      </c>
      <c r="P325" s="43" t="s">
        <v>230</v>
      </c>
      <c r="Q325" s="43" t="s">
        <v>230</v>
      </c>
      <c r="R325" s="181" t="s">
        <v>553</v>
      </c>
      <c r="S325" s="27"/>
      <c r="T325" s="43" t="s">
        <v>230</v>
      </c>
      <c r="U325" s="43" t="s">
        <v>230</v>
      </c>
      <c r="V325" s="43" t="s">
        <v>230</v>
      </c>
      <c r="W325" s="43" t="s">
        <v>230</v>
      </c>
      <c r="X325" s="43" t="s">
        <v>230</v>
      </c>
      <c r="Y325" s="43" t="s">
        <v>230</v>
      </c>
      <c r="AA325" s="274" t="s">
        <v>232</v>
      </c>
      <c r="AB325" s="274" t="s">
        <v>98</v>
      </c>
      <c r="AC325" s="274" t="s">
        <v>95</v>
      </c>
      <c r="AD325" s="61" t="s">
        <v>118</v>
      </c>
      <c r="AE325" s="44" t="s">
        <v>523</v>
      </c>
      <c r="AF325" s="44" t="s">
        <v>119</v>
      </c>
      <c r="AI325" s="270" t="s">
        <v>120</v>
      </c>
      <c r="AJ325" s="270" t="s">
        <v>124</v>
      </c>
      <c r="AK325" s="270" t="s">
        <v>125</v>
      </c>
      <c r="AL325" s="70" t="s">
        <v>126</v>
      </c>
      <c r="AM325" s="222" t="s">
        <v>524</v>
      </c>
      <c r="AN325" s="80"/>
      <c r="AO325" s="76" t="s">
        <v>127</v>
      </c>
      <c r="AP325" s="77" t="s">
        <v>127</v>
      </c>
      <c r="AR325" s="68" t="str">
        <f t="shared" ref="AR325:AW325" si="1704">base_label</f>
        <v xml:space="preserve"> 1985 = 1</v>
      </c>
      <c r="AS325" s="68" t="str">
        <f t="shared" si="1704"/>
        <v xml:space="preserve"> 1985 = 1</v>
      </c>
      <c r="AT325" s="68" t="str">
        <f t="shared" si="1704"/>
        <v xml:space="preserve"> 1985 = 1</v>
      </c>
      <c r="AU325" s="68" t="str">
        <f t="shared" si="1704"/>
        <v xml:space="preserve"> 1985 = 1</v>
      </c>
      <c r="AV325" s="68" t="str">
        <f t="shared" si="1704"/>
        <v xml:space="preserve"> 1985 = 1</v>
      </c>
      <c r="AW325" s="68" t="str">
        <f t="shared" si="1704"/>
        <v xml:space="preserve"> 1985 = 1</v>
      </c>
      <c r="AZ325" s="67"/>
      <c r="BA325" s="67"/>
      <c r="BB325" s="67"/>
      <c r="BC325" s="33"/>
      <c r="BD325" s="67"/>
      <c r="BE325" s="217"/>
      <c r="BI325" s="33" t="s">
        <v>128</v>
      </c>
      <c r="BJ325" s="33" t="s">
        <v>128</v>
      </c>
      <c r="BK325" s="33" t="s">
        <v>128</v>
      </c>
      <c r="BL325" s="33" t="s">
        <v>128</v>
      </c>
      <c r="BM325" s="67" t="str">
        <f>base_label</f>
        <v xml:space="preserve"> 1985 = 1</v>
      </c>
      <c r="BO325" s="33" t="s">
        <v>128</v>
      </c>
      <c r="BP325" s="33" t="s">
        <v>128</v>
      </c>
      <c r="BQ325" s="33" t="s">
        <v>128</v>
      </c>
      <c r="BR325" s="33" t="s">
        <v>128</v>
      </c>
      <c r="BS325" s="33" t="str">
        <f>base_label</f>
        <v xml:space="preserve"> 1985 = 1</v>
      </c>
      <c r="BT325" s="80"/>
      <c r="BU325" s="33"/>
      <c r="BV325" s="33"/>
      <c r="BW325" s="33"/>
      <c r="BX325" s="33"/>
      <c r="BY325" s="33"/>
      <c r="CA325" s="78" t="str">
        <f t="shared" ref="CA325:CH325" si="1705">base_label</f>
        <v xml:space="preserve"> 1985 = 1</v>
      </c>
      <c r="CB325" s="63" t="str">
        <f t="shared" si="1705"/>
        <v xml:space="preserve"> 1985 = 1</v>
      </c>
      <c r="CC325" s="63" t="str">
        <f t="shared" si="1705"/>
        <v xml:space="preserve"> 1985 = 1</v>
      </c>
      <c r="CD325" s="64" t="str">
        <f t="shared" si="1705"/>
        <v xml:space="preserve"> 1985 = 1</v>
      </c>
      <c r="CE325" s="64" t="str">
        <f t="shared" si="1705"/>
        <v xml:space="preserve"> 1985 = 1</v>
      </c>
      <c r="CF325" s="63" t="str">
        <f t="shared" si="1705"/>
        <v xml:space="preserve"> 1985 = 1</v>
      </c>
      <c r="CG325" s="64" t="str">
        <f t="shared" si="1705"/>
        <v xml:space="preserve"> 1985 = 1</v>
      </c>
      <c r="CH325" s="63" t="str">
        <f t="shared" si="1705"/>
        <v xml:space="preserve"> 1985 = 1</v>
      </c>
      <c r="CI325" s="65"/>
      <c r="CJ325" s="63" t="str">
        <f>base_label</f>
        <v xml:space="preserve"> 1985 = 1</v>
      </c>
      <c r="CL325" s="86" t="s">
        <v>143</v>
      </c>
      <c r="CM325" s="86" t="s">
        <v>155</v>
      </c>
      <c r="CN325" s="86" t="s">
        <v>143</v>
      </c>
      <c r="CO325" s="88" t="s">
        <v>155</v>
      </c>
      <c r="CP325" s="86" t="s">
        <v>143</v>
      </c>
      <c r="CQ325" s="88" t="s">
        <v>155</v>
      </c>
      <c r="CR325" s="86" t="s">
        <v>271</v>
      </c>
      <c r="CS325" s="31"/>
      <c r="CT325" s="214" t="str">
        <f>base_label</f>
        <v xml:space="preserve"> 1985 = 1</v>
      </c>
      <c r="CU325" s="201"/>
      <c r="CV325" s="228"/>
      <c r="CW325" s="5" t="s">
        <v>103</v>
      </c>
      <c r="CX325" s="26" t="s">
        <v>133</v>
      </c>
      <c r="CY325" s="26" t="s">
        <v>133</v>
      </c>
      <c r="CZ325" s="26" t="s">
        <v>133</v>
      </c>
      <c r="DA325" s="26" t="s">
        <v>133</v>
      </c>
      <c r="DB325" s="26" t="s">
        <v>133</v>
      </c>
      <c r="DE325" s="38"/>
      <c r="DF325" s="38"/>
      <c r="DG325" s="38"/>
      <c r="DH325" s="38"/>
      <c r="DI325" s="38"/>
      <c r="DJ325" s="38"/>
      <c r="DK325" s="26"/>
      <c r="DL325" s="38"/>
      <c r="DM325" s="38"/>
      <c r="DN325" s="38"/>
      <c r="DO325" s="38"/>
      <c r="DP325" s="38"/>
      <c r="DQ325" s="38"/>
      <c r="DR325" s="26"/>
      <c r="DS325" s="26"/>
      <c r="DT325" s="38"/>
      <c r="DU325" s="38"/>
      <c r="DV325" s="38"/>
      <c r="DW325" s="38"/>
      <c r="DX325" s="38"/>
      <c r="DY325" s="4"/>
      <c r="DZ325" s="38"/>
      <c r="EA325" s="38"/>
      <c r="EB325" s="38"/>
      <c r="ED325" s="38"/>
      <c r="EE325" s="38"/>
      <c r="EF325" s="38"/>
      <c r="EG325" s="38"/>
      <c r="EH325" s="38"/>
      <c r="EI325" s="5"/>
      <c r="EJ325" s="38"/>
      <c r="EK325" s="38"/>
      <c r="EL325" s="38"/>
      <c r="EO325" s="4"/>
      <c r="EP325" s="4"/>
      <c r="EQ325" s="4"/>
      <c r="ER325" s="4"/>
      <c r="ES325" s="4"/>
      <c r="ET325" s="5"/>
      <c r="EU325" s="38"/>
      <c r="EV325" s="38"/>
      <c r="EW325" s="38"/>
      <c r="EX325" s="38"/>
      <c r="EY325" s="38"/>
      <c r="EZ325" s="38"/>
      <c r="FA325" s="38"/>
      <c r="FB325" s="38"/>
      <c r="FC325" s="38"/>
      <c r="FD325" s="87"/>
      <c r="FE325" s="38"/>
      <c r="FF325" s="38"/>
      <c r="FG325" s="38"/>
      <c r="FW325" s="4"/>
      <c r="FY325" s="8" t="s">
        <v>152</v>
      </c>
      <c r="FZ325" t="s">
        <v>164</v>
      </c>
      <c r="GC325" s="198" t="s">
        <v>428</v>
      </c>
      <c r="GD325" t="s">
        <v>176</v>
      </c>
      <c r="GE325" t="s">
        <v>209</v>
      </c>
      <c r="GG325" s="16"/>
      <c r="GH325" s="16" t="s">
        <v>115</v>
      </c>
      <c r="GI325" s="16" t="s">
        <v>155</v>
      </c>
      <c r="GJ325" s="16" t="s">
        <v>156</v>
      </c>
      <c r="GK325" s="16" t="s">
        <v>145</v>
      </c>
      <c r="GN325" s="16" t="s">
        <v>97</v>
      </c>
      <c r="GO325" s="16" t="s">
        <v>104</v>
      </c>
      <c r="GP325" s="16" t="s">
        <v>105</v>
      </c>
      <c r="GQ325" s="16" t="s">
        <v>106</v>
      </c>
      <c r="GR325" s="16" t="s">
        <v>278</v>
      </c>
      <c r="GY325" s="14"/>
      <c r="HJ325" t="s">
        <v>173</v>
      </c>
      <c r="HK325" t="s">
        <v>104</v>
      </c>
      <c r="HL325" t="s">
        <v>105</v>
      </c>
      <c r="HM325" t="s">
        <v>106</v>
      </c>
      <c r="HN325" t="s">
        <v>187</v>
      </c>
      <c r="HP325" s="8" t="s">
        <v>152</v>
      </c>
      <c r="HQ325" t="s">
        <v>164</v>
      </c>
      <c r="HU325" t="s">
        <v>209</v>
      </c>
      <c r="HW325" s="16" t="s">
        <v>103</v>
      </c>
      <c r="HX325" s="16" t="s">
        <v>115</v>
      </c>
      <c r="HY325" s="16" t="s">
        <v>155</v>
      </c>
      <c r="HZ325" s="16" t="s">
        <v>156</v>
      </c>
      <c r="IC325" s="16" t="s">
        <v>97</v>
      </c>
      <c r="ID325" s="16" t="s">
        <v>104</v>
      </c>
      <c r="IE325" s="16" t="s">
        <v>105</v>
      </c>
      <c r="IF325" s="16" t="s">
        <v>106</v>
      </c>
      <c r="IG325" s="16" t="s">
        <v>187</v>
      </c>
    </row>
    <row r="326" spans="1:241" x14ac:dyDescent="0.2">
      <c r="A326" s="182" t="s">
        <v>1080</v>
      </c>
      <c r="B326" s="1">
        <v>1949</v>
      </c>
      <c r="C326" s="42">
        <f>'Annual Data - MER Dec 2019 PNNL'!B13</f>
        <v>4460.5879999999997</v>
      </c>
      <c r="D326" s="42">
        <f>'Annual Data - MER Dec 2019 PNNL'!E13</f>
        <v>2668.9090000000001</v>
      </c>
      <c r="E326" s="42">
        <f>'Annual Data - MER Dec 2019 PNNL'!H13</f>
        <v>12619.463</v>
      </c>
      <c r="F326" s="42">
        <f>'Annual Data - MER Dec 2019 PNNL'!K13</f>
        <v>7879.5110000000004</v>
      </c>
      <c r="G326" s="42">
        <f>'Annual Data - MER Dec 2019 PNNL'!N13</f>
        <v>4339.47</v>
      </c>
      <c r="H326" s="42">
        <f>SUM(C326:G326)</f>
        <v>31967.940999999999</v>
      </c>
      <c r="I326" s="15">
        <f t="shared" ref="I326:I357" si="1706">G326/H246</f>
        <v>4.9971326313462123</v>
      </c>
      <c r="J326" s="251">
        <f>H326-G326</f>
        <v>27628.470999999998</v>
      </c>
      <c r="K326" s="251"/>
      <c r="L326" s="27"/>
      <c r="M326" s="42">
        <f>[10]Commercial_Total!D257</f>
        <v>2668.8690000000001</v>
      </c>
      <c r="N326" s="27"/>
      <c r="O326" s="27"/>
      <c r="P326" s="29">
        <f>G326</f>
        <v>4339.47</v>
      </c>
      <c r="Q326" s="29">
        <f>SUM(L326:P326)</f>
        <v>7008.3389999999999</v>
      </c>
      <c r="R326" s="27"/>
      <c r="S326" s="27"/>
      <c r="T326" s="1"/>
      <c r="U326" s="251"/>
      <c r="V326" s="1"/>
      <c r="W326" s="1"/>
      <c r="X326" s="1"/>
      <c r="Y326" s="1"/>
      <c r="AA326" s="23"/>
      <c r="AB326" s="23">
        <f t="shared" ref="AB326:AB357" si="1707">AB84</f>
        <v>27235.148729606164</v>
      </c>
      <c r="AC326" s="23"/>
      <c r="AD326" s="58"/>
      <c r="AE326" s="27">
        <f t="shared" ref="AE326:AE357" si="1708">AE246/3.412</f>
        <v>58.647420867526385</v>
      </c>
      <c r="AF326" s="27"/>
      <c r="AI326" s="267"/>
      <c r="AJ326" s="267">
        <f t="shared" ref="AJ326:AJ357" si="1709">M326/AB326*1000</f>
        <v>97.993553348904129</v>
      </c>
      <c r="AK326" s="267"/>
      <c r="AL326" s="51"/>
      <c r="AM326" s="15"/>
      <c r="AN326" s="81"/>
      <c r="AO326" s="34"/>
      <c r="AP326" s="34"/>
      <c r="AR326" s="26"/>
      <c r="AS326" s="26">
        <f t="shared" ref="AS326:AS357" si="1710">AJ326/AJ$396</f>
        <v>1.5273350265897714</v>
      </c>
      <c r="AT326" s="26"/>
      <c r="AU326" s="26"/>
      <c r="AV326" s="26"/>
      <c r="AW326" s="26"/>
      <c r="AZ326" s="34"/>
      <c r="BA326" s="34"/>
      <c r="BB326" s="34"/>
      <c r="BD326" s="34"/>
      <c r="BE326" s="34"/>
      <c r="BI326" s="51"/>
      <c r="BJ326" s="258">
        <f>[10]Commercial_Total!Y257</f>
        <v>1.5903918684175757</v>
      </c>
      <c r="BK326" s="51"/>
      <c r="BL326" s="1"/>
      <c r="BM326" s="258">
        <f>'[11]Directory '!AF9</f>
        <v>0</v>
      </c>
      <c r="BO326" s="1"/>
      <c r="BP326" s="258">
        <f>[10]Commercial_Total!X257</f>
        <v>0.96035138063768799</v>
      </c>
      <c r="BQ326" s="1"/>
      <c r="BR326" s="51"/>
      <c r="BS326" s="1"/>
      <c r="BT326" s="80"/>
      <c r="CA326" s="83">
        <f>IF(FW326&gt;0,FW326,"NA")</f>
        <v>0.26494447309177344</v>
      </c>
      <c r="CB326" s="83">
        <f t="shared" ref="CB326:CB357" si="1711">IF(ISERR(AP326),"NA ", AP326/AP$396)</f>
        <v>0</v>
      </c>
      <c r="CC326" s="83" t="str">
        <f t="shared" ref="CC326:CC357" si="1712">IF(ISERR(AO326),"NA ",IF(AO326&gt;0, AO326/AO$396,"NA"))</f>
        <v>NA</v>
      </c>
      <c r="CD326" s="83" t="str">
        <f t="shared" ref="CD326:CD357" si="1713">IF(CN326=1,EL326,"NA")</f>
        <v>NA</v>
      </c>
      <c r="CE326" s="83" t="str">
        <f t="shared" ref="CE326:CE357" si="1714">IF(CQ326&gt;0, FG326,"NA")</f>
        <v>NA</v>
      </c>
      <c r="CF326" s="83" t="str">
        <f t="shared" ref="CF326:CF357" si="1715">IF(CP326&gt;0,EW326, "NA")</f>
        <v>NA</v>
      </c>
      <c r="CG326" s="84" t="str">
        <f>IF(ISERR(CR325),"NA ", CR325)</f>
        <v xml:space="preserve"> Use Check</v>
      </c>
      <c r="CH326" s="84">
        <f t="shared" ref="CH326:CH357" si="1716">IF(Q326&gt;0,Q326/Q$396,"NA")</f>
        <v>9.9930975385352408E-2</v>
      </c>
      <c r="CI326" s="9"/>
      <c r="CJ326" s="84">
        <f>IF(ISERR(CS325),"NA ", CS325)</f>
        <v>0</v>
      </c>
      <c r="CL326" s="87">
        <f t="shared" ref="CL326:CL386" si="1717">AR326*AS326*AT326*AU326</f>
        <v>0</v>
      </c>
      <c r="CM326" s="87">
        <f>AZ326*BA326*BB326*BC326*BD326</f>
        <v>0</v>
      </c>
      <c r="CN326" s="92">
        <f>IF(ISERR(CL326),0,IF(CL326&lt;0.0001,0,1))</f>
        <v>0</v>
      </c>
      <c r="CO326" s="92">
        <f>IF(ISERR(CM326),0,IF(CM326&lt;0.0001,0,1))</f>
        <v>0</v>
      </c>
      <c r="CP326" s="5">
        <f>IF(BI326*BJ326*BK326*BL326*BM326&gt;0,1,0)</f>
        <v>0</v>
      </c>
      <c r="CQ326" s="91">
        <f t="shared" ref="CQ326:CQ357" si="1718">IF(BO326*BP326*BQ326*BR326*BS326&gt;0,1,0)</f>
        <v>0</v>
      </c>
      <c r="CR326" s="37" t="e">
        <f t="shared" ref="CR326:CR361" si="1719">CA326*CD326*CE326*CF326</f>
        <v>#VALUE!</v>
      </c>
      <c r="CS326" t="e">
        <f t="shared" ref="CS326:CS357" si="1720">CD326*CE326</f>
        <v>#VALUE!</v>
      </c>
      <c r="CT326" s="84" t="str">
        <f t="shared" ref="CT326:CT357" si="1721">IF(CO326=1,EB326,"NA ")</f>
        <v xml:space="preserve">NA </v>
      </c>
      <c r="CU326" s="205"/>
      <c r="CV326" s="244"/>
      <c r="CW326" s="5"/>
      <c r="CX326" s="26">
        <f t="shared" ref="CX326:CX357" si="1722">L326/$Q326</f>
        <v>0</v>
      </c>
      <c r="CY326" s="26">
        <f t="shared" ref="CY326:CY357" si="1723">M326/$Q326</f>
        <v>0.38081334250526411</v>
      </c>
      <c r="CZ326" s="26">
        <f t="shared" ref="CZ326:CZ357" si="1724">N326/$Q326</f>
        <v>0</v>
      </c>
      <c r="DA326" s="26">
        <f t="shared" ref="DA326:DA357" si="1725">O326/$Q326</f>
        <v>0</v>
      </c>
      <c r="DB326" s="26">
        <f t="shared" ref="DB326:DB357" si="1726">P326/$Q326</f>
        <v>0.619186657494736</v>
      </c>
      <c r="DC326">
        <f>SUM(CX326:DB326)</f>
        <v>1</v>
      </c>
      <c r="DE326" s="26"/>
      <c r="DF326" s="26"/>
      <c r="DG326" s="26"/>
      <c r="DH326" s="26"/>
      <c r="DI326" s="26"/>
      <c r="DJ326" s="26"/>
      <c r="DK326" s="26"/>
      <c r="DL326" s="26"/>
      <c r="DM326" s="26"/>
      <c r="DN326" s="26"/>
      <c r="DO326" s="26"/>
      <c r="DP326" s="26"/>
      <c r="DQ326" s="26"/>
      <c r="DR326" s="26"/>
      <c r="DS326" s="26"/>
      <c r="DT326" s="26"/>
      <c r="DU326" s="26"/>
      <c r="DV326" s="26"/>
      <c r="DW326" s="26"/>
      <c r="DX326" s="26"/>
      <c r="DZ326" s="26"/>
      <c r="EA326" s="26">
        <v>1</v>
      </c>
      <c r="EB326" s="26">
        <f t="shared" ref="EB326:EB357" si="1727">EA326/EA$396</f>
        <v>1.2503494173078693</v>
      </c>
      <c r="ED326" s="26"/>
      <c r="EE326" s="26"/>
      <c r="EF326" s="26"/>
      <c r="EG326" s="26"/>
      <c r="EH326" s="26"/>
      <c r="EJ326" s="26"/>
      <c r="EK326" s="26">
        <v>1</v>
      </c>
      <c r="EL326" s="26">
        <f t="shared" ref="EL326:EL357" si="1728">EK326/EK$396</f>
        <v>1.1189429524445618</v>
      </c>
      <c r="EU326" s="26"/>
      <c r="EV326" s="26">
        <v>1</v>
      </c>
      <c r="EW326" s="26">
        <f t="shared" ref="EW326:EW357" si="1729">EV326/EV$396</f>
        <v>1.2616578950062125</v>
      </c>
      <c r="EX326" s="26"/>
      <c r="EY326" s="26"/>
      <c r="EZ326" s="26"/>
      <c r="FA326" s="26"/>
      <c r="FB326" s="26"/>
      <c r="FC326" s="26"/>
      <c r="FD326" s="26"/>
      <c r="FE326" s="26"/>
      <c r="FF326" s="26">
        <v>1</v>
      </c>
      <c r="FG326" s="26">
        <f t="shared" ref="FG326:FG357" si="1730">FF326/FF$396</f>
        <v>0.99103676987734179</v>
      </c>
      <c r="FW326" s="26">
        <f t="shared" ref="FW326:FW357" si="1731">FW84</f>
        <v>0.26494447309177344</v>
      </c>
      <c r="FY326" s="8">
        <v>0</v>
      </c>
      <c r="FZ326" t="b">
        <f>(FY326+Begin_year_chart1&lt;=End_year_chart1)</f>
        <v>1</v>
      </c>
      <c r="GB326" t="s">
        <v>97</v>
      </c>
      <c r="GC326" s="13">
        <f ca="1">OFFSET(L326,$FZ$5,0)</f>
        <v>7003.103000000001</v>
      </c>
      <c r="GD326" s="20">
        <f ca="1">OFFSET(CX326,$FZ$7,0)</f>
        <v>0.10161533259600468</v>
      </c>
      <c r="GE326" s="13">
        <f ca="1">OFFSET(AR326,$FZ$5,0)</f>
        <v>0.7323865126817567</v>
      </c>
      <c r="GG326" s="17">
        <f t="shared" ref="GG326:GG357" ca="1" si="1732">IF(FZ326,OFFSET(B$10,$FZ$4+$FY326,0),"")</f>
        <v>1985</v>
      </c>
      <c r="GH326" s="18">
        <f t="shared" ref="GH326:GH351" ca="1" si="1733">IF($FZ326,OFFSET(CA$326,$FZ$4+$FY326,0),"")</f>
        <v>1</v>
      </c>
      <c r="GI326" s="18">
        <f t="shared" ref="GI326:GI351" ca="1" si="1734">IF($FZ326,OFFSET(CJ$326,$FZ$4+$FY326,0),"")</f>
        <v>1</v>
      </c>
      <c r="GJ326" s="18">
        <f t="shared" ref="GJ326:GJ351" ca="1" si="1735">IF($FZ326,OFFSET(CF$326,$FZ$4+$FY326,0),"")</f>
        <v>1</v>
      </c>
      <c r="GK326" s="94">
        <f ca="1">GH326*GI326*GJ326</f>
        <v>1</v>
      </c>
      <c r="GM326">
        <f ca="1">GG326</f>
        <v>1985</v>
      </c>
      <c r="GN326" s="18">
        <f t="shared" ref="GN326:GN351" ca="1" si="1736">IF($FZ326,OFFSET(BI$326,$FZ$4+$FY326,0),"")</f>
        <v>1</v>
      </c>
      <c r="GO326" s="18">
        <f t="shared" ref="GO326:GO351" ca="1" si="1737">IF($FZ326,OFFSET(BJ$326,$FZ$4+$FY326,0),"")</f>
        <v>1</v>
      </c>
      <c r="GP326" s="18">
        <f t="shared" ref="GP326:GP351" ca="1" si="1738">IF($FZ326,OFFSET(BK$326,$FZ$4+$FY326,0),"")</f>
        <v>1</v>
      </c>
      <c r="GQ326" s="18">
        <f t="shared" ref="GQ326:GQ351" ca="1" si="1739">IF($FZ326,OFFSET(BL$326,$FZ$4+$FY326,0),"")</f>
        <v>1</v>
      </c>
      <c r="GR326" s="18">
        <f t="shared" ref="GR326:GR351" ca="1" si="1740">IF($FZ326,OFFSET(BM$326,$FZ$4+$FY326,0),"")</f>
        <v>1.0029904298214376</v>
      </c>
      <c r="GY326" s="14"/>
      <c r="HA326">
        <f t="shared" ref="HA326:HA387" si="1741">CA326/CA$237</f>
        <v>0.19096397556067224</v>
      </c>
      <c r="HB326" t="e">
        <f t="shared" ref="HB326:HB357" si="1742">CD326/CD$397</f>
        <v>#VALUE!</v>
      </c>
      <c r="HC326" t="e">
        <f t="shared" ref="HC326:HC357" si="1743">CE326/CE$397</f>
        <v>#VALUE!</v>
      </c>
      <c r="HD326" t="e">
        <f t="shared" ref="HD326:HD357" si="1744">CF326/CF$397</f>
        <v>#VALUE!</v>
      </c>
      <c r="HE326" t="e">
        <f t="shared" ref="HE326:HE357" si="1745">CG326/CG$397</f>
        <v>#VALUE!</v>
      </c>
      <c r="HF326">
        <f t="shared" ref="HF326:HF357" si="1746">CH326/CH$397</f>
        <v>8.114291929493142E-2</v>
      </c>
      <c r="HH326">
        <f t="shared" ref="HH326:HH357" si="1747">CJ326/CJ$397</f>
        <v>0</v>
      </c>
      <c r="HJ326">
        <f t="shared" ref="HJ326:HJ357" si="1748">AR326/AR$397</f>
        <v>0</v>
      </c>
      <c r="HK326">
        <f t="shared" ref="HK326:HK357" si="1749">AS326/AS$397</f>
        <v>1.571068908978327</v>
      </c>
      <c r="HL326">
        <f t="shared" ref="HL326:HL357" si="1750">AT326/AT$397</f>
        <v>0</v>
      </c>
      <c r="HM326">
        <f t="shared" ref="HM326:HM357" si="1751">AU326/AU$397</f>
        <v>0</v>
      </c>
      <c r="HN326">
        <f t="shared" ref="HN326:HN357" si="1752">AV326/AV$397</f>
        <v>0</v>
      </c>
      <c r="HP326" s="8">
        <v>0</v>
      </c>
      <c r="HQ326" t="b">
        <f>(HP326+Begin_year_chart1&lt;=End_year_chart1)</f>
        <v>1</v>
      </c>
      <c r="HS326" t="s">
        <v>97</v>
      </c>
      <c r="HT326" s="13">
        <f ca="1">OFFSET(CX326,$HQ$7,0)</f>
        <v>8.6374995063198665E-2</v>
      </c>
      <c r="HU326" s="12">
        <f ca="1">OFFSET(HJ326,$HQ$5,0)</f>
        <v>0</v>
      </c>
      <c r="HW326" s="17">
        <f t="shared" ref="HW326:HW346" ca="1" si="1753">IF(HQ326,OFFSET(B$10,$FZ$4+$FY326,0),"")</f>
        <v>1985</v>
      </c>
      <c r="HX326" s="18">
        <f t="shared" ref="HX326:HX346" ca="1" si="1754">IF($HQ326,OFFSET(HA$326,$FZ$4+$FY326,0),"")</f>
        <v>0.72076980256359124</v>
      </c>
      <c r="HY326" s="18">
        <f t="shared" ref="HY326:HY346" ca="1" si="1755">IF($HQ326,OFFSET(HH$326,$FZ$4+$FY326,0),"")</f>
        <v>1.0680742566905368</v>
      </c>
      <c r="HZ326" s="18">
        <f t="shared" ref="HZ326:HZ346" ca="1" si="1756">IF($HQ326,OFFSET(HD$326,$FZ$4+$FY326,0),"")</f>
        <v>1.0547570527007391</v>
      </c>
      <c r="IC326" s="18">
        <f t="shared" ref="IC326:IC346" ca="1" si="1757">IF($HQ326,OFFSET(HJ$326,$FZ$4+$FY326,0),"")</f>
        <v>1.0994846094686164</v>
      </c>
      <c r="ID326" s="18">
        <f t="shared" ref="ID326:ID346" ca="1" si="1758">IF($HQ326,OFFSET(HK$326,$FZ$4+$FY326,0),"")</f>
        <v>1.0286341121150115</v>
      </c>
      <c r="IE326" s="18">
        <f t="shared" ref="IE326:IE346" ca="1" si="1759">IF($HQ326,OFFSET(HL$326,$FZ$4+$FY326,0),"")</f>
        <v>1.1213254870204543</v>
      </c>
      <c r="IF326" s="18">
        <f t="shared" ref="IF326:IF346" ca="1" si="1760">IF($HQ326,OFFSET(HM$326,$FZ$4+$FY326,0),"")</f>
        <v>1.0595163498837954</v>
      </c>
      <c r="IG326" s="18">
        <f t="shared" ref="IG326:IG346" ca="1" si="1761">IF($HQ326,OFFSET(HN$326,$FZ$4+$FY326,0),"")</f>
        <v>1.0121258333780052</v>
      </c>
    </row>
    <row r="327" spans="1:241" x14ac:dyDescent="0.2">
      <c r="A327" s="182" t="s">
        <v>1080</v>
      </c>
      <c r="B327" s="1">
        <f>B326+1</f>
        <v>1950</v>
      </c>
      <c r="C327" s="42">
        <f>'Annual Data - MER Dec 2019 PNNL'!B14</f>
        <v>4829.5280000000002</v>
      </c>
      <c r="D327" s="42">
        <f>'Annual Data - MER Dec 2019 PNNL'!E14</f>
        <v>2834.1439999999998</v>
      </c>
      <c r="E327" s="42">
        <f>'Annual Data - MER Dec 2019 PNNL'!H14</f>
        <v>13872.181</v>
      </c>
      <c r="F327" s="42">
        <f>'Annual Data - MER Dec 2019 PNNL'!K14</f>
        <v>8383.41</v>
      </c>
      <c r="G327" s="42">
        <f>'Annual Data - MER Dec 2019 PNNL'!N14</f>
        <v>4679.2830000000004</v>
      </c>
      <c r="H327" s="42">
        <f t="shared" ref="H327:H385" si="1762">SUM(C327:G327)</f>
        <v>34598.546000000002</v>
      </c>
      <c r="I327" s="15">
        <f t="shared" si="1706"/>
        <v>4.7056108929460327</v>
      </c>
      <c r="J327" s="251">
        <f t="shared" ref="J327:J388" si="1763">H327-G327</f>
        <v>29919.263000000003</v>
      </c>
      <c r="K327" s="251"/>
      <c r="L327" s="27"/>
      <c r="M327" s="42">
        <f>[10]Commercial_Total!D258</f>
        <v>2834.0940000000001</v>
      </c>
      <c r="N327" s="27"/>
      <c r="O327" s="27"/>
      <c r="P327" s="29">
        <f t="shared" ref="P327:P386" si="1764">G327</f>
        <v>4679.2830000000004</v>
      </c>
      <c r="Q327" s="29">
        <f t="shared" ref="Q327:Q386" si="1765">SUM(L327:P327)</f>
        <v>7513.3770000000004</v>
      </c>
      <c r="R327" s="27"/>
      <c r="S327" s="27"/>
      <c r="T327" s="1"/>
      <c r="U327" s="1"/>
      <c r="V327" s="1"/>
      <c r="W327" s="1"/>
      <c r="X327" s="1"/>
      <c r="Y327" s="1"/>
      <c r="AA327" s="23"/>
      <c r="AB327" s="23">
        <f t="shared" si="1707"/>
        <v>27788.637079656914</v>
      </c>
      <c r="AC327" s="23"/>
      <c r="AD327" s="58"/>
      <c r="AE327" s="27">
        <f t="shared" si="1708"/>
        <v>65.971570926143031</v>
      </c>
      <c r="AF327" s="27"/>
      <c r="AI327" s="267"/>
      <c r="AJ327" s="267">
        <f t="shared" si="1709"/>
        <v>101.9875135248983</v>
      </c>
      <c r="AK327" s="267"/>
      <c r="AL327" s="51"/>
      <c r="AM327" s="15"/>
      <c r="AN327" s="15"/>
      <c r="AO327" s="34"/>
      <c r="AP327" s="34"/>
      <c r="AR327" s="26"/>
      <c r="AS327" s="26">
        <f t="shared" si="1710"/>
        <v>1.5895851957399929</v>
      </c>
      <c r="AT327" s="26"/>
      <c r="AU327" s="26"/>
      <c r="AV327" s="26"/>
      <c r="AW327" s="26"/>
      <c r="AZ327" s="34"/>
      <c r="BA327" s="34"/>
      <c r="BB327" s="34"/>
      <c r="BD327" s="34"/>
      <c r="BE327" s="34"/>
      <c r="BI327" s="51"/>
      <c r="BJ327" s="258">
        <f>[10]Commercial_Total!Y258</f>
        <v>1.5812274367734236</v>
      </c>
      <c r="BK327" s="51"/>
      <c r="BL327" s="1"/>
      <c r="BM327" s="258">
        <f>[14]Elec_Power_Sector!AF10</f>
        <v>1.3718042476283949</v>
      </c>
      <c r="BO327" s="1"/>
      <c r="BP327" s="258">
        <f>[10]Commercial_Total!X258</f>
        <v>1.0052856146890694</v>
      </c>
      <c r="BQ327" s="1"/>
      <c r="BR327" s="51"/>
      <c r="BS327" s="1"/>
      <c r="CA327" s="83">
        <f>IF(FW327&gt;0,FW327,"NA")</f>
        <v>0.28794757958018385</v>
      </c>
      <c r="CB327" s="83">
        <f t="shared" si="1711"/>
        <v>0</v>
      </c>
      <c r="CC327" s="83" t="str">
        <f t="shared" si="1712"/>
        <v>NA</v>
      </c>
      <c r="CD327" s="83" t="str">
        <f t="shared" si="1713"/>
        <v>NA</v>
      </c>
      <c r="CE327" s="83" t="str">
        <f t="shared" si="1714"/>
        <v>NA</v>
      </c>
      <c r="CF327" s="83" t="str">
        <f t="shared" si="1715"/>
        <v>NA</v>
      </c>
      <c r="CG327" s="84" t="str">
        <f t="shared" ref="CG327:CG385" si="1766">IF(ISERR(CR327),"NA ", CR327)</f>
        <v xml:space="preserve">NA </v>
      </c>
      <c r="CH327" s="84">
        <f t="shared" si="1716"/>
        <v>0.1071322451793318</v>
      </c>
      <c r="CI327" s="9"/>
      <c r="CJ327" s="84" t="str">
        <f t="shared" ref="CJ327:CJ385" si="1767">IF(ISERR(CS327),"NA ", CS327)</f>
        <v xml:space="preserve">NA </v>
      </c>
      <c r="CL327" s="87">
        <f t="shared" si="1717"/>
        <v>0</v>
      </c>
      <c r="CM327" s="87">
        <f t="shared" ref="CM327:CM386" si="1768">AZ327*BA327*BB327*BC327*BD327</f>
        <v>0</v>
      </c>
      <c r="CN327" s="92">
        <f t="shared" ref="CN327:CN386" si="1769">IF(ISERR(CL327),0,IF(CL327&lt;0.0001,0,1))</f>
        <v>0</v>
      </c>
      <c r="CO327" s="92">
        <f t="shared" ref="CO327:CO386" si="1770">IF(ISERR(CM327),0,IF(CM327&lt;0.0001,0,1))</f>
        <v>0</v>
      </c>
      <c r="CP327" s="5">
        <f t="shared" ref="CP327:CP386" si="1771">IF(BI327*BJ327*BK327*BL327*BM327&gt;0,1,0)</f>
        <v>0</v>
      </c>
      <c r="CQ327" s="91">
        <f t="shared" si="1718"/>
        <v>0</v>
      </c>
      <c r="CR327" s="37" t="e">
        <f t="shared" si="1719"/>
        <v>#VALUE!</v>
      </c>
      <c r="CS327" t="e">
        <f t="shared" si="1720"/>
        <v>#VALUE!</v>
      </c>
      <c r="CT327" s="84" t="str">
        <f t="shared" si="1721"/>
        <v xml:space="preserve">NA </v>
      </c>
      <c r="CU327" s="205"/>
      <c r="CV327" s="244"/>
      <c r="CW327" s="5"/>
      <c r="CX327" s="26">
        <f t="shared" si="1722"/>
        <v>0</v>
      </c>
      <c r="CY327" s="26">
        <f t="shared" si="1723"/>
        <v>0.37720641463885013</v>
      </c>
      <c r="CZ327" s="26">
        <f t="shared" si="1724"/>
        <v>0</v>
      </c>
      <c r="DA327" s="26">
        <f t="shared" si="1725"/>
        <v>0</v>
      </c>
      <c r="DB327" s="26">
        <f t="shared" si="1726"/>
        <v>0.62279358536114982</v>
      </c>
      <c r="DC327">
        <f t="shared" ref="DC327:DC396" si="1772">SUM(CX327:DB327)</f>
        <v>1</v>
      </c>
      <c r="DE327" s="26" t="e">
        <f>(CX327-CX326)/LN(CX327/CX326)</f>
        <v>#DIV/0!</v>
      </c>
      <c r="DF327" s="26">
        <f>(CY327-CY326)/LN(CY327/CY326)</f>
        <v>0.37900701804697073</v>
      </c>
      <c r="DG327" s="26" t="e">
        <f>(CZ327-CZ326)/LN(CZ327/CZ326)</f>
        <v>#DIV/0!</v>
      </c>
      <c r="DH327" s="26" t="e">
        <f>(DA327-DA326)/LN(DA327/DA326)</f>
        <v>#DIV/0!</v>
      </c>
      <c r="DI327" s="26">
        <f>(DB327-DB326)/LN(DB327/DB326)</f>
        <v>0.62098837556577735</v>
      </c>
      <c r="DJ327" s="26" t="e">
        <f>SUM(DE327:DI327)</f>
        <v>#DIV/0!</v>
      </c>
      <c r="DK327" s="26"/>
      <c r="DL327" s="26" t="e">
        <f>DE327/$DJ327</f>
        <v>#DIV/0!</v>
      </c>
      <c r="DM327" s="26" t="e">
        <f>DF327/$DJ327</f>
        <v>#DIV/0!</v>
      </c>
      <c r="DN327" s="26" t="e">
        <f>DG327/$DJ327</f>
        <v>#DIV/0!</v>
      </c>
      <c r="DO327" s="26" t="e">
        <f>DH327/$DJ327</f>
        <v>#DIV/0!</v>
      </c>
      <c r="DP327" s="26" t="e">
        <f>DI327/$DJ327</f>
        <v>#DIV/0!</v>
      </c>
      <c r="DQ327" s="26" t="e">
        <f>SUM(DL327:DP327)</f>
        <v>#DIV/0!</v>
      </c>
      <c r="DR327" s="26"/>
      <c r="DS327" s="26"/>
      <c r="DT327" s="26" t="e">
        <f>LN(AR327/AR326)</f>
        <v>#DIV/0!</v>
      </c>
      <c r="DU327" s="26">
        <f>LN(AS327/AS326)</f>
        <v>3.9948695015411886E-2</v>
      </c>
      <c r="DV327" s="26" t="e">
        <f>LN(AT327/AT326)</f>
        <v>#DIV/0!</v>
      </c>
      <c r="DW327" s="26" t="e">
        <f>LN(AU327/AU326)</f>
        <v>#DIV/0!</v>
      </c>
      <c r="DX327" s="26" t="e">
        <f>LN(AV327/AV326)</f>
        <v>#DIV/0!</v>
      </c>
      <c r="DZ327" s="26" t="e">
        <f>EXP(SUMPRODUCT($DL327:$DP327,DT327:DX327))</f>
        <v>#DIV/0!</v>
      </c>
      <c r="EA327" s="26">
        <f>IF(ISERR(DZ327),EA326,DZ327*EA326)</f>
        <v>1</v>
      </c>
      <c r="EB327" s="26">
        <f t="shared" si="1727"/>
        <v>1.2503494173078693</v>
      </c>
      <c r="ED327" s="26" t="e">
        <f t="shared" ref="ED327:ED358" si="1773">LN(AZ327/AZ326)</f>
        <v>#DIV/0!</v>
      </c>
      <c r="EE327" s="26" t="e">
        <f t="shared" ref="EE327:EE358" si="1774">LN(BA327/BA326)</f>
        <v>#DIV/0!</v>
      </c>
      <c r="EF327" s="26" t="e">
        <f t="shared" ref="EF327:EF358" si="1775">LN(BB327/BB326)</f>
        <v>#DIV/0!</v>
      </c>
      <c r="EG327" s="26" t="e">
        <f t="shared" ref="EG327:EG358" si="1776">LN(BC327/BC326)</f>
        <v>#DIV/0!</v>
      </c>
      <c r="EH327" s="26" t="e">
        <f t="shared" ref="EH327:EH358" si="1777">LN(BD327/BD326)</f>
        <v>#DIV/0!</v>
      </c>
      <c r="EJ327" s="26" t="e">
        <f t="shared" ref="EJ327:EJ358" si="1778">EXP(SUMPRODUCT($DL327:$DP327,ED327:EH327))</f>
        <v>#DIV/0!</v>
      </c>
      <c r="EK327" s="26">
        <f>IF(ISERR(EJ327),EK326,EJ327*EK326)</f>
        <v>1</v>
      </c>
      <c r="EL327" s="26">
        <f t="shared" si="1728"/>
        <v>1.1189429524445618</v>
      </c>
      <c r="EO327" s="26" t="e">
        <f>LN(BI327/BI326)</f>
        <v>#DIV/0!</v>
      </c>
      <c r="EP327" s="26">
        <f t="shared" ref="EP327:EP383" si="1779">LN(BJ327/BJ326)</f>
        <v>-5.7790398328989648E-3</v>
      </c>
      <c r="EQ327" s="26" t="e">
        <f t="shared" ref="EQ327:EQ383" si="1780">LN(BK327/BK326)</f>
        <v>#DIV/0!</v>
      </c>
      <c r="ER327" s="26" t="e">
        <f t="shared" ref="ER327:ER383" si="1781">LN(BL327/BL326)</f>
        <v>#DIV/0!</v>
      </c>
      <c r="ES327" s="26" t="e">
        <f t="shared" ref="ES327:ES383" si="1782">LN(BM327/BM326)</f>
        <v>#DIV/0!</v>
      </c>
      <c r="EU327" s="26" t="e">
        <f t="shared" ref="EU327:EU358" si="1783">EXP(SUMPRODUCT($DL327:$DP327,EO327:ES327))</f>
        <v>#DIV/0!</v>
      </c>
      <c r="EV327" s="26">
        <f>IF(ISERR(EU327),EV326,EU327*EV326)</f>
        <v>1</v>
      </c>
      <c r="EW327" s="26">
        <f t="shared" si="1729"/>
        <v>1.2616578950062125</v>
      </c>
      <c r="EX327" s="26"/>
      <c r="EY327" s="26" t="e">
        <f t="shared" ref="EY327:EY358" si="1784">LN(BO327/BO326)</f>
        <v>#DIV/0!</v>
      </c>
      <c r="EZ327" s="26">
        <f t="shared" ref="EZ327:EZ358" si="1785">LN(BP327/BP326)</f>
        <v>4.5727734848310914E-2</v>
      </c>
      <c r="FA327" s="26" t="e">
        <f t="shared" ref="FA327:FA358" si="1786">LN(BQ327/BQ326)</f>
        <v>#DIV/0!</v>
      </c>
      <c r="FB327" s="26" t="e">
        <f t="shared" ref="FB327:FB358" si="1787">LN(BR327/BR326)</f>
        <v>#DIV/0!</v>
      </c>
      <c r="FC327" s="26" t="e">
        <f t="shared" ref="FC327:FC358" si="1788">LN(BS327/BS326)</f>
        <v>#DIV/0!</v>
      </c>
      <c r="FD327" s="26"/>
      <c r="FE327" s="26" t="e">
        <f t="shared" ref="FE327:FE358" si="1789">EXP(SUMPRODUCT($DL327:$DP327,EY327:FC327))</f>
        <v>#DIV/0!</v>
      </c>
      <c r="FF327" s="26">
        <f>IF(ISERR(FE327),FF326,FE327*FF326)</f>
        <v>1</v>
      </c>
      <c r="FG327" s="26">
        <f t="shared" si="1730"/>
        <v>0.99103676987734179</v>
      </c>
      <c r="FW327" s="26">
        <f t="shared" si="1731"/>
        <v>0.28794757958018385</v>
      </c>
      <c r="FY327" s="8">
        <f>FY326+1</f>
        <v>1</v>
      </c>
      <c r="FZ327" t="b">
        <f t="shared" ref="FZ327:FZ385" si="1790">(FY327+Begin_year_chart1&lt;=End_year_chart1)</f>
        <v>1</v>
      </c>
      <c r="GB327" t="s">
        <v>104</v>
      </c>
      <c r="GC327" s="13">
        <f ca="1">OFFSET(M326,$FZ$5,0)</f>
        <v>4390.2430000000004</v>
      </c>
      <c r="GD327" s="20">
        <f ca="1">OFFSET(CY326,$FZ$7,0)</f>
        <v>5.3218085028598525E-2</v>
      </c>
      <c r="GE327" s="13">
        <f ca="1">OFFSET(AS326,$FZ$5,0)</f>
        <v>0.78692360900015423</v>
      </c>
      <c r="GF327" s="11"/>
      <c r="GG327" s="17">
        <f t="shared" ca="1" si="1732"/>
        <v>1986</v>
      </c>
      <c r="GH327" s="18">
        <f t="shared" ca="1" si="1733"/>
        <v>1.0346241400560927</v>
      </c>
      <c r="GI327" s="18">
        <f t="shared" ca="1" si="1734"/>
        <v>0.97251242263986148</v>
      </c>
      <c r="GJ327" s="18">
        <f t="shared" ca="1" si="1735"/>
        <v>1.004744579060066</v>
      </c>
      <c r="GK327" s="94">
        <f t="shared" ref="GK327:GK346" ca="1" si="1791">GH327*GI327*GJ327</f>
        <v>1.0109587524377099</v>
      </c>
      <c r="GM327">
        <f t="shared" ref="GM327:GM346" ca="1" si="1792">GG327</f>
        <v>1986</v>
      </c>
      <c r="GN327" s="18">
        <f t="shared" ca="1" si="1736"/>
        <v>0.99469551408331602</v>
      </c>
      <c r="GO327" s="18">
        <f t="shared" ca="1" si="1737"/>
        <v>0.98997514197221248</v>
      </c>
      <c r="GP327" s="18">
        <f t="shared" ca="1" si="1738"/>
        <v>1.0170562452305667</v>
      </c>
      <c r="GQ327" s="18">
        <f t="shared" ca="1" si="1739"/>
        <v>1.0076372215361573</v>
      </c>
      <c r="GR327" s="18">
        <f t="shared" ca="1" si="1740"/>
        <v>1.0038418582721278</v>
      </c>
      <c r="GY327" s="14"/>
      <c r="HA327">
        <f t="shared" si="1741"/>
        <v>0.20754392008267308</v>
      </c>
      <c r="HB327" t="e">
        <f t="shared" si="1742"/>
        <v>#VALUE!</v>
      </c>
      <c r="HC327" t="e">
        <f t="shared" si="1743"/>
        <v>#VALUE!</v>
      </c>
      <c r="HD327" t="e">
        <f t="shared" si="1744"/>
        <v>#VALUE!</v>
      </c>
      <c r="HE327" t="e">
        <f t="shared" si="1745"/>
        <v>#VALUE!</v>
      </c>
      <c r="HF327">
        <f t="shared" si="1746"/>
        <v>8.6990275947466875E-2</v>
      </c>
      <c r="HH327" t="e">
        <f t="shared" si="1747"/>
        <v>#VALUE!</v>
      </c>
      <c r="HJ327">
        <f t="shared" si="1748"/>
        <v>0</v>
      </c>
      <c r="HK327">
        <f t="shared" si="1749"/>
        <v>1.6351015564511744</v>
      </c>
      <c r="HL327">
        <f t="shared" si="1750"/>
        <v>0</v>
      </c>
      <c r="HM327">
        <f t="shared" si="1751"/>
        <v>0</v>
      </c>
      <c r="HN327">
        <f t="shared" si="1752"/>
        <v>0</v>
      </c>
      <c r="HP327" s="8">
        <f>HP326+1</f>
        <v>1</v>
      </c>
      <c r="HQ327" t="b">
        <f t="shared" ref="HQ327:HQ387" si="1793">(HP327+Begin_year_chart1&lt;=End_year_chart1)</f>
        <v>1</v>
      </c>
      <c r="HS327" t="s">
        <v>104</v>
      </c>
      <c r="HT327" s="13">
        <f ca="1">OFFSET(CY326,$HQ$7,0)</f>
        <v>4.9478681472853579E-2</v>
      </c>
      <c r="HU327" s="12">
        <f ca="1">OFFSET(HK326,$HQ$5,0)</f>
        <v>0</v>
      </c>
      <c r="HV327" s="11"/>
      <c r="HW327" s="17">
        <f t="shared" ca="1" si="1753"/>
        <v>1986</v>
      </c>
      <c r="HX327" s="18">
        <f t="shared" ca="1" si="1754"/>
        <v>0.74572583715575524</v>
      </c>
      <c r="HY327" s="18">
        <f t="shared" ca="1" si="1755"/>
        <v>1.0387154829333833</v>
      </c>
      <c r="HZ327" s="18">
        <f t="shared" ca="1" si="1756"/>
        <v>1.0597614309264398</v>
      </c>
      <c r="IC327" s="18">
        <f t="shared" ca="1" si="1757"/>
        <v>1.0462351152098195</v>
      </c>
      <c r="ID327" s="18">
        <f t="shared" ca="1" si="1758"/>
        <v>0.99517305200849293</v>
      </c>
      <c r="IE327" s="18">
        <f t="shared" ca="1" si="1759"/>
        <v>1.1056370938419811</v>
      </c>
      <c r="IF327" s="18">
        <f t="shared" ca="1" si="1760"/>
        <v>1.0746672132417006</v>
      </c>
      <c r="IG327" s="18">
        <f t="shared" ca="1" si="1761"/>
        <v>0.99790601054228489</v>
      </c>
    </row>
    <row r="328" spans="1:241" x14ac:dyDescent="0.2">
      <c r="A328" s="182" t="s">
        <v>1080</v>
      </c>
      <c r="B328" s="1">
        <f t="shared" ref="B328:B389" si="1794">B327+1</f>
        <v>1951</v>
      </c>
      <c r="C328" s="42">
        <f>'Annual Data - MER Dec 2019 PNNL'!B15</f>
        <v>5104.68</v>
      </c>
      <c r="D328" s="42">
        <f>'Annual Data - MER Dec 2019 PNNL'!E15</f>
        <v>2737.7379999999998</v>
      </c>
      <c r="E328" s="42">
        <f>'Annual Data - MER Dec 2019 PNNL'!H15</f>
        <v>15106.734</v>
      </c>
      <c r="F328" s="42">
        <f>'Annual Data - MER Dec 2019 PNNL'!K15</f>
        <v>8933.4920000000002</v>
      </c>
      <c r="G328" s="42">
        <f>'Annual Data - MER Dec 2019 PNNL'!N15</f>
        <v>5070.83</v>
      </c>
      <c r="H328" s="42">
        <f t="shared" si="1762"/>
        <v>36953.474000000002</v>
      </c>
      <c r="I328" s="15">
        <f t="shared" si="1706"/>
        <v>4.4996809920039462</v>
      </c>
      <c r="J328" s="251">
        <f t="shared" si="1763"/>
        <v>31882.644</v>
      </c>
      <c r="K328" s="251"/>
      <c r="L328" s="27"/>
      <c r="M328" s="42">
        <f>[10]Commercial_Total!D259</f>
        <v>2737.6840000000002</v>
      </c>
      <c r="N328" s="27"/>
      <c r="O328" s="27"/>
      <c r="P328" s="29">
        <f t="shared" si="1764"/>
        <v>5070.83</v>
      </c>
      <c r="Q328" s="29">
        <f t="shared" si="1765"/>
        <v>7808.5140000000001</v>
      </c>
      <c r="R328" s="27"/>
      <c r="S328" s="27"/>
      <c r="T328" s="1"/>
      <c r="U328" s="1"/>
      <c r="V328" s="1"/>
      <c r="W328" s="1"/>
      <c r="X328" s="1"/>
      <c r="Y328" s="1"/>
      <c r="AA328" s="23"/>
      <c r="AB328" s="23">
        <f t="shared" si="1707"/>
        <v>28246.642791733044</v>
      </c>
      <c r="AC328" s="23"/>
      <c r="AD328" s="58"/>
      <c r="AE328" s="27">
        <f t="shared" si="1708"/>
        <v>73.962778429073865</v>
      </c>
      <c r="AF328" s="27"/>
      <c r="AI328" s="267"/>
      <c r="AJ328" s="267">
        <f t="shared" si="1709"/>
        <v>96.9206861213694</v>
      </c>
      <c r="AK328" s="267"/>
      <c r="AL328" s="51"/>
      <c r="AM328" s="15"/>
      <c r="AN328" s="15"/>
      <c r="AO328" s="34"/>
      <c r="AP328" s="34"/>
      <c r="AR328" s="26"/>
      <c r="AS328" s="26">
        <f t="shared" si="1710"/>
        <v>1.5106132358240079</v>
      </c>
      <c r="AT328" s="26"/>
      <c r="AU328" s="26"/>
      <c r="AV328" s="26"/>
      <c r="AW328" s="26"/>
      <c r="AZ328" s="34"/>
      <c r="BA328" s="34"/>
      <c r="BB328" s="34"/>
      <c r="BD328" s="34"/>
      <c r="BE328" s="34"/>
      <c r="BI328" s="51"/>
      <c r="BJ328" s="258">
        <f>[10]Commercial_Total!Y259</f>
        <v>1.5025620650530067</v>
      </c>
      <c r="BK328" s="51"/>
      <c r="BL328" s="1"/>
      <c r="BM328" s="258">
        <f>[14]Elec_Power_Sector!AF11</f>
        <v>1.3192417023049108</v>
      </c>
      <c r="BO328" s="1"/>
      <c r="BP328" s="258">
        <f>[10]Commercial_Total!X259</f>
        <v>1.0053582949804589</v>
      </c>
      <c r="BQ328" s="1"/>
      <c r="BR328" s="51"/>
      <c r="BS328" s="1"/>
      <c r="CA328" s="83">
        <f t="shared" ref="CA328:CA385" si="1795">IF(FW328&gt;0,FW328,"NA")</f>
        <v>0.31112676233477132</v>
      </c>
      <c r="CB328" s="83">
        <f t="shared" si="1711"/>
        <v>0</v>
      </c>
      <c r="CC328" s="83" t="str">
        <f t="shared" si="1712"/>
        <v>NA</v>
      </c>
      <c r="CD328" s="83" t="str">
        <f t="shared" si="1713"/>
        <v>NA</v>
      </c>
      <c r="CE328" s="83" t="str">
        <f t="shared" si="1714"/>
        <v>NA</v>
      </c>
      <c r="CF328" s="83" t="str">
        <f t="shared" si="1715"/>
        <v>NA</v>
      </c>
      <c r="CG328" s="84" t="str">
        <f t="shared" si="1766"/>
        <v xml:space="preserve">NA </v>
      </c>
      <c r="CH328" s="84">
        <f t="shared" si="1716"/>
        <v>0.11134056448042536</v>
      </c>
      <c r="CI328" s="9"/>
      <c r="CJ328" s="84" t="str">
        <f t="shared" si="1767"/>
        <v xml:space="preserve">NA </v>
      </c>
      <c r="CL328" s="87">
        <f t="shared" si="1717"/>
        <v>0</v>
      </c>
      <c r="CM328" s="87">
        <f t="shared" si="1768"/>
        <v>0</v>
      </c>
      <c r="CN328" s="92">
        <f t="shared" si="1769"/>
        <v>0</v>
      </c>
      <c r="CO328" s="92">
        <f t="shared" si="1770"/>
        <v>0</v>
      </c>
      <c r="CP328" s="5">
        <f t="shared" si="1771"/>
        <v>0</v>
      </c>
      <c r="CQ328" s="91">
        <f t="shared" si="1718"/>
        <v>0</v>
      </c>
      <c r="CR328" s="37" t="e">
        <f t="shared" si="1719"/>
        <v>#VALUE!</v>
      </c>
      <c r="CS328" t="e">
        <f t="shared" si="1720"/>
        <v>#VALUE!</v>
      </c>
      <c r="CT328" s="84" t="str">
        <f t="shared" si="1721"/>
        <v xml:space="preserve">NA </v>
      </c>
      <c r="CU328" s="205"/>
      <c r="CV328" s="244"/>
      <c r="CW328" s="5"/>
      <c r="CX328" s="26">
        <f t="shared" si="1722"/>
        <v>0</v>
      </c>
      <c r="CY328" s="26">
        <f t="shared" si="1723"/>
        <v>0.35060243216571041</v>
      </c>
      <c r="CZ328" s="26">
        <f t="shared" si="1724"/>
        <v>0</v>
      </c>
      <c r="DA328" s="26">
        <f t="shared" si="1725"/>
        <v>0</v>
      </c>
      <c r="DB328" s="26">
        <f t="shared" si="1726"/>
        <v>0.64939756783428959</v>
      </c>
      <c r="DC328">
        <f t="shared" si="1772"/>
        <v>1</v>
      </c>
      <c r="DE328" s="26" t="e">
        <f t="shared" ref="DE328:DE383" si="1796">(CX328-CX327)/LN(CX328/CX327)</f>
        <v>#DIV/0!</v>
      </c>
      <c r="DF328" s="26">
        <f t="shared" ref="DF328:DF383" si="1797">(CY328-CY327)/LN(CY328/CY327)</f>
        <v>0.36374228736682973</v>
      </c>
      <c r="DG328" s="26" t="e">
        <f t="shared" ref="DG328:DG383" si="1798">(CZ328-CZ327)/LN(CZ328/CZ327)</f>
        <v>#DIV/0!</v>
      </c>
      <c r="DH328" s="26" t="e">
        <f t="shared" ref="DH328:DH383" si="1799">(DA328-DA327)/LN(DA328/DA327)</f>
        <v>#DIV/0!</v>
      </c>
      <c r="DI328" s="26">
        <f t="shared" ref="DI328:DI383" si="1800">(DB328-DB327)/LN(DB328/DB327)</f>
        <v>0.63600284231037951</v>
      </c>
      <c r="DJ328" s="26" t="e">
        <f t="shared" ref="DJ328:DJ383" si="1801">SUM(DE328:DI328)</f>
        <v>#DIV/0!</v>
      </c>
      <c r="DK328" s="26"/>
      <c r="DL328" s="26" t="e">
        <f t="shared" ref="DL328:DL383" si="1802">DE328/$DJ328</f>
        <v>#DIV/0!</v>
      </c>
      <c r="DM328" s="26" t="e">
        <f t="shared" ref="DM328:DM383" si="1803">DF328/$DJ328</f>
        <v>#DIV/0!</v>
      </c>
      <c r="DN328" s="26" t="e">
        <f t="shared" ref="DN328:DN383" si="1804">DG328/$DJ328</f>
        <v>#DIV/0!</v>
      </c>
      <c r="DO328" s="26" t="e">
        <f t="shared" ref="DO328:DO383" si="1805">DH328/$DJ328</f>
        <v>#DIV/0!</v>
      </c>
      <c r="DP328" s="26" t="e">
        <f t="shared" ref="DP328:DP383" si="1806">DI328/$DJ328</f>
        <v>#DIV/0!</v>
      </c>
      <c r="DQ328" s="26" t="e">
        <f t="shared" ref="DQ328:DQ383" si="1807">SUM(DL328:DP328)</f>
        <v>#DIV/0!</v>
      </c>
      <c r="DR328" s="26"/>
      <c r="DS328" s="26"/>
      <c r="DT328" s="26" t="e">
        <f t="shared" ref="DT328:DT383" si="1808">LN(AR328/AR327)</f>
        <v>#DIV/0!</v>
      </c>
      <c r="DU328" s="26">
        <f t="shared" ref="DU328:DU383" si="1809">LN(AS328/AS327)</f>
        <v>-5.0957414190196428E-2</v>
      </c>
      <c r="DV328" s="26" t="e">
        <f t="shared" ref="DV328:DV383" si="1810">LN(AT328/AT327)</f>
        <v>#DIV/0!</v>
      </c>
      <c r="DW328" s="26" t="e">
        <f t="shared" ref="DW328:DW383" si="1811">LN(AU328/AU327)</f>
        <v>#DIV/0!</v>
      </c>
      <c r="DX328" s="26" t="e">
        <f t="shared" ref="DX328:DX383" si="1812">LN(AV328/AV327)</f>
        <v>#DIV/0!</v>
      </c>
      <c r="DZ328" s="26" t="e">
        <f t="shared" ref="DZ328:DZ383" si="1813">EXP(SUMPRODUCT($DL328:$DP328,DT328:DX328))</f>
        <v>#DIV/0!</v>
      </c>
      <c r="EA328" s="26">
        <f t="shared" ref="EA328:EA383" si="1814">IF(ISERR(DZ328),EA327,DZ328*EA327)</f>
        <v>1</v>
      </c>
      <c r="EB328" s="26">
        <f t="shared" si="1727"/>
        <v>1.2503494173078693</v>
      </c>
      <c r="ED328" s="26" t="e">
        <f t="shared" si="1773"/>
        <v>#DIV/0!</v>
      </c>
      <c r="EE328" s="26" t="e">
        <f t="shared" si="1774"/>
        <v>#DIV/0!</v>
      </c>
      <c r="EF328" s="26" t="e">
        <f t="shared" si="1775"/>
        <v>#DIV/0!</v>
      </c>
      <c r="EG328" s="26" t="e">
        <f t="shared" si="1776"/>
        <v>#DIV/0!</v>
      </c>
      <c r="EH328" s="26" t="e">
        <f t="shared" si="1777"/>
        <v>#DIV/0!</v>
      </c>
      <c r="EJ328" s="26" t="e">
        <f t="shared" si="1778"/>
        <v>#DIV/0!</v>
      </c>
      <c r="EK328" s="26">
        <f t="shared" ref="EK328:EK383" si="1815">IF(ISERR(EJ328),EK327,EJ328*EK327)</f>
        <v>1</v>
      </c>
      <c r="EL328" s="26">
        <f t="shared" si="1728"/>
        <v>1.1189429524445618</v>
      </c>
      <c r="EO328" s="26" t="e">
        <f t="shared" ref="EO328:EO383" si="1816">LN(BI328/BI327)</f>
        <v>#DIV/0!</v>
      </c>
      <c r="EP328" s="26">
        <f t="shared" si="1779"/>
        <v>-5.1029709728030129E-2</v>
      </c>
      <c r="EQ328" s="26" t="e">
        <f t="shared" si="1780"/>
        <v>#DIV/0!</v>
      </c>
      <c r="ER328" s="26" t="e">
        <f t="shared" si="1781"/>
        <v>#DIV/0!</v>
      </c>
      <c r="ES328" s="26">
        <f t="shared" si="1782"/>
        <v>-3.9069738891202591E-2</v>
      </c>
      <c r="EU328" s="26" t="e">
        <f t="shared" si="1783"/>
        <v>#DIV/0!</v>
      </c>
      <c r="EV328" s="26">
        <f t="shared" ref="EV328:EV383" si="1817">IF(ISERR(EU328),EV327,EU328*EV327)</f>
        <v>1</v>
      </c>
      <c r="EW328" s="26">
        <f t="shared" si="1729"/>
        <v>1.2616578950062125</v>
      </c>
      <c r="EX328" s="26"/>
      <c r="EY328" s="26" t="e">
        <f t="shared" si="1784"/>
        <v>#DIV/0!</v>
      </c>
      <c r="EZ328" s="26">
        <f t="shared" si="1785"/>
        <v>7.2295537833967356E-5</v>
      </c>
      <c r="FA328" s="26" t="e">
        <f t="shared" si="1786"/>
        <v>#DIV/0!</v>
      </c>
      <c r="FB328" s="26" t="e">
        <f t="shared" si="1787"/>
        <v>#DIV/0!</v>
      </c>
      <c r="FC328" s="26" t="e">
        <f t="shared" si="1788"/>
        <v>#DIV/0!</v>
      </c>
      <c r="FD328" s="26"/>
      <c r="FE328" s="26" t="e">
        <f t="shared" si="1789"/>
        <v>#DIV/0!</v>
      </c>
      <c r="FF328" s="26">
        <f t="shared" ref="FF328:FF383" si="1818">IF(ISERR(FE328),FF327,FE328*FF327)</f>
        <v>1</v>
      </c>
      <c r="FG328" s="26">
        <f t="shared" si="1730"/>
        <v>0.99103676987734179</v>
      </c>
      <c r="FW328" s="26">
        <f t="shared" si="1731"/>
        <v>0.31112676233477132</v>
      </c>
      <c r="FY328" s="8">
        <f t="shared" ref="FY328:FY391" si="1819">FY327+1</f>
        <v>2</v>
      </c>
      <c r="FZ328" t="b">
        <f t="shared" si="1790"/>
        <v>1</v>
      </c>
      <c r="GB328" t="s">
        <v>105</v>
      </c>
      <c r="GC328" s="13">
        <f ca="1">OFFSET(N326,$FZ$5,0)</f>
        <v>14791.882816694453</v>
      </c>
      <c r="GD328" s="20">
        <f ca="1">OFFSET(CZ326,$FZ$7,0)</f>
        <v>0.1976165631978592</v>
      </c>
      <c r="GE328" s="13">
        <f ca="1">OFFSET(AT326,$FZ$5,0)</f>
        <v>0.59872881982872128</v>
      </c>
      <c r="GF328" s="11"/>
      <c r="GG328" s="17">
        <f t="shared" ca="1" si="1732"/>
        <v>1987</v>
      </c>
      <c r="GH328" s="18">
        <f t="shared" ca="1" si="1733"/>
        <v>1.0704179295946472</v>
      </c>
      <c r="GI328" s="18">
        <f t="shared" ca="1" si="1734"/>
        <v>0.97817134660206384</v>
      </c>
      <c r="GJ328" s="18">
        <f t="shared" ca="1" si="1735"/>
        <v>0.98637403765122966</v>
      </c>
      <c r="GK328" s="94">
        <f t="shared" ca="1" si="1791"/>
        <v>1.0327850544779391</v>
      </c>
      <c r="GM328">
        <f t="shared" ca="1" si="1792"/>
        <v>1987</v>
      </c>
      <c r="GN328" s="18">
        <f t="shared" ca="1" si="1736"/>
        <v>0.97372130173415794</v>
      </c>
      <c r="GO328" s="18">
        <f t="shared" ca="1" si="1737"/>
        <v>0.99173857618252925</v>
      </c>
      <c r="GP328" s="18">
        <f t="shared" ca="1" si="1738"/>
        <v>0.97242314114551609</v>
      </c>
      <c r="GQ328" s="18">
        <f t="shared" ca="1" si="1739"/>
        <v>0.98888140040798556</v>
      </c>
      <c r="GR328" s="18">
        <f t="shared" ca="1" si="1740"/>
        <v>0.9976559991844649</v>
      </c>
      <c r="GY328" s="14"/>
      <c r="HA328">
        <f t="shared" si="1741"/>
        <v>0.22425077506028249</v>
      </c>
      <c r="HB328" t="e">
        <f t="shared" si="1742"/>
        <v>#VALUE!</v>
      </c>
      <c r="HC328" t="e">
        <f t="shared" si="1743"/>
        <v>#VALUE!</v>
      </c>
      <c r="HD328" t="e">
        <f t="shared" si="1744"/>
        <v>#VALUE!</v>
      </c>
      <c r="HE328" t="e">
        <f t="shared" si="1745"/>
        <v>#VALUE!</v>
      </c>
      <c r="HF328">
        <f t="shared" si="1746"/>
        <v>9.0407387729866132E-2</v>
      </c>
      <c r="HH328" t="e">
        <f t="shared" si="1747"/>
        <v>#VALUE!</v>
      </c>
      <c r="HJ328">
        <f t="shared" si="1748"/>
        <v>0</v>
      </c>
      <c r="HK328">
        <f t="shared" si="1749"/>
        <v>1.5538683045810129</v>
      </c>
      <c r="HL328">
        <f t="shared" si="1750"/>
        <v>0</v>
      </c>
      <c r="HM328">
        <f t="shared" si="1751"/>
        <v>0</v>
      </c>
      <c r="HN328">
        <f t="shared" si="1752"/>
        <v>0</v>
      </c>
      <c r="HP328" s="8">
        <f t="shared" ref="HP328:HP387" si="1820">HP327+1</f>
        <v>2</v>
      </c>
      <c r="HQ328" t="b">
        <f t="shared" si="1793"/>
        <v>1</v>
      </c>
      <c r="HS328" t="s">
        <v>105</v>
      </c>
      <c r="HT328" s="13">
        <f ca="1">OFFSET(CZ326,$HQ$7,0)</f>
        <v>0.18783772412591251</v>
      </c>
      <c r="HU328" s="12">
        <f ca="1">OFFSET(HL326,$HQ$5,0)</f>
        <v>0</v>
      </c>
      <c r="HV328" s="11"/>
      <c r="HW328" s="17">
        <f t="shared" ca="1" si="1753"/>
        <v>1987</v>
      </c>
      <c r="HX328" s="18">
        <f t="shared" ca="1" si="1754"/>
        <v>0.77152491977446191</v>
      </c>
      <c r="HY328" s="18">
        <f t="shared" ca="1" si="1755"/>
        <v>1.0447596339379808</v>
      </c>
      <c r="HZ328" s="18">
        <f t="shared" ca="1" si="1756"/>
        <v>1.0403849728135388</v>
      </c>
      <c r="IC328" s="18">
        <f t="shared" ca="1" si="1757"/>
        <v>1.0337326063647208</v>
      </c>
      <c r="ID328" s="18">
        <f t="shared" ca="1" si="1758"/>
        <v>0.99583025390224111</v>
      </c>
      <c r="IE328" s="18">
        <f t="shared" ca="1" si="1759"/>
        <v>1.0715038156504448</v>
      </c>
      <c r="IF328" s="18">
        <f t="shared" ca="1" si="1760"/>
        <v>1.0563788487409187</v>
      </c>
      <c r="IG328" s="18">
        <f t="shared" ca="1" si="1761"/>
        <v>0.98283954457667566</v>
      </c>
    </row>
    <row r="329" spans="1:241" x14ac:dyDescent="0.2">
      <c r="A329" s="182" t="s">
        <v>1080</v>
      </c>
      <c r="B329" s="1">
        <f t="shared" si="1794"/>
        <v>1952</v>
      </c>
      <c r="C329" s="42">
        <f>'Annual Data - MER Dec 2019 PNNL'!B16</f>
        <v>5158.4059999999999</v>
      </c>
      <c r="D329" s="42">
        <f>'Annual Data - MER Dec 2019 PNNL'!E16</f>
        <v>2672.9679999999998</v>
      </c>
      <c r="E329" s="42">
        <f>'Annual Data - MER Dec 2019 PNNL'!H16</f>
        <v>14649.496999999999</v>
      </c>
      <c r="F329" s="42">
        <f>'Annual Data - MER Dec 2019 PNNL'!K16</f>
        <v>8906.9009999999998</v>
      </c>
      <c r="G329" s="42">
        <f>'Annual Data - MER Dec 2019 PNNL'!N16</f>
        <v>5338.183</v>
      </c>
      <c r="H329" s="42">
        <f t="shared" si="1762"/>
        <v>36725.954999999994</v>
      </c>
      <c r="I329" s="15">
        <f t="shared" si="1706"/>
        <v>4.3927274791973874</v>
      </c>
      <c r="J329" s="251">
        <f t="shared" si="1763"/>
        <v>31387.771999999994</v>
      </c>
      <c r="K329" s="251"/>
      <c r="L329" s="27"/>
      <c r="M329" s="42">
        <f>[10]Commercial_Total!D260</f>
        <v>2672.9110000000001</v>
      </c>
      <c r="N329" s="27"/>
      <c r="O329" s="27"/>
      <c r="P329" s="29">
        <f t="shared" si="1764"/>
        <v>5338.183</v>
      </c>
      <c r="Q329" s="29">
        <f t="shared" si="1765"/>
        <v>8011.0940000000001</v>
      </c>
      <c r="R329" s="27"/>
      <c r="S329" s="27"/>
      <c r="T329" s="1"/>
      <c r="U329" s="1"/>
      <c r="V329" s="1"/>
      <c r="W329" s="1"/>
      <c r="X329" s="1"/>
      <c r="Y329" s="1"/>
      <c r="AA329" s="23"/>
      <c r="AB329" s="23">
        <f t="shared" si="1707"/>
        <v>28701.498970601177</v>
      </c>
      <c r="AC329" s="23"/>
      <c r="AD329" s="58"/>
      <c r="AE329" s="27">
        <f t="shared" si="1708"/>
        <v>80.09613130128956</v>
      </c>
      <c r="AF329" s="27"/>
      <c r="AI329" s="267"/>
      <c r="AJ329" s="267">
        <f t="shared" si="1709"/>
        <v>93.127923483642832</v>
      </c>
      <c r="AK329" s="267"/>
      <c r="AL329" s="51"/>
      <c r="AM329" s="15"/>
      <c r="AN329" s="15"/>
      <c r="AO329" s="34"/>
      <c r="AP329" s="34"/>
      <c r="AR329" s="26"/>
      <c r="AS329" s="26">
        <f t="shared" si="1710"/>
        <v>1.451498946912414</v>
      </c>
      <c r="AT329" s="26"/>
      <c r="AU329" s="26"/>
      <c r="AV329" s="26"/>
      <c r="AW329" s="26"/>
      <c r="AZ329" s="34"/>
      <c r="BA329" s="34"/>
      <c r="BB329" s="34"/>
      <c r="BD329" s="34"/>
      <c r="BE329" s="34"/>
      <c r="BI329" s="51"/>
      <c r="BJ329" s="258">
        <f>[10]Commercial_Total!Y260</f>
        <v>1.4845195121059063</v>
      </c>
      <c r="BK329" s="51"/>
      <c r="BL329" s="1"/>
      <c r="BM329" s="258">
        <f>[14]Elec_Power_Sector!AF12</f>
        <v>1.2888469813427179</v>
      </c>
      <c r="BO329" s="1"/>
      <c r="BP329" s="258">
        <f>[10]Commercial_Total!X260</f>
        <v>0.97775673211148983</v>
      </c>
      <c r="BQ329" s="1"/>
      <c r="BR329" s="51"/>
      <c r="BS329" s="1"/>
      <c r="CA329" s="83">
        <f t="shared" si="1795"/>
        <v>0.32384198412798226</v>
      </c>
      <c r="CB329" s="83">
        <f t="shared" si="1711"/>
        <v>0</v>
      </c>
      <c r="CC329" s="83" t="str">
        <f t="shared" si="1712"/>
        <v>NA</v>
      </c>
      <c r="CD329" s="83" t="str">
        <f t="shared" si="1713"/>
        <v>NA</v>
      </c>
      <c r="CE329" s="83" t="str">
        <f t="shared" si="1714"/>
        <v>NA</v>
      </c>
      <c r="CF329" s="83" t="str">
        <f t="shared" si="1715"/>
        <v>NA</v>
      </c>
      <c r="CG329" s="84" t="str">
        <f t="shared" si="1766"/>
        <v xml:space="preserve">NA </v>
      </c>
      <c r="CH329" s="84">
        <f t="shared" si="1716"/>
        <v>0.11422912580623518</v>
      </c>
      <c r="CI329" s="9"/>
      <c r="CJ329" s="84" t="str">
        <f t="shared" si="1767"/>
        <v xml:space="preserve">NA </v>
      </c>
      <c r="CL329" s="87">
        <f t="shared" si="1717"/>
        <v>0</v>
      </c>
      <c r="CM329" s="87">
        <f t="shared" si="1768"/>
        <v>0</v>
      </c>
      <c r="CN329" s="92">
        <f t="shared" si="1769"/>
        <v>0</v>
      </c>
      <c r="CO329" s="92">
        <f t="shared" si="1770"/>
        <v>0</v>
      </c>
      <c r="CP329" s="5">
        <f t="shared" si="1771"/>
        <v>0</v>
      </c>
      <c r="CQ329" s="91">
        <f t="shared" si="1718"/>
        <v>0</v>
      </c>
      <c r="CR329" s="37" t="e">
        <f t="shared" si="1719"/>
        <v>#VALUE!</v>
      </c>
      <c r="CS329" t="e">
        <f t="shared" si="1720"/>
        <v>#VALUE!</v>
      </c>
      <c r="CT329" s="84" t="str">
        <f t="shared" si="1721"/>
        <v xml:space="preserve">NA </v>
      </c>
      <c r="CU329" s="205"/>
      <c r="CV329" s="244"/>
      <c r="CW329" s="5"/>
      <c r="CX329" s="26">
        <f t="shared" si="1722"/>
        <v>0</v>
      </c>
      <c r="CY329" s="26">
        <f t="shared" si="1723"/>
        <v>0.3336511842202825</v>
      </c>
      <c r="CZ329" s="26">
        <f t="shared" si="1724"/>
        <v>0</v>
      </c>
      <c r="DA329" s="26">
        <f t="shared" si="1725"/>
        <v>0</v>
      </c>
      <c r="DB329" s="26">
        <f t="shared" si="1726"/>
        <v>0.6663488157797175</v>
      </c>
      <c r="DC329">
        <f t="shared" si="1772"/>
        <v>1</v>
      </c>
      <c r="DE329" s="26" t="e">
        <f t="shared" si="1796"/>
        <v>#DIV/0!</v>
      </c>
      <c r="DF329" s="26">
        <f t="shared" si="1797"/>
        <v>0.34205680689486795</v>
      </c>
      <c r="DG329" s="26" t="e">
        <f t="shared" si="1798"/>
        <v>#DIV/0!</v>
      </c>
      <c r="DH329" s="26" t="e">
        <f t="shared" si="1799"/>
        <v>#DIV/0!</v>
      </c>
      <c r="DI329" s="26">
        <f t="shared" si="1800"/>
        <v>0.65783679199495648</v>
      </c>
      <c r="DJ329" s="26" t="e">
        <f t="shared" si="1801"/>
        <v>#DIV/0!</v>
      </c>
      <c r="DK329" s="26"/>
      <c r="DL329" s="26" t="e">
        <f t="shared" si="1802"/>
        <v>#DIV/0!</v>
      </c>
      <c r="DM329" s="26" t="e">
        <f t="shared" si="1803"/>
        <v>#DIV/0!</v>
      </c>
      <c r="DN329" s="26" t="e">
        <f t="shared" si="1804"/>
        <v>#DIV/0!</v>
      </c>
      <c r="DO329" s="26" t="e">
        <f t="shared" si="1805"/>
        <v>#DIV/0!</v>
      </c>
      <c r="DP329" s="26" t="e">
        <f t="shared" si="1806"/>
        <v>#DIV/0!</v>
      </c>
      <c r="DQ329" s="26" t="e">
        <f t="shared" si="1807"/>
        <v>#DIV/0!</v>
      </c>
      <c r="DR329" s="26"/>
      <c r="DS329" s="26"/>
      <c r="DT329" s="26" t="e">
        <f t="shared" si="1808"/>
        <v>#DIV/0!</v>
      </c>
      <c r="DU329" s="26">
        <f t="shared" si="1809"/>
        <v>-3.9918905858093892E-2</v>
      </c>
      <c r="DV329" s="26" t="e">
        <f t="shared" si="1810"/>
        <v>#DIV/0!</v>
      </c>
      <c r="DW329" s="26" t="e">
        <f t="shared" si="1811"/>
        <v>#DIV/0!</v>
      </c>
      <c r="DX329" s="26" t="e">
        <f t="shared" si="1812"/>
        <v>#DIV/0!</v>
      </c>
      <c r="DZ329" s="26" t="e">
        <f t="shared" si="1813"/>
        <v>#DIV/0!</v>
      </c>
      <c r="EA329" s="26">
        <f t="shared" si="1814"/>
        <v>1</v>
      </c>
      <c r="EB329" s="26">
        <f t="shared" si="1727"/>
        <v>1.2503494173078693</v>
      </c>
      <c r="ED329" s="26" t="e">
        <f t="shared" si="1773"/>
        <v>#DIV/0!</v>
      </c>
      <c r="EE329" s="26" t="e">
        <f t="shared" si="1774"/>
        <v>#DIV/0!</v>
      </c>
      <c r="EF329" s="26" t="e">
        <f t="shared" si="1775"/>
        <v>#DIV/0!</v>
      </c>
      <c r="EG329" s="26" t="e">
        <f t="shared" si="1776"/>
        <v>#DIV/0!</v>
      </c>
      <c r="EH329" s="26" t="e">
        <f t="shared" si="1777"/>
        <v>#DIV/0!</v>
      </c>
      <c r="EJ329" s="26" t="e">
        <f t="shared" si="1778"/>
        <v>#DIV/0!</v>
      </c>
      <c r="EK329" s="26">
        <f t="shared" si="1815"/>
        <v>1</v>
      </c>
      <c r="EL329" s="26">
        <f t="shared" si="1728"/>
        <v>1.1189429524445618</v>
      </c>
      <c r="EO329" s="26" t="e">
        <f t="shared" si="1816"/>
        <v>#DIV/0!</v>
      </c>
      <c r="EP329" s="26">
        <f t="shared" si="1779"/>
        <v>-1.2080535403551701E-2</v>
      </c>
      <c r="EQ329" s="26" t="e">
        <f t="shared" si="1780"/>
        <v>#DIV/0!</v>
      </c>
      <c r="ER329" s="26" t="e">
        <f t="shared" si="1781"/>
        <v>#DIV/0!</v>
      </c>
      <c r="ES329" s="26">
        <f t="shared" si="1782"/>
        <v>-2.3309097805504737E-2</v>
      </c>
      <c r="EU329" s="26" t="e">
        <f t="shared" si="1783"/>
        <v>#DIV/0!</v>
      </c>
      <c r="EV329" s="26">
        <f t="shared" si="1817"/>
        <v>1</v>
      </c>
      <c r="EW329" s="26">
        <f t="shared" si="1729"/>
        <v>1.2616578950062125</v>
      </c>
      <c r="EX329" s="26"/>
      <c r="EY329" s="26" t="e">
        <f t="shared" si="1784"/>
        <v>#DIV/0!</v>
      </c>
      <c r="EZ329" s="26">
        <f t="shared" si="1785"/>
        <v>-2.7838370454542391E-2</v>
      </c>
      <c r="FA329" s="26" t="e">
        <f t="shared" si="1786"/>
        <v>#DIV/0!</v>
      </c>
      <c r="FB329" s="26" t="e">
        <f t="shared" si="1787"/>
        <v>#DIV/0!</v>
      </c>
      <c r="FC329" s="26" t="e">
        <f t="shared" si="1788"/>
        <v>#DIV/0!</v>
      </c>
      <c r="FD329" s="26"/>
      <c r="FE329" s="26" t="e">
        <f t="shared" si="1789"/>
        <v>#DIV/0!</v>
      </c>
      <c r="FF329" s="26">
        <f t="shared" si="1818"/>
        <v>1</v>
      </c>
      <c r="FG329" s="26">
        <f t="shared" si="1730"/>
        <v>0.99103676987734179</v>
      </c>
      <c r="FW329" s="26">
        <f t="shared" si="1731"/>
        <v>0.32384198412798226</v>
      </c>
      <c r="FY329" s="8">
        <f t="shared" si="1819"/>
        <v>3</v>
      </c>
      <c r="FZ329" t="b">
        <f t="shared" si="1790"/>
        <v>1</v>
      </c>
      <c r="GB329" t="s">
        <v>106</v>
      </c>
      <c r="GC329" s="13">
        <f ca="1">OFFSET(O326,$FZ$5,0)</f>
        <v>25763.833627047923</v>
      </c>
      <c r="GD329" s="20">
        <f ca="1">OFFSET(DA326,$FZ$7,0)</f>
        <v>0.27636893346687008</v>
      </c>
      <c r="GE329" s="13">
        <f ca="1">OFFSET(AU326,$FZ$5,0)</f>
        <v>0.84565382259107169</v>
      </c>
      <c r="GF329" s="11"/>
      <c r="GG329" s="17">
        <f t="shared" ca="1" si="1732"/>
        <v>1988</v>
      </c>
      <c r="GH329" s="18">
        <f t="shared" ca="1" si="1733"/>
        <v>1.1151287243274515</v>
      </c>
      <c r="GI329" s="18">
        <f t="shared" ca="1" si="1734"/>
        <v>0.9829846539947088</v>
      </c>
      <c r="GJ329" s="18">
        <f t="shared" ca="1" si="1735"/>
        <v>0.98691260564332484</v>
      </c>
      <c r="GK329" s="94">
        <f t="shared" ca="1" si="1791"/>
        <v>1.0818086180297914</v>
      </c>
      <c r="GM329">
        <f t="shared" ca="1" si="1792"/>
        <v>1988</v>
      </c>
      <c r="GN329" s="18">
        <f t="shared" ca="1" si="1736"/>
        <v>0.97041694436778003</v>
      </c>
      <c r="GO329" s="18">
        <f t="shared" ca="1" si="1737"/>
        <v>1.0038084321053482</v>
      </c>
      <c r="GP329" s="18">
        <f t="shared" ca="1" si="1738"/>
        <v>1.0004344058647567</v>
      </c>
      <c r="GQ329" s="18">
        <f t="shared" ca="1" si="1739"/>
        <v>0.9740290738609132</v>
      </c>
      <c r="GR329" s="18">
        <f t="shared" ca="1" si="1740"/>
        <v>0.99444917449909387</v>
      </c>
      <c r="GY329" s="14"/>
      <c r="HA329">
        <f t="shared" si="1741"/>
        <v>0.23341552296172741</v>
      </c>
      <c r="HB329" t="e">
        <f t="shared" si="1742"/>
        <v>#VALUE!</v>
      </c>
      <c r="HC329" t="e">
        <f t="shared" si="1743"/>
        <v>#VALUE!</v>
      </c>
      <c r="HD329" t="e">
        <f t="shared" si="1744"/>
        <v>#VALUE!</v>
      </c>
      <c r="HE329" t="e">
        <f t="shared" si="1745"/>
        <v>#VALUE!</v>
      </c>
      <c r="HF329">
        <f t="shared" si="1746"/>
        <v>9.2752869675126942E-2</v>
      </c>
      <c r="HH329" t="e">
        <f t="shared" si="1747"/>
        <v>#VALUE!</v>
      </c>
      <c r="HJ329">
        <f t="shared" si="1748"/>
        <v>0</v>
      </c>
      <c r="HK329">
        <f t="shared" si="1749"/>
        <v>1.4930613304931253</v>
      </c>
      <c r="HL329">
        <f t="shared" si="1750"/>
        <v>0</v>
      </c>
      <c r="HM329">
        <f t="shared" si="1751"/>
        <v>0</v>
      </c>
      <c r="HN329">
        <f t="shared" si="1752"/>
        <v>0</v>
      </c>
      <c r="HP329" s="8">
        <f t="shared" si="1820"/>
        <v>3</v>
      </c>
      <c r="HQ329" t="b">
        <f t="shared" si="1793"/>
        <v>1</v>
      </c>
      <c r="HS329" t="s">
        <v>106</v>
      </c>
      <c r="HT329" s="13">
        <f ca="1">OFFSET(DA326,$HQ$7,0)</f>
        <v>0.27703481577056954</v>
      </c>
      <c r="HU329" s="12">
        <f ca="1">OFFSET(HM326,$HQ$5,0)</f>
        <v>0</v>
      </c>
      <c r="HV329" s="11"/>
      <c r="HW329" s="17">
        <f t="shared" ca="1" si="1753"/>
        <v>1988</v>
      </c>
      <c r="HX329" s="18">
        <f t="shared" ca="1" si="1754"/>
        <v>0.80375111046648651</v>
      </c>
      <c r="HY329" s="18">
        <f t="shared" ca="1" si="1755"/>
        <v>1.0499006036536032</v>
      </c>
      <c r="HZ329" s="18">
        <f t="shared" ca="1" si="1756"/>
        <v>1.04095303120156</v>
      </c>
      <c r="IC329" s="18">
        <f t="shared" ca="1" si="1757"/>
        <v>1.0817693741292782</v>
      </c>
      <c r="ID329" s="18">
        <f t="shared" ca="1" si="1758"/>
        <v>1.0327919434112334</v>
      </c>
      <c r="IE329" s="18">
        <f t="shared" ca="1" si="1759"/>
        <v>1.098958449698562</v>
      </c>
      <c r="IF329" s="18">
        <f t="shared" ca="1" si="1760"/>
        <v>1.0447617860861693</v>
      </c>
      <c r="IG329" s="18">
        <f t="shared" ca="1" si="1761"/>
        <v>0.97730577809748287</v>
      </c>
    </row>
    <row r="330" spans="1:241" x14ac:dyDescent="0.2">
      <c r="A330" s="182" t="s">
        <v>1080</v>
      </c>
      <c r="B330" s="1">
        <f t="shared" si="1794"/>
        <v>1953</v>
      </c>
      <c r="C330" s="42">
        <f>'Annual Data - MER Dec 2019 PNNL'!B17</f>
        <v>5052.7489999999998</v>
      </c>
      <c r="D330" s="42">
        <f>'Annual Data - MER Dec 2019 PNNL'!E17</f>
        <v>2512.4380000000001</v>
      </c>
      <c r="E330" s="42">
        <f>'Annual Data - MER Dec 2019 PNNL'!H17</f>
        <v>15315.027</v>
      </c>
      <c r="F330" s="42">
        <f>'Annual Data - MER Dec 2019 PNNL'!K17</f>
        <v>9030.0679999999993</v>
      </c>
      <c r="G330" s="42">
        <f>'Annual Data - MER Dec 2019 PNNL'!N17</f>
        <v>5730.3549999999996</v>
      </c>
      <c r="H330" s="42">
        <f t="shared" si="1762"/>
        <v>37640.637000000002</v>
      </c>
      <c r="I330" s="15">
        <f t="shared" si="1706"/>
        <v>4.2387668541569887</v>
      </c>
      <c r="J330" s="251">
        <f t="shared" si="1763"/>
        <v>31910.282000000003</v>
      </c>
      <c r="K330" s="251"/>
      <c r="L330" s="27"/>
      <c r="M330" s="42">
        <f>[10]Commercial_Total!D261</f>
        <v>2512.3760000000002</v>
      </c>
      <c r="N330" s="27"/>
      <c r="O330" s="27"/>
      <c r="P330" s="29">
        <f t="shared" si="1764"/>
        <v>5730.3549999999996</v>
      </c>
      <c r="Q330" s="29">
        <f t="shared" si="1765"/>
        <v>8242.7309999999998</v>
      </c>
      <c r="R330" s="27"/>
      <c r="S330" s="27"/>
      <c r="T330" s="1"/>
      <c r="U330" s="1"/>
      <c r="V330" s="1"/>
      <c r="W330" s="1"/>
      <c r="X330" s="1"/>
      <c r="Y330" s="1"/>
      <c r="AA330" s="23"/>
      <c r="AB330" s="23">
        <f t="shared" si="1707"/>
        <v>29253.228242721685</v>
      </c>
      <c r="AC330" s="23"/>
      <c r="AD330" s="58"/>
      <c r="AE330" s="27">
        <f t="shared" si="1708"/>
        <v>87.024912075029306</v>
      </c>
      <c r="AF330" s="27"/>
      <c r="AI330" s="267"/>
      <c r="AJ330" s="267">
        <f t="shared" si="1709"/>
        <v>85.883717829504477</v>
      </c>
      <c r="AK330" s="267"/>
      <c r="AL330" s="51"/>
      <c r="AM330" s="15"/>
      <c r="AN330" s="15"/>
      <c r="AO330" s="34"/>
      <c r="AP330" s="34"/>
      <c r="AR330" s="26"/>
      <c r="AS330" s="26">
        <f t="shared" si="1710"/>
        <v>1.3385902028444157</v>
      </c>
      <c r="AT330" s="26"/>
      <c r="AU330" s="26"/>
      <c r="AV330" s="26"/>
      <c r="AW330" s="26"/>
      <c r="AZ330" s="34"/>
      <c r="BA330" s="34"/>
      <c r="BB330" s="34"/>
      <c r="BD330" s="34"/>
      <c r="BE330" s="34"/>
      <c r="BI330" s="51"/>
      <c r="BJ330" s="258">
        <f>[10]Commercial_Total!Y261</f>
        <v>1.4265168895953837</v>
      </c>
      <c r="BK330" s="51"/>
      <c r="BL330" s="1"/>
      <c r="BM330" s="258">
        <f>[14]Elec_Power_Sector!AF13</f>
        <v>1.2471143138468284</v>
      </c>
      <c r="BO330" s="1"/>
      <c r="BP330" s="258">
        <f>[10]Commercial_Total!X261</f>
        <v>0.93836267387208594</v>
      </c>
      <c r="BQ330" s="1"/>
      <c r="BR330" s="51"/>
      <c r="BS330" s="1"/>
      <c r="CA330" s="83">
        <f t="shared" si="1795"/>
        <v>0.33902227364767135</v>
      </c>
      <c r="CB330" s="83">
        <f t="shared" si="1711"/>
        <v>0</v>
      </c>
      <c r="CC330" s="83" t="str">
        <f t="shared" si="1712"/>
        <v>NA</v>
      </c>
      <c r="CD330" s="83" t="str">
        <f t="shared" si="1713"/>
        <v>NA</v>
      </c>
      <c r="CE330" s="83" t="str">
        <f t="shared" si="1714"/>
        <v>NA</v>
      </c>
      <c r="CF330" s="83" t="str">
        <f t="shared" si="1715"/>
        <v>NA</v>
      </c>
      <c r="CG330" s="84" t="str">
        <f t="shared" si="1766"/>
        <v xml:space="preserve">NA </v>
      </c>
      <c r="CH330" s="84">
        <f t="shared" si="1716"/>
        <v>0.11753200703748509</v>
      </c>
      <c r="CI330" s="9"/>
      <c r="CJ330" s="84" t="str">
        <f t="shared" si="1767"/>
        <v xml:space="preserve">NA </v>
      </c>
      <c r="CL330" s="87">
        <f t="shared" si="1717"/>
        <v>0</v>
      </c>
      <c r="CM330" s="87">
        <f t="shared" si="1768"/>
        <v>0</v>
      </c>
      <c r="CN330" s="92">
        <f t="shared" si="1769"/>
        <v>0</v>
      </c>
      <c r="CO330" s="92">
        <f t="shared" si="1770"/>
        <v>0</v>
      </c>
      <c r="CP330" s="5">
        <f t="shared" si="1771"/>
        <v>0</v>
      </c>
      <c r="CQ330" s="91">
        <f t="shared" si="1718"/>
        <v>0</v>
      </c>
      <c r="CR330" s="37" t="e">
        <f t="shared" si="1719"/>
        <v>#VALUE!</v>
      </c>
      <c r="CS330" t="e">
        <f t="shared" si="1720"/>
        <v>#VALUE!</v>
      </c>
      <c r="CT330" s="84" t="str">
        <f t="shared" si="1721"/>
        <v xml:space="preserve">NA </v>
      </c>
      <c r="CU330" s="205"/>
      <c r="CV330" s="244"/>
      <c r="CW330" s="5"/>
      <c r="CX330" s="26">
        <f t="shared" si="1722"/>
        <v>0</v>
      </c>
      <c r="CY330" s="26">
        <f t="shared" si="1723"/>
        <v>0.30479897985267262</v>
      </c>
      <c r="CZ330" s="26">
        <f t="shared" si="1724"/>
        <v>0</v>
      </c>
      <c r="DA330" s="26">
        <f t="shared" si="1725"/>
        <v>0</v>
      </c>
      <c r="DB330" s="26">
        <f t="shared" si="1726"/>
        <v>0.69520102014732732</v>
      </c>
      <c r="DC330">
        <f t="shared" si="1772"/>
        <v>1</v>
      </c>
      <c r="DE330" s="26" t="e">
        <f t="shared" si="1796"/>
        <v>#DIV/0!</v>
      </c>
      <c r="DF330" s="26">
        <f t="shared" si="1797"/>
        <v>0.3190076535467995</v>
      </c>
      <c r="DG330" s="26" t="e">
        <f t="shared" si="1798"/>
        <v>#DIV/0!</v>
      </c>
      <c r="DH330" s="26" t="e">
        <f t="shared" si="1799"/>
        <v>#DIV/0!</v>
      </c>
      <c r="DI330" s="26">
        <f t="shared" si="1800"/>
        <v>0.68067300598785019</v>
      </c>
      <c r="DJ330" s="26" t="e">
        <f t="shared" si="1801"/>
        <v>#DIV/0!</v>
      </c>
      <c r="DK330" s="26"/>
      <c r="DL330" s="26" t="e">
        <f t="shared" si="1802"/>
        <v>#DIV/0!</v>
      </c>
      <c r="DM330" s="26" t="e">
        <f t="shared" si="1803"/>
        <v>#DIV/0!</v>
      </c>
      <c r="DN330" s="26" t="e">
        <f t="shared" si="1804"/>
        <v>#DIV/0!</v>
      </c>
      <c r="DO330" s="26" t="e">
        <f t="shared" si="1805"/>
        <v>#DIV/0!</v>
      </c>
      <c r="DP330" s="26" t="e">
        <f t="shared" si="1806"/>
        <v>#DIV/0!</v>
      </c>
      <c r="DQ330" s="26" t="e">
        <f t="shared" si="1807"/>
        <v>#DIV/0!</v>
      </c>
      <c r="DR330" s="26"/>
      <c r="DS330" s="26"/>
      <c r="DT330" s="26" t="e">
        <f t="shared" si="1808"/>
        <v>#DIV/0!</v>
      </c>
      <c r="DU330" s="26">
        <f t="shared" si="1809"/>
        <v>-8.0979806264705953E-2</v>
      </c>
      <c r="DV330" s="26" t="e">
        <f t="shared" si="1810"/>
        <v>#DIV/0!</v>
      </c>
      <c r="DW330" s="26" t="e">
        <f t="shared" si="1811"/>
        <v>#DIV/0!</v>
      </c>
      <c r="DX330" s="26" t="e">
        <f t="shared" si="1812"/>
        <v>#DIV/0!</v>
      </c>
      <c r="DZ330" s="26" t="e">
        <f t="shared" si="1813"/>
        <v>#DIV/0!</v>
      </c>
      <c r="EA330" s="26">
        <f t="shared" si="1814"/>
        <v>1</v>
      </c>
      <c r="EB330" s="26">
        <f t="shared" si="1727"/>
        <v>1.2503494173078693</v>
      </c>
      <c r="ED330" s="26" t="e">
        <f t="shared" si="1773"/>
        <v>#DIV/0!</v>
      </c>
      <c r="EE330" s="26" t="e">
        <f t="shared" si="1774"/>
        <v>#DIV/0!</v>
      </c>
      <c r="EF330" s="26" t="e">
        <f t="shared" si="1775"/>
        <v>#DIV/0!</v>
      </c>
      <c r="EG330" s="26" t="e">
        <f t="shared" si="1776"/>
        <v>#DIV/0!</v>
      </c>
      <c r="EH330" s="26" t="e">
        <f t="shared" si="1777"/>
        <v>#DIV/0!</v>
      </c>
      <c r="EJ330" s="26" t="e">
        <f t="shared" si="1778"/>
        <v>#DIV/0!</v>
      </c>
      <c r="EK330" s="26">
        <f t="shared" si="1815"/>
        <v>1</v>
      </c>
      <c r="EL330" s="26">
        <f t="shared" si="1728"/>
        <v>1.1189429524445618</v>
      </c>
      <c r="EO330" s="26" t="e">
        <f t="shared" si="1816"/>
        <v>#DIV/0!</v>
      </c>
      <c r="EP330" s="26">
        <f t="shared" si="1779"/>
        <v>-3.9855427540178491E-2</v>
      </c>
      <c r="EQ330" s="26" t="e">
        <f t="shared" si="1780"/>
        <v>#DIV/0!</v>
      </c>
      <c r="ER330" s="26" t="e">
        <f t="shared" si="1781"/>
        <v>#DIV/0!</v>
      </c>
      <c r="ES330" s="26">
        <f t="shared" si="1782"/>
        <v>-3.291567218757905E-2</v>
      </c>
      <c r="EU330" s="26" t="e">
        <f t="shared" si="1783"/>
        <v>#DIV/0!</v>
      </c>
      <c r="EV330" s="26">
        <f t="shared" si="1817"/>
        <v>1</v>
      </c>
      <c r="EW330" s="26">
        <f t="shared" si="1729"/>
        <v>1.2616578950062125</v>
      </c>
      <c r="EX330" s="26"/>
      <c r="EY330" s="26" t="e">
        <f t="shared" si="1784"/>
        <v>#DIV/0!</v>
      </c>
      <c r="EZ330" s="26">
        <f t="shared" si="1785"/>
        <v>-4.1124378724527885E-2</v>
      </c>
      <c r="FA330" s="26" t="e">
        <f t="shared" si="1786"/>
        <v>#DIV/0!</v>
      </c>
      <c r="FB330" s="26" t="e">
        <f t="shared" si="1787"/>
        <v>#DIV/0!</v>
      </c>
      <c r="FC330" s="26" t="e">
        <f t="shared" si="1788"/>
        <v>#DIV/0!</v>
      </c>
      <c r="FD330" s="26"/>
      <c r="FE330" s="26" t="e">
        <f t="shared" si="1789"/>
        <v>#DIV/0!</v>
      </c>
      <c r="FF330" s="26">
        <f t="shared" si="1818"/>
        <v>1</v>
      </c>
      <c r="FG330" s="26">
        <f t="shared" si="1730"/>
        <v>0.99103676987734179</v>
      </c>
      <c r="FW330" s="26">
        <f t="shared" si="1731"/>
        <v>0.33902227364767135</v>
      </c>
      <c r="FY330" s="8">
        <f t="shared" si="1819"/>
        <v>4</v>
      </c>
      <c r="FZ330" t="b">
        <f t="shared" si="1790"/>
        <v>1</v>
      </c>
      <c r="GB330" t="s">
        <v>180</v>
      </c>
      <c r="GC330" s="13">
        <f ca="1">OFFSET(P326,$FZ$5,0)</f>
        <v>38629.409</v>
      </c>
      <c r="GD330" s="20">
        <f ca="1">OFFSET(DB326,$FZ$7,0)</f>
        <v>0.37118108571066755</v>
      </c>
      <c r="GE330" s="13">
        <f ca="1">OFFSET(AV326,$FZ$5,0)</f>
        <v>0.89902262343429584</v>
      </c>
      <c r="GG330" s="17">
        <f t="shared" ca="1" si="1732"/>
        <v>1989</v>
      </c>
      <c r="GH330" s="18">
        <f t="shared" ca="1" si="1733"/>
        <v>1.1560790330897612</v>
      </c>
      <c r="GI330" s="18">
        <f t="shared" ca="1" si="1734"/>
        <v>0.97890101237377558</v>
      </c>
      <c r="GJ330" s="18">
        <f t="shared" ca="1" si="1735"/>
        <v>0.98331473562526994</v>
      </c>
      <c r="GK330" s="94">
        <f t="shared" ca="1" si="1791"/>
        <v>1.1128044401611492</v>
      </c>
      <c r="GM330">
        <f t="shared" ca="1" si="1792"/>
        <v>1989</v>
      </c>
      <c r="GN330" s="18">
        <f t="shared" ca="1" si="1736"/>
        <v>0.96742782019508777</v>
      </c>
      <c r="GO330" s="18">
        <f t="shared" ca="1" si="1737"/>
        <v>0.99266209413141715</v>
      </c>
      <c r="GP330" s="18">
        <f t="shared" ca="1" si="1738"/>
        <v>0.99158131434505725</v>
      </c>
      <c r="GQ330" s="18">
        <f t="shared" ca="1" si="1739"/>
        <v>0.96511721846923759</v>
      </c>
      <c r="GR330" s="18">
        <f t="shared" ca="1" si="1740"/>
        <v>0.9984698192558189</v>
      </c>
      <c r="GY330" s="14"/>
      <c r="HA330">
        <f t="shared" si="1741"/>
        <v>0.24435701724169187</v>
      </c>
      <c r="HB330" t="e">
        <f t="shared" si="1742"/>
        <v>#VALUE!</v>
      </c>
      <c r="HC330" t="e">
        <f t="shared" si="1743"/>
        <v>#VALUE!</v>
      </c>
      <c r="HD330" t="e">
        <f t="shared" si="1744"/>
        <v>#VALUE!</v>
      </c>
      <c r="HE330" t="e">
        <f t="shared" si="1745"/>
        <v>#VALUE!</v>
      </c>
      <c r="HF330">
        <f t="shared" si="1746"/>
        <v>9.5434775101893535E-2</v>
      </c>
      <c r="HH330" t="e">
        <f t="shared" si="1747"/>
        <v>#VALUE!</v>
      </c>
      <c r="HJ330">
        <f t="shared" si="1748"/>
        <v>0</v>
      </c>
      <c r="HK330">
        <f t="shared" si="1749"/>
        <v>1.3769195447887186</v>
      </c>
      <c r="HL330">
        <f t="shared" si="1750"/>
        <v>0</v>
      </c>
      <c r="HM330">
        <f t="shared" si="1751"/>
        <v>0</v>
      </c>
      <c r="HN330">
        <f t="shared" si="1752"/>
        <v>0</v>
      </c>
      <c r="HP330" s="8">
        <f t="shared" si="1820"/>
        <v>4</v>
      </c>
      <c r="HQ330" t="b">
        <f t="shared" si="1793"/>
        <v>1</v>
      </c>
      <c r="HS330" t="s">
        <v>180</v>
      </c>
      <c r="HT330" s="13">
        <f ca="1">OFFSET(DB326,$HQ$7,0)</f>
        <v>0.39927378356746557</v>
      </c>
      <c r="HU330" s="12">
        <f ca="1">OFFSET(HN326,$HQ$5,0)</f>
        <v>0</v>
      </c>
      <c r="HV330" s="11"/>
      <c r="HW330" s="17">
        <f t="shared" ca="1" si="1753"/>
        <v>1989</v>
      </c>
      <c r="HX330" s="18">
        <f t="shared" ca="1" si="1754"/>
        <v>0.83326685642801468</v>
      </c>
      <c r="HY330" s="18">
        <f t="shared" ca="1" si="1755"/>
        <v>1.0455389711647345</v>
      </c>
      <c r="HZ330" s="18">
        <f t="shared" ca="1" si="1756"/>
        <v>1.0371581524253162</v>
      </c>
      <c r="IC330" s="18">
        <f t="shared" ca="1" si="1757"/>
        <v>1.09695284112447</v>
      </c>
      <c r="ID330" s="18">
        <f t="shared" ca="1" si="1758"/>
        <v>1.0266466688201947</v>
      </c>
      <c r="IE330" s="18">
        <f t="shared" ca="1" si="1759"/>
        <v>1.0876955918366007</v>
      </c>
      <c r="IF330" s="18">
        <f t="shared" ca="1" si="1760"/>
        <v>1.04521240892176</v>
      </c>
      <c r="IG330" s="18">
        <f t="shared" ca="1" si="1761"/>
        <v>1.0133385036302773</v>
      </c>
    </row>
    <row r="331" spans="1:241" x14ac:dyDescent="0.2">
      <c r="A331" s="182" t="s">
        <v>1080</v>
      </c>
      <c r="B331" s="1">
        <f t="shared" si="1794"/>
        <v>1954</v>
      </c>
      <c r="C331" s="42">
        <f>'Annual Data - MER Dec 2019 PNNL'!B18</f>
        <v>5262.5550000000003</v>
      </c>
      <c r="D331" s="42">
        <f>'Annual Data - MER Dec 2019 PNNL'!E18</f>
        <v>2457.6419999999998</v>
      </c>
      <c r="E331" s="42">
        <f>'Annual Data - MER Dec 2019 PNNL'!H18</f>
        <v>14290.941000000001</v>
      </c>
      <c r="F331" s="42">
        <f>'Annual Data - MER Dec 2019 PNNL'!K18</f>
        <v>8822.5650000000005</v>
      </c>
      <c r="G331" s="42">
        <f>'Annual Data - MER Dec 2019 PNNL'!N18</f>
        <v>5779.7449999999999</v>
      </c>
      <c r="H331" s="42">
        <f t="shared" si="1762"/>
        <v>36613.448000000004</v>
      </c>
      <c r="I331" s="15">
        <f t="shared" si="1706"/>
        <v>3.9936133914943333</v>
      </c>
      <c r="J331" s="251">
        <f t="shared" si="1763"/>
        <v>30833.703000000005</v>
      </c>
      <c r="K331" s="251"/>
      <c r="L331" s="27"/>
      <c r="M331" s="42">
        <f>[10]Commercial_Total!D262</f>
        <v>2457.578</v>
      </c>
      <c r="N331" s="27"/>
      <c r="O331" s="27"/>
      <c r="P331" s="29">
        <f t="shared" si="1764"/>
        <v>5779.7449999999999</v>
      </c>
      <c r="Q331" s="29">
        <f t="shared" si="1765"/>
        <v>8237.3230000000003</v>
      </c>
      <c r="R331" s="27"/>
      <c r="S331" s="27"/>
      <c r="T331" s="1"/>
      <c r="U331" s="1"/>
      <c r="V331" s="1"/>
      <c r="W331" s="1"/>
      <c r="X331" s="1"/>
      <c r="Y331" s="1"/>
      <c r="AA331" s="23"/>
      <c r="AB331" s="23">
        <f t="shared" si="1707"/>
        <v>29913.833099802614</v>
      </c>
      <c r="AC331" s="23"/>
      <c r="AD331" s="58"/>
      <c r="AE331" s="27">
        <f t="shared" si="1708"/>
        <v>93.595252051582648</v>
      </c>
      <c r="AF331" s="27"/>
      <c r="AI331" s="267"/>
      <c r="AJ331" s="267">
        <f t="shared" si="1709"/>
        <v>82.155235398977226</v>
      </c>
      <c r="AK331" s="267"/>
      <c r="AL331" s="51"/>
      <c r="AM331" s="15"/>
      <c r="AN331" s="15"/>
      <c r="AO331" s="34"/>
      <c r="AP331" s="34"/>
      <c r="AR331" s="26"/>
      <c r="AS331" s="26">
        <f t="shared" si="1710"/>
        <v>1.2804777901646429</v>
      </c>
      <c r="AT331" s="26"/>
      <c r="AU331" s="26"/>
      <c r="AV331" s="26"/>
      <c r="AW331" s="26"/>
      <c r="AZ331" s="34"/>
      <c r="BA331" s="34"/>
      <c r="BB331" s="34"/>
      <c r="BD331" s="34"/>
      <c r="BE331" s="34"/>
      <c r="BI331" s="51"/>
      <c r="BJ331" s="258">
        <f>[10]Commercial_Total!Y262</f>
        <v>1.336114642375658</v>
      </c>
      <c r="BK331" s="51"/>
      <c r="BL331" s="1"/>
      <c r="BM331" s="258">
        <f>[14]Elec_Power_Sector!AF14</f>
        <v>1.1809876991968782</v>
      </c>
      <c r="BO331" s="1"/>
      <c r="BP331" s="258">
        <f>[10]Commercial_Total!X262</f>
        <v>0.95835922274447116</v>
      </c>
      <c r="BQ331" s="1"/>
      <c r="BR331" s="51"/>
      <c r="BS331" s="1"/>
      <c r="CA331" s="83">
        <f t="shared" si="1795"/>
        <v>0.33706028096741331</v>
      </c>
      <c r="CB331" s="83">
        <f t="shared" si="1711"/>
        <v>0</v>
      </c>
      <c r="CC331" s="83" t="str">
        <f t="shared" si="1712"/>
        <v>NA</v>
      </c>
      <c r="CD331" s="83" t="str">
        <f t="shared" si="1713"/>
        <v>NA</v>
      </c>
      <c r="CE331" s="83" t="str">
        <f t="shared" si="1714"/>
        <v>NA</v>
      </c>
      <c r="CF331" s="83" t="str">
        <f t="shared" si="1715"/>
        <v>NA</v>
      </c>
      <c r="CG331" s="84" t="str">
        <f t="shared" si="1766"/>
        <v xml:space="preserve">NA </v>
      </c>
      <c r="CH331" s="84">
        <f t="shared" si="1716"/>
        <v>0.11745489508344235</v>
      </c>
      <c r="CI331" s="9"/>
      <c r="CJ331" s="84" t="str">
        <f t="shared" si="1767"/>
        <v xml:space="preserve">NA </v>
      </c>
      <c r="CL331" s="87">
        <f t="shared" si="1717"/>
        <v>0</v>
      </c>
      <c r="CM331" s="87">
        <f t="shared" si="1768"/>
        <v>0</v>
      </c>
      <c r="CN331" s="92">
        <f t="shared" si="1769"/>
        <v>0</v>
      </c>
      <c r="CO331" s="92">
        <f t="shared" si="1770"/>
        <v>0</v>
      </c>
      <c r="CP331" s="5">
        <f t="shared" si="1771"/>
        <v>0</v>
      </c>
      <c r="CQ331" s="91">
        <f t="shared" si="1718"/>
        <v>0</v>
      </c>
      <c r="CR331" s="37" t="e">
        <f t="shared" si="1719"/>
        <v>#VALUE!</v>
      </c>
      <c r="CS331" t="e">
        <f t="shared" si="1720"/>
        <v>#VALUE!</v>
      </c>
      <c r="CT331" s="84" t="str">
        <f t="shared" si="1721"/>
        <v xml:space="preserve">NA </v>
      </c>
      <c r="CU331" s="205"/>
      <c r="CV331" s="244"/>
      <c r="CW331" s="5"/>
      <c r="CX331" s="26">
        <f t="shared" si="1722"/>
        <v>0</v>
      </c>
      <c r="CY331" s="26">
        <f t="shared" si="1723"/>
        <v>0.29834668374664924</v>
      </c>
      <c r="CZ331" s="26">
        <f t="shared" si="1724"/>
        <v>0</v>
      </c>
      <c r="DA331" s="26">
        <f t="shared" si="1725"/>
        <v>0</v>
      </c>
      <c r="DB331" s="26">
        <f t="shared" si="1726"/>
        <v>0.7016533162533507</v>
      </c>
      <c r="DC331">
        <f t="shared" si="1772"/>
        <v>1</v>
      </c>
      <c r="DE331" s="26" t="e">
        <f t="shared" si="1796"/>
        <v>#DIV/0!</v>
      </c>
      <c r="DF331" s="26">
        <f t="shared" si="1797"/>
        <v>0.30156132728310447</v>
      </c>
      <c r="DG331" s="26" t="e">
        <f t="shared" si="1798"/>
        <v>#DIV/0!</v>
      </c>
      <c r="DH331" s="26" t="e">
        <f t="shared" si="1799"/>
        <v>#DIV/0!</v>
      </c>
      <c r="DI331" s="26">
        <f t="shared" si="1800"/>
        <v>0.69842220080552209</v>
      </c>
      <c r="DJ331" s="26" t="e">
        <f t="shared" si="1801"/>
        <v>#DIV/0!</v>
      </c>
      <c r="DK331" s="26"/>
      <c r="DL331" s="26" t="e">
        <f t="shared" si="1802"/>
        <v>#DIV/0!</v>
      </c>
      <c r="DM331" s="26" t="e">
        <f t="shared" si="1803"/>
        <v>#DIV/0!</v>
      </c>
      <c r="DN331" s="26" t="e">
        <f t="shared" si="1804"/>
        <v>#DIV/0!</v>
      </c>
      <c r="DO331" s="26" t="e">
        <f t="shared" si="1805"/>
        <v>#DIV/0!</v>
      </c>
      <c r="DP331" s="26" t="e">
        <f t="shared" si="1806"/>
        <v>#DIV/0!</v>
      </c>
      <c r="DQ331" s="26" t="e">
        <f t="shared" si="1807"/>
        <v>#DIV/0!</v>
      </c>
      <c r="DR331" s="26"/>
      <c r="DS331" s="26"/>
      <c r="DT331" s="26" t="e">
        <f t="shared" si="1808"/>
        <v>#DIV/0!</v>
      </c>
      <c r="DU331" s="26">
        <f t="shared" si="1809"/>
        <v>-4.438369085240515E-2</v>
      </c>
      <c r="DV331" s="26" t="e">
        <f t="shared" si="1810"/>
        <v>#DIV/0!</v>
      </c>
      <c r="DW331" s="26" t="e">
        <f t="shared" si="1811"/>
        <v>#DIV/0!</v>
      </c>
      <c r="DX331" s="26" t="e">
        <f t="shared" si="1812"/>
        <v>#DIV/0!</v>
      </c>
      <c r="DZ331" s="26" t="e">
        <f t="shared" si="1813"/>
        <v>#DIV/0!</v>
      </c>
      <c r="EA331" s="26">
        <f t="shared" si="1814"/>
        <v>1</v>
      </c>
      <c r="EB331" s="26">
        <f t="shared" si="1727"/>
        <v>1.2503494173078693</v>
      </c>
      <c r="ED331" s="26" t="e">
        <f t="shared" si="1773"/>
        <v>#DIV/0!</v>
      </c>
      <c r="EE331" s="26" t="e">
        <f t="shared" si="1774"/>
        <v>#DIV/0!</v>
      </c>
      <c r="EF331" s="26" t="e">
        <f t="shared" si="1775"/>
        <v>#DIV/0!</v>
      </c>
      <c r="EG331" s="26" t="e">
        <f t="shared" si="1776"/>
        <v>#DIV/0!</v>
      </c>
      <c r="EH331" s="26" t="e">
        <f t="shared" si="1777"/>
        <v>#DIV/0!</v>
      </c>
      <c r="EJ331" s="26" t="e">
        <f t="shared" si="1778"/>
        <v>#DIV/0!</v>
      </c>
      <c r="EK331" s="26">
        <f t="shared" si="1815"/>
        <v>1</v>
      </c>
      <c r="EL331" s="26">
        <f t="shared" si="1728"/>
        <v>1.1189429524445618</v>
      </c>
      <c r="EO331" s="26" t="e">
        <f t="shared" si="1816"/>
        <v>#DIV/0!</v>
      </c>
      <c r="EP331" s="26">
        <f t="shared" si="1779"/>
        <v>-6.5469849891534662E-2</v>
      </c>
      <c r="EQ331" s="26" t="e">
        <f t="shared" si="1780"/>
        <v>#DIV/0!</v>
      </c>
      <c r="ER331" s="26" t="e">
        <f t="shared" si="1781"/>
        <v>#DIV/0!</v>
      </c>
      <c r="ES331" s="26">
        <f t="shared" si="1782"/>
        <v>-5.4481212006113618E-2</v>
      </c>
      <c r="EU331" s="26" t="e">
        <f t="shared" si="1783"/>
        <v>#DIV/0!</v>
      </c>
      <c r="EV331" s="26">
        <f t="shared" si="1817"/>
        <v>1</v>
      </c>
      <c r="EW331" s="26">
        <f t="shared" si="1729"/>
        <v>1.2616578950062125</v>
      </c>
      <c r="EX331" s="26"/>
      <c r="EY331" s="26" t="e">
        <f t="shared" si="1784"/>
        <v>#DIV/0!</v>
      </c>
      <c r="EZ331" s="26">
        <f t="shared" si="1785"/>
        <v>2.1086159039129578E-2</v>
      </c>
      <c r="FA331" s="26" t="e">
        <f t="shared" si="1786"/>
        <v>#DIV/0!</v>
      </c>
      <c r="FB331" s="26" t="e">
        <f t="shared" si="1787"/>
        <v>#DIV/0!</v>
      </c>
      <c r="FC331" s="26" t="e">
        <f t="shared" si="1788"/>
        <v>#DIV/0!</v>
      </c>
      <c r="FD331" s="26"/>
      <c r="FE331" s="26" t="e">
        <f t="shared" si="1789"/>
        <v>#DIV/0!</v>
      </c>
      <c r="FF331" s="26">
        <f t="shared" si="1818"/>
        <v>1</v>
      </c>
      <c r="FG331" s="26">
        <f t="shared" si="1730"/>
        <v>0.99103676987734179</v>
      </c>
      <c r="FW331" s="26">
        <f t="shared" si="1731"/>
        <v>0.33706028096741331</v>
      </c>
      <c r="FY331" s="8">
        <f t="shared" si="1819"/>
        <v>5</v>
      </c>
      <c r="FZ331" t="b">
        <f t="shared" si="1790"/>
        <v>1</v>
      </c>
      <c r="GB331" t="s">
        <v>189</v>
      </c>
      <c r="GD331" s="12">
        <f ca="1">SUM(GD326:GD330)</f>
        <v>1</v>
      </c>
      <c r="GE331" s="11"/>
      <c r="GF331" s="11"/>
      <c r="GG331" s="17">
        <f t="shared" ca="1" si="1732"/>
        <v>1990</v>
      </c>
      <c r="GH331" s="18">
        <f t="shared" ca="1" si="1733"/>
        <v>1.177887336343399</v>
      </c>
      <c r="GI331" s="18">
        <f t="shared" ca="1" si="1734"/>
        <v>0.96249084935380969</v>
      </c>
      <c r="GJ331" s="18">
        <f t="shared" ca="1" si="1735"/>
        <v>0.97535563284824534</v>
      </c>
      <c r="GK331" s="94">
        <f t="shared" ca="1" si="1791"/>
        <v>1.1057663212468576</v>
      </c>
      <c r="GM331">
        <f t="shared" ca="1" si="1792"/>
        <v>1990</v>
      </c>
      <c r="GN331" s="18">
        <f t="shared" ca="1" si="1736"/>
        <v>0.91348660242470259</v>
      </c>
      <c r="GO331" s="18">
        <f t="shared" ca="1" si="1737"/>
        <v>0.99278519754011252</v>
      </c>
      <c r="GP331" s="18">
        <f t="shared" ca="1" si="1738"/>
        <v>0.98807683331341523</v>
      </c>
      <c r="GQ331" s="18">
        <f t="shared" ca="1" si="1739"/>
        <v>0.95515668919639807</v>
      </c>
      <c r="GR331" s="18">
        <f t="shared" ca="1" si="1740"/>
        <v>1</v>
      </c>
      <c r="GY331" s="14"/>
      <c r="HA331">
        <f t="shared" si="1741"/>
        <v>0.24294287216491106</v>
      </c>
      <c r="HB331" t="e">
        <f t="shared" si="1742"/>
        <v>#VALUE!</v>
      </c>
      <c r="HC331" t="e">
        <f t="shared" si="1743"/>
        <v>#VALUE!</v>
      </c>
      <c r="HD331" t="e">
        <f t="shared" si="1744"/>
        <v>#VALUE!</v>
      </c>
      <c r="HE331" t="e">
        <f t="shared" si="1745"/>
        <v>#VALUE!</v>
      </c>
      <c r="HF331">
        <f t="shared" si="1746"/>
        <v>9.5372160992109892E-2</v>
      </c>
      <c r="HH331" t="e">
        <f t="shared" si="1747"/>
        <v>#VALUE!</v>
      </c>
      <c r="HJ331">
        <f t="shared" si="1748"/>
        <v>0</v>
      </c>
      <c r="HK331">
        <f t="shared" si="1749"/>
        <v>1.3171431347689995</v>
      </c>
      <c r="HL331">
        <f t="shared" si="1750"/>
        <v>0</v>
      </c>
      <c r="HM331">
        <f t="shared" si="1751"/>
        <v>0</v>
      </c>
      <c r="HN331">
        <f t="shared" si="1752"/>
        <v>0</v>
      </c>
      <c r="HP331" s="8">
        <f t="shared" si="1820"/>
        <v>5</v>
      </c>
      <c r="HQ331" t="b">
        <f t="shared" si="1793"/>
        <v>1</v>
      </c>
      <c r="HS331" t="s">
        <v>189</v>
      </c>
      <c r="HT331" s="12">
        <f ca="1">SUM(HT326:HT330)</f>
        <v>0.99999999999999989</v>
      </c>
      <c r="HU331" s="11"/>
      <c r="HV331" s="11"/>
      <c r="HW331" s="17">
        <f t="shared" ca="1" si="1753"/>
        <v>1990</v>
      </c>
      <c r="HX331" s="18">
        <f t="shared" ca="1" si="1754"/>
        <v>0.84898562285838608</v>
      </c>
      <c r="HY331" s="18">
        <f t="shared" ca="1" si="1755"/>
        <v>1.0280116984950138</v>
      </c>
      <c r="HZ331" s="18">
        <f t="shared" ca="1" si="1756"/>
        <v>1.0287632326380793</v>
      </c>
      <c r="IC331" s="18">
        <f t="shared" ca="1" si="1757"/>
        <v>0.94441748928542446</v>
      </c>
      <c r="ID331" s="18">
        <f t="shared" ca="1" si="1758"/>
        <v>0.97263236095882566</v>
      </c>
      <c r="IE331" s="18">
        <f t="shared" ca="1" si="1759"/>
        <v>1.0860314637868587</v>
      </c>
      <c r="IF331" s="18">
        <f t="shared" ca="1" si="1760"/>
        <v>1.0352696745584429</v>
      </c>
      <c r="IG331" s="18">
        <f t="shared" ca="1" si="1761"/>
        <v>1.0084760133701871</v>
      </c>
    </row>
    <row r="332" spans="1:241" x14ac:dyDescent="0.2">
      <c r="A332" s="182" t="s">
        <v>1080</v>
      </c>
      <c r="B332" s="1">
        <f t="shared" si="1794"/>
        <v>1955</v>
      </c>
      <c r="C332" s="42">
        <f>'Annual Data - MER Dec 2019 PNNL'!B19</f>
        <v>5608.0730000000003</v>
      </c>
      <c r="D332" s="42">
        <f>'Annual Data - MER Dec 2019 PNNL'!E19</f>
        <v>2561.3240000000001</v>
      </c>
      <c r="E332" s="42">
        <f>'Annual Data - MER Dec 2019 PNNL'!H19</f>
        <v>16072.941999999999</v>
      </c>
      <c r="F332" s="42">
        <f>'Annual Data - MER Dec 2019 PNNL'!K19</f>
        <v>9474.4439999999995</v>
      </c>
      <c r="G332" s="42">
        <f>'Annual Data - MER Dec 2019 PNNL'!N19</f>
        <v>6461.4709999999995</v>
      </c>
      <c r="H332" s="42">
        <f t="shared" si="1762"/>
        <v>40178.253999999994</v>
      </c>
      <c r="I332" s="15">
        <f t="shared" si="1706"/>
        <v>3.8122932036268717</v>
      </c>
      <c r="J332" s="251">
        <f t="shared" si="1763"/>
        <v>33716.782999999996</v>
      </c>
      <c r="K332" s="251"/>
      <c r="L332" s="27"/>
      <c r="M332" s="42">
        <f>[10]Commercial_Total!D263</f>
        <v>2561.252</v>
      </c>
      <c r="N332" s="27"/>
      <c r="O332" s="27"/>
      <c r="P332" s="29">
        <f t="shared" si="1764"/>
        <v>6461.4709999999995</v>
      </c>
      <c r="Q332" s="29">
        <f t="shared" si="1765"/>
        <v>9022.723</v>
      </c>
      <c r="R332" s="27"/>
      <c r="S332" s="27"/>
      <c r="T332" s="1"/>
      <c r="U332" s="1"/>
      <c r="V332" s="1"/>
      <c r="W332" s="1"/>
      <c r="X332" s="1"/>
      <c r="Y332" s="1"/>
      <c r="AA332" s="23"/>
      <c r="AB332" s="23">
        <f t="shared" si="1707"/>
        <v>30679.715723217607</v>
      </c>
      <c r="AC332" s="23"/>
      <c r="AD332" s="58"/>
      <c r="AE332" s="27">
        <f t="shared" si="1708"/>
        <v>102.54747948417351</v>
      </c>
      <c r="AF332" s="27"/>
      <c r="AI332" s="267"/>
      <c r="AJ332" s="267">
        <f t="shared" si="1709"/>
        <v>83.483563638815312</v>
      </c>
      <c r="AK332" s="267"/>
      <c r="AL332" s="51"/>
      <c r="AM332" s="15"/>
      <c r="AN332" s="15"/>
      <c r="AO332" s="34"/>
      <c r="AP332" s="34"/>
      <c r="AR332" s="26"/>
      <c r="AS332" s="26">
        <f t="shared" si="1710"/>
        <v>1.3011812158307123</v>
      </c>
      <c r="AT332" s="26"/>
      <c r="AU332" s="26"/>
      <c r="AV332" s="26"/>
      <c r="AW332" s="26"/>
      <c r="AZ332" s="34"/>
      <c r="BA332" s="34"/>
      <c r="BB332" s="34"/>
      <c r="BD332" s="34"/>
      <c r="BE332" s="34"/>
      <c r="BI332" s="51"/>
      <c r="BJ332" s="258">
        <f>[10]Commercial_Total!Y263</f>
        <v>1.3111651024819122</v>
      </c>
      <c r="BK332" s="51"/>
      <c r="BL332" s="1"/>
      <c r="BM332" s="258">
        <f>[14]Elec_Power_Sector!AF15</f>
        <v>1.1403287341797534</v>
      </c>
      <c r="BO332" s="1"/>
      <c r="BP332" s="258">
        <f>[10]Commercial_Total!X263</f>
        <v>0.99238548476290178</v>
      </c>
      <c r="BQ332" s="1"/>
      <c r="BR332" s="51"/>
      <c r="BS332" s="1"/>
      <c r="CA332" s="83">
        <f t="shared" si="1795"/>
        <v>0.36110726817673022</v>
      </c>
      <c r="CB332" s="83">
        <f t="shared" si="1711"/>
        <v>0</v>
      </c>
      <c r="CC332" s="83" t="str">
        <f t="shared" si="1712"/>
        <v>NA</v>
      </c>
      <c r="CD332" s="83" t="str">
        <f t="shared" si="1713"/>
        <v>NA</v>
      </c>
      <c r="CE332" s="83" t="str">
        <f t="shared" si="1714"/>
        <v>NA</v>
      </c>
      <c r="CF332" s="83" t="str">
        <f t="shared" si="1715"/>
        <v>NA</v>
      </c>
      <c r="CG332" s="84" t="str">
        <f t="shared" si="1766"/>
        <v xml:space="preserve">NA </v>
      </c>
      <c r="CH332" s="84">
        <f t="shared" si="1716"/>
        <v>0.12865380941502016</v>
      </c>
      <c r="CI332" s="9"/>
      <c r="CJ332" s="84" t="str">
        <f t="shared" si="1767"/>
        <v xml:space="preserve">NA </v>
      </c>
      <c r="CL332" s="87">
        <f t="shared" si="1717"/>
        <v>0</v>
      </c>
      <c r="CM332" s="87">
        <f t="shared" si="1768"/>
        <v>0</v>
      </c>
      <c r="CN332" s="92">
        <f t="shared" si="1769"/>
        <v>0</v>
      </c>
      <c r="CO332" s="92">
        <f t="shared" si="1770"/>
        <v>0</v>
      </c>
      <c r="CP332" s="5">
        <f t="shared" si="1771"/>
        <v>0</v>
      </c>
      <c r="CQ332" s="91">
        <f t="shared" si="1718"/>
        <v>0</v>
      </c>
      <c r="CR332" s="37" t="e">
        <f t="shared" si="1719"/>
        <v>#VALUE!</v>
      </c>
      <c r="CS332" t="e">
        <f t="shared" si="1720"/>
        <v>#VALUE!</v>
      </c>
      <c r="CT332" s="84" t="str">
        <f t="shared" si="1721"/>
        <v xml:space="preserve">NA </v>
      </c>
      <c r="CU332" s="205"/>
      <c r="CV332" s="244"/>
      <c r="CW332" s="5"/>
      <c r="CX332" s="26">
        <f t="shared" si="1722"/>
        <v>0</v>
      </c>
      <c r="CY332" s="26">
        <f t="shared" si="1723"/>
        <v>0.28386685482863655</v>
      </c>
      <c r="CZ332" s="26">
        <f t="shared" si="1724"/>
        <v>0</v>
      </c>
      <c r="DA332" s="26">
        <f t="shared" si="1725"/>
        <v>0</v>
      </c>
      <c r="DB332" s="26">
        <f t="shared" si="1726"/>
        <v>0.71613314517136339</v>
      </c>
      <c r="DC332">
        <f t="shared" si="1772"/>
        <v>1</v>
      </c>
      <c r="DE332" s="26" t="e">
        <f t="shared" si="1796"/>
        <v>#DIV/0!</v>
      </c>
      <c r="DF332" s="26">
        <f t="shared" si="1797"/>
        <v>0.29104673975511269</v>
      </c>
      <c r="DG332" s="26" t="e">
        <f t="shared" si="1798"/>
        <v>#DIV/0!</v>
      </c>
      <c r="DH332" s="26" t="e">
        <f t="shared" si="1799"/>
        <v>#DIV/0!</v>
      </c>
      <c r="DI332" s="26">
        <f t="shared" si="1800"/>
        <v>0.70886858298585764</v>
      </c>
      <c r="DJ332" s="26" t="e">
        <f t="shared" si="1801"/>
        <v>#DIV/0!</v>
      </c>
      <c r="DK332" s="26"/>
      <c r="DL332" s="26" t="e">
        <f t="shared" si="1802"/>
        <v>#DIV/0!</v>
      </c>
      <c r="DM332" s="26" t="e">
        <f t="shared" si="1803"/>
        <v>#DIV/0!</v>
      </c>
      <c r="DN332" s="26" t="e">
        <f t="shared" si="1804"/>
        <v>#DIV/0!</v>
      </c>
      <c r="DO332" s="26" t="e">
        <f t="shared" si="1805"/>
        <v>#DIV/0!</v>
      </c>
      <c r="DP332" s="26" t="e">
        <f t="shared" si="1806"/>
        <v>#DIV/0!</v>
      </c>
      <c r="DQ332" s="26" t="e">
        <f t="shared" si="1807"/>
        <v>#DIV/0!</v>
      </c>
      <c r="DR332" s="26"/>
      <c r="DS332" s="26"/>
      <c r="DT332" s="26" t="e">
        <f t="shared" si="1808"/>
        <v>#DIV/0!</v>
      </c>
      <c r="DU332" s="26">
        <f t="shared" si="1809"/>
        <v>1.6039197629032314E-2</v>
      </c>
      <c r="DV332" s="26" t="e">
        <f t="shared" si="1810"/>
        <v>#DIV/0!</v>
      </c>
      <c r="DW332" s="26" t="e">
        <f t="shared" si="1811"/>
        <v>#DIV/0!</v>
      </c>
      <c r="DX332" s="26" t="e">
        <f t="shared" si="1812"/>
        <v>#DIV/0!</v>
      </c>
      <c r="DZ332" s="26" t="e">
        <f t="shared" si="1813"/>
        <v>#DIV/0!</v>
      </c>
      <c r="EA332" s="26">
        <f t="shared" si="1814"/>
        <v>1</v>
      </c>
      <c r="EB332" s="26">
        <f t="shared" si="1727"/>
        <v>1.2503494173078693</v>
      </c>
      <c r="ED332" s="26" t="e">
        <f t="shared" si="1773"/>
        <v>#DIV/0!</v>
      </c>
      <c r="EE332" s="26" t="e">
        <f t="shared" si="1774"/>
        <v>#DIV/0!</v>
      </c>
      <c r="EF332" s="26" t="e">
        <f t="shared" si="1775"/>
        <v>#DIV/0!</v>
      </c>
      <c r="EG332" s="26" t="e">
        <f t="shared" si="1776"/>
        <v>#DIV/0!</v>
      </c>
      <c r="EH332" s="26" t="e">
        <f t="shared" si="1777"/>
        <v>#DIV/0!</v>
      </c>
      <c r="EJ332" s="26" t="e">
        <f t="shared" si="1778"/>
        <v>#DIV/0!</v>
      </c>
      <c r="EK332" s="26">
        <f t="shared" si="1815"/>
        <v>1</v>
      </c>
      <c r="EL332" s="26">
        <f t="shared" si="1728"/>
        <v>1.1189429524445618</v>
      </c>
      <c r="EO332" s="26" t="e">
        <f t="shared" si="1816"/>
        <v>#DIV/0!</v>
      </c>
      <c r="EP332" s="26">
        <f t="shared" si="1779"/>
        <v>-1.8849748447775164E-2</v>
      </c>
      <c r="EQ332" s="26" t="e">
        <f t="shared" si="1780"/>
        <v>#DIV/0!</v>
      </c>
      <c r="ER332" s="26" t="e">
        <f t="shared" si="1781"/>
        <v>#DIV/0!</v>
      </c>
      <c r="ES332" s="26">
        <f t="shared" si="1782"/>
        <v>-3.5034537425054961E-2</v>
      </c>
      <c r="EU332" s="26" t="e">
        <f t="shared" si="1783"/>
        <v>#DIV/0!</v>
      </c>
      <c r="EV332" s="26">
        <f t="shared" si="1817"/>
        <v>1</v>
      </c>
      <c r="EW332" s="26">
        <f t="shared" si="1729"/>
        <v>1.2616578950062125</v>
      </c>
      <c r="EX332" s="26"/>
      <c r="EY332" s="26" t="e">
        <f t="shared" si="1784"/>
        <v>#DIV/0!</v>
      </c>
      <c r="EZ332" s="26">
        <f t="shared" si="1785"/>
        <v>3.4888946076807724E-2</v>
      </c>
      <c r="FA332" s="26" t="e">
        <f t="shared" si="1786"/>
        <v>#DIV/0!</v>
      </c>
      <c r="FB332" s="26" t="e">
        <f t="shared" si="1787"/>
        <v>#DIV/0!</v>
      </c>
      <c r="FC332" s="26" t="e">
        <f t="shared" si="1788"/>
        <v>#DIV/0!</v>
      </c>
      <c r="FD332" s="26"/>
      <c r="FE332" s="26" t="e">
        <f t="shared" si="1789"/>
        <v>#DIV/0!</v>
      </c>
      <c r="FF332" s="26">
        <f t="shared" si="1818"/>
        <v>1</v>
      </c>
      <c r="FG332" s="26">
        <f t="shared" si="1730"/>
        <v>0.99103676987734179</v>
      </c>
      <c r="FW332" s="26">
        <f t="shared" si="1731"/>
        <v>0.36110726817673022</v>
      </c>
      <c r="FY332" s="8">
        <f t="shared" si="1819"/>
        <v>6</v>
      </c>
      <c r="FZ332" t="b">
        <f t="shared" si="1790"/>
        <v>1</v>
      </c>
      <c r="GD332" s="11"/>
      <c r="GE332" s="11"/>
      <c r="GF332" s="11"/>
      <c r="GG332" s="17">
        <f t="shared" ca="1" si="1732"/>
        <v>1991</v>
      </c>
      <c r="GH332" s="18">
        <f t="shared" ca="1" si="1733"/>
        <v>1.1766170718516933</v>
      </c>
      <c r="GI332" s="18">
        <f t="shared" ca="1" si="1734"/>
        <v>0.97399978747781879</v>
      </c>
      <c r="GJ332" s="18">
        <f t="shared" ca="1" si="1735"/>
        <v>0.95724250790857934</v>
      </c>
      <c r="GK332" s="94">
        <f t="shared" ca="1" si="1791"/>
        <v>1.0970236325475657</v>
      </c>
      <c r="GM332">
        <f t="shared" ca="1" si="1792"/>
        <v>1991</v>
      </c>
      <c r="GN332" s="18">
        <f t="shared" ca="1" si="1736"/>
        <v>0.90658194626196731</v>
      </c>
      <c r="GO332" s="18">
        <f t="shared" ca="1" si="1737"/>
        <v>0.98025947931737945</v>
      </c>
      <c r="GP332" s="18">
        <f t="shared" ca="1" si="1738"/>
        <v>0.9608017570828955</v>
      </c>
      <c r="GQ332" s="18">
        <f t="shared" ca="1" si="1739"/>
        <v>0.91712551484926064</v>
      </c>
      <c r="GR332" s="18">
        <f t="shared" ca="1" si="1740"/>
        <v>0.99761144835153148</v>
      </c>
      <c r="GY332" s="14"/>
      <c r="HA332">
        <f t="shared" si="1741"/>
        <v>0.26027521438801965</v>
      </c>
      <c r="HB332" t="e">
        <f t="shared" si="1742"/>
        <v>#VALUE!</v>
      </c>
      <c r="HC332" t="e">
        <f t="shared" si="1743"/>
        <v>#VALUE!</v>
      </c>
      <c r="HD332" t="e">
        <f t="shared" si="1744"/>
        <v>#VALUE!</v>
      </c>
      <c r="HE332" t="e">
        <f t="shared" si="1745"/>
        <v>#VALUE!</v>
      </c>
      <c r="HF332">
        <f t="shared" si="1746"/>
        <v>0.10446556369626549</v>
      </c>
      <c r="HH332" t="e">
        <f t="shared" si="1747"/>
        <v>#VALUE!</v>
      </c>
      <c r="HJ332">
        <f t="shared" si="1748"/>
        <v>0</v>
      </c>
      <c r="HK332">
        <f t="shared" si="1749"/>
        <v>1.3384393846467559</v>
      </c>
      <c r="HL332">
        <f t="shared" si="1750"/>
        <v>0</v>
      </c>
      <c r="HM332">
        <f t="shared" si="1751"/>
        <v>0</v>
      </c>
      <c r="HN332">
        <f t="shared" si="1752"/>
        <v>0</v>
      </c>
      <c r="HP332" s="8">
        <f t="shared" si="1820"/>
        <v>6</v>
      </c>
      <c r="HQ332" t="b">
        <f t="shared" si="1793"/>
        <v>1</v>
      </c>
      <c r="HT332" s="11"/>
      <c r="HU332" s="11"/>
      <c r="HV332" s="11"/>
      <c r="HW332" s="17">
        <f t="shared" ca="1" si="1753"/>
        <v>1991</v>
      </c>
      <c r="HX332" s="18">
        <f t="shared" ca="1" si="1754"/>
        <v>0.84807005457149576</v>
      </c>
      <c r="HY332" s="18">
        <f t="shared" ca="1" si="1755"/>
        <v>1.0403040990271122</v>
      </c>
      <c r="HZ332" s="18">
        <f t="shared" ca="1" si="1756"/>
        <v>1.0096582863615169</v>
      </c>
      <c r="IC332" s="18">
        <f t="shared" ca="1" si="1757"/>
        <v>0.96602362226529348</v>
      </c>
      <c r="ID332" s="18">
        <f t="shared" ca="1" si="1758"/>
        <v>0.97385399177483711</v>
      </c>
      <c r="IE332" s="18">
        <f t="shared" ca="1" si="1759"/>
        <v>1.0660201484699097</v>
      </c>
      <c r="IF332" s="18">
        <f t="shared" ca="1" si="1760"/>
        <v>0.99793418230260134</v>
      </c>
      <c r="IG332" s="18">
        <f t="shared" ca="1" si="1761"/>
        <v>1.0025669831106434</v>
      </c>
    </row>
    <row r="333" spans="1:241" x14ac:dyDescent="0.2">
      <c r="A333" s="182" t="s">
        <v>1080</v>
      </c>
      <c r="B333" s="1">
        <f t="shared" si="1794"/>
        <v>1956</v>
      </c>
      <c r="C333" s="42">
        <f>'Annual Data - MER Dec 2019 PNNL'!B20</f>
        <v>5839.6639999999998</v>
      </c>
      <c r="D333" s="42">
        <f>'Annual Data - MER Dec 2019 PNNL'!E20</f>
        <v>2606.9299999999998</v>
      </c>
      <c r="E333" s="42">
        <f>'Annual Data - MER Dec 2019 PNNL'!H20</f>
        <v>16542.7</v>
      </c>
      <c r="F333" s="42">
        <f>'Annual Data - MER Dec 2019 PNNL'!K20</f>
        <v>9790.3410000000003</v>
      </c>
      <c r="G333" s="42">
        <f>'Annual Data - MER Dec 2019 PNNL'!N20</f>
        <v>6942.2960000000003</v>
      </c>
      <c r="H333" s="42">
        <f t="shared" si="1762"/>
        <v>41721.931000000004</v>
      </c>
      <c r="I333" s="15">
        <f t="shared" si="1706"/>
        <v>3.7245895588250284</v>
      </c>
      <c r="J333" s="251">
        <f t="shared" si="1763"/>
        <v>34779.635000000002</v>
      </c>
      <c r="K333" s="251"/>
      <c r="L333" s="27"/>
      <c r="M333" s="42">
        <f>[10]Commercial_Total!D264</f>
        <v>2606.8540000000003</v>
      </c>
      <c r="N333" s="27"/>
      <c r="O333" s="27"/>
      <c r="P333" s="29">
        <f t="shared" si="1764"/>
        <v>6942.2960000000003</v>
      </c>
      <c r="Q333" s="29">
        <f t="shared" si="1765"/>
        <v>9549.1500000000015</v>
      </c>
      <c r="R333" s="27"/>
      <c r="S333" s="27"/>
      <c r="T333" s="1"/>
      <c r="U333" s="1"/>
      <c r="V333" s="1"/>
      <c r="W333" s="1"/>
      <c r="X333" s="1"/>
      <c r="Y333" s="1"/>
      <c r="AA333" s="23"/>
      <c r="AB333" s="23">
        <f t="shared" si="1707"/>
        <v>31512.619132312589</v>
      </c>
      <c r="AC333" s="23"/>
      <c r="AD333" s="58"/>
      <c r="AE333" s="27">
        <f t="shared" si="1708"/>
        <v>111.42379835873388</v>
      </c>
      <c r="AF333" s="27"/>
      <c r="AI333" s="267"/>
      <c r="AJ333" s="267">
        <f t="shared" si="1709"/>
        <v>82.724129944723302</v>
      </c>
      <c r="AK333" s="267"/>
      <c r="AL333" s="51"/>
      <c r="AM333" s="15"/>
      <c r="AN333" s="15"/>
      <c r="AO333" s="34"/>
      <c r="AP333" s="34"/>
      <c r="AR333" s="26"/>
      <c r="AS333" s="26">
        <f t="shared" si="1710"/>
        <v>1.2893446241191193</v>
      </c>
      <c r="AT333" s="26"/>
      <c r="AU333" s="26"/>
      <c r="AV333" s="26"/>
      <c r="AW333" s="26"/>
      <c r="AZ333" s="34"/>
      <c r="BA333" s="34"/>
      <c r="BB333" s="34"/>
      <c r="BD333" s="34"/>
      <c r="BE333" s="34"/>
      <c r="BI333" s="51"/>
      <c r="BJ333" s="258">
        <f>[10]Commercial_Total!Y264</f>
        <v>1.3192202304505269</v>
      </c>
      <c r="BK333" s="51"/>
      <c r="BL333" s="1"/>
      <c r="BM333" s="258">
        <f>[14]Elec_Power_Sector!AF16</f>
        <v>1.1169154908278307</v>
      </c>
      <c r="BO333" s="1"/>
      <c r="BP333" s="258">
        <f>[10]Commercial_Total!X264</f>
        <v>0.97735358688275664</v>
      </c>
      <c r="BQ333" s="1"/>
      <c r="BR333" s="51"/>
      <c r="BS333" s="1"/>
      <c r="CA333" s="83">
        <f t="shared" si="1795"/>
        <v>0.36880431638389655</v>
      </c>
      <c r="CB333" s="83">
        <f t="shared" si="1711"/>
        <v>0</v>
      </c>
      <c r="CC333" s="83" t="str">
        <f t="shared" si="1712"/>
        <v>NA</v>
      </c>
      <c r="CD333" s="83" t="str">
        <f t="shared" si="1713"/>
        <v>NA</v>
      </c>
      <c r="CE333" s="83" t="str">
        <f t="shared" si="1714"/>
        <v>NA</v>
      </c>
      <c r="CF333" s="83" t="str">
        <f t="shared" si="1715"/>
        <v>NA</v>
      </c>
      <c r="CG333" s="84" t="str">
        <f t="shared" si="1766"/>
        <v xml:space="preserve">NA </v>
      </c>
      <c r="CH333" s="84">
        <f t="shared" si="1716"/>
        <v>0.13616006212043083</v>
      </c>
      <c r="CI333" s="9"/>
      <c r="CJ333" s="84" t="str">
        <f t="shared" si="1767"/>
        <v xml:space="preserve">NA </v>
      </c>
      <c r="CL333" s="87">
        <f t="shared" si="1717"/>
        <v>0</v>
      </c>
      <c r="CM333" s="87">
        <f t="shared" si="1768"/>
        <v>0</v>
      </c>
      <c r="CN333" s="92">
        <f t="shared" si="1769"/>
        <v>0</v>
      </c>
      <c r="CO333" s="92">
        <f t="shared" si="1770"/>
        <v>0</v>
      </c>
      <c r="CP333" s="5">
        <f t="shared" si="1771"/>
        <v>0</v>
      </c>
      <c r="CQ333" s="91">
        <f t="shared" si="1718"/>
        <v>0</v>
      </c>
      <c r="CR333" s="37" t="e">
        <f t="shared" si="1719"/>
        <v>#VALUE!</v>
      </c>
      <c r="CS333" t="e">
        <f t="shared" si="1720"/>
        <v>#VALUE!</v>
      </c>
      <c r="CT333" s="84" t="str">
        <f t="shared" si="1721"/>
        <v xml:space="preserve">NA </v>
      </c>
      <c r="CU333" s="205"/>
      <c r="CV333" s="244"/>
      <c r="CW333" s="5"/>
      <c r="CX333" s="26">
        <f t="shared" si="1722"/>
        <v>0</v>
      </c>
      <c r="CY333" s="26">
        <f t="shared" si="1723"/>
        <v>0.27299330306885949</v>
      </c>
      <c r="CZ333" s="26">
        <f t="shared" si="1724"/>
        <v>0</v>
      </c>
      <c r="DA333" s="26">
        <f t="shared" si="1725"/>
        <v>0</v>
      </c>
      <c r="DB333" s="26">
        <f t="shared" si="1726"/>
        <v>0.72700669693114039</v>
      </c>
      <c r="DC333">
        <f t="shared" si="1772"/>
        <v>0.99999999999999989</v>
      </c>
      <c r="DE333" s="26" t="e">
        <f t="shared" si="1796"/>
        <v>#DIV/0!</v>
      </c>
      <c r="DF333" s="26">
        <f t="shared" si="1797"/>
        <v>0.27839468821069879</v>
      </c>
      <c r="DG333" s="26" t="e">
        <f t="shared" si="1798"/>
        <v>#DIV/0!</v>
      </c>
      <c r="DH333" s="26" t="e">
        <f t="shared" si="1799"/>
        <v>#DIV/0!</v>
      </c>
      <c r="DI333" s="26">
        <f t="shared" si="1800"/>
        <v>0.72155626611239221</v>
      </c>
      <c r="DJ333" s="26" t="e">
        <f t="shared" si="1801"/>
        <v>#DIV/0!</v>
      </c>
      <c r="DK333" s="26"/>
      <c r="DL333" s="26" t="e">
        <f t="shared" si="1802"/>
        <v>#DIV/0!</v>
      </c>
      <c r="DM333" s="26" t="e">
        <f t="shared" si="1803"/>
        <v>#DIV/0!</v>
      </c>
      <c r="DN333" s="26" t="e">
        <f t="shared" si="1804"/>
        <v>#DIV/0!</v>
      </c>
      <c r="DO333" s="26" t="e">
        <f t="shared" si="1805"/>
        <v>#DIV/0!</v>
      </c>
      <c r="DP333" s="26" t="e">
        <f t="shared" si="1806"/>
        <v>#DIV/0!</v>
      </c>
      <c r="DQ333" s="26" t="e">
        <f t="shared" si="1807"/>
        <v>#DIV/0!</v>
      </c>
      <c r="DR333" s="26"/>
      <c r="DS333" s="26"/>
      <c r="DT333" s="26" t="e">
        <f t="shared" si="1808"/>
        <v>#DIV/0!</v>
      </c>
      <c r="DU333" s="26">
        <f t="shared" si="1809"/>
        <v>-9.138433520104251E-3</v>
      </c>
      <c r="DV333" s="26" t="e">
        <f t="shared" si="1810"/>
        <v>#DIV/0!</v>
      </c>
      <c r="DW333" s="26" t="e">
        <f t="shared" si="1811"/>
        <v>#DIV/0!</v>
      </c>
      <c r="DX333" s="26" t="e">
        <f t="shared" si="1812"/>
        <v>#DIV/0!</v>
      </c>
      <c r="DZ333" s="26" t="e">
        <f t="shared" si="1813"/>
        <v>#DIV/0!</v>
      </c>
      <c r="EA333" s="26">
        <f t="shared" si="1814"/>
        <v>1</v>
      </c>
      <c r="EB333" s="26">
        <f t="shared" si="1727"/>
        <v>1.2503494173078693</v>
      </c>
      <c r="ED333" s="26" t="e">
        <f t="shared" si="1773"/>
        <v>#DIV/0!</v>
      </c>
      <c r="EE333" s="26" t="e">
        <f t="shared" si="1774"/>
        <v>#DIV/0!</v>
      </c>
      <c r="EF333" s="26" t="e">
        <f t="shared" si="1775"/>
        <v>#DIV/0!</v>
      </c>
      <c r="EG333" s="26" t="e">
        <f t="shared" si="1776"/>
        <v>#DIV/0!</v>
      </c>
      <c r="EH333" s="26" t="e">
        <f t="shared" si="1777"/>
        <v>#DIV/0!</v>
      </c>
      <c r="EJ333" s="26" t="e">
        <f t="shared" si="1778"/>
        <v>#DIV/0!</v>
      </c>
      <c r="EK333" s="26">
        <f t="shared" si="1815"/>
        <v>1</v>
      </c>
      <c r="EL333" s="26">
        <f t="shared" si="1728"/>
        <v>1.1189429524445618</v>
      </c>
      <c r="EO333" s="26" t="e">
        <f t="shared" si="1816"/>
        <v>#DIV/0!</v>
      </c>
      <c r="EP333" s="26">
        <f t="shared" si="1779"/>
        <v>6.1246943921095627E-3</v>
      </c>
      <c r="EQ333" s="26" t="e">
        <f t="shared" si="1780"/>
        <v>#DIV/0!</v>
      </c>
      <c r="ER333" s="26" t="e">
        <f t="shared" si="1781"/>
        <v>#DIV/0!</v>
      </c>
      <c r="ES333" s="26">
        <f t="shared" si="1782"/>
        <v>-2.0745724199773392E-2</v>
      </c>
      <c r="EU333" s="26" t="e">
        <f t="shared" si="1783"/>
        <v>#DIV/0!</v>
      </c>
      <c r="EV333" s="26">
        <f t="shared" si="1817"/>
        <v>1</v>
      </c>
      <c r="EW333" s="26">
        <f t="shared" si="1729"/>
        <v>1.2616578950062125</v>
      </c>
      <c r="EX333" s="26"/>
      <c r="EY333" s="26" t="e">
        <f t="shared" si="1784"/>
        <v>#DIV/0!</v>
      </c>
      <c r="EZ333" s="26">
        <f t="shared" si="1785"/>
        <v>-1.5263127912213846E-2</v>
      </c>
      <c r="FA333" s="26" t="e">
        <f t="shared" si="1786"/>
        <v>#DIV/0!</v>
      </c>
      <c r="FB333" s="26" t="e">
        <f t="shared" si="1787"/>
        <v>#DIV/0!</v>
      </c>
      <c r="FC333" s="26" t="e">
        <f t="shared" si="1788"/>
        <v>#DIV/0!</v>
      </c>
      <c r="FD333" s="26"/>
      <c r="FE333" s="26" t="e">
        <f t="shared" si="1789"/>
        <v>#DIV/0!</v>
      </c>
      <c r="FF333" s="26">
        <f t="shared" si="1818"/>
        <v>1</v>
      </c>
      <c r="FG333" s="26">
        <f t="shared" si="1730"/>
        <v>0.99103676987734179</v>
      </c>
      <c r="FW333" s="26">
        <f t="shared" si="1731"/>
        <v>0.36880431638389655</v>
      </c>
      <c r="FY333" s="8">
        <f t="shared" si="1819"/>
        <v>7</v>
      </c>
      <c r="FZ333" t="b">
        <f t="shared" si="1790"/>
        <v>1</v>
      </c>
      <c r="GD333" s="11"/>
      <c r="GE333" s="11"/>
      <c r="GF333" s="11"/>
      <c r="GG333" s="17">
        <f t="shared" ca="1" si="1732"/>
        <v>1992</v>
      </c>
      <c r="GH333" s="18">
        <f t="shared" ca="1" si="1733"/>
        <v>1.2180578787840675</v>
      </c>
      <c r="GI333" s="18">
        <f t="shared" ca="1" si="1734"/>
        <v>0.95816255523119387</v>
      </c>
      <c r="GJ333" s="18">
        <f t="shared" ca="1" si="1735"/>
        <v>0.9542908431265732</v>
      </c>
      <c r="GK333" s="94">
        <f t="shared" ca="1" si="1791"/>
        <v>1.1137504091469337</v>
      </c>
      <c r="GM333">
        <f t="shared" ca="1" si="1792"/>
        <v>1992</v>
      </c>
      <c r="GN333" s="18">
        <f t="shared" ca="1" si="1736"/>
        <v>0.87909935145900908</v>
      </c>
      <c r="GO333" s="18">
        <f t="shared" ca="1" si="1737"/>
        <v>0.96268574682196972</v>
      </c>
      <c r="GP333" s="18">
        <f t="shared" ca="1" si="1738"/>
        <v>0.9732820132628468</v>
      </c>
      <c r="GQ333" s="18">
        <f t="shared" ca="1" si="1739"/>
        <v>0.91685612668643213</v>
      </c>
      <c r="GR333" s="18">
        <f t="shared" ca="1" si="1740"/>
        <v>0.9930036562447746</v>
      </c>
      <c r="GY333" s="14"/>
      <c r="HA333">
        <f t="shared" si="1741"/>
        <v>0.26582301430462135</v>
      </c>
      <c r="HB333" t="e">
        <f t="shared" si="1742"/>
        <v>#VALUE!</v>
      </c>
      <c r="HC333" t="e">
        <f t="shared" si="1743"/>
        <v>#VALUE!</v>
      </c>
      <c r="HD333" t="e">
        <f t="shared" si="1744"/>
        <v>#VALUE!</v>
      </c>
      <c r="HE333" t="e">
        <f t="shared" si="1745"/>
        <v>#VALUE!</v>
      </c>
      <c r="HF333">
        <f t="shared" si="1746"/>
        <v>0.11056056332109428</v>
      </c>
      <c r="HH333" t="e">
        <f t="shared" si="1747"/>
        <v>#VALUE!</v>
      </c>
      <c r="HJ333">
        <f t="shared" si="1748"/>
        <v>0</v>
      </c>
      <c r="HK333">
        <f t="shared" si="1749"/>
        <v>1.3262638626410335</v>
      </c>
      <c r="HL333">
        <f t="shared" si="1750"/>
        <v>0</v>
      </c>
      <c r="HM333">
        <f t="shared" si="1751"/>
        <v>0</v>
      </c>
      <c r="HN333">
        <f t="shared" si="1752"/>
        <v>0</v>
      </c>
      <c r="HP333" s="8">
        <f t="shared" si="1820"/>
        <v>7</v>
      </c>
      <c r="HQ333" t="b">
        <f t="shared" si="1793"/>
        <v>1</v>
      </c>
      <c r="HT333" s="11"/>
      <c r="HU333" s="11"/>
      <c r="HV333" s="11"/>
      <c r="HW333" s="17">
        <f t="shared" ca="1" si="1753"/>
        <v>1992</v>
      </c>
      <c r="HX333" s="18">
        <f t="shared" ca="1" si="1754"/>
        <v>0.87793933680221903</v>
      </c>
      <c r="HY333" s="18">
        <f t="shared" ca="1" si="1755"/>
        <v>1.0233887589672628</v>
      </c>
      <c r="HZ333" s="18">
        <f t="shared" ca="1" si="1756"/>
        <v>1.0065449971154876</v>
      </c>
      <c r="IC333" s="18">
        <f t="shared" ca="1" si="1757"/>
        <v>0.97865008669159514</v>
      </c>
      <c r="ID333" s="18">
        <f t="shared" ca="1" si="1758"/>
        <v>0.97584304308490566</v>
      </c>
      <c r="IE333" s="18">
        <f t="shared" ca="1" si="1759"/>
        <v>1.0590821636990715</v>
      </c>
      <c r="IF333" s="18">
        <f t="shared" ca="1" si="1760"/>
        <v>0.99963893958186967</v>
      </c>
      <c r="IG333" s="18">
        <f t="shared" ca="1" si="1761"/>
        <v>1.0036505392395771</v>
      </c>
    </row>
    <row r="334" spans="1:241" x14ac:dyDescent="0.2">
      <c r="A334" s="182" t="s">
        <v>1080</v>
      </c>
      <c r="B334" s="1">
        <f t="shared" si="1794"/>
        <v>1957</v>
      </c>
      <c r="C334" s="42">
        <f>'Annual Data - MER Dec 2019 PNNL'!B21</f>
        <v>5744.1890000000003</v>
      </c>
      <c r="D334" s="42">
        <f>'Annual Data - MER Dec 2019 PNNL'!E21</f>
        <v>2449.3670000000002</v>
      </c>
      <c r="E334" s="42">
        <f>'Annual Data - MER Dec 2019 PNNL'!H21</f>
        <v>16492.73</v>
      </c>
      <c r="F334" s="42">
        <f>'Annual Data - MER Dec 2019 PNNL'!K21</f>
        <v>9836.7150000000001</v>
      </c>
      <c r="G334" s="42">
        <f>'Annual Data - MER Dec 2019 PNNL'!N21</f>
        <v>7231.0349999999999</v>
      </c>
      <c r="H334" s="42">
        <f t="shared" si="1762"/>
        <v>41754.036000000007</v>
      </c>
      <c r="I334" s="15">
        <f t="shared" si="1706"/>
        <v>3.6804798088663966</v>
      </c>
      <c r="J334" s="251">
        <f t="shared" si="1763"/>
        <v>34523.001000000004</v>
      </c>
      <c r="K334" s="251"/>
      <c r="L334" s="27"/>
      <c r="M334" s="42">
        <f>[10]Commercial_Total!D265</f>
        <v>2449.2910000000002</v>
      </c>
      <c r="N334" s="27"/>
      <c r="O334" s="27"/>
      <c r="P334" s="29">
        <f t="shared" si="1764"/>
        <v>7231.0349999999999</v>
      </c>
      <c r="Q334" s="29">
        <f t="shared" si="1765"/>
        <v>9680.3260000000009</v>
      </c>
      <c r="R334" s="27"/>
      <c r="S334" s="27"/>
      <c r="T334" s="1"/>
      <c r="U334" s="1"/>
      <c r="V334" s="1"/>
      <c r="W334" s="1"/>
      <c r="X334" s="1"/>
      <c r="Y334" s="1"/>
      <c r="AA334" s="23"/>
      <c r="AB334" s="23">
        <f t="shared" si="1707"/>
        <v>32345.382764320952</v>
      </c>
      <c r="AC334" s="23"/>
      <c r="AD334" s="58"/>
      <c r="AE334" s="27">
        <f t="shared" si="1708"/>
        <v>120.36342321219227</v>
      </c>
      <c r="AF334" s="27"/>
      <c r="AI334" s="267"/>
      <c r="AJ334" s="267">
        <f t="shared" si="1709"/>
        <v>75.723048876754248</v>
      </c>
      <c r="AK334" s="267"/>
      <c r="AL334" s="51"/>
      <c r="AM334" s="15"/>
      <c r="AN334" s="15"/>
      <c r="AO334" s="34"/>
      <c r="AP334" s="34"/>
      <c r="AR334" s="26"/>
      <c r="AS334" s="26">
        <f t="shared" si="1710"/>
        <v>1.1802252384690097</v>
      </c>
      <c r="AT334" s="26"/>
      <c r="AU334" s="26"/>
      <c r="AV334" s="26"/>
      <c r="AW334" s="26"/>
      <c r="AZ334" s="34"/>
      <c r="BA334" s="34"/>
      <c r="BB334" s="34"/>
      <c r="BD334" s="34"/>
      <c r="BE334" s="34"/>
      <c r="BI334" s="51"/>
      <c r="BJ334" s="258">
        <f>[10]Commercial_Total!Y265</f>
        <v>1.213501324757053</v>
      </c>
      <c r="BK334" s="51"/>
      <c r="BL334" s="1"/>
      <c r="BM334" s="258">
        <f>[14]Elec_Power_Sector!AF17</f>
        <v>1.1057410907626164</v>
      </c>
      <c r="BO334" s="1"/>
      <c r="BP334" s="258">
        <f>[10]Commercial_Total!X265</f>
        <v>0.97257845079427074</v>
      </c>
      <c r="BQ334" s="1"/>
      <c r="BR334" s="51"/>
      <c r="BS334" s="1"/>
      <c r="CA334" s="83">
        <f t="shared" si="1795"/>
        <v>0.37656424897184032</v>
      </c>
      <c r="CB334" s="83">
        <f t="shared" si="1711"/>
        <v>0</v>
      </c>
      <c r="CC334" s="83" t="str">
        <f t="shared" si="1712"/>
        <v>NA</v>
      </c>
      <c r="CD334" s="83" t="str">
        <f t="shared" si="1713"/>
        <v>NA</v>
      </c>
      <c r="CE334" s="83" t="str">
        <f t="shared" si="1714"/>
        <v>NA</v>
      </c>
      <c r="CF334" s="83" t="str">
        <f t="shared" si="1715"/>
        <v>NA</v>
      </c>
      <c r="CG334" s="84" t="str">
        <f t="shared" si="1766"/>
        <v xml:space="preserve">NA </v>
      </c>
      <c r="CH334" s="84">
        <f t="shared" si="1716"/>
        <v>0.13803048328971917</v>
      </c>
      <c r="CI334" s="9"/>
      <c r="CJ334" s="84" t="str">
        <f t="shared" si="1767"/>
        <v xml:space="preserve">NA </v>
      </c>
      <c r="CL334" s="87">
        <f t="shared" si="1717"/>
        <v>0</v>
      </c>
      <c r="CM334" s="87">
        <f t="shared" si="1768"/>
        <v>0</v>
      </c>
      <c r="CN334" s="92">
        <f t="shared" si="1769"/>
        <v>0</v>
      </c>
      <c r="CO334" s="92">
        <f t="shared" si="1770"/>
        <v>0</v>
      </c>
      <c r="CP334" s="5">
        <f t="shared" si="1771"/>
        <v>0</v>
      </c>
      <c r="CQ334" s="91">
        <f t="shared" si="1718"/>
        <v>0</v>
      </c>
      <c r="CR334" s="37" t="e">
        <f t="shared" si="1719"/>
        <v>#VALUE!</v>
      </c>
      <c r="CS334" t="e">
        <f t="shared" si="1720"/>
        <v>#VALUE!</v>
      </c>
      <c r="CT334" s="84" t="str">
        <f t="shared" si="1721"/>
        <v xml:space="preserve">NA </v>
      </c>
      <c r="CU334" s="205"/>
      <c r="CV334" s="244"/>
      <c r="CW334" s="5"/>
      <c r="CX334" s="26">
        <f t="shared" si="1722"/>
        <v>0</v>
      </c>
      <c r="CY334" s="26">
        <f t="shared" si="1723"/>
        <v>0.25301740871123557</v>
      </c>
      <c r="CZ334" s="26">
        <f t="shared" si="1724"/>
        <v>0</v>
      </c>
      <c r="DA334" s="26">
        <f t="shared" si="1725"/>
        <v>0</v>
      </c>
      <c r="DB334" s="26">
        <f t="shared" si="1726"/>
        <v>0.74698259128876432</v>
      </c>
      <c r="DC334">
        <f t="shared" si="1772"/>
        <v>0.99999999999999989</v>
      </c>
      <c r="DE334" s="26" t="e">
        <f t="shared" si="1796"/>
        <v>#DIV/0!</v>
      </c>
      <c r="DF334" s="26">
        <f t="shared" si="1797"/>
        <v>0.26287887242821878</v>
      </c>
      <c r="DG334" s="26" t="e">
        <f t="shared" si="1798"/>
        <v>#DIV/0!</v>
      </c>
      <c r="DH334" s="26" t="e">
        <f t="shared" si="1799"/>
        <v>#DIV/0!</v>
      </c>
      <c r="DI334" s="26">
        <f t="shared" si="1800"/>
        <v>0.73694952212884413</v>
      </c>
      <c r="DJ334" s="26" t="e">
        <f t="shared" si="1801"/>
        <v>#DIV/0!</v>
      </c>
      <c r="DK334" s="26"/>
      <c r="DL334" s="26" t="e">
        <f t="shared" si="1802"/>
        <v>#DIV/0!</v>
      </c>
      <c r="DM334" s="26" t="e">
        <f t="shared" si="1803"/>
        <v>#DIV/0!</v>
      </c>
      <c r="DN334" s="26" t="e">
        <f t="shared" si="1804"/>
        <v>#DIV/0!</v>
      </c>
      <c r="DO334" s="26" t="e">
        <f t="shared" si="1805"/>
        <v>#DIV/0!</v>
      </c>
      <c r="DP334" s="26" t="e">
        <f t="shared" si="1806"/>
        <v>#DIV/0!</v>
      </c>
      <c r="DQ334" s="26" t="e">
        <f t="shared" si="1807"/>
        <v>#DIV/0!</v>
      </c>
      <c r="DR334" s="26"/>
      <c r="DS334" s="26"/>
      <c r="DT334" s="26" t="e">
        <f t="shared" si="1808"/>
        <v>#DIV/0!</v>
      </c>
      <c r="DU334" s="26">
        <f t="shared" si="1809"/>
        <v>-8.842874563655935E-2</v>
      </c>
      <c r="DV334" s="26" t="e">
        <f t="shared" si="1810"/>
        <v>#DIV/0!</v>
      </c>
      <c r="DW334" s="26" t="e">
        <f t="shared" si="1811"/>
        <v>#DIV/0!</v>
      </c>
      <c r="DX334" s="26" t="e">
        <f t="shared" si="1812"/>
        <v>#DIV/0!</v>
      </c>
      <c r="DZ334" s="26" t="e">
        <f t="shared" si="1813"/>
        <v>#DIV/0!</v>
      </c>
      <c r="EA334" s="26">
        <f t="shared" si="1814"/>
        <v>1</v>
      </c>
      <c r="EB334" s="26">
        <f t="shared" si="1727"/>
        <v>1.2503494173078693</v>
      </c>
      <c r="ED334" s="26" t="e">
        <f t="shared" si="1773"/>
        <v>#DIV/0!</v>
      </c>
      <c r="EE334" s="26" t="e">
        <f t="shared" si="1774"/>
        <v>#DIV/0!</v>
      </c>
      <c r="EF334" s="26" t="e">
        <f t="shared" si="1775"/>
        <v>#DIV/0!</v>
      </c>
      <c r="EG334" s="26" t="e">
        <f t="shared" si="1776"/>
        <v>#DIV/0!</v>
      </c>
      <c r="EH334" s="26" t="e">
        <f t="shared" si="1777"/>
        <v>#DIV/0!</v>
      </c>
      <c r="EJ334" s="26" t="e">
        <f t="shared" si="1778"/>
        <v>#DIV/0!</v>
      </c>
      <c r="EK334" s="26">
        <f t="shared" si="1815"/>
        <v>1</v>
      </c>
      <c r="EL334" s="26">
        <f t="shared" si="1728"/>
        <v>1.1189429524445618</v>
      </c>
      <c r="EO334" s="26" t="e">
        <f t="shared" si="1816"/>
        <v>#DIV/0!</v>
      </c>
      <c r="EP334" s="26">
        <f t="shared" si="1779"/>
        <v>-8.353098967202513E-2</v>
      </c>
      <c r="EQ334" s="26" t="e">
        <f t="shared" si="1780"/>
        <v>#DIV/0!</v>
      </c>
      <c r="ER334" s="26" t="e">
        <f t="shared" si="1781"/>
        <v>#DIV/0!</v>
      </c>
      <c r="ES334" s="26">
        <f t="shared" si="1782"/>
        <v>-1.0055079409239265E-2</v>
      </c>
      <c r="EU334" s="26" t="e">
        <f t="shared" si="1783"/>
        <v>#DIV/0!</v>
      </c>
      <c r="EV334" s="26">
        <f t="shared" si="1817"/>
        <v>1</v>
      </c>
      <c r="EW334" s="26">
        <f t="shared" si="1729"/>
        <v>1.2616578950062125</v>
      </c>
      <c r="EX334" s="26"/>
      <c r="EY334" s="26" t="e">
        <f t="shared" si="1784"/>
        <v>#DIV/0!</v>
      </c>
      <c r="EZ334" s="26">
        <f t="shared" si="1785"/>
        <v>-4.8977559645341784E-3</v>
      </c>
      <c r="FA334" s="26" t="e">
        <f t="shared" si="1786"/>
        <v>#DIV/0!</v>
      </c>
      <c r="FB334" s="26" t="e">
        <f t="shared" si="1787"/>
        <v>#DIV/0!</v>
      </c>
      <c r="FC334" s="26" t="e">
        <f t="shared" si="1788"/>
        <v>#DIV/0!</v>
      </c>
      <c r="FD334" s="26"/>
      <c r="FE334" s="26" t="e">
        <f t="shared" si="1789"/>
        <v>#DIV/0!</v>
      </c>
      <c r="FF334" s="26">
        <f t="shared" si="1818"/>
        <v>1</v>
      </c>
      <c r="FG334" s="26">
        <f t="shared" si="1730"/>
        <v>0.99103676987734179</v>
      </c>
      <c r="FW334" s="26">
        <f t="shared" si="1731"/>
        <v>0.37656424897184032</v>
      </c>
      <c r="FY334" s="8">
        <f t="shared" si="1819"/>
        <v>8</v>
      </c>
      <c r="FZ334" t="b">
        <f t="shared" si="1790"/>
        <v>1</v>
      </c>
      <c r="GD334" s="11"/>
      <c r="GE334" s="11"/>
      <c r="GF334" s="11"/>
      <c r="GG334" s="17">
        <f t="shared" ca="1" si="1732"/>
        <v>1993</v>
      </c>
      <c r="GH334" s="18">
        <f t="shared" ca="1" si="1733"/>
        <v>1.251587830614632</v>
      </c>
      <c r="GI334" s="18">
        <f t="shared" ca="1" si="1734"/>
        <v>0.96141611568732588</v>
      </c>
      <c r="GJ334" s="18">
        <f t="shared" ca="1" si="1735"/>
        <v>0.95304875980042592</v>
      </c>
      <c r="GK334" s="94">
        <f t="shared" ca="1" si="1791"/>
        <v>1.1468004376626066</v>
      </c>
      <c r="GM334">
        <f t="shared" ca="1" si="1792"/>
        <v>1993</v>
      </c>
      <c r="GN334" s="18">
        <f t="shared" ca="1" si="1736"/>
        <v>0.85485709934301268</v>
      </c>
      <c r="GO334" s="18">
        <f t="shared" ca="1" si="1737"/>
        <v>0.9300414075716521</v>
      </c>
      <c r="GP334" s="18">
        <f t="shared" ca="1" si="1738"/>
        <v>0.98266012925128177</v>
      </c>
      <c r="GQ334" s="18">
        <f t="shared" ca="1" si="1739"/>
        <v>0.92060839513039872</v>
      </c>
      <c r="GR334" s="18">
        <f t="shared" ca="1" si="1740"/>
        <v>0.9928770880968838</v>
      </c>
      <c r="GY334" s="14"/>
      <c r="HA334">
        <f t="shared" si="1741"/>
        <v>0.27141613938394038</v>
      </c>
      <c r="HB334" t="e">
        <f t="shared" si="1742"/>
        <v>#VALUE!</v>
      </c>
      <c r="HC334" t="e">
        <f t="shared" si="1743"/>
        <v>#VALUE!</v>
      </c>
      <c r="HD334" t="e">
        <f t="shared" si="1744"/>
        <v>#VALUE!</v>
      </c>
      <c r="HE334" t="e">
        <f t="shared" si="1745"/>
        <v>#VALUE!</v>
      </c>
      <c r="HF334">
        <f t="shared" si="1746"/>
        <v>0.11207932598103867</v>
      </c>
      <c r="HH334" t="e">
        <f t="shared" si="1747"/>
        <v>#VALUE!</v>
      </c>
      <c r="HJ334">
        <f t="shared" si="1748"/>
        <v>0</v>
      </c>
      <c r="HK334">
        <f t="shared" si="1749"/>
        <v>1.2140199402682976</v>
      </c>
      <c r="HL334">
        <f t="shared" si="1750"/>
        <v>0</v>
      </c>
      <c r="HM334">
        <f t="shared" si="1751"/>
        <v>0</v>
      </c>
      <c r="HN334">
        <f t="shared" si="1752"/>
        <v>0</v>
      </c>
      <c r="HP334" s="8">
        <f t="shared" si="1820"/>
        <v>8</v>
      </c>
      <c r="HQ334" t="b">
        <f t="shared" si="1793"/>
        <v>1</v>
      </c>
      <c r="HT334" s="11"/>
      <c r="HU334" s="11"/>
      <c r="HV334" s="11"/>
      <c r="HW334" s="17">
        <f t="shared" ca="1" si="1753"/>
        <v>1993</v>
      </c>
      <c r="HX334" s="18">
        <f t="shared" ca="1" si="1754"/>
        <v>0.90210671356310168</v>
      </c>
      <c r="HY334" s="18">
        <f t="shared" ca="1" si="1755"/>
        <v>1.0268638031330437</v>
      </c>
      <c r="HZ334" s="18">
        <f t="shared" ca="1" si="1756"/>
        <v>1.0052349009671917</v>
      </c>
      <c r="IC334" s="18">
        <f t="shared" ca="1" si="1757"/>
        <v>0.99136579521794466</v>
      </c>
      <c r="ID334" s="18">
        <f t="shared" ca="1" si="1758"/>
        <v>0.9621716800742387</v>
      </c>
      <c r="IE334" s="18">
        <f t="shared" ca="1" si="1759"/>
        <v>1.0670170145755162</v>
      </c>
      <c r="IF334" s="18">
        <f t="shared" ca="1" si="1760"/>
        <v>1.0126865161754612</v>
      </c>
      <c r="IG334" s="18">
        <f t="shared" ca="1" si="1761"/>
        <v>1.0000615534596085</v>
      </c>
    </row>
    <row r="335" spans="1:241" x14ac:dyDescent="0.2">
      <c r="A335" s="182" t="s">
        <v>1080</v>
      </c>
      <c r="B335" s="1">
        <f t="shared" si="1794"/>
        <v>1958</v>
      </c>
      <c r="C335" s="42">
        <f>'Annual Data - MER Dec 2019 PNNL'!B22</f>
        <v>6125.6809999999996</v>
      </c>
      <c r="D335" s="42">
        <f>'Annual Data - MER Dec 2019 PNNL'!E22</f>
        <v>2557.2860000000001</v>
      </c>
      <c r="E335" s="42">
        <f>'Annual Data - MER Dec 2019 PNNL'!H22</f>
        <v>15776.34</v>
      </c>
      <c r="F335" s="42">
        <f>'Annual Data - MER Dec 2019 PNNL'!K22</f>
        <v>9952.027</v>
      </c>
      <c r="G335" s="42">
        <f>'Annual Data - MER Dec 2019 PNNL'!N22</f>
        <v>7197.9359999999997</v>
      </c>
      <c r="H335" s="42">
        <f t="shared" si="1762"/>
        <v>41609.270000000004</v>
      </c>
      <c r="I335" s="15">
        <f t="shared" si="1706"/>
        <v>3.5885808527217966</v>
      </c>
      <c r="J335" s="251">
        <f t="shared" si="1763"/>
        <v>34411.334000000003</v>
      </c>
      <c r="K335" s="251"/>
      <c r="L335" s="27"/>
      <c r="M335" s="42">
        <f>[10]Commercial_Total!D266</f>
        <v>2557.2049999999999</v>
      </c>
      <c r="N335" s="27"/>
      <c r="O335" s="27"/>
      <c r="P335" s="29">
        <f t="shared" si="1764"/>
        <v>7197.9359999999997</v>
      </c>
      <c r="Q335" s="29">
        <f t="shared" si="1765"/>
        <v>9755.1409999999996</v>
      </c>
      <c r="R335" s="27"/>
      <c r="S335" s="27"/>
      <c r="T335" s="1"/>
      <c r="U335" s="1"/>
      <c r="V335" s="1"/>
      <c r="W335" s="1"/>
      <c r="X335" s="1"/>
      <c r="Y335" s="1"/>
      <c r="AA335" s="23"/>
      <c r="AB335" s="23">
        <f t="shared" si="1707"/>
        <v>33206.848339272772</v>
      </c>
      <c r="AC335" s="23"/>
      <c r="AD335" s="58"/>
      <c r="AE335" s="27">
        <f t="shared" si="1708"/>
        <v>127.56652989449005</v>
      </c>
      <c r="AF335" s="27"/>
      <c r="AI335" s="267"/>
      <c r="AJ335" s="267">
        <f t="shared" si="1709"/>
        <v>77.008362066558064</v>
      </c>
      <c r="AK335" s="267"/>
      <c r="AL335" s="51"/>
      <c r="AM335" s="15"/>
      <c r="AN335" s="15"/>
      <c r="AO335" s="34"/>
      <c r="AP335" s="34"/>
      <c r="AR335" s="26"/>
      <c r="AS335" s="26">
        <f t="shared" si="1710"/>
        <v>1.2002582282712633</v>
      </c>
      <c r="AT335" s="26"/>
      <c r="AU335" s="26"/>
      <c r="AV335" s="26"/>
      <c r="AW335" s="26"/>
      <c r="AZ335" s="34"/>
      <c r="BA335" s="34"/>
      <c r="BB335" s="34"/>
      <c r="BD335" s="34"/>
      <c r="BE335" s="34"/>
      <c r="BI335" s="51"/>
      <c r="BJ335" s="258">
        <f>[10]Commercial_Total!Y266</f>
        <v>1.1818285021263477</v>
      </c>
      <c r="BK335" s="51"/>
      <c r="BL335" s="1"/>
      <c r="BM335" s="258">
        <f>[14]Elec_Power_Sector!AF18</f>
        <v>1.0770711947018381</v>
      </c>
      <c r="BO335" s="1"/>
      <c r="BP335" s="258">
        <f>[10]Commercial_Total!X266</f>
        <v>1.0155942474832489</v>
      </c>
      <c r="BQ335" s="1"/>
      <c r="BR335" s="51"/>
      <c r="BS335" s="1"/>
      <c r="CA335" s="83">
        <f t="shared" si="1795"/>
        <v>0.37378475934147476</v>
      </c>
      <c r="CB335" s="83">
        <f t="shared" si="1711"/>
        <v>0</v>
      </c>
      <c r="CC335" s="83" t="str">
        <f t="shared" si="1712"/>
        <v>NA</v>
      </c>
      <c r="CD335" s="83" t="str">
        <f t="shared" si="1713"/>
        <v>NA</v>
      </c>
      <c r="CE335" s="83" t="str">
        <f t="shared" si="1714"/>
        <v>NA</v>
      </c>
      <c r="CF335" s="83" t="str">
        <f t="shared" si="1715"/>
        <v>NA</v>
      </c>
      <c r="CG335" s="84" t="str">
        <f t="shared" si="1766"/>
        <v xml:space="preserve">NA </v>
      </c>
      <c r="CH335" s="84">
        <f t="shared" si="1716"/>
        <v>0.13909726044240184</v>
      </c>
      <c r="CI335" s="9"/>
      <c r="CJ335" s="84" t="str">
        <f t="shared" si="1767"/>
        <v xml:space="preserve">NA </v>
      </c>
      <c r="CL335" s="87">
        <f t="shared" si="1717"/>
        <v>0</v>
      </c>
      <c r="CM335" s="87">
        <f t="shared" si="1768"/>
        <v>0</v>
      </c>
      <c r="CN335" s="92">
        <f t="shared" si="1769"/>
        <v>0</v>
      </c>
      <c r="CO335" s="92">
        <f t="shared" si="1770"/>
        <v>0</v>
      </c>
      <c r="CP335" s="5">
        <f t="shared" si="1771"/>
        <v>0</v>
      </c>
      <c r="CQ335" s="91">
        <f t="shared" si="1718"/>
        <v>0</v>
      </c>
      <c r="CR335" s="37" t="e">
        <f t="shared" si="1719"/>
        <v>#VALUE!</v>
      </c>
      <c r="CS335" t="e">
        <f t="shared" si="1720"/>
        <v>#VALUE!</v>
      </c>
      <c r="CT335" s="84" t="str">
        <f t="shared" si="1721"/>
        <v xml:space="preserve">NA </v>
      </c>
      <c r="CU335" s="205"/>
      <c r="CV335" s="244"/>
      <c r="CW335" s="5"/>
      <c r="CX335" s="26">
        <f t="shared" si="1722"/>
        <v>0</v>
      </c>
      <c r="CY335" s="26">
        <f t="shared" si="1723"/>
        <v>0.26213921459464296</v>
      </c>
      <c r="CZ335" s="26">
        <f t="shared" si="1724"/>
        <v>0</v>
      </c>
      <c r="DA335" s="26">
        <f t="shared" si="1725"/>
        <v>0</v>
      </c>
      <c r="DB335" s="26">
        <f t="shared" si="1726"/>
        <v>0.73786078540535704</v>
      </c>
      <c r="DC335">
        <f t="shared" si="1772"/>
        <v>1</v>
      </c>
      <c r="DE335" s="26" t="e">
        <f t="shared" si="1796"/>
        <v>#DIV/0!</v>
      </c>
      <c r="DF335" s="26">
        <f t="shared" si="1797"/>
        <v>0.25755138964617658</v>
      </c>
      <c r="DG335" s="26" t="e">
        <f t="shared" si="1798"/>
        <v>#DIV/0!</v>
      </c>
      <c r="DH335" s="26" t="e">
        <f t="shared" si="1799"/>
        <v>#DIV/0!</v>
      </c>
      <c r="DI335" s="26">
        <f t="shared" si="1800"/>
        <v>0.74241234862126126</v>
      </c>
      <c r="DJ335" s="26" t="e">
        <f t="shared" si="1801"/>
        <v>#DIV/0!</v>
      </c>
      <c r="DK335" s="26"/>
      <c r="DL335" s="26" t="e">
        <f t="shared" si="1802"/>
        <v>#DIV/0!</v>
      </c>
      <c r="DM335" s="26" t="e">
        <f t="shared" si="1803"/>
        <v>#DIV/0!</v>
      </c>
      <c r="DN335" s="26" t="e">
        <f t="shared" si="1804"/>
        <v>#DIV/0!</v>
      </c>
      <c r="DO335" s="26" t="e">
        <f t="shared" si="1805"/>
        <v>#DIV/0!</v>
      </c>
      <c r="DP335" s="26" t="e">
        <f t="shared" si="1806"/>
        <v>#DIV/0!</v>
      </c>
      <c r="DQ335" s="26" t="e">
        <f t="shared" si="1807"/>
        <v>#DIV/0!</v>
      </c>
      <c r="DR335" s="26"/>
      <c r="DS335" s="26"/>
      <c r="DT335" s="26" t="e">
        <f t="shared" si="1808"/>
        <v>#DIV/0!</v>
      </c>
      <c r="DU335" s="26">
        <f t="shared" si="1809"/>
        <v>1.683142354913586E-2</v>
      </c>
      <c r="DV335" s="26" t="e">
        <f t="shared" si="1810"/>
        <v>#DIV/0!</v>
      </c>
      <c r="DW335" s="26" t="e">
        <f t="shared" si="1811"/>
        <v>#DIV/0!</v>
      </c>
      <c r="DX335" s="26" t="e">
        <f t="shared" si="1812"/>
        <v>#DIV/0!</v>
      </c>
      <c r="DZ335" s="26" t="e">
        <f t="shared" si="1813"/>
        <v>#DIV/0!</v>
      </c>
      <c r="EA335" s="26">
        <f t="shared" si="1814"/>
        <v>1</v>
      </c>
      <c r="EB335" s="26">
        <f t="shared" si="1727"/>
        <v>1.2503494173078693</v>
      </c>
      <c r="ED335" s="26" t="e">
        <f t="shared" si="1773"/>
        <v>#DIV/0!</v>
      </c>
      <c r="EE335" s="26" t="e">
        <f t="shared" si="1774"/>
        <v>#DIV/0!</v>
      </c>
      <c r="EF335" s="26" t="e">
        <f t="shared" si="1775"/>
        <v>#DIV/0!</v>
      </c>
      <c r="EG335" s="26" t="e">
        <f t="shared" si="1776"/>
        <v>#DIV/0!</v>
      </c>
      <c r="EH335" s="26" t="e">
        <f t="shared" si="1777"/>
        <v>#DIV/0!</v>
      </c>
      <c r="EJ335" s="26" t="e">
        <f t="shared" si="1778"/>
        <v>#DIV/0!</v>
      </c>
      <c r="EK335" s="26">
        <f t="shared" si="1815"/>
        <v>1</v>
      </c>
      <c r="EL335" s="26">
        <f t="shared" si="1728"/>
        <v>1.1189429524445618</v>
      </c>
      <c r="EO335" s="26" t="e">
        <f t="shared" si="1816"/>
        <v>#DIV/0!</v>
      </c>
      <c r="EP335" s="26">
        <f t="shared" si="1779"/>
        <v>-2.6447020673217116E-2</v>
      </c>
      <c r="EQ335" s="26" t="e">
        <f t="shared" si="1780"/>
        <v>#DIV/0!</v>
      </c>
      <c r="ER335" s="26" t="e">
        <f t="shared" si="1781"/>
        <v>#DIV/0!</v>
      </c>
      <c r="ES335" s="26">
        <f t="shared" si="1782"/>
        <v>-2.6270279910586714E-2</v>
      </c>
      <c r="EU335" s="26" t="e">
        <f t="shared" si="1783"/>
        <v>#DIV/0!</v>
      </c>
      <c r="EV335" s="26">
        <f t="shared" si="1817"/>
        <v>1</v>
      </c>
      <c r="EW335" s="26">
        <f t="shared" si="1729"/>
        <v>1.2616578950062125</v>
      </c>
      <c r="EX335" s="26"/>
      <c r="EY335" s="26" t="e">
        <f t="shared" si="1784"/>
        <v>#DIV/0!</v>
      </c>
      <c r="EZ335" s="26">
        <f t="shared" si="1785"/>
        <v>4.3278444222352892E-2</v>
      </c>
      <c r="FA335" s="26" t="e">
        <f t="shared" si="1786"/>
        <v>#DIV/0!</v>
      </c>
      <c r="FB335" s="26" t="e">
        <f t="shared" si="1787"/>
        <v>#DIV/0!</v>
      </c>
      <c r="FC335" s="26" t="e">
        <f t="shared" si="1788"/>
        <v>#DIV/0!</v>
      </c>
      <c r="FD335" s="26"/>
      <c r="FE335" s="26" t="e">
        <f t="shared" si="1789"/>
        <v>#DIV/0!</v>
      </c>
      <c r="FF335" s="26">
        <f t="shared" si="1818"/>
        <v>1</v>
      </c>
      <c r="FG335" s="26">
        <f t="shared" si="1730"/>
        <v>0.99103676987734179</v>
      </c>
      <c r="FW335" s="26">
        <f t="shared" si="1731"/>
        <v>0.37378475934147476</v>
      </c>
      <c r="FY335" s="8">
        <f t="shared" si="1819"/>
        <v>9</v>
      </c>
      <c r="FZ335" t="b">
        <f t="shared" si="1790"/>
        <v>1</v>
      </c>
      <c r="GD335" s="11"/>
      <c r="GE335" s="11"/>
      <c r="GF335" s="11"/>
      <c r="GG335" s="17">
        <f t="shared" ca="1" si="1732"/>
        <v>1994</v>
      </c>
      <c r="GH335" s="18">
        <f t="shared" ca="1" si="1733"/>
        <v>1.3020085271220334</v>
      </c>
      <c r="GI335" s="18">
        <f t="shared" ca="1" si="1734"/>
        <v>0.9457480780661911</v>
      </c>
      <c r="GJ335" s="18">
        <f t="shared" ca="1" si="1735"/>
        <v>0.94909202323945496</v>
      </c>
      <c r="GK335" s="94">
        <f t="shared" ca="1" si="1791"/>
        <v>1.1686854018278647</v>
      </c>
      <c r="GM335">
        <f t="shared" ca="1" si="1792"/>
        <v>1994</v>
      </c>
      <c r="GN335" s="18">
        <f t="shared" ca="1" si="1736"/>
        <v>0.84190184519563926</v>
      </c>
      <c r="GO335" s="18">
        <f t="shared" ca="1" si="1737"/>
        <v>0.94934463640648159</v>
      </c>
      <c r="GP335" s="18">
        <f t="shared" ca="1" si="1738"/>
        <v>0.96653735286794695</v>
      </c>
      <c r="GQ335" s="18">
        <f t="shared" ca="1" si="1739"/>
        <v>0.91767019977469066</v>
      </c>
      <c r="GR335" s="18">
        <f t="shared" ca="1" si="1740"/>
        <v>0.99340739993187166</v>
      </c>
      <c r="GY335" s="14"/>
      <c r="HA335">
        <f t="shared" si="1741"/>
        <v>0.26941276719183421</v>
      </c>
      <c r="HB335" t="e">
        <f t="shared" si="1742"/>
        <v>#VALUE!</v>
      </c>
      <c r="HC335" t="e">
        <f t="shared" si="1743"/>
        <v>#VALUE!</v>
      </c>
      <c r="HD335" t="e">
        <f t="shared" si="1744"/>
        <v>#VALUE!</v>
      </c>
      <c r="HE335" t="e">
        <f t="shared" si="1745"/>
        <v>#VALUE!</v>
      </c>
      <c r="HF335">
        <f t="shared" si="1746"/>
        <v>0.11294553800460803</v>
      </c>
      <c r="HH335" t="e">
        <f t="shared" si="1747"/>
        <v>#VALUE!</v>
      </c>
      <c r="HJ335">
        <f t="shared" si="1748"/>
        <v>0</v>
      </c>
      <c r="HK335">
        <f t="shared" si="1749"/>
        <v>1.2346265569465478</v>
      </c>
      <c r="HL335">
        <f t="shared" si="1750"/>
        <v>0</v>
      </c>
      <c r="HM335">
        <f t="shared" si="1751"/>
        <v>0</v>
      </c>
      <c r="HN335">
        <f t="shared" si="1752"/>
        <v>0</v>
      </c>
      <c r="HP335" s="8">
        <f t="shared" si="1820"/>
        <v>9</v>
      </c>
      <c r="HQ335" t="b">
        <f t="shared" si="1793"/>
        <v>1</v>
      </c>
      <c r="HT335" s="11"/>
      <c r="HU335" s="11"/>
      <c r="HV335" s="11"/>
      <c r="HW335" s="17">
        <f t="shared" ca="1" si="1753"/>
        <v>1994</v>
      </c>
      <c r="HX335" s="18">
        <f t="shared" ca="1" si="1754"/>
        <v>0.93844842902986025</v>
      </c>
      <c r="HY335" s="18">
        <f t="shared" ca="1" si="1755"/>
        <v>1.0101291754970509</v>
      </c>
      <c r="HZ335" s="18">
        <f t="shared" ca="1" si="1756"/>
        <v>1.0010615051738287</v>
      </c>
      <c r="IC335" s="18">
        <f t="shared" ca="1" si="1757"/>
        <v>0.95366289096586643</v>
      </c>
      <c r="ID335" s="18">
        <f t="shared" ca="1" si="1758"/>
        <v>0.96378641754346583</v>
      </c>
      <c r="IE335" s="18">
        <f t="shared" ca="1" si="1759"/>
        <v>1.0214278729263193</v>
      </c>
      <c r="IF335" s="18">
        <f t="shared" ca="1" si="1760"/>
        <v>1.0101831450522969</v>
      </c>
      <c r="IG335" s="18">
        <f t="shared" ca="1" si="1761"/>
        <v>0.99456623043997194</v>
      </c>
    </row>
    <row r="336" spans="1:241" x14ac:dyDescent="0.2">
      <c r="A336" s="182" t="s">
        <v>1080</v>
      </c>
      <c r="B336" s="1">
        <f t="shared" si="1794"/>
        <v>1959</v>
      </c>
      <c r="C336" s="42">
        <f>'Annual Data - MER Dec 2019 PNNL'!B23</f>
        <v>6188.68</v>
      </c>
      <c r="D336" s="42">
        <f>'Annual Data - MER Dec 2019 PNNL'!E23</f>
        <v>2649.49</v>
      </c>
      <c r="E336" s="42">
        <f>'Annual Data - MER Dec 2019 PNNL'!H23</f>
        <v>16492.924999999999</v>
      </c>
      <c r="F336" s="42">
        <f>'Annual Data - MER Dec 2019 PNNL'!K23</f>
        <v>10297.638000000001</v>
      </c>
      <c r="G336" s="42">
        <f>'Annual Data - MER Dec 2019 PNNL'!N23</f>
        <v>7794.2950000000001</v>
      </c>
      <c r="H336" s="42">
        <f t="shared" si="1762"/>
        <v>43423.027999999998</v>
      </c>
      <c r="I336" s="15">
        <f t="shared" si="1706"/>
        <v>3.5313347659299352</v>
      </c>
      <c r="J336" s="251">
        <f t="shared" si="1763"/>
        <v>35628.733</v>
      </c>
      <c r="K336" s="251"/>
      <c r="L336" s="27"/>
      <c r="M336" s="42">
        <f>[10]Commercial_Total!D267</f>
        <v>2649.39</v>
      </c>
      <c r="N336" s="27"/>
      <c r="O336" s="27"/>
      <c r="P336" s="29">
        <f t="shared" si="1764"/>
        <v>7794.2950000000001</v>
      </c>
      <c r="Q336" s="29">
        <f t="shared" si="1765"/>
        <v>10443.684999999999</v>
      </c>
      <c r="R336" s="27"/>
      <c r="S336" s="27"/>
      <c r="T336" s="1"/>
      <c r="U336" s="1"/>
      <c r="V336" s="1"/>
      <c r="W336" s="1"/>
      <c r="X336" s="1"/>
      <c r="Y336" s="1"/>
      <c r="AA336" s="23"/>
      <c r="AB336" s="23">
        <f t="shared" si="1707"/>
        <v>34088.664024781632</v>
      </c>
      <c r="AC336" s="23"/>
      <c r="AD336" s="58"/>
      <c r="AE336" s="27">
        <f t="shared" si="1708"/>
        <v>142.98388042203985</v>
      </c>
      <c r="AF336" s="27"/>
      <c r="AI336" s="267"/>
      <c r="AJ336" s="267">
        <f t="shared" si="1709"/>
        <v>77.720558308590725</v>
      </c>
      <c r="AK336" s="267"/>
      <c r="AL336" s="51"/>
      <c r="AM336" s="15"/>
      <c r="AN336" s="15"/>
      <c r="AO336" s="34"/>
      <c r="AP336" s="34"/>
      <c r="AR336" s="26"/>
      <c r="AS336" s="26">
        <f t="shared" si="1710"/>
        <v>1.211358573437737</v>
      </c>
      <c r="AT336" s="26"/>
      <c r="AU336" s="26"/>
      <c r="AV336" s="26"/>
      <c r="AW336" s="26"/>
      <c r="AZ336" s="34"/>
      <c r="BA336" s="34"/>
      <c r="BB336" s="34"/>
      <c r="BD336" s="34"/>
      <c r="BE336" s="34"/>
      <c r="BI336" s="51"/>
      <c r="BJ336" s="258">
        <f>[10]Commercial_Total!Y267</f>
        <v>1.2357389994020342</v>
      </c>
      <c r="BK336" s="51"/>
      <c r="BL336" s="1"/>
      <c r="BM336" s="258">
        <f>[14]Elec_Power_Sector!AF19</f>
        <v>1.0580959748482839</v>
      </c>
      <c r="BO336" s="1"/>
      <c r="BP336" s="258">
        <f>[10]Commercial_Total!X267</f>
        <v>0.98027057009927254</v>
      </c>
      <c r="BQ336" s="1"/>
      <c r="BR336" s="51"/>
      <c r="BS336" s="1"/>
      <c r="CA336" s="83">
        <f t="shared" si="1795"/>
        <v>0.39971827797411674</v>
      </c>
      <c r="CB336" s="83">
        <f t="shared" si="1711"/>
        <v>0</v>
      </c>
      <c r="CC336" s="83" t="str">
        <f t="shared" si="1712"/>
        <v>NA</v>
      </c>
      <c r="CD336" s="83" t="str">
        <f t="shared" si="1713"/>
        <v>NA</v>
      </c>
      <c r="CE336" s="83" t="str">
        <f t="shared" si="1714"/>
        <v>NA</v>
      </c>
      <c r="CF336" s="83" t="str">
        <f t="shared" si="1715"/>
        <v>NA</v>
      </c>
      <c r="CG336" s="84" t="str">
        <f t="shared" si="1766"/>
        <v xml:space="preserve">NA </v>
      </c>
      <c r="CH336" s="84">
        <f t="shared" si="1716"/>
        <v>0.14891511792842416</v>
      </c>
      <c r="CI336" s="9"/>
      <c r="CJ336" s="84" t="str">
        <f t="shared" si="1767"/>
        <v xml:space="preserve">NA </v>
      </c>
      <c r="CL336" s="87">
        <f t="shared" si="1717"/>
        <v>0</v>
      </c>
      <c r="CM336" s="87">
        <f t="shared" si="1768"/>
        <v>0</v>
      </c>
      <c r="CN336" s="92">
        <f t="shared" si="1769"/>
        <v>0</v>
      </c>
      <c r="CO336" s="92">
        <f t="shared" si="1770"/>
        <v>0</v>
      </c>
      <c r="CP336" s="5">
        <f t="shared" si="1771"/>
        <v>0</v>
      </c>
      <c r="CQ336" s="91">
        <f t="shared" si="1718"/>
        <v>0</v>
      </c>
      <c r="CR336" s="37" t="e">
        <f t="shared" si="1719"/>
        <v>#VALUE!</v>
      </c>
      <c r="CS336" t="e">
        <f t="shared" si="1720"/>
        <v>#VALUE!</v>
      </c>
      <c r="CT336" s="84" t="str">
        <f t="shared" si="1721"/>
        <v xml:space="preserve">NA </v>
      </c>
      <c r="CU336" s="205"/>
      <c r="CV336" s="244"/>
      <c r="CW336" s="5"/>
      <c r="CX336" s="26">
        <f t="shared" si="1722"/>
        <v>0</v>
      </c>
      <c r="CY336" s="26">
        <f t="shared" si="1723"/>
        <v>0.25368344602503812</v>
      </c>
      <c r="CZ336" s="26">
        <f t="shared" si="1724"/>
        <v>0</v>
      </c>
      <c r="DA336" s="26">
        <f t="shared" si="1725"/>
        <v>0</v>
      </c>
      <c r="DB336" s="26">
        <f t="shared" si="1726"/>
        <v>0.74631655397496199</v>
      </c>
      <c r="DC336">
        <f t="shared" si="1772"/>
        <v>1</v>
      </c>
      <c r="DE336" s="26" t="e">
        <f t="shared" si="1796"/>
        <v>#DIV/0!</v>
      </c>
      <c r="DF336" s="26">
        <f t="shared" si="1797"/>
        <v>0.25788822639191766</v>
      </c>
      <c r="DG336" s="26" t="e">
        <f t="shared" si="1798"/>
        <v>#DIV/0!</v>
      </c>
      <c r="DH336" s="26" t="e">
        <f t="shared" si="1799"/>
        <v>#DIV/0!</v>
      </c>
      <c r="DI336" s="26">
        <f t="shared" si="1800"/>
        <v>0.74208064047882971</v>
      </c>
      <c r="DJ336" s="26" t="e">
        <f t="shared" si="1801"/>
        <v>#DIV/0!</v>
      </c>
      <c r="DK336" s="26"/>
      <c r="DL336" s="26" t="e">
        <f t="shared" si="1802"/>
        <v>#DIV/0!</v>
      </c>
      <c r="DM336" s="26" t="e">
        <f t="shared" si="1803"/>
        <v>#DIV/0!</v>
      </c>
      <c r="DN336" s="26" t="e">
        <f t="shared" si="1804"/>
        <v>#DIV/0!</v>
      </c>
      <c r="DO336" s="26" t="e">
        <f t="shared" si="1805"/>
        <v>#DIV/0!</v>
      </c>
      <c r="DP336" s="26" t="e">
        <f t="shared" si="1806"/>
        <v>#DIV/0!</v>
      </c>
      <c r="DQ336" s="26" t="e">
        <f t="shared" si="1807"/>
        <v>#DIV/0!</v>
      </c>
      <c r="DR336" s="26"/>
      <c r="DS336" s="26"/>
      <c r="DT336" s="26" t="e">
        <f t="shared" si="1808"/>
        <v>#DIV/0!</v>
      </c>
      <c r="DU336" s="26">
        <f t="shared" si="1809"/>
        <v>9.2057938488210086E-3</v>
      </c>
      <c r="DV336" s="26" t="e">
        <f t="shared" si="1810"/>
        <v>#DIV/0!</v>
      </c>
      <c r="DW336" s="26" t="e">
        <f t="shared" si="1811"/>
        <v>#DIV/0!</v>
      </c>
      <c r="DX336" s="26" t="e">
        <f t="shared" si="1812"/>
        <v>#DIV/0!</v>
      </c>
      <c r="DZ336" s="26" t="e">
        <f t="shared" si="1813"/>
        <v>#DIV/0!</v>
      </c>
      <c r="EA336" s="26">
        <f t="shared" si="1814"/>
        <v>1</v>
      </c>
      <c r="EB336" s="26">
        <f t="shared" si="1727"/>
        <v>1.2503494173078693</v>
      </c>
      <c r="ED336" s="26" t="e">
        <f t="shared" si="1773"/>
        <v>#DIV/0!</v>
      </c>
      <c r="EE336" s="26" t="e">
        <f t="shared" si="1774"/>
        <v>#DIV/0!</v>
      </c>
      <c r="EF336" s="26" t="e">
        <f t="shared" si="1775"/>
        <v>#DIV/0!</v>
      </c>
      <c r="EG336" s="26" t="e">
        <f t="shared" si="1776"/>
        <v>#DIV/0!</v>
      </c>
      <c r="EH336" s="26" t="e">
        <f t="shared" si="1777"/>
        <v>#DIV/0!</v>
      </c>
      <c r="EJ336" s="26" t="e">
        <f t="shared" si="1778"/>
        <v>#DIV/0!</v>
      </c>
      <c r="EK336" s="26">
        <f t="shared" si="1815"/>
        <v>1</v>
      </c>
      <c r="EL336" s="26">
        <f t="shared" si="1728"/>
        <v>1.1189429524445618</v>
      </c>
      <c r="EO336" s="26" t="e">
        <f t="shared" si="1816"/>
        <v>#DIV/0!</v>
      </c>
      <c r="EP336" s="26">
        <f t="shared" si="1779"/>
        <v>4.460635401109854E-2</v>
      </c>
      <c r="EQ336" s="26" t="e">
        <f t="shared" si="1780"/>
        <v>#DIV/0!</v>
      </c>
      <c r="ER336" s="26" t="e">
        <f t="shared" si="1781"/>
        <v>#DIV/0!</v>
      </c>
      <c r="ES336" s="26">
        <f t="shared" si="1782"/>
        <v>-1.777445784459112E-2</v>
      </c>
      <c r="EU336" s="26" t="e">
        <f t="shared" si="1783"/>
        <v>#DIV/0!</v>
      </c>
      <c r="EV336" s="26">
        <f t="shared" si="1817"/>
        <v>1</v>
      </c>
      <c r="EW336" s="26">
        <f t="shared" si="1729"/>
        <v>1.2616578950062125</v>
      </c>
      <c r="EX336" s="26"/>
      <c r="EY336" s="26" t="e">
        <f t="shared" si="1784"/>
        <v>#DIV/0!</v>
      </c>
      <c r="EZ336" s="26">
        <f t="shared" si="1785"/>
        <v>-3.5400560162277793E-2</v>
      </c>
      <c r="FA336" s="26" t="e">
        <f t="shared" si="1786"/>
        <v>#DIV/0!</v>
      </c>
      <c r="FB336" s="26" t="e">
        <f t="shared" si="1787"/>
        <v>#DIV/0!</v>
      </c>
      <c r="FC336" s="26" t="e">
        <f t="shared" si="1788"/>
        <v>#DIV/0!</v>
      </c>
      <c r="FD336" s="26"/>
      <c r="FE336" s="26" t="e">
        <f t="shared" si="1789"/>
        <v>#DIV/0!</v>
      </c>
      <c r="FF336" s="26">
        <f t="shared" si="1818"/>
        <v>1</v>
      </c>
      <c r="FG336" s="26">
        <f t="shared" si="1730"/>
        <v>0.99103676987734179</v>
      </c>
      <c r="FW336" s="26">
        <f t="shared" si="1731"/>
        <v>0.39971827797411674</v>
      </c>
      <c r="FY336" s="8">
        <f t="shared" si="1819"/>
        <v>10</v>
      </c>
      <c r="FZ336" t="b">
        <f t="shared" si="1790"/>
        <v>1</v>
      </c>
      <c r="GD336" s="11"/>
      <c r="GE336" s="11"/>
      <c r="GF336" s="11"/>
      <c r="GG336" s="17">
        <f t="shared" ca="1" si="1732"/>
        <v>1995</v>
      </c>
      <c r="GH336" s="18">
        <f t="shared" ca="1" si="1733"/>
        <v>1.3369596659581691</v>
      </c>
      <c r="GI336" s="18">
        <f t="shared" ca="1" si="1734"/>
        <v>0.94500859470427212</v>
      </c>
      <c r="GJ336" s="18">
        <f t="shared" ca="1" si="1735"/>
        <v>0.94794027235057743</v>
      </c>
      <c r="GK336" s="94">
        <f t="shared" ca="1" si="1791"/>
        <v>1.1976641173937093</v>
      </c>
      <c r="GM336">
        <f t="shared" ca="1" si="1792"/>
        <v>1995</v>
      </c>
      <c r="GN336" s="18">
        <f t="shared" ca="1" si="1736"/>
        <v>0.81671256985902696</v>
      </c>
      <c r="GO336" s="18">
        <f t="shared" ca="1" si="1737"/>
        <v>0.95139543267221716</v>
      </c>
      <c r="GP336" s="18">
        <f t="shared" ca="1" si="1738"/>
        <v>0.97756476606589804</v>
      </c>
      <c r="GQ336" s="18">
        <f t="shared" ca="1" si="1739"/>
        <v>0.91250666836907246</v>
      </c>
      <c r="GR336" s="18">
        <f t="shared" ca="1" si="1740"/>
        <v>0.99493928226505102</v>
      </c>
      <c r="GY336" s="14"/>
      <c r="HA336">
        <f t="shared" si="1741"/>
        <v>0.28810486429646281</v>
      </c>
      <c r="HB336" t="e">
        <f t="shared" si="1742"/>
        <v>#VALUE!</v>
      </c>
      <c r="HC336" t="e">
        <f t="shared" si="1743"/>
        <v>#VALUE!</v>
      </c>
      <c r="HD336" t="e">
        <f t="shared" si="1744"/>
        <v>#VALUE!</v>
      </c>
      <c r="HE336" t="e">
        <f t="shared" si="1745"/>
        <v>#VALUE!</v>
      </c>
      <c r="HF336">
        <f t="shared" si="1746"/>
        <v>0.12091753682244623</v>
      </c>
      <c r="HH336" t="e">
        <f t="shared" si="1747"/>
        <v>#VALUE!</v>
      </c>
      <c r="HJ336">
        <f t="shared" si="1748"/>
        <v>0</v>
      </c>
      <c r="HK336">
        <f t="shared" si="1749"/>
        <v>1.2460447506410335</v>
      </c>
      <c r="HL336">
        <f t="shared" si="1750"/>
        <v>0</v>
      </c>
      <c r="HM336">
        <f t="shared" si="1751"/>
        <v>0</v>
      </c>
      <c r="HN336">
        <f t="shared" si="1752"/>
        <v>0</v>
      </c>
      <c r="HP336" s="8">
        <f t="shared" si="1820"/>
        <v>10</v>
      </c>
      <c r="HQ336" t="b">
        <f t="shared" si="1793"/>
        <v>1</v>
      </c>
      <c r="HT336" s="11"/>
      <c r="HU336" s="11"/>
      <c r="HV336" s="11"/>
      <c r="HW336" s="17">
        <f t="shared" ca="1" si="1753"/>
        <v>1995</v>
      </c>
      <c r="HX336" s="18">
        <f t="shared" ca="1" si="1754"/>
        <v>0.96364015446815443</v>
      </c>
      <c r="HY336" s="18">
        <f t="shared" ca="1" si="1755"/>
        <v>1.0093393523549343</v>
      </c>
      <c r="HZ336" s="18">
        <f t="shared" ca="1" si="1756"/>
        <v>0.99984668780083086</v>
      </c>
      <c r="IC336" s="18">
        <f t="shared" ca="1" si="1757"/>
        <v>0.93563632872678659</v>
      </c>
      <c r="ID336" s="18">
        <f t="shared" ca="1" si="1758"/>
        <v>0.97222965913414972</v>
      </c>
      <c r="IE336" s="18">
        <f t="shared" ca="1" si="1759"/>
        <v>1.0353913116860209</v>
      </c>
      <c r="IF336" s="18">
        <f t="shared" ca="1" si="1760"/>
        <v>1.0031732205104571</v>
      </c>
      <c r="IG336" s="18">
        <f t="shared" ca="1" si="1761"/>
        <v>1.0006984669421792</v>
      </c>
    </row>
    <row r="337" spans="1:241" x14ac:dyDescent="0.2">
      <c r="A337" s="182" t="s">
        <v>1080</v>
      </c>
      <c r="B337" s="1">
        <f t="shared" si="1794"/>
        <v>1960</v>
      </c>
      <c r="C337" s="42">
        <f>'Annual Data - MER Dec 2019 PNNL'!B24</f>
        <v>6651.2330000000002</v>
      </c>
      <c r="D337" s="42">
        <f>'Annual Data - MER Dec 2019 PNNL'!E24</f>
        <v>2722.6689999999999</v>
      </c>
      <c r="E337" s="42">
        <f>'Annual Data - MER Dec 2019 PNNL'!H24</f>
        <v>16949.274000000001</v>
      </c>
      <c r="F337" s="42">
        <f>'Annual Data - MER Dec 2019 PNNL'!K24</f>
        <v>10559.620999999999</v>
      </c>
      <c r="G337" s="42">
        <f>'Annual Data - MER Dec 2019 PNNL'!N24</f>
        <v>8157.9290000000001</v>
      </c>
      <c r="H337" s="42">
        <f t="shared" si="1762"/>
        <v>45040.725999999995</v>
      </c>
      <c r="I337" s="15">
        <f t="shared" si="1706"/>
        <v>3.4748437946578599</v>
      </c>
      <c r="J337" s="251">
        <f t="shared" si="1763"/>
        <v>36882.796999999991</v>
      </c>
      <c r="K337" s="251"/>
      <c r="L337" s="27">
        <f>[11]National!H269</f>
        <v>6644.3970000000008</v>
      </c>
      <c r="M337" s="42">
        <f>[10]Commercial_Total!D268</f>
        <v>2722.5650000000001</v>
      </c>
      <c r="N337" s="27"/>
      <c r="O337" s="27"/>
      <c r="P337" s="29">
        <f t="shared" si="1764"/>
        <v>8157.9290000000001</v>
      </c>
      <c r="Q337" s="29">
        <f t="shared" si="1765"/>
        <v>17524.891000000003</v>
      </c>
      <c r="R337" s="27"/>
      <c r="S337" s="27"/>
      <c r="T337" s="1"/>
      <c r="U337" s="1"/>
      <c r="V337" s="1"/>
      <c r="W337" s="1"/>
      <c r="X337" s="1"/>
      <c r="Y337" s="1"/>
      <c r="AA337" s="23"/>
      <c r="AB337" s="23">
        <f t="shared" si="1707"/>
        <v>34692.396596239487</v>
      </c>
      <c r="AC337" s="23"/>
      <c r="AD337" s="58"/>
      <c r="AE337" s="27">
        <f t="shared" si="1708"/>
        <v>159.14419695193436</v>
      </c>
      <c r="AF337" s="27"/>
      <c r="AI337" s="267"/>
      <c r="AJ337" s="267">
        <f t="shared" si="1709"/>
        <v>78.477282261183277</v>
      </c>
      <c r="AK337" s="267"/>
      <c r="AL337" s="51"/>
      <c r="AM337" s="15"/>
      <c r="AN337" s="15"/>
      <c r="AO337" s="34"/>
      <c r="AP337" s="34"/>
      <c r="AR337" s="26"/>
      <c r="AS337" s="26">
        <f t="shared" si="1710"/>
        <v>1.2231529309108145</v>
      </c>
      <c r="AT337" s="26"/>
      <c r="AU337" s="26"/>
      <c r="AV337" s="26"/>
      <c r="AW337" s="26"/>
      <c r="AZ337" s="34"/>
      <c r="BA337" s="34"/>
      <c r="BB337" s="34"/>
      <c r="BD337" s="34"/>
      <c r="BE337" s="34"/>
      <c r="BI337" s="51"/>
      <c r="BJ337" s="258">
        <f>[10]Commercial_Total!Y268</f>
        <v>1.20636127897</v>
      </c>
      <c r="BK337" s="51"/>
      <c r="BL337" s="1"/>
      <c r="BM337" s="258">
        <f>[14]Elec_Power_Sector!AF20</f>
        <v>1.0403895334521227</v>
      </c>
      <c r="BO337" s="1"/>
      <c r="BP337" s="258">
        <f>[10]Commercial_Total!X268</f>
        <v>1.013919256389886</v>
      </c>
      <c r="BQ337" s="1"/>
      <c r="BR337" s="51"/>
      <c r="BS337" s="1"/>
      <c r="CA337" s="83">
        <f t="shared" si="1795"/>
        <v>0.41000616266931617</v>
      </c>
      <c r="CB337" s="83">
        <f t="shared" si="1711"/>
        <v>0</v>
      </c>
      <c r="CC337" s="83" t="str">
        <f t="shared" si="1712"/>
        <v>NA</v>
      </c>
      <c r="CD337" s="83" t="str">
        <f t="shared" si="1713"/>
        <v>NA</v>
      </c>
      <c r="CE337" s="83" t="str">
        <f t="shared" si="1714"/>
        <v>NA</v>
      </c>
      <c r="CF337" s="83" t="str">
        <f t="shared" si="1715"/>
        <v>NA</v>
      </c>
      <c r="CG337" s="84" t="str">
        <f t="shared" si="1766"/>
        <v xml:space="preserve">NA </v>
      </c>
      <c r="CH337" s="84">
        <f t="shared" si="1716"/>
        <v>0.24988509419307262</v>
      </c>
      <c r="CI337" s="9"/>
      <c r="CJ337" s="84" t="str">
        <f t="shared" si="1767"/>
        <v xml:space="preserve">NA </v>
      </c>
      <c r="CL337" s="87">
        <f t="shared" si="1717"/>
        <v>0</v>
      </c>
      <c r="CM337" s="87">
        <f t="shared" si="1768"/>
        <v>0</v>
      </c>
      <c r="CN337" s="92">
        <f t="shared" si="1769"/>
        <v>0</v>
      </c>
      <c r="CO337" s="92">
        <f t="shared" si="1770"/>
        <v>0</v>
      </c>
      <c r="CP337" s="5">
        <f t="shared" si="1771"/>
        <v>0</v>
      </c>
      <c r="CQ337" s="91">
        <f t="shared" si="1718"/>
        <v>0</v>
      </c>
      <c r="CR337" s="37" t="e">
        <f t="shared" si="1719"/>
        <v>#VALUE!</v>
      </c>
      <c r="CS337" t="e">
        <f t="shared" si="1720"/>
        <v>#VALUE!</v>
      </c>
      <c r="CT337" s="84" t="str">
        <f t="shared" si="1721"/>
        <v xml:space="preserve">NA </v>
      </c>
      <c r="CU337" s="205"/>
      <c r="CV337" s="244"/>
      <c r="CW337" s="5"/>
      <c r="CX337" s="26">
        <f t="shared" si="1722"/>
        <v>0.3791405607030594</v>
      </c>
      <c r="CY337" s="26">
        <f t="shared" si="1723"/>
        <v>0.15535417595464643</v>
      </c>
      <c r="CZ337" s="26">
        <f t="shared" si="1724"/>
        <v>0</v>
      </c>
      <c r="DA337" s="26">
        <f t="shared" si="1725"/>
        <v>0</v>
      </c>
      <c r="DB337" s="26">
        <f t="shared" si="1726"/>
        <v>0.46550526334229403</v>
      </c>
      <c r="DC337">
        <f t="shared" si="1772"/>
        <v>0.99999999999999989</v>
      </c>
      <c r="DE337" s="26" t="e">
        <f t="shared" si="1796"/>
        <v>#DIV/0!</v>
      </c>
      <c r="DF337" s="26">
        <f t="shared" si="1797"/>
        <v>0.20051660070750085</v>
      </c>
      <c r="DG337" s="26" t="e">
        <f t="shared" si="1798"/>
        <v>#DIV/0!</v>
      </c>
      <c r="DH337" s="26" t="e">
        <f t="shared" si="1799"/>
        <v>#DIV/0!</v>
      </c>
      <c r="DI337" s="26">
        <f t="shared" si="1800"/>
        <v>0.59490584802112856</v>
      </c>
      <c r="DJ337" s="26" t="e">
        <f t="shared" si="1801"/>
        <v>#DIV/0!</v>
      </c>
      <c r="DK337" s="26"/>
      <c r="DL337" s="26" t="e">
        <f t="shared" si="1802"/>
        <v>#DIV/0!</v>
      </c>
      <c r="DM337" s="26" t="e">
        <f t="shared" si="1803"/>
        <v>#DIV/0!</v>
      </c>
      <c r="DN337" s="26" t="e">
        <f t="shared" si="1804"/>
        <v>#DIV/0!</v>
      </c>
      <c r="DO337" s="26" t="e">
        <f t="shared" si="1805"/>
        <v>#DIV/0!</v>
      </c>
      <c r="DP337" s="26" t="e">
        <f t="shared" si="1806"/>
        <v>#DIV/0!</v>
      </c>
      <c r="DQ337" s="26" t="e">
        <f t="shared" si="1807"/>
        <v>#DIV/0!</v>
      </c>
      <c r="DR337" s="26"/>
      <c r="DS337" s="26"/>
      <c r="DT337" s="26" t="e">
        <f t="shared" si="1808"/>
        <v>#DIV/0!</v>
      </c>
      <c r="DU337" s="26">
        <f t="shared" si="1809"/>
        <v>9.6893768848585419E-3</v>
      </c>
      <c r="DV337" s="26" t="e">
        <f t="shared" si="1810"/>
        <v>#DIV/0!</v>
      </c>
      <c r="DW337" s="26" t="e">
        <f t="shared" si="1811"/>
        <v>#DIV/0!</v>
      </c>
      <c r="DX337" s="26" t="e">
        <f t="shared" si="1812"/>
        <v>#DIV/0!</v>
      </c>
      <c r="DZ337" s="26" t="e">
        <f t="shared" si="1813"/>
        <v>#DIV/0!</v>
      </c>
      <c r="EA337" s="26">
        <f t="shared" si="1814"/>
        <v>1</v>
      </c>
      <c r="EB337" s="26">
        <f t="shared" si="1727"/>
        <v>1.2503494173078693</v>
      </c>
      <c r="ED337" s="26" t="e">
        <f t="shared" si="1773"/>
        <v>#DIV/0!</v>
      </c>
      <c r="EE337" s="26" t="e">
        <f t="shared" si="1774"/>
        <v>#DIV/0!</v>
      </c>
      <c r="EF337" s="26" t="e">
        <f t="shared" si="1775"/>
        <v>#DIV/0!</v>
      </c>
      <c r="EG337" s="26" t="e">
        <f t="shared" si="1776"/>
        <v>#DIV/0!</v>
      </c>
      <c r="EH337" s="26" t="e">
        <f t="shared" si="1777"/>
        <v>#DIV/0!</v>
      </c>
      <c r="EJ337" s="26" t="e">
        <f t="shared" si="1778"/>
        <v>#DIV/0!</v>
      </c>
      <c r="EK337" s="26">
        <f t="shared" si="1815"/>
        <v>1</v>
      </c>
      <c r="EL337" s="26">
        <f t="shared" si="1728"/>
        <v>1.1189429524445618</v>
      </c>
      <c r="EO337" s="26" t="e">
        <f t="shared" si="1816"/>
        <v>#DIV/0!</v>
      </c>
      <c r="EP337" s="26">
        <f t="shared" si="1779"/>
        <v>-2.4060549792624158E-2</v>
      </c>
      <c r="EQ337" s="26" t="e">
        <f t="shared" si="1780"/>
        <v>#DIV/0!</v>
      </c>
      <c r="ER337" s="26" t="e">
        <f t="shared" si="1781"/>
        <v>#DIV/0!</v>
      </c>
      <c r="ES337" s="26">
        <f t="shared" si="1782"/>
        <v>-1.6875848366387815E-2</v>
      </c>
      <c r="EU337" s="26" t="e">
        <f t="shared" si="1783"/>
        <v>#DIV/0!</v>
      </c>
      <c r="EV337" s="26">
        <f t="shared" si="1817"/>
        <v>1</v>
      </c>
      <c r="EW337" s="26">
        <f t="shared" si="1729"/>
        <v>1.2616578950062125</v>
      </c>
      <c r="EX337" s="26"/>
      <c r="EY337" s="26" t="e">
        <f t="shared" si="1784"/>
        <v>#DIV/0!</v>
      </c>
      <c r="EZ337" s="26">
        <f t="shared" si="1785"/>
        <v>3.3749926677482667E-2</v>
      </c>
      <c r="FA337" s="26" t="e">
        <f t="shared" si="1786"/>
        <v>#DIV/0!</v>
      </c>
      <c r="FB337" s="26" t="e">
        <f t="shared" si="1787"/>
        <v>#DIV/0!</v>
      </c>
      <c r="FC337" s="26" t="e">
        <f t="shared" si="1788"/>
        <v>#DIV/0!</v>
      </c>
      <c r="FD337" s="26"/>
      <c r="FE337" s="26" t="e">
        <f t="shared" si="1789"/>
        <v>#DIV/0!</v>
      </c>
      <c r="FF337" s="26">
        <f t="shared" si="1818"/>
        <v>1</v>
      </c>
      <c r="FG337" s="26">
        <f t="shared" si="1730"/>
        <v>0.99103676987734179</v>
      </c>
      <c r="FW337" s="26">
        <f t="shared" si="1731"/>
        <v>0.41000616266931617</v>
      </c>
      <c r="FY337" s="8">
        <f t="shared" si="1819"/>
        <v>11</v>
      </c>
      <c r="FZ337" t="b">
        <f t="shared" si="1790"/>
        <v>1</v>
      </c>
      <c r="GD337" s="11"/>
      <c r="GE337" s="11"/>
      <c r="GF337" s="11"/>
      <c r="GG337" s="17">
        <f t="shared" ca="1" si="1732"/>
        <v>1996</v>
      </c>
      <c r="GH337" s="18">
        <f t="shared" ca="1" si="1733"/>
        <v>1.3874055162178818</v>
      </c>
      <c r="GI337" s="18">
        <f t="shared" ca="1" si="1734"/>
        <v>0.9362644907279507</v>
      </c>
      <c r="GJ337" s="18">
        <f t="shared" ca="1" si="1735"/>
        <v>0.94808562544281472</v>
      </c>
      <c r="GK337" s="94">
        <f t="shared" ca="1" si="1791"/>
        <v>1.2315428616938933</v>
      </c>
      <c r="GM337">
        <f t="shared" ca="1" si="1792"/>
        <v>1996</v>
      </c>
      <c r="GN337" s="18">
        <f t="shared" ca="1" si="1736"/>
        <v>0.8453053381118466</v>
      </c>
      <c r="GO337" s="18">
        <f t="shared" ca="1" si="1737"/>
        <v>0.96344847429739144</v>
      </c>
      <c r="GP337" s="18">
        <f t="shared" ca="1" si="1738"/>
        <v>0.96684950687030602</v>
      </c>
      <c r="GQ337" s="18">
        <f t="shared" ca="1" si="1739"/>
        <v>0.90581959756709673</v>
      </c>
      <c r="GR337" s="18">
        <f t="shared" ca="1" si="1740"/>
        <v>0.99685069155907446</v>
      </c>
      <c r="GY337" s="14"/>
      <c r="HA337">
        <f t="shared" si="1741"/>
        <v>0.29552006091701866</v>
      </c>
      <c r="HB337" t="e">
        <f t="shared" si="1742"/>
        <v>#VALUE!</v>
      </c>
      <c r="HC337" t="e">
        <f t="shared" si="1743"/>
        <v>#VALUE!</v>
      </c>
      <c r="HD337" t="e">
        <f t="shared" si="1744"/>
        <v>#VALUE!</v>
      </c>
      <c r="HE337" t="e">
        <f t="shared" si="1745"/>
        <v>#VALUE!</v>
      </c>
      <c r="HF337">
        <f t="shared" si="1746"/>
        <v>0.20290411409400577</v>
      </c>
      <c r="HH337" t="e">
        <f t="shared" si="1747"/>
        <v>#VALUE!</v>
      </c>
      <c r="HJ337">
        <f t="shared" si="1748"/>
        <v>0</v>
      </c>
      <c r="HK337">
        <f t="shared" si="1749"/>
        <v>1.2581768290683197</v>
      </c>
      <c r="HL337">
        <f t="shared" si="1750"/>
        <v>0</v>
      </c>
      <c r="HM337">
        <f t="shared" si="1751"/>
        <v>0</v>
      </c>
      <c r="HN337">
        <f t="shared" si="1752"/>
        <v>0</v>
      </c>
      <c r="HP337" s="8">
        <f t="shared" si="1820"/>
        <v>11</v>
      </c>
      <c r="HQ337" t="b">
        <f t="shared" si="1793"/>
        <v>1</v>
      </c>
      <c r="HT337" s="11"/>
      <c r="HU337" s="11"/>
      <c r="HV337" s="11"/>
      <c r="HW337" s="17">
        <f t="shared" ca="1" si="1753"/>
        <v>1996</v>
      </c>
      <c r="HX337" s="18">
        <f t="shared" ca="1" si="1754"/>
        <v>1</v>
      </c>
      <c r="HY337" s="18">
        <f t="shared" ca="1" si="1755"/>
        <v>1</v>
      </c>
      <c r="HZ337" s="18">
        <f t="shared" ca="1" si="1756"/>
        <v>1</v>
      </c>
      <c r="IC337" s="18">
        <f t="shared" ca="1" si="1757"/>
        <v>1</v>
      </c>
      <c r="ID337" s="18">
        <f t="shared" ca="1" si="1758"/>
        <v>1</v>
      </c>
      <c r="IE337" s="18">
        <f t="shared" ca="1" si="1759"/>
        <v>1</v>
      </c>
      <c r="IF337" s="18">
        <f t="shared" ca="1" si="1760"/>
        <v>1</v>
      </c>
      <c r="IG337" s="18">
        <f t="shared" ca="1" si="1761"/>
        <v>1</v>
      </c>
    </row>
    <row r="338" spans="1:241" x14ac:dyDescent="0.2">
      <c r="A338" s="182" t="s">
        <v>1080</v>
      </c>
      <c r="B338" s="1">
        <f t="shared" si="1794"/>
        <v>1961</v>
      </c>
      <c r="C338" s="42">
        <f>'Annual Data - MER Dec 2019 PNNL'!B25</f>
        <v>6776.0169999999998</v>
      </c>
      <c r="D338" s="42">
        <f>'Annual Data - MER Dec 2019 PNNL'!E25</f>
        <v>2765.0940000000001</v>
      </c>
      <c r="E338" s="42">
        <f>'Annual Data - MER Dec 2019 PNNL'!H25</f>
        <v>16964.454000000002</v>
      </c>
      <c r="F338" s="42">
        <f>'Annual Data - MER Dec 2019 PNNL'!K25</f>
        <v>10733.759</v>
      </c>
      <c r="G338" s="42">
        <f>'Annual Data - MER Dec 2019 PNNL'!N25</f>
        <v>8451.5609999999997</v>
      </c>
      <c r="H338" s="42">
        <f t="shared" si="1762"/>
        <v>45690.885000000002</v>
      </c>
      <c r="I338" s="15">
        <f t="shared" si="1706"/>
        <v>3.4309997101442216</v>
      </c>
      <c r="J338" s="251">
        <f t="shared" si="1763"/>
        <v>37239.324000000001</v>
      </c>
      <c r="K338" s="251"/>
      <c r="L338" s="27">
        <f>[11]National!H270</f>
        <v>6769.2840000000006</v>
      </c>
      <c r="M338" s="42">
        <f>[10]Commercial_Total!D269</f>
        <v>2764.9859999999999</v>
      </c>
      <c r="N338" s="27"/>
      <c r="O338" s="27"/>
      <c r="P338" s="29">
        <f t="shared" si="1764"/>
        <v>8451.5609999999997</v>
      </c>
      <c r="Q338" s="29">
        <f t="shared" si="1765"/>
        <v>17985.830999999998</v>
      </c>
      <c r="R338" s="27"/>
      <c r="S338" s="27"/>
      <c r="T338" s="1"/>
      <c r="U338" s="1"/>
      <c r="V338" s="1"/>
      <c r="W338" s="1"/>
      <c r="X338" s="1"/>
      <c r="Y338" s="1"/>
      <c r="AA338" s="23"/>
      <c r="AB338" s="23">
        <f t="shared" si="1707"/>
        <v>35344.195837661653</v>
      </c>
      <c r="AC338" s="23"/>
      <c r="AD338" s="58"/>
      <c r="AE338" s="27">
        <f t="shared" si="1708"/>
        <v>167.65621336459554</v>
      </c>
      <c r="AF338" s="27"/>
      <c r="AI338" s="267"/>
      <c r="AJ338" s="267">
        <f t="shared" si="1709"/>
        <v>78.230270472124275</v>
      </c>
      <c r="AK338" s="267"/>
      <c r="AL338" s="51"/>
      <c r="AM338" s="15"/>
      <c r="AN338" s="15"/>
      <c r="AO338" s="34"/>
      <c r="AP338" s="34"/>
      <c r="AR338" s="26"/>
      <c r="AS338" s="26">
        <f t="shared" si="1710"/>
        <v>1.2193029862510147</v>
      </c>
      <c r="AT338" s="26"/>
      <c r="AU338" s="26"/>
      <c r="AV338" s="26"/>
      <c r="AW338" s="26"/>
      <c r="AZ338" s="34"/>
      <c r="BA338" s="34"/>
      <c r="BB338" s="34"/>
      <c r="BD338" s="34"/>
      <c r="BE338" s="34"/>
      <c r="BI338" s="51"/>
      <c r="BJ338" s="258">
        <f>[10]Commercial_Total!Y269</f>
        <v>1.231370365389334</v>
      </c>
      <c r="BK338" s="51"/>
      <c r="BL338" s="1"/>
      <c r="BM338" s="258">
        <f>[14]Elec_Power_Sector!AF21</f>
        <v>1.026751726241818</v>
      </c>
      <c r="BO338" s="1"/>
      <c r="BP338" s="258">
        <f>[10]Commercial_Total!X269</f>
        <v>0.99020004096452019</v>
      </c>
      <c r="BQ338" s="1"/>
      <c r="BR338" s="51"/>
      <c r="BS338" s="1"/>
      <c r="CA338" s="83">
        <f t="shared" si="1795"/>
        <v>0.4205078542591591</v>
      </c>
      <c r="CB338" s="83">
        <f t="shared" si="1711"/>
        <v>0</v>
      </c>
      <c r="CC338" s="83" t="str">
        <f t="shared" si="1712"/>
        <v>NA</v>
      </c>
      <c r="CD338" s="83" t="str">
        <f t="shared" si="1713"/>
        <v>NA</v>
      </c>
      <c r="CE338" s="83" t="str">
        <f t="shared" si="1714"/>
        <v>NA</v>
      </c>
      <c r="CF338" s="83" t="str">
        <f t="shared" si="1715"/>
        <v>NA</v>
      </c>
      <c r="CG338" s="84" t="str">
        <f t="shared" si="1766"/>
        <v xml:space="preserve">NA </v>
      </c>
      <c r="CH338" s="84">
        <f t="shared" si="1716"/>
        <v>0.25645757645943046</v>
      </c>
      <c r="CI338" s="9"/>
      <c r="CJ338" s="84" t="str">
        <f t="shared" si="1767"/>
        <v xml:space="preserve">NA </v>
      </c>
      <c r="CL338" s="87">
        <f t="shared" si="1717"/>
        <v>0</v>
      </c>
      <c r="CM338" s="87">
        <f t="shared" si="1768"/>
        <v>0</v>
      </c>
      <c r="CN338" s="92">
        <f t="shared" si="1769"/>
        <v>0</v>
      </c>
      <c r="CO338" s="92">
        <f t="shared" si="1770"/>
        <v>0</v>
      </c>
      <c r="CP338" s="5">
        <f t="shared" si="1771"/>
        <v>0</v>
      </c>
      <c r="CQ338" s="91">
        <f t="shared" si="1718"/>
        <v>0</v>
      </c>
      <c r="CR338" s="37" t="e">
        <f t="shared" si="1719"/>
        <v>#VALUE!</v>
      </c>
      <c r="CS338" t="e">
        <f t="shared" si="1720"/>
        <v>#VALUE!</v>
      </c>
      <c r="CT338" s="84" t="str">
        <f t="shared" si="1721"/>
        <v xml:space="preserve">NA </v>
      </c>
      <c r="CU338" s="205"/>
      <c r="CV338" s="244"/>
      <c r="CW338" s="5"/>
      <c r="CX338" s="26">
        <f t="shared" si="1722"/>
        <v>0.37636759736038894</v>
      </c>
      <c r="CY338" s="26">
        <f t="shared" si="1723"/>
        <v>0.15373134552415177</v>
      </c>
      <c r="CZ338" s="26">
        <f t="shared" si="1724"/>
        <v>0</v>
      </c>
      <c r="DA338" s="26">
        <f t="shared" si="1725"/>
        <v>0</v>
      </c>
      <c r="DB338" s="26">
        <f t="shared" si="1726"/>
        <v>0.46990105711545943</v>
      </c>
      <c r="DC338">
        <f t="shared" si="1772"/>
        <v>1.0000000000000002</v>
      </c>
      <c r="DE338" s="26">
        <f t="shared" si="1796"/>
        <v>0.37775238274443451</v>
      </c>
      <c r="DF338" s="26">
        <f t="shared" si="1797"/>
        <v>0.15454134063731095</v>
      </c>
      <c r="DG338" s="26" t="e">
        <f t="shared" si="1798"/>
        <v>#DIV/0!</v>
      </c>
      <c r="DH338" s="26" t="e">
        <f t="shared" si="1799"/>
        <v>#DIV/0!</v>
      </c>
      <c r="DI338" s="26">
        <f t="shared" si="1800"/>
        <v>0.46769971731922005</v>
      </c>
      <c r="DJ338" s="26" t="e">
        <f t="shared" si="1801"/>
        <v>#DIV/0!</v>
      </c>
      <c r="DK338" s="26"/>
      <c r="DL338" s="26" t="e">
        <f t="shared" si="1802"/>
        <v>#DIV/0!</v>
      </c>
      <c r="DM338" s="26" t="e">
        <f t="shared" si="1803"/>
        <v>#DIV/0!</v>
      </c>
      <c r="DN338" s="26" t="e">
        <f t="shared" si="1804"/>
        <v>#DIV/0!</v>
      </c>
      <c r="DO338" s="26" t="e">
        <f t="shared" si="1805"/>
        <v>#DIV/0!</v>
      </c>
      <c r="DP338" s="26" t="e">
        <f t="shared" si="1806"/>
        <v>#DIV/0!</v>
      </c>
      <c r="DQ338" s="26" t="e">
        <f t="shared" si="1807"/>
        <v>#DIV/0!</v>
      </c>
      <c r="DR338" s="26"/>
      <c r="DS338" s="26"/>
      <c r="DT338" s="26" t="e">
        <f t="shared" si="1808"/>
        <v>#DIV/0!</v>
      </c>
      <c r="DU338" s="26">
        <f t="shared" si="1809"/>
        <v>-3.1525218705238567E-3</v>
      </c>
      <c r="DV338" s="26" t="e">
        <f t="shared" si="1810"/>
        <v>#DIV/0!</v>
      </c>
      <c r="DW338" s="26" t="e">
        <f t="shared" si="1811"/>
        <v>#DIV/0!</v>
      </c>
      <c r="DX338" s="26" t="e">
        <f t="shared" si="1812"/>
        <v>#DIV/0!</v>
      </c>
      <c r="DZ338" s="26" t="e">
        <f t="shared" si="1813"/>
        <v>#DIV/0!</v>
      </c>
      <c r="EA338" s="26">
        <f t="shared" si="1814"/>
        <v>1</v>
      </c>
      <c r="EB338" s="26">
        <f t="shared" si="1727"/>
        <v>1.2503494173078693</v>
      </c>
      <c r="ED338" s="26" t="e">
        <f t="shared" si="1773"/>
        <v>#DIV/0!</v>
      </c>
      <c r="EE338" s="26" t="e">
        <f t="shared" si="1774"/>
        <v>#DIV/0!</v>
      </c>
      <c r="EF338" s="26" t="e">
        <f t="shared" si="1775"/>
        <v>#DIV/0!</v>
      </c>
      <c r="EG338" s="26" t="e">
        <f t="shared" si="1776"/>
        <v>#DIV/0!</v>
      </c>
      <c r="EH338" s="26" t="e">
        <f t="shared" si="1777"/>
        <v>#DIV/0!</v>
      </c>
      <c r="EJ338" s="26" t="e">
        <f t="shared" si="1778"/>
        <v>#DIV/0!</v>
      </c>
      <c r="EK338" s="26">
        <f t="shared" si="1815"/>
        <v>1</v>
      </c>
      <c r="EL338" s="26">
        <f t="shared" si="1728"/>
        <v>1.1189429524445618</v>
      </c>
      <c r="EO338" s="26" t="e">
        <f t="shared" si="1816"/>
        <v>#DIV/0!</v>
      </c>
      <c r="EP338" s="26">
        <f t="shared" si="1779"/>
        <v>2.0519046005977107E-2</v>
      </c>
      <c r="EQ338" s="26" t="e">
        <f t="shared" si="1780"/>
        <v>#DIV/0!</v>
      </c>
      <c r="ER338" s="26" t="e">
        <f t="shared" si="1781"/>
        <v>#DIV/0!</v>
      </c>
      <c r="ES338" s="26">
        <f t="shared" si="1782"/>
        <v>-1.3195039301669889E-2</v>
      </c>
      <c r="EU338" s="26" t="e">
        <f t="shared" si="1783"/>
        <v>#DIV/0!</v>
      </c>
      <c r="EV338" s="26">
        <f t="shared" si="1817"/>
        <v>1</v>
      </c>
      <c r="EW338" s="26">
        <f t="shared" si="1729"/>
        <v>1.2616578950062125</v>
      </c>
      <c r="EX338" s="26"/>
      <c r="EY338" s="26" t="e">
        <f t="shared" si="1784"/>
        <v>#DIV/0!</v>
      </c>
      <c r="EZ338" s="26">
        <f t="shared" si="1785"/>
        <v>-2.3671567876500654E-2</v>
      </c>
      <c r="FA338" s="26" t="e">
        <f t="shared" si="1786"/>
        <v>#DIV/0!</v>
      </c>
      <c r="FB338" s="26" t="e">
        <f t="shared" si="1787"/>
        <v>#DIV/0!</v>
      </c>
      <c r="FC338" s="26" t="e">
        <f t="shared" si="1788"/>
        <v>#DIV/0!</v>
      </c>
      <c r="FD338" s="26"/>
      <c r="FE338" s="26" t="e">
        <f t="shared" si="1789"/>
        <v>#DIV/0!</v>
      </c>
      <c r="FF338" s="26">
        <f t="shared" si="1818"/>
        <v>1</v>
      </c>
      <c r="FG338" s="26">
        <f t="shared" si="1730"/>
        <v>0.99103676987734179</v>
      </c>
      <c r="FW338" s="26">
        <f t="shared" si="1731"/>
        <v>0.4205078542591591</v>
      </c>
      <c r="FY338" s="8">
        <f t="shared" si="1819"/>
        <v>12</v>
      </c>
      <c r="FZ338" t="b">
        <f t="shared" si="1790"/>
        <v>1</v>
      </c>
      <c r="GD338" s="11"/>
      <c r="GE338" s="11"/>
      <c r="GF338" s="11"/>
      <c r="GG338" s="17">
        <f t="shared" ca="1" si="1732"/>
        <v>1997</v>
      </c>
      <c r="GH338" s="18">
        <f t="shared" ca="1" si="1733"/>
        <v>1.4490950937606115</v>
      </c>
      <c r="GI338" s="18">
        <f t="shared" ca="1" si="1734"/>
        <v>0.91645603730334546</v>
      </c>
      <c r="GJ338" s="18">
        <f t="shared" ca="1" si="1735"/>
        <v>0.93384454846609533</v>
      </c>
      <c r="GK338" s="94">
        <f t="shared" ca="1" si="1791"/>
        <v>1.2401753941782514</v>
      </c>
      <c r="GM338">
        <f t="shared" ca="1" si="1792"/>
        <v>1997</v>
      </c>
      <c r="GN338" s="18">
        <f t="shared" ca="1" si="1736"/>
        <v>0.80340532185864155</v>
      </c>
      <c r="GO338" s="18">
        <f t="shared" ca="1" si="1737"/>
        <v>0.96850991856247604</v>
      </c>
      <c r="GP338" s="18">
        <f t="shared" ca="1" si="1738"/>
        <v>0.93169070228841622</v>
      </c>
      <c r="GQ338" s="18">
        <f t="shared" ca="1" si="1739"/>
        <v>0.89465147841208559</v>
      </c>
      <c r="GR338" s="18">
        <f t="shared" ca="1" si="1740"/>
        <v>0.99503060131970944</v>
      </c>
      <c r="GY338" s="14"/>
      <c r="HA338">
        <f t="shared" si="1741"/>
        <v>0.30308936309081347</v>
      </c>
      <c r="HB338" t="e">
        <f t="shared" si="1742"/>
        <v>#VALUE!</v>
      </c>
      <c r="HC338" t="e">
        <f t="shared" si="1743"/>
        <v>#VALUE!</v>
      </c>
      <c r="HD338" t="e">
        <f t="shared" si="1744"/>
        <v>#VALUE!</v>
      </c>
      <c r="HE338" t="e">
        <f t="shared" si="1745"/>
        <v>#VALUE!</v>
      </c>
      <c r="HF338">
        <f t="shared" si="1746"/>
        <v>0.20824090177219964</v>
      </c>
      <c r="HH338" t="e">
        <f t="shared" si="1747"/>
        <v>#VALUE!</v>
      </c>
      <c r="HJ338">
        <f t="shared" si="1748"/>
        <v>0</v>
      </c>
      <c r="HK338">
        <f t="shared" si="1749"/>
        <v>1.2542166446614946</v>
      </c>
      <c r="HL338">
        <f t="shared" si="1750"/>
        <v>0</v>
      </c>
      <c r="HM338">
        <f t="shared" si="1751"/>
        <v>0</v>
      </c>
      <c r="HN338">
        <f t="shared" si="1752"/>
        <v>0</v>
      </c>
      <c r="HP338" s="8">
        <f t="shared" si="1820"/>
        <v>12</v>
      </c>
      <c r="HQ338" t="b">
        <f t="shared" si="1793"/>
        <v>1</v>
      </c>
      <c r="HT338" s="11"/>
      <c r="HU338" s="11"/>
      <c r="HV338" s="11"/>
      <c r="HW338" s="17">
        <f t="shared" ca="1" si="1753"/>
        <v>1997</v>
      </c>
      <c r="HX338" s="18">
        <f t="shared" ca="1" si="1754"/>
        <v>1.0444639846257047</v>
      </c>
      <c r="HY338" s="18">
        <f t="shared" ca="1" si="1755"/>
        <v>0.97884310083232562</v>
      </c>
      <c r="HZ338" s="18">
        <f t="shared" ca="1" si="1756"/>
        <v>0.98497912362075113</v>
      </c>
      <c r="IC338" s="18">
        <f t="shared" ca="1" si="1757"/>
        <v>0.93378145049015537</v>
      </c>
      <c r="ID338" s="18">
        <f t="shared" ca="1" si="1758"/>
        <v>0.99064306203349628</v>
      </c>
      <c r="IE338" s="18">
        <f t="shared" ca="1" si="1759"/>
        <v>0.95278375591685383</v>
      </c>
      <c r="IF338" s="18">
        <f t="shared" ca="1" si="1760"/>
        <v>0.99964106337762193</v>
      </c>
      <c r="IG338" s="18">
        <f t="shared" ca="1" si="1761"/>
        <v>1.0078549507041341</v>
      </c>
    </row>
    <row r="339" spans="1:241" x14ac:dyDescent="0.2">
      <c r="A339" s="182" t="s">
        <v>1080</v>
      </c>
      <c r="B339" s="1">
        <f t="shared" si="1794"/>
        <v>1962</v>
      </c>
      <c r="C339" s="42">
        <f>'Annual Data - MER Dec 2019 PNNL'!B26</f>
        <v>7080.1559999999999</v>
      </c>
      <c r="D339" s="42">
        <f>'Annual Data - MER Dec 2019 PNNL'!E26</f>
        <v>2923.99</v>
      </c>
      <c r="E339" s="42">
        <f>'Annual Data - MER Dec 2019 PNNL'!H26</f>
        <v>17558.494999999999</v>
      </c>
      <c r="F339" s="42">
        <f>'Annual Data - MER Dec 2019 PNNL'!K26</f>
        <v>11184.919</v>
      </c>
      <c r="G339" s="42">
        <f>'Annual Data - MER Dec 2019 PNNL'!N26</f>
        <v>9027.5280000000002</v>
      </c>
      <c r="H339" s="42">
        <f t="shared" si="1762"/>
        <v>47775.087999999996</v>
      </c>
      <c r="I339" s="15">
        <f t="shared" si="1706"/>
        <v>3.4025428440157084</v>
      </c>
      <c r="J339" s="251">
        <f t="shared" si="1763"/>
        <v>38747.56</v>
      </c>
      <c r="K339" s="251"/>
      <c r="L339" s="27">
        <f>[11]National!H271</f>
        <v>7074.027</v>
      </c>
      <c r="M339" s="42">
        <f>[10]Commercial_Total!D270</f>
        <v>2923.873</v>
      </c>
      <c r="N339" s="27"/>
      <c r="O339" s="27"/>
      <c r="P339" s="29">
        <f t="shared" si="1764"/>
        <v>9027.5280000000002</v>
      </c>
      <c r="Q339" s="29">
        <f t="shared" si="1765"/>
        <v>19025.428</v>
      </c>
      <c r="R339" s="27"/>
      <c r="S339" s="27"/>
      <c r="T339" s="1"/>
      <c r="U339" s="1"/>
      <c r="V339" s="1"/>
      <c r="W339" s="1"/>
      <c r="X339" s="1"/>
      <c r="Y339" s="1"/>
      <c r="AA339" s="23"/>
      <c r="AB339" s="23">
        <f t="shared" si="1707"/>
        <v>36019.174273443197</v>
      </c>
      <c r="AC339" s="23"/>
      <c r="AD339" s="58"/>
      <c r="AE339" s="27">
        <f t="shared" si="1708"/>
        <v>181.96483001172334</v>
      </c>
      <c r="AF339" s="27"/>
      <c r="AI339" s="267"/>
      <c r="AJ339" s="267">
        <f t="shared" si="1709"/>
        <v>81.175458876517354</v>
      </c>
      <c r="AK339" s="267"/>
      <c r="AL339" s="51"/>
      <c r="AM339" s="15"/>
      <c r="AN339" s="15"/>
      <c r="AO339" s="34"/>
      <c r="AP339" s="34"/>
      <c r="AR339" s="26"/>
      <c r="AS339" s="26">
        <f t="shared" si="1710"/>
        <v>1.2652069182568224</v>
      </c>
      <c r="AT339" s="26"/>
      <c r="AU339" s="26"/>
      <c r="AV339" s="26"/>
      <c r="AW339" s="26"/>
      <c r="AZ339" s="34"/>
      <c r="BA339" s="34"/>
      <c r="BB339" s="34"/>
      <c r="BD339" s="34"/>
      <c r="BE339" s="34"/>
      <c r="BI339" s="51"/>
      <c r="BJ339" s="258">
        <f>[10]Commercial_Total!Y270</f>
        <v>1.257850474695597</v>
      </c>
      <c r="BK339" s="51"/>
      <c r="BL339" s="1"/>
      <c r="BM339" s="258">
        <f>[14]Elec_Power_Sector!AF22</f>
        <v>1.0194694396467363</v>
      </c>
      <c r="BO339" s="1"/>
      <c r="BP339" s="258">
        <f>[10]Commercial_Total!X270</f>
        <v>1.0058484245220052</v>
      </c>
      <c r="BQ339" s="1"/>
      <c r="BR339" s="51"/>
      <c r="BS339" s="1"/>
      <c r="CA339" s="83">
        <f t="shared" si="1795"/>
        <v>0.44627787350177961</v>
      </c>
      <c r="CB339" s="83">
        <f t="shared" si="1711"/>
        <v>0</v>
      </c>
      <c r="CC339" s="83" t="str">
        <f t="shared" si="1712"/>
        <v>NA</v>
      </c>
      <c r="CD339" s="83" t="str">
        <f t="shared" si="1713"/>
        <v>NA</v>
      </c>
      <c r="CE339" s="83" t="str">
        <f t="shared" si="1714"/>
        <v>NA</v>
      </c>
      <c r="CF339" s="83" t="str">
        <f t="shared" si="1715"/>
        <v>NA</v>
      </c>
      <c r="CG339" s="84" t="str">
        <f t="shared" si="1766"/>
        <v xml:space="preserve">NA </v>
      </c>
      <c r="CH339" s="84">
        <f t="shared" si="1716"/>
        <v>0.27128105206722941</v>
      </c>
      <c r="CI339" s="9"/>
      <c r="CJ339" s="84" t="str">
        <f t="shared" si="1767"/>
        <v xml:space="preserve">NA </v>
      </c>
      <c r="CL339" s="87">
        <f t="shared" si="1717"/>
        <v>0</v>
      </c>
      <c r="CM339" s="87">
        <f t="shared" si="1768"/>
        <v>0</v>
      </c>
      <c r="CN339" s="92">
        <f t="shared" si="1769"/>
        <v>0</v>
      </c>
      <c r="CO339" s="92">
        <f t="shared" si="1770"/>
        <v>0</v>
      </c>
      <c r="CP339" s="5">
        <f t="shared" si="1771"/>
        <v>0</v>
      </c>
      <c r="CQ339" s="91">
        <f t="shared" si="1718"/>
        <v>0</v>
      </c>
      <c r="CR339" s="37" t="e">
        <f t="shared" si="1719"/>
        <v>#VALUE!</v>
      </c>
      <c r="CS339" t="e">
        <f t="shared" si="1720"/>
        <v>#VALUE!</v>
      </c>
      <c r="CT339" s="84" t="str">
        <f t="shared" si="1721"/>
        <v xml:space="preserve">NA </v>
      </c>
      <c r="CU339" s="205"/>
      <c r="CV339" s="244"/>
      <c r="CW339" s="5"/>
      <c r="CX339" s="26">
        <f t="shared" si="1722"/>
        <v>0.37181959848682511</v>
      </c>
      <c r="CY339" s="26">
        <f t="shared" si="1723"/>
        <v>0.15368237707976926</v>
      </c>
      <c r="CZ339" s="26">
        <f t="shared" si="1724"/>
        <v>0</v>
      </c>
      <c r="DA339" s="26">
        <f t="shared" si="1725"/>
        <v>0</v>
      </c>
      <c r="DB339" s="26">
        <f t="shared" si="1726"/>
        <v>0.47449802443340566</v>
      </c>
      <c r="DC339">
        <f t="shared" si="1772"/>
        <v>1</v>
      </c>
      <c r="DE339" s="26">
        <f t="shared" si="1796"/>
        <v>0.37408899023146852</v>
      </c>
      <c r="DF339" s="26">
        <f t="shared" si="1797"/>
        <v>0.15370686000192194</v>
      </c>
      <c r="DG339" s="26" t="e">
        <f t="shared" si="1798"/>
        <v>#DIV/0!</v>
      </c>
      <c r="DH339" s="26" t="e">
        <f t="shared" si="1799"/>
        <v>#DIV/0!</v>
      </c>
      <c r="DI339" s="26">
        <f t="shared" si="1800"/>
        <v>0.47219581137612487</v>
      </c>
      <c r="DJ339" s="26" t="e">
        <f t="shared" si="1801"/>
        <v>#DIV/0!</v>
      </c>
      <c r="DK339" s="26"/>
      <c r="DL339" s="26" t="e">
        <f t="shared" si="1802"/>
        <v>#DIV/0!</v>
      </c>
      <c r="DM339" s="26" t="e">
        <f t="shared" si="1803"/>
        <v>#DIV/0!</v>
      </c>
      <c r="DN339" s="26" t="e">
        <f t="shared" si="1804"/>
        <v>#DIV/0!</v>
      </c>
      <c r="DO339" s="26" t="e">
        <f t="shared" si="1805"/>
        <v>#DIV/0!</v>
      </c>
      <c r="DP339" s="26" t="e">
        <f t="shared" si="1806"/>
        <v>#DIV/0!</v>
      </c>
      <c r="DQ339" s="26" t="e">
        <f t="shared" si="1807"/>
        <v>#DIV/0!</v>
      </c>
      <c r="DR339" s="26"/>
      <c r="DS339" s="26"/>
      <c r="DT339" s="26" t="e">
        <f t="shared" si="1808"/>
        <v>#DIV/0!</v>
      </c>
      <c r="DU339" s="26">
        <f t="shared" si="1809"/>
        <v>3.6956307814540595E-2</v>
      </c>
      <c r="DV339" s="26" t="e">
        <f t="shared" si="1810"/>
        <v>#DIV/0!</v>
      </c>
      <c r="DW339" s="26" t="e">
        <f t="shared" si="1811"/>
        <v>#DIV/0!</v>
      </c>
      <c r="DX339" s="26" t="e">
        <f t="shared" si="1812"/>
        <v>#DIV/0!</v>
      </c>
      <c r="DZ339" s="26" t="e">
        <f t="shared" si="1813"/>
        <v>#DIV/0!</v>
      </c>
      <c r="EA339" s="26">
        <f t="shared" si="1814"/>
        <v>1</v>
      </c>
      <c r="EB339" s="26">
        <f t="shared" si="1727"/>
        <v>1.2503494173078693</v>
      </c>
      <c r="ED339" s="26" t="e">
        <f t="shared" si="1773"/>
        <v>#DIV/0!</v>
      </c>
      <c r="EE339" s="26" t="e">
        <f t="shared" si="1774"/>
        <v>#DIV/0!</v>
      </c>
      <c r="EF339" s="26" t="e">
        <f t="shared" si="1775"/>
        <v>#DIV/0!</v>
      </c>
      <c r="EG339" s="26" t="e">
        <f t="shared" si="1776"/>
        <v>#DIV/0!</v>
      </c>
      <c r="EH339" s="26" t="e">
        <f t="shared" si="1777"/>
        <v>#DIV/0!</v>
      </c>
      <c r="EJ339" s="26" t="e">
        <f t="shared" si="1778"/>
        <v>#DIV/0!</v>
      </c>
      <c r="EK339" s="26">
        <f t="shared" si="1815"/>
        <v>1</v>
      </c>
      <c r="EL339" s="26">
        <f t="shared" si="1728"/>
        <v>1.1189429524445618</v>
      </c>
      <c r="EO339" s="26" t="e">
        <f t="shared" si="1816"/>
        <v>#DIV/0!</v>
      </c>
      <c r="EP339" s="26">
        <f t="shared" si="1779"/>
        <v>2.127662425350586E-2</v>
      </c>
      <c r="EQ339" s="26" t="e">
        <f t="shared" si="1780"/>
        <v>#DIV/0!</v>
      </c>
      <c r="ER339" s="26" t="e">
        <f t="shared" si="1781"/>
        <v>#DIV/0!</v>
      </c>
      <c r="ES339" s="26">
        <f t="shared" si="1782"/>
        <v>-7.1178203626128343E-3</v>
      </c>
      <c r="EU339" s="26" t="e">
        <f t="shared" si="1783"/>
        <v>#DIV/0!</v>
      </c>
      <c r="EV339" s="26">
        <f t="shared" si="1817"/>
        <v>1</v>
      </c>
      <c r="EW339" s="26">
        <f t="shared" si="1729"/>
        <v>1.2616578950062125</v>
      </c>
      <c r="EX339" s="26"/>
      <c r="EY339" s="26" t="e">
        <f t="shared" si="1784"/>
        <v>#DIV/0!</v>
      </c>
      <c r="EZ339" s="26">
        <f t="shared" si="1785"/>
        <v>1.5679683561034972E-2</v>
      </c>
      <c r="FA339" s="26" t="e">
        <f t="shared" si="1786"/>
        <v>#DIV/0!</v>
      </c>
      <c r="FB339" s="26" t="e">
        <f t="shared" si="1787"/>
        <v>#DIV/0!</v>
      </c>
      <c r="FC339" s="26" t="e">
        <f t="shared" si="1788"/>
        <v>#DIV/0!</v>
      </c>
      <c r="FD339" s="26"/>
      <c r="FE339" s="26" t="e">
        <f t="shared" si="1789"/>
        <v>#DIV/0!</v>
      </c>
      <c r="FF339" s="26">
        <f t="shared" si="1818"/>
        <v>1</v>
      </c>
      <c r="FG339" s="26">
        <f t="shared" si="1730"/>
        <v>0.99103676987734179</v>
      </c>
      <c r="FW339" s="26">
        <f t="shared" si="1731"/>
        <v>0.44627787350177961</v>
      </c>
      <c r="FY339" s="8">
        <f t="shared" si="1819"/>
        <v>13</v>
      </c>
      <c r="FZ339" t="b">
        <f t="shared" si="1790"/>
        <v>1</v>
      </c>
      <c r="GD339" s="11"/>
      <c r="GE339" s="11"/>
      <c r="GF339" s="11"/>
      <c r="GG339" s="17">
        <f t="shared" ca="1" si="1732"/>
        <v>1998</v>
      </c>
      <c r="GH339" s="18">
        <f t="shared" ca="1" si="1733"/>
        <v>1.5140420822276162</v>
      </c>
      <c r="GI339" s="18">
        <f t="shared" ca="1" si="1734"/>
        <v>0.89158142454315281</v>
      </c>
      <c r="GJ339" s="18">
        <f t="shared" ca="1" si="1735"/>
        <v>0.93485255570126169</v>
      </c>
      <c r="GK339" s="94">
        <f t="shared" ca="1" si="1791"/>
        <v>1.2619497958695725</v>
      </c>
      <c r="GM339">
        <f t="shared" ca="1" si="1792"/>
        <v>1998</v>
      </c>
      <c r="GN339" s="18">
        <f t="shared" ca="1" si="1736"/>
        <v>0.79681474900026938</v>
      </c>
      <c r="GO339" s="18">
        <f t="shared" ca="1" si="1737"/>
        <v>0.94322288217589556</v>
      </c>
      <c r="GP339" s="18">
        <f t="shared" ca="1" si="1738"/>
        <v>0.94470229460782074</v>
      </c>
      <c r="GQ339" s="18">
        <f t="shared" ca="1" si="1739"/>
        <v>0.89510094500725579</v>
      </c>
      <c r="GR339" s="18">
        <f t="shared" ca="1" si="1740"/>
        <v>0.9955299741491237</v>
      </c>
      <c r="GY339" s="14"/>
      <c r="HA339">
        <f t="shared" si="1741"/>
        <v>0.32166361477237704</v>
      </c>
      <c r="HB339" t="e">
        <f t="shared" si="1742"/>
        <v>#VALUE!</v>
      </c>
      <c r="HC339" t="e">
        <f t="shared" si="1743"/>
        <v>#VALUE!</v>
      </c>
      <c r="HD339" t="e">
        <f t="shared" si="1744"/>
        <v>#VALUE!</v>
      </c>
      <c r="HE339" t="e">
        <f t="shared" si="1745"/>
        <v>#VALUE!</v>
      </c>
      <c r="HF339">
        <f t="shared" si="1746"/>
        <v>0.2202774107752962</v>
      </c>
      <c r="HH339" t="e">
        <f t="shared" si="1747"/>
        <v>#VALUE!</v>
      </c>
      <c r="HJ339">
        <f t="shared" si="1748"/>
        <v>0</v>
      </c>
      <c r="HK339">
        <f t="shared" si="1749"/>
        <v>1.3014349950028765</v>
      </c>
      <c r="HL339">
        <f t="shared" si="1750"/>
        <v>0</v>
      </c>
      <c r="HM339">
        <f t="shared" si="1751"/>
        <v>0</v>
      </c>
      <c r="HN339">
        <f t="shared" si="1752"/>
        <v>0</v>
      </c>
      <c r="HP339" s="8">
        <f t="shared" si="1820"/>
        <v>13</v>
      </c>
      <c r="HQ339" t="b">
        <f t="shared" si="1793"/>
        <v>1</v>
      </c>
      <c r="HT339" s="11"/>
      <c r="HU339" s="11"/>
      <c r="HV339" s="11"/>
      <c r="HW339" s="17">
        <f t="shared" ca="1" si="1753"/>
        <v>1998</v>
      </c>
      <c r="HX339" s="18">
        <f t="shared" ca="1" si="1754"/>
        <v>1.0912758126801674</v>
      </c>
      <c r="HY339" s="18">
        <f t="shared" ca="1" si="1755"/>
        <v>0.95227516729801798</v>
      </c>
      <c r="HZ339" s="18">
        <f t="shared" ca="1" si="1756"/>
        <v>0.98604232636121625</v>
      </c>
      <c r="IC339" s="18">
        <f t="shared" ca="1" si="1757"/>
        <v>0.84129170695570921</v>
      </c>
      <c r="ID339" s="18">
        <f t="shared" ca="1" si="1758"/>
        <v>0.90692881347024068</v>
      </c>
      <c r="IE339" s="18">
        <f t="shared" ca="1" si="1759"/>
        <v>0.9446117161037284</v>
      </c>
      <c r="IF339" s="18">
        <f t="shared" ca="1" si="1760"/>
        <v>1.0032812125729866</v>
      </c>
      <c r="IG339" s="18">
        <f t="shared" ca="1" si="1761"/>
        <v>1.0099580102627002</v>
      </c>
    </row>
    <row r="340" spans="1:241" x14ac:dyDescent="0.2">
      <c r="A340" s="182" t="s">
        <v>1080</v>
      </c>
      <c r="B340" s="1">
        <f t="shared" si="1794"/>
        <v>1963</v>
      </c>
      <c r="C340" s="42">
        <f>'Annual Data - MER Dec 2019 PNNL'!B27</f>
        <v>7090.2889999999998</v>
      </c>
      <c r="D340" s="42">
        <f>'Annual Data - MER Dec 2019 PNNL'!E27</f>
        <v>2921.3040000000001</v>
      </c>
      <c r="E340" s="42">
        <f>'Annual Data - MER Dec 2019 PNNL'!H27</f>
        <v>18331.958999999999</v>
      </c>
      <c r="F340" s="42">
        <f>'Annual Data - MER Dec 2019 PNNL'!K27</f>
        <v>11620.061</v>
      </c>
      <c r="G340" s="42">
        <f>'Annual Data - MER Dec 2019 PNNL'!N27</f>
        <v>9624.8950000000004</v>
      </c>
      <c r="H340" s="42">
        <f t="shared" si="1762"/>
        <v>49588.508000000002</v>
      </c>
      <c r="I340" s="15">
        <f t="shared" si="1706"/>
        <v>3.3880025034531607</v>
      </c>
      <c r="J340" s="251">
        <f t="shared" si="1763"/>
        <v>39963.612999999998</v>
      </c>
      <c r="K340" s="251"/>
      <c r="L340" s="27">
        <f>[11]National!H272</f>
        <v>7080.9369999999999</v>
      </c>
      <c r="M340" s="42">
        <f>[10]Commercial_Total!D271</f>
        <v>2921.18</v>
      </c>
      <c r="N340" s="27"/>
      <c r="O340" s="27"/>
      <c r="P340" s="29">
        <f t="shared" si="1764"/>
        <v>9624.8950000000004</v>
      </c>
      <c r="Q340" s="29">
        <f t="shared" si="1765"/>
        <v>19627.012000000002</v>
      </c>
      <c r="R340" s="27"/>
      <c r="S340" s="27"/>
      <c r="T340" s="1"/>
      <c r="U340" s="1"/>
      <c r="V340" s="1"/>
      <c r="W340" s="1"/>
      <c r="X340" s="1"/>
      <c r="Y340" s="1"/>
      <c r="AA340" s="23"/>
      <c r="AB340" s="23">
        <f t="shared" si="1707"/>
        <v>36743.103932126673</v>
      </c>
      <c r="AC340" s="23"/>
      <c r="AD340" s="58"/>
      <c r="AE340" s="27">
        <f t="shared" si="1708"/>
        <v>201.51348182883939</v>
      </c>
      <c r="AF340" s="27"/>
      <c r="AI340" s="267"/>
      <c r="AJ340" s="267">
        <f t="shared" si="1709"/>
        <v>79.502809708078004</v>
      </c>
      <c r="AK340" s="267"/>
      <c r="AL340" s="51"/>
      <c r="AM340" s="15"/>
      <c r="AN340" s="15"/>
      <c r="AO340" s="34"/>
      <c r="AP340" s="34"/>
      <c r="AR340" s="26"/>
      <c r="AS340" s="26">
        <f t="shared" si="1710"/>
        <v>1.2391368802303644</v>
      </c>
      <c r="AT340" s="26"/>
      <c r="AU340" s="26"/>
      <c r="AV340" s="26"/>
      <c r="AW340" s="26"/>
      <c r="AZ340" s="34"/>
      <c r="BA340" s="34"/>
      <c r="BB340" s="34"/>
      <c r="BD340" s="34"/>
      <c r="BE340" s="34"/>
      <c r="BI340" s="51"/>
      <c r="BJ340" s="258">
        <f>[10]Commercial_Total!Y271</f>
        <v>1.228999804598909</v>
      </c>
      <c r="BK340" s="51"/>
      <c r="BL340" s="1"/>
      <c r="BM340" s="258">
        <f>[14]Elec_Power_Sector!AF23</f>
        <v>1.0133426670384105</v>
      </c>
      <c r="BO340" s="1"/>
      <c r="BP340" s="258">
        <f>[10]Commercial_Total!X271</f>
        <v>1.0082482320937096</v>
      </c>
      <c r="BQ340" s="1"/>
      <c r="BR340" s="51"/>
      <c r="BS340" s="1"/>
      <c r="CA340" s="83">
        <f t="shared" si="1795"/>
        <v>0.46570914716202788</v>
      </c>
      <c r="CB340" s="83">
        <f t="shared" si="1711"/>
        <v>0</v>
      </c>
      <c r="CC340" s="83" t="str">
        <f t="shared" si="1712"/>
        <v>NA</v>
      </c>
      <c r="CD340" s="83" t="str">
        <f t="shared" si="1713"/>
        <v>NA</v>
      </c>
      <c r="CE340" s="83" t="str">
        <f t="shared" si="1714"/>
        <v>NA</v>
      </c>
      <c r="CF340" s="83" t="str">
        <f t="shared" si="1715"/>
        <v>NA</v>
      </c>
      <c r="CG340" s="84" t="str">
        <f t="shared" si="1766"/>
        <v xml:space="preserve">NA </v>
      </c>
      <c r="CH340" s="84">
        <f t="shared" si="1716"/>
        <v>0.27985895845791947</v>
      </c>
      <c r="CI340" s="9"/>
      <c r="CJ340" s="84" t="str">
        <f t="shared" si="1767"/>
        <v xml:space="preserve">NA </v>
      </c>
      <c r="CL340" s="87">
        <f t="shared" si="1717"/>
        <v>0</v>
      </c>
      <c r="CM340" s="87">
        <f t="shared" si="1768"/>
        <v>0</v>
      </c>
      <c r="CN340" s="92">
        <f t="shared" si="1769"/>
        <v>0</v>
      </c>
      <c r="CO340" s="92">
        <f t="shared" si="1770"/>
        <v>0</v>
      </c>
      <c r="CP340" s="5">
        <f t="shared" si="1771"/>
        <v>0</v>
      </c>
      <c r="CQ340" s="91">
        <f t="shared" si="1718"/>
        <v>0</v>
      </c>
      <c r="CR340" s="37" t="e">
        <f t="shared" si="1719"/>
        <v>#VALUE!</v>
      </c>
      <c r="CS340" t="e">
        <f t="shared" si="1720"/>
        <v>#VALUE!</v>
      </c>
      <c r="CT340" s="84" t="str">
        <f t="shared" si="1721"/>
        <v xml:space="preserve">NA </v>
      </c>
      <c r="CU340" s="205"/>
      <c r="CV340" s="244"/>
      <c r="CW340" s="5"/>
      <c r="CX340" s="26">
        <f t="shared" si="1722"/>
        <v>0.36077508894374749</v>
      </c>
      <c r="CY340" s="26">
        <f t="shared" si="1723"/>
        <v>0.14883467743332501</v>
      </c>
      <c r="CZ340" s="26">
        <f t="shared" si="1724"/>
        <v>0</v>
      </c>
      <c r="DA340" s="26">
        <f t="shared" si="1725"/>
        <v>0</v>
      </c>
      <c r="DB340" s="26">
        <f t="shared" si="1726"/>
        <v>0.49039023362292739</v>
      </c>
      <c r="DC340">
        <f t="shared" si="1772"/>
        <v>0.99999999999999978</v>
      </c>
      <c r="DE340" s="26">
        <f t="shared" si="1796"/>
        <v>0.36626959108318624</v>
      </c>
      <c r="DF340" s="26">
        <f t="shared" si="1797"/>
        <v>0.15124557933568608</v>
      </c>
      <c r="DG340" s="26" t="e">
        <f t="shared" si="1798"/>
        <v>#DIV/0!</v>
      </c>
      <c r="DH340" s="26" t="e">
        <f t="shared" si="1799"/>
        <v>#DIV/0!</v>
      </c>
      <c r="DI340" s="26">
        <f t="shared" si="1800"/>
        <v>0.48240050038620236</v>
      </c>
      <c r="DJ340" s="26" t="e">
        <f t="shared" si="1801"/>
        <v>#DIV/0!</v>
      </c>
      <c r="DK340" s="26"/>
      <c r="DL340" s="26" t="e">
        <f t="shared" si="1802"/>
        <v>#DIV/0!</v>
      </c>
      <c r="DM340" s="26" t="e">
        <f t="shared" si="1803"/>
        <v>#DIV/0!</v>
      </c>
      <c r="DN340" s="26" t="e">
        <f t="shared" si="1804"/>
        <v>#DIV/0!</v>
      </c>
      <c r="DO340" s="26" t="e">
        <f t="shared" si="1805"/>
        <v>#DIV/0!</v>
      </c>
      <c r="DP340" s="26" t="e">
        <f t="shared" si="1806"/>
        <v>#DIV/0!</v>
      </c>
      <c r="DQ340" s="26" t="e">
        <f t="shared" si="1807"/>
        <v>#DIV/0!</v>
      </c>
      <c r="DR340" s="26"/>
      <c r="DS340" s="26"/>
      <c r="DT340" s="26" t="e">
        <f t="shared" si="1808"/>
        <v>#DIV/0!</v>
      </c>
      <c r="DU340" s="26">
        <f t="shared" si="1809"/>
        <v>-2.0820607626264278E-2</v>
      </c>
      <c r="DV340" s="26" t="e">
        <f t="shared" si="1810"/>
        <v>#DIV/0!</v>
      </c>
      <c r="DW340" s="26" t="e">
        <f t="shared" si="1811"/>
        <v>#DIV/0!</v>
      </c>
      <c r="DX340" s="26" t="e">
        <f t="shared" si="1812"/>
        <v>#DIV/0!</v>
      </c>
      <c r="DZ340" s="26" t="e">
        <f t="shared" si="1813"/>
        <v>#DIV/0!</v>
      </c>
      <c r="EA340" s="26">
        <f t="shared" si="1814"/>
        <v>1</v>
      </c>
      <c r="EB340" s="26">
        <f t="shared" si="1727"/>
        <v>1.2503494173078693</v>
      </c>
      <c r="ED340" s="26" t="e">
        <f t="shared" si="1773"/>
        <v>#DIV/0!</v>
      </c>
      <c r="EE340" s="26" t="e">
        <f t="shared" si="1774"/>
        <v>#DIV/0!</v>
      </c>
      <c r="EF340" s="26" t="e">
        <f t="shared" si="1775"/>
        <v>#DIV/0!</v>
      </c>
      <c r="EG340" s="26" t="e">
        <f t="shared" si="1776"/>
        <v>#DIV/0!</v>
      </c>
      <c r="EH340" s="26" t="e">
        <f t="shared" si="1777"/>
        <v>#DIV/0!</v>
      </c>
      <c r="EJ340" s="26" t="e">
        <f t="shared" si="1778"/>
        <v>#DIV/0!</v>
      </c>
      <c r="EK340" s="26">
        <f t="shared" si="1815"/>
        <v>1</v>
      </c>
      <c r="EL340" s="26">
        <f t="shared" si="1728"/>
        <v>1.1189429524445618</v>
      </c>
      <c r="EO340" s="26" t="e">
        <f t="shared" si="1816"/>
        <v>#DIV/0!</v>
      </c>
      <c r="EP340" s="26">
        <f t="shared" si="1779"/>
        <v>-2.3203620079495061E-2</v>
      </c>
      <c r="EQ340" s="26" t="e">
        <f t="shared" si="1780"/>
        <v>#DIV/0!</v>
      </c>
      <c r="ER340" s="26" t="e">
        <f t="shared" si="1781"/>
        <v>#DIV/0!</v>
      </c>
      <c r="ES340" s="26">
        <f t="shared" si="1782"/>
        <v>-6.0278971576375366E-3</v>
      </c>
      <c r="EU340" s="26" t="e">
        <f t="shared" si="1783"/>
        <v>#DIV/0!</v>
      </c>
      <c r="EV340" s="26">
        <f t="shared" si="1817"/>
        <v>1</v>
      </c>
      <c r="EW340" s="26">
        <f t="shared" si="1729"/>
        <v>1.2616578950062125</v>
      </c>
      <c r="EX340" s="26"/>
      <c r="EY340" s="26" t="e">
        <f t="shared" si="1784"/>
        <v>#DIV/0!</v>
      </c>
      <c r="EZ340" s="26">
        <f t="shared" si="1785"/>
        <v>2.3830124532307965E-3</v>
      </c>
      <c r="FA340" s="26" t="e">
        <f t="shared" si="1786"/>
        <v>#DIV/0!</v>
      </c>
      <c r="FB340" s="26" t="e">
        <f t="shared" si="1787"/>
        <v>#DIV/0!</v>
      </c>
      <c r="FC340" s="26" t="e">
        <f t="shared" si="1788"/>
        <v>#DIV/0!</v>
      </c>
      <c r="FD340" s="26"/>
      <c r="FE340" s="26" t="e">
        <f t="shared" si="1789"/>
        <v>#DIV/0!</v>
      </c>
      <c r="FF340" s="26">
        <f t="shared" si="1818"/>
        <v>1</v>
      </c>
      <c r="FG340" s="26">
        <f t="shared" si="1730"/>
        <v>0.99103676987734179</v>
      </c>
      <c r="FW340" s="26">
        <f t="shared" si="1731"/>
        <v>0.46570914716202788</v>
      </c>
      <c r="FY340" s="8">
        <f t="shared" si="1819"/>
        <v>14</v>
      </c>
      <c r="FZ340" t="b">
        <f t="shared" si="1790"/>
        <v>1</v>
      </c>
      <c r="GD340" s="11"/>
      <c r="GE340" s="11"/>
      <c r="GF340" s="11"/>
      <c r="GG340" s="17">
        <f t="shared" ca="1" si="1732"/>
        <v>1999</v>
      </c>
      <c r="GH340" s="18">
        <f t="shared" ca="1" si="1733"/>
        <v>1.58600696758939</v>
      </c>
      <c r="GI340" s="18">
        <f t="shared" ca="1" si="1734"/>
        <v>0.87276276869694036</v>
      </c>
      <c r="GJ340" s="18">
        <f t="shared" ca="1" si="1735"/>
        <v>0.93569919141586455</v>
      </c>
      <c r="GK340" s="94">
        <f t="shared" ca="1" si="1791"/>
        <v>1.2952021493466184</v>
      </c>
      <c r="GM340">
        <f t="shared" ca="1" si="1792"/>
        <v>1999</v>
      </c>
      <c r="GN340" s="18">
        <f t="shared" ca="1" si="1736"/>
        <v>0.79580731505125446</v>
      </c>
      <c r="GO340" s="18">
        <f t="shared" ca="1" si="1737"/>
        <v>0.91512243880717137</v>
      </c>
      <c r="GP340" s="18">
        <f t="shared" ca="1" si="1738"/>
        <v>0.94880085626066712</v>
      </c>
      <c r="GQ340" s="18">
        <f t="shared" ca="1" si="1739"/>
        <v>0.90230703294353143</v>
      </c>
      <c r="GR340" s="18">
        <f t="shared" ca="1" si="1740"/>
        <v>0.99371798378952458</v>
      </c>
      <c r="GY340" s="14"/>
      <c r="HA340">
        <f t="shared" si="1741"/>
        <v>0.33566909005203327</v>
      </c>
      <c r="HB340" t="e">
        <f t="shared" si="1742"/>
        <v>#VALUE!</v>
      </c>
      <c r="HC340" t="e">
        <f t="shared" si="1743"/>
        <v>#VALUE!</v>
      </c>
      <c r="HD340" t="e">
        <f t="shared" si="1744"/>
        <v>#VALUE!</v>
      </c>
      <c r="HE340" t="e">
        <f t="shared" si="1745"/>
        <v>#VALUE!</v>
      </c>
      <c r="HF340">
        <f t="shared" si="1746"/>
        <v>0.22724258211776729</v>
      </c>
      <c r="HH340" t="e">
        <f t="shared" si="1747"/>
        <v>#VALUE!</v>
      </c>
      <c r="HJ340">
        <f t="shared" si="1748"/>
        <v>0</v>
      </c>
      <c r="HK340">
        <f t="shared" si="1749"/>
        <v>1.2746184645847263</v>
      </c>
      <c r="HL340">
        <f t="shared" si="1750"/>
        <v>0</v>
      </c>
      <c r="HM340">
        <f t="shared" si="1751"/>
        <v>0</v>
      </c>
      <c r="HN340">
        <f t="shared" si="1752"/>
        <v>0</v>
      </c>
      <c r="HP340" s="8">
        <f t="shared" si="1820"/>
        <v>14</v>
      </c>
      <c r="HQ340" t="b">
        <f t="shared" si="1793"/>
        <v>1</v>
      </c>
      <c r="HT340" s="11"/>
      <c r="HU340" s="11"/>
      <c r="HV340" s="11"/>
      <c r="HW340" s="17">
        <f t="shared" ca="1" si="1753"/>
        <v>1999</v>
      </c>
      <c r="HX340" s="18">
        <f t="shared" ca="1" si="1754"/>
        <v>1.1431459288938846</v>
      </c>
      <c r="HY340" s="18">
        <f t="shared" ca="1" si="1755"/>
        <v>0.93217544544315956</v>
      </c>
      <c r="HZ340" s="18">
        <f t="shared" ca="1" si="1756"/>
        <v>0.98693532135226192</v>
      </c>
      <c r="IC340" s="18">
        <f t="shared" ca="1" si="1757"/>
        <v>0.87712891067728183</v>
      </c>
      <c r="ID340" s="18">
        <f t="shared" ca="1" si="1758"/>
        <v>0.89887009486197755</v>
      </c>
      <c r="IE340" s="18">
        <f t="shared" ca="1" si="1759"/>
        <v>0.91988440426452411</v>
      </c>
      <c r="IF340" s="18">
        <f t="shared" ca="1" si="1760"/>
        <v>1.0118973692176478</v>
      </c>
      <c r="IG340" s="18">
        <f t="shared" ca="1" si="1761"/>
        <v>1.015191597241603</v>
      </c>
    </row>
    <row r="341" spans="1:241" x14ac:dyDescent="0.2">
      <c r="A341" s="182" t="s">
        <v>1080</v>
      </c>
      <c r="B341" s="1">
        <f t="shared" si="1794"/>
        <v>1964</v>
      </c>
      <c r="C341" s="42">
        <f>'Annual Data - MER Dec 2019 PNNL'!B28</f>
        <v>7112.2349999999997</v>
      </c>
      <c r="D341" s="42">
        <f>'Annual Data - MER Dec 2019 PNNL'!E28</f>
        <v>2977.3380000000002</v>
      </c>
      <c r="E341" s="42">
        <f>'Annual Data - MER Dec 2019 PNNL'!H28</f>
        <v>19389.339</v>
      </c>
      <c r="F341" s="42">
        <f>'Annual Data - MER Dec 2019 PNNL'!K28</f>
        <v>11963.275</v>
      </c>
      <c r="G341" s="42">
        <f>'Annual Data - MER Dec 2019 PNNL'!N28</f>
        <v>10313.377</v>
      </c>
      <c r="H341" s="42">
        <f t="shared" si="1762"/>
        <v>51755.563999999998</v>
      </c>
      <c r="I341" s="15">
        <f t="shared" si="1706"/>
        <v>3.3733026575603144</v>
      </c>
      <c r="J341" s="251">
        <f t="shared" si="1763"/>
        <v>41442.186999999998</v>
      </c>
      <c r="K341" s="251"/>
      <c r="L341" s="27">
        <f>[11]National!H273</f>
        <v>7099.8060000000005</v>
      </c>
      <c r="M341" s="42">
        <f>[10]Commercial_Total!D272</f>
        <v>2977.2040000000002</v>
      </c>
      <c r="N341" s="27"/>
      <c r="O341" s="27"/>
      <c r="P341" s="29">
        <f t="shared" si="1764"/>
        <v>10313.377</v>
      </c>
      <c r="Q341" s="29">
        <f t="shared" si="1765"/>
        <v>20390.387000000002</v>
      </c>
      <c r="R341" s="27"/>
      <c r="S341" s="27"/>
      <c r="T341" s="1"/>
      <c r="U341" s="1"/>
      <c r="V341" s="1"/>
      <c r="W341" s="1"/>
      <c r="X341" s="1"/>
      <c r="Y341" s="1"/>
      <c r="AA341" s="23"/>
      <c r="AB341" s="23">
        <f t="shared" si="1707"/>
        <v>37509.906313800413</v>
      </c>
      <c r="AC341" s="23"/>
      <c r="AD341" s="58"/>
      <c r="AE341" s="27">
        <f t="shared" si="1708"/>
        <v>216.23417350527549</v>
      </c>
      <c r="AF341" s="27"/>
      <c r="AI341" s="267"/>
      <c r="AJ341" s="267">
        <f t="shared" si="1709"/>
        <v>79.371139322324723</v>
      </c>
      <c r="AK341" s="267"/>
      <c r="AL341" s="51"/>
      <c r="AM341" s="15"/>
      <c r="AN341" s="15"/>
      <c r="AO341" s="34"/>
      <c r="AP341" s="34"/>
      <c r="AR341" s="26"/>
      <c r="AS341" s="26">
        <f t="shared" si="1710"/>
        <v>1.237084655515035</v>
      </c>
      <c r="AT341" s="26"/>
      <c r="AU341" s="26"/>
      <c r="AV341" s="26"/>
      <c r="AW341" s="26"/>
      <c r="AZ341" s="34"/>
      <c r="BA341" s="34"/>
      <c r="BB341" s="34"/>
      <c r="BD341" s="34"/>
      <c r="BE341" s="34"/>
      <c r="BI341" s="51"/>
      <c r="BJ341" s="258">
        <f>[10]Commercial_Total!Y272</f>
        <v>1.2624959765120549</v>
      </c>
      <c r="BK341" s="51"/>
      <c r="BL341" s="1"/>
      <c r="BM341" s="258">
        <f>[14]Elec_Power_Sector!AF24</f>
        <v>1.0107327164015505</v>
      </c>
      <c r="BO341" s="1"/>
      <c r="BP341" s="258">
        <f>[10]Commercial_Total!X272</f>
        <v>0.97987215684661044</v>
      </c>
      <c r="BQ341" s="1"/>
      <c r="BR341" s="51"/>
      <c r="BS341" s="1"/>
      <c r="CA341" s="83">
        <f t="shared" si="1795"/>
        <v>0.49254820087786594</v>
      </c>
      <c r="CB341" s="83">
        <f t="shared" si="1711"/>
        <v>0</v>
      </c>
      <c r="CC341" s="83" t="str">
        <f t="shared" si="1712"/>
        <v>NA</v>
      </c>
      <c r="CD341" s="83" t="str">
        <f t="shared" si="1713"/>
        <v>NA</v>
      </c>
      <c r="CE341" s="83" t="str">
        <f t="shared" si="1714"/>
        <v>NA</v>
      </c>
      <c r="CF341" s="83" t="str">
        <f t="shared" si="1715"/>
        <v>NA</v>
      </c>
      <c r="CG341" s="84" t="str">
        <f t="shared" si="1766"/>
        <v xml:space="preserve">NA </v>
      </c>
      <c r="CH341" s="84">
        <f t="shared" si="1716"/>
        <v>0.29074382123850034</v>
      </c>
      <c r="CI341" s="9"/>
      <c r="CJ341" s="84" t="str">
        <f t="shared" si="1767"/>
        <v xml:space="preserve">NA </v>
      </c>
      <c r="CL341" s="87">
        <f t="shared" si="1717"/>
        <v>0</v>
      </c>
      <c r="CM341" s="87">
        <f t="shared" si="1768"/>
        <v>0</v>
      </c>
      <c r="CN341" s="92">
        <f t="shared" si="1769"/>
        <v>0</v>
      </c>
      <c r="CO341" s="92">
        <f t="shared" si="1770"/>
        <v>0</v>
      </c>
      <c r="CP341" s="5">
        <f t="shared" si="1771"/>
        <v>0</v>
      </c>
      <c r="CQ341" s="91">
        <f t="shared" si="1718"/>
        <v>0</v>
      </c>
      <c r="CR341" s="37" t="e">
        <f t="shared" si="1719"/>
        <v>#VALUE!</v>
      </c>
      <c r="CS341" t="e">
        <f t="shared" si="1720"/>
        <v>#VALUE!</v>
      </c>
      <c r="CT341" s="84" t="str">
        <f t="shared" si="1721"/>
        <v xml:space="preserve">NA </v>
      </c>
      <c r="CU341" s="205"/>
      <c r="CV341" s="244"/>
      <c r="CW341" s="5"/>
      <c r="CX341" s="26">
        <f t="shared" si="1722"/>
        <v>0.34819378366874548</v>
      </c>
      <c r="CY341" s="26">
        <f t="shared" si="1723"/>
        <v>0.14601017626590412</v>
      </c>
      <c r="CZ341" s="26">
        <f t="shared" si="1724"/>
        <v>0</v>
      </c>
      <c r="DA341" s="26">
        <f t="shared" si="1725"/>
        <v>0</v>
      </c>
      <c r="DB341" s="26">
        <f t="shared" si="1726"/>
        <v>0.50579604006535039</v>
      </c>
      <c r="DC341">
        <f t="shared" si="1772"/>
        <v>1</v>
      </c>
      <c r="DE341" s="26">
        <f t="shared" si="1796"/>
        <v>0.35444722204020584</v>
      </c>
      <c r="DF341" s="26">
        <f t="shared" si="1797"/>
        <v>0.1474179171320546</v>
      </c>
      <c r="DG341" s="26" t="e">
        <f t="shared" si="1798"/>
        <v>#DIV/0!</v>
      </c>
      <c r="DH341" s="26" t="e">
        <f t="shared" si="1799"/>
        <v>#DIV/0!</v>
      </c>
      <c r="DI341" s="26">
        <f t="shared" si="1800"/>
        <v>0.49805342639760825</v>
      </c>
      <c r="DJ341" s="26" t="e">
        <f t="shared" si="1801"/>
        <v>#DIV/0!</v>
      </c>
      <c r="DK341" s="26"/>
      <c r="DL341" s="26" t="e">
        <f t="shared" si="1802"/>
        <v>#DIV/0!</v>
      </c>
      <c r="DM341" s="26" t="e">
        <f t="shared" si="1803"/>
        <v>#DIV/0!</v>
      </c>
      <c r="DN341" s="26" t="e">
        <f t="shared" si="1804"/>
        <v>#DIV/0!</v>
      </c>
      <c r="DO341" s="26" t="e">
        <f t="shared" si="1805"/>
        <v>#DIV/0!</v>
      </c>
      <c r="DP341" s="26" t="e">
        <f t="shared" si="1806"/>
        <v>#DIV/0!</v>
      </c>
      <c r="DQ341" s="26" t="e">
        <f t="shared" si="1807"/>
        <v>#DIV/0!</v>
      </c>
      <c r="DR341" s="26"/>
      <c r="DS341" s="26"/>
      <c r="DT341" s="26" t="e">
        <f t="shared" si="1808"/>
        <v>#DIV/0!</v>
      </c>
      <c r="DU341" s="26">
        <f t="shared" si="1809"/>
        <v>-1.6575457046724181E-3</v>
      </c>
      <c r="DV341" s="26" t="e">
        <f t="shared" si="1810"/>
        <v>#DIV/0!</v>
      </c>
      <c r="DW341" s="26" t="e">
        <f t="shared" si="1811"/>
        <v>#DIV/0!</v>
      </c>
      <c r="DX341" s="26" t="e">
        <f t="shared" si="1812"/>
        <v>#DIV/0!</v>
      </c>
      <c r="DZ341" s="26" t="e">
        <f t="shared" si="1813"/>
        <v>#DIV/0!</v>
      </c>
      <c r="EA341" s="26">
        <f t="shared" si="1814"/>
        <v>1</v>
      </c>
      <c r="EB341" s="26">
        <f t="shared" si="1727"/>
        <v>1.2503494173078693</v>
      </c>
      <c r="ED341" s="26" t="e">
        <f t="shared" si="1773"/>
        <v>#DIV/0!</v>
      </c>
      <c r="EE341" s="26" t="e">
        <f t="shared" si="1774"/>
        <v>#DIV/0!</v>
      </c>
      <c r="EF341" s="26" t="e">
        <f t="shared" si="1775"/>
        <v>#DIV/0!</v>
      </c>
      <c r="EG341" s="26" t="e">
        <f t="shared" si="1776"/>
        <v>#DIV/0!</v>
      </c>
      <c r="EH341" s="26" t="e">
        <f t="shared" si="1777"/>
        <v>#DIV/0!</v>
      </c>
      <c r="EJ341" s="26" t="e">
        <f t="shared" si="1778"/>
        <v>#DIV/0!</v>
      </c>
      <c r="EK341" s="26">
        <f t="shared" si="1815"/>
        <v>1</v>
      </c>
      <c r="EL341" s="26">
        <f t="shared" si="1728"/>
        <v>1.1189429524445618</v>
      </c>
      <c r="EO341" s="26" t="e">
        <f t="shared" si="1816"/>
        <v>#DIV/0!</v>
      </c>
      <c r="EP341" s="26">
        <f t="shared" si="1779"/>
        <v>2.6890023649207208E-2</v>
      </c>
      <c r="EQ341" s="26" t="e">
        <f t="shared" si="1780"/>
        <v>#DIV/0!</v>
      </c>
      <c r="ER341" s="26" t="e">
        <f t="shared" si="1781"/>
        <v>#DIV/0!</v>
      </c>
      <c r="ES341" s="26">
        <f t="shared" si="1782"/>
        <v>-2.5789079840875212E-3</v>
      </c>
      <c r="EU341" s="26" t="e">
        <f t="shared" si="1783"/>
        <v>#DIV/0!</v>
      </c>
      <c r="EV341" s="26">
        <f t="shared" si="1817"/>
        <v>1</v>
      </c>
      <c r="EW341" s="26">
        <f t="shared" si="1729"/>
        <v>1.2616578950062125</v>
      </c>
      <c r="EX341" s="26"/>
      <c r="EY341" s="26" t="e">
        <f t="shared" si="1784"/>
        <v>#DIV/0!</v>
      </c>
      <c r="EZ341" s="26">
        <f t="shared" si="1785"/>
        <v>-2.854756935387983E-2</v>
      </c>
      <c r="FA341" s="26" t="e">
        <f t="shared" si="1786"/>
        <v>#DIV/0!</v>
      </c>
      <c r="FB341" s="26" t="e">
        <f t="shared" si="1787"/>
        <v>#DIV/0!</v>
      </c>
      <c r="FC341" s="26" t="e">
        <f t="shared" si="1788"/>
        <v>#DIV/0!</v>
      </c>
      <c r="FD341" s="26"/>
      <c r="FE341" s="26" t="e">
        <f t="shared" si="1789"/>
        <v>#DIV/0!</v>
      </c>
      <c r="FF341" s="26">
        <f t="shared" si="1818"/>
        <v>1</v>
      </c>
      <c r="FG341" s="26">
        <f t="shared" si="1730"/>
        <v>0.99103676987734179</v>
      </c>
      <c r="FW341" s="26">
        <f t="shared" si="1731"/>
        <v>0.49254820087786594</v>
      </c>
      <c r="FY341" s="8">
        <f t="shared" si="1819"/>
        <v>15</v>
      </c>
      <c r="FZ341" t="b">
        <f t="shared" si="1790"/>
        <v>1</v>
      </c>
      <c r="GD341" s="11"/>
      <c r="GE341" s="11"/>
      <c r="GF341" s="11"/>
      <c r="GG341" s="17">
        <f t="shared" ca="1" si="1732"/>
        <v>2000</v>
      </c>
      <c r="GH341" s="18">
        <f t="shared" ca="1" si="1733"/>
        <v>1.6514696079787701</v>
      </c>
      <c r="GI341" s="18">
        <f t="shared" ca="1" si="1734"/>
        <v>0.86067353644983924</v>
      </c>
      <c r="GJ341" s="18">
        <f t="shared" ca="1" si="1735"/>
        <v>0.92993604485852055</v>
      </c>
      <c r="GK341" s="94">
        <f t="shared" ca="1" si="1791"/>
        <v>1.3217889503746327</v>
      </c>
      <c r="GM341">
        <f t="shared" ca="1" si="1792"/>
        <v>2000</v>
      </c>
      <c r="GN341" s="18">
        <f t="shared" ca="1" si="1736"/>
        <v>0.78596578352543744</v>
      </c>
      <c r="GO341" s="18">
        <f t="shared" ca="1" si="1737"/>
        <v>0.91975398403947373</v>
      </c>
      <c r="GP341" s="18">
        <f t="shared" ca="1" si="1738"/>
        <v>0.94824698030556842</v>
      </c>
      <c r="GQ341" s="18">
        <f t="shared" ca="1" si="1739"/>
        <v>0.88724074248409435</v>
      </c>
      <c r="GR341" s="18">
        <f t="shared" ca="1" si="1740"/>
        <v>0.99235274253787864</v>
      </c>
      <c r="GY341" s="14"/>
      <c r="HA341">
        <f t="shared" si="1741"/>
        <v>0.35501386949979152</v>
      </c>
      <c r="HB341" t="e">
        <f t="shared" si="1742"/>
        <v>#VALUE!</v>
      </c>
      <c r="HC341" t="e">
        <f t="shared" si="1743"/>
        <v>#VALUE!</v>
      </c>
      <c r="HD341" t="e">
        <f t="shared" si="1744"/>
        <v>#VALUE!</v>
      </c>
      <c r="HE341" t="e">
        <f t="shared" si="1745"/>
        <v>#VALUE!</v>
      </c>
      <c r="HF341">
        <f t="shared" si="1746"/>
        <v>0.23608097820802038</v>
      </c>
      <c r="HH341" t="e">
        <f t="shared" si="1747"/>
        <v>#VALUE!</v>
      </c>
      <c r="HJ341">
        <f t="shared" si="1748"/>
        <v>0</v>
      </c>
      <c r="HK341">
        <f t="shared" si="1749"/>
        <v>1.2725074762368129</v>
      </c>
      <c r="HL341">
        <f t="shared" si="1750"/>
        <v>0</v>
      </c>
      <c r="HM341">
        <f t="shared" si="1751"/>
        <v>0</v>
      </c>
      <c r="HN341">
        <f t="shared" si="1752"/>
        <v>0</v>
      </c>
      <c r="HP341" s="8">
        <f t="shared" si="1820"/>
        <v>15</v>
      </c>
      <c r="HQ341" t="b">
        <f t="shared" si="1793"/>
        <v>1</v>
      </c>
      <c r="HT341" s="11"/>
      <c r="HU341" s="11"/>
      <c r="HV341" s="11"/>
      <c r="HW341" s="17">
        <f t="shared" ca="1" si="1753"/>
        <v>2000</v>
      </c>
      <c r="HX341" s="18">
        <f t="shared" ca="1" si="1754"/>
        <v>1.1903294232826296</v>
      </c>
      <c r="HY341" s="18">
        <f t="shared" ca="1" si="1755"/>
        <v>0.91926324769687773</v>
      </c>
      <c r="HZ341" s="18">
        <f t="shared" ca="1" si="1756"/>
        <v>0.98085660187515533</v>
      </c>
      <c r="IC341" s="18">
        <f t="shared" ca="1" si="1757"/>
        <v>0.91359073328220464</v>
      </c>
      <c r="ID341" s="18">
        <f t="shared" ca="1" si="1758"/>
        <v>0.9285282831341789</v>
      </c>
      <c r="IE341" s="18">
        <f t="shared" ca="1" si="1759"/>
        <v>0.86783478265020719</v>
      </c>
      <c r="IF341" s="18">
        <f t="shared" ca="1" si="1760"/>
        <v>0.99743943765115783</v>
      </c>
      <c r="IG341" s="18">
        <f t="shared" ca="1" si="1761"/>
        <v>1.001249061694774</v>
      </c>
    </row>
    <row r="342" spans="1:241" x14ac:dyDescent="0.2">
      <c r="A342" s="182" t="s">
        <v>1080</v>
      </c>
      <c r="B342" s="1">
        <f t="shared" si="1794"/>
        <v>1965</v>
      </c>
      <c r="C342" s="42">
        <f>'Annual Data - MER Dec 2019 PNNL'!B29</f>
        <v>7279.9250000000002</v>
      </c>
      <c r="D342" s="42">
        <f>'Annual Data - MER Dec 2019 PNNL'!E29</f>
        <v>3177.0259999999998</v>
      </c>
      <c r="E342" s="42">
        <f>'Annual Data - MER Dec 2019 PNNL'!H29</f>
        <v>20085.170999999998</v>
      </c>
      <c r="F342" s="42">
        <f>'Annual Data - MER Dec 2019 PNNL'!K29</f>
        <v>12398.748</v>
      </c>
      <c r="G342" s="42">
        <f>'Annual Data - MER Dec 2019 PNNL'!N29</f>
        <v>11012.228999999999</v>
      </c>
      <c r="H342" s="42">
        <f t="shared" si="1762"/>
        <v>53953.098999999995</v>
      </c>
      <c r="I342" s="15">
        <f t="shared" si="1706"/>
        <v>3.3838708378900839</v>
      </c>
      <c r="J342" s="251">
        <f t="shared" si="1763"/>
        <v>42940.869999999995</v>
      </c>
      <c r="K342" s="251"/>
      <c r="L342" s="27">
        <f>[11]National!H274</f>
        <v>7267.8310000000001</v>
      </c>
      <c r="M342" s="42">
        <f>[10]Commercial_Total!D273</f>
        <v>3176.893</v>
      </c>
      <c r="N342" s="27"/>
      <c r="O342" s="27"/>
      <c r="P342" s="29">
        <f t="shared" si="1764"/>
        <v>11012.228999999999</v>
      </c>
      <c r="Q342" s="29">
        <f t="shared" si="1765"/>
        <v>21456.953000000001</v>
      </c>
      <c r="R342" s="27"/>
      <c r="S342" s="27"/>
      <c r="T342" s="1"/>
      <c r="U342" s="1"/>
      <c r="V342" s="1"/>
      <c r="W342" s="1"/>
      <c r="X342" s="1"/>
      <c r="Y342" s="1"/>
      <c r="AA342" s="23"/>
      <c r="AB342" s="23">
        <f t="shared" si="1707"/>
        <v>38329.005933125394</v>
      </c>
      <c r="AC342" s="23"/>
      <c r="AD342" s="58"/>
      <c r="AE342" s="27">
        <f t="shared" si="1708"/>
        <v>231.12661195779603</v>
      </c>
      <c r="AF342" s="27"/>
      <c r="AI342" s="267"/>
      <c r="AJ342" s="267">
        <f t="shared" si="1709"/>
        <v>82.884826325600244</v>
      </c>
      <c r="AK342" s="267"/>
      <c r="AL342" s="51"/>
      <c r="AM342" s="15"/>
      <c r="AN342" s="15"/>
      <c r="AO342" s="34"/>
      <c r="AP342" s="34"/>
      <c r="AR342" s="26"/>
      <c r="AS342" s="26">
        <f t="shared" si="1710"/>
        <v>1.2918492502171821</v>
      </c>
      <c r="AT342" s="26"/>
      <c r="AU342" s="26"/>
      <c r="AV342" s="26"/>
      <c r="AW342" s="26"/>
      <c r="AZ342" s="34"/>
      <c r="BA342" s="34"/>
      <c r="BB342" s="34"/>
      <c r="BD342" s="34"/>
      <c r="BE342" s="34"/>
      <c r="BI342" s="51"/>
      <c r="BJ342" s="258">
        <f>[10]Commercial_Total!Y273</f>
        <v>1.311159120118119</v>
      </c>
      <c r="BK342" s="51"/>
      <c r="BL342" s="1"/>
      <c r="BM342" s="258">
        <f>[14]Elec_Power_Sector!AF25</f>
        <v>1.0074670999138817</v>
      </c>
      <c r="BO342" s="1"/>
      <c r="BP342" s="258">
        <f>[10]Commercial_Total!X273</f>
        <v>0.98527267239753691</v>
      </c>
      <c r="BQ342" s="1"/>
      <c r="BR342" s="51"/>
      <c r="BS342" s="1"/>
      <c r="CA342" s="83">
        <f t="shared" si="1795"/>
        <v>0.52455635069361473</v>
      </c>
      <c r="CB342" s="83">
        <f t="shared" si="1711"/>
        <v>0</v>
      </c>
      <c r="CC342" s="83" t="str">
        <f t="shared" si="1712"/>
        <v>NA</v>
      </c>
      <c r="CD342" s="83" t="str">
        <f t="shared" si="1713"/>
        <v>NA</v>
      </c>
      <c r="CE342" s="83" t="str">
        <f t="shared" si="1714"/>
        <v>NA</v>
      </c>
      <c r="CF342" s="83" t="str">
        <f t="shared" si="1715"/>
        <v>NA</v>
      </c>
      <c r="CG342" s="84" t="str">
        <f t="shared" si="1766"/>
        <v xml:space="preserve">NA </v>
      </c>
      <c r="CH342" s="84">
        <f t="shared" si="1716"/>
        <v>0.30595184423693883</v>
      </c>
      <c r="CI342" s="9"/>
      <c r="CJ342" s="84" t="str">
        <f t="shared" si="1767"/>
        <v xml:space="preserve">NA </v>
      </c>
      <c r="CL342" s="87">
        <f t="shared" si="1717"/>
        <v>0</v>
      </c>
      <c r="CM342" s="87">
        <f t="shared" si="1768"/>
        <v>0</v>
      </c>
      <c r="CN342" s="92">
        <f t="shared" si="1769"/>
        <v>0</v>
      </c>
      <c r="CO342" s="92">
        <f t="shared" si="1770"/>
        <v>0</v>
      </c>
      <c r="CP342" s="5">
        <f t="shared" si="1771"/>
        <v>0</v>
      </c>
      <c r="CQ342" s="91">
        <f t="shared" si="1718"/>
        <v>0</v>
      </c>
      <c r="CR342" s="37" t="e">
        <f t="shared" si="1719"/>
        <v>#VALUE!</v>
      </c>
      <c r="CS342" t="e">
        <f t="shared" si="1720"/>
        <v>#VALUE!</v>
      </c>
      <c r="CT342" s="84" t="str">
        <f t="shared" si="1721"/>
        <v xml:space="preserve">NA </v>
      </c>
      <c r="CU342" s="205"/>
      <c r="CV342" s="244"/>
      <c r="CW342" s="5"/>
      <c r="CX342" s="26">
        <f t="shared" si="1722"/>
        <v>0.33871682526405311</v>
      </c>
      <c r="CY342" s="26">
        <f t="shared" si="1723"/>
        <v>0.14805890659312157</v>
      </c>
      <c r="CZ342" s="26">
        <f t="shared" si="1724"/>
        <v>0</v>
      </c>
      <c r="DA342" s="26">
        <f t="shared" si="1725"/>
        <v>0</v>
      </c>
      <c r="DB342" s="26">
        <f t="shared" si="1726"/>
        <v>0.51322426814282529</v>
      </c>
      <c r="DC342">
        <f t="shared" si="1772"/>
        <v>1</v>
      </c>
      <c r="DE342" s="26">
        <f t="shared" si="1796"/>
        <v>0.34343351189285209</v>
      </c>
      <c r="DF342" s="26">
        <f t="shared" si="1797"/>
        <v>0.14703216253822118</v>
      </c>
      <c r="DG342" s="26" t="e">
        <f t="shared" si="1798"/>
        <v>#DIV/0!</v>
      </c>
      <c r="DH342" s="26" t="e">
        <f t="shared" si="1799"/>
        <v>#DIV/0!</v>
      </c>
      <c r="DI342" s="26">
        <f t="shared" si="1800"/>
        <v>0.50950112920146706</v>
      </c>
      <c r="DJ342" s="26" t="e">
        <f t="shared" si="1801"/>
        <v>#DIV/0!</v>
      </c>
      <c r="DK342" s="26"/>
      <c r="DL342" s="26" t="e">
        <f t="shared" si="1802"/>
        <v>#DIV/0!</v>
      </c>
      <c r="DM342" s="26" t="e">
        <f t="shared" si="1803"/>
        <v>#DIV/0!</v>
      </c>
      <c r="DN342" s="26" t="e">
        <f t="shared" si="1804"/>
        <v>#DIV/0!</v>
      </c>
      <c r="DO342" s="26" t="e">
        <f t="shared" si="1805"/>
        <v>#DIV/0!</v>
      </c>
      <c r="DP342" s="26" t="e">
        <f t="shared" si="1806"/>
        <v>#DIV/0!</v>
      </c>
      <c r="DQ342" s="26" t="e">
        <f t="shared" si="1807"/>
        <v>#DIV/0!</v>
      </c>
      <c r="DR342" s="26"/>
      <c r="DS342" s="26"/>
      <c r="DT342" s="26" t="e">
        <f t="shared" si="1808"/>
        <v>#DIV/0!</v>
      </c>
      <c r="DU342" s="26">
        <f t="shared" si="1809"/>
        <v>4.3317191937702247E-2</v>
      </c>
      <c r="DV342" s="26" t="e">
        <f t="shared" si="1810"/>
        <v>#DIV/0!</v>
      </c>
      <c r="DW342" s="26" t="e">
        <f t="shared" si="1811"/>
        <v>#DIV/0!</v>
      </c>
      <c r="DX342" s="26" t="e">
        <f t="shared" si="1812"/>
        <v>#DIV/0!</v>
      </c>
      <c r="DZ342" s="26" t="e">
        <f t="shared" si="1813"/>
        <v>#DIV/0!</v>
      </c>
      <c r="EA342" s="26">
        <f t="shared" si="1814"/>
        <v>1</v>
      </c>
      <c r="EB342" s="26">
        <f t="shared" si="1727"/>
        <v>1.2503494173078693</v>
      </c>
      <c r="ED342" s="26" t="e">
        <f t="shared" si="1773"/>
        <v>#DIV/0!</v>
      </c>
      <c r="EE342" s="26" t="e">
        <f t="shared" si="1774"/>
        <v>#DIV/0!</v>
      </c>
      <c r="EF342" s="26" t="e">
        <f t="shared" si="1775"/>
        <v>#DIV/0!</v>
      </c>
      <c r="EG342" s="26" t="e">
        <f t="shared" si="1776"/>
        <v>#DIV/0!</v>
      </c>
      <c r="EH342" s="26" t="e">
        <f t="shared" si="1777"/>
        <v>#DIV/0!</v>
      </c>
      <c r="EJ342" s="26" t="e">
        <f t="shared" si="1778"/>
        <v>#DIV/0!</v>
      </c>
      <c r="EK342" s="26">
        <f t="shared" si="1815"/>
        <v>1</v>
      </c>
      <c r="EL342" s="26">
        <f t="shared" si="1728"/>
        <v>1.1189429524445618</v>
      </c>
      <c r="EO342" s="26" t="e">
        <f t="shared" si="1816"/>
        <v>#DIV/0!</v>
      </c>
      <c r="EP342" s="26">
        <f t="shared" si="1779"/>
        <v>3.7820875263100649E-2</v>
      </c>
      <c r="EQ342" s="26" t="e">
        <f t="shared" si="1780"/>
        <v>#DIV/0!</v>
      </c>
      <c r="ER342" s="26" t="e">
        <f t="shared" si="1781"/>
        <v>#DIV/0!</v>
      </c>
      <c r="ES342" s="26">
        <f t="shared" si="1782"/>
        <v>-3.2361704834979236E-3</v>
      </c>
      <c r="EU342" s="26" t="e">
        <f t="shared" si="1783"/>
        <v>#DIV/0!</v>
      </c>
      <c r="EV342" s="26">
        <f t="shared" si="1817"/>
        <v>1</v>
      </c>
      <c r="EW342" s="26">
        <f t="shared" si="1729"/>
        <v>1.2616578950062125</v>
      </c>
      <c r="EX342" s="26"/>
      <c r="EY342" s="26" t="e">
        <f t="shared" si="1784"/>
        <v>#DIV/0!</v>
      </c>
      <c r="EZ342" s="26">
        <f t="shared" si="1785"/>
        <v>5.4963166746017878E-3</v>
      </c>
      <c r="FA342" s="26" t="e">
        <f t="shared" si="1786"/>
        <v>#DIV/0!</v>
      </c>
      <c r="FB342" s="26" t="e">
        <f t="shared" si="1787"/>
        <v>#DIV/0!</v>
      </c>
      <c r="FC342" s="26" t="e">
        <f t="shared" si="1788"/>
        <v>#DIV/0!</v>
      </c>
      <c r="FD342" s="26"/>
      <c r="FE342" s="26" t="e">
        <f t="shared" si="1789"/>
        <v>#DIV/0!</v>
      </c>
      <c r="FF342" s="26">
        <f t="shared" si="1818"/>
        <v>1</v>
      </c>
      <c r="FG342" s="26">
        <f t="shared" si="1730"/>
        <v>0.99103676987734179</v>
      </c>
      <c r="FW342" s="26">
        <f t="shared" si="1731"/>
        <v>0.52455635069361473</v>
      </c>
      <c r="FY342" s="8">
        <f t="shared" si="1819"/>
        <v>16</v>
      </c>
      <c r="FZ342" t="b">
        <f t="shared" si="1790"/>
        <v>1</v>
      </c>
      <c r="GD342" s="11"/>
      <c r="GE342" s="11"/>
      <c r="GF342" s="11"/>
      <c r="GG342" s="17">
        <f t="shared" ca="1" si="1732"/>
        <v>2001</v>
      </c>
      <c r="GH342" s="18">
        <f t="shared" ca="1" si="1733"/>
        <v>1.6679578926186314</v>
      </c>
      <c r="GI342" s="18">
        <f t="shared" ca="1" si="1734"/>
        <v>0.84122054417629077</v>
      </c>
      <c r="GJ342" s="18">
        <f t="shared" ca="1" si="1735"/>
        <v>0.92292504605009162</v>
      </c>
      <c r="GK342" s="94">
        <f t="shared" ca="1" si="1791"/>
        <v>1.294975002323085</v>
      </c>
      <c r="GM342">
        <f t="shared" ca="1" si="1792"/>
        <v>2001</v>
      </c>
      <c r="GN342" s="18">
        <f t="shared" ca="1" si="1736"/>
        <v>0.78147195845087014</v>
      </c>
      <c r="GO342" s="18">
        <f t="shared" ca="1" si="1737"/>
        <v>0.88345882565454081</v>
      </c>
      <c r="GP342" s="18">
        <f t="shared" ca="1" si="1738"/>
        <v>0.94591326425277678</v>
      </c>
      <c r="GQ342" s="18">
        <f t="shared" ca="1" si="1739"/>
        <v>0.87586301026889168</v>
      </c>
      <c r="GR342" s="18">
        <f t="shared" ca="1" si="1740"/>
        <v>0.98956026921956719</v>
      </c>
      <c r="GY342" s="14"/>
      <c r="HA342">
        <f t="shared" si="1741"/>
        <v>0.37808437732291461</v>
      </c>
      <c r="HB342" t="e">
        <f t="shared" si="1742"/>
        <v>#VALUE!</v>
      </c>
      <c r="HC342" t="e">
        <f t="shared" si="1743"/>
        <v>#VALUE!</v>
      </c>
      <c r="HD342" t="e">
        <f t="shared" si="1744"/>
        <v>#VALUE!</v>
      </c>
      <c r="HE342" t="e">
        <f t="shared" si="1745"/>
        <v>#VALUE!</v>
      </c>
      <c r="HF342">
        <f t="shared" si="1746"/>
        <v>0.24842973571828317</v>
      </c>
      <c r="HH342" t="e">
        <f t="shared" si="1747"/>
        <v>#VALUE!</v>
      </c>
      <c r="HJ342">
        <f t="shared" si="1748"/>
        <v>0</v>
      </c>
      <c r="HK342">
        <f t="shared" si="1749"/>
        <v>1.3288402064835945</v>
      </c>
      <c r="HL342">
        <f t="shared" si="1750"/>
        <v>0</v>
      </c>
      <c r="HM342">
        <f t="shared" si="1751"/>
        <v>0</v>
      </c>
      <c r="HN342">
        <f t="shared" si="1752"/>
        <v>0</v>
      </c>
      <c r="HP342" s="8">
        <f t="shared" si="1820"/>
        <v>16</v>
      </c>
      <c r="HQ342" t="b">
        <f t="shared" si="1793"/>
        <v>1</v>
      </c>
      <c r="HT342" s="11"/>
      <c r="HU342" s="11"/>
      <c r="HV342" s="11"/>
      <c r="HW342" s="17">
        <f t="shared" ca="1" si="1753"/>
        <v>2001</v>
      </c>
      <c r="HX342" s="18">
        <f t="shared" ca="1" si="1754"/>
        <v>1.2022136809471147</v>
      </c>
      <c r="HY342" s="18">
        <f t="shared" ca="1" si="1755"/>
        <v>0.89848600743390072</v>
      </c>
      <c r="HZ342" s="18">
        <f t="shared" ca="1" si="1756"/>
        <v>0.97346170143548849</v>
      </c>
      <c r="IC342" s="18">
        <f t="shared" ca="1" si="1757"/>
        <v>0.86925716261493235</v>
      </c>
      <c r="ID342" s="18">
        <f t="shared" ca="1" si="1758"/>
        <v>0.86866540815228754</v>
      </c>
      <c r="IE342" s="18">
        <f t="shared" ca="1" si="1759"/>
        <v>0.86118070281255399</v>
      </c>
      <c r="IF342" s="18">
        <f t="shared" ca="1" si="1760"/>
        <v>0.98661553360533549</v>
      </c>
      <c r="IG342" s="18">
        <f t="shared" ca="1" si="1761"/>
        <v>0.97583003373487287</v>
      </c>
    </row>
    <row r="343" spans="1:241" x14ac:dyDescent="0.2">
      <c r="A343" s="182" t="s">
        <v>1080</v>
      </c>
      <c r="B343" s="1">
        <f t="shared" si="1794"/>
        <v>1966</v>
      </c>
      <c r="C343" s="42">
        <f>'Annual Data - MER Dec 2019 PNNL'!B30</f>
        <v>7500.9219999999996</v>
      </c>
      <c r="D343" s="42">
        <f>'Annual Data - MER Dec 2019 PNNL'!E30</f>
        <v>3409.0839999999998</v>
      </c>
      <c r="E343" s="42">
        <f>'Annual Data - MER Dec 2019 PNNL'!H30</f>
        <v>20989.144</v>
      </c>
      <c r="F343" s="42">
        <f>'Annual Data - MER Dec 2019 PNNL'!K30</f>
        <v>13067.569</v>
      </c>
      <c r="G343" s="42">
        <f>'Annual Data - MER Dec 2019 PNNL'!N30</f>
        <v>11982.651</v>
      </c>
      <c r="H343" s="42">
        <f t="shared" si="1762"/>
        <v>56949.369999999995</v>
      </c>
      <c r="I343" s="15">
        <f t="shared" si="1706"/>
        <v>3.3926801141477725</v>
      </c>
      <c r="J343" s="251">
        <f t="shared" si="1763"/>
        <v>44966.718999999997</v>
      </c>
      <c r="K343" s="251"/>
      <c r="L343" s="27">
        <f>[11]National!H275</f>
        <v>7482.7839999999997</v>
      </c>
      <c r="M343" s="42">
        <f>[10]Commercial_Total!D274</f>
        <v>3408.944</v>
      </c>
      <c r="N343" s="27"/>
      <c r="O343" s="27"/>
      <c r="P343" s="29">
        <f t="shared" si="1764"/>
        <v>11982.651</v>
      </c>
      <c r="Q343" s="29">
        <f t="shared" si="1765"/>
        <v>22874.379000000001</v>
      </c>
      <c r="R343" s="27"/>
      <c r="S343" s="27"/>
      <c r="T343" s="1"/>
      <c r="U343" s="1"/>
      <c r="V343" s="1"/>
      <c r="W343" s="1"/>
      <c r="X343" s="1"/>
      <c r="Y343" s="1"/>
      <c r="AA343" s="23"/>
      <c r="AB343" s="23">
        <f t="shared" si="1707"/>
        <v>39236.168078555282</v>
      </c>
      <c r="AC343" s="23"/>
      <c r="AD343" s="58"/>
      <c r="AE343" s="27">
        <f t="shared" si="1708"/>
        <v>251.82708089097306</v>
      </c>
      <c r="AF343" s="27"/>
      <c r="AI343" s="267"/>
      <c r="AJ343" s="267">
        <f t="shared" si="1709"/>
        <v>86.882694384806015</v>
      </c>
      <c r="AK343" s="267"/>
      <c r="AL343" s="51"/>
      <c r="AM343" s="15"/>
      <c r="AN343" s="15"/>
      <c r="AO343" s="34"/>
      <c r="AP343" s="34"/>
      <c r="AR343" s="26"/>
      <c r="AS343" s="26">
        <f t="shared" si="1710"/>
        <v>1.3541603279343952</v>
      </c>
      <c r="AT343" s="26"/>
      <c r="AU343" s="26"/>
      <c r="AV343" s="26"/>
      <c r="AW343" s="26"/>
      <c r="AZ343" s="34"/>
      <c r="BA343" s="34"/>
      <c r="BB343" s="34"/>
      <c r="BD343" s="34"/>
      <c r="BE343" s="34"/>
      <c r="BI343" s="51"/>
      <c r="BJ343" s="258">
        <f>[10]Commercial_Total!Y274</f>
        <v>1.3463207051561346</v>
      </c>
      <c r="BK343" s="51"/>
      <c r="BL343" s="1"/>
      <c r="BM343" s="258">
        <f>[14]Elec_Power_Sector!AF26</f>
        <v>1.0094282221323612</v>
      </c>
      <c r="BO343" s="1"/>
      <c r="BP343" s="258">
        <f>[10]Commercial_Total!X274</f>
        <v>1.0058229980035489</v>
      </c>
      <c r="BQ343" s="1"/>
      <c r="BR343" s="51"/>
      <c r="BS343" s="1"/>
      <c r="CA343" s="83">
        <f t="shared" si="1795"/>
        <v>0.5591553369973965</v>
      </c>
      <c r="CB343" s="83">
        <f t="shared" si="1711"/>
        <v>0</v>
      </c>
      <c r="CC343" s="83" t="str">
        <f t="shared" si="1712"/>
        <v>NA</v>
      </c>
      <c r="CD343" s="83" t="str">
        <f t="shared" si="1713"/>
        <v>NA</v>
      </c>
      <c r="CE343" s="83" t="str">
        <f t="shared" si="1714"/>
        <v>NA</v>
      </c>
      <c r="CF343" s="83" t="str">
        <f t="shared" si="1715"/>
        <v>NA</v>
      </c>
      <c r="CG343" s="84" t="str">
        <f t="shared" si="1766"/>
        <v xml:space="preserve">NA </v>
      </c>
      <c r="CH343" s="84">
        <f t="shared" si="1716"/>
        <v>0.32616273339577639</v>
      </c>
      <c r="CI343" s="9"/>
      <c r="CJ343" s="84" t="str">
        <f t="shared" si="1767"/>
        <v xml:space="preserve">NA </v>
      </c>
      <c r="CL343" s="87">
        <f t="shared" si="1717"/>
        <v>0</v>
      </c>
      <c r="CM343" s="87">
        <f t="shared" si="1768"/>
        <v>0</v>
      </c>
      <c r="CN343" s="92">
        <f t="shared" si="1769"/>
        <v>0</v>
      </c>
      <c r="CO343" s="92">
        <f t="shared" si="1770"/>
        <v>0</v>
      </c>
      <c r="CP343" s="5">
        <f t="shared" si="1771"/>
        <v>0</v>
      </c>
      <c r="CQ343" s="91">
        <f t="shared" si="1718"/>
        <v>0</v>
      </c>
      <c r="CR343" s="37" t="e">
        <f t="shared" si="1719"/>
        <v>#VALUE!</v>
      </c>
      <c r="CS343" t="e">
        <f t="shared" si="1720"/>
        <v>#VALUE!</v>
      </c>
      <c r="CT343" s="84" t="str">
        <f t="shared" si="1721"/>
        <v xml:space="preserve">NA </v>
      </c>
      <c r="CU343" s="205"/>
      <c r="CV343" s="244"/>
      <c r="CW343" s="5"/>
      <c r="CX343" s="26">
        <f t="shared" si="1722"/>
        <v>0.32712512107978975</v>
      </c>
      <c r="CY343" s="26">
        <f t="shared" si="1723"/>
        <v>0.14902892008565566</v>
      </c>
      <c r="CZ343" s="26">
        <f t="shared" si="1724"/>
        <v>0</v>
      </c>
      <c r="DA343" s="26">
        <f t="shared" si="1725"/>
        <v>0</v>
      </c>
      <c r="DB343" s="26">
        <f t="shared" si="1726"/>
        <v>0.52384595883455454</v>
      </c>
      <c r="DC343">
        <f t="shared" si="1772"/>
        <v>1</v>
      </c>
      <c r="DE343" s="26">
        <f t="shared" si="1796"/>
        <v>0.33288733694438483</v>
      </c>
      <c r="DF343" s="26">
        <f t="shared" si="1797"/>
        <v>0.14854338547705159</v>
      </c>
      <c r="DG343" s="26" t="e">
        <f t="shared" si="1798"/>
        <v>#DIV/0!</v>
      </c>
      <c r="DH343" s="26" t="e">
        <f t="shared" si="1799"/>
        <v>#DIV/0!</v>
      </c>
      <c r="DI343" s="26">
        <f t="shared" si="1800"/>
        <v>0.5185169817257187</v>
      </c>
      <c r="DJ343" s="26" t="e">
        <f t="shared" si="1801"/>
        <v>#DIV/0!</v>
      </c>
      <c r="DK343" s="26"/>
      <c r="DL343" s="26" t="e">
        <f t="shared" si="1802"/>
        <v>#DIV/0!</v>
      </c>
      <c r="DM343" s="26" t="e">
        <f t="shared" si="1803"/>
        <v>#DIV/0!</v>
      </c>
      <c r="DN343" s="26" t="e">
        <f t="shared" si="1804"/>
        <v>#DIV/0!</v>
      </c>
      <c r="DO343" s="26" t="e">
        <f t="shared" si="1805"/>
        <v>#DIV/0!</v>
      </c>
      <c r="DP343" s="26" t="e">
        <f t="shared" si="1806"/>
        <v>#DIV/0!</v>
      </c>
      <c r="DQ343" s="26" t="e">
        <f t="shared" si="1807"/>
        <v>#DIV/0!</v>
      </c>
      <c r="DR343" s="26"/>
      <c r="DS343" s="26"/>
      <c r="DT343" s="26" t="e">
        <f t="shared" si="1808"/>
        <v>#DIV/0!</v>
      </c>
      <c r="DU343" s="26">
        <f t="shared" si="1809"/>
        <v>4.7106858912431833E-2</v>
      </c>
      <c r="DV343" s="26" t="e">
        <f t="shared" si="1810"/>
        <v>#DIV/0!</v>
      </c>
      <c r="DW343" s="26" t="e">
        <f t="shared" si="1811"/>
        <v>#DIV/0!</v>
      </c>
      <c r="DX343" s="26" t="e">
        <f t="shared" si="1812"/>
        <v>#DIV/0!</v>
      </c>
      <c r="DZ343" s="26" t="e">
        <f t="shared" si="1813"/>
        <v>#DIV/0!</v>
      </c>
      <c r="EA343" s="26">
        <f t="shared" si="1814"/>
        <v>1</v>
      </c>
      <c r="EB343" s="26">
        <f t="shared" si="1727"/>
        <v>1.2503494173078693</v>
      </c>
      <c r="ED343" s="26" t="e">
        <f t="shared" si="1773"/>
        <v>#DIV/0!</v>
      </c>
      <c r="EE343" s="26" t="e">
        <f t="shared" si="1774"/>
        <v>#DIV/0!</v>
      </c>
      <c r="EF343" s="26" t="e">
        <f t="shared" si="1775"/>
        <v>#DIV/0!</v>
      </c>
      <c r="EG343" s="26" t="e">
        <f t="shared" si="1776"/>
        <v>#DIV/0!</v>
      </c>
      <c r="EH343" s="26" t="e">
        <f t="shared" si="1777"/>
        <v>#DIV/0!</v>
      </c>
      <c r="EJ343" s="26" t="e">
        <f t="shared" si="1778"/>
        <v>#DIV/0!</v>
      </c>
      <c r="EK343" s="26">
        <f t="shared" si="1815"/>
        <v>1</v>
      </c>
      <c r="EL343" s="26">
        <f t="shared" si="1728"/>
        <v>1.1189429524445618</v>
      </c>
      <c r="EO343" s="26" t="e">
        <f t="shared" si="1816"/>
        <v>#DIV/0!</v>
      </c>
      <c r="EP343" s="26">
        <f t="shared" si="1779"/>
        <v>2.6463897683911775E-2</v>
      </c>
      <c r="EQ343" s="26" t="e">
        <f t="shared" si="1780"/>
        <v>#DIV/0!</v>
      </c>
      <c r="ER343" s="26" t="e">
        <f t="shared" si="1781"/>
        <v>#DIV/0!</v>
      </c>
      <c r="ES343" s="26">
        <f t="shared" si="1782"/>
        <v>1.944694714789294E-3</v>
      </c>
      <c r="EU343" s="26" t="e">
        <f t="shared" si="1783"/>
        <v>#DIV/0!</v>
      </c>
      <c r="EV343" s="26">
        <f t="shared" si="1817"/>
        <v>1</v>
      </c>
      <c r="EW343" s="26">
        <f t="shared" si="1729"/>
        <v>1.2616578950062125</v>
      </c>
      <c r="EX343" s="26"/>
      <c r="EY343" s="26" t="e">
        <f t="shared" si="1784"/>
        <v>#DIV/0!</v>
      </c>
      <c r="EZ343" s="26">
        <f t="shared" si="1785"/>
        <v>2.0642961228520065E-2</v>
      </c>
      <c r="FA343" s="26" t="e">
        <f t="shared" si="1786"/>
        <v>#DIV/0!</v>
      </c>
      <c r="FB343" s="26" t="e">
        <f t="shared" si="1787"/>
        <v>#DIV/0!</v>
      </c>
      <c r="FC343" s="26" t="e">
        <f t="shared" si="1788"/>
        <v>#DIV/0!</v>
      </c>
      <c r="FD343" s="26"/>
      <c r="FE343" s="26" t="e">
        <f t="shared" si="1789"/>
        <v>#DIV/0!</v>
      </c>
      <c r="FF343" s="26">
        <f t="shared" si="1818"/>
        <v>1</v>
      </c>
      <c r="FG343" s="26">
        <f t="shared" si="1730"/>
        <v>0.99103676987734179</v>
      </c>
      <c r="FW343" s="26">
        <f t="shared" si="1731"/>
        <v>0.5591553369973965</v>
      </c>
      <c r="FY343" s="8">
        <f t="shared" si="1819"/>
        <v>17</v>
      </c>
      <c r="FZ343" t="b">
        <f t="shared" si="1790"/>
        <v>1</v>
      </c>
      <c r="GD343" s="11"/>
      <c r="GE343" s="11"/>
      <c r="GF343" s="11"/>
      <c r="GG343" s="17">
        <f t="shared" ca="1" si="1732"/>
        <v>2002</v>
      </c>
      <c r="GH343" s="18">
        <f t="shared" ca="1" si="1733"/>
        <v>1.6970104765378375</v>
      </c>
      <c r="GI343" s="18">
        <f t="shared" ca="1" si="1734"/>
        <v>0.849066719873798</v>
      </c>
      <c r="GJ343" s="18">
        <f t="shared" ca="1" si="1735"/>
        <v>0.90397211424191137</v>
      </c>
      <c r="GK343" s="94">
        <f t="shared" ca="1" si="1791"/>
        <v>1.3025109275955273</v>
      </c>
      <c r="GM343">
        <f t="shared" ca="1" si="1792"/>
        <v>2002</v>
      </c>
      <c r="GN343" s="18">
        <f t="shared" ca="1" si="1736"/>
        <v>0.75588158327525345</v>
      </c>
      <c r="GO343" s="18">
        <f t="shared" ca="1" si="1737"/>
        <v>0.86902030532893915</v>
      </c>
      <c r="GP343" s="18">
        <f t="shared" ca="1" si="1738"/>
        <v>0.87924513681759775</v>
      </c>
      <c r="GQ343" s="18">
        <f t="shared" ca="1" si="1739"/>
        <v>0.8743059551899488</v>
      </c>
      <c r="GR343" s="18">
        <f t="shared" ca="1" si="1740"/>
        <v>0.97966656998093815</v>
      </c>
      <c r="GY343" s="14"/>
      <c r="HA343">
        <f t="shared" si="1741"/>
        <v>0.40302228184999178</v>
      </c>
      <c r="HB343" t="e">
        <f t="shared" si="1742"/>
        <v>#VALUE!</v>
      </c>
      <c r="HC343" t="e">
        <f t="shared" si="1743"/>
        <v>#VALUE!</v>
      </c>
      <c r="HD343" t="e">
        <f t="shared" si="1744"/>
        <v>#VALUE!</v>
      </c>
      <c r="HE343" t="e">
        <f t="shared" si="1745"/>
        <v>#VALUE!</v>
      </c>
      <c r="HF343">
        <f t="shared" si="1746"/>
        <v>0.26484076884960533</v>
      </c>
      <c r="HH343" t="e">
        <f t="shared" si="1747"/>
        <v>#VALUE!</v>
      </c>
      <c r="HJ343">
        <f t="shared" si="1748"/>
        <v>0</v>
      </c>
      <c r="HK343">
        <f t="shared" si="1749"/>
        <v>1.3929355065861695</v>
      </c>
      <c r="HL343">
        <f t="shared" si="1750"/>
        <v>0</v>
      </c>
      <c r="HM343">
        <f t="shared" si="1751"/>
        <v>0</v>
      </c>
      <c r="HN343">
        <f t="shared" si="1752"/>
        <v>0</v>
      </c>
      <c r="HP343" s="8">
        <f t="shared" si="1820"/>
        <v>17</v>
      </c>
      <c r="HQ343" t="b">
        <f t="shared" si="1793"/>
        <v>1</v>
      </c>
      <c r="HT343" s="11"/>
      <c r="HU343" s="11"/>
      <c r="HV343" s="11"/>
      <c r="HW343" s="17">
        <f t="shared" ca="1" si="1753"/>
        <v>2002</v>
      </c>
      <c r="HX343" s="18">
        <f t="shared" ca="1" si="1754"/>
        <v>1.2231539061225229</v>
      </c>
      <c r="HY343" s="18">
        <f t="shared" ca="1" si="1755"/>
        <v>0.90686630570987914</v>
      </c>
      <c r="HZ343" s="18">
        <f t="shared" ca="1" si="1756"/>
        <v>0.95347096294145417</v>
      </c>
      <c r="IC343" s="18">
        <f t="shared" ca="1" si="1757"/>
        <v>0.86796223751310231</v>
      </c>
      <c r="ID343" s="18">
        <f t="shared" ca="1" si="1758"/>
        <v>0.86411655441469604</v>
      </c>
      <c r="IE343" s="18">
        <f t="shared" ca="1" si="1759"/>
        <v>0.81354298022970162</v>
      </c>
      <c r="IF343" s="18">
        <f t="shared" ca="1" si="1760"/>
        <v>0.99037595156305147</v>
      </c>
      <c r="IG343" s="18">
        <f t="shared" ca="1" si="1761"/>
        <v>0.9815241037662924</v>
      </c>
    </row>
    <row r="344" spans="1:241" x14ac:dyDescent="0.2">
      <c r="A344" s="182" t="s">
        <v>1080</v>
      </c>
      <c r="B344" s="1">
        <f t="shared" si="1794"/>
        <v>1967</v>
      </c>
      <c r="C344" s="42">
        <f>'Annual Data - MER Dec 2019 PNNL'!B31</f>
        <v>7711.9530000000004</v>
      </c>
      <c r="D344" s="42">
        <f>'Annual Data - MER Dec 2019 PNNL'!E31</f>
        <v>3767.8440000000001</v>
      </c>
      <c r="E344" s="42">
        <f>'Annual Data - MER Dec 2019 PNNL'!H31</f>
        <v>21002.448</v>
      </c>
      <c r="F344" s="42">
        <f>'Annual Data - MER Dec 2019 PNNL'!K31</f>
        <v>13718.245000000001</v>
      </c>
      <c r="G344" s="42">
        <f>'Annual Data - MER Dec 2019 PNNL'!N31</f>
        <v>12694.663</v>
      </c>
      <c r="H344" s="42">
        <f t="shared" si="1762"/>
        <v>58895.153000000006</v>
      </c>
      <c r="I344" s="15">
        <f t="shared" si="1706"/>
        <v>3.3847659890111497</v>
      </c>
      <c r="J344" s="251">
        <f t="shared" si="1763"/>
        <v>46200.490000000005</v>
      </c>
      <c r="K344" s="251"/>
      <c r="L344" s="27">
        <f>[11]National!H276</f>
        <v>7697.2410000000009</v>
      </c>
      <c r="M344" s="42">
        <f>[10]Commercial_Total!D275</f>
        <v>3767.6930000000002</v>
      </c>
      <c r="N344" s="27"/>
      <c r="O344" s="27"/>
      <c r="P344" s="29">
        <f t="shared" si="1764"/>
        <v>12694.663</v>
      </c>
      <c r="Q344" s="29">
        <f t="shared" si="1765"/>
        <v>24159.597000000002</v>
      </c>
      <c r="R344" s="27"/>
      <c r="S344" s="27"/>
      <c r="T344" s="1"/>
      <c r="U344" s="1"/>
      <c r="V344" s="1"/>
      <c r="W344" s="1"/>
      <c r="X344" s="1"/>
      <c r="Y344" s="1"/>
      <c r="AA344" s="23"/>
      <c r="AB344" s="23">
        <f t="shared" si="1707"/>
        <v>40166.88589064408</v>
      </c>
      <c r="AC344" s="23"/>
      <c r="AD344" s="58"/>
      <c r="AE344" s="27">
        <f t="shared" si="1708"/>
        <v>271.15445486518172</v>
      </c>
      <c r="AF344" s="27"/>
      <c r="AI344" s="267"/>
      <c r="AJ344" s="267">
        <f t="shared" si="1709"/>
        <v>93.800973524751001</v>
      </c>
      <c r="AK344" s="267"/>
      <c r="AL344" s="51"/>
      <c r="AM344" s="15"/>
      <c r="AN344" s="15"/>
      <c r="AO344" s="34"/>
      <c r="AP344" s="34"/>
      <c r="AR344" s="26"/>
      <c r="AS344" s="26">
        <f t="shared" si="1710"/>
        <v>1.4619891563935634</v>
      </c>
      <c r="AT344" s="26"/>
      <c r="AU344" s="26"/>
      <c r="AV344" s="26"/>
      <c r="AW344" s="26"/>
      <c r="AZ344" s="34"/>
      <c r="BA344" s="34"/>
      <c r="BB344" s="34"/>
      <c r="BD344" s="34"/>
      <c r="BE344" s="34"/>
      <c r="BI344" s="51"/>
      <c r="BJ344" s="258">
        <f>[10]Commercial_Total!Y275</f>
        <v>1.4731248039879783</v>
      </c>
      <c r="BK344" s="51"/>
      <c r="BL344" s="1"/>
      <c r="BM344" s="258">
        <f>[14]Elec_Power_Sector!AF27</f>
        <v>1.0073679565420188</v>
      </c>
      <c r="BO344" s="1"/>
      <c r="BP344" s="258">
        <f>[10]Commercial_Total!X275</f>
        <v>0.9924407982512623</v>
      </c>
      <c r="BQ344" s="1"/>
      <c r="BR344" s="51"/>
      <c r="BS344" s="1"/>
      <c r="CA344" s="83">
        <f t="shared" si="1795"/>
        <v>0.57448654903095164</v>
      </c>
      <c r="CB344" s="83">
        <f t="shared" si="1711"/>
        <v>0</v>
      </c>
      <c r="CC344" s="83" t="str">
        <f t="shared" si="1712"/>
        <v>NA</v>
      </c>
      <c r="CD344" s="83" t="str">
        <f t="shared" si="1713"/>
        <v>NA</v>
      </c>
      <c r="CE344" s="83" t="str">
        <f t="shared" si="1714"/>
        <v>NA</v>
      </c>
      <c r="CF344" s="83" t="str">
        <f t="shared" si="1715"/>
        <v>NA</v>
      </c>
      <c r="CG344" s="84" t="str">
        <f t="shared" si="1766"/>
        <v xml:space="preserve">NA </v>
      </c>
      <c r="CH344" s="84">
        <f t="shared" si="1716"/>
        <v>0.34448848623433231</v>
      </c>
      <c r="CI344" s="9"/>
      <c r="CJ344" s="84" t="str">
        <f t="shared" si="1767"/>
        <v xml:space="preserve">NA </v>
      </c>
      <c r="CL344" s="87">
        <f t="shared" si="1717"/>
        <v>0</v>
      </c>
      <c r="CM344" s="87">
        <f t="shared" si="1768"/>
        <v>0</v>
      </c>
      <c r="CN344" s="92">
        <f t="shared" si="1769"/>
        <v>0</v>
      </c>
      <c r="CO344" s="92">
        <f t="shared" si="1770"/>
        <v>0</v>
      </c>
      <c r="CP344" s="5">
        <f t="shared" si="1771"/>
        <v>0</v>
      </c>
      <c r="CQ344" s="91">
        <f t="shared" si="1718"/>
        <v>0</v>
      </c>
      <c r="CR344" s="37" t="e">
        <f t="shared" si="1719"/>
        <v>#VALUE!</v>
      </c>
      <c r="CS344" t="e">
        <f t="shared" si="1720"/>
        <v>#VALUE!</v>
      </c>
      <c r="CT344" s="84" t="str">
        <f t="shared" si="1721"/>
        <v xml:space="preserve">NA </v>
      </c>
      <c r="CU344" s="205"/>
      <c r="CV344" s="244"/>
      <c r="CW344" s="5"/>
      <c r="CX344" s="26">
        <f t="shared" si="1722"/>
        <v>0.31859972664279129</v>
      </c>
      <c r="CY344" s="26">
        <f t="shared" si="1723"/>
        <v>0.15595015926797123</v>
      </c>
      <c r="CZ344" s="26">
        <f t="shared" si="1724"/>
        <v>0</v>
      </c>
      <c r="DA344" s="26">
        <f t="shared" si="1725"/>
        <v>0</v>
      </c>
      <c r="DB344" s="26">
        <f t="shared" si="1726"/>
        <v>0.52545011408923747</v>
      </c>
      <c r="DC344">
        <f t="shared" si="1772"/>
        <v>1</v>
      </c>
      <c r="DE344" s="26">
        <f t="shared" si="1796"/>
        <v>0.32284366310237128</v>
      </c>
      <c r="DF344" s="26">
        <f t="shared" si="1797"/>
        <v>0.15246335748055739</v>
      </c>
      <c r="DG344" s="26" t="e">
        <f t="shared" si="1798"/>
        <v>#DIV/0!</v>
      </c>
      <c r="DH344" s="26" t="e">
        <f t="shared" si="1799"/>
        <v>#DIV/0!</v>
      </c>
      <c r="DI344" s="26">
        <f t="shared" si="1800"/>
        <v>0.52464762772507278</v>
      </c>
      <c r="DJ344" s="26" t="e">
        <f t="shared" si="1801"/>
        <v>#DIV/0!</v>
      </c>
      <c r="DK344" s="26"/>
      <c r="DL344" s="26" t="e">
        <f t="shared" si="1802"/>
        <v>#DIV/0!</v>
      </c>
      <c r="DM344" s="26" t="e">
        <f t="shared" si="1803"/>
        <v>#DIV/0!</v>
      </c>
      <c r="DN344" s="26" t="e">
        <f t="shared" si="1804"/>
        <v>#DIV/0!</v>
      </c>
      <c r="DO344" s="26" t="e">
        <f t="shared" si="1805"/>
        <v>#DIV/0!</v>
      </c>
      <c r="DP344" s="26" t="e">
        <f t="shared" si="1806"/>
        <v>#DIV/0!</v>
      </c>
      <c r="DQ344" s="26" t="e">
        <f t="shared" si="1807"/>
        <v>#DIV/0!</v>
      </c>
      <c r="DR344" s="26"/>
      <c r="DS344" s="26"/>
      <c r="DT344" s="26" t="e">
        <f t="shared" si="1808"/>
        <v>#DIV/0!</v>
      </c>
      <c r="DU344" s="26">
        <f t="shared" si="1809"/>
        <v>7.6616366265808311E-2</v>
      </c>
      <c r="DV344" s="26" t="e">
        <f t="shared" si="1810"/>
        <v>#DIV/0!</v>
      </c>
      <c r="DW344" s="26" t="e">
        <f t="shared" si="1811"/>
        <v>#DIV/0!</v>
      </c>
      <c r="DX344" s="26" t="e">
        <f t="shared" si="1812"/>
        <v>#DIV/0!</v>
      </c>
      <c r="DZ344" s="26" t="e">
        <f t="shared" si="1813"/>
        <v>#DIV/0!</v>
      </c>
      <c r="EA344" s="26">
        <f t="shared" si="1814"/>
        <v>1</v>
      </c>
      <c r="EB344" s="26">
        <f t="shared" si="1727"/>
        <v>1.2503494173078693</v>
      </c>
      <c r="ED344" s="26" t="e">
        <f t="shared" si="1773"/>
        <v>#DIV/0!</v>
      </c>
      <c r="EE344" s="26" t="e">
        <f t="shared" si="1774"/>
        <v>#DIV/0!</v>
      </c>
      <c r="EF344" s="26" t="e">
        <f t="shared" si="1775"/>
        <v>#DIV/0!</v>
      </c>
      <c r="EG344" s="26" t="e">
        <f t="shared" si="1776"/>
        <v>#DIV/0!</v>
      </c>
      <c r="EH344" s="26" t="e">
        <f t="shared" si="1777"/>
        <v>#DIV/0!</v>
      </c>
      <c r="EJ344" s="26" t="e">
        <f t="shared" si="1778"/>
        <v>#DIV/0!</v>
      </c>
      <c r="EK344" s="26">
        <f t="shared" si="1815"/>
        <v>1</v>
      </c>
      <c r="EL344" s="26">
        <f t="shared" si="1728"/>
        <v>1.1189429524445618</v>
      </c>
      <c r="EO344" s="26" t="e">
        <f t="shared" si="1816"/>
        <v>#DIV/0!</v>
      </c>
      <c r="EP344" s="26">
        <f t="shared" si="1779"/>
        <v>9.0010393461433635E-2</v>
      </c>
      <c r="EQ344" s="26" t="e">
        <f t="shared" si="1780"/>
        <v>#DIV/0!</v>
      </c>
      <c r="ER344" s="26" t="e">
        <f t="shared" si="1781"/>
        <v>#DIV/0!</v>
      </c>
      <c r="ES344" s="26">
        <f t="shared" si="1782"/>
        <v>-2.0431081026496259E-3</v>
      </c>
      <c r="EU344" s="26" t="e">
        <f t="shared" si="1783"/>
        <v>#DIV/0!</v>
      </c>
      <c r="EV344" s="26">
        <f t="shared" si="1817"/>
        <v>1</v>
      </c>
      <c r="EW344" s="26">
        <f t="shared" si="1729"/>
        <v>1.2616578950062125</v>
      </c>
      <c r="EX344" s="26"/>
      <c r="EY344" s="26" t="e">
        <f t="shared" si="1784"/>
        <v>#DIV/0!</v>
      </c>
      <c r="EZ344" s="26">
        <f t="shared" si="1785"/>
        <v>-1.3394027195625215E-2</v>
      </c>
      <c r="FA344" s="26" t="e">
        <f t="shared" si="1786"/>
        <v>#DIV/0!</v>
      </c>
      <c r="FB344" s="26" t="e">
        <f t="shared" si="1787"/>
        <v>#DIV/0!</v>
      </c>
      <c r="FC344" s="26" t="e">
        <f t="shared" si="1788"/>
        <v>#DIV/0!</v>
      </c>
      <c r="FD344" s="26"/>
      <c r="FE344" s="26" t="e">
        <f t="shared" si="1789"/>
        <v>#DIV/0!</v>
      </c>
      <c r="FF344" s="26">
        <f t="shared" si="1818"/>
        <v>1</v>
      </c>
      <c r="FG344" s="26">
        <f t="shared" si="1730"/>
        <v>0.99103676987734179</v>
      </c>
      <c r="FW344" s="26">
        <f t="shared" si="1731"/>
        <v>0.57448654903095164</v>
      </c>
      <c r="FY344" s="8">
        <f t="shared" si="1819"/>
        <v>18</v>
      </c>
      <c r="FZ344" t="b">
        <f t="shared" si="1790"/>
        <v>1</v>
      </c>
      <c r="GD344" s="11"/>
      <c r="GE344" s="11"/>
      <c r="GF344" s="11"/>
      <c r="GG344" s="17">
        <f t="shared" ca="1" si="1732"/>
        <v>2003</v>
      </c>
      <c r="GH344" s="18">
        <f t="shared" ca="1" si="1733"/>
        <v>1.7455572184980694</v>
      </c>
      <c r="GI344" s="18">
        <f t="shared" ca="1" si="1734"/>
        <v>0.8340910380451857</v>
      </c>
      <c r="GJ344" s="18">
        <f t="shared" ca="1" si="1735"/>
        <v>0.89744712999411225</v>
      </c>
      <c r="GK344" s="94">
        <f t="shared" ca="1" si="1791"/>
        <v>1.3066414087519145</v>
      </c>
      <c r="GM344">
        <f t="shared" ca="1" si="1792"/>
        <v>2003</v>
      </c>
      <c r="GN344" s="18">
        <f t="shared" ca="1" si="1736"/>
        <v>0.74953008093870466</v>
      </c>
      <c r="GO344" s="18">
        <f t="shared" ca="1" si="1737"/>
        <v>0.86820474254691948</v>
      </c>
      <c r="GP344" s="18">
        <f t="shared" ca="1" si="1738"/>
        <v>0.86301802632027802</v>
      </c>
      <c r="GQ344" s="18">
        <f t="shared" ca="1" si="1739"/>
        <v>0.87040310165455204</v>
      </c>
      <c r="GR344" s="18">
        <f t="shared" ca="1" si="1740"/>
        <v>0.97466813493022053</v>
      </c>
      <c r="GY344" s="14"/>
      <c r="HA344">
        <f t="shared" si="1741"/>
        <v>0.41407255652047786</v>
      </c>
      <c r="HB344" t="e">
        <f t="shared" si="1742"/>
        <v>#VALUE!</v>
      </c>
      <c r="HC344" t="e">
        <f t="shared" si="1743"/>
        <v>#VALUE!</v>
      </c>
      <c r="HD344" t="e">
        <f t="shared" si="1744"/>
        <v>#VALUE!</v>
      </c>
      <c r="HE344" t="e">
        <f t="shared" si="1745"/>
        <v>#VALUE!</v>
      </c>
      <c r="HF344">
        <f t="shared" si="1746"/>
        <v>0.27972109077044754</v>
      </c>
      <c r="HH344" t="e">
        <f t="shared" si="1747"/>
        <v>#VALUE!</v>
      </c>
      <c r="HJ344">
        <f t="shared" si="1748"/>
        <v>0</v>
      </c>
      <c r="HK344">
        <f t="shared" si="1749"/>
        <v>1.5038519178086678</v>
      </c>
      <c r="HL344">
        <f t="shared" si="1750"/>
        <v>0</v>
      </c>
      <c r="HM344">
        <f t="shared" si="1751"/>
        <v>0</v>
      </c>
      <c r="HN344">
        <f t="shared" si="1752"/>
        <v>0</v>
      </c>
      <c r="HP344" s="8">
        <f t="shared" si="1820"/>
        <v>18</v>
      </c>
      <c r="HQ344" t="b">
        <f t="shared" si="1793"/>
        <v>1</v>
      </c>
      <c r="HT344" s="11"/>
      <c r="HU344" s="11"/>
      <c r="HV344" s="11"/>
      <c r="HW344" s="17">
        <f t="shared" ca="1" si="1753"/>
        <v>2003</v>
      </c>
      <c r="HX344" s="18">
        <f t="shared" ca="1" si="1754"/>
        <v>1.2581449317403051</v>
      </c>
      <c r="HY344" s="18">
        <f t="shared" ca="1" si="1755"/>
        <v>0.89087116547235001</v>
      </c>
      <c r="HZ344" s="18">
        <f t="shared" ca="1" si="1756"/>
        <v>0.9465886897873268</v>
      </c>
      <c r="IC344" s="18">
        <f t="shared" ca="1" si="1757"/>
        <v>0.90195285085426113</v>
      </c>
      <c r="ID344" s="18">
        <f t="shared" ca="1" si="1758"/>
        <v>0.88618990528120922</v>
      </c>
      <c r="IE344" s="18">
        <f t="shared" ca="1" si="1759"/>
        <v>0.76098491476698471</v>
      </c>
      <c r="IF344" s="18">
        <f t="shared" ca="1" si="1760"/>
        <v>0.98600410235236902</v>
      </c>
      <c r="IG344" s="18">
        <f t="shared" ca="1" si="1761"/>
        <v>0.97380907092348501</v>
      </c>
    </row>
    <row r="345" spans="1:241" x14ac:dyDescent="0.2">
      <c r="A345" s="182" t="s">
        <v>1080</v>
      </c>
      <c r="B345" s="1">
        <f t="shared" si="1794"/>
        <v>1968</v>
      </c>
      <c r="C345" s="42">
        <f>'Annual Data - MER Dec 2019 PNNL'!B32</f>
        <v>7933.3829999999998</v>
      </c>
      <c r="D345" s="42">
        <f>'Annual Data - MER Dec 2019 PNNL'!E32</f>
        <v>3899.6219999999998</v>
      </c>
      <c r="E345" s="42">
        <f>'Annual Data - MER Dec 2019 PNNL'!H32</f>
        <v>21855.1</v>
      </c>
      <c r="F345" s="42">
        <f>'Annual Data - MER Dec 2019 PNNL'!K32</f>
        <v>14831.281999999999</v>
      </c>
      <c r="G345" s="42">
        <f>'Annual Data - MER Dec 2019 PNNL'!N32</f>
        <v>13881.852999999999</v>
      </c>
      <c r="H345" s="42">
        <f t="shared" si="1762"/>
        <v>62401.239999999991</v>
      </c>
      <c r="I345" s="15">
        <f t="shared" si="1706"/>
        <v>3.3823570761135864</v>
      </c>
      <c r="J345" s="251">
        <f t="shared" si="1763"/>
        <v>48519.386999999988</v>
      </c>
      <c r="K345" s="251"/>
      <c r="L345" s="27">
        <f>[11]National!H277</f>
        <v>7920.6049999999996</v>
      </c>
      <c r="M345" s="42">
        <f>[10]Commercial_Total!D276</f>
        <v>3899.46</v>
      </c>
      <c r="N345" s="27"/>
      <c r="O345" s="27"/>
      <c r="P345" s="29">
        <f t="shared" si="1764"/>
        <v>13881.852999999999</v>
      </c>
      <c r="Q345" s="29">
        <f t="shared" si="1765"/>
        <v>25701.917999999998</v>
      </c>
      <c r="R345" s="27"/>
      <c r="S345" s="27"/>
      <c r="T345" s="1"/>
      <c r="U345" s="1"/>
      <c r="V345" s="1"/>
      <c r="W345" s="1"/>
      <c r="X345" s="1"/>
      <c r="Y345" s="1"/>
      <c r="AA345" s="23"/>
      <c r="AB345" s="23">
        <f t="shared" si="1707"/>
        <v>41119.338763690568</v>
      </c>
      <c r="AC345" s="23"/>
      <c r="AD345" s="58"/>
      <c r="AE345" s="27">
        <f t="shared" si="1708"/>
        <v>297.17467760844079</v>
      </c>
      <c r="AF345" s="27"/>
      <c r="AI345" s="267"/>
      <c r="AJ345" s="267">
        <f t="shared" si="1709"/>
        <v>94.832750653162819</v>
      </c>
      <c r="AK345" s="267"/>
      <c r="AL345" s="51"/>
      <c r="AM345" s="15"/>
      <c r="AN345" s="15"/>
      <c r="AO345" s="34"/>
      <c r="AP345" s="34"/>
      <c r="AR345" s="26"/>
      <c r="AS345" s="26">
        <f t="shared" si="1710"/>
        <v>1.4780705137278234</v>
      </c>
      <c r="AT345" s="26"/>
      <c r="AU345" s="26"/>
      <c r="AV345" s="26"/>
      <c r="AW345" s="26"/>
      <c r="AZ345" s="34"/>
      <c r="BA345" s="34"/>
      <c r="BB345" s="34"/>
      <c r="BD345" s="34"/>
      <c r="BE345" s="34"/>
      <c r="BI345" s="51"/>
      <c r="BJ345" s="258">
        <f>[10]Commercial_Total!Y276</f>
        <v>1.4787890184638826</v>
      </c>
      <c r="BK345" s="51"/>
      <c r="BL345" s="1"/>
      <c r="BM345" s="258">
        <f>[14]Elec_Power_Sector!AF28</f>
        <v>1.0052087556822806</v>
      </c>
      <c r="BO345" s="1"/>
      <c r="BP345" s="258">
        <f>[10]Commercial_Total!X276</f>
        <v>0.9995141262701519</v>
      </c>
      <c r="BQ345" s="1"/>
      <c r="BR345" s="51"/>
      <c r="BS345" s="1"/>
      <c r="CA345" s="83">
        <f t="shared" si="1795"/>
        <v>0.60272163600005035</v>
      </c>
      <c r="CB345" s="83">
        <f t="shared" si="1711"/>
        <v>0</v>
      </c>
      <c r="CC345" s="83" t="str">
        <f t="shared" si="1712"/>
        <v>NA</v>
      </c>
      <c r="CD345" s="83" t="str">
        <f t="shared" si="1713"/>
        <v>NA</v>
      </c>
      <c r="CE345" s="83" t="str">
        <f t="shared" si="1714"/>
        <v>NA</v>
      </c>
      <c r="CF345" s="83" t="str">
        <f t="shared" si="1715"/>
        <v>NA</v>
      </c>
      <c r="CG345" s="84" t="str">
        <f t="shared" si="1766"/>
        <v xml:space="preserve">NA </v>
      </c>
      <c r="CH345" s="84">
        <f t="shared" si="1716"/>
        <v>0.36648023661731344</v>
      </c>
      <c r="CI345" s="9"/>
      <c r="CJ345" s="84" t="str">
        <f t="shared" si="1767"/>
        <v xml:space="preserve">NA </v>
      </c>
      <c r="CL345" s="87">
        <f t="shared" si="1717"/>
        <v>0</v>
      </c>
      <c r="CM345" s="87">
        <f t="shared" si="1768"/>
        <v>0</v>
      </c>
      <c r="CN345" s="92">
        <f t="shared" si="1769"/>
        <v>0</v>
      </c>
      <c r="CO345" s="92">
        <f t="shared" si="1770"/>
        <v>0</v>
      </c>
      <c r="CP345" s="5">
        <f t="shared" si="1771"/>
        <v>0</v>
      </c>
      <c r="CQ345" s="91">
        <f t="shared" si="1718"/>
        <v>0</v>
      </c>
      <c r="CR345" s="37" t="e">
        <f t="shared" si="1719"/>
        <v>#VALUE!</v>
      </c>
      <c r="CS345" t="e">
        <f t="shared" si="1720"/>
        <v>#VALUE!</v>
      </c>
      <c r="CT345" s="84" t="str">
        <f t="shared" si="1721"/>
        <v xml:space="preserve">NA </v>
      </c>
      <c r="CU345" s="205"/>
      <c r="CV345" s="244"/>
      <c r="CW345" s="5"/>
      <c r="CX345" s="26">
        <f t="shared" si="1722"/>
        <v>0.3081717481162301</v>
      </c>
      <c r="CY345" s="26">
        <f t="shared" si="1723"/>
        <v>0.15171863827438872</v>
      </c>
      <c r="CZ345" s="26">
        <f t="shared" si="1724"/>
        <v>0</v>
      </c>
      <c r="DA345" s="26">
        <f t="shared" si="1725"/>
        <v>0</v>
      </c>
      <c r="DB345" s="26">
        <f t="shared" si="1726"/>
        <v>0.54010961360938126</v>
      </c>
      <c r="DC345">
        <f t="shared" si="1772"/>
        <v>1</v>
      </c>
      <c r="DE345" s="26">
        <f t="shared" si="1796"/>
        <v>0.31335681914039454</v>
      </c>
      <c r="DF345" s="26">
        <f t="shared" si="1797"/>
        <v>0.1538246985820155</v>
      </c>
      <c r="DG345" s="26" t="e">
        <f t="shared" si="1798"/>
        <v>#DIV/0!</v>
      </c>
      <c r="DH345" s="26" t="e">
        <f t="shared" si="1799"/>
        <v>#DIV/0!</v>
      </c>
      <c r="DI345" s="26">
        <f t="shared" si="1800"/>
        <v>0.53274624900067069</v>
      </c>
      <c r="DJ345" s="26" t="e">
        <f t="shared" si="1801"/>
        <v>#DIV/0!</v>
      </c>
      <c r="DK345" s="26"/>
      <c r="DL345" s="26" t="e">
        <f t="shared" si="1802"/>
        <v>#DIV/0!</v>
      </c>
      <c r="DM345" s="26" t="e">
        <f t="shared" si="1803"/>
        <v>#DIV/0!</v>
      </c>
      <c r="DN345" s="26" t="e">
        <f t="shared" si="1804"/>
        <v>#DIV/0!</v>
      </c>
      <c r="DO345" s="26" t="e">
        <f t="shared" si="1805"/>
        <v>#DIV/0!</v>
      </c>
      <c r="DP345" s="26" t="e">
        <f t="shared" si="1806"/>
        <v>#DIV/0!</v>
      </c>
      <c r="DQ345" s="26" t="e">
        <f t="shared" si="1807"/>
        <v>#DIV/0!</v>
      </c>
      <c r="DR345" s="26"/>
      <c r="DS345" s="26"/>
      <c r="DT345" s="26" t="e">
        <f t="shared" si="1808"/>
        <v>#DIV/0!</v>
      </c>
      <c r="DU345" s="26">
        <f t="shared" si="1809"/>
        <v>1.0939585937517357E-2</v>
      </c>
      <c r="DV345" s="26" t="e">
        <f t="shared" si="1810"/>
        <v>#DIV/0!</v>
      </c>
      <c r="DW345" s="26" t="e">
        <f t="shared" si="1811"/>
        <v>#DIV/0!</v>
      </c>
      <c r="DX345" s="26" t="e">
        <f t="shared" si="1812"/>
        <v>#DIV/0!</v>
      </c>
      <c r="DZ345" s="26" t="e">
        <f t="shared" si="1813"/>
        <v>#DIV/0!</v>
      </c>
      <c r="EA345" s="26">
        <f t="shared" si="1814"/>
        <v>1</v>
      </c>
      <c r="EB345" s="26">
        <f t="shared" si="1727"/>
        <v>1.2503494173078693</v>
      </c>
      <c r="ED345" s="26" t="e">
        <f t="shared" si="1773"/>
        <v>#DIV/0!</v>
      </c>
      <c r="EE345" s="26" t="e">
        <f t="shared" si="1774"/>
        <v>#DIV/0!</v>
      </c>
      <c r="EF345" s="26" t="e">
        <f t="shared" si="1775"/>
        <v>#DIV/0!</v>
      </c>
      <c r="EG345" s="26" t="e">
        <f t="shared" si="1776"/>
        <v>#DIV/0!</v>
      </c>
      <c r="EH345" s="26" t="e">
        <f t="shared" si="1777"/>
        <v>#DIV/0!</v>
      </c>
      <c r="EJ345" s="26" t="e">
        <f t="shared" si="1778"/>
        <v>#DIV/0!</v>
      </c>
      <c r="EK345" s="26">
        <f t="shared" si="1815"/>
        <v>1</v>
      </c>
      <c r="EL345" s="26">
        <f t="shared" si="1728"/>
        <v>1.1189429524445618</v>
      </c>
      <c r="EO345" s="26" t="e">
        <f t="shared" si="1816"/>
        <v>#DIV/0!</v>
      </c>
      <c r="EP345" s="26">
        <f t="shared" si="1779"/>
        <v>3.8376604252667668E-3</v>
      </c>
      <c r="EQ345" s="26" t="e">
        <f t="shared" si="1780"/>
        <v>#DIV/0!</v>
      </c>
      <c r="ER345" s="26" t="e">
        <f t="shared" si="1781"/>
        <v>#DIV/0!</v>
      </c>
      <c r="ES345" s="26">
        <f t="shared" si="1782"/>
        <v>-2.1457087076964675E-3</v>
      </c>
      <c r="EU345" s="26" t="e">
        <f t="shared" si="1783"/>
        <v>#DIV/0!</v>
      </c>
      <c r="EV345" s="26">
        <f t="shared" si="1817"/>
        <v>1</v>
      </c>
      <c r="EW345" s="26">
        <f t="shared" si="1729"/>
        <v>1.2616578950062125</v>
      </c>
      <c r="EX345" s="26"/>
      <c r="EY345" s="26" t="e">
        <f t="shared" si="1784"/>
        <v>#DIV/0!</v>
      </c>
      <c r="EZ345" s="26">
        <f t="shared" si="1785"/>
        <v>7.10192551225035E-3</v>
      </c>
      <c r="FA345" s="26" t="e">
        <f t="shared" si="1786"/>
        <v>#DIV/0!</v>
      </c>
      <c r="FB345" s="26" t="e">
        <f t="shared" si="1787"/>
        <v>#DIV/0!</v>
      </c>
      <c r="FC345" s="26" t="e">
        <f t="shared" si="1788"/>
        <v>#DIV/0!</v>
      </c>
      <c r="FD345" s="26"/>
      <c r="FE345" s="26" t="e">
        <f t="shared" si="1789"/>
        <v>#DIV/0!</v>
      </c>
      <c r="FF345" s="26">
        <f t="shared" si="1818"/>
        <v>1</v>
      </c>
      <c r="FG345" s="26">
        <f t="shared" si="1730"/>
        <v>0.99103676987734179</v>
      </c>
      <c r="FW345" s="26">
        <f t="shared" si="1731"/>
        <v>0.60272163600005035</v>
      </c>
      <c r="FY345" s="8">
        <f t="shared" si="1819"/>
        <v>19</v>
      </c>
      <c r="FZ345" t="b">
        <f t="shared" si="1790"/>
        <v>1</v>
      </c>
      <c r="GD345" s="11"/>
      <c r="GE345" s="11"/>
      <c r="GF345" s="11"/>
      <c r="GG345" s="17">
        <f t="shared" ca="1" si="1732"/>
        <v>2004</v>
      </c>
      <c r="GH345" s="18">
        <f t="shared" ca="1" si="1733"/>
        <v>1.8118750864660234</v>
      </c>
      <c r="GI345" s="18">
        <f t="shared" ca="1" si="1734"/>
        <v>0.82643715872958212</v>
      </c>
      <c r="GJ345" s="18">
        <f t="shared" ca="1" si="1735"/>
        <v>0.88022869338477383</v>
      </c>
      <c r="GK345" s="94">
        <f t="shared" ca="1" si="1791"/>
        <v>1.3180552362998945</v>
      </c>
      <c r="GM345">
        <f t="shared" ca="1" si="1792"/>
        <v>2004</v>
      </c>
      <c r="GN345" s="18">
        <f t="shared" ca="1" si="1736"/>
        <v>0.73816930543869941</v>
      </c>
      <c r="GO345" s="18">
        <f t="shared" ca="1" si="1737"/>
        <v>0.86229580870937095</v>
      </c>
      <c r="GP345" s="18">
        <f t="shared" ca="1" si="1738"/>
        <v>0.82158055720705248</v>
      </c>
      <c r="GQ345" s="18">
        <f t="shared" ca="1" si="1739"/>
        <v>0.85470751554274027</v>
      </c>
      <c r="GR345" s="18">
        <f t="shared" ca="1" si="1740"/>
        <v>0.96426510865031656</v>
      </c>
      <c r="GY345" s="14"/>
      <c r="HA345">
        <f t="shared" si="1741"/>
        <v>0.43442355458056098</v>
      </c>
      <c r="HB345" t="e">
        <f t="shared" si="1742"/>
        <v>#VALUE!</v>
      </c>
      <c r="HC345" t="e">
        <f t="shared" si="1743"/>
        <v>#VALUE!</v>
      </c>
      <c r="HD345" t="e">
        <f t="shared" si="1744"/>
        <v>#VALUE!</v>
      </c>
      <c r="HE345" t="e">
        <f t="shared" si="1745"/>
        <v>#VALUE!</v>
      </c>
      <c r="HF345">
        <f t="shared" si="1746"/>
        <v>0.29757816481179711</v>
      </c>
      <c r="HH345" t="e">
        <f t="shared" si="1747"/>
        <v>#VALUE!</v>
      </c>
      <c r="HJ345">
        <f t="shared" si="1748"/>
        <v>0</v>
      </c>
      <c r="HK345">
        <f t="shared" si="1749"/>
        <v>1.5203937505317986</v>
      </c>
      <c r="HL345">
        <f t="shared" si="1750"/>
        <v>0</v>
      </c>
      <c r="HM345">
        <f t="shared" si="1751"/>
        <v>0</v>
      </c>
      <c r="HN345">
        <f t="shared" si="1752"/>
        <v>0</v>
      </c>
      <c r="HP345" s="8">
        <f t="shared" si="1820"/>
        <v>19</v>
      </c>
      <c r="HQ345" t="b">
        <f t="shared" si="1793"/>
        <v>1</v>
      </c>
      <c r="HT345" s="11"/>
      <c r="HU345" s="11"/>
      <c r="HV345" s="11"/>
      <c r="HW345" s="17">
        <f t="shared" ca="1" si="1753"/>
        <v>2004</v>
      </c>
      <c r="HX345" s="18">
        <f t="shared" ca="1" si="1754"/>
        <v>1.3059448483420055</v>
      </c>
      <c r="HY345" s="18">
        <f t="shared" ca="1" si="1755"/>
        <v>0.88269625401153762</v>
      </c>
      <c r="HZ345" s="18">
        <f t="shared" ca="1" si="1756"/>
        <v>0.92842742233714648</v>
      </c>
      <c r="IC345" s="18">
        <f t="shared" ca="1" si="1757"/>
        <v>0.86127082111497733</v>
      </c>
      <c r="ID345" s="18">
        <f t="shared" ca="1" si="1758"/>
        <v>0.86061342479689928</v>
      </c>
      <c r="IE345" s="18">
        <f t="shared" ca="1" si="1759"/>
        <v>0.71643308007145867</v>
      </c>
      <c r="IF345" s="18">
        <f t="shared" ca="1" si="1760"/>
        <v>0.96522618943813376</v>
      </c>
      <c r="IG345" s="18">
        <f t="shared" ca="1" si="1761"/>
        <v>0.96121630643842193</v>
      </c>
    </row>
    <row r="346" spans="1:241" x14ac:dyDescent="0.2">
      <c r="A346" s="182" t="s">
        <v>1080</v>
      </c>
      <c r="B346" s="1">
        <f t="shared" si="1794"/>
        <v>1969</v>
      </c>
      <c r="C346" s="42">
        <f>'Annual Data - MER Dec 2019 PNNL'!B33</f>
        <v>8243.5220000000008</v>
      </c>
      <c r="D346" s="42">
        <f>'Annual Data - MER Dec 2019 PNNL'!E33</f>
        <v>4085.4679999999998</v>
      </c>
      <c r="E346" s="42">
        <f>'Annual Data - MER Dec 2019 PNNL'!H33</f>
        <v>22628.967000000001</v>
      </c>
      <c r="F346" s="42">
        <f>'Annual Data - MER Dec 2019 PNNL'!K33</f>
        <v>15471.308000000001</v>
      </c>
      <c r="G346" s="42">
        <f>'Annual Data - MER Dec 2019 PNNL'!N33</f>
        <v>15167.253000000001</v>
      </c>
      <c r="H346" s="42">
        <f t="shared" si="1762"/>
        <v>65596.517999999996</v>
      </c>
      <c r="I346" s="15">
        <f t="shared" si="1706"/>
        <v>3.3834328990809324</v>
      </c>
      <c r="J346" s="251">
        <f t="shared" si="1763"/>
        <v>50429.264999999999</v>
      </c>
      <c r="K346" s="251"/>
      <c r="L346" s="27">
        <f>[11]National!H278</f>
        <v>8230.1710000000003</v>
      </c>
      <c r="M346" s="42">
        <f>[10]Commercial_Total!D277</f>
        <v>4085.279</v>
      </c>
      <c r="N346" s="27"/>
      <c r="O346" s="27"/>
      <c r="P346" s="29">
        <f t="shared" si="1764"/>
        <v>15167.253000000001</v>
      </c>
      <c r="Q346" s="29">
        <f t="shared" si="1765"/>
        <v>27482.703000000001</v>
      </c>
      <c r="R346" s="27"/>
      <c r="S346" s="27"/>
      <c r="T346" s="1"/>
      <c r="U346" s="1"/>
      <c r="V346" s="1"/>
      <c r="W346" s="1"/>
      <c r="X346" s="1"/>
      <c r="Y346" s="1"/>
      <c r="AA346" s="23"/>
      <c r="AB346" s="23">
        <f t="shared" si="1707"/>
        <v>42169.102376586241</v>
      </c>
      <c r="AC346" s="23"/>
      <c r="AD346" s="58"/>
      <c r="AE346" s="27">
        <f t="shared" si="1708"/>
        <v>324.65826494724502</v>
      </c>
      <c r="AF346" s="27"/>
      <c r="AI346" s="267"/>
      <c r="AJ346" s="267">
        <f t="shared" si="1709"/>
        <v>96.878490879812745</v>
      </c>
      <c r="AK346" s="267"/>
      <c r="AL346" s="51"/>
      <c r="AM346" s="15"/>
      <c r="AN346" s="15"/>
      <c r="AO346" s="34"/>
      <c r="AP346" s="34"/>
      <c r="AR346" s="26"/>
      <c r="AS346" s="26">
        <f t="shared" si="1710"/>
        <v>1.509955577557903</v>
      </c>
      <c r="AT346" s="26"/>
      <c r="AU346" s="26"/>
      <c r="AV346" s="26"/>
      <c r="AW346" s="26"/>
      <c r="AZ346" s="34"/>
      <c r="BA346" s="34"/>
      <c r="BB346" s="34"/>
      <c r="BD346" s="34"/>
      <c r="BE346" s="34"/>
      <c r="BI346" s="51"/>
      <c r="BJ346" s="258">
        <f>[10]Commercial_Total!Y277</f>
        <v>1.5003484181015101</v>
      </c>
      <c r="BK346" s="51"/>
      <c r="BL346" s="1"/>
      <c r="BM346" s="258">
        <f>[14]Elec_Power_Sector!AF29</f>
        <v>1.0098874048275814</v>
      </c>
      <c r="BO346" s="1"/>
      <c r="BP346" s="258">
        <f>[10]Commercial_Total!X277</f>
        <v>1.0064032856238481</v>
      </c>
      <c r="BQ346" s="1"/>
      <c r="BR346" s="51"/>
      <c r="BS346" s="1"/>
      <c r="CA346" s="83">
        <f t="shared" si="1795"/>
        <v>0.62156179648099008</v>
      </c>
      <c r="CB346" s="83">
        <f t="shared" si="1711"/>
        <v>0</v>
      </c>
      <c r="CC346" s="83" t="str">
        <f t="shared" si="1712"/>
        <v>NA</v>
      </c>
      <c r="CD346" s="83" t="str">
        <f t="shared" si="1713"/>
        <v>NA</v>
      </c>
      <c r="CE346" s="83" t="str">
        <f t="shared" si="1714"/>
        <v>NA</v>
      </c>
      <c r="CF346" s="83" t="str">
        <f t="shared" si="1715"/>
        <v>NA</v>
      </c>
      <c r="CG346" s="84" t="str">
        <f t="shared" si="1766"/>
        <v xml:space="preserve">NA </v>
      </c>
      <c r="CH346" s="84">
        <f t="shared" si="1716"/>
        <v>0.39187221351820328</v>
      </c>
      <c r="CI346" s="9"/>
      <c r="CJ346" s="84" t="str">
        <f t="shared" si="1767"/>
        <v xml:space="preserve">NA </v>
      </c>
      <c r="CL346" s="87">
        <f t="shared" si="1717"/>
        <v>0</v>
      </c>
      <c r="CM346" s="87">
        <f t="shared" si="1768"/>
        <v>0</v>
      </c>
      <c r="CN346" s="92">
        <f t="shared" si="1769"/>
        <v>0</v>
      </c>
      <c r="CO346" s="92">
        <f t="shared" si="1770"/>
        <v>0</v>
      </c>
      <c r="CP346" s="5">
        <f t="shared" si="1771"/>
        <v>0</v>
      </c>
      <c r="CQ346" s="91">
        <f t="shared" si="1718"/>
        <v>0</v>
      </c>
      <c r="CR346" s="37" t="e">
        <f t="shared" si="1719"/>
        <v>#VALUE!</v>
      </c>
      <c r="CS346" t="e">
        <f t="shared" si="1720"/>
        <v>#VALUE!</v>
      </c>
      <c r="CT346" s="84" t="str">
        <f t="shared" si="1721"/>
        <v xml:space="preserve">NA </v>
      </c>
      <c r="CU346" s="205"/>
      <c r="CV346" s="244"/>
      <c r="CW346" s="5"/>
      <c r="CX346" s="26">
        <f t="shared" si="1722"/>
        <v>0.29946730494449547</v>
      </c>
      <c r="CY346" s="26">
        <f t="shared" si="1723"/>
        <v>0.14864909757966674</v>
      </c>
      <c r="CZ346" s="26">
        <f t="shared" si="1724"/>
        <v>0</v>
      </c>
      <c r="DA346" s="26">
        <f t="shared" si="1725"/>
        <v>0</v>
      </c>
      <c r="DB346" s="26">
        <f t="shared" si="1726"/>
        <v>0.55188359747583782</v>
      </c>
      <c r="DC346">
        <f t="shared" si="1772"/>
        <v>1</v>
      </c>
      <c r="DE346" s="26">
        <f t="shared" si="1796"/>
        <v>0.30379874350215225</v>
      </c>
      <c r="DF346" s="26">
        <f t="shared" si="1797"/>
        <v>0.15017863970100076</v>
      </c>
      <c r="DG346" s="26" t="e">
        <f t="shared" si="1798"/>
        <v>#DIV/0!</v>
      </c>
      <c r="DH346" s="26" t="e">
        <f t="shared" si="1799"/>
        <v>#DIV/0!</v>
      </c>
      <c r="DI346" s="26">
        <f t="shared" si="1800"/>
        <v>0.5459754468344602</v>
      </c>
      <c r="DJ346" s="26" t="e">
        <f t="shared" si="1801"/>
        <v>#DIV/0!</v>
      </c>
      <c r="DK346" s="26"/>
      <c r="DL346" s="26" t="e">
        <f t="shared" si="1802"/>
        <v>#DIV/0!</v>
      </c>
      <c r="DM346" s="26" t="e">
        <f t="shared" si="1803"/>
        <v>#DIV/0!</v>
      </c>
      <c r="DN346" s="26" t="e">
        <f t="shared" si="1804"/>
        <v>#DIV/0!</v>
      </c>
      <c r="DO346" s="26" t="e">
        <f t="shared" si="1805"/>
        <v>#DIV/0!</v>
      </c>
      <c r="DP346" s="26" t="e">
        <f t="shared" si="1806"/>
        <v>#DIV/0!</v>
      </c>
      <c r="DQ346" s="26" t="e">
        <f t="shared" si="1807"/>
        <v>#DIV/0!</v>
      </c>
      <c r="DR346" s="26"/>
      <c r="DS346" s="26"/>
      <c r="DT346" s="26" t="e">
        <f t="shared" si="1808"/>
        <v>#DIV/0!</v>
      </c>
      <c r="DU346" s="26">
        <f t="shared" si="1809"/>
        <v>2.1342701288133252E-2</v>
      </c>
      <c r="DV346" s="26" t="e">
        <f t="shared" si="1810"/>
        <v>#DIV/0!</v>
      </c>
      <c r="DW346" s="26" t="e">
        <f t="shared" si="1811"/>
        <v>#DIV/0!</v>
      </c>
      <c r="DX346" s="26" t="e">
        <f t="shared" si="1812"/>
        <v>#DIV/0!</v>
      </c>
      <c r="DZ346" s="26" t="e">
        <f t="shared" si="1813"/>
        <v>#DIV/0!</v>
      </c>
      <c r="EA346" s="26">
        <f t="shared" si="1814"/>
        <v>1</v>
      </c>
      <c r="EB346" s="26">
        <f t="shared" si="1727"/>
        <v>1.2503494173078693</v>
      </c>
      <c r="ED346" s="26" t="e">
        <f t="shared" si="1773"/>
        <v>#DIV/0!</v>
      </c>
      <c r="EE346" s="26" t="e">
        <f t="shared" si="1774"/>
        <v>#DIV/0!</v>
      </c>
      <c r="EF346" s="26" t="e">
        <f t="shared" si="1775"/>
        <v>#DIV/0!</v>
      </c>
      <c r="EG346" s="26" t="e">
        <f t="shared" si="1776"/>
        <v>#DIV/0!</v>
      </c>
      <c r="EH346" s="26" t="e">
        <f t="shared" si="1777"/>
        <v>#DIV/0!</v>
      </c>
      <c r="EJ346" s="26" t="e">
        <f t="shared" si="1778"/>
        <v>#DIV/0!</v>
      </c>
      <c r="EK346" s="26">
        <f t="shared" si="1815"/>
        <v>1</v>
      </c>
      <c r="EL346" s="26">
        <f t="shared" si="1728"/>
        <v>1.1189429524445618</v>
      </c>
      <c r="EO346" s="26" t="e">
        <f t="shared" si="1816"/>
        <v>#DIV/0!</v>
      </c>
      <c r="EP346" s="26">
        <f t="shared" si="1779"/>
        <v>1.4473837795108068E-2</v>
      </c>
      <c r="EQ346" s="26" t="e">
        <f t="shared" si="1780"/>
        <v>#DIV/0!</v>
      </c>
      <c r="ER346" s="26" t="e">
        <f t="shared" si="1781"/>
        <v>#DIV/0!</v>
      </c>
      <c r="ES346" s="26">
        <f t="shared" si="1782"/>
        <v>4.6436072324122293E-3</v>
      </c>
      <c r="EU346" s="26" t="e">
        <f t="shared" si="1783"/>
        <v>#DIV/0!</v>
      </c>
      <c r="EV346" s="26">
        <f t="shared" si="1817"/>
        <v>1</v>
      </c>
      <c r="EW346" s="26">
        <f t="shared" si="1729"/>
        <v>1.2616578950062125</v>
      </c>
      <c r="EX346" s="26"/>
      <c r="EY346" s="26" t="e">
        <f t="shared" si="1784"/>
        <v>#DIV/0!</v>
      </c>
      <c r="EZ346" s="26">
        <f t="shared" si="1785"/>
        <v>6.8688634930251747E-3</v>
      </c>
      <c r="FA346" s="26" t="e">
        <f t="shared" si="1786"/>
        <v>#DIV/0!</v>
      </c>
      <c r="FB346" s="26" t="e">
        <f t="shared" si="1787"/>
        <v>#DIV/0!</v>
      </c>
      <c r="FC346" s="26" t="e">
        <f t="shared" si="1788"/>
        <v>#DIV/0!</v>
      </c>
      <c r="FD346" s="26"/>
      <c r="FE346" s="26" t="e">
        <f t="shared" si="1789"/>
        <v>#DIV/0!</v>
      </c>
      <c r="FF346" s="26">
        <f t="shared" si="1818"/>
        <v>1</v>
      </c>
      <c r="FG346" s="26">
        <f t="shared" si="1730"/>
        <v>0.99103676987734179</v>
      </c>
      <c r="FW346" s="26">
        <f t="shared" si="1731"/>
        <v>0.62156179648099008</v>
      </c>
      <c r="FY346" s="8">
        <f t="shared" si="1819"/>
        <v>20</v>
      </c>
      <c r="FZ346" t="b">
        <f t="shared" si="1790"/>
        <v>1</v>
      </c>
      <c r="GD346" s="11"/>
      <c r="GE346" s="11"/>
      <c r="GF346" s="11"/>
      <c r="GG346" s="17">
        <f t="shared" ca="1" si="1732"/>
        <v>2005</v>
      </c>
      <c r="GH346" s="18">
        <f t="shared" ca="1" si="1733"/>
        <v>1.8755266566890114</v>
      </c>
      <c r="GI346" s="18">
        <f t="shared" ca="1" si="1734"/>
        <v>0.81548396690757852</v>
      </c>
      <c r="GJ346" s="18">
        <f t="shared" ca="1" si="1735"/>
        <v>0.86574993224555508</v>
      </c>
      <c r="GK346" s="94">
        <f t="shared" ca="1" si="1791"/>
        <v>1.3241315519132637</v>
      </c>
      <c r="GM346">
        <f t="shared" ca="1" si="1792"/>
        <v>2005</v>
      </c>
      <c r="GN346" s="18">
        <f t="shared" ca="1" si="1736"/>
        <v>0.71339063515047929</v>
      </c>
      <c r="GO346" s="18">
        <f t="shared" ca="1" si="1737"/>
        <v>0.81381827174406285</v>
      </c>
      <c r="GP346" s="18">
        <f t="shared" ca="1" si="1738"/>
        <v>0.78605319966395737</v>
      </c>
      <c r="GQ346" s="18">
        <f t="shared" ca="1" si="1739"/>
        <v>0.84164428001675029</v>
      </c>
      <c r="GR346" s="18">
        <f t="shared" ca="1" si="1740"/>
        <v>0.96473393229431892</v>
      </c>
      <c r="GY346" s="14"/>
      <c r="HA346">
        <f t="shared" si="1741"/>
        <v>0.44800297333067429</v>
      </c>
      <c r="HB346" t="e">
        <f t="shared" si="1742"/>
        <v>#VALUE!</v>
      </c>
      <c r="HC346" t="e">
        <f t="shared" si="1743"/>
        <v>#VALUE!</v>
      </c>
      <c r="HD346" t="e">
        <f t="shared" si="1744"/>
        <v>#VALUE!</v>
      </c>
      <c r="HE346" t="e">
        <f t="shared" si="1745"/>
        <v>#VALUE!</v>
      </c>
      <c r="HF346">
        <f t="shared" si="1746"/>
        <v>0.3181961876466835</v>
      </c>
      <c r="HH346" t="e">
        <f t="shared" si="1747"/>
        <v>#VALUE!</v>
      </c>
      <c r="HJ346">
        <f t="shared" si="1748"/>
        <v>0</v>
      </c>
      <c r="HK346">
        <f t="shared" si="1749"/>
        <v>1.5531918148543828</v>
      </c>
      <c r="HL346">
        <f t="shared" si="1750"/>
        <v>0</v>
      </c>
      <c r="HM346">
        <f t="shared" si="1751"/>
        <v>0</v>
      </c>
      <c r="HN346">
        <f t="shared" si="1752"/>
        <v>0</v>
      </c>
      <c r="HP346" s="8">
        <f t="shared" si="1820"/>
        <v>20</v>
      </c>
      <c r="HQ346" t="b">
        <f t="shared" si="1793"/>
        <v>1</v>
      </c>
      <c r="HT346" s="11"/>
      <c r="HU346" s="11"/>
      <c r="HV346" s="11"/>
      <c r="HW346" s="17">
        <f t="shared" ca="1" si="1753"/>
        <v>2005</v>
      </c>
      <c r="HX346" s="18">
        <f t="shared" ca="1" si="1754"/>
        <v>1.351822978044491</v>
      </c>
      <c r="HY346" s="18">
        <f t="shared" ca="1" si="1755"/>
        <v>0.87099743179786226</v>
      </c>
      <c r="HZ346" s="18">
        <f t="shared" ca="1" si="1756"/>
        <v>0.91315584691118612</v>
      </c>
      <c r="IC346" s="18">
        <f t="shared" ca="1" si="1757"/>
        <v>0.83977118579386034</v>
      </c>
      <c r="ID346" s="18">
        <f t="shared" ca="1" si="1758"/>
        <v>0.81231514160259499</v>
      </c>
      <c r="IE346" s="18">
        <f t="shared" ca="1" si="1759"/>
        <v>0.68797173700664416</v>
      </c>
      <c r="IF346" s="18">
        <f t="shared" ca="1" si="1760"/>
        <v>0.95243636065890214</v>
      </c>
      <c r="IG346" s="18">
        <f t="shared" ca="1" si="1761"/>
        <v>0.9447981527283088</v>
      </c>
    </row>
    <row r="347" spans="1:241" x14ac:dyDescent="0.2">
      <c r="A347" s="182" t="s">
        <v>1080</v>
      </c>
      <c r="B347" s="1">
        <f t="shared" si="1794"/>
        <v>1970</v>
      </c>
      <c r="C347" s="42">
        <f>'Annual Data - MER Dec 2019 PNNL'!B34</f>
        <v>8323.1200000000008</v>
      </c>
      <c r="D347" s="42">
        <f>'Annual Data - MER Dec 2019 PNNL'!E34</f>
        <v>4236.8500000000004</v>
      </c>
      <c r="E347" s="42">
        <f>'Annual Data - MER Dec 2019 PNNL'!H34</f>
        <v>22941.447</v>
      </c>
      <c r="F347" s="42">
        <f>'Annual Data - MER Dec 2019 PNNL'!K34</f>
        <v>16061.948</v>
      </c>
      <c r="G347" s="42">
        <f>'Annual Data - MER Dec 2019 PNNL'!N34</f>
        <v>16253.34</v>
      </c>
      <c r="H347" s="42">
        <f t="shared" si="1762"/>
        <v>67816.705000000002</v>
      </c>
      <c r="I347" s="15">
        <f t="shared" si="1706"/>
        <v>3.4213754765786035</v>
      </c>
      <c r="J347" s="251">
        <f t="shared" si="1763"/>
        <v>51563.365000000005</v>
      </c>
      <c r="K347" s="251"/>
      <c r="L347" s="27">
        <f>[11]National!H279</f>
        <v>8286.3610000000008</v>
      </c>
      <c r="M347" s="42">
        <f>[10]Commercial_Total!D278</f>
        <v>4236.8500000000004</v>
      </c>
      <c r="N347" s="42">
        <f>[12]Total_Industrial!F286</f>
        <v>17190.084853222063</v>
      </c>
      <c r="O347" s="27">
        <f t="shared" ref="O347:O394" si="1821">O105</f>
        <v>15134.086036861363</v>
      </c>
      <c r="P347" s="29">
        <f t="shared" si="1764"/>
        <v>16253.34</v>
      </c>
      <c r="Q347" s="29">
        <f t="shared" si="1765"/>
        <v>61100.721890083427</v>
      </c>
      <c r="R347" s="440">
        <f t="shared" ref="R347:R390" si="1822">P347/Q267</f>
        <v>3.4011772606571866</v>
      </c>
      <c r="S347" s="27"/>
      <c r="T347" s="51">
        <f t="shared" ref="T347:T394" si="1823">L347/C347</f>
        <v>0.99558350714635857</v>
      </c>
      <c r="U347" s="51">
        <f t="shared" ref="U347:U394" si="1824">M347/D347</f>
        <v>1</v>
      </c>
      <c r="V347" s="51">
        <f t="shared" ref="V347:V394" si="1825">N347/E347</f>
        <v>0.74930255503160126</v>
      </c>
      <c r="W347" s="51">
        <f t="shared" ref="W347:W394" si="1826">O347/F347</f>
        <v>0.94223228943720672</v>
      </c>
      <c r="X347" s="51">
        <f t="shared" ref="X347:X394" si="1827">P347/G347</f>
        <v>1</v>
      </c>
      <c r="Y347" s="51">
        <f t="shared" ref="Y347:Y394" si="1828">Q347/H347</f>
        <v>0.90096860191133477</v>
      </c>
      <c r="AA347" s="23">
        <f t="shared" ref="AA347:AA394" si="1829">AA105</f>
        <v>63443</v>
      </c>
      <c r="AB347" s="23">
        <f t="shared" si="1707"/>
        <v>43217.587378911085</v>
      </c>
      <c r="AC347" s="27">
        <f t="shared" ref="AC347:AD366" si="1830">AC105</f>
        <v>1381.4295529538467</v>
      </c>
      <c r="AD347" s="58">
        <f t="shared" si="1830"/>
        <v>0.68193706834026513</v>
      </c>
      <c r="AE347" s="27">
        <f t="shared" si="1708"/>
        <v>1400.5684244222757</v>
      </c>
      <c r="AF347" s="27">
        <f t="shared" ref="AF347:AF394" si="1831">AF105</f>
        <v>4951.3</v>
      </c>
      <c r="AI347" s="267">
        <f t="shared" ref="AI347:AI394" si="1832">L347/AA347*1000</f>
        <v>130.61111548949452</v>
      </c>
      <c r="AJ347" s="267">
        <f t="shared" si="1709"/>
        <v>98.035319807497146</v>
      </c>
      <c r="AK347" s="267">
        <f t="shared" ref="AK347:AK394" si="1833">N347/AC347*1000</f>
        <v>12443.692706924721</v>
      </c>
      <c r="AL347" s="267">
        <f t="shared" ref="AL347:AL394" si="1834">O347/AD347*0.001</f>
        <v>22.192789832785465</v>
      </c>
      <c r="AM347" s="231">
        <f t="shared" ref="AM347:AM394" si="1835">P347/AE347*1000</f>
        <v>11604.81681336232</v>
      </c>
      <c r="AN347" s="15"/>
      <c r="AO347" s="34">
        <f t="shared" ref="AO347:AO394" si="1836">Q347/AF347</f>
        <v>12.340339282629497</v>
      </c>
      <c r="AP347" s="34">
        <f t="shared" ref="AP347:AP394" si="1837">H347/AF347</f>
        <v>13.696747318885949</v>
      </c>
      <c r="AR347" s="26">
        <f t="shared" ref="AR347:AR386" si="1838">AI347/AI$396</f>
        <v>1.5916462606619239</v>
      </c>
      <c r="AS347" s="26">
        <f t="shared" si="1710"/>
        <v>1.5279860018117699</v>
      </c>
      <c r="AT347" s="26">
        <f t="shared" ref="AT347:AT386" si="1839">AK347/AK$396</f>
        <v>1.6233227628446394</v>
      </c>
      <c r="AU347" s="26">
        <f t="shared" ref="AU347:AU386" si="1840">AL347/AL$396</f>
        <v>1.1450058440995639</v>
      </c>
      <c r="AV347" s="26">
        <f t="shared" ref="AV347:AV386" si="1841">AM347/AM$396</f>
        <v>1.0010456881034016</v>
      </c>
      <c r="AW347" s="26">
        <f t="shared" ref="AW347:AW386" si="1842">AO347/AO$396</f>
        <v>1.3990696685898054</v>
      </c>
      <c r="AZ347" s="371">
        <f t="shared" ref="AZ347" si="1843">AA347/$AF347</f>
        <v>12.813402540746875</v>
      </c>
      <c r="BA347" s="371">
        <f t="shared" ref="BA347" si="1844">AB347/$AF347</f>
        <v>8.7285333910106608</v>
      </c>
      <c r="BB347" s="371">
        <f t="shared" ref="BB347" si="1845">AC347/$AF347</f>
        <v>0.27900340374322841</v>
      </c>
      <c r="BC347" s="369">
        <f t="shared" ref="BC347" si="1846">AD347/$AF347</f>
        <v>1.3772889308671766E-4</v>
      </c>
      <c r="BD347" s="371">
        <f t="shared" ref="BD347" si="1847">AE347/$AF347</f>
        <v>0.28286882726198687</v>
      </c>
      <c r="BE347" s="34"/>
      <c r="BI347" s="258">
        <f>[11]National!CQ279</f>
        <v>1.6551169552887903</v>
      </c>
      <c r="BJ347" s="258">
        <f>[10]Commercial_Total!Y278</f>
        <v>1.5392016687878942</v>
      </c>
      <c r="BK347" s="258">
        <f>[12]Total_Industrial!Z286</f>
        <v>1.5183509414345993</v>
      </c>
      <c r="BL347" s="51">
        <f t="shared" ref="BL347:BL394" si="1848">BL105</f>
        <v>1.1934927904002204</v>
      </c>
      <c r="BM347" s="258">
        <f>[14]Elec_Power_Sector!AF30</f>
        <v>1.0150239029722277</v>
      </c>
      <c r="BO347" s="258">
        <f>[11]National!CU279</f>
        <v>0.9616518370958308</v>
      </c>
      <c r="BP347" s="258">
        <f>[10]Commercial_Total!X278</f>
        <v>0.99271332197491924</v>
      </c>
      <c r="BQ347" s="258">
        <f>[12]Total_Industrial!AD286</f>
        <v>1.0691352088879928</v>
      </c>
      <c r="BR347" s="51">
        <f t="shared" ref="BR347:BR394" si="1849">BR105</f>
        <v>0.95937390934351829</v>
      </c>
      <c r="BS347" s="263">
        <f>AV347/BM347</f>
        <v>0.98622868404586861</v>
      </c>
      <c r="CA347" s="83">
        <f t="shared" si="1795"/>
        <v>0.62271886908729612</v>
      </c>
      <c r="CB347" s="83">
        <f t="shared" si="1711"/>
        <v>1.4266047498783514</v>
      </c>
      <c r="CC347" s="83">
        <f t="shared" si="1712"/>
        <v>1.3990696685898054</v>
      </c>
      <c r="CD347" s="83">
        <f t="shared" si="1713"/>
        <v>1.1189429524445618</v>
      </c>
      <c r="CE347" s="83">
        <f t="shared" si="1714"/>
        <v>0.99103676987734179</v>
      </c>
      <c r="CF347" s="83">
        <f t="shared" si="1715"/>
        <v>1.2616578950062125</v>
      </c>
      <c r="CG347" s="84">
        <f t="shared" si="1766"/>
        <v>0.87122704532132356</v>
      </c>
      <c r="CH347" s="84">
        <f t="shared" si="1716"/>
        <v>0.87122708179858177</v>
      </c>
      <c r="CI347" s="9"/>
      <c r="CJ347" s="84">
        <f t="shared" si="1767"/>
        <v>1.1089136092676746</v>
      </c>
      <c r="CL347" s="87">
        <f t="shared" si="1717"/>
        <v>4.5204171167855272</v>
      </c>
      <c r="CM347" s="87">
        <f t="shared" si="1768"/>
        <v>1.2156971434420911E-3</v>
      </c>
      <c r="CN347" s="92">
        <f t="shared" si="1769"/>
        <v>1</v>
      </c>
      <c r="CO347" s="92">
        <f t="shared" si="1770"/>
        <v>1</v>
      </c>
      <c r="CP347" s="5">
        <f t="shared" si="1771"/>
        <v>1</v>
      </c>
      <c r="CQ347" s="91">
        <f t="shared" si="1718"/>
        <v>1</v>
      </c>
      <c r="CR347" s="37">
        <f t="shared" si="1719"/>
        <v>0.87122704532132356</v>
      </c>
      <c r="CS347">
        <f t="shared" si="1720"/>
        <v>1.1089136092676746</v>
      </c>
      <c r="CT347" s="84">
        <f t="shared" si="1721"/>
        <v>1.2503494173078693</v>
      </c>
      <c r="CU347" s="205"/>
      <c r="CV347" s="244"/>
      <c r="CW347" s="5"/>
      <c r="CX347" s="26">
        <f t="shared" si="1722"/>
        <v>0.13561805398808008</v>
      </c>
      <c r="CY347" s="26">
        <f t="shared" si="1723"/>
        <v>6.9342061254560008E-2</v>
      </c>
      <c r="CZ347" s="26">
        <f t="shared" si="1724"/>
        <v>0.28134012694884369</v>
      </c>
      <c r="DA347" s="26">
        <f t="shared" si="1725"/>
        <v>0.24769078938358022</v>
      </c>
      <c r="DB347" s="26">
        <f t="shared" si="1726"/>
        <v>0.26600896842493604</v>
      </c>
      <c r="DC347">
        <f t="shared" si="1772"/>
        <v>1</v>
      </c>
      <c r="DE347" s="26">
        <f t="shared" si="1796"/>
        <v>0.20683786689182823</v>
      </c>
      <c r="DF347" s="26">
        <f t="shared" si="1797"/>
        <v>0.10400420684019855</v>
      </c>
      <c r="DG347" s="26" t="e">
        <f t="shared" si="1798"/>
        <v>#DIV/0!</v>
      </c>
      <c r="DH347" s="26" t="e">
        <f t="shared" si="1799"/>
        <v>#DIV/0!</v>
      </c>
      <c r="DI347" s="26">
        <f t="shared" si="1800"/>
        <v>0.39171257575127105</v>
      </c>
      <c r="DJ347" s="26" t="e">
        <f t="shared" si="1801"/>
        <v>#DIV/0!</v>
      </c>
      <c r="DK347" s="26"/>
      <c r="DL347" s="26" t="e">
        <f t="shared" si="1802"/>
        <v>#DIV/0!</v>
      </c>
      <c r="DM347" s="26" t="e">
        <f t="shared" si="1803"/>
        <v>#DIV/0!</v>
      </c>
      <c r="DN347" s="26" t="e">
        <f t="shared" si="1804"/>
        <v>#DIV/0!</v>
      </c>
      <c r="DO347" s="26" t="e">
        <f t="shared" si="1805"/>
        <v>#DIV/0!</v>
      </c>
      <c r="DP347" s="26" t="e">
        <f t="shared" si="1806"/>
        <v>#DIV/0!</v>
      </c>
      <c r="DQ347" s="26" t="e">
        <f t="shared" si="1807"/>
        <v>#DIV/0!</v>
      </c>
      <c r="DR347" s="26"/>
      <c r="DS347" s="26"/>
      <c r="DT347" s="26" t="e">
        <f t="shared" si="1808"/>
        <v>#DIV/0!</v>
      </c>
      <c r="DU347" s="26">
        <f t="shared" si="1809"/>
        <v>1.1870298026149088E-2</v>
      </c>
      <c r="DV347" s="26" t="e">
        <f t="shared" si="1810"/>
        <v>#DIV/0!</v>
      </c>
      <c r="DW347" s="26" t="e">
        <f t="shared" si="1811"/>
        <v>#DIV/0!</v>
      </c>
      <c r="DX347" s="26" t="e">
        <f t="shared" si="1812"/>
        <v>#DIV/0!</v>
      </c>
      <c r="DZ347" s="26" t="e">
        <f t="shared" si="1813"/>
        <v>#DIV/0!</v>
      </c>
      <c r="EA347" s="26">
        <f t="shared" si="1814"/>
        <v>1</v>
      </c>
      <c r="EB347" s="26">
        <f t="shared" si="1727"/>
        <v>1.2503494173078693</v>
      </c>
      <c r="ED347" s="26" t="e">
        <f t="shared" si="1773"/>
        <v>#DIV/0!</v>
      </c>
      <c r="EE347" s="26" t="e">
        <f t="shared" si="1774"/>
        <v>#DIV/0!</v>
      </c>
      <c r="EF347" s="26" t="e">
        <f t="shared" si="1775"/>
        <v>#DIV/0!</v>
      </c>
      <c r="EG347" s="26" t="e">
        <f t="shared" si="1776"/>
        <v>#DIV/0!</v>
      </c>
      <c r="EH347" s="26" t="e">
        <f t="shared" si="1777"/>
        <v>#DIV/0!</v>
      </c>
      <c r="EJ347" s="26" t="e">
        <f t="shared" si="1778"/>
        <v>#DIV/0!</v>
      </c>
      <c r="EK347" s="26">
        <f t="shared" si="1815"/>
        <v>1</v>
      </c>
      <c r="EL347" s="26">
        <f t="shared" si="1728"/>
        <v>1.1189429524445618</v>
      </c>
      <c r="EO347" s="26" t="e">
        <f t="shared" si="1816"/>
        <v>#DIV/0!</v>
      </c>
      <c r="EP347" s="26">
        <f t="shared" si="1779"/>
        <v>2.5566525250460478E-2</v>
      </c>
      <c r="EQ347" s="26" t="e">
        <f t="shared" si="1780"/>
        <v>#DIV/0!</v>
      </c>
      <c r="ER347" s="26" t="e">
        <f t="shared" si="1781"/>
        <v>#DIV/0!</v>
      </c>
      <c r="ES347" s="26">
        <f t="shared" si="1782"/>
        <v>5.0733176727542108E-3</v>
      </c>
      <c r="EU347" s="26" t="e">
        <f t="shared" si="1783"/>
        <v>#DIV/0!</v>
      </c>
      <c r="EV347" s="26">
        <f t="shared" si="1817"/>
        <v>1</v>
      </c>
      <c r="EW347" s="26">
        <f t="shared" si="1729"/>
        <v>1.2616578950062125</v>
      </c>
      <c r="EX347" s="26"/>
      <c r="EY347" s="26" t="e">
        <f t="shared" si="1784"/>
        <v>#DIV/0!</v>
      </c>
      <c r="EZ347" s="26">
        <f t="shared" si="1785"/>
        <v>-1.3696227224311283E-2</v>
      </c>
      <c r="FA347" s="26" t="e">
        <f t="shared" si="1786"/>
        <v>#DIV/0!</v>
      </c>
      <c r="FB347" s="26" t="e">
        <f t="shared" si="1787"/>
        <v>#DIV/0!</v>
      </c>
      <c r="FC347" s="26" t="e">
        <f t="shared" si="1788"/>
        <v>#DIV/0!</v>
      </c>
      <c r="FD347" s="26"/>
      <c r="FE347" s="26" t="e">
        <f t="shared" si="1789"/>
        <v>#DIV/0!</v>
      </c>
      <c r="FF347" s="26">
        <f t="shared" si="1818"/>
        <v>1</v>
      </c>
      <c r="FG347" s="26">
        <f t="shared" si="1730"/>
        <v>0.99103676987734179</v>
      </c>
      <c r="FW347" s="26">
        <f t="shared" si="1731"/>
        <v>0.62271886908729612</v>
      </c>
      <c r="FY347" s="8">
        <f t="shared" si="1819"/>
        <v>21</v>
      </c>
      <c r="FZ347" t="b">
        <f t="shared" si="1790"/>
        <v>1</v>
      </c>
      <c r="GD347" s="11"/>
      <c r="GE347" s="11"/>
      <c r="GF347" s="11"/>
      <c r="GG347" s="17">
        <f t="shared" ca="1" si="1732"/>
        <v>2006</v>
      </c>
      <c r="GH347" s="18">
        <f t="shared" ca="1" si="1733"/>
        <v>1.9290789953591325</v>
      </c>
      <c r="GI347" s="18">
        <f t="shared" ca="1" si="1734"/>
        <v>0.79115187086304084</v>
      </c>
      <c r="GJ347" s="18">
        <f t="shared" ca="1" si="1735"/>
        <v>0.8580605922929706</v>
      </c>
      <c r="GK347" s="94">
        <f t="shared" ref="GK347:GK351" ca="1" si="1850">GH347*GI347*GJ347</f>
        <v>1.3095673190592163</v>
      </c>
      <c r="GM347">
        <f t="shared" ref="GM347:GM351" ca="1" si="1851">GG347</f>
        <v>2006</v>
      </c>
      <c r="GN347" s="18">
        <f t="shared" ca="1" si="1736"/>
        <v>0.67057992652016507</v>
      </c>
      <c r="GO347" s="18">
        <f t="shared" ca="1" si="1737"/>
        <v>0.77500171340593227</v>
      </c>
      <c r="GP347" s="18">
        <f t="shared" ca="1" si="1738"/>
        <v>0.78499616742223532</v>
      </c>
      <c r="GQ347" s="18">
        <f t="shared" ca="1" si="1739"/>
        <v>0.83813139167191675</v>
      </c>
      <c r="GR347" s="18">
        <f t="shared" ca="1" si="1740"/>
        <v>0.96242205547414339</v>
      </c>
      <c r="GY347" s="14"/>
      <c r="HA347">
        <f t="shared" si="1741"/>
        <v>0.44883695632467324</v>
      </c>
      <c r="HB347">
        <f t="shared" si="1742"/>
        <v>1.1953088093817297</v>
      </c>
      <c r="HC347">
        <f t="shared" si="1743"/>
        <v>0.99087538689288235</v>
      </c>
      <c r="HD347">
        <f t="shared" si="1744"/>
        <v>1.3307425628533711</v>
      </c>
      <c r="HE347">
        <f t="shared" si="1745"/>
        <v>0.70742730311717861</v>
      </c>
      <c r="HF347">
        <f t="shared" si="1746"/>
        <v>0.70742738688711981</v>
      </c>
      <c r="HH347">
        <f t="shared" si="1747"/>
        <v>1.184402078952592</v>
      </c>
      <c r="HJ347">
        <f t="shared" si="1748"/>
        <v>1.7499905673160587</v>
      </c>
      <c r="HK347">
        <f t="shared" si="1749"/>
        <v>1.5717385242978164</v>
      </c>
      <c r="HL347">
        <f t="shared" si="1750"/>
        <v>1.8202731876381548</v>
      </c>
      <c r="HM347">
        <f t="shared" si="1751"/>
        <v>1.213152412535984</v>
      </c>
      <c r="HN347">
        <f t="shared" si="1752"/>
        <v>1.0131842013211139</v>
      </c>
      <c r="HP347" s="8">
        <f t="shared" si="1820"/>
        <v>21</v>
      </c>
      <c r="HQ347" t="b">
        <f t="shared" si="1793"/>
        <v>1</v>
      </c>
      <c r="HT347" s="11"/>
      <c r="HU347" s="11"/>
      <c r="HV347" s="11"/>
      <c r="HW347" s="11" t="e">
        <f t="shared" ref="HW347:HW387" ca="1" si="1852">IF(HQ347,OFFSET(BP$10,$FZ$4+$FY347,0),"")</f>
        <v>#DIV/0!</v>
      </c>
      <c r="HX347" s="12">
        <f t="shared" ref="HX347:HX387" ca="1" si="1853">IF($HQ347,OFFSET(HA$166,$FZ$4+$FY347,0),"")</f>
        <v>1.3904218866145728</v>
      </c>
      <c r="HY347" s="12">
        <f t="shared" ref="HY347:HY387" ca="1" si="1854">IF($HQ347,OFFSET(HH$166,$FZ$4+$FY347,0),"")</f>
        <v>0.85247457409330052</v>
      </c>
      <c r="HZ347" s="12">
        <f t="shared" ref="HZ347:HZ387" ca="1" si="1855">IF($HQ347,OFFSET(HD$166,$FZ$4+$FY347,0),"")</f>
        <v>0.90695070048507842</v>
      </c>
      <c r="IC347" s="12">
        <f t="shared" ref="IC347:IC387" ca="1" si="1856">IF($HQ347,OFFSET(HJ$166,$FZ$4+$FY347,0),"")</f>
        <v>0.83633136451056589</v>
      </c>
      <c r="ID347" s="12">
        <f t="shared" ref="ID347:ID387" ca="1" si="1857">IF($HQ347,OFFSET(HK$166,$FZ$4+$FY347,0),"")</f>
        <v>0.88821392183923498</v>
      </c>
      <c r="IE347" s="12">
        <f t="shared" ref="IE347:IE387" ca="1" si="1858">IF($HQ347,OFFSET(HL$166,$FZ$4+$FY347,0),"")</f>
        <v>0.64764979098637976</v>
      </c>
      <c r="IF347" s="12">
        <f t="shared" ref="IF347:IF387" ca="1" si="1859">IF($HQ347,OFFSET(HM$166,$FZ$4+$FY347,0),"")</f>
        <v>1.034116071094755</v>
      </c>
      <c r="IG347" s="12">
        <f t="shared" ref="IG347:IG387" ca="1" si="1860">IF($HQ347,OFFSET(HN$166,$FZ$4+$FY347,0),"")</f>
        <v>0.95072400305677529</v>
      </c>
    </row>
    <row r="348" spans="1:241" x14ac:dyDescent="0.2">
      <c r="A348" s="182" t="s">
        <v>1080</v>
      </c>
      <c r="B348" s="1">
        <f t="shared" si="1794"/>
        <v>1971</v>
      </c>
      <c r="C348" s="42">
        <f>'Annual Data - MER Dec 2019 PNNL'!B35</f>
        <v>8428.1759999999995</v>
      </c>
      <c r="D348" s="42">
        <f>'Annual Data - MER Dec 2019 PNNL'!E35</f>
        <v>4323.9399999999996</v>
      </c>
      <c r="E348" s="42">
        <f>'Annual Data - MER Dec 2019 PNNL'!H35</f>
        <v>22696.266</v>
      </c>
      <c r="F348" s="42">
        <f>'Annual Data - MER Dec 2019 PNNL'!K35</f>
        <v>16694.401999999998</v>
      </c>
      <c r="G348" s="42">
        <f>'Annual Data - MER Dec 2019 PNNL'!N35</f>
        <v>17117.794999999998</v>
      </c>
      <c r="H348" s="42">
        <f t="shared" si="1762"/>
        <v>69260.578999999998</v>
      </c>
      <c r="I348" s="15">
        <f t="shared" si="1706"/>
        <v>3.4139514578074373</v>
      </c>
      <c r="J348" s="251">
        <f t="shared" si="1763"/>
        <v>52142.784</v>
      </c>
      <c r="K348" s="251"/>
      <c r="L348" s="27">
        <f>[11]National!H280</f>
        <v>8393.348</v>
      </c>
      <c r="M348" s="42">
        <f>[10]Commercial_Total!D279</f>
        <v>4323.9399999999996</v>
      </c>
      <c r="N348" s="42">
        <f>[12]Total_Industrial!F287</f>
        <v>17238.598108865586</v>
      </c>
      <c r="O348" s="27">
        <f t="shared" si="1821"/>
        <v>15845.497142715329</v>
      </c>
      <c r="P348" s="29">
        <f t="shared" si="1764"/>
        <v>17117.794999999998</v>
      </c>
      <c r="Q348" s="29">
        <f t="shared" si="1765"/>
        <v>62919.178251580917</v>
      </c>
      <c r="R348" s="440">
        <f t="shared" si="1822"/>
        <v>3.4020694874013655</v>
      </c>
      <c r="S348" s="27"/>
      <c r="T348" s="51">
        <f t="shared" si="1823"/>
        <v>0.99586767053749237</v>
      </c>
      <c r="U348" s="51">
        <f t="shared" si="1824"/>
        <v>1</v>
      </c>
      <c r="V348" s="51">
        <f t="shared" si="1825"/>
        <v>0.75953454673405685</v>
      </c>
      <c r="W348" s="51">
        <f t="shared" si="1826"/>
        <v>0.94915032851822612</v>
      </c>
      <c r="X348" s="51">
        <f t="shared" si="1827"/>
        <v>1</v>
      </c>
      <c r="Y348" s="51">
        <f t="shared" si="1828"/>
        <v>0.90844141299455383</v>
      </c>
      <c r="AA348" s="23">
        <f t="shared" si="1829"/>
        <v>65211.199999999997</v>
      </c>
      <c r="AB348" s="23">
        <f t="shared" si="1707"/>
        <v>44196.531411053329</v>
      </c>
      <c r="AC348" s="27">
        <f t="shared" si="1830"/>
        <v>1409.762699457305</v>
      </c>
      <c r="AD348" s="58">
        <f t="shared" si="1830"/>
        <v>0.71329863034206265</v>
      </c>
      <c r="AE348" s="27">
        <f t="shared" si="1708"/>
        <v>1474.672626230185</v>
      </c>
      <c r="AF348" s="27">
        <f t="shared" si="1831"/>
        <v>5114.3</v>
      </c>
      <c r="AI348" s="267">
        <f t="shared" si="1832"/>
        <v>128.71022155703315</v>
      </c>
      <c r="AJ348" s="267">
        <f t="shared" si="1709"/>
        <v>97.834374371709274</v>
      </c>
      <c r="AK348" s="267">
        <f t="shared" si="1833"/>
        <v>12228.014059033956</v>
      </c>
      <c r="AL348" s="267">
        <f t="shared" si="1834"/>
        <v>22.21439446072764</v>
      </c>
      <c r="AM348" s="231">
        <f t="shared" si="1835"/>
        <v>11607.861091013459</v>
      </c>
      <c r="AN348" s="15"/>
      <c r="AO348" s="34">
        <f t="shared" si="1836"/>
        <v>12.302598254224609</v>
      </c>
      <c r="AP348" s="34">
        <f t="shared" si="1837"/>
        <v>13.542533484543338</v>
      </c>
      <c r="AR348" s="26">
        <f t="shared" si="1838"/>
        <v>1.5684816876607812</v>
      </c>
      <c r="AS348" s="26">
        <f t="shared" si="1710"/>
        <v>1.5248540508616966</v>
      </c>
      <c r="AT348" s="26">
        <f t="shared" si="1839"/>
        <v>1.5951867370823027</v>
      </c>
      <c r="AU348" s="26">
        <f t="shared" si="1840"/>
        <v>1.1461205045563958</v>
      </c>
      <c r="AV348" s="26">
        <f t="shared" si="1841"/>
        <v>1.0013082912159774</v>
      </c>
      <c r="AW348" s="26">
        <f t="shared" si="1842"/>
        <v>1.394790829338036</v>
      </c>
      <c r="AZ348" s="371">
        <f t="shared" ref="AZ348:AZ349" si="1861">AA348/$AF348</f>
        <v>12.750757679447823</v>
      </c>
      <c r="BA348" s="371">
        <f t="shared" ref="BA348:BA349" si="1862">AB348/$AF348</f>
        <v>8.6417557458602996</v>
      </c>
      <c r="BB348" s="371">
        <f t="shared" ref="BB348:BB349" si="1863">AC348/$AF348</f>
        <v>0.27565115449960015</v>
      </c>
      <c r="BC348" s="369">
        <f t="shared" ref="BC348:BC349" si="1864">AD348/$AF348</f>
        <v>1.394714096439518E-4</v>
      </c>
      <c r="BD348" s="371">
        <f t="shared" ref="BD348:BD349" si="1865">AE348/$AF348</f>
        <v>0.28834300417069492</v>
      </c>
      <c r="BE348" s="34"/>
      <c r="BI348" s="258">
        <f>[11]National!CQ280</f>
        <v>1.65837188233975</v>
      </c>
      <c r="BJ348" s="258">
        <f>[10]Commercial_Total!Y279</f>
        <v>1.5522445497786748</v>
      </c>
      <c r="BK348" s="258">
        <f>[12]Total_Industrial!Z287</f>
        <v>1.5036618192465228</v>
      </c>
      <c r="BL348" s="51">
        <f t="shared" si="1848"/>
        <v>1.1820648969358265</v>
      </c>
      <c r="BM348" s="258">
        <f>[14]Elec_Power_Sector!AF31</f>
        <v>1.0134178666894491</v>
      </c>
      <c r="BO348" s="258">
        <f>[11]National!CU280</f>
        <v>0.94579611748352499</v>
      </c>
      <c r="BP348" s="258">
        <f>[10]Commercial_Total!X279</f>
        <v>0.98235426310829455</v>
      </c>
      <c r="BQ348" s="258">
        <f>[12]Total_Industrial!AD287</f>
        <v>1.0608678665728999</v>
      </c>
      <c r="BR348" s="51">
        <f t="shared" si="1849"/>
        <v>0.96959186211128767</v>
      </c>
      <c r="BS348" s="263">
        <f t="shared" ref="BS348:BS361" si="1866">AV348/BM348</f>
        <v>0.98805075786454188</v>
      </c>
      <c r="CA348" s="83">
        <f t="shared" si="1795"/>
        <v>0.64321917722076194</v>
      </c>
      <c r="CB348" s="83">
        <f t="shared" si="1711"/>
        <v>1.4105423824090493</v>
      </c>
      <c r="CC348" s="83">
        <f t="shared" si="1712"/>
        <v>1.394790829338036</v>
      </c>
      <c r="CD348" s="83">
        <f t="shared" si="1713"/>
        <v>1.1229690198799889</v>
      </c>
      <c r="CE348" s="83">
        <f t="shared" si="1714"/>
        <v>0.98908326706687144</v>
      </c>
      <c r="CF348" s="83">
        <f t="shared" si="1715"/>
        <v>1.2557651919272474</v>
      </c>
      <c r="CG348" s="84">
        <f t="shared" si="1766"/>
        <v>0.89715618389247487</v>
      </c>
      <c r="CH348" s="84">
        <f t="shared" si="1716"/>
        <v>0.8971562096418757</v>
      </c>
      <c r="CI348" s="9"/>
      <c r="CJ348" s="84">
        <f t="shared" si="1767"/>
        <v>1.110709866997782</v>
      </c>
      <c r="CL348" s="87">
        <f t="shared" si="1717"/>
        <v>4.372698593570612</v>
      </c>
      <c r="CM348" s="87">
        <f t="shared" si="1768"/>
        <v>1.2214969993481523E-3</v>
      </c>
      <c r="CN348" s="92">
        <f t="shared" si="1769"/>
        <v>1</v>
      </c>
      <c r="CO348" s="92">
        <f t="shared" si="1770"/>
        <v>1</v>
      </c>
      <c r="CP348" s="5">
        <f t="shared" si="1771"/>
        <v>1</v>
      </c>
      <c r="CQ348" s="91">
        <f t="shared" si="1718"/>
        <v>1</v>
      </c>
      <c r="CR348" s="37">
        <f t="shared" si="1719"/>
        <v>0.89715618389247487</v>
      </c>
      <c r="CS348">
        <f t="shared" si="1720"/>
        <v>1.110709866997782</v>
      </c>
      <c r="CT348" s="84">
        <f t="shared" si="1721"/>
        <v>1.2420563743486852</v>
      </c>
      <c r="CU348" s="205"/>
      <c r="CV348" s="244"/>
      <c r="CW348" s="5"/>
      <c r="CX348" s="26">
        <f t="shared" si="1722"/>
        <v>0.13339888144182982</v>
      </c>
      <c r="CY348" s="26">
        <f t="shared" si="1723"/>
        <v>6.872213083760921E-2</v>
      </c>
      <c r="CZ348" s="26">
        <f t="shared" si="1724"/>
        <v>0.27398002624791823</v>
      </c>
      <c r="DA348" s="26">
        <f t="shared" si="1725"/>
        <v>0.25183890799332226</v>
      </c>
      <c r="DB348" s="26">
        <f t="shared" si="1726"/>
        <v>0.27206005347932044</v>
      </c>
      <c r="DC348">
        <f t="shared" si="1772"/>
        <v>1</v>
      </c>
      <c r="DE348" s="26">
        <f t="shared" si="1796"/>
        <v>0.13450541659591644</v>
      </c>
      <c r="DF348" s="26">
        <f t="shared" si="1797"/>
        <v>6.9031632112385166E-2</v>
      </c>
      <c r="DG348" s="26">
        <f t="shared" si="1798"/>
        <v>0.27764381762302204</v>
      </c>
      <c r="DH348" s="26">
        <f t="shared" si="1799"/>
        <v>0.24975910755350222</v>
      </c>
      <c r="DI348" s="26">
        <f t="shared" si="1800"/>
        <v>0.26902316889258776</v>
      </c>
      <c r="DJ348" s="26">
        <f t="shared" si="1801"/>
        <v>0.9999631427774136</v>
      </c>
      <c r="DK348" s="26"/>
      <c r="DL348" s="26">
        <f t="shared" si="1802"/>
        <v>0.13451037427472126</v>
      </c>
      <c r="DM348" s="26">
        <f t="shared" si="1803"/>
        <v>6.9034176520395243E-2</v>
      </c>
      <c r="DN348" s="26">
        <f t="shared" si="1804"/>
        <v>0.27765405118018838</v>
      </c>
      <c r="DO348" s="26">
        <f t="shared" si="1805"/>
        <v>0.24976831331982127</v>
      </c>
      <c r="DP348" s="26">
        <f t="shared" si="1806"/>
        <v>0.26903308470487386</v>
      </c>
      <c r="DQ348" s="26">
        <f t="shared" si="1807"/>
        <v>1</v>
      </c>
      <c r="DR348" s="26"/>
      <c r="DS348" s="26"/>
      <c r="DT348" s="26">
        <f t="shared" si="1808"/>
        <v>-1.466079114026959E-2</v>
      </c>
      <c r="DU348" s="26">
        <f t="shared" si="1809"/>
        <v>-2.0518284579784949E-3</v>
      </c>
      <c r="DV348" s="26">
        <f t="shared" si="1810"/>
        <v>-1.7484330885997004E-2</v>
      </c>
      <c r="DW348" s="26">
        <f t="shared" si="1811"/>
        <v>9.7302407213840111E-4</v>
      </c>
      <c r="DX348" s="26">
        <f t="shared" si="1812"/>
        <v>2.6229439628928122E-4</v>
      </c>
      <c r="DZ348" s="26">
        <f t="shared" si="1813"/>
        <v>0.99336741966334519</v>
      </c>
      <c r="EA348" s="26">
        <f t="shared" si="1814"/>
        <v>0.99336741966334519</v>
      </c>
      <c r="EB348" s="26">
        <f t="shared" si="1727"/>
        <v>1.2420563743486852</v>
      </c>
      <c r="ED348" s="26">
        <f t="shared" si="1773"/>
        <v>-4.9010009444906254E-3</v>
      </c>
      <c r="EE348" s="26">
        <f t="shared" si="1774"/>
        <v>-9.9915857929587445E-3</v>
      </c>
      <c r="EF348" s="26">
        <f t="shared" si="1775"/>
        <v>-1.208784823575315E-2</v>
      </c>
      <c r="EG348" s="26">
        <f t="shared" si="1776"/>
        <v>1.2572421405710389E-2</v>
      </c>
      <c r="EH348" s="26">
        <f t="shared" si="1777"/>
        <v>1.916747589563024E-2</v>
      </c>
      <c r="EJ348" s="26">
        <f t="shared" si="1778"/>
        <v>1.003598098925983</v>
      </c>
      <c r="EK348" s="26">
        <f t="shared" si="1815"/>
        <v>1.003598098925983</v>
      </c>
      <c r="EL348" s="26">
        <f t="shared" si="1728"/>
        <v>1.1229690198799889</v>
      </c>
      <c r="EO348" s="26">
        <f t="shared" si="1816"/>
        <v>1.9646531238977816E-3</v>
      </c>
      <c r="EP348" s="26">
        <f t="shared" si="1779"/>
        <v>8.4380949613085555E-3</v>
      </c>
      <c r="EQ348" s="26">
        <f t="shared" si="1780"/>
        <v>-9.7214929499568233E-3</v>
      </c>
      <c r="ER348" s="26">
        <f t="shared" si="1781"/>
        <v>-9.6213042363685001E-3</v>
      </c>
      <c r="ES348" s="26">
        <f t="shared" si="1782"/>
        <v>-1.5835175970023774E-3</v>
      </c>
      <c r="EU348" s="26">
        <f t="shared" si="1783"/>
        <v>0.99532939705581924</v>
      </c>
      <c r="EV348" s="26">
        <f t="shared" si="1817"/>
        <v>0.99532939705581924</v>
      </c>
      <c r="EW348" s="26">
        <f t="shared" si="1729"/>
        <v>1.2557651919272474</v>
      </c>
      <c r="EX348" s="26"/>
      <c r="EY348" s="26">
        <f t="shared" si="1784"/>
        <v>-1.6625444264167299E-2</v>
      </c>
      <c r="EZ348" s="26">
        <f t="shared" si="1785"/>
        <v>-1.0489923419287155E-2</v>
      </c>
      <c r="FA348" s="26">
        <f t="shared" si="1786"/>
        <v>-7.7627905112119715E-3</v>
      </c>
      <c r="FB348" s="26">
        <f t="shared" si="1787"/>
        <v>1.0594328308506699E-2</v>
      </c>
      <c r="FC348" s="26">
        <f t="shared" si="1788"/>
        <v>1.8458119932916451E-3</v>
      </c>
      <c r="FD348" s="26"/>
      <c r="FE348" s="26">
        <f t="shared" si="1789"/>
        <v>0.99802882913142354</v>
      </c>
      <c r="FF348" s="26">
        <f t="shared" si="1818"/>
        <v>0.99802882913142354</v>
      </c>
      <c r="FG348" s="26">
        <f t="shared" si="1730"/>
        <v>0.98908326706687144</v>
      </c>
      <c r="FW348" s="26">
        <f t="shared" si="1731"/>
        <v>0.64321917722076194</v>
      </c>
      <c r="FY348" s="8">
        <f t="shared" si="1819"/>
        <v>22</v>
      </c>
      <c r="FZ348" t="b">
        <f t="shared" si="1790"/>
        <v>1</v>
      </c>
      <c r="GD348" s="11"/>
      <c r="GE348" s="11"/>
      <c r="GF348" s="11"/>
      <c r="GG348" s="17">
        <f t="shared" ca="1" si="1732"/>
        <v>2007</v>
      </c>
      <c r="GH348" s="18">
        <f t="shared" ca="1" si="1733"/>
        <v>1.9652626680585075</v>
      </c>
      <c r="GI348" s="18">
        <f t="shared" ca="1" si="1734"/>
        <v>0.78991758157117964</v>
      </c>
      <c r="GJ348" s="18">
        <f t="shared" ca="1" si="1735"/>
        <v>0.8553863494799856</v>
      </c>
      <c r="GK348" s="94">
        <f t="shared" ca="1" si="1850"/>
        <v>1.3278979486959459</v>
      </c>
      <c r="GM348">
        <f t="shared" ca="1" si="1851"/>
        <v>2007</v>
      </c>
      <c r="GN348" s="18">
        <f t="shared" ca="1" si="1736"/>
        <v>0.67596923532289943</v>
      </c>
      <c r="GO348" s="18">
        <f t="shared" ca="1" si="1737"/>
        <v>0.77085667123528678</v>
      </c>
      <c r="GP348" s="18">
        <f t="shared" ca="1" si="1738"/>
        <v>0.77644873875133669</v>
      </c>
      <c r="GQ348" s="18">
        <f t="shared" ca="1" si="1739"/>
        <v>0.83227345465368552</v>
      </c>
      <c r="GR348" s="18">
        <f t="shared" ca="1" si="1740"/>
        <v>0.96329994984220713</v>
      </c>
      <c r="GY348" s="14"/>
      <c r="HA348">
        <f t="shared" si="1741"/>
        <v>0.46361295937052416</v>
      </c>
      <c r="HB348">
        <f t="shared" si="1742"/>
        <v>1.1996096487249841</v>
      </c>
      <c r="HC348">
        <f t="shared" si="1743"/>
        <v>0.98892220219584959</v>
      </c>
      <c r="HD348">
        <f t="shared" si="1744"/>
        <v>1.3245271927213613</v>
      </c>
      <c r="HE348">
        <f t="shared" si="1745"/>
        <v>0.72848149406550478</v>
      </c>
      <c r="HF348">
        <f t="shared" si="1746"/>
        <v>0.72848157073615238</v>
      </c>
      <c r="HH348">
        <f t="shared" si="1747"/>
        <v>1.186320615592501</v>
      </c>
      <c r="HJ348">
        <f t="shared" si="1748"/>
        <v>1.7245214758163903</v>
      </c>
      <c r="HK348">
        <f t="shared" si="1749"/>
        <v>1.5685168927130999</v>
      </c>
      <c r="HL348">
        <f t="shared" si="1750"/>
        <v>1.7887235448473826</v>
      </c>
      <c r="HM348">
        <f t="shared" si="1751"/>
        <v>1.2143334135145665</v>
      </c>
      <c r="HN348">
        <f t="shared" si="1752"/>
        <v>1.0134499887152775</v>
      </c>
      <c r="HP348" s="8">
        <f t="shared" si="1820"/>
        <v>22</v>
      </c>
      <c r="HQ348" t="b">
        <f t="shared" si="1793"/>
        <v>1</v>
      </c>
      <c r="HT348" s="11"/>
      <c r="HU348" s="11"/>
      <c r="HV348" s="11"/>
      <c r="HW348" s="11" t="e">
        <f t="shared" ca="1" si="1852"/>
        <v>#DIV/0!</v>
      </c>
      <c r="HX348" s="12">
        <f t="shared" ca="1" si="1853"/>
        <v>1.416501985242127</v>
      </c>
      <c r="HY348" s="12">
        <f t="shared" ca="1" si="1854"/>
        <v>0.85019935813225644</v>
      </c>
      <c r="HZ348" s="12">
        <f t="shared" ca="1" si="1855"/>
        <v>0.90314316983058662</v>
      </c>
      <c r="IC348" s="12">
        <f t="shared" ca="1" si="1856"/>
        <v>0.87679518301607806</v>
      </c>
      <c r="ID348" s="12">
        <f t="shared" ca="1" si="1857"/>
        <v>0.90684038794806499</v>
      </c>
      <c r="IE348" s="12">
        <f t="shared" ca="1" si="1858"/>
        <v>0.64260189502411902</v>
      </c>
      <c r="IF348" s="12">
        <f t="shared" ca="1" si="1859"/>
        <v>1.0228374920048262</v>
      </c>
      <c r="IG348" s="12">
        <f t="shared" ca="1" si="1860"/>
        <v>0.94857114173247603</v>
      </c>
    </row>
    <row r="349" spans="1:241" x14ac:dyDescent="0.2">
      <c r="A349" s="182" t="s">
        <v>1080</v>
      </c>
      <c r="B349" s="1">
        <f t="shared" si="1794"/>
        <v>1972</v>
      </c>
      <c r="C349" s="42">
        <f>'Annual Data - MER Dec 2019 PNNL'!B36</f>
        <v>8628.1620000000003</v>
      </c>
      <c r="D349" s="42">
        <f>'Annual Data - MER Dec 2019 PNNL'!E36</f>
        <v>4412.1610000000001</v>
      </c>
      <c r="E349" s="42">
        <f>'Annual Data - MER Dec 2019 PNNL'!H36</f>
        <v>23487.621999999999</v>
      </c>
      <c r="F349" s="42">
        <f>'Annual Data - MER Dec 2019 PNNL'!K36</f>
        <v>17682.204000000002</v>
      </c>
      <c r="G349" s="42">
        <f>'Annual Data - MER Dec 2019 PNNL'!N36</f>
        <v>18449.960999999999</v>
      </c>
      <c r="H349" s="42">
        <f t="shared" si="1762"/>
        <v>72660.11</v>
      </c>
      <c r="I349" s="15">
        <f t="shared" si="1706"/>
        <v>3.3898613350863886</v>
      </c>
      <c r="J349" s="251">
        <f t="shared" si="1763"/>
        <v>54210.149000000005</v>
      </c>
      <c r="K349" s="251"/>
      <c r="L349" s="27">
        <f>[11]National!H281</f>
        <v>8619.9860000000008</v>
      </c>
      <c r="M349" s="42">
        <f>[10]Commercial_Total!D280</f>
        <v>4412.1610000000001</v>
      </c>
      <c r="N349" s="42">
        <f>[12]Total_Industrial!F288</f>
        <v>17830.111276464842</v>
      </c>
      <c r="O349" s="27">
        <f t="shared" si="1821"/>
        <v>16940.23523080493</v>
      </c>
      <c r="P349" s="29">
        <f t="shared" si="1764"/>
        <v>18449.960999999999</v>
      </c>
      <c r="Q349" s="29">
        <f t="shared" si="1765"/>
        <v>66252.454507269766</v>
      </c>
      <c r="R349" s="440">
        <f t="shared" si="1822"/>
        <v>3.39164043826786</v>
      </c>
      <c r="S349" s="27"/>
      <c r="T349" s="51">
        <f t="shared" si="1823"/>
        <v>0.99905240536744677</v>
      </c>
      <c r="U349" s="51">
        <f t="shared" si="1824"/>
        <v>1</v>
      </c>
      <c r="V349" s="51">
        <f t="shared" si="1825"/>
        <v>0.75912798990314312</v>
      </c>
      <c r="W349" s="51">
        <f t="shared" si="1826"/>
        <v>0.95803867158216982</v>
      </c>
      <c r="X349" s="51">
        <f t="shared" si="1827"/>
        <v>1</v>
      </c>
      <c r="Y349" s="51">
        <f t="shared" si="1828"/>
        <v>0.91181329765767993</v>
      </c>
      <c r="AA349" s="23">
        <f t="shared" si="1829"/>
        <v>67274.100000000006</v>
      </c>
      <c r="AB349" s="23">
        <f t="shared" si="1707"/>
        <v>45237.158093969592</v>
      </c>
      <c r="AC349" s="27">
        <f t="shared" si="1830"/>
        <v>1481.671917402625</v>
      </c>
      <c r="AD349" s="58">
        <f t="shared" si="1830"/>
        <v>0.75758347403452642</v>
      </c>
      <c r="AE349" s="27">
        <f t="shared" si="1708"/>
        <v>1594.3241524899095</v>
      </c>
      <c r="AF349" s="27">
        <f t="shared" si="1831"/>
        <v>5383.3</v>
      </c>
      <c r="AI349" s="267">
        <f t="shared" si="1832"/>
        <v>128.13231243524626</v>
      </c>
      <c r="AJ349" s="267">
        <f t="shared" si="1709"/>
        <v>97.53400049655572</v>
      </c>
      <c r="AK349" s="267">
        <f t="shared" si="1833"/>
        <v>12033.77823865426</v>
      </c>
      <c r="AL349" s="267">
        <f t="shared" si="1834"/>
        <v>22.360882742847277</v>
      </c>
      <c r="AM349" s="231">
        <f t="shared" si="1835"/>
        <v>11572.277175369936</v>
      </c>
      <c r="AN349" s="15"/>
      <c r="AO349" s="34">
        <f t="shared" si="1836"/>
        <v>12.307033698153505</v>
      </c>
      <c r="AP349" s="34">
        <f t="shared" si="1837"/>
        <v>13.497317630449723</v>
      </c>
      <c r="AR349" s="26">
        <f t="shared" si="1838"/>
        <v>1.5614392021169801</v>
      </c>
      <c r="AS349" s="26">
        <f t="shared" si="1710"/>
        <v>1.5201724006416959</v>
      </c>
      <c r="AT349" s="26">
        <f t="shared" si="1839"/>
        <v>1.5698480023507146</v>
      </c>
      <c r="AU349" s="26">
        <f t="shared" si="1840"/>
        <v>1.1536783618777544</v>
      </c>
      <c r="AV349" s="26">
        <f t="shared" si="1841"/>
        <v>0.99823877914235581</v>
      </c>
      <c r="AW349" s="26">
        <f t="shared" si="1842"/>
        <v>1.3952936919356946</v>
      </c>
      <c r="AZ349" s="371">
        <f t="shared" si="1861"/>
        <v>12.496814221759887</v>
      </c>
      <c r="BA349" s="371">
        <f t="shared" si="1862"/>
        <v>8.4032392944791461</v>
      </c>
      <c r="BB349" s="371">
        <f t="shared" si="1863"/>
        <v>0.27523487775205263</v>
      </c>
      <c r="BC349" s="369">
        <f t="shared" si="1864"/>
        <v>1.4072845169961295E-4</v>
      </c>
      <c r="BD349" s="371">
        <f t="shared" si="1865"/>
        <v>0.2961611191072222</v>
      </c>
      <c r="BE349" s="34"/>
      <c r="BI349" s="258">
        <f>[11]National!CQ281</f>
        <v>1.6269046549662756</v>
      </c>
      <c r="BJ349" s="258">
        <f>[10]Commercial_Total!Y280</f>
        <v>1.5322031793591413</v>
      </c>
      <c r="BK349" s="258">
        <f>[12]Total_Industrial!Z288</f>
        <v>1.4503418982290599</v>
      </c>
      <c r="BL349" s="51">
        <f t="shared" si="1848"/>
        <v>1.1818043808364722</v>
      </c>
      <c r="BM349" s="258">
        <f>[14]Elec_Power_Sector!AF32</f>
        <v>1.0048252514651197</v>
      </c>
      <c r="BO349" s="258">
        <f>[11]National!CU281</f>
        <v>0.95976073173713261</v>
      </c>
      <c r="BP349" s="258">
        <f>[10]Commercial_Total!X280</f>
        <v>0.99214805263458783</v>
      </c>
      <c r="BQ349" s="258">
        <f>[12]Total_Industrial!AD288</f>
        <v>1.082398532105628</v>
      </c>
      <c r="BR349" s="51">
        <f t="shared" si="1849"/>
        <v>0.97620078295968815</v>
      </c>
      <c r="BS349" s="263">
        <f t="shared" si="1866"/>
        <v>0.99344515644570008</v>
      </c>
      <c r="CA349" s="83">
        <f t="shared" si="1795"/>
        <v>0.67705097407905823</v>
      </c>
      <c r="CB349" s="83">
        <f t="shared" si="1711"/>
        <v>1.4058328589931641</v>
      </c>
      <c r="CC349" s="83">
        <f t="shared" si="1712"/>
        <v>1.3952936919356946</v>
      </c>
      <c r="CD349" s="83">
        <f t="shared" si="1713"/>
        <v>1.1282444174877202</v>
      </c>
      <c r="CE349" s="83">
        <f t="shared" si="1714"/>
        <v>1.0003043027208367</v>
      </c>
      <c r="CF349" s="83">
        <f t="shared" si="1715"/>
        <v>1.2363183083028821</v>
      </c>
      <c r="CG349" s="84">
        <f t="shared" si="1766"/>
        <v>0.94468495335072855</v>
      </c>
      <c r="CH349" s="84">
        <f t="shared" si="1716"/>
        <v>0.94468495325142743</v>
      </c>
      <c r="CI349" s="9"/>
      <c r="CJ349" s="84">
        <f t="shared" si="1767"/>
        <v>1.1285877453337305</v>
      </c>
      <c r="CL349" s="87">
        <f t="shared" si="1717"/>
        <v>4.2989290157154345</v>
      </c>
      <c r="CM349" s="87">
        <f t="shared" si="1768"/>
        <v>1.2046460568541628E-3</v>
      </c>
      <c r="CN349" s="92">
        <f t="shared" si="1769"/>
        <v>1</v>
      </c>
      <c r="CO349" s="92">
        <f t="shared" si="1770"/>
        <v>1</v>
      </c>
      <c r="CP349" s="5">
        <f t="shared" si="1771"/>
        <v>1</v>
      </c>
      <c r="CQ349" s="91">
        <f t="shared" si="1718"/>
        <v>1</v>
      </c>
      <c r="CR349" s="37">
        <f t="shared" si="1719"/>
        <v>0.94468495335072855</v>
      </c>
      <c r="CS349">
        <f t="shared" si="1720"/>
        <v>1.1285877453337305</v>
      </c>
      <c r="CT349" s="84">
        <f t="shared" si="1721"/>
        <v>1.2366945231979227</v>
      </c>
      <c r="CU349" s="205"/>
      <c r="CV349" s="244"/>
      <c r="CW349" s="5"/>
      <c r="CX349" s="26">
        <f t="shared" si="1722"/>
        <v>0.13010817582696721</v>
      </c>
      <c r="CY349" s="26">
        <f t="shared" si="1723"/>
        <v>6.6596189270479958E-2</v>
      </c>
      <c r="CZ349" s="26">
        <f t="shared" si="1724"/>
        <v>0.26912378430460077</v>
      </c>
      <c r="DA349" s="26">
        <f t="shared" si="1725"/>
        <v>0.25569219067870319</v>
      </c>
      <c r="DB349" s="26">
        <f t="shared" si="1726"/>
        <v>0.278479659919249</v>
      </c>
      <c r="DC349">
        <f t="shared" si="1772"/>
        <v>1</v>
      </c>
      <c r="DE349" s="26">
        <f t="shared" si="1796"/>
        <v>0.13174667923288538</v>
      </c>
      <c r="DF349" s="26">
        <f t="shared" si="1797"/>
        <v>6.7653593026284042E-2</v>
      </c>
      <c r="DG349" s="26">
        <f t="shared" si="1798"/>
        <v>0.27154466798933485</v>
      </c>
      <c r="DH349" s="26">
        <f t="shared" si="1799"/>
        <v>0.25376067343917108</v>
      </c>
      <c r="DI349" s="26">
        <f t="shared" si="1800"/>
        <v>0.27525738020267398</v>
      </c>
      <c r="DJ349" s="26">
        <f t="shared" si="1801"/>
        <v>0.99996299389034937</v>
      </c>
      <c r="DK349" s="26"/>
      <c r="DL349" s="26">
        <f t="shared" si="1802"/>
        <v>0.13175155484537063</v>
      </c>
      <c r="DM349" s="26">
        <f t="shared" si="1803"/>
        <v>6.765609671521762E-2</v>
      </c>
      <c r="DN349" s="26">
        <f t="shared" si="1804"/>
        <v>0.27155471717297469</v>
      </c>
      <c r="DO349" s="26">
        <f t="shared" si="1805"/>
        <v>0.25377006448200334</v>
      </c>
      <c r="DP349" s="26">
        <f t="shared" si="1806"/>
        <v>0.27526756678443365</v>
      </c>
      <c r="DQ349" s="26">
        <f t="shared" si="1807"/>
        <v>0.99999999999999989</v>
      </c>
      <c r="DR349" s="26"/>
      <c r="DS349" s="26"/>
      <c r="DT349" s="26">
        <f t="shared" si="1808"/>
        <v>-4.5001120964969195E-3</v>
      </c>
      <c r="DU349" s="26">
        <f t="shared" si="1809"/>
        <v>-3.0749512251795103E-3</v>
      </c>
      <c r="DV349" s="26">
        <f t="shared" si="1810"/>
        <v>-1.6012005040407742E-2</v>
      </c>
      <c r="DW349" s="26">
        <f t="shared" si="1811"/>
        <v>6.572648277854325E-3</v>
      </c>
      <c r="DX349" s="26">
        <f t="shared" si="1812"/>
        <v>-3.0702097792786416E-3</v>
      </c>
      <c r="DZ349" s="26">
        <f t="shared" si="1813"/>
        <v>0.99568308551729456</v>
      </c>
      <c r="EA349" s="26">
        <f t="shared" si="1814"/>
        <v>0.98907913746275278</v>
      </c>
      <c r="EB349" s="26">
        <f t="shared" si="1727"/>
        <v>1.2366945231979227</v>
      </c>
      <c r="ED349" s="26">
        <f t="shared" si="1773"/>
        <v>-2.0116946111693196E-2</v>
      </c>
      <c r="EE349" s="26">
        <f t="shared" si="1774"/>
        <v>-2.7988511689610616E-2</v>
      </c>
      <c r="EF349" s="26">
        <f t="shared" si="1775"/>
        <v>-1.5112992612221115E-3</v>
      </c>
      <c r="EG349" s="26">
        <f t="shared" si="1776"/>
        <v>8.9725275589656976E-3</v>
      </c>
      <c r="EH349" s="26">
        <f t="shared" si="1777"/>
        <v>2.6752869365437533E-2</v>
      </c>
      <c r="EJ349" s="26">
        <f t="shared" si="1778"/>
        <v>1.0046977231912373</v>
      </c>
      <c r="EK349" s="26">
        <f t="shared" si="1815"/>
        <v>1.0083127249899893</v>
      </c>
      <c r="EL349" s="26">
        <f t="shared" si="1728"/>
        <v>1.1282444174877202</v>
      </c>
      <c r="EO349" s="26">
        <f t="shared" si="1816"/>
        <v>-1.9157102526216073E-2</v>
      </c>
      <c r="EP349" s="26">
        <f t="shared" si="1779"/>
        <v>-1.2995293954505374E-2</v>
      </c>
      <c r="EQ349" s="26">
        <f t="shared" si="1780"/>
        <v>-3.610402549970388E-2</v>
      </c>
      <c r="ER349" s="26">
        <f t="shared" si="1781"/>
        <v>-2.2041498052257678E-4</v>
      </c>
      <c r="ES349" s="26">
        <f t="shared" si="1782"/>
        <v>-8.5149970926658939E-3</v>
      </c>
      <c r="EU349" s="26">
        <f t="shared" si="1783"/>
        <v>0.98451391729171922</v>
      </c>
      <c r="EV349" s="26">
        <f t="shared" si="1817"/>
        <v>0.97991564369102957</v>
      </c>
      <c r="EW349" s="26">
        <f t="shared" si="1729"/>
        <v>1.2363183083028821</v>
      </c>
      <c r="EX349" s="26"/>
      <c r="EY349" s="26">
        <f t="shared" si="1784"/>
        <v>1.4656990429719439E-2</v>
      </c>
      <c r="EZ349" s="26">
        <f t="shared" si="1785"/>
        <v>9.9203427293260201E-3</v>
      </c>
      <c r="FA349" s="26">
        <f t="shared" si="1786"/>
        <v>2.0092126538286185E-2</v>
      </c>
      <c r="FB349" s="26">
        <f t="shared" si="1787"/>
        <v>6.7930632583766094E-3</v>
      </c>
      <c r="FC349" s="26">
        <f t="shared" si="1788"/>
        <v>5.4447873133870667E-3</v>
      </c>
      <c r="FD349" s="26"/>
      <c r="FE349" s="26">
        <f t="shared" si="1789"/>
        <v>1.0113448847307278</v>
      </c>
      <c r="FF349" s="26">
        <f t="shared" si="1818"/>
        <v>1.0093513511558627</v>
      </c>
      <c r="FG349" s="26">
        <f t="shared" si="1730"/>
        <v>1.0003043027208367</v>
      </c>
      <c r="FW349" s="26">
        <f t="shared" si="1731"/>
        <v>0.67705097407905823</v>
      </c>
      <c r="FY349" s="8">
        <f t="shared" si="1819"/>
        <v>23</v>
      </c>
      <c r="FZ349" t="b">
        <f t="shared" si="1790"/>
        <v>1</v>
      </c>
      <c r="GD349" s="11"/>
      <c r="GE349" s="11"/>
      <c r="GF349" s="11"/>
      <c r="GG349" s="17">
        <f t="shared" ca="1" si="1732"/>
        <v>2008</v>
      </c>
      <c r="GH349" s="18">
        <f t="shared" ca="1" si="1733"/>
        <v>1.962583793437386</v>
      </c>
      <c r="GI349" s="18">
        <f t="shared" ca="1" si="1734"/>
        <v>0.78280175508045835</v>
      </c>
      <c r="GJ349" s="18">
        <f t="shared" ca="1" si="1735"/>
        <v>0.85167112279161328</v>
      </c>
      <c r="GK349" s="94">
        <f t="shared" ca="1" si="1850"/>
        <v>1.3084343016999314</v>
      </c>
      <c r="GM349">
        <f t="shared" ca="1" si="1851"/>
        <v>2008</v>
      </c>
      <c r="GN349" s="18">
        <f t="shared" ca="1" si="1736"/>
        <v>0.66948850264967819</v>
      </c>
      <c r="GO349" s="18">
        <f t="shared" ca="1" si="1737"/>
        <v>0.77149080158053029</v>
      </c>
      <c r="GP349" s="18">
        <f t="shared" ca="1" si="1738"/>
        <v>0.7782057526794226</v>
      </c>
      <c r="GQ349" s="18">
        <f t="shared" ca="1" si="1739"/>
        <v>0.82243070151547848</v>
      </c>
      <c r="GR349" s="18">
        <f t="shared" ca="1" si="1740"/>
        <v>0.96207519174824729</v>
      </c>
      <c r="GY349" s="14"/>
      <c r="HA349">
        <f t="shared" si="1741"/>
        <v>0.48799789691244994</v>
      </c>
      <c r="HB349">
        <f t="shared" si="1742"/>
        <v>1.2052450827922316</v>
      </c>
      <c r="HC349">
        <f t="shared" si="1743"/>
        <v>1.0001414105874189</v>
      </c>
      <c r="HD349">
        <f t="shared" si="1744"/>
        <v>1.3040154550655114</v>
      </c>
      <c r="HE349">
        <f t="shared" si="1745"/>
        <v>0.7670743607342958</v>
      </c>
      <c r="HF349">
        <f t="shared" si="1746"/>
        <v>0.76707441937019694</v>
      </c>
      <c r="HH349">
        <f t="shared" si="1747"/>
        <v>1.2054155172073731</v>
      </c>
      <c r="HJ349">
        <f t="shared" si="1748"/>
        <v>1.7167783713485756</v>
      </c>
      <c r="HK349">
        <f t="shared" si="1749"/>
        <v>1.5637011875958164</v>
      </c>
      <c r="HL349">
        <f t="shared" si="1750"/>
        <v>1.7603105757840025</v>
      </c>
      <c r="HM349">
        <f t="shared" si="1751"/>
        <v>1.2223410869166349</v>
      </c>
      <c r="HN349">
        <f t="shared" si="1752"/>
        <v>1.0103432562496995</v>
      </c>
      <c r="HP349" s="8">
        <f t="shared" si="1820"/>
        <v>23</v>
      </c>
      <c r="HQ349" t="b">
        <f t="shared" si="1793"/>
        <v>1</v>
      </c>
      <c r="HT349" s="11"/>
      <c r="HU349" s="11"/>
      <c r="HV349" s="11"/>
      <c r="HW349" s="11" t="e">
        <f t="shared" ca="1" si="1852"/>
        <v>#DIV/0!</v>
      </c>
      <c r="HX349" s="12">
        <f t="shared" ca="1" si="1853"/>
        <v>1.4145711333103685</v>
      </c>
      <c r="HY349" s="12">
        <f t="shared" ca="1" si="1854"/>
        <v>0.84238964600463373</v>
      </c>
      <c r="HZ349" s="12">
        <f t="shared" ca="1" si="1855"/>
        <v>0.89960096532661316</v>
      </c>
      <c r="IC349" s="12">
        <f t="shared" ca="1" si="1856"/>
        <v>0.89197819699445047</v>
      </c>
      <c r="ID349" s="12">
        <f t="shared" ca="1" si="1857"/>
        <v>0.91308928654362409</v>
      </c>
      <c r="IE349" s="12">
        <f t="shared" ca="1" si="1858"/>
        <v>0.63758519539497738</v>
      </c>
      <c r="IF349" s="12">
        <f t="shared" ca="1" si="1859"/>
        <v>1.0156772337338911</v>
      </c>
      <c r="IG349" s="12">
        <f t="shared" ca="1" si="1860"/>
        <v>0.94602743717101723</v>
      </c>
    </row>
    <row r="350" spans="1:241" x14ac:dyDescent="0.2">
      <c r="A350" s="182" t="s">
        <v>1080</v>
      </c>
      <c r="B350" s="1">
        <f t="shared" si="1794"/>
        <v>1973</v>
      </c>
      <c r="C350" s="42">
        <f>'Annual Data - MER Dec 2019 PNNL'!B37</f>
        <v>8226.0509999999995</v>
      </c>
      <c r="D350" s="42">
        <f>'Annual Data - MER Dec 2019 PNNL'!E37</f>
        <v>4422.9840000000004</v>
      </c>
      <c r="E350" s="42">
        <f>'Annual Data - MER Dec 2019 PNNL'!H37</f>
        <v>24687.99</v>
      </c>
      <c r="F350" s="42">
        <f>'Annual Data - MER Dec 2019 PNNL'!K37</f>
        <v>18577.289000000001</v>
      </c>
      <c r="G350" s="42">
        <f>'Annual Data - MER Dec 2019 PNNL'!N37</f>
        <v>19730.632000000001</v>
      </c>
      <c r="H350" s="42">
        <f t="shared" si="1762"/>
        <v>75644.945999999996</v>
      </c>
      <c r="I350" s="15">
        <f t="shared" si="1706"/>
        <v>3.3759633292810527</v>
      </c>
      <c r="J350" s="251">
        <f t="shared" si="1763"/>
        <v>55914.313999999998</v>
      </c>
      <c r="K350" s="251"/>
      <c r="L350" s="27">
        <f>[11]National!H282</f>
        <v>8249.3979999999992</v>
      </c>
      <c r="M350" s="42">
        <f>[10]Commercial_Total!D281</f>
        <v>4422.9840000000004</v>
      </c>
      <c r="N350" s="42">
        <f>[12]Total_Industrial!F289</f>
        <v>18237.60397284084</v>
      </c>
      <c r="O350" s="27">
        <f t="shared" si="1821"/>
        <v>17696.21872201284</v>
      </c>
      <c r="P350" s="29">
        <f t="shared" si="1764"/>
        <v>19730.632000000001</v>
      </c>
      <c r="Q350" s="29">
        <f t="shared" si="1765"/>
        <v>68336.836694853686</v>
      </c>
      <c r="R350" s="440">
        <f t="shared" si="1822"/>
        <v>3.3594419158638087</v>
      </c>
      <c r="S350" s="27"/>
      <c r="T350" s="51">
        <f t="shared" si="1823"/>
        <v>1.0028381783677247</v>
      </c>
      <c r="U350" s="51">
        <f t="shared" si="1824"/>
        <v>1</v>
      </c>
      <c r="V350" s="51">
        <f t="shared" si="1825"/>
        <v>0.73872372650996854</v>
      </c>
      <c r="W350" s="51">
        <f t="shared" si="1826"/>
        <v>0.95257272048751784</v>
      </c>
      <c r="X350" s="51">
        <f t="shared" si="1827"/>
        <v>1</v>
      </c>
      <c r="Y350" s="51">
        <f t="shared" si="1828"/>
        <v>0.90338932484469869</v>
      </c>
      <c r="AA350" s="23">
        <f t="shared" si="1829"/>
        <v>69263.55687920819</v>
      </c>
      <c r="AB350" s="23">
        <f t="shared" si="1707"/>
        <v>46382.587898653008</v>
      </c>
      <c r="AC350" s="27">
        <f t="shared" si="1830"/>
        <v>1547.3600670798403</v>
      </c>
      <c r="AD350" s="58">
        <f t="shared" si="1830"/>
        <v>0.78563192138379478</v>
      </c>
      <c r="AE350" s="27">
        <f t="shared" si="1708"/>
        <v>1721.3327727007129</v>
      </c>
      <c r="AF350" s="27">
        <f t="shared" si="1831"/>
        <v>5687.2</v>
      </c>
      <c r="AI350" s="267">
        <f t="shared" si="1832"/>
        <v>119.10156468554587</v>
      </c>
      <c r="AJ350" s="267">
        <f t="shared" si="1709"/>
        <v>95.358715422785792</v>
      </c>
      <c r="AK350" s="267">
        <f t="shared" si="1833"/>
        <v>11786.270281136718</v>
      </c>
      <c r="AL350" s="267">
        <f t="shared" si="1834"/>
        <v>22.524821408533285</v>
      </c>
      <c r="AM350" s="231">
        <f t="shared" si="1835"/>
        <v>11462.415816927316</v>
      </c>
      <c r="AN350" s="15"/>
      <c r="AO350" s="34">
        <f t="shared" si="1836"/>
        <v>12.015901796112971</v>
      </c>
      <c r="AP350" s="34">
        <f t="shared" si="1837"/>
        <v>13.300911872274581</v>
      </c>
      <c r="AR350" s="26">
        <f t="shared" si="1838"/>
        <v>1.451389182002514</v>
      </c>
      <c r="AS350" s="26">
        <f t="shared" si="1710"/>
        <v>1.4862682409041934</v>
      </c>
      <c r="AT350" s="26">
        <f t="shared" si="1839"/>
        <v>1.5375597330333743</v>
      </c>
      <c r="AU350" s="26">
        <f t="shared" si="1840"/>
        <v>1.1621365472478091</v>
      </c>
      <c r="AV350" s="26">
        <f t="shared" si="1841"/>
        <v>0.98876200403018555</v>
      </c>
      <c r="AW350" s="26">
        <f t="shared" si="1842"/>
        <v>1.3622869970324909</v>
      </c>
      <c r="AZ350" s="34">
        <f t="shared" ref="AZ350:AZ357" si="1867">AA350/$AF350</f>
        <v>12.178850203827576</v>
      </c>
      <c r="BA350" s="34">
        <f t="shared" ref="BA350:BA357" si="1868">AB350/$AF350</f>
        <v>8.1556104759201382</v>
      </c>
      <c r="BB350" s="34">
        <f t="shared" ref="BB350:BB357" si="1869">AC350/$AF350</f>
        <v>0.27207765984664517</v>
      </c>
      <c r="BC350">
        <f t="shared" ref="BC350:BC357" si="1870">AD350/$AF350</f>
        <v>1.3814037160356498E-4</v>
      </c>
      <c r="BD350" s="34">
        <f t="shared" ref="BD350:BD357" si="1871">AE350/$AF350</f>
        <v>0.3026678809784627</v>
      </c>
      <c r="BE350" s="34"/>
      <c r="BI350" s="258">
        <f>[11]National!CQ282</f>
        <v>1.5762638278242167</v>
      </c>
      <c r="BJ350" s="258">
        <f>[10]Commercial_Total!Y281</f>
        <v>1.5396104374857471</v>
      </c>
      <c r="BK350" s="258">
        <f>[12]Total_Industrial!Z289</f>
        <v>1.3880099305095814</v>
      </c>
      <c r="BL350" s="51">
        <f t="shared" si="1848"/>
        <v>1.1858681144019159</v>
      </c>
      <c r="BM350" s="258">
        <f>[14]Elec_Power_Sector!AF33</f>
        <v>1.0097268318203378</v>
      </c>
      <c r="BO350" s="258">
        <f>[11]National!CU282</f>
        <v>0.92077808066301148</v>
      </c>
      <c r="BP350" s="258">
        <f>[10]Commercial_Total!X281</f>
        <v>0.96535344572704773</v>
      </c>
      <c r="BQ350" s="258">
        <f>[12]Total_Industrial!AD289</f>
        <v>1.1077440895055317</v>
      </c>
      <c r="BR350" s="51">
        <f t="shared" si="1849"/>
        <v>0.97998802154649722</v>
      </c>
      <c r="BS350" s="263">
        <f t="shared" si="1866"/>
        <v>0.97923712916259054</v>
      </c>
      <c r="CA350" s="83">
        <f t="shared" si="1795"/>
        <v>0.71527210071562419</v>
      </c>
      <c r="CB350" s="83">
        <f t="shared" si="1711"/>
        <v>1.3853759299871242</v>
      </c>
      <c r="CC350" s="83">
        <f t="shared" si="1712"/>
        <v>1.3622869970324909</v>
      </c>
      <c r="CD350" s="83">
        <f t="shared" si="1713"/>
        <v>1.1204853879743564</v>
      </c>
      <c r="CE350" s="83">
        <f t="shared" si="1714"/>
        <v>0.99642960922410018</v>
      </c>
      <c r="CF350" s="83">
        <f t="shared" si="1715"/>
        <v>1.2201572339515343</v>
      </c>
      <c r="CG350" s="84">
        <f t="shared" si="1766"/>
        <v>0.974405903152188</v>
      </c>
      <c r="CH350" s="84">
        <f t="shared" si="1716"/>
        <v>0.97440588214500912</v>
      </c>
      <c r="CI350" s="9"/>
      <c r="CJ350" s="84">
        <f t="shared" si="1767"/>
        <v>1.1164848172806021</v>
      </c>
      <c r="CL350" s="87">
        <f t="shared" si="1717"/>
        <v>3.8545193968285418</v>
      </c>
      <c r="CM350" s="87">
        <f t="shared" si="1768"/>
        <v>1.1299067512096817E-3</v>
      </c>
      <c r="CN350" s="92">
        <f t="shared" si="1769"/>
        <v>1</v>
      </c>
      <c r="CO350" s="92">
        <f t="shared" si="1770"/>
        <v>1</v>
      </c>
      <c r="CP350" s="5">
        <f t="shared" si="1771"/>
        <v>1</v>
      </c>
      <c r="CQ350" s="91">
        <f t="shared" si="1718"/>
        <v>1</v>
      </c>
      <c r="CR350" s="37">
        <f t="shared" si="1719"/>
        <v>0.974405903152188</v>
      </c>
      <c r="CS350">
        <f t="shared" si="1720"/>
        <v>1.1164848172806021</v>
      </c>
      <c r="CT350" s="84">
        <f t="shared" si="1721"/>
        <v>1.2158007696068842</v>
      </c>
      <c r="CU350" s="205"/>
      <c r="CV350" s="244"/>
      <c r="CW350" s="5"/>
      <c r="CX350" s="26">
        <f t="shared" si="1722"/>
        <v>0.12071670857163404</v>
      </c>
      <c r="CY350" s="26">
        <f t="shared" si="1723"/>
        <v>6.4723276843352731E-2</v>
      </c>
      <c r="CZ350" s="26">
        <f t="shared" si="1724"/>
        <v>0.26687808296245408</v>
      </c>
      <c r="DA350" s="26">
        <f t="shared" si="1725"/>
        <v>0.25895577814103748</v>
      </c>
      <c r="DB350" s="26">
        <f t="shared" si="1726"/>
        <v>0.28872615348152159</v>
      </c>
      <c r="DC350">
        <f t="shared" si="1772"/>
        <v>0.99999999999999978</v>
      </c>
      <c r="DE350" s="26">
        <f t="shared" si="1796"/>
        <v>0.12535381387588582</v>
      </c>
      <c r="DF350" s="26">
        <f t="shared" si="1797"/>
        <v>6.5655280821262541E-2</v>
      </c>
      <c r="DG350" s="26">
        <f t="shared" si="1798"/>
        <v>0.26799936548036907</v>
      </c>
      <c r="DH350" s="26">
        <f t="shared" si="1799"/>
        <v>0.2573205350885242</v>
      </c>
      <c r="DI350" s="26">
        <f t="shared" si="1800"/>
        <v>0.28357205377008349</v>
      </c>
      <c r="DJ350" s="26">
        <f t="shared" si="1801"/>
        <v>0.99990104903612509</v>
      </c>
      <c r="DK350" s="26"/>
      <c r="DL350" s="26">
        <f t="shared" si="1802"/>
        <v>0.12536621898409164</v>
      </c>
      <c r="DM350" s="26">
        <f t="shared" si="1803"/>
        <v>6.5661778117497002E-2</v>
      </c>
      <c r="DN350" s="26">
        <f t="shared" si="1804"/>
        <v>0.26802588690022128</v>
      </c>
      <c r="DO350" s="26">
        <f t="shared" si="1805"/>
        <v>0.25734599972324618</v>
      </c>
      <c r="DP350" s="26">
        <f t="shared" si="1806"/>
        <v>0.28360011627494391</v>
      </c>
      <c r="DQ350" s="26">
        <f t="shared" si="1807"/>
        <v>1</v>
      </c>
      <c r="DR350" s="26"/>
      <c r="DS350" s="26"/>
      <c r="DT350" s="26">
        <f t="shared" si="1808"/>
        <v>-7.3086807076418583E-2</v>
      </c>
      <c r="DU350" s="26">
        <f t="shared" si="1809"/>
        <v>-2.2555307847445531E-2</v>
      </c>
      <c r="DV350" s="26">
        <f t="shared" si="1810"/>
        <v>-2.0782230186826386E-2</v>
      </c>
      <c r="DW350" s="26">
        <f t="shared" si="1811"/>
        <v>7.3047487059234827E-3</v>
      </c>
      <c r="DX350" s="26">
        <f t="shared" si="1812"/>
        <v>-9.5388457313479065E-3</v>
      </c>
      <c r="DZ350" s="26">
        <f t="shared" si="1813"/>
        <v>0.98310516202739373</v>
      </c>
      <c r="EA350" s="26">
        <f t="shared" si="1814"/>
        <v>0.97236880569323436</v>
      </c>
      <c r="EB350" s="26">
        <f t="shared" si="1727"/>
        <v>1.2158007696068842</v>
      </c>
      <c r="ED350" s="26">
        <f t="shared" si="1773"/>
        <v>-2.5772892082946988E-2</v>
      </c>
      <c r="EE350" s="26">
        <f t="shared" si="1774"/>
        <v>-2.9911169441926694E-2</v>
      </c>
      <c r="EF350" s="26">
        <f t="shared" si="1775"/>
        <v>-1.1537294359822103E-2</v>
      </c>
      <c r="EG350" s="26">
        <f t="shared" si="1776"/>
        <v>-1.856180531900865E-2</v>
      </c>
      <c r="EH350" s="26">
        <f t="shared" si="1777"/>
        <v>2.1732474425377908E-2</v>
      </c>
      <c r="EJ350" s="26">
        <f t="shared" si="1778"/>
        <v>0.99312291787745688</v>
      </c>
      <c r="EK350" s="26">
        <f t="shared" si="1815"/>
        <v>1.0013784755750279</v>
      </c>
      <c r="EL350" s="26">
        <f t="shared" si="1728"/>
        <v>1.1204853879743564</v>
      </c>
      <c r="EO350" s="26">
        <f t="shared" si="1816"/>
        <v>-3.1621843911008168E-2</v>
      </c>
      <c r="EP350" s="26">
        <f t="shared" si="1779"/>
        <v>4.8227356262519573E-3</v>
      </c>
      <c r="EQ350" s="26">
        <f t="shared" si="1780"/>
        <v>-4.3928303915229491E-2</v>
      </c>
      <c r="ER350" s="26">
        <f t="shared" si="1781"/>
        <v>3.4326855289106128E-3</v>
      </c>
      <c r="ES350" s="26">
        <f t="shared" si="1782"/>
        <v>4.8661834739629787E-3</v>
      </c>
      <c r="EU350" s="26">
        <f t="shared" si="1783"/>
        <v>0.98692806355546703</v>
      </c>
      <c r="EV350" s="26">
        <f t="shared" si="1817"/>
        <v>0.96710624867569683</v>
      </c>
      <c r="EW350" s="26">
        <f t="shared" si="1729"/>
        <v>1.2201572339515343</v>
      </c>
      <c r="EX350" s="26"/>
      <c r="EY350" s="26">
        <f t="shared" si="1784"/>
        <v>-4.1464963165410457E-2</v>
      </c>
      <c r="EZ350" s="26">
        <f t="shared" si="1785"/>
        <v>-2.7378043473697624E-2</v>
      </c>
      <c r="FA350" s="26">
        <f t="shared" si="1786"/>
        <v>2.3146153772333193E-2</v>
      </c>
      <c r="FB350" s="26">
        <f t="shared" si="1787"/>
        <v>3.8720631770132186E-3</v>
      </c>
      <c r="FC350" s="26">
        <f t="shared" si="1788"/>
        <v>-1.4405029205310954E-2</v>
      </c>
      <c r="FD350" s="26"/>
      <c r="FE350" s="26">
        <f t="shared" si="1789"/>
        <v>0.99612648522434888</v>
      </c>
      <c r="FF350" s="26">
        <f t="shared" si="1818"/>
        <v>1.0054416137833371</v>
      </c>
      <c r="FG350" s="26">
        <f t="shared" si="1730"/>
        <v>0.99642960922410018</v>
      </c>
      <c r="FW350" s="26">
        <f t="shared" si="1731"/>
        <v>0.71527210071562419</v>
      </c>
      <c r="FY350" s="8">
        <f t="shared" si="1819"/>
        <v>24</v>
      </c>
      <c r="FZ350" t="b">
        <f t="shared" si="1790"/>
        <v>1</v>
      </c>
      <c r="GD350" s="11"/>
      <c r="GE350" s="11"/>
      <c r="GF350" s="11"/>
      <c r="GG350" s="17">
        <f t="shared" ca="1" si="1732"/>
        <v>2009</v>
      </c>
      <c r="GH350" s="18">
        <f t="shared" ca="1" si="1733"/>
        <v>1.9127919407377594</v>
      </c>
      <c r="GI350" s="18">
        <f t="shared" ca="1" si="1734"/>
        <v>0.76281566338528506</v>
      </c>
      <c r="GJ350" s="18">
        <f t="shared" ca="1" si="1735"/>
        <v>0.85166093599221537</v>
      </c>
      <c r="GK350" s="94">
        <f t="shared" ca="1" si="1850"/>
        <v>1.2426649896308188</v>
      </c>
      <c r="GM350">
        <f t="shared" ca="1" si="1851"/>
        <v>2009</v>
      </c>
      <c r="GN350" s="18">
        <f t="shared" ca="1" si="1736"/>
        <v>0.64355123048059792</v>
      </c>
      <c r="GO350" s="18">
        <f t="shared" ca="1" si="1737"/>
        <v>0.7563854547042016</v>
      </c>
      <c r="GP350" s="18">
        <f t="shared" ca="1" si="1738"/>
        <v>0.80616924560515579</v>
      </c>
      <c r="GQ350" s="18">
        <f t="shared" ca="1" si="1739"/>
        <v>0.82061201446862342</v>
      </c>
      <c r="GR350" s="18">
        <f t="shared" ca="1" si="1740"/>
        <v>0.96019279648966138</v>
      </c>
      <c r="GY350" s="14"/>
      <c r="HA350">
        <f t="shared" si="1741"/>
        <v>0.5155465308120456</v>
      </c>
      <c r="HB350">
        <f t="shared" si="1742"/>
        <v>1.1969565133800781</v>
      </c>
      <c r="HC350">
        <f t="shared" si="1743"/>
        <v>0.99626734805576811</v>
      </c>
      <c r="HD350">
        <f t="shared" si="1744"/>
        <v>1.2869694479142064</v>
      </c>
      <c r="HE350">
        <f t="shared" si="1745"/>
        <v>0.79120746298018962</v>
      </c>
      <c r="HF350">
        <f t="shared" si="1746"/>
        <v>0.79120750648640448</v>
      </c>
      <c r="HH350">
        <f t="shared" si="1747"/>
        <v>1.1924886913232491</v>
      </c>
      <c r="HJ350">
        <f t="shared" si="1748"/>
        <v>1.5957800679610086</v>
      </c>
      <c r="HK350">
        <f t="shared" si="1749"/>
        <v>1.5288262123472249</v>
      </c>
      <c r="HL350">
        <f t="shared" si="1750"/>
        <v>1.7241049164666882</v>
      </c>
      <c r="HM350">
        <f t="shared" si="1751"/>
        <v>1.2313026726065557</v>
      </c>
      <c r="HN350">
        <f t="shared" si="1752"/>
        <v>1.0007515673415581</v>
      </c>
      <c r="HP350" s="8">
        <f t="shared" si="1820"/>
        <v>24</v>
      </c>
      <c r="HQ350" t="b">
        <f t="shared" si="1793"/>
        <v>1</v>
      </c>
      <c r="HT350" s="11"/>
      <c r="HU350" s="11"/>
      <c r="HV350" s="11"/>
      <c r="HW350" s="11" t="e">
        <f t="shared" ca="1" si="1852"/>
        <v>#DIV/0!</v>
      </c>
      <c r="HX350" s="12">
        <f t="shared" ca="1" si="1853"/>
        <v>1.3786826694707832</v>
      </c>
      <c r="HY350" s="12">
        <f t="shared" ca="1" si="1854"/>
        <v>0.82116534849769829</v>
      </c>
      <c r="HZ350" s="12">
        <f t="shared" ca="1" si="1855"/>
        <v>0.8939185109010358</v>
      </c>
      <c r="IC350" s="12">
        <f t="shared" ca="1" si="1856"/>
        <v>0.86686942743512596</v>
      </c>
      <c r="ID350" s="12">
        <f t="shared" ca="1" si="1857"/>
        <v>0.89107147406870035</v>
      </c>
      <c r="IE350" s="12">
        <f t="shared" ca="1" si="1858"/>
        <v>0.63111747005021634</v>
      </c>
      <c r="IF350" s="12">
        <f t="shared" ca="1" si="1859"/>
        <v>1.0108282369323489</v>
      </c>
      <c r="IG350" s="12">
        <f t="shared" ca="1" si="1860"/>
        <v>0.93043671921354953</v>
      </c>
    </row>
    <row r="351" spans="1:241" x14ac:dyDescent="0.2">
      <c r="A351" s="182" t="s">
        <v>1080</v>
      </c>
      <c r="B351" s="1">
        <f t="shared" si="1794"/>
        <v>1974</v>
      </c>
      <c r="C351" s="42">
        <f>'Annual Data - MER Dec 2019 PNNL'!B38</f>
        <v>7908.5959999999995</v>
      </c>
      <c r="D351" s="42">
        <f>'Annual Data - MER Dec 2019 PNNL'!E38</f>
        <v>4259.259</v>
      </c>
      <c r="E351" s="42">
        <f>'Annual Data - MER Dec 2019 PNNL'!H38</f>
        <v>23761.884999999998</v>
      </c>
      <c r="F351" s="42">
        <f>'Annual Data - MER Dec 2019 PNNL'!K38</f>
        <v>18087.234</v>
      </c>
      <c r="G351" s="42">
        <f>'Annual Data - MER Dec 2019 PNNL'!N38</f>
        <v>19905.244999999999</v>
      </c>
      <c r="H351" s="42">
        <f t="shared" si="1762"/>
        <v>73922.218999999997</v>
      </c>
      <c r="I351" s="15">
        <f t="shared" si="1706"/>
        <v>3.4197855826844328</v>
      </c>
      <c r="J351" s="251">
        <f t="shared" si="1763"/>
        <v>54016.974000000002</v>
      </c>
      <c r="K351" s="251"/>
      <c r="L351" s="27">
        <f>[11]National!H283</f>
        <v>7905.2849999999999</v>
      </c>
      <c r="M351" s="42">
        <f>[10]Commercial_Total!D282</f>
        <v>4259.259</v>
      </c>
      <c r="N351" s="42">
        <f>[12]Total_Industrial!F290</f>
        <v>18159.953695894776</v>
      </c>
      <c r="O351" s="27">
        <f t="shared" si="1821"/>
        <v>17100.512277313584</v>
      </c>
      <c r="P351" s="29">
        <f t="shared" si="1764"/>
        <v>19905.244999999999</v>
      </c>
      <c r="Q351" s="29">
        <f t="shared" si="1765"/>
        <v>67330.254973208357</v>
      </c>
      <c r="R351" s="440">
        <f t="shared" si="1822"/>
        <v>3.3804846951818925</v>
      </c>
      <c r="S351" s="27"/>
      <c r="T351" s="51">
        <f t="shared" si="1823"/>
        <v>0.99958134161866408</v>
      </c>
      <c r="U351" s="51">
        <f t="shared" si="1824"/>
        <v>1</v>
      </c>
      <c r="V351" s="51">
        <f t="shared" si="1825"/>
        <v>0.76424718392058444</v>
      </c>
      <c r="W351" s="51">
        <f t="shared" si="1826"/>
        <v>0.94544651091004761</v>
      </c>
      <c r="X351" s="51">
        <f t="shared" si="1827"/>
        <v>1</v>
      </c>
      <c r="Y351" s="51">
        <f t="shared" si="1828"/>
        <v>0.91082567439173279</v>
      </c>
      <c r="AA351" s="23">
        <f t="shared" si="1829"/>
        <v>70809.498826130162</v>
      </c>
      <c r="AB351" s="23">
        <f t="shared" si="1707"/>
        <v>47542.368755172327</v>
      </c>
      <c r="AC351" s="27">
        <f t="shared" si="1830"/>
        <v>1454.9434144874015</v>
      </c>
      <c r="AD351" s="58">
        <f t="shared" si="1830"/>
        <v>0.77065445172423508</v>
      </c>
      <c r="AE351" s="27">
        <f t="shared" si="1708"/>
        <v>1725.7565517454771</v>
      </c>
      <c r="AF351" s="27">
        <f t="shared" si="1831"/>
        <v>5656.5</v>
      </c>
      <c r="AI351" s="267">
        <f t="shared" si="1832"/>
        <v>111.64158949085497</v>
      </c>
      <c r="AJ351" s="267">
        <f t="shared" si="1709"/>
        <v>89.588699753977195</v>
      </c>
      <c r="AK351" s="267">
        <f t="shared" si="1833"/>
        <v>12481.55324466196</v>
      </c>
      <c r="AL351" s="267">
        <f t="shared" si="1834"/>
        <v>22.189597736123503</v>
      </c>
      <c r="AM351" s="231">
        <f t="shared" si="1835"/>
        <v>11534.213779960617</v>
      </c>
      <c r="AN351" s="15"/>
      <c r="AO351" s="34">
        <f t="shared" si="1836"/>
        <v>11.903165380218926</v>
      </c>
      <c r="AP351" s="34">
        <f t="shared" si="1837"/>
        <v>13.068543975956864</v>
      </c>
      <c r="AR351" s="26">
        <f t="shared" si="1838"/>
        <v>1.3604808272368316</v>
      </c>
      <c r="AS351" s="26">
        <f t="shared" si="1710"/>
        <v>1.396336334837214</v>
      </c>
      <c r="AT351" s="26">
        <f t="shared" si="1839"/>
        <v>1.6282618009718182</v>
      </c>
      <c r="AU351" s="26">
        <f t="shared" si="1840"/>
        <v>1.1448411523523607</v>
      </c>
      <c r="AV351" s="26">
        <f t="shared" si="1841"/>
        <v>0.99495538411235407</v>
      </c>
      <c r="AW351" s="26">
        <f t="shared" si="1842"/>
        <v>1.3495056547686763</v>
      </c>
      <c r="AZ351" s="34">
        <f t="shared" si="1867"/>
        <v>12.518253129343263</v>
      </c>
      <c r="BA351" s="34">
        <f t="shared" si="1868"/>
        <v>8.4049091761994745</v>
      </c>
      <c r="BB351" s="34">
        <f t="shared" si="1869"/>
        <v>0.25721619632058718</v>
      </c>
      <c r="BC351">
        <f t="shared" si="1870"/>
        <v>1.3624227909913111E-4</v>
      </c>
      <c r="BD351" s="34">
        <f t="shared" si="1871"/>
        <v>0.30509264593750146</v>
      </c>
      <c r="BE351" s="34"/>
      <c r="BI351" s="258">
        <f>[11]National!CQ283</f>
        <v>1.4686992916352051</v>
      </c>
      <c r="BJ351" s="258">
        <f>[10]Commercial_Total!Y282</f>
        <v>1.4453742272853469</v>
      </c>
      <c r="BK351" s="258">
        <f>[12]Total_Industrial!Z290</f>
        <v>1.3578725201845958</v>
      </c>
      <c r="BL351" s="51">
        <f t="shared" si="1848"/>
        <v>1.1687116123844523</v>
      </c>
      <c r="BM351" s="258">
        <f>[14]Elec_Power_Sector!AF34</f>
        <v>1.0155066781511786</v>
      </c>
      <c r="BO351" s="258">
        <f>[11]National!CU283</f>
        <v>0.9263167994873297</v>
      </c>
      <c r="BP351" s="258">
        <f>[10]Commercial_Total!X282</f>
        <v>0.9660725288147457</v>
      </c>
      <c r="BQ351" s="258">
        <f>[12]Total_Industrial!AD290</f>
        <v>1.1991271598506417</v>
      </c>
      <c r="BR351" s="51">
        <f t="shared" si="1849"/>
        <v>0.97957540613172234</v>
      </c>
      <c r="BS351" s="263">
        <f t="shared" si="1866"/>
        <v>0.97976252201882119</v>
      </c>
      <c r="CA351" s="83">
        <f t="shared" si="1795"/>
        <v>0.71141099973588562</v>
      </c>
      <c r="CB351" s="83">
        <f t="shared" si="1711"/>
        <v>1.3611733118845761</v>
      </c>
      <c r="CC351" s="83">
        <f t="shared" si="1712"/>
        <v>1.3495056547686763</v>
      </c>
      <c r="CD351" s="83">
        <f t="shared" si="1713"/>
        <v>1.1081296438848571</v>
      </c>
      <c r="CE351" s="83">
        <f t="shared" si="1714"/>
        <v>1.0186737703452831</v>
      </c>
      <c r="CF351" s="83">
        <f t="shared" si="1715"/>
        <v>1.1954984511765632</v>
      </c>
      <c r="CG351" s="84">
        <f t="shared" si="1766"/>
        <v>0.96005317982417249</v>
      </c>
      <c r="CH351" s="84">
        <f t="shared" si="1716"/>
        <v>0.96005316700821497</v>
      </c>
      <c r="CI351" s="9"/>
      <c r="CJ351" s="84">
        <f t="shared" si="1767"/>
        <v>1.1288226023675632</v>
      </c>
      <c r="CL351" s="87">
        <f t="shared" si="1717"/>
        <v>3.5412120354091683</v>
      </c>
      <c r="CM351" s="87">
        <f t="shared" si="1768"/>
        <v>1.1249124022588459E-3</v>
      </c>
      <c r="CN351" s="92">
        <f t="shared" si="1769"/>
        <v>1</v>
      </c>
      <c r="CO351" s="92">
        <f t="shared" si="1770"/>
        <v>1</v>
      </c>
      <c r="CP351" s="5">
        <f t="shared" si="1771"/>
        <v>1</v>
      </c>
      <c r="CQ351" s="91">
        <f t="shared" si="1718"/>
        <v>1</v>
      </c>
      <c r="CR351" s="37">
        <f t="shared" si="1719"/>
        <v>0.96005317982417249</v>
      </c>
      <c r="CS351">
        <f t="shared" si="1720"/>
        <v>1.1288226023675632</v>
      </c>
      <c r="CT351" s="84">
        <f t="shared" si="1721"/>
        <v>1.2178228984449946</v>
      </c>
      <c r="CU351" s="205"/>
      <c r="CV351" s="244"/>
      <c r="CW351" s="5"/>
      <c r="CX351" s="26">
        <f t="shared" si="1722"/>
        <v>0.11741059057544966</v>
      </c>
      <c r="CY351" s="26">
        <f t="shared" si="1723"/>
        <v>6.3259213880815068E-2</v>
      </c>
      <c r="CZ351" s="26">
        <f t="shared" si="1724"/>
        <v>0.26971461348424824</v>
      </c>
      <c r="DA351" s="26">
        <f t="shared" si="1725"/>
        <v>0.25397961561437893</v>
      </c>
      <c r="DB351" s="26">
        <f t="shared" si="1726"/>
        <v>0.29563596644510809</v>
      </c>
      <c r="DC351">
        <f t="shared" si="1772"/>
        <v>1</v>
      </c>
      <c r="DE351" s="26">
        <f t="shared" si="1796"/>
        <v>0.11905599891907037</v>
      </c>
      <c r="DF351" s="26">
        <f t="shared" si="1797"/>
        <v>6.398845389278178E-2</v>
      </c>
      <c r="DG351" s="26">
        <f t="shared" si="1798"/>
        <v>0.26829384913189019</v>
      </c>
      <c r="DH351" s="26">
        <f t="shared" si="1799"/>
        <v>0.25645965076530741</v>
      </c>
      <c r="DI351" s="26">
        <f t="shared" si="1800"/>
        <v>0.29216744189616672</v>
      </c>
      <c r="DJ351" s="26">
        <f t="shared" si="1801"/>
        <v>0.9999653946052165</v>
      </c>
      <c r="DK351" s="26"/>
      <c r="DL351" s="26">
        <f t="shared" si="1802"/>
        <v>0.11906011904149277</v>
      </c>
      <c r="DM351" s="26">
        <f t="shared" si="1803"/>
        <v>6.3990668315121291E-2</v>
      </c>
      <c r="DN351" s="26">
        <f t="shared" si="1804"/>
        <v>0.26830313386775934</v>
      </c>
      <c r="DO351" s="26">
        <f t="shared" si="1805"/>
        <v>0.25646852595989778</v>
      </c>
      <c r="DP351" s="26">
        <f t="shared" si="1806"/>
        <v>0.29217755281572877</v>
      </c>
      <c r="DQ351" s="26">
        <f t="shared" si="1807"/>
        <v>0.99999999999999989</v>
      </c>
      <c r="DR351" s="26"/>
      <c r="DS351" s="26"/>
      <c r="DT351" s="26">
        <f t="shared" si="1808"/>
        <v>-6.4682967639743669E-2</v>
      </c>
      <c r="DU351" s="26">
        <f t="shared" si="1809"/>
        <v>-6.2416539198186169E-2</v>
      </c>
      <c r="DV351" s="26">
        <f t="shared" si="1810"/>
        <v>5.7316495362051842E-2</v>
      </c>
      <c r="DW351" s="26">
        <f t="shared" si="1811"/>
        <v>-1.4994266254082079E-2</v>
      </c>
      <c r="DX351" s="26">
        <f t="shared" si="1812"/>
        <v>6.2442364449212875E-3</v>
      </c>
      <c r="DZ351" s="26">
        <f t="shared" si="1813"/>
        <v>1.0016632074009659</v>
      </c>
      <c r="EA351" s="26">
        <f t="shared" si="1814"/>
        <v>0.97398605668733174</v>
      </c>
      <c r="EB351" s="26">
        <f t="shared" si="1727"/>
        <v>1.2178228984449946</v>
      </c>
      <c r="ED351" s="26">
        <f t="shared" si="1773"/>
        <v>2.7486972043760268E-2</v>
      </c>
      <c r="EE351" s="26">
        <f t="shared" si="1774"/>
        <v>3.0109868510861813E-2</v>
      </c>
      <c r="EF351" s="26">
        <f t="shared" si="1775"/>
        <v>-5.6170577608377001E-2</v>
      </c>
      <c r="EG351" s="26">
        <f t="shared" si="1776"/>
        <v>-1.3835588932259757E-2</v>
      </c>
      <c r="EH351" s="26">
        <f t="shared" si="1777"/>
        <v>7.9793856861637234E-3</v>
      </c>
      <c r="EJ351" s="26">
        <f t="shared" si="1778"/>
        <v>0.98897286459769351</v>
      </c>
      <c r="EK351" s="26">
        <f t="shared" si="1815"/>
        <v>0.99033613953590682</v>
      </c>
      <c r="EL351" s="26">
        <f t="shared" si="1728"/>
        <v>1.1081296438848571</v>
      </c>
      <c r="EO351" s="26">
        <f t="shared" si="1816"/>
        <v>-7.0680207396836447E-2</v>
      </c>
      <c r="EP351" s="26">
        <f t="shared" si="1779"/>
        <v>-6.3161152898530568E-2</v>
      </c>
      <c r="EQ351" s="26">
        <f t="shared" si="1780"/>
        <v>-2.1951865081907499E-2</v>
      </c>
      <c r="ER351" s="26">
        <f t="shared" si="1781"/>
        <v>-1.4573136307437236E-2</v>
      </c>
      <c r="ES351" s="26">
        <f t="shared" si="1782"/>
        <v>5.7078475093636808E-3</v>
      </c>
      <c r="EU351" s="26">
        <f t="shared" si="1783"/>
        <v>0.97979048757911924</v>
      </c>
      <c r="EV351" s="26">
        <f t="shared" si="1817"/>
        <v>0.9475615029307739</v>
      </c>
      <c r="EW351" s="26">
        <f t="shared" si="1729"/>
        <v>1.1954984511765632</v>
      </c>
      <c r="EX351" s="26"/>
      <c r="EY351" s="26">
        <f t="shared" si="1784"/>
        <v>5.9972397570926461E-3</v>
      </c>
      <c r="EZ351" s="26">
        <f t="shared" si="1785"/>
        <v>7.4461370034450687E-4</v>
      </c>
      <c r="FA351" s="26">
        <f t="shared" si="1786"/>
        <v>7.9268329845193192E-2</v>
      </c>
      <c r="FB351" s="26">
        <f t="shared" si="1787"/>
        <v>-4.2112994664523964E-4</v>
      </c>
      <c r="FC351" s="26">
        <f t="shared" si="1788"/>
        <v>5.3638893555772076E-4</v>
      </c>
      <c r="FD351" s="26"/>
      <c r="FE351" s="26">
        <f t="shared" si="1789"/>
        <v>1.0223238660465981</v>
      </c>
      <c r="FF351" s="26">
        <f t="shared" si="1818"/>
        <v>1.0278869576871117</v>
      </c>
      <c r="FG351" s="26">
        <f t="shared" si="1730"/>
        <v>1.0186737703452831</v>
      </c>
      <c r="FW351" s="26">
        <f t="shared" si="1731"/>
        <v>0.71141099973588562</v>
      </c>
      <c r="FY351" s="8">
        <f t="shared" si="1819"/>
        <v>25</v>
      </c>
      <c r="FZ351" t="b">
        <f t="shared" si="1790"/>
        <v>1</v>
      </c>
      <c r="GD351" s="11"/>
      <c r="GE351" s="11"/>
      <c r="GF351" s="11"/>
      <c r="GG351" s="17">
        <f t="shared" ca="1" si="1732"/>
        <v>2010</v>
      </c>
      <c r="GH351" s="18">
        <f t="shared" ca="1" si="1733"/>
        <v>1.9618417577442113</v>
      </c>
      <c r="GI351" s="18">
        <f t="shared" ca="1" si="1734"/>
        <v>0.76314113839817177</v>
      </c>
      <c r="GJ351" s="18">
        <f t="shared" ca="1" si="1735"/>
        <v>0.85171220440097772</v>
      </c>
      <c r="GK351" s="94">
        <f t="shared" ca="1" si="1850"/>
        <v>1.2751512771339411</v>
      </c>
      <c r="GM351">
        <f t="shared" ca="1" si="1851"/>
        <v>2010</v>
      </c>
      <c r="GN351" s="18">
        <f t="shared" ca="1" si="1736"/>
        <v>0.64328901890628354</v>
      </c>
      <c r="GO351" s="18">
        <f t="shared" ca="1" si="1737"/>
        <v>0.75800898088003665</v>
      </c>
      <c r="GP351" s="18">
        <f t="shared" ca="1" si="1738"/>
        <v>0.80412668416751032</v>
      </c>
      <c r="GQ351" s="18">
        <f t="shared" ca="1" si="1739"/>
        <v>0.82189126265380541</v>
      </c>
      <c r="GR351" s="18">
        <f t="shared" ca="1" si="1740"/>
        <v>0.96003806446924644</v>
      </c>
      <c r="GY351" s="14"/>
      <c r="HA351">
        <f t="shared" si="1741"/>
        <v>0.51276356582120131</v>
      </c>
      <c r="HB351">
        <f t="shared" si="1742"/>
        <v>1.1837575118363632</v>
      </c>
      <c r="HC351">
        <f t="shared" si="1743"/>
        <v>1.0185078868803645</v>
      </c>
      <c r="HD351">
        <f t="shared" si="1744"/>
        <v>1.2609604228712901</v>
      </c>
      <c r="HE351">
        <f t="shared" si="1745"/>
        <v>0.77955320085546387</v>
      </c>
      <c r="HF351">
        <f t="shared" si="1746"/>
        <v>0.7795532501207777</v>
      </c>
      <c r="HH351">
        <f t="shared" si="1747"/>
        <v>1.2056663619592125</v>
      </c>
      <c r="HJ351">
        <f t="shared" si="1748"/>
        <v>1.4958277310240278</v>
      </c>
      <c r="HK351">
        <f t="shared" si="1749"/>
        <v>1.436319185999207</v>
      </c>
      <c r="HL351">
        <f t="shared" si="1750"/>
        <v>1.825811456971526</v>
      </c>
      <c r="HM351">
        <f t="shared" si="1751"/>
        <v>1.2129779189371315</v>
      </c>
      <c r="HN351">
        <f t="shared" si="1752"/>
        <v>1.0070200473186497</v>
      </c>
      <c r="HP351" s="8">
        <f t="shared" si="1820"/>
        <v>25</v>
      </c>
      <c r="HQ351" t="b">
        <f t="shared" si="1793"/>
        <v>1</v>
      </c>
      <c r="HT351" s="11"/>
      <c r="HU351" s="11"/>
      <c r="HV351" s="11"/>
      <c r="HW351" s="11" t="e">
        <f t="shared" ca="1" si="1852"/>
        <v>#DIV/0!</v>
      </c>
      <c r="HX351" s="12">
        <f t="shared" ca="1" si="1853"/>
        <v>1.4140362963903039</v>
      </c>
      <c r="HY351" s="12">
        <f t="shared" ca="1" si="1854"/>
        <v>0.82089266007838935</v>
      </c>
      <c r="HZ351" s="12">
        <f t="shared" ca="1" si="1855"/>
        <v>0.8930787205352495</v>
      </c>
      <c r="IC351" s="12">
        <f t="shared" ca="1" si="1856"/>
        <v>0.87978195343382926</v>
      </c>
      <c r="ID351" s="12">
        <f t="shared" ca="1" si="1857"/>
        <v>0.89108312491353792</v>
      </c>
      <c r="IE351" s="12">
        <f t="shared" ca="1" si="1858"/>
        <v>0.64732423471263523</v>
      </c>
      <c r="IF351" s="12">
        <f t="shared" ca="1" si="1859"/>
        <v>1.0006421700916348</v>
      </c>
      <c r="IG351" s="12">
        <f t="shared" ca="1" si="1860"/>
        <v>0.92619973231159913</v>
      </c>
    </row>
    <row r="352" spans="1:241" x14ac:dyDescent="0.2">
      <c r="A352" s="182" t="s">
        <v>1080</v>
      </c>
      <c r="B352" s="1">
        <f t="shared" si="1794"/>
        <v>1975</v>
      </c>
      <c r="C352" s="42">
        <f>'Annual Data - MER Dec 2019 PNNL'!B39</f>
        <v>7990.2960000000003</v>
      </c>
      <c r="D352" s="42">
        <f>'Annual Data - MER Dec 2019 PNNL'!E39</f>
        <v>4059.357</v>
      </c>
      <c r="E352" s="42">
        <f>'Annual Data - MER Dec 2019 PNNL'!H39</f>
        <v>21399.931</v>
      </c>
      <c r="F352" s="42">
        <f>'Annual Data - MER Dec 2019 PNNL'!K39</f>
        <v>18210.548999999999</v>
      </c>
      <c r="G352" s="42">
        <f>'Annual Data - MER Dec 2019 PNNL'!N39</f>
        <v>20270.238000000001</v>
      </c>
      <c r="H352" s="42">
        <f t="shared" si="1762"/>
        <v>71930.370999999999</v>
      </c>
      <c r="I352" s="15">
        <f t="shared" si="1706"/>
        <v>3.4004344519854066</v>
      </c>
      <c r="J352" s="251">
        <f t="shared" si="1763"/>
        <v>51660.133000000002</v>
      </c>
      <c r="K352" s="251"/>
      <c r="L352" s="27">
        <f>[11]National!H284</f>
        <v>7991.4250000000002</v>
      </c>
      <c r="M352" s="42">
        <f>[10]Commercial_Total!D283</f>
        <v>4059.357</v>
      </c>
      <c r="N352" s="42">
        <f>[12]Total_Industrial!F291</f>
        <v>16526.12932226112</v>
      </c>
      <c r="O352" s="27">
        <f t="shared" si="1821"/>
        <v>17299.890386474955</v>
      </c>
      <c r="P352" s="29">
        <f t="shared" si="1764"/>
        <v>20270.238000000001</v>
      </c>
      <c r="Q352" s="29">
        <f t="shared" si="1765"/>
        <v>66147.039708736076</v>
      </c>
      <c r="R352" s="440">
        <f t="shared" si="1822"/>
        <v>3.4256974804266398</v>
      </c>
      <c r="S352" s="27"/>
      <c r="T352" s="51">
        <f t="shared" si="1823"/>
        <v>1.000141296392524</v>
      </c>
      <c r="U352" s="51">
        <f t="shared" si="1824"/>
        <v>1</v>
      </c>
      <c r="V352" s="51">
        <f t="shared" si="1825"/>
        <v>0.77225152372038586</v>
      </c>
      <c r="W352" s="51">
        <f t="shared" si="1826"/>
        <v>0.94999279738765463</v>
      </c>
      <c r="X352" s="51">
        <f t="shared" si="1827"/>
        <v>1</v>
      </c>
      <c r="Y352" s="51">
        <f t="shared" si="1828"/>
        <v>0.91959820016410143</v>
      </c>
      <c r="AA352" s="23">
        <f t="shared" si="1829"/>
        <v>72520.665866179261</v>
      </c>
      <c r="AB352" s="23">
        <f t="shared" si="1707"/>
        <v>48478.406456760917</v>
      </c>
      <c r="AC352" s="27">
        <f t="shared" si="1830"/>
        <v>1396.5768663670813</v>
      </c>
      <c r="AD352" s="58">
        <f t="shared" si="1830"/>
        <v>0.77452140460648522</v>
      </c>
      <c r="AE352" s="27">
        <f t="shared" si="1708"/>
        <v>1734.2065299563869</v>
      </c>
      <c r="AF352" s="27">
        <f t="shared" si="1831"/>
        <v>5644.8</v>
      </c>
      <c r="AI352" s="267">
        <f t="shared" si="1832"/>
        <v>110.19514099258818</v>
      </c>
      <c r="AJ352" s="267">
        <f t="shared" si="1709"/>
        <v>83.735363777285883</v>
      </c>
      <c r="AK352" s="267">
        <f t="shared" si="1833"/>
        <v>11833.311663861781</v>
      </c>
      <c r="AL352" s="267">
        <f t="shared" si="1834"/>
        <v>22.336232780118703</v>
      </c>
      <c r="AM352" s="231">
        <f t="shared" si="1835"/>
        <v>11688.479803215694</v>
      </c>
      <c r="AN352" s="15"/>
      <c r="AO352" s="34">
        <f t="shared" si="1836"/>
        <v>11.71822557198414</v>
      </c>
      <c r="AP352" s="34">
        <f t="shared" si="1837"/>
        <v>12.742766971371882</v>
      </c>
      <c r="AR352" s="26">
        <f t="shared" si="1838"/>
        <v>1.3428541931262641</v>
      </c>
      <c r="AS352" s="26">
        <f t="shared" si="1710"/>
        <v>1.3051057920711202</v>
      </c>
      <c r="AT352" s="26">
        <f t="shared" si="1839"/>
        <v>1.5436964441505483</v>
      </c>
      <c r="AU352" s="26">
        <f t="shared" si="1840"/>
        <v>1.1524065816467104</v>
      </c>
      <c r="AV352" s="26">
        <f t="shared" si="1841"/>
        <v>1.0082625599070241</v>
      </c>
      <c r="AW352" s="26">
        <f t="shared" si="1842"/>
        <v>1.3285383482554498</v>
      </c>
      <c r="AZ352" s="34">
        <f t="shared" si="1867"/>
        <v>12.847340183209194</v>
      </c>
      <c r="BA352" s="34">
        <f t="shared" si="1868"/>
        <v>8.5881530712799243</v>
      </c>
      <c r="BB352" s="34">
        <f t="shared" si="1869"/>
        <v>0.24740945053271704</v>
      </c>
      <c r="BC352">
        <f t="shared" si="1870"/>
        <v>1.372097159521126E-4</v>
      </c>
      <c r="BD352" s="34">
        <f t="shared" si="1871"/>
        <v>0.30722196179782929</v>
      </c>
      <c r="BE352" s="34"/>
      <c r="BI352" s="258">
        <f>[11]National!CQ284</f>
        <v>1.4355831401609707</v>
      </c>
      <c r="BJ352" s="258">
        <f>[10]Commercial_Total!Y283</f>
        <v>1.3446310486967001</v>
      </c>
      <c r="BK352" s="258">
        <f>[12]Total_Industrial!Z291</f>
        <v>1.353809195530248</v>
      </c>
      <c r="BL352" s="51">
        <f t="shared" si="1848"/>
        <v>1.1664740838171992</v>
      </c>
      <c r="BM352" s="258">
        <f>[14]Elec_Power_Sector!AF35</f>
        <v>1.0075261500173009</v>
      </c>
      <c r="BO352" s="258">
        <f>[11]National!CU284</f>
        <v>0.9354067734284558</v>
      </c>
      <c r="BP352" s="258">
        <f>[10]Commercial_Total!X283</f>
        <v>0.97060512869765259</v>
      </c>
      <c r="BQ352" s="258">
        <f>[12]Total_Industrial!AD291</f>
        <v>1.1402611919083687</v>
      </c>
      <c r="BR352" s="51">
        <f t="shared" si="1849"/>
        <v>0.9879401502651004</v>
      </c>
      <c r="BS352" s="263">
        <f t="shared" si="1866"/>
        <v>1.0007309089592469</v>
      </c>
      <c r="CA352" s="83">
        <f t="shared" si="1795"/>
        <v>0.70993950522569205</v>
      </c>
      <c r="CB352" s="83">
        <f t="shared" si="1711"/>
        <v>1.3272415314901724</v>
      </c>
      <c r="CC352" s="83">
        <f t="shared" si="1712"/>
        <v>1.3285383482554498</v>
      </c>
      <c r="CD352" s="83">
        <f t="shared" si="1713"/>
        <v>1.1062011422536204</v>
      </c>
      <c r="CE352" s="83">
        <f t="shared" si="1714"/>
        <v>1.0155713569988634</v>
      </c>
      <c r="CF352" s="83">
        <f t="shared" si="1715"/>
        <v>1.1825772695622894</v>
      </c>
      <c r="CG352" s="84">
        <f t="shared" si="1766"/>
        <v>0.94318181089311393</v>
      </c>
      <c r="CH352" s="84">
        <f t="shared" si="1716"/>
        <v>0.94318185763383211</v>
      </c>
      <c r="CI352" s="9"/>
      <c r="CJ352" s="84">
        <f t="shared" si="1767"/>
        <v>1.123426195152202</v>
      </c>
      <c r="CL352" s="87">
        <f t="shared" si="1717"/>
        <v>3.1177566227611684</v>
      </c>
      <c r="CM352" s="87">
        <f t="shared" si="1768"/>
        <v>1.1507113811051347E-3</v>
      </c>
      <c r="CN352" s="92">
        <f t="shared" si="1769"/>
        <v>1</v>
      </c>
      <c r="CO352" s="92">
        <f t="shared" si="1770"/>
        <v>1</v>
      </c>
      <c r="CP352" s="5">
        <f t="shared" si="1771"/>
        <v>1</v>
      </c>
      <c r="CQ352" s="91">
        <f t="shared" si="1718"/>
        <v>1</v>
      </c>
      <c r="CR352" s="37">
        <f t="shared" si="1719"/>
        <v>0.94318181089311393</v>
      </c>
      <c r="CS352">
        <f t="shared" si="1720"/>
        <v>1.123426195152202</v>
      </c>
      <c r="CT352" s="84">
        <f t="shared" si="1721"/>
        <v>1.2009916619222343</v>
      </c>
      <c r="CU352" s="205"/>
      <c r="CV352" s="244"/>
      <c r="CW352" s="5"/>
      <c r="CX352" s="26">
        <f t="shared" si="1722"/>
        <v>0.12081304069219848</v>
      </c>
      <c r="CY352" s="26">
        <f t="shared" si="1723"/>
        <v>6.1368687364914361E-2</v>
      </c>
      <c r="CZ352" s="26">
        <f t="shared" si="1724"/>
        <v>0.24983928827397706</v>
      </c>
      <c r="DA352" s="26">
        <f t="shared" si="1725"/>
        <v>0.26153687999721853</v>
      </c>
      <c r="DB352" s="26">
        <f t="shared" si="1726"/>
        <v>0.30644210367169161</v>
      </c>
      <c r="DC352">
        <f t="shared" si="1772"/>
        <v>1</v>
      </c>
      <c r="DE352" s="26">
        <f t="shared" si="1796"/>
        <v>0.11910371589399132</v>
      </c>
      <c r="DF352" s="26">
        <f t="shared" si="1797"/>
        <v>6.2309170647415771E-2</v>
      </c>
      <c r="DG352" s="26">
        <f t="shared" si="1798"/>
        <v>0.25965018096278075</v>
      </c>
      <c r="DH352" s="26">
        <f t="shared" si="1799"/>
        <v>0.25773978233838962</v>
      </c>
      <c r="DI352" s="26">
        <f t="shared" si="1800"/>
        <v>0.30100670740293839</v>
      </c>
      <c r="DJ352" s="26">
        <f t="shared" si="1801"/>
        <v>0.9998095572455159</v>
      </c>
      <c r="DK352" s="26"/>
      <c r="DL352" s="26">
        <f t="shared" si="1802"/>
        <v>0.11912640265424458</v>
      </c>
      <c r="DM352" s="26">
        <f t="shared" si="1803"/>
        <v>6.2321039237790525E-2</v>
      </c>
      <c r="DN352" s="26">
        <f t="shared" si="1804"/>
        <v>0.25969963887734709</v>
      </c>
      <c r="DO352" s="26">
        <f t="shared" si="1805"/>
        <v>0.25778887636207937</v>
      </c>
      <c r="DP352" s="26">
        <f t="shared" si="1806"/>
        <v>0.30106404286853838</v>
      </c>
      <c r="DQ352" s="26">
        <f t="shared" si="1807"/>
        <v>0.99999999999999989</v>
      </c>
      <c r="DR352" s="26"/>
      <c r="DS352" s="26"/>
      <c r="DT352" s="26">
        <f t="shared" si="1808"/>
        <v>-1.3040843092800396E-2</v>
      </c>
      <c r="DU352" s="26">
        <f t="shared" si="1809"/>
        <v>-6.7567798645531529E-2</v>
      </c>
      <c r="DV352" s="26">
        <f t="shared" si="1810"/>
        <v>-5.333323731519142E-2</v>
      </c>
      <c r="DW352" s="26">
        <f t="shared" si="1811"/>
        <v>6.5865396517472792E-3</v>
      </c>
      <c r="DX352" s="26">
        <f t="shared" si="1812"/>
        <v>1.3285994746383463E-2</v>
      </c>
      <c r="DZ352" s="26">
        <f t="shared" si="1813"/>
        <v>0.98617924121458744</v>
      </c>
      <c r="EA352" s="26">
        <f t="shared" si="1814"/>
        <v>0.96052483033750091</v>
      </c>
      <c r="EB352" s="26">
        <f t="shared" si="1727"/>
        <v>1.2009916619222343</v>
      </c>
      <c r="ED352" s="26">
        <f t="shared" si="1773"/>
        <v>2.5948970755437343E-2</v>
      </c>
      <c r="EE352" s="26">
        <f t="shared" si="1774"/>
        <v>2.15677428371393E-2</v>
      </c>
      <c r="EF352" s="26">
        <f t="shared" si="1775"/>
        <v>-3.8872303444806335E-2</v>
      </c>
      <c r="EG352" s="26">
        <f t="shared" si="1776"/>
        <v>7.0757639865803596E-3</v>
      </c>
      <c r="EH352" s="26">
        <f t="shared" si="1777"/>
        <v>6.9550012908435261E-3</v>
      </c>
      <c r="EJ352" s="26">
        <f t="shared" si="1778"/>
        <v>0.99825967869203847</v>
      </c>
      <c r="EK352" s="26">
        <f t="shared" si="1815"/>
        <v>0.98861263645022812</v>
      </c>
      <c r="EL352" s="26">
        <f t="shared" si="1728"/>
        <v>1.1062011422536204</v>
      </c>
      <c r="EO352" s="26">
        <f t="shared" si="1816"/>
        <v>-2.2806037354185012E-2</v>
      </c>
      <c r="EP352" s="26">
        <f t="shared" si="1779"/>
        <v>-7.2248606668570581E-2</v>
      </c>
      <c r="EQ352" s="26">
        <f t="shared" si="1780"/>
        <v>-2.9969060690348032E-3</v>
      </c>
      <c r="ER352" s="26">
        <f t="shared" si="1781"/>
        <v>-1.9163608749901372E-3</v>
      </c>
      <c r="ES352" s="26">
        <f t="shared" si="1782"/>
        <v>-7.8897083824247451E-3</v>
      </c>
      <c r="EU352" s="26">
        <f t="shared" si="1783"/>
        <v>0.98919180396966866</v>
      </c>
      <c r="EV352" s="26">
        <f t="shared" si="1817"/>
        <v>0.93732007245630267</v>
      </c>
      <c r="EW352" s="26">
        <f t="shared" si="1729"/>
        <v>1.1825772695622894</v>
      </c>
      <c r="EX352" s="26"/>
      <c r="EY352" s="26">
        <f t="shared" si="1784"/>
        <v>9.7651942613847589E-3</v>
      </c>
      <c r="EZ352" s="26">
        <f t="shared" si="1785"/>
        <v>4.6808080230389517E-3</v>
      </c>
      <c r="FA352" s="26">
        <f t="shared" si="1786"/>
        <v>-5.0336573470750295E-2</v>
      </c>
      <c r="FB352" s="26">
        <f t="shared" si="1787"/>
        <v>8.5029005267370436E-3</v>
      </c>
      <c r="FC352" s="26">
        <f t="shared" si="1788"/>
        <v>2.1175703128808256E-2</v>
      </c>
      <c r="FD352" s="26"/>
      <c r="FE352" s="26">
        <f t="shared" si="1789"/>
        <v>0.99695445839803232</v>
      </c>
      <c r="FF352" s="26">
        <f t="shared" si="1818"/>
        <v>1.0247564851953557</v>
      </c>
      <c r="FG352" s="26">
        <f t="shared" si="1730"/>
        <v>1.0155713569988634</v>
      </c>
      <c r="FW352" s="26">
        <f t="shared" si="1731"/>
        <v>0.70993950522569205</v>
      </c>
      <c r="FY352" s="8">
        <f t="shared" si="1819"/>
        <v>26</v>
      </c>
      <c r="FZ352" t="b">
        <f t="shared" si="1790"/>
        <v>1</v>
      </c>
      <c r="GD352" s="11"/>
      <c r="GE352" s="11"/>
      <c r="GF352" s="11"/>
      <c r="GG352" s="11">
        <f t="shared" ca="1" si="1732"/>
        <v>2011</v>
      </c>
      <c r="GH352" s="20">
        <f t="shared" ref="GH352:GH387" ca="1" si="1872">IF($FZ352,OFFSET(CA$246,$FZ$4+$FY352,0),"")</f>
        <v>1.9922652211643672</v>
      </c>
      <c r="GI352" s="20">
        <f t="shared" ref="GI352:GI387" ca="1" si="1873">IF($FZ352,OFFSET(CJ$246,$FZ$4+$FY352,0),"")</f>
        <v>0.75899035179144692</v>
      </c>
      <c r="GJ352" s="20">
        <f t="shared" ref="GJ352:GJ387" ca="1" si="1874">IF($FZ352,OFFSET(CF$246,$FZ$4+$FY352,0),"")</f>
        <v>1.0867380611050941</v>
      </c>
      <c r="GN352" s="12">
        <f t="shared" ref="GN352:GN387" ca="1" si="1875">IF($FZ352,OFFSET(AR$166,$FZ$4+$FY352,0),"")</f>
        <v>0.87552076443792703</v>
      </c>
      <c r="GO352" s="12">
        <f t="shared" ref="GO352:GO387" ca="1" si="1876">IF($FZ352,OFFSET(AS$166,$FZ$4+$FY352,0),"")</f>
        <v>0.94521708668247384</v>
      </c>
      <c r="GP352" s="12">
        <f t="shared" ref="GP352:GP387" ca="1" si="1877">IF($FZ352,OFFSET(AT$166,$FZ$4+$FY352,0),"")</f>
        <v>0.61989624296461576</v>
      </c>
      <c r="GQ352" s="12">
        <f t="shared" ref="GQ352:GQ387" ca="1" si="1878">IF($FZ352,OFFSET(AU$166,$FZ$4+$FY352,0),"")</f>
        <v>0.86055937321903031</v>
      </c>
      <c r="GR352" s="12">
        <f t="shared" ref="GR352:GR387" ca="1" si="1879">IF($FZ352,OFFSET(AV$166,$FZ$4+$FY352,0),"")</f>
        <v>0.90720244641392966</v>
      </c>
      <c r="GY352" s="14"/>
      <c r="HA352">
        <f t="shared" si="1741"/>
        <v>0.51170295701361568</v>
      </c>
      <c r="HB352">
        <f t="shared" si="1742"/>
        <v>1.181697393415055</v>
      </c>
      <c r="HC352">
        <f t="shared" si="1743"/>
        <v>1.0154059787389382</v>
      </c>
      <c r="HD352">
        <f t="shared" si="1744"/>
        <v>1.2473317154344077</v>
      </c>
      <c r="HE352">
        <f t="shared" si="1745"/>
        <v>0.76585382468608454</v>
      </c>
      <c r="HF352">
        <f t="shared" si="1746"/>
        <v>0.76585392126217011</v>
      </c>
      <c r="HH352">
        <f t="shared" si="1747"/>
        <v>1.1999025983338663</v>
      </c>
      <c r="HJ352">
        <f t="shared" si="1748"/>
        <v>1.4764475181027243</v>
      </c>
      <c r="HK352">
        <f t="shared" si="1749"/>
        <v>1.3424763376432356</v>
      </c>
      <c r="HL352">
        <f t="shared" si="1750"/>
        <v>1.7309861670488571</v>
      </c>
      <c r="HM352">
        <f t="shared" si="1751"/>
        <v>1.2209936149683847</v>
      </c>
      <c r="HN352">
        <f t="shared" si="1752"/>
        <v>1.0204885837097377</v>
      </c>
      <c r="HP352" s="8">
        <f t="shared" si="1820"/>
        <v>26</v>
      </c>
      <c r="HQ352" t="b">
        <f t="shared" si="1793"/>
        <v>1</v>
      </c>
      <c r="HT352" s="11"/>
      <c r="HU352" s="11"/>
      <c r="HV352" s="11"/>
      <c r="HW352" s="11">
        <f t="shared" ca="1" si="1852"/>
        <v>0</v>
      </c>
      <c r="HX352" s="12">
        <f t="shared" ca="1" si="1853"/>
        <v>0</v>
      </c>
      <c r="HY352" s="12">
        <f t="shared" ca="1" si="1854"/>
        <v>0</v>
      </c>
      <c r="HZ352" s="12">
        <f t="shared" ca="1" si="1855"/>
        <v>0</v>
      </c>
      <c r="IC352" s="12">
        <f t="shared" ca="1" si="1856"/>
        <v>0</v>
      </c>
      <c r="ID352" s="12">
        <f t="shared" ca="1" si="1857"/>
        <v>0</v>
      </c>
      <c r="IE352" s="12">
        <f t="shared" ca="1" si="1858"/>
        <v>0</v>
      </c>
      <c r="IF352" s="12">
        <f t="shared" ca="1" si="1859"/>
        <v>0</v>
      </c>
      <c r="IG352" s="12">
        <f t="shared" ca="1" si="1860"/>
        <v>0</v>
      </c>
    </row>
    <row r="353" spans="1:241" x14ac:dyDescent="0.2">
      <c r="A353" s="182" t="s">
        <v>1080</v>
      </c>
      <c r="B353" s="1">
        <f t="shared" si="1794"/>
        <v>1976</v>
      </c>
      <c r="C353" s="42">
        <f>'Annual Data - MER Dec 2019 PNNL'!B40</f>
        <v>8391.8289999999997</v>
      </c>
      <c r="D353" s="42">
        <f>'Annual Data - MER Dec 2019 PNNL'!E40</f>
        <v>4371.6459999999997</v>
      </c>
      <c r="E353" s="42">
        <f>'Annual Data - MER Dec 2019 PNNL'!H40</f>
        <v>22628.44</v>
      </c>
      <c r="F353" s="42">
        <f>'Annual Data - MER Dec 2019 PNNL'!K40</f>
        <v>19066.737000000001</v>
      </c>
      <c r="G353" s="42">
        <f>'Annual Data - MER Dec 2019 PNNL'!N40</f>
        <v>21472.763999999999</v>
      </c>
      <c r="H353" s="42">
        <f t="shared" si="1762"/>
        <v>75931.415999999997</v>
      </c>
      <c r="I353" s="15">
        <f t="shared" si="1706"/>
        <v>3.3921682121925403</v>
      </c>
      <c r="J353" s="251">
        <f t="shared" si="1763"/>
        <v>54458.652000000002</v>
      </c>
      <c r="K353" s="251"/>
      <c r="L353" s="27">
        <f>[11]National!H285</f>
        <v>8393.125</v>
      </c>
      <c r="M353" s="42">
        <f>[10]Commercial_Total!D284</f>
        <v>4371.6459999999997</v>
      </c>
      <c r="N353" s="42">
        <f>[12]Total_Industrial!F292</f>
        <v>17193.403052847629</v>
      </c>
      <c r="O353" s="27">
        <f t="shared" si="1821"/>
        <v>18190.61269184772</v>
      </c>
      <c r="P353" s="29">
        <f t="shared" si="1764"/>
        <v>21472.763999999999</v>
      </c>
      <c r="Q353" s="29">
        <f t="shared" si="1765"/>
        <v>69621.550744695342</v>
      </c>
      <c r="R353" s="440">
        <f t="shared" si="1822"/>
        <v>3.4482461850084412</v>
      </c>
      <c r="S353" s="27"/>
      <c r="T353" s="51">
        <f t="shared" si="1823"/>
        <v>1.0001544359400079</v>
      </c>
      <c r="U353" s="51">
        <f t="shared" si="1824"/>
        <v>1</v>
      </c>
      <c r="V353" s="51">
        <f t="shared" si="1825"/>
        <v>0.75981389140601963</v>
      </c>
      <c r="W353" s="51">
        <f t="shared" si="1826"/>
        <v>0.95404959389997979</v>
      </c>
      <c r="X353" s="51">
        <f t="shared" si="1827"/>
        <v>1</v>
      </c>
      <c r="Y353" s="51">
        <f t="shared" si="1828"/>
        <v>0.91690046639845812</v>
      </c>
      <c r="AA353" s="23">
        <f t="shared" si="1829"/>
        <v>74047.725476823762</v>
      </c>
      <c r="AB353" s="23">
        <f t="shared" si="1707"/>
        <v>49218.818000569161</v>
      </c>
      <c r="AC353" s="27">
        <f t="shared" si="1830"/>
        <v>1492.4050777964867</v>
      </c>
      <c r="AD353" s="58">
        <f t="shared" si="1830"/>
        <v>0.82042491580942556</v>
      </c>
      <c r="AE353" s="27">
        <f t="shared" si="1708"/>
        <v>1825.07478108485</v>
      </c>
      <c r="AF353" s="27">
        <f t="shared" si="1831"/>
        <v>5949</v>
      </c>
      <c r="AI353" s="267">
        <f t="shared" si="1832"/>
        <v>113.34750589505911</v>
      </c>
      <c r="AJ353" s="267">
        <f t="shared" si="1709"/>
        <v>88.820621412514342</v>
      </c>
      <c r="AK353" s="267">
        <f t="shared" si="1833"/>
        <v>11520.600746168344</v>
      </c>
      <c r="AL353" s="267">
        <f t="shared" si="1834"/>
        <v>22.1721846098506</v>
      </c>
      <c r="AM353" s="231">
        <f t="shared" si="1835"/>
        <v>11765.4159832488</v>
      </c>
      <c r="AN353" s="15"/>
      <c r="AO353" s="34">
        <f t="shared" si="1836"/>
        <v>11.703067867657646</v>
      </c>
      <c r="AP353" s="34">
        <f t="shared" si="1837"/>
        <v>12.763727685325264</v>
      </c>
      <c r="AR353" s="26">
        <f t="shared" si="1838"/>
        <v>1.3812693754057794</v>
      </c>
      <c r="AS353" s="26">
        <f t="shared" si="1710"/>
        <v>1.3843650069897142</v>
      </c>
      <c r="AT353" s="26">
        <f t="shared" si="1839"/>
        <v>1.5029022231071996</v>
      </c>
      <c r="AU353" s="26">
        <f t="shared" si="1840"/>
        <v>1.1439427465414309</v>
      </c>
      <c r="AV353" s="26">
        <f t="shared" si="1841"/>
        <v>1.0148991688703477</v>
      </c>
      <c r="AW353" s="26">
        <f t="shared" si="1842"/>
        <v>1.3268198635458355</v>
      </c>
      <c r="AZ353" s="34">
        <f t="shared" si="1867"/>
        <v>12.447087825991556</v>
      </c>
      <c r="BA353" s="34">
        <f t="shared" si="1868"/>
        <v>8.2734607498015063</v>
      </c>
      <c r="BB353" s="34">
        <f t="shared" si="1869"/>
        <v>0.25086654526752172</v>
      </c>
      <c r="BC353">
        <f t="shared" si="1870"/>
        <v>1.3790971857613474E-4</v>
      </c>
      <c r="BD353" s="34">
        <f t="shared" si="1871"/>
        <v>0.30678681813495545</v>
      </c>
      <c r="BE353" s="34"/>
      <c r="BI353" s="258">
        <f>[11]National!CQ285</f>
        <v>1.4451220827204589</v>
      </c>
      <c r="BJ353" s="258">
        <f>[10]Commercial_Total!Y284</f>
        <v>1.3905560254796023</v>
      </c>
      <c r="BK353" s="258">
        <f>[12]Total_Industrial!Z292</f>
        <v>1.29891004081704</v>
      </c>
      <c r="BL353" s="51">
        <f t="shared" si="1848"/>
        <v>1.1498700807699487</v>
      </c>
      <c r="BM353" s="258">
        <f>[14]Elec_Power_Sector!AF36</f>
        <v>1.0041482489814708</v>
      </c>
      <c r="BO353" s="258">
        <f>[11]National!CU285</f>
        <v>0.95581500824174248</v>
      </c>
      <c r="BP353" s="258">
        <f>[10]Commercial_Total!X284</f>
        <v>0.99554781082067312</v>
      </c>
      <c r="BQ353" s="258">
        <f>[12]Total_Industrial!AD292</f>
        <v>1.1570484757093746</v>
      </c>
      <c r="BR353" s="51">
        <f t="shared" si="1849"/>
        <v>0.99484521397013004</v>
      </c>
      <c r="BS353" s="263">
        <f t="shared" si="1866"/>
        <v>1.0107065066336387</v>
      </c>
      <c r="CA353" s="83">
        <f t="shared" si="1795"/>
        <v>0.74819836249072447</v>
      </c>
      <c r="CB353" s="83">
        <f t="shared" si="1711"/>
        <v>1.3294247253091533</v>
      </c>
      <c r="CC353" s="83">
        <f t="shared" si="1712"/>
        <v>1.3268198635458355</v>
      </c>
      <c r="CD353" s="83">
        <f t="shared" si="1713"/>
        <v>1.104216482550721</v>
      </c>
      <c r="CE353" s="83">
        <f t="shared" si="1714"/>
        <v>1.0285310836420638</v>
      </c>
      <c r="CF353" s="83">
        <f t="shared" si="1715"/>
        <v>1.1682621244204709</v>
      </c>
      <c r="CG353" s="84">
        <f t="shared" si="1766"/>
        <v>0.99272440126017625</v>
      </c>
      <c r="CH353" s="84">
        <f t="shared" si="1716"/>
        <v>0.99272444922516079</v>
      </c>
      <c r="CI353" s="9"/>
      <c r="CJ353" s="84">
        <f t="shared" si="1767"/>
        <v>1.1357209753733211</v>
      </c>
      <c r="CL353" s="87">
        <f t="shared" si="1717"/>
        <v>3.2874867549093021</v>
      </c>
      <c r="CM353" s="87">
        <f t="shared" si="1768"/>
        <v>1.0930229510903015E-3</v>
      </c>
      <c r="CN353" s="92">
        <f t="shared" si="1769"/>
        <v>1</v>
      </c>
      <c r="CO353" s="92">
        <f t="shared" si="1770"/>
        <v>1</v>
      </c>
      <c r="CP353" s="5">
        <f t="shared" si="1771"/>
        <v>1</v>
      </c>
      <c r="CQ353" s="91">
        <f t="shared" si="1718"/>
        <v>1</v>
      </c>
      <c r="CR353" s="37">
        <f t="shared" si="1719"/>
        <v>0.99272440126017625</v>
      </c>
      <c r="CS353">
        <f t="shared" si="1720"/>
        <v>1.1357209753733211</v>
      </c>
      <c r="CT353" s="84">
        <f t="shared" si="1721"/>
        <v>1.2015939668649978</v>
      </c>
      <c r="CU353" s="205"/>
      <c r="CV353" s="244"/>
      <c r="CW353" s="5"/>
      <c r="CX353" s="26">
        <f t="shared" si="1722"/>
        <v>0.12055354858121277</v>
      </c>
      <c r="CY353" s="26">
        <f t="shared" si="1723"/>
        <v>6.2791563147321705E-2</v>
      </c>
      <c r="CZ353" s="26">
        <f t="shared" si="1724"/>
        <v>0.24695518656136284</v>
      </c>
      <c r="DA353" s="26">
        <f t="shared" si="1725"/>
        <v>0.26127847623724054</v>
      </c>
      <c r="DB353" s="26">
        <f t="shared" si="1726"/>
        <v>0.30842122547286221</v>
      </c>
      <c r="DC353">
        <f t="shared" si="1772"/>
        <v>1</v>
      </c>
      <c r="DE353" s="26">
        <f t="shared" si="1796"/>
        <v>0.1206832481402314</v>
      </c>
      <c r="DF353" s="26">
        <f t="shared" si="1797"/>
        <v>6.2077407469503777E-2</v>
      </c>
      <c r="DG353" s="26">
        <f t="shared" si="1798"/>
        <v>0.24839444682120015</v>
      </c>
      <c r="DH353" s="26">
        <f t="shared" si="1799"/>
        <v>0.26140765683103862</v>
      </c>
      <c r="DI353" s="26">
        <f t="shared" si="1800"/>
        <v>0.30743060283661505</v>
      </c>
      <c r="DJ353" s="26">
        <f t="shared" si="1801"/>
        <v>0.99999336209858902</v>
      </c>
      <c r="DK353" s="26"/>
      <c r="DL353" s="26">
        <f t="shared" si="1802"/>
        <v>0.12068404922905206</v>
      </c>
      <c r="DM353" s="26">
        <f t="shared" si="1803"/>
        <v>6.2077819535949666E-2</v>
      </c>
      <c r="DN353" s="26">
        <f t="shared" si="1804"/>
        <v>0.24839609564999396</v>
      </c>
      <c r="DO353" s="26">
        <f t="shared" si="1805"/>
        <v>0.26140939204081087</v>
      </c>
      <c r="DP353" s="26">
        <f t="shared" si="1806"/>
        <v>0.30743264354419342</v>
      </c>
      <c r="DQ353" s="26">
        <f t="shared" si="1807"/>
        <v>1</v>
      </c>
      <c r="DR353" s="26"/>
      <c r="DS353" s="26"/>
      <c r="DT353" s="26">
        <f t="shared" si="1808"/>
        <v>2.8205570018509409E-2</v>
      </c>
      <c r="DU353" s="26">
        <f t="shared" si="1809"/>
        <v>5.8957451587923447E-2</v>
      </c>
      <c r="DV353" s="26">
        <f t="shared" si="1810"/>
        <v>-2.6781774575664642E-2</v>
      </c>
      <c r="DW353" s="26">
        <f t="shared" si="1811"/>
        <v>-7.3715904881369344E-3</v>
      </c>
      <c r="DX353" s="26">
        <f t="shared" si="1812"/>
        <v>6.5606547152635012E-3</v>
      </c>
      <c r="DZ353" s="26">
        <f t="shared" si="1813"/>
        <v>1.0005015063483451</v>
      </c>
      <c r="EA353" s="26">
        <f t="shared" si="1814"/>
        <v>0.96100653963765825</v>
      </c>
      <c r="EB353" s="26">
        <f t="shared" si="1727"/>
        <v>1.2015939668649978</v>
      </c>
      <c r="ED353" s="26">
        <f t="shared" si="1773"/>
        <v>-3.165011429169453E-2</v>
      </c>
      <c r="EE353" s="26">
        <f t="shared" si="1774"/>
        <v>-3.733081186207745E-2</v>
      </c>
      <c r="EF353" s="26">
        <f t="shared" si="1775"/>
        <v>1.3876446938630462E-2</v>
      </c>
      <c r="EG353" s="26">
        <f t="shared" si="1776"/>
        <v>5.0887290879952753E-3</v>
      </c>
      <c r="EH353" s="26">
        <f t="shared" si="1777"/>
        <v>-1.4173860372848643E-3</v>
      </c>
      <c r="EJ353" s="26">
        <f t="shared" si="1778"/>
        <v>0.99820587809296946</v>
      </c>
      <c r="EK353" s="26">
        <f t="shared" si="1815"/>
        <v>0.9868389448616055</v>
      </c>
      <c r="EL353" s="26">
        <f t="shared" si="1728"/>
        <v>1.104216482550721</v>
      </c>
      <c r="EO353" s="26">
        <f t="shared" si="1816"/>
        <v>6.6226681913291192E-3</v>
      </c>
      <c r="EP353" s="26">
        <f t="shared" si="1779"/>
        <v>3.358402330085649E-2</v>
      </c>
      <c r="EQ353" s="26">
        <f t="shared" si="1780"/>
        <v>-4.1396762806268611E-2</v>
      </c>
      <c r="ER353" s="26">
        <f t="shared" si="1781"/>
        <v>-1.4336632438031472E-2</v>
      </c>
      <c r="ES353" s="26">
        <f t="shared" si="1782"/>
        <v>-3.3583011368312843E-3</v>
      </c>
      <c r="EU353" s="26">
        <f t="shared" si="1783"/>
        <v>0.98789496000788435</v>
      </c>
      <c r="EV353" s="26">
        <f t="shared" si="1817"/>
        <v>0.92597377549380633</v>
      </c>
      <c r="EW353" s="26">
        <f t="shared" si="1729"/>
        <v>1.1682621244204709</v>
      </c>
      <c r="EX353" s="26"/>
      <c r="EY353" s="26">
        <f t="shared" si="1784"/>
        <v>2.1582901827180159E-2</v>
      </c>
      <c r="EZ353" s="26">
        <f t="shared" si="1785"/>
        <v>2.5373428287066912E-2</v>
      </c>
      <c r="FA353" s="26">
        <f t="shared" si="1786"/>
        <v>1.4614993222260642E-2</v>
      </c>
      <c r="FB353" s="26">
        <f t="shared" si="1787"/>
        <v>6.9650419498952154E-3</v>
      </c>
      <c r="FC353" s="26">
        <f t="shared" si="1788"/>
        <v>9.9189558520947959E-3</v>
      </c>
      <c r="FD353" s="26"/>
      <c r="FE353" s="26">
        <f t="shared" si="1789"/>
        <v>1.0127610202413526</v>
      </c>
      <c r="FF353" s="26">
        <f t="shared" si="1818"/>
        <v>1.037833423445391</v>
      </c>
      <c r="FG353" s="26">
        <f t="shared" si="1730"/>
        <v>1.0285310836420638</v>
      </c>
      <c r="FW353" s="26">
        <f t="shared" si="1731"/>
        <v>0.74819836249072447</v>
      </c>
      <c r="FY353" s="8">
        <f t="shared" si="1819"/>
        <v>27</v>
      </c>
      <c r="FZ353" t="b">
        <f t="shared" si="1790"/>
        <v>1</v>
      </c>
      <c r="GD353" s="11"/>
      <c r="GE353" s="11"/>
      <c r="GF353" s="11"/>
      <c r="GG353" s="11">
        <f t="shared" ca="1" si="1732"/>
        <v>2012</v>
      </c>
      <c r="GH353" s="20">
        <f t="shared" ca="1" si="1872"/>
        <v>2.0370766309064154</v>
      </c>
      <c r="GI353" s="20">
        <f t="shared" ca="1" si="1873"/>
        <v>0.74452251236173328</v>
      </c>
      <c r="GJ353" s="20">
        <f t="shared" ca="1" si="1874"/>
        <v>1.0661627945304097</v>
      </c>
      <c r="GN353" s="12">
        <f t="shared" ca="1" si="1875"/>
        <v>0.79693656503019883</v>
      </c>
      <c r="GO353" s="12">
        <f t="shared" ca="1" si="1876"/>
        <v>0.90253566419141518</v>
      </c>
      <c r="GP353" s="12">
        <f t="shared" ca="1" si="1877"/>
        <v>0.590330275969568</v>
      </c>
      <c r="GQ353" s="12">
        <f t="shared" ca="1" si="1878"/>
        <v>0.85714624450695476</v>
      </c>
      <c r="GR353" s="12">
        <f t="shared" ca="1" si="1879"/>
        <v>0.88693447093039446</v>
      </c>
      <c r="GY353" s="14"/>
      <c r="HA353">
        <f t="shared" si="1741"/>
        <v>0.53927878601084178</v>
      </c>
      <c r="HB353">
        <f t="shared" si="1742"/>
        <v>1.1795772842340482</v>
      </c>
      <c r="HC353">
        <f t="shared" si="1743"/>
        <v>1.0283635949868164</v>
      </c>
      <c r="HD353">
        <f t="shared" si="1744"/>
        <v>1.23223271513564</v>
      </c>
      <c r="HE353">
        <f t="shared" si="1745"/>
        <v>0.80608189299620425</v>
      </c>
      <c r="HF353">
        <f t="shared" si="1746"/>
        <v>0.80608199364568223</v>
      </c>
      <c r="HH353">
        <f t="shared" si="1747"/>
        <v>1.2130343365797114</v>
      </c>
      <c r="HJ353">
        <f t="shared" si="1748"/>
        <v>1.5186844197889828</v>
      </c>
      <c r="HK353">
        <f t="shared" si="1749"/>
        <v>1.4240050698079563</v>
      </c>
      <c r="HL353">
        <f t="shared" si="1750"/>
        <v>1.6852425672698041</v>
      </c>
      <c r="HM353">
        <f t="shared" si="1751"/>
        <v>1.2120260432916208</v>
      </c>
      <c r="HN353">
        <f t="shared" si="1752"/>
        <v>1.0272056670875456</v>
      </c>
      <c r="HP353" s="8">
        <f t="shared" si="1820"/>
        <v>27</v>
      </c>
      <c r="HQ353" t="b">
        <f t="shared" si="1793"/>
        <v>1</v>
      </c>
      <c r="HT353" s="11"/>
      <c r="HU353" s="11"/>
      <c r="HV353" s="11"/>
      <c r="HW353" s="11">
        <f t="shared" ca="1" si="1852"/>
        <v>0</v>
      </c>
      <c r="HX353" s="12">
        <f t="shared" ca="1" si="1853"/>
        <v>0</v>
      </c>
      <c r="HY353" s="12">
        <f t="shared" ca="1" si="1854"/>
        <v>0</v>
      </c>
      <c r="HZ353" s="12">
        <f t="shared" ca="1" si="1855"/>
        <v>0</v>
      </c>
      <c r="IC353" s="12">
        <f t="shared" ca="1" si="1856"/>
        <v>0</v>
      </c>
      <c r="ID353" s="12">
        <f t="shared" ca="1" si="1857"/>
        <v>0</v>
      </c>
      <c r="IE353" s="12">
        <f t="shared" ca="1" si="1858"/>
        <v>0</v>
      </c>
      <c r="IF353" s="12">
        <f t="shared" ca="1" si="1859"/>
        <v>0</v>
      </c>
      <c r="IG353" s="12">
        <f t="shared" ca="1" si="1860"/>
        <v>0</v>
      </c>
    </row>
    <row r="354" spans="1:241" x14ac:dyDescent="0.2">
      <c r="A354" s="182" t="s">
        <v>1080</v>
      </c>
      <c r="B354" s="1">
        <f t="shared" si="1794"/>
        <v>1977</v>
      </c>
      <c r="C354" s="42">
        <f>'Annual Data - MER Dec 2019 PNNL'!B41</f>
        <v>8194.2970000000005</v>
      </c>
      <c r="D354" s="42">
        <f>'Annual Data - MER Dec 2019 PNNL'!E41</f>
        <v>4258.3280000000004</v>
      </c>
      <c r="E354" s="42">
        <f>'Annual Data - MER Dec 2019 PNNL'!H41</f>
        <v>23123.039000000001</v>
      </c>
      <c r="F354" s="42">
        <f>'Annual Data - MER Dec 2019 PNNL'!K41</f>
        <v>19786.28</v>
      </c>
      <c r="G354" s="42">
        <f>'Annual Data - MER Dec 2019 PNNL'!N41</f>
        <v>22550.63</v>
      </c>
      <c r="H354" s="42">
        <f t="shared" si="1762"/>
        <v>77912.574000000008</v>
      </c>
      <c r="I354" s="15">
        <f t="shared" si="1706"/>
        <v>3.3921898177279166</v>
      </c>
      <c r="J354" s="251">
        <f t="shared" si="1763"/>
        <v>55361.944000000003</v>
      </c>
      <c r="K354" s="251"/>
      <c r="L354" s="27">
        <f>[11]National!H286</f>
        <v>8195.5770000000011</v>
      </c>
      <c r="M354" s="42">
        <f>[10]Commercial_Total!D285</f>
        <v>4258.3280000000004</v>
      </c>
      <c r="N354" s="42">
        <f>[12]Total_Industrial!F293</f>
        <v>17328.661005222235</v>
      </c>
      <c r="O354" s="27">
        <f t="shared" si="1821"/>
        <v>18719.764953945582</v>
      </c>
      <c r="P354" s="29">
        <f t="shared" si="1764"/>
        <v>22550.63</v>
      </c>
      <c r="Q354" s="29">
        <f t="shared" si="1765"/>
        <v>71052.960959167816</v>
      </c>
      <c r="R354" s="440">
        <f t="shared" si="1822"/>
        <v>3.4360513924644565</v>
      </c>
      <c r="S354" s="27"/>
      <c r="T354" s="51">
        <f t="shared" si="1823"/>
        <v>1.0001562062004832</v>
      </c>
      <c r="U354" s="51">
        <f t="shared" si="1824"/>
        <v>1</v>
      </c>
      <c r="V354" s="51">
        <f t="shared" si="1825"/>
        <v>0.74941105298582222</v>
      </c>
      <c r="W354" s="51">
        <f t="shared" si="1826"/>
        <v>0.94609825363562949</v>
      </c>
      <c r="X354" s="51">
        <f t="shared" si="1827"/>
        <v>1</v>
      </c>
      <c r="Y354" s="51">
        <f t="shared" si="1828"/>
        <v>0.91195756103716719</v>
      </c>
      <c r="AA354" s="23">
        <f t="shared" si="1829"/>
        <v>75365.9499935403</v>
      </c>
      <c r="AB354" s="23">
        <f t="shared" si="1707"/>
        <v>50022.048157018362</v>
      </c>
      <c r="AC354" s="27">
        <f t="shared" si="1830"/>
        <v>1559.9049660076644</v>
      </c>
      <c r="AD354" s="58">
        <f t="shared" si="1830"/>
        <v>0.85681885207392539</v>
      </c>
      <c r="AE354" s="27">
        <f t="shared" si="1708"/>
        <v>1923.4903239778885</v>
      </c>
      <c r="AF354" s="27">
        <f t="shared" si="1831"/>
        <v>6224.1</v>
      </c>
      <c r="AI354" s="267">
        <f t="shared" si="1832"/>
        <v>108.74376294205079</v>
      </c>
      <c r="AJ354" s="267">
        <f t="shared" si="1709"/>
        <v>85.12902123945787</v>
      </c>
      <c r="AK354" s="267">
        <f t="shared" si="1833"/>
        <v>11108.792768044237</v>
      </c>
      <c r="AL354" s="267">
        <f t="shared" si="1834"/>
        <v>21.847984446927715</v>
      </c>
      <c r="AM354" s="231">
        <f t="shared" si="1835"/>
        <v>11723.807351088724</v>
      </c>
      <c r="AN354" s="15"/>
      <c r="AO354" s="34">
        <f t="shared" si="1836"/>
        <v>11.415780748890251</v>
      </c>
      <c r="AP354" s="34">
        <f t="shared" si="1837"/>
        <v>12.517885959415819</v>
      </c>
      <c r="AR354" s="26">
        <f t="shared" si="1838"/>
        <v>1.3251674867668011</v>
      </c>
      <c r="AS354" s="26">
        <f t="shared" si="1710"/>
        <v>1.3268274439992294</v>
      </c>
      <c r="AT354" s="26">
        <f t="shared" si="1839"/>
        <v>1.4491804477022283</v>
      </c>
      <c r="AU354" s="26">
        <f t="shared" si="1840"/>
        <v>1.1272160941465912</v>
      </c>
      <c r="AV354" s="26">
        <f t="shared" si="1841"/>
        <v>1.0113099573832895</v>
      </c>
      <c r="AW354" s="26">
        <f t="shared" si="1842"/>
        <v>1.2942490658685146</v>
      </c>
      <c r="AZ354" s="34">
        <f t="shared" si="1867"/>
        <v>12.108730578483684</v>
      </c>
      <c r="BA354" s="34">
        <f t="shared" si="1868"/>
        <v>8.0368323383329887</v>
      </c>
      <c r="BB354" s="34">
        <f t="shared" si="1869"/>
        <v>0.25062337783899108</v>
      </c>
      <c r="BC354">
        <f t="shared" si="1870"/>
        <v>1.3766148552785549E-4</v>
      </c>
      <c r="BD354" s="34">
        <f t="shared" si="1871"/>
        <v>0.30903910990792055</v>
      </c>
      <c r="BE354" s="34"/>
      <c r="BI354" s="258">
        <f>[11]National!CQ286</f>
        <v>1.4087258205841433</v>
      </c>
      <c r="BJ354" s="258">
        <f>[10]Commercial_Total!Y285</f>
        <v>1.3471655447692041</v>
      </c>
      <c r="BK354" s="258">
        <f>[12]Total_Industrial!Z293</f>
        <v>1.2357089596582287</v>
      </c>
      <c r="BL354" s="51">
        <f t="shared" si="1848"/>
        <v>1.1257992165594513</v>
      </c>
      <c r="BM354" s="258">
        <f>[14]Elec_Power_Sector!AF37</f>
        <v>1.0087209174001315</v>
      </c>
      <c r="BO354" s="258">
        <f>[11]National!CU286</f>
        <v>0.94068516911069777</v>
      </c>
      <c r="BP354" s="258">
        <f>[10]Commercial_Total!X285</f>
        <v>0.98490304265207507</v>
      </c>
      <c r="BQ354" s="258">
        <f>[12]Total_Industrial!AD293</f>
        <v>1.1727520276852044</v>
      </c>
      <c r="BR354" s="51">
        <f t="shared" si="1849"/>
        <v>1.0012585526497961</v>
      </c>
      <c r="BS354" s="263">
        <f t="shared" si="1866"/>
        <v>1.0025666563848314</v>
      </c>
      <c r="CA354" s="83">
        <f t="shared" si="1795"/>
        <v>0.78279734879450646</v>
      </c>
      <c r="CB354" s="83">
        <f t="shared" si="1711"/>
        <v>1.3038187207786389</v>
      </c>
      <c r="CC354" s="83">
        <f t="shared" si="1712"/>
        <v>1.2942490658685146</v>
      </c>
      <c r="CD354" s="83">
        <f t="shared" si="1713"/>
        <v>1.1004105719711712</v>
      </c>
      <c r="CE354" s="83">
        <f t="shared" si="1714"/>
        <v>1.0284520535858219</v>
      </c>
      <c r="CF354" s="83">
        <f t="shared" si="1715"/>
        <v>1.1436128864246946</v>
      </c>
      <c r="CG354" s="84">
        <f t="shared" si="1766"/>
        <v>1.0131347002435431</v>
      </c>
      <c r="CH354" s="84">
        <f t="shared" si="1716"/>
        <v>1.01313473744164</v>
      </c>
      <c r="CI354" s="9"/>
      <c r="CJ354" s="84">
        <f t="shared" si="1767"/>
        <v>1.1317195125313</v>
      </c>
      <c r="CL354" s="87">
        <f t="shared" si="1717"/>
        <v>2.8722012344424934</v>
      </c>
      <c r="CM354" s="87">
        <f t="shared" si="1768"/>
        <v>1.0376024763338793E-3</v>
      </c>
      <c r="CN354" s="92">
        <f t="shared" si="1769"/>
        <v>1</v>
      </c>
      <c r="CO354" s="92">
        <f t="shared" si="1770"/>
        <v>1</v>
      </c>
      <c r="CP354" s="5">
        <f t="shared" si="1771"/>
        <v>1</v>
      </c>
      <c r="CQ354" s="91">
        <f t="shared" si="1718"/>
        <v>1</v>
      </c>
      <c r="CR354" s="37">
        <f t="shared" si="1719"/>
        <v>1.0131347002435431</v>
      </c>
      <c r="CS354">
        <f t="shared" si="1720"/>
        <v>1.1317195125313</v>
      </c>
      <c r="CT354" s="84">
        <f t="shared" si="1721"/>
        <v>1.1761510647340649</v>
      </c>
      <c r="CU354" s="205"/>
      <c r="CV354" s="244"/>
      <c r="CW354" s="5"/>
      <c r="CX354" s="26">
        <f t="shared" si="1722"/>
        <v>0.11534462307221474</v>
      </c>
      <c r="CY354" s="26">
        <f t="shared" si="1723"/>
        <v>5.9931745876813554E-2</v>
      </c>
      <c r="CZ354" s="26">
        <f t="shared" si="1724"/>
        <v>0.24388372801494565</v>
      </c>
      <c r="DA354" s="26">
        <f t="shared" si="1725"/>
        <v>0.26346213727395984</v>
      </c>
      <c r="DB354" s="26">
        <f t="shared" si="1726"/>
        <v>0.31737776576206622</v>
      </c>
      <c r="DC354">
        <f t="shared" si="1772"/>
        <v>1</v>
      </c>
      <c r="DE354" s="26">
        <f t="shared" si="1796"/>
        <v>0.11792991340616174</v>
      </c>
      <c r="DF354" s="26">
        <f t="shared" si="1797"/>
        <v>6.1350545865118712E-2</v>
      </c>
      <c r="DG354" s="26">
        <f t="shared" si="1798"/>
        <v>0.24541625394389541</v>
      </c>
      <c r="DH354" s="26">
        <f t="shared" si="1799"/>
        <v>0.26236879223032383</v>
      </c>
      <c r="DI354" s="26">
        <f t="shared" si="1800"/>
        <v>0.31287812986546298</v>
      </c>
      <c r="DJ354" s="26">
        <f t="shared" si="1801"/>
        <v>0.99994363531096275</v>
      </c>
      <c r="DK354" s="26"/>
      <c r="DL354" s="26">
        <f t="shared" si="1802"/>
        <v>0.11793656086374095</v>
      </c>
      <c r="DM354" s="26">
        <f t="shared" si="1803"/>
        <v>6.1354004064478995E-2</v>
      </c>
      <c r="DN354" s="26">
        <f t="shared" si="1804"/>
        <v>0.24543008753445966</v>
      </c>
      <c r="DO354" s="26">
        <f t="shared" si="1805"/>
        <v>0.2623835813992979</v>
      </c>
      <c r="DP354" s="26">
        <f t="shared" si="1806"/>
        <v>0.31289576613802245</v>
      </c>
      <c r="DQ354" s="26">
        <f t="shared" si="1807"/>
        <v>1</v>
      </c>
      <c r="DR354" s="26"/>
      <c r="DS354" s="26"/>
      <c r="DT354" s="26">
        <f t="shared" si="1808"/>
        <v>-4.1464057071887654E-2</v>
      </c>
      <c r="DU354" s="26">
        <f t="shared" si="1809"/>
        <v>-4.245084356842347E-2</v>
      </c>
      <c r="DV354" s="26">
        <f t="shared" si="1810"/>
        <v>-3.6399866007740048E-2</v>
      </c>
      <c r="DW354" s="26">
        <f t="shared" si="1811"/>
        <v>-1.4729885488619572E-2</v>
      </c>
      <c r="DX354" s="26">
        <f t="shared" si="1812"/>
        <v>-3.5427885450448962E-3</v>
      </c>
      <c r="DZ354" s="26">
        <f t="shared" si="1813"/>
        <v>0.97882570749142961</v>
      </c>
      <c r="EA354" s="26">
        <f t="shared" si="1814"/>
        <v>0.94065790606472144</v>
      </c>
      <c r="EB354" s="26">
        <f t="shared" si="1727"/>
        <v>1.1761510647340649</v>
      </c>
      <c r="ED354" s="26">
        <f t="shared" si="1773"/>
        <v>-2.7559958157657029E-2</v>
      </c>
      <c r="EE354" s="26">
        <f t="shared" si="1774"/>
        <v>-2.9017874064376139E-2</v>
      </c>
      <c r="EF354" s="26">
        <f t="shared" si="1775"/>
        <v>-9.6977999510746099E-4</v>
      </c>
      <c r="EG354" s="26">
        <f t="shared" si="1776"/>
        <v>-1.80158965613062E-3</v>
      </c>
      <c r="EH354" s="26">
        <f t="shared" si="1777"/>
        <v>7.3147352615894673E-3</v>
      </c>
      <c r="EJ354" s="26">
        <f t="shared" si="1778"/>
        <v>0.99655329309089991</v>
      </c>
      <c r="EK354" s="26">
        <f t="shared" si="1815"/>
        <v>0.98343760025218196</v>
      </c>
      <c r="EL354" s="26">
        <f t="shared" si="1728"/>
        <v>1.1004105719711712</v>
      </c>
      <c r="EO354" s="26">
        <f t="shared" si="1816"/>
        <v>-2.5508181820777933E-2</v>
      </c>
      <c r="EP354" s="26">
        <f t="shared" si="1779"/>
        <v>-3.170089674691496E-2</v>
      </c>
      <c r="EQ354" s="26">
        <f t="shared" si="1780"/>
        <v>-4.9880620871597565E-2</v>
      </c>
      <c r="ER354" s="26">
        <f t="shared" si="1781"/>
        <v>-2.115576459887028E-2</v>
      </c>
      <c r="ES354" s="26">
        <f t="shared" si="1782"/>
        <v>4.543441134782264E-3</v>
      </c>
      <c r="EU354" s="26">
        <f t="shared" si="1783"/>
        <v>0.97890093543176038</v>
      </c>
      <c r="EV354" s="26">
        <f t="shared" si="1817"/>
        <v>0.90643659501616591</v>
      </c>
      <c r="EW354" s="26">
        <f t="shared" si="1729"/>
        <v>1.1436128864246946</v>
      </c>
      <c r="EX354" s="26"/>
      <c r="EY354" s="26">
        <f t="shared" si="1784"/>
        <v>-1.59558752511096E-2</v>
      </c>
      <c r="EZ354" s="26">
        <f t="shared" si="1785"/>
        <v>-1.0749946821508417E-2</v>
      </c>
      <c r="FA354" s="26">
        <f t="shared" si="1786"/>
        <v>1.3480802130558623E-2</v>
      </c>
      <c r="FB354" s="26">
        <f t="shared" si="1787"/>
        <v>6.4258791102505862E-3</v>
      </c>
      <c r="FC354" s="26">
        <f t="shared" si="1788"/>
        <v>-8.0862296798269919E-3</v>
      </c>
      <c r="FD354" s="26"/>
      <c r="FE354" s="26">
        <f t="shared" si="1789"/>
        <v>0.99992316220919453</v>
      </c>
      <c r="FF354" s="26">
        <f t="shared" si="1818"/>
        <v>1.0377536786179093</v>
      </c>
      <c r="FG354" s="26">
        <f t="shared" si="1730"/>
        <v>1.0284520535858219</v>
      </c>
      <c r="FW354" s="26">
        <f t="shared" si="1731"/>
        <v>0.78279734879450646</v>
      </c>
      <c r="FY354" s="8">
        <f t="shared" si="1819"/>
        <v>28</v>
      </c>
      <c r="FZ354" t="b">
        <f t="shared" si="1790"/>
        <v>1</v>
      </c>
      <c r="GD354" s="11"/>
      <c r="GE354" s="11"/>
      <c r="GF354" s="11"/>
      <c r="GG354" s="11">
        <f t="shared" ca="1" si="1732"/>
        <v>0</v>
      </c>
      <c r="GH354" s="20">
        <f t="shared" ca="1" si="1872"/>
        <v>2.0746060293544288</v>
      </c>
      <c r="GI354" s="20">
        <f t="shared" ca="1" si="1873"/>
        <v>0.7388921564105656</v>
      </c>
      <c r="GJ354" s="20">
        <f t="shared" ca="1" si="1874"/>
        <v>1.0613754480284772</v>
      </c>
      <c r="GN354" s="12">
        <f t="shared" ca="1" si="1875"/>
        <v>0.8739490780678586</v>
      </c>
      <c r="GO354" s="12">
        <f t="shared" ca="1" si="1876"/>
        <v>0.94936146649138908</v>
      </c>
      <c r="GP354" s="12">
        <f t="shared" ca="1" si="1877"/>
        <v>0.608526681616541</v>
      </c>
      <c r="GQ354" s="12">
        <f t="shared" ca="1" si="1878"/>
        <v>0.85815380166736521</v>
      </c>
      <c r="GR354" s="12">
        <f t="shared" ca="1" si="1879"/>
        <v>0.88395719953000096</v>
      </c>
      <c r="GY354" s="14"/>
      <c r="HA354">
        <f t="shared" si="1741"/>
        <v>0.56421669053791912</v>
      </c>
      <c r="HB354">
        <f t="shared" si="1742"/>
        <v>1.175511627058661</v>
      </c>
      <c r="HC354">
        <f t="shared" si="1743"/>
        <v>1.0282845778000327</v>
      </c>
      <c r="HD354">
        <f t="shared" si="1744"/>
        <v>1.2062337575158959</v>
      </c>
      <c r="HE354">
        <f t="shared" si="1745"/>
        <v>0.82265484357568641</v>
      </c>
      <c r="HF354">
        <f t="shared" si="1746"/>
        <v>0.8226549367511572</v>
      </c>
      <c r="HH354">
        <f t="shared" si="1747"/>
        <v>1.208760477129045</v>
      </c>
      <c r="HJ354">
        <f t="shared" si="1748"/>
        <v>1.4570012566683039</v>
      </c>
      <c r="HK354">
        <f t="shared" si="1749"/>
        <v>1.3648199697879775</v>
      </c>
      <c r="HL354">
        <f t="shared" si="1750"/>
        <v>1.6250029713002212</v>
      </c>
      <c r="HM354">
        <f t="shared" si="1751"/>
        <v>1.194303881600465</v>
      </c>
      <c r="HN354">
        <f t="shared" si="1752"/>
        <v>1.0235729334200367</v>
      </c>
      <c r="HP354" s="8">
        <f t="shared" si="1820"/>
        <v>28</v>
      </c>
      <c r="HQ354" t="b">
        <f t="shared" si="1793"/>
        <v>1</v>
      </c>
      <c r="HT354" s="11"/>
      <c r="HU354" s="11"/>
      <c r="HV354" s="11"/>
      <c r="HW354" s="11">
        <f t="shared" ca="1" si="1852"/>
        <v>0</v>
      </c>
      <c r="HX354" s="12">
        <f t="shared" ca="1" si="1853"/>
        <v>0</v>
      </c>
      <c r="HY354" s="12">
        <f t="shared" ca="1" si="1854"/>
        <v>0</v>
      </c>
      <c r="HZ354" s="12">
        <f t="shared" ca="1" si="1855"/>
        <v>0</v>
      </c>
      <c r="IC354" s="12">
        <f t="shared" ca="1" si="1856"/>
        <v>0</v>
      </c>
      <c r="ID354" s="12">
        <f t="shared" ca="1" si="1857"/>
        <v>0</v>
      </c>
      <c r="IE354" s="12">
        <f t="shared" ca="1" si="1858"/>
        <v>0</v>
      </c>
      <c r="IF354" s="12">
        <f t="shared" ca="1" si="1859"/>
        <v>0</v>
      </c>
      <c r="IG354" s="12">
        <f t="shared" ca="1" si="1860"/>
        <v>0</v>
      </c>
    </row>
    <row r="355" spans="1:241" x14ac:dyDescent="0.2">
      <c r="A355" s="182" t="s">
        <v>1080</v>
      </c>
      <c r="B355" s="1">
        <f t="shared" si="1794"/>
        <v>1978</v>
      </c>
      <c r="C355" s="42">
        <f>'Annual Data - MER Dec 2019 PNNL'!B42</f>
        <v>8260.6</v>
      </c>
      <c r="D355" s="42">
        <f>'Annual Data - MER Dec 2019 PNNL'!E42</f>
        <v>4309.1120000000001</v>
      </c>
      <c r="E355" s="42">
        <f>'Annual Data - MER Dec 2019 PNNL'!H42</f>
        <v>23199.424999999999</v>
      </c>
      <c r="F355" s="42">
        <f>'Annual Data - MER Dec 2019 PNNL'!K42</f>
        <v>20582.831999999999</v>
      </c>
      <c r="G355" s="42">
        <f>'Annual Data - MER Dec 2019 PNNL'!N42</f>
        <v>23553.115000000002</v>
      </c>
      <c r="H355" s="42">
        <f t="shared" si="1762"/>
        <v>79905.084000000003</v>
      </c>
      <c r="I355" s="15">
        <f t="shared" si="1706"/>
        <v>3.4208577040235446</v>
      </c>
      <c r="J355" s="251">
        <f t="shared" si="1763"/>
        <v>56351.968999999997</v>
      </c>
      <c r="K355" s="251"/>
      <c r="L355" s="27">
        <f>[11]National!H287</f>
        <v>8266.1080000000002</v>
      </c>
      <c r="M355" s="42">
        <f>[10]Commercial_Total!D286</f>
        <v>4309.1120000000001</v>
      </c>
      <c r="N355" s="42">
        <f>[12]Total_Industrial!F294</f>
        <v>17806.618679994626</v>
      </c>
      <c r="O355" s="27">
        <f t="shared" si="1821"/>
        <v>19631.219861075948</v>
      </c>
      <c r="P355" s="29">
        <f t="shared" si="1764"/>
        <v>23553.115000000002</v>
      </c>
      <c r="Q355" s="29">
        <f t="shared" si="1765"/>
        <v>73566.173541070573</v>
      </c>
      <c r="R355" s="440">
        <f t="shared" si="1822"/>
        <v>3.4741031447650541</v>
      </c>
      <c r="S355" s="27"/>
      <c r="T355" s="51">
        <f t="shared" si="1823"/>
        <v>1.0006667796528097</v>
      </c>
      <c r="U355" s="51">
        <f t="shared" si="1824"/>
        <v>1</v>
      </c>
      <c r="V355" s="51">
        <f t="shared" si="1825"/>
        <v>0.7675456904640795</v>
      </c>
      <c r="W355" s="51">
        <f t="shared" si="1826"/>
        <v>0.95376670523647811</v>
      </c>
      <c r="X355" s="51">
        <f t="shared" si="1827"/>
        <v>1</v>
      </c>
      <c r="Y355" s="51">
        <f t="shared" si="1828"/>
        <v>0.92066949758879635</v>
      </c>
      <c r="AA355" s="23">
        <f t="shared" si="1829"/>
        <v>77278.879497356</v>
      </c>
      <c r="AB355" s="23">
        <f t="shared" si="1707"/>
        <v>51004.508012970276</v>
      </c>
      <c r="AC355" s="27">
        <f t="shared" si="1830"/>
        <v>1612.331519370073</v>
      </c>
      <c r="AD355" s="58">
        <f t="shared" si="1830"/>
        <v>0.91602019497989828</v>
      </c>
      <c r="AE355" s="27">
        <f t="shared" si="1708"/>
        <v>1986.9943021056883</v>
      </c>
      <c r="AF355" s="27">
        <f t="shared" si="1831"/>
        <v>6568.6</v>
      </c>
      <c r="AI355" s="267">
        <f t="shared" si="1832"/>
        <v>106.96464614607689</v>
      </c>
      <c r="AJ355" s="267">
        <f t="shared" si="1709"/>
        <v>84.48492433069265</v>
      </c>
      <c r="AK355" s="267">
        <f t="shared" si="1833"/>
        <v>11044.018222103325</v>
      </c>
      <c r="AL355" s="267">
        <f t="shared" si="1834"/>
        <v>21.430990243077282</v>
      </c>
      <c r="AM355" s="231">
        <f t="shared" si="1835"/>
        <v>11853.639929938365</v>
      </c>
      <c r="AN355" s="15"/>
      <c r="AO355" s="34">
        <f t="shared" si="1836"/>
        <v>11.19967322428989</v>
      </c>
      <c r="AP355" s="34">
        <f t="shared" si="1837"/>
        <v>12.164705416679354</v>
      </c>
      <c r="AR355" s="26">
        <f t="shared" si="1838"/>
        <v>1.3034869078591012</v>
      </c>
      <c r="AS355" s="26">
        <f t="shared" si="1710"/>
        <v>1.3167885002559334</v>
      </c>
      <c r="AT355" s="26">
        <f t="shared" si="1839"/>
        <v>1.4407303840952819</v>
      </c>
      <c r="AU355" s="26">
        <f t="shared" si="1840"/>
        <v>1.1057018634454545</v>
      </c>
      <c r="AV355" s="26">
        <f t="shared" si="1841"/>
        <v>1.0225094743875671</v>
      </c>
      <c r="AW355" s="26">
        <f t="shared" si="1842"/>
        <v>1.2697481606747667</v>
      </c>
      <c r="AZ355" s="34">
        <f t="shared" si="1867"/>
        <v>11.764893508107663</v>
      </c>
      <c r="BA355" s="34">
        <f t="shared" si="1868"/>
        <v>7.7648978493088743</v>
      </c>
      <c r="BB355" s="34">
        <f t="shared" si="1869"/>
        <v>0.24546045114180692</v>
      </c>
      <c r="BC355">
        <f t="shared" si="1870"/>
        <v>1.3945440352280519E-4</v>
      </c>
      <c r="BD355" s="34">
        <f t="shared" si="1871"/>
        <v>0.30249890419658498</v>
      </c>
      <c r="BE355" s="34"/>
      <c r="BI355" s="258">
        <f>[11]National!CQ287</f>
        <v>1.3514545872797961</v>
      </c>
      <c r="BJ355" s="258">
        <f>[10]Commercial_Total!Y286</f>
        <v>1.299890433919795</v>
      </c>
      <c r="BK355" s="258">
        <f>[12]Total_Industrial!Z294</f>
        <v>1.2191803718665513</v>
      </c>
      <c r="BL355" s="51">
        <f t="shared" si="1848"/>
        <v>1.1130098189753979</v>
      </c>
      <c r="BM355" s="258">
        <f>[14]Elec_Power_Sector!AF38</f>
        <v>1.014302511466675</v>
      </c>
      <c r="BO355" s="258">
        <f>[11]National!CU287</f>
        <v>0.96450662873012749</v>
      </c>
      <c r="BP355" s="258">
        <f>[10]Commercial_Total!X286</f>
        <v>1.0129996081940402</v>
      </c>
      <c r="BQ355" s="258">
        <f>[12]Total_Industrial!AD294</f>
        <v>1.1817202614170352</v>
      </c>
      <c r="BR355" s="51">
        <f t="shared" si="1849"/>
        <v>0.9934340601445264</v>
      </c>
      <c r="BS355" s="263">
        <f t="shared" si="1866"/>
        <v>1.0080912378980753</v>
      </c>
      <c r="CA355" s="83">
        <f t="shared" si="1795"/>
        <v>0.82612468715020559</v>
      </c>
      <c r="CB355" s="83">
        <f t="shared" si="1711"/>
        <v>1.2670326847876181</v>
      </c>
      <c r="CC355" s="83">
        <f t="shared" si="1712"/>
        <v>1.2697481606747667</v>
      </c>
      <c r="CD355" s="83">
        <f t="shared" si="1713"/>
        <v>1.0853681115272127</v>
      </c>
      <c r="CE355" s="83">
        <f t="shared" si="1714"/>
        <v>1.0346788154572626</v>
      </c>
      <c r="CF355" s="83">
        <f t="shared" si="1715"/>
        <v>1.1306676410131364</v>
      </c>
      <c r="CG355" s="84">
        <f t="shared" si="1766"/>
        <v>1.0489702673363828</v>
      </c>
      <c r="CH355" s="84">
        <f t="shared" si="1716"/>
        <v>1.0489703019969907</v>
      </c>
      <c r="CI355" s="9"/>
      <c r="CJ355" s="84">
        <f t="shared" si="1767"/>
        <v>1.1230073919700625</v>
      </c>
      <c r="CL355" s="87">
        <f t="shared" si="1717"/>
        <v>2.7342829564571947</v>
      </c>
      <c r="CM355" s="87">
        <f t="shared" si="1768"/>
        <v>9.459350406277688E-4</v>
      </c>
      <c r="CN355" s="92">
        <f t="shared" si="1769"/>
        <v>1</v>
      </c>
      <c r="CO355" s="92">
        <f t="shared" si="1770"/>
        <v>1</v>
      </c>
      <c r="CP355" s="5">
        <f t="shared" si="1771"/>
        <v>1</v>
      </c>
      <c r="CQ355" s="91">
        <f t="shared" si="1718"/>
        <v>1</v>
      </c>
      <c r="CR355" s="37">
        <f t="shared" si="1719"/>
        <v>1.0489702673363828</v>
      </c>
      <c r="CS355">
        <f t="shared" si="1720"/>
        <v>1.1230073919700625</v>
      </c>
      <c r="CT355" s="84">
        <f t="shared" si="1721"/>
        <v>1.1698778941350267</v>
      </c>
      <c r="CU355" s="205"/>
      <c r="CV355" s="244"/>
      <c r="CW355" s="5"/>
      <c r="CX355" s="26">
        <f t="shared" si="1722"/>
        <v>0.11236289183078405</v>
      </c>
      <c r="CY355" s="26">
        <f t="shared" si="1723"/>
        <v>5.8574638214590649E-2</v>
      </c>
      <c r="CZ355" s="26">
        <f t="shared" si="1724"/>
        <v>0.2420489991919117</v>
      </c>
      <c r="DA355" s="26">
        <f t="shared" si="1725"/>
        <v>0.26685117515479062</v>
      </c>
      <c r="DB355" s="26">
        <f t="shared" si="1726"/>
        <v>0.32016229560792303</v>
      </c>
      <c r="DC355">
        <f t="shared" si="1772"/>
        <v>1</v>
      </c>
      <c r="DE355" s="26">
        <f t="shared" si="1796"/>
        <v>0.11384724974082029</v>
      </c>
      <c r="DF355" s="26">
        <f t="shared" si="1797"/>
        <v>5.9250601741343015E-2</v>
      </c>
      <c r="DG355" s="26">
        <f t="shared" si="1798"/>
        <v>0.24296520903941018</v>
      </c>
      <c r="DH355" s="26">
        <f t="shared" si="1799"/>
        <v>0.26515304649204113</v>
      </c>
      <c r="DI355" s="26">
        <f t="shared" si="1800"/>
        <v>0.31876800371540048</v>
      </c>
      <c r="DJ355" s="26">
        <f t="shared" si="1801"/>
        <v>0.99998411072901516</v>
      </c>
      <c r="DK355" s="26"/>
      <c r="DL355" s="26">
        <f t="shared" si="1802"/>
        <v>0.11384905871936565</v>
      </c>
      <c r="DM355" s="26">
        <f t="shared" si="1803"/>
        <v>5.9251543205169274E-2</v>
      </c>
      <c r="DN355" s="26">
        <f t="shared" si="1804"/>
        <v>0.24296906964079865</v>
      </c>
      <c r="DO355" s="26">
        <f t="shared" si="1805"/>
        <v>0.26515725964759329</v>
      </c>
      <c r="DP355" s="26">
        <f t="shared" si="1806"/>
        <v>0.31877306878707312</v>
      </c>
      <c r="DQ355" s="26">
        <f t="shared" si="1807"/>
        <v>1</v>
      </c>
      <c r="DR355" s="26"/>
      <c r="DS355" s="26"/>
      <c r="DT355" s="26">
        <f t="shared" si="1808"/>
        <v>-1.6495946052289386E-2</v>
      </c>
      <c r="DU355" s="26">
        <f t="shared" si="1809"/>
        <v>-7.5948944255288999E-3</v>
      </c>
      <c r="DV355" s="26">
        <f t="shared" si="1810"/>
        <v>-5.8479919836565489E-3</v>
      </c>
      <c r="DW355" s="26">
        <f t="shared" si="1811"/>
        <v>-1.9270655613929148E-2</v>
      </c>
      <c r="DX355" s="26">
        <f t="shared" si="1812"/>
        <v>1.10133967969779E-2</v>
      </c>
      <c r="DZ355" s="26">
        <f t="shared" si="1813"/>
        <v>0.99466635640001178</v>
      </c>
      <c r="EA355" s="26">
        <f t="shared" si="1814"/>
        <v>0.93564077204426099</v>
      </c>
      <c r="EB355" s="26">
        <f t="shared" si="1727"/>
        <v>1.1698778941350267</v>
      </c>
      <c r="ED355" s="26">
        <f t="shared" si="1773"/>
        <v>-2.8806757279239772E-2</v>
      </c>
      <c r="EE355" s="26">
        <f t="shared" si="1774"/>
        <v>-3.442171654617518E-2</v>
      </c>
      <c r="EF355" s="26">
        <f t="shared" si="1775"/>
        <v>-2.0815486465039341E-2</v>
      </c>
      <c r="EG355" s="26">
        <f t="shared" si="1776"/>
        <v>1.2940023171042255E-2</v>
      </c>
      <c r="EH355" s="26">
        <f t="shared" si="1777"/>
        <v>-2.1390183196119249E-2</v>
      </c>
      <c r="EJ355" s="26">
        <f t="shared" si="1778"/>
        <v>0.98633013819831539</v>
      </c>
      <c r="EK355" s="26">
        <f t="shared" si="1815"/>
        <v>0.96999414416615426</v>
      </c>
      <c r="EL355" s="26">
        <f t="shared" si="1728"/>
        <v>1.0853681115272127</v>
      </c>
      <c r="EO355" s="26">
        <f t="shared" si="1816"/>
        <v>-4.1504138033533595E-2</v>
      </c>
      <c r="EP355" s="26">
        <f t="shared" si="1779"/>
        <v>-3.5722809424892268E-2</v>
      </c>
      <c r="EQ355" s="26">
        <f t="shared" si="1780"/>
        <v>-1.3466055146188049E-2</v>
      </c>
      <c r="ER355" s="26">
        <f t="shared" si="1781"/>
        <v>-1.1425303815993075E-2</v>
      </c>
      <c r="ES355" s="26">
        <f t="shared" si="1782"/>
        <v>5.5180856038011712E-3</v>
      </c>
      <c r="EU355" s="26">
        <f t="shared" si="1783"/>
        <v>0.98868039564329402</v>
      </c>
      <c r="EV355" s="26">
        <f t="shared" si="1817"/>
        <v>0.89617609138614318</v>
      </c>
      <c r="EW355" s="26">
        <f t="shared" si="1729"/>
        <v>1.1306676410131364</v>
      </c>
      <c r="EX355" s="26"/>
      <c r="EY355" s="26">
        <f t="shared" si="1784"/>
        <v>2.5008191981244772E-2</v>
      </c>
      <c r="EZ355" s="26">
        <f t="shared" si="1785"/>
        <v>2.8127914999363297E-2</v>
      </c>
      <c r="FA355" s="26">
        <f t="shared" si="1786"/>
        <v>7.6180782810709707E-3</v>
      </c>
      <c r="FB355" s="26">
        <f t="shared" si="1787"/>
        <v>-7.8453517979361117E-3</v>
      </c>
      <c r="FC355" s="26">
        <f t="shared" si="1788"/>
        <v>5.4953111931769095E-3</v>
      </c>
      <c r="FD355" s="26"/>
      <c r="FE355" s="26">
        <f t="shared" si="1789"/>
        <v>1.0060544989430769</v>
      </c>
      <c r="FF355" s="26">
        <f t="shared" si="1818"/>
        <v>1.0440367571682756</v>
      </c>
      <c r="FG355" s="26">
        <f t="shared" si="1730"/>
        <v>1.0346788154572626</v>
      </c>
      <c r="FW355" s="26">
        <f t="shared" si="1731"/>
        <v>0.82612468715020559</v>
      </c>
      <c r="FY355" s="8">
        <f t="shared" si="1819"/>
        <v>29</v>
      </c>
      <c r="FZ355" t="b">
        <f t="shared" si="1790"/>
        <v>1</v>
      </c>
      <c r="GD355" s="11"/>
      <c r="GE355" s="11"/>
      <c r="GF355" s="11"/>
      <c r="GG355" s="11">
        <f t="shared" ca="1" si="1732"/>
        <v>1985</v>
      </c>
      <c r="GH355" s="20">
        <f t="shared" ca="1" si="1872"/>
        <v>2.127001295418244</v>
      </c>
      <c r="GI355" s="20">
        <f t="shared" ca="1" si="1873"/>
        <v>0.72803218940394754</v>
      </c>
      <c r="GJ355" s="20">
        <f t="shared" ca="1" si="1874"/>
        <v>1.0659322251516907</v>
      </c>
      <c r="GN355" s="12">
        <f t="shared" ca="1" si="1875"/>
        <v>0.89450101962891493</v>
      </c>
      <c r="GO355" s="12">
        <f t="shared" ca="1" si="1876"/>
        <v>0.97346889232967981</v>
      </c>
      <c r="GP355" s="12">
        <f t="shared" ca="1" si="1877"/>
        <v>0.61928418587544243</v>
      </c>
      <c r="GQ355" s="12">
        <f t="shared" ca="1" si="1878"/>
        <v>0.84565382259107169</v>
      </c>
      <c r="GR355" s="12">
        <f t="shared" ca="1" si="1879"/>
        <v>0.8792735058734964</v>
      </c>
      <c r="GY355" s="14"/>
      <c r="HA355">
        <f t="shared" si="1741"/>
        <v>0.59544572765016224</v>
      </c>
      <c r="HB355">
        <f t="shared" si="1742"/>
        <v>1.1594425455704958</v>
      </c>
      <c r="HC355">
        <f t="shared" si="1743"/>
        <v>1.0345103256895054</v>
      </c>
      <c r="HD355">
        <f t="shared" si="1744"/>
        <v>1.192579668619113</v>
      </c>
      <c r="HE355">
        <f t="shared" si="1745"/>
        <v>0.85175295149176045</v>
      </c>
      <c r="HF355">
        <f t="shared" si="1746"/>
        <v>0.85175304483416248</v>
      </c>
      <c r="HH355">
        <f t="shared" si="1747"/>
        <v>1.1994552854364029</v>
      </c>
      <c r="HJ355">
        <f t="shared" si="1748"/>
        <v>1.433163793834918</v>
      </c>
      <c r="HK355">
        <f t="shared" si="1749"/>
        <v>1.3544935698040197</v>
      </c>
      <c r="HL355">
        <f t="shared" si="1750"/>
        <v>1.6155276996108081</v>
      </c>
      <c r="HM355">
        <f t="shared" si="1751"/>
        <v>1.1715092024174389</v>
      </c>
      <c r="HN355">
        <f t="shared" si="1752"/>
        <v>1.0349082539014225</v>
      </c>
      <c r="HP355" s="8">
        <f t="shared" si="1820"/>
        <v>29</v>
      </c>
      <c r="HQ355" t="b">
        <f t="shared" si="1793"/>
        <v>1</v>
      </c>
      <c r="HT355" s="11"/>
      <c r="HU355" s="11"/>
      <c r="HV355" s="11"/>
      <c r="HW355" s="11">
        <f t="shared" ca="1" si="1852"/>
        <v>0</v>
      </c>
      <c r="HX355" s="12">
        <f t="shared" ca="1" si="1853"/>
        <v>0</v>
      </c>
      <c r="HY355" s="12">
        <f t="shared" ca="1" si="1854"/>
        <v>0</v>
      </c>
      <c r="HZ355" s="12">
        <f t="shared" ca="1" si="1855"/>
        <v>0</v>
      </c>
      <c r="IC355" s="12">
        <f t="shared" ca="1" si="1856"/>
        <v>0</v>
      </c>
      <c r="ID355" s="12">
        <f t="shared" ca="1" si="1857"/>
        <v>0</v>
      </c>
      <c r="IE355" s="12">
        <f t="shared" ca="1" si="1858"/>
        <v>0</v>
      </c>
      <c r="IF355" s="12">
        <f t="shared" ca="1" si="1859"/>
        <v>0</v>
      </c>
      <c r="IG355" s="12">
        <f t="shared" ca="1" si="1860"/>
        <v>0</v>
      </c>
    </row>
    <row r="356" spans="1:241" x14ac:dyDescent="0.2">
      <c r="A356" s="182" t="s">
        <v>1080</v>
      </c>
      <c r="B356" s="1">
        <f t="shared" si="1794"/>
        <v>1979</v>
      </c>
      <c r="C356" s="42">
        <f>'Annual Data - MER Dec 2019 PNNL'!B43</f>
        <v>7919.3530000000001</v>
      </c>
      <c r="D356" s="42">
        <f>'Annual Data - MER Dec 2019 PNNL'!E43</f>
        <v>4365.9679999999998</v>
      </c>
      <c r="E356" s="42">
        <f>'Annual Data - MER Dec 2019 PNNL'!H43</f>
        <v>24144.423999999999</v>
      </c>
      <c r="F356" s="42">
        <f>'Annual Data - MER Dec 2019 PNNL'!K43</f>
        <v>20437.280999999999</v>
      </c>
      <c r="G356" s="42">
        <f>'Annual Data - MER Dec 2019 PNNL'!N43</f>
        <v>23943.198</v>
      </c>
      <c r="H356" s="42">
        <f t="shared" si="1762"/>
        <v>80810.224000000002</v>
      </c>
      <c r="I356" s="15">
        <f t="shared" si="1706"/>
        <v>3.3882256347440047</v>
      </c>
      <c r="J356" s="251">
        <f t="shared" si="1763"/>
        <v>56867.025999999998</v>
      </c>
      <c r="K356" s="251"/>
      <c r="L356" s="27">
        <f>[11]National!H288</f>
        <v>7917.4229999999998</v>
      </c>
      <c r="M356" s="42">
        <f>[10]Commercial_Total!D287</f>
        <v>4365.9679999999998</v>
      </c>
      <c r="N356" s="42">
        <f>[12]Total_Industrial!F295</f>
        <v>17442.203668140573</v>
      </c>
      <c r="O356" s="27">
        <f t="shared" si="1821"/>
        <v>19444.027413605094</v>
      </c>
      <c r="P356" s="29">
        <f t="shared" si="1764"/>
        <v>23943.198</v>
      </c>
      <c r="Q356" s="29">
        <f t="shared" si="1765"/>
        <v>73112.820081745667</v>
      </c>
      <c r="R356" s="440">
        <f t="shared" si="1822"/>
        <v>3.4769383313973252</v>
      </c>
      <c r="S356" s="27"/>
      <c r="T356" s="51">
        <f t="shared" si="1823"/>
        <v>0.99975629322243875</v>
      </c>
      <c r="U356" s="51">
        <f t="shared" si="1824"/>
        <v>1</v>
      </c>
      <c r="V356" s="51">
        <f t="shared" si="1825"/>
        <v>0.72241125603744261</v>
      </c>
      <c r="W356" s="51">
        <f t="shared" si="1826"/>
        <v>0.95139991536081026</v>
      </c>
      <c r="X356" s="51">
        <f t="shared" si="1827"/>
        <v>1</v>
      </c>
      <c r="Y356" s="51">
        <f t="shared" si="1828"/>
        <v>0.90474715280761586</v>
      </c>
      <c r="AA356" s="23">
        <f t="shared" si="1829"/>
        <v>78688.399457564272</v>
      </c>
      <c r="AB356" s="23">
        <f t="shared" si="1707"/>
        <v>52144.920365325939</v>
      </c>
      <c r="AC356" s="27">
        <f t="shared" si="1830"/>
        <v>1612.8518128819369</v>
      </c>
      <c r="AD356" s="58">
        <f t="shared" si="1830"/>
        <v>0.92015382082262431</v>
      </c>
      <c r="AE356" s="27">
        <f t="shared" si="1708"/>
        <v>2018.2555088813419</v>
      </c>
      <c r="AF356" s="27">
        <f t="shared" si="1831"/>
        <v>6776.6</v>
      </c>
      <c r="AI356" s="267">
        <f t="shared" si="1832"/>
        <v>100.61741062950166</v>
      </c>
      <c r="AJ356" s="267">
        <f t="shared" si="1709"/>
        <v>83.727580163362859</v>
      </c>
      <c r="AK356" s="267">
        <f t="shared" si="1833"/>
        <v>10814.510997742462</v>
      </c>
      <c r="AL356" s="267">
        <f t="shared" si="1834"/>
        <v>21.131279329169107</v>
      </c>
      <c r="AM356" s="231">
        <f t="shared" si="1835"/>
        <v>11863.313586727674</v>
      </c>
      <c r="AN356" s="15"/>
      <c r="AO356" s="34">
        <f t="shared" si="1836"/>
        <v>10.789012201066267</v>
      </c>
      <c r="AP356" s="34">
        <f t="shared" si="1837"/>
        <v>11.92489212879615</v>
      </c>
      <c r="AR356" s="26">
        <f t="shared" si="1838"/>
        <v>1.2261385624473349</v>
      </c>
      <c r="AS356" s="26">
        <f t="shared" si="1710"/>
        <v>1.304984476068467</v>
      </c>
      <c r="AT356" s="26">
        <f t="shared" si="1839"/>
        <v>1.4107903726921591</v>
      </c>
      <c r="AU356" s="26">
        <f t="shared" si="1840"/>
        <v>1.0902386994831519</v>
      </c>
      <c r="AV356" s="26">
        <f t="shared" si="1841"/>
        <v>1.0233439358506708</v>
      </c>
      <c r="AW356" s="26">
        <f t="shared" si="1842"/>
        <v>1.2231900095165595</v>
      </c>
      <c r="AZ356" s="34">
        <f t="shared" si="1867"/>
        <v>11.611781639400919</v>
      </c>
      <c r="BA356" s="34">
        <f t="shared" si="1868"/>
        <v>7.6948499786509368</v>
      </c>
      <c r="BB356" s="34">
        <f t="shared" si="1869"/>
        <v>0.23800310080009693</v>
      </c>
      <c r="BC356">
        <f t="shared" si="1870"/>
        <v>1.3578399504509994E-4</v>
      </c>
      <c r="BD356" s="34">
        <f t="shared" si="1871"/>
        <v>0.2978271565211672</v>
      </c>
      <c r="BE356" s="34"/>
      <c r="BI356" s="258">
        <f>[11]National!CQ288</f>
        <v>1.2874001277045375</v>
      </c>
      <c r="BJ356" s="258">
        <f>[10]Commercial_Total!Y287</f>
        <v>1.3185109315104204</v>
      </c>
      <c r="BK356" s="258">
        <f>[12]Total_Industrial!Z295</f>
        <v>1.1612254044319348</v>
      </c>
      <c r="BL356" s="51">
        <f t="shared" si="1848"/>
        <v>1.0999515590464899</v>
      </c>
      <c r="BM356" s="258">
        <f>[14]Elec_Power_Sector!AF39</f>
        <v>1.0135030511979721</v>
      </c>
      <c r="BO356" s="258">
        <f>[11]National!CU288</f>
        <v>0.95241451050153858</v>
      </c>
      <c r="BP356" s="258">
        <f>[10]Commercial_Total!X287</f>
        <v>0.98974111240286922</v>
      </c>
      <c r="BQ356" s="258">
        <f>[12]Total_Industrial!AD295</f>
        <v>1.2149150145319954</v>
      </c>
      <c r="BR356" s="51">
        <f t="shared" si="1849"/>
        <v>0.99116973880944503</v>
      </c>
      <c r="BS356" s="263">
        <f t="shared" si="1866"/>
        <v>1.0097097730895499</v>
      </c>
      <c r="CA356" s="83">
        <f t="shared" si="1795"/>
        <v>0.85228458955364672</v>
      </c>
      <c r="CB356" s="83">
        <f t="shared" si="1711"/>
        <v>1.2420545810369279</v>
      </c>
      <c r="CC356" s="83">
        <f t="shared" si="1712"/>
        <v>1.2231900095165595</v>
      </c>
      <c r="CD356" s="83">
        <f t="shared" si="1713"/>
        <v>1.0622382720376067</v>
      </c>
      <c r="CE356" s="83">
        <f t="shared" si="1714"/>
        <v>1.0386214755142331</v>
      </c>
      <c r="CF356" s="83">
        <f t="shared" si="1715"/>
        <v>1.108701590823399</v>
      </c>
      <c r="CG356" s="411">
        <f t="shared" si="1766"/>
        <v>1.0425059674786781</v>
      </c>
      <c r="CH356" s="411">
        <f t="shared" si="1716"/>
        <v>1.0425059952069422</v>
      </c>
      <c r="CI356" s="9"/>
      <c r="CJ356" s="84">
        <f t="shared" si="1767"/>
        <v>1.1032634814513884</v>
      </c>
      <c r="CL356" s="87">
        <f t="shared" si="1717"/>
        <v>2.461098399142065</v>
      </c>
      <c r="CM356" s="87">
        <f t="shared" si="1768"/>
        <v>8.5999219576984279E-4</v>
      </c>
      <c r="CN356" s="92">
        <f t="shared" si="1769"/>
        <v>1</v>
      </c>
      <c r="CO356" s="92">
        <f t="shared" si="1770"/>
        <v>1</v>
      </c>
      <c r="CP356" s="5">
        <f t="shared" si="1771"/>
        <v>1</v>
      </c>
      <c r="CQ356" s="91">
        <f t="shared" si="1718"/>
        <v>1</v>
      </c>
      <c r="CR356" s="37">
        <f t="shared" si="1719"/>
        <v>1.0425059674786781</v>
      </c>
      <c r="CS356">
        <f t="shared" si="1720"/>
        <v>1.1032634814513884</v>
      </c>
      <c r="CT356" s="84">
        <f t="shared" si="1721"/>
        <v>1.1515213127937969</v>
      </c>
      <c r="CU356" s="205"/>
      <c r="CV356" s="244"/>
      <c r="CW356" s="5"/>
      <c r="CX356" s="26">
        <f t="shared" si="1722"/>
        <v>0.10829048846902255</v>
      </c>
      <c r="CY356" s="26">
        <f t="shared" si="1723"/>
        <v>5.971549168967244E-2</v>
      </c>
      <c r="CZ356" s="26">
        <f t="shared" si="1724"/>
        <v>0.23856559832651605</v>
      </c>
      <c r="DA356" s="26">
        <f t="shared" si="1725"/>
        <v>0.26594552626837809</v>
      </c>
      <c r="DB356" s="26">
        <f t="shared" si="1726"/>
        <v>0.32748289524641083</v>
      </c>
      <c r="DC356">
        <f t="shared" si="1772"/>
        <v>1</v>
      </c>
      <c r="DE356" s="26">
        <f t="shared" si="1796"/>
        <v>0.11031416222350632</v>
      </c>
      <c r="DF356" s="26">
        <f t="shared" si="1797"/>
        <v>5.9143231072812552E-2</v>
      </c>
      <c r="DG356" s="26">
        <f t="shared" si="1798"/>
        <v>0.24030309086525403</v>
      </c>
      <c r="DH356" s="26">
        <f t="shared" si="1799"/>
        <v>0.26639809414075544</v>
      </c>
      <c r="DI356" s="26">
        <f t="shared" si="1800"/>
        <v>0.32380880366642389</v>
      </c>
      <c r="DJ356" s="26">
        <f t="shared" si="1801"/>
        <v>0.99996738196875223</v>
      </c>
      <c r="DK356" s="26"/>
      <c r="DL356" s="26">
        <f t="shared" si="1802"/>
        <v>0.11031776057166783</v>
      </c>
      <c r="DM356" s="26">
        <f t="shared" si="1803"/>
        <v>5.9145160271498444E-2</v>
      </c>
      <c r="DN356" s="26">
        <f t="shared" si="1804"/>
        <v>0.24031092933465625</v>
      </c>
      <c r="DO356" s="26">
        <f t="shared" si="1805"/>
        <v>0.26640678380555421</v>
      </c>
      <c r="DP356" s="26">
        <f t="shared" si="1806"/>
        <v>0.32381936601662326</v>
      </c>
      <c r="DQ356" s="26">
        <f t="shared" si="1807"/>
        <v>1</v>
      </c>
      <c r="DR356" s="26"/>
      <c r="DS356" s="26"/>
      <c r="DT356" s="26">
        <f t="shared" si="1808"/>
        <v>-6.1173059435986318E-2</v>
      </c>
      <c r="DU356" s="26">
        <f t="shared" si="1809"/>
        <v>-9.004672833137127E-3</v>
      </c>
      <c r="DV356" s="26">
        <f t="shared" si="1810"/>
        <v>-2.1000100826726813E-2</v>
      </c>
      <c r="DW356" s="26">
        <f t="shared" si="1811"/>
        <v>-1.4083641255478799E-2</v>
      </c>
      <c r="DX356" s="26">
        <f t="shared" si="1812"/>
        <v>8.1575884684904226E-4</v>
      </c>
      <c r="DZ356" s="26">
        <f t="shared" si="1813"/>
        <v>0.98430897666050687</v>
      </c>
      <c r="EA356" s="26">
        <f t="shared" si="1814"/>
        <v>0.92095961085273315</v>
      </c>
      <c r="EB356" s="26">
        <f t="shared" si="1727"/>
        <v>1.1515213127937969</v>
      </c>
      <c r="ED356" s="26">
        <f t="shared" si="1773"/>
        <v>-1.3099729304629158E-2</v>
      </c>
      <c r="EE356" s="26">
        <f t="shared" si="1774"/>
        <v>-9.0620300925991337E-3</v>
      </c>
      <c r="EF356" s="26">
        <f t="shared" si="1775"/>
        <v>-3.0852136953529861E-2</v>
      </c>
      <c r="EG356" s="26">
        <f t="shared" si="1776"/>
        <v>-2.6672339996671516E-2</v>
      </c>
      <c r="EH356" s="26">
        <f t="shared" si="1777"/>
        <v>-1.5564348414078341E-2</v>
      </c>
      <c r="EJ356" s="26">
        <f t="shared" si="1778"/>
        <v>0.97868940570120477</v>
      </c>
      <c r="EK356" s="26">
        <f t="shared" si="1815"/>
        <v>0.94932299248762231</v>
      </c>
      <c r="EL356" s="26">
        <f t="shared" si="1728"/>
        <v>1.0622382720376067</v>
      </c>
      <c r="EO356" s="26">
        <f t="shared" si="1816"/>
        <v>-4.8556704620984499E-2</v>
      </c>
      <c r="EP356" s="26">
        <f t="shared" si="1779"/>
        <v>1.4223038330125528E-2</v>
      </c>
      <c r="EQ356" s="26">
        <f t="shared" si="1780"/>
        <v>-4.8702975960594523E-2</v>
      </c>
      <c r="ER356" s="26">
        <f t="shared" si="1781"/>
        <v>-1.1801752730621168E-2</v>
      </c>
      <c r="ES356" s="26">
        <f t="shared" si="1782"/>
        <v>-7.884979949192713E-4</v>
      </c>
      <c r="EU356" s="26">
        <f t="shared" si="1783"/>
        <v>0.98057249593695395</v>
      </c>
      <c r="EV356" s="26">
        <f t="shared" si="1817"/>
        <v>0.87876562672953418</v>
      </c>
      <c r="EW356" s="26">
        <f t="shared" si="1729"/>
        <v>1.108701590823399</v>
      </c>
      <c r="EX356" s="26"/>
      <c r="EY356" s="26">
        <f t="shared" si="1784"/>
        <v>-1.2616354815002033E-2</v>
      </c>
      <c r="EZ356" s="26">
        <f t="shared" si="1785"/>
        <v>-2.3227711163262634E-2</v>
      </c>
      <c r="FA356" s="26">
        <f t="shared" si="1786"/>
        <v>2.7702901952473508E-2</v>
      </c>
      <c r="FB356" s="26">
        <f t="shared" si="1787"/>
        <v>-2.2818885248576323E-3</v>
      </c>
      <c r="FC356" s="26">
        <f t="shared" si="1788"/>
        <v>1.6042568417682672E-3</v>
      </c>
      <c r="FD356" s="26"/>
      <c r="FE356" s="26">
        <f t="shared" si="1789"/>
        <v>1.0038105158799719</v>
      </c>
      <c r="FF356" s="26">
        <f t="shared" si="1818"/>
        <v>1.0480150758107398</v>
      </c>
      <c r="FG356" s="26">
        <f t="shared" si="1730"/>
        <v>1.0386214755142331</v>
      </c>
      <c r="FW356" s="26">
        <f t="shared" si="1731"/>
        <v>0.85228458955364672</v>
      </c>
      <c r="FY356" s="8">
        <f t="shared" si="1819"/>
        <v>30</v>
      </c>
      <c r="FZ356" t="b">
        <f t="shared" si="1790"/>
        <v>0</v>
      </c>
      <c r="GD356" s="11"/>
      <c r="GE356" s="11"/>
      <c r="GF356" s="11"/>
      <c r="GG356" s="11" t="str">
        <f t="shared" ca="1" si="1732"/>
        <v/>
      </c>
      <c r="GH356" s="20" t="str">
        <f t="shared" ca="1" si="1872"/>
        <v/>
      </c>
      <c r="GI356" s="20" t="str">
        <f t="shared" ca="1" si="1873"/>
        <v/>
      </c>
      <c r="GJ356" s="20" t="str">
        <f t="shared" ca="1" si="1874"/>
        <v/>
      </c>
      <c r="GN356" s="12" t="str">
        <f t="shared" ca="1" si="1875"/>
        <v/>
      </c>
      <c r="GO356" s="12" t="str">
        <f t="shared" ca="1" si="1876"/>
        <v/>
      </c>
      <c r="GP356" s="12" t="str">
        <f t="shared" ca="1" si="1877"/>
        <v/>
      </c>
      <c r="GQ356" s="12" t="str">
        <f t="shared" ca="1" si="1878"/>
        <v/>
      </c>
      <c r="GR356" s="12" t="str">
        <f t="shared" ca="1" si="1879"/>
        <v/>
      </c>
      <c r="GY356" s="14"/>
      <c r="HA356">
        <f t="shared" si="1741"/>
        <v>0.61430099534057336</v>
      </c>
      <c r="HB356">
        <f t="shared" si="1742"/>
        <v>1.1347341358690806</v>
      </c>
      <c r="HC356">
        <f t="shared" si="1743"/>
        <v>1.0384523437135402</v>
      </c>
      <c r="HD356">
        <f t="shared" si="1744"/>
        <v>1.1694108222615089</v>
      </c>
      <c r="HE356">
        <f t="shared" si="1745"/>
        <v>0.84650400721318819</v>
      </c>
      <c r="HF356">
        <f t="shared" si="1746"/>
        <v>0.84650409452481268</v>
      </c>
      <c r="HH356">
        <f t="shared" si="1747"/>
        <v>1.1783673228850056</v>
      </c>
      <c r="HJ356">
        <f t="shared" si="1748"/>
        <v>1.3481204784868186</v>
      </c>
      <c r="HK356">
        <f t="shared" si="1749"/>
        <v>1.3423515478645611</v>
      </c>
      <c r="HL356">
        <f t="shared" si="1750"/>
        <v>1.5819552017428036</v>
      </c>
      <c r="HM356">
        <f t="shared" si="1751"/>
        <v>1.1551257273784454</v>
      </c>
      <c r="HN356">
        <f t="shared" si="1752"/>
        <v>1.035752833905188</v>
      </c>
      <c r="HP356" s="8">
        <f t="shared" si="1820"/>
        <v>30</v>
      </c>
      <c r="HQ356" t="b">
        <f t="shared" si="1793"/>
        <v>0</v>
      </c>
      <c r="HT356" s="11"/>
      <c r="HU356" s="11"/>
      <c r="HV356" s="11"/>
      <c r="HW356" s="11" t="str">
        <f t="shared" ca="1" si="1852"/>
        <v/>
      </c>
      <c r="HX356" s="12" t="str">
        <f t="shared" ca="1" si="1853"/>
        <v/>
      </c>
      <c r="HY356" s="12" t="str">
        <f t="shared" ca="1" si="1854"/>
        <v/>
      </c>
      <c r="HZ356" s="12" t="str">
        <f t="shared" ca="1" si="1855"/>
        <v/>
      </c>
      <c r="IC356" s="12" t="str">
        <f t="shared" ca="1" si="1856"/>
        <v/>
      </c>
      <c r="ID356" s="12" t="str">
        <f t="shared" ca="1" si="1857"/>
        <v/>
      </c>
      <c r="IE356" s="12" t="str">
        <f t="shared" ca="1" si="1858"/>
        <v/>
      </c>
      <c r="IF356" s="12" t="str">
        <f t="shared" ca="1" si="1859"/>
        <v/>
      </c>
      <c r="IG356" s="12" t="str">
        <f t="shared" ca="1" si="1860"/>
        <v/>
      </c>
    </row>
    <row r="357" spans="1:241" x14ac:dyDescent="0.2">
      <c r="A357" s="182" t="s">
        <v>1080</v>
      </c>
      <c r="B357" s="1">
        <f t="shared" si="1794"/>
        <v>1980</v>
      </c>
      <c r="C357" s="42">
        <f>'Annual Data - MER Dec 2019 PNNL'!B44</f>
        <v>7439.8109999999997</v>
      </c>
      <c r="D357" s="42">
        <f>'Annual Data - MER Dec 2019 PNNL'!E44</f>
        <v>4105.0990000000002</v>
      </c>
      <c r="E357" s="42">
        <f>'Annual Data - MER Dec 2019 PNNL'!H44</f>
        <v>22548.731</v>
      </c>
      <c r="F357" s="42">
        <f>'Annual Data - MER Dec 2019 PNNL'!K44</f>
        <v>19659.120999999999</v>
      </c>
      <c r="G357" s="42">
        <f>'Annual Data - MER Dec 2019 PNNL'!N44</f>
        <v>24269.431</v>
      </c>
      <c r="H357" s="42">
        <f t="shared" si="1762"/>
        <v>78022.192999999999</v>
      </c>
      <c r="I357" s="15">
        <f t="shared" si="1706"/>
        <v>3.3961024367991088</v>
      </c>
      <c r="J357" s="251">
        <f t="shared" si="1763"/>
        <v>53752.762000000002</v>
      </c>
      <c r="K357" s="251"/>
      <c r="L357" s="27">
        <f>[11]National!H289</f>
        <v>7009.116</v>
      </c>
      <c r="M357" s="42">
        <f>[10]Commercial_Total!D288</f>
        <v>4105.0990000000002</v>
      </c>
      <c r="N357" s="42">
        <f>[12]Total_Industrial!F296</f>
        <v>16284.842555589381</v>
      </c>
      <c r="O357" s="27">
        <f t="shared" si="1821"/>
        <v>18523.56970793612</v>
      </c>
      <c r="P357" s="29">
        <f t="shared" si="1764"/>
        <v>24269.431</v>
      </c>
      <c r="Q357" s="29">
        <f t="shared" si="1765"/>
        <v>70192.058263525498</v>
      </c>
      <c r="R357" s="440">
        <f t="shared" si="1822"/>
        <v>3.4746602898026828</v>
      </c>
      <c r="S357" s="27"/>
      <c r="T357" s="51">
        <f t="shared" si="1823"/>
        <v>0.94210941648920921</v>
      </c>
      <c r="U357" s="51">
        <f t="shared" si="1824"/>
        <v>1</v>
      </c>
      <c r="V357" s="51">
        <f t="shared" si="1825"/>
        <v>0.72220660912533752</v>
      </c>
      <c r="W357" s="51">
        <f t="shared" si="1826"/>
        <v>0.94223794176434039</v>
      </c>
      <c r="X357" s="51">
        <f t="shared" si="1827"/>
        <v>1</v>
      </c>
      <c r="Y357" s="51">
        <f t="shared" si="1828"/>
        <v>0.89964221158876545</v>
      </c>
      <c r="AA357" s="23">
        <f t="shared" si="1829"/>
        <v>80226.208855010162</v>
      </c>
      <c r="AB357" s="23">
        <f t="shared" si="1707"/>
        <v>53249.557142872116</v>
      </c>
      <c r="AC357" s="27">
        <f t="shared" si="1830"/>
        <v>1535.1680742552876</v>
      </c>
      <c r="AD357" s="58">
        <f t="shared" si="1830"/>
        <v>0.91829096620150519</v>
      </c>
      <c r="AE357" s="27">
        <f t="shared" si="1708"/>
        <v>2047.096052949531</v>
      </c>
      <c r="AF357" s="27">
        <f t="shared" si="1831"/>
        <v>6759.2</v>
      </c>
      <c r="AI357" s="267">
        <f t="shared" si="1832"/>
        <v>87.366910390435052</v>
      </c>
      <c r="AJ357" s="267">
        <f t="shared" si="1709"/>
        <v>77.091702171076193</v>
      </c>
      <c r="AK357" s="267">
        <f t="shared" si="1833"/>
        <v>10607.856448219316</v>
      </c>
      <c r="AL357" s="267">
        <f t="shared" si="1834"/>
        <v>20.171786927795392</v>
      </c>
      <c r="AM357" s="231">
        <f t="shared" si="1835"/>
        <v>11855.540908806754</v>
      </c>
      <c r="AN357" s="15"/>
      <c r="AO357" s="34">
        <f t="shared" si="1836"/>
        <v>10.384669526500991</v>
      </c>
      <c r="AP357" s="34">
        <f t="shared" si="1837"/>
        <v>11.543110575216001</v>
      </c>
      <c r="AR357" s="26">
        <f t="shared" si="1838"/>
        <v>1.0646660179524015</v>
      </c>
      <c r="AS357" s="26">
        <f t="shared" si="1710"/>
        <v>1.2015571735222532</v>
      </c>
      <c r="AT357" s="26">
        <f t="shared" si="1839"/>
        <v>1.3838315717809437</v>
      </c>
      <c r="AU357" s="26">
        <f t="shared" si="1840"/>
        <v>1.0407350356707263</v>
      </c>
      <c r="AV357" s="26">
        <f t="shared" si="1841"/>
        <v>1.0226734551491752</v>
      </c>
      <c r="AW357" s="26">
        <f t="shared" si="1842"/>
        <v>1.1773481927930072</v>
      </c>
      <c r="AZ357" s="34">
        <f t="shared" si="1867"/>
        <v>11.869187012517777</v>
      </c>
      <c r="BA357" s="34">
        <f t="shared" si="1868"/>
        <v>7.8780857413410041</v>
      </c>
      <c r="BB357" s="34">
        <f t="shared" si="1869"/>
        <v>0.22712274740432117</v>
      </c>
      <c r="BC357">
        <f t="shared" si="1870"/>
        <v>1.3585793676788751E-4</v>
      </c>
      <c r="BD357" s="34">
        <f t="shared" si="1871"/>
        <v>0.30286070140690186</v>
      </c>
      <c r="BE357" s="34"/>
      <c r="BI357" s="258">
        <f>[11]National!CQ289</f>
        <v>1.1181947274780806</v>
      </c>
      <c r="BJ357" s="258">
        <f>[10]Commercial_Total!Y288</f>
        <v>1.2060003459279849</v>
      </c>
      <c r="BK357" s="258">
        <f>[12]Total_Industrial!Z296</f>
        <v>1.1605481694249964</v>
      </c>
      <c r="BL357" s="51">
        <f t="shared" si="1848"/>
        <v>1.0650117526936302</v>
      </c>
      <c r="BM357" s="258">
        <f>[14]Elec_Power_Sector!AF40</f>
        <v>1.0117717023740886</v>
      </c>
      <c r="BO357" s="258">
        <f>[11]National!CU289</f>
        <v>0.95212934902098412</v>
      </c>
      <c r="BP357" s="258">
        <f>[10]Commercial_Total!X288</f>
        <v>0.99631577849812925</v>
      </c>
      <c r="BQ357" s="258">
        <f>[12]Total_Industrial!AD296</f>
        <v>1.1923944199823651</v>
      </c>
      <c r="BR357" s="51">
        <f t="shared" si="1849"/>
        <v>0.97720521209131828</v>
      </c>
      <c r="BS357" s="263">
        <f t="shared" si="1866"/>
        <v>1.010774913697928</v>
      </c>
      <c r="CA357" s="83">
        <f t="shared" si="1795"/>
        <v>0.85009621310258954</v>
      </c>
      <c r="CB357" s="83">
        <f t="shared" si="1711"/>
        <v>1.202289564929609</v>
      </c>
      <c r="CC357" s="83">
        <f t="shared" si="1712"/>
        <v>1.1773481927930072</v>
      </c>
      <c r="CD357" s="83">
        <f t="shared" si="1713"/>
        <v>1.0605895060952684</v>
      </c>
      <c r="CE357" s="83">
        <f t="shared" si="1714"/>
        <v>1.0309152979745857</v>
      </c>
      <c r="CF357" s="83">
        <f t="shared" si="1715"/>
        <v>1.076798851553566</v>
      </c>
      <c r="CG357" s="411">
        <f t="shared" si="1766"/>
        <v>1.0008591760421739</v>
      </c>
      <c r="CH357" s="411">
        <f t="shared" si="1716"/>
        <v>1.0008592401965128</v>
      </c>
      <c r="CI357" s="9"/>
      <c r="CJ357" s="84">
        <f t="shared" si="1767"/>
        <v>1.0933779467049223</v>
      </c>
      <c r="CL357" s="87">
        <f t="shared" si="1717"/>
        <v>1.8423886216510685</v>
      </c>
      <c r="CM357" s="87">
        <f t="shared" si="1768"/>
        <v>8.7383663347418187E-4</v>
      </c>
      <c r="CN357" s="92">
        <f t="shared" si="1769"/>
        <v>1</v>
      </c>
      <c r="CO357" s="92">
        <f t="shared" si="1770"/>
        <v>1</v>
      </c>
      <c r="CP357" s="5">
        <f t="shared" si="1771"/>
        <v>1</v>
      </c>
      <c r="CQ357" s="91">
        <f t="shared" si="1718"/>
        <v>1</v>
      </c>
      <c r="CR357" s="37">
        <f t="shared" si="1719"/>
        <v>1.0008591760421739</v>
      </c>
      <c r="CS357">
        <f t="shared" si="1720"/>
        <v>1.0933779467049223</v>
      </c>
      <c r="CT357" s="84">
        <f t="shared" si="1721"/>
        <v>1.110088480063889</v>
      </c>
      <c r="CU357" s="205"/>
      <c r="CV357" s="244"/>
      <c r="CW357" s="5"/>
      <c r="CX357" s="26">
        <f t="shared" si="1722"/>
        <v>9.9856254017873805E-2</v>
      </c>
      <c r="CY357" s="26">
        <f t="shared" si="1723"/>
        <v>5.8483810014346993E-2</v>
      </c>
      <c r="CZ357" s="26">
        <f t="shared" si="1724"/>
        <v>0.23200406083620451</v>
      </c>
      <c r="DA357" s="26">
        <f t="shared" si="1725"/>
        <v>0.26389836921995036</v>
      </c>
      <c r="DB357" s="26">
        <f t="shared" si="1726"/>
        <v>0.34575750591162441</v>
      </c>
      <c r="DC357">
        <f t="shared" si="1772"/>
        <v>1</v>
      </c>
      <c r="DE357" s="26">
        <f t="shared" si="1796"/>
        <v>0.1040163862181623</v>
      </c>
      <c r="DF357" s="26">
        <f t="shared" si="1797"/>
        <v>5.9097511691488601E-2</v>
      </c>
      <c r="DG357" s="26">
        <f t="shared" si="1798"/>
        <v>0.23526957997701414</v>
      </c>
      <c r="DH357" s="26">
        <f t="shared" si="1799"/>
        <v>0.26492062947265632</v>
      </c>
      <c r="DI357" s="26">
        <f t="shared" si="1800"/>
        <v>0.33653750920621411</v>
      </c>
      <c r="DJ357" s="26">
        <f t="shared" si="1801"/>
        <v>0.9998416165655355</v>
      </c>
      <c r="DK357" s="26"/>
      <c r="DL357" s="26">
        <f t="shared" si="1802"/>
        <v>0.10403286330034898</v>
      </c>
      <c r="DM357" s="26">
        <f t="shared" si="1803"/>
        <v>5.9106873241072978E-2</v>
      </c>
      <c r="DN357" s="26">
        <f t="shared" si="1804"/>
        <v>0.2353068486838617</v>
      </c>
      <c r="DO357" s="26">
        <f t="shared" si="1805"/>
        <v>0.26496259515848214</v>
      </c>
      <c r="DP357" s="26">
        <f t="shared" si="1806"/>
        <v>0.33659081961623416</v>
      </c>
      <c r="DQ357" s="26">
        <f t="shared" si="1807"/>
        <v>1</v>
      </c>
      <c r="DR357" s="26"/>
      <c r="DS357" s="26"/>
      <c r="DT357" s="26">
        <f t="shared" si="1808"/>
        <v>-0.14120869925603569</v>
      </c>
      <c r="DU357" s="26">
        <f t="shared" si="1809"/>
        <v>-8.2572784788198739E-2</v>
      </c>
      <c r="DV357" s="26">
        <f t="shared" si="1810"/>
        <v>-1.9293942250586147E-2</v>
      </c>
      <c r="DW357" s="26">
        <f t="shared" si="1811"/>
        <v>-4.6469434037206207E-2</v>
      </c>
      <c r="DX357" s="26">
        <f t="shared" si="1812"/>
        <v>-6.5540080787720144E-4</v>
      </c>
      <c r="DZ357" s="26">
        <f t="shared" si="1813"/>
        <v>0.96401904830629281</v>
      </c>
      <c r="EA357" s="26">
        <f t="shared" si="1814"/>
        <v>0.88782260758278564</v>
      </c>
      <c r="EB357" s="26">
        <f t="shared" si="1727"/>
        <v>1.110088480063889</v>
      </c>
      <c r="ED357" s="26">
        <f t="shared" si="1773"/>
        <v>2.1925474084735788E-2</v>
      </c>
      <c r="EE357" s="26">
        <f t="shared" si="1774"/>
        <v>2.3533676983672827E-2</v>
      </c>
      <c r="EF357" s="26">
        <f t="shared" si="1775"/>
        <v>-4.6793093358887358E-2</v>
      </c>
      <c r="EG357" s="26">
        <f t="shared" si="1776"/>
        <v>5.4440582218140659E-4</v>
      </c>
      <c r="EH357" s="26">
        <f t="shared" si="1777"/>
        <v>1.6759661910536121E-2</v>
      </c>
      <c r="EJ357" s="26">
        <f t="shared" si="1778"/>
        <v>0.99844783794206948</v>
      </c>
      <c r="EK357" s="26">
        <f t="shared" si="1815"/>
        <v>0.94784948935796198</v>
      </c>
      <c r="EL357" s="26">
        <f t="shared" si="1728"/>
        <v>1.0605895060952684</v>
      </c>
      <c r="EO357" s="26">
        <f t="shared" si="1816"/>
        <v>-0.14090924541961244</v>
      </c>
      <c r="EP357" s="26">
        <f t="shared" si="1779"/>
        <v>-8.9193632501487527E-2</v>
      </c>
      <c r="EQ357" s="26">
        <f t="shared" si="1780"/>
        <v>-5.8337732306963273E-4</v>
      </c>
      <c r="ER357" s="26">
        <f t="shared" si="1781"/>
        <v>-3.2280307110614838E-2</v>
      </c>
      <c r="ES357" s="26">
        <f t="shared" si="1782"/>
        <v>-1.7097425843966992E-3</v>
      </c>
      <c r="EU357" s="26">
        <f t="shared" si="1783"/>
        <v>0.97122513439694824</v>
      </c>
      <c r="EV357" s="26">
        <f t="shared" si="1817"/>
        <v>0.85347926392381024</v>
      </c>
      <c r="EW357" s="26">
        <f t="shared" si="1729"/>
        <v>1.076798851553566</v>
      </c>
      <c r="EX357" s="26"/>
      <c r="EY357" s="26">
        <f t="shared" si="1784"/>
        <v>-2.9945383642351404E-4</v>
      </c>
      <c r="EZ357" s="26">
        <f t="shared" si="1785"/>
        <v>6.6208477132891066E-3</v>
      </c>
      <c r="FA357" s="26">
        <f t="shared" si="1786"/>
        <v>-1.8710724300532732E-2</v>
      </c>
      <c r="FB357" s="26">
        <f t="shared" si="1787"/>
        <v>-1.4189126926591474E-2</v>
      </c>
      <c r="FC357" s="26">
        <f t="shared" si="1788"/>
        <v>1.054341776519342E-3</v>
      </c>
      <c r="FD357" s="26"/>
      <c r="FE357" s="26">
        <f t="shared" si="1789"/>
        <v>0.99258037916476538</v>
      </c>
      <c r="FF357" s="26">
        <f t="shared" si="1818"/>
        <v>1.0402392013186146</v>
      </c>
      <c r="FG357" s="26">
        <f t="shared" si="1730"/>
        <v>1.0309152979745857</v>
      </c>
      <c r="FW357" s="26">
        <f t="shared" si="1731"/>
        <v>0.85009621310258954</v>
      </c>
      <c r="FY357" s="8">
        <f t="shared" si="1819"/>
        <v>31</v>
      </c>
      <c r="FZ357" t="b">
        <f t="shared" si="1790"/>
        <v>0</v>
      </c>
      <c r="GD357" s="11"/>
      <c r="GE357" s="11"/>
      <c r="GF357" s="11"/>
      <c r="GG357" s="11" t="str">
        <f t="shared" ca="1" si="1732"/>
        <v/>
      </c>
      <c r="GH357" s="20" t="str">
        <f t="shared" ca="1" si="1872"/>
        <v/>
      </c>
      <c r="GI357" s="20" t="str">
        <f t="shared" ca="1" si="1873"/>
        <v/>
      </c>
      <c r="GJ357" s="20" t="str">
        <f t="shared" ca="1" si="1874"/>
        <v/>
      </c>
      <c r="GN357" s="12" t="str">
        <f t="shared" ca="1" si="1875"/>
        <v/>
      </c>
      <c r="GO357" s="12" t="str">
        <f t="shared" ca="1" si="1876"/>
        <v/>
      </c>
      <c r="GP357" s="12" t="str">
        <f t="shared" ca="1" si="1877"/>
        <v/>
      </c>
      <c r="GQ357" s="12" t="str">
        <f t="shared" ca="1" si="1878"/>
        <v/>
      </c>
      <c r="GR357" s="12" t="str">
        <f t="shared" ca="1" si="1879"/>
        <v/>
      </c>
      <c r="GY357" s="14"/>
      <c r="HA357">
        <f t="shared" si="1741"/>
        <v>0.61272367967801</v>
      </c>
      <c r="HB357">
        <f t="shared" si="1742"/>
        <v>1.1329728445975462</v>
      </c>
      <c r="HC357">
        <f t="shared" si="1743"/>
        <v>1.0307474210677252</v>
      </c>
      <c r="HD357">
        <f t="shared" si="1744"/>
        <v>1.1357611830161798</v>
      </c>
      <c r="HE357">
        <f t="shared" si="1745"/>
        <v>0.81268724554626404</v>
      </c>
      <c r="HF357">
        <f t="shared" si="1746"/>
        <v>0.81268735984694429</v>
      </c>
      <c r="HH357">
        <f t="shared" si="1747"/>
        <v>1.1678088377086853</v>
      </c>
      <c r="HJ357">
        <f t="shared" si="1748"/>
        <v>1.1705839009629029</v>
      </c>
      <c r="HK357">
        <f t="shared" si="1749"/>
        <v>1.2359626963414858</v>
      </c>
      <c r="HL357">
        <f t="shared" si="1750"/>
        <v>1.5517256111815476</v>
      </c>
      <c r="HM357">
        <f t="shared" si="1751"/>
        <v>1.1026757861900296</v>
      </c>
      <c r="HN357">
        <f t="shared" si="1752"/>
        <v>1.0350742230664229</v>
      </c>
      <c r="HP357" s="8">
        <f t="shared" si="1820"/>
        <v>31</v>
      </c>
      <c r="HQ357" t="b">
        <f t="shared" si="1793"/>
        <v>0</v>
      </c>
      <c r="HT357" s="11"/>
      <c r="HU357" s="11"/>
      <c r="HV357" s="11"/>
      <c r="HW357" s="11" t="str">
        <f t="shared" ca="1" si="1852"/>
        <v/>
      </c>
      <c r="HX357" s="12" t="str">
        <f t="shared" ca="1" si="1853"/>
        <v/>
      </c>
      <c r="HY357" s="12" t="str">
        <f t="shared" ca="1" si="1854"/>
        <v/>
      </c>
      <c r="HZ357" s="12" t="str">
        <f t="shared" ca="1" si="1855"/>
        <v/>
      </c>
      <c r="IC357" s="12" t="str">
        <f t="shared" ca="1" si="1856"/>
        <v/>
      </c>
      <c r="ID357" s="12" t="str">
        <f t="shared" ca="1" si="1857"/>
        <v/>
      </c>
      <c r="IE357" s="12" t="str">
        <f t="shared" ca="1" si="1858"/>
        <v/>
      </c>
      <c r="IF357" s="12" t="str">
        <f t="shared" ca="1" si="1859"/>
        <v/>
      </c>
      <c r="IG357" s="12" t="str">
        <f t="shared" ca="1" si="1860"/>
        <v/>
      </c>
    </row>
    <row r="358" spans="1:241" x14ac:dyDescent="0.2">
      <c r="A358" s="182" t="s">
        <v>1080</v>
      </c>
      <c r="B358" s="1">
        <f t="shared" si="1794"/>
        <v>1981</v>
      </c>
      <c r="C358" s="42">
        <f>'Annual Data - MER Dec 2019 PNNL'!B45</f>
        <v>7045.674</v>
      </c>
      <c r="D358" s="42">
        <f>'Annual Data - MER Dec 2019 PNNL'!E45</f>
        <v>3837.1370000000002</v>
      </c>
      <c r="E358" s="42">
        <f>'Annual Data - MER Dec 2019 PNNL'!H45</f>
        <v>21269.026999999998</v>
      </c>
      <c r="F358" s="42">
        <f>'Annual Data - MER Dec 2019 PNNL'!K45</f>
        <v>19477.814999999999</v>
      </c>
      <c r="G358" s="42">
        <f>'Annual Data - MER Dec 2019 PNNL'!N45</f>
        <v>24424.767</v>
      </c>
      <c r="H358" s="42">
        <f t="shared" si="1762"/>
        <v>76054.419999999984</v>
      </c>
      <c r="I358" s="15">
        <f t="shared" ref="I358:I389" si="1880">G358/H278</f>
        <v>3.3340227125212345</v>
      </c>
      <c r="J358" s="251">
        <f t="shared" si="1763"/>
        <v>51629.652999999984</v>
      </c>
      <c r="K358" s="251"/>
      <c r="L358" s="27">
        <f>[11]National!H290</f>
        <v>7120.3209999999999</v>
      </c>
      <c r="M358" s="42">
        <f>[10]Commercial_Total!D289</f>
        <v>3837.1370000000002</v>
      </c>
      <c r="N358" s="42">
        <f>[12]Total_Industrial!F297</f>
        <v>15621.790408531386</v>
      </c>
      <c r="O358" s="27">
        <f t="shared" si="1821"/>
        <v>18487.75708129393</v>
      </c>
      <c r="P358" s="29">
        <f t="shared" si="1764"/>
        <v>24424.767</v>
      </c>
      <c r="Q358" s="29">
        <f t="shared" si="1765"/>
        <v>69491.772489825322</v>
      </c>
      <c r="R358" s="440">
        <f t="shared" si="1822"/>
        <v>3.4111246190325666</v>
      </c>
      <c r="S358" s="27"/>
      <c r="T358" s="51">
        <f t="shared" si="1823"/>
        <v>1.0105947280558254</v>
      </c>
      <c r="U358" s="51">
        <f t="shared" si="1824"/>
        <v>1</v>
      </c>
      <c r="V358" s="51">
        <f t="shared" si="1825"/>
        <v>0.73448542843691844</v>
      </c>
      <c r="W358" s="51">
        <f t="shared" si="1826"/>
        <v>0.94916997010670512</v>
      </c>
      <c r="X358" s="51">
        <f t="shared" si="1827"/>
        <v>1</v>
      </c>
      <c r="Y358" s="51">
        <f t="shared" si="1828"/>
        <v>0.91371116221549431</v>
      </c>
      <c r="AA358" s="23">
        <f t="shared" si="1829"/>
        <v>83391.453556010398</v>
      </c>
      <c r="AB358" s="23">
        <f t="shared" ref="AB358:AB389" si="1881">AB116</f>
        <v>54225.356492580366</v>
      </c>
      <c r="AC358" s="27">
        <f t="shared" si="1830"/>
        <v>1549.6626461446829</v>
      </c>
      <c r="AD358" s="58">
        <f t="shared" si="1830"/>
        <v>0.92139324235598297</v>
      </c>
      <c r="AE358" s="27">
        <f t="shared" ref="AE358:AE389" si="1882">AE278/3.412</f>
        <v>2098.5717443876269</v>
      </c>
      <c r="AF358" s="27">
        <f t="shared" si="1831"/>
        <v>6930.7</v>
      </c>
      <c r="AI358" s="267">
        <f t="shared" si="1832"/>
        <v>85.384301344712625</v>
      </c>
      <c r="AJ358" s="267">
        <f t="shared" ref="AJ358:AJ394" si="1883">M358/AB358*1000</f>
        <v>70.762780518096434</v>
      </c>
      <c r="AK358" s="267">
        <f t="shared" si="1833"/>
        <v>10080.768512679806</v>
      </c>
      <c r="AL358" s="267">
        <f t="shared" si="1834"/>
        <v>20.065001816185593</v>
      </c>
      <c r="AM358" s="231">
        <f t="shared" si="1835"/>
        <v>11638.757200139118</v>
      </c>
      <c r="AN358" s="15"/>
      <c r="AO358" s="34">
        <f t="shared" si="1836"/>
        <v>10.026660004014794</v>
      </c>
      <c r="AP358" s="34">
        <f t="shared" si="1837"/>
        <v>10.973555340730371</v>
      </c>
      <c r="AR358" s="26">
        <f t="shared" si="1838"/>
        <v>1.0405056525642624</v>
      </c>
      <c r="AS358" s="26">
        <f t="shared" ref="AS358:AS386" si="1884">AJ358/AJ$396</f>
        <v>1.1029141159864024</v>
      </c>
      <c r="AT358" s="26">
        <f t="shared" si="1839"/>
        <v>1.3150711271176061</v>
      </c>
      <c r="AU358" s="26">
        <f t="shared" si="1840"/>
        <v>1.0352256077088837</v>
      </c>
      <c r="AV358" s="26">
        <f t="shared" si="1841"/>
        <v>1.0039734273673557</v>
      </c>
      <c r="AW358" s="26">
        <f t="shared" si="1842"/>
        <v>1.1367593359953818</v>
      </c>
      <c r="AZ358" s="34">
        <f t="shared" ref="AZ358:AZ386" si="1885">AA358/$AF358</f>
        <v>12.032183409469519</v>
      </c>
      <c r="BA358" s="34">
        <f t="shared" ref="BA358:BA386" si="1886">AB358/$AF358</f>
        <v>7.823936469992983</v>
      </c>
      <c r="BB358" s="34">
        <f t="shared" ref="BB358:BB386" si="1887">AC358/$AF358</f>
        <v>0.22359395820691746</v>
      </c>
      <c r="BC358">
        <f t="shared" ref="BC358:BC386" si="1888">AD358/$AF358</f>
        <v>1.329437491676141E-4</v>
      </c>
      <c r="BD358" s="34">
        <f t="shared" ref="BD358:BD386" si="1889">AE358/$AF358</f>
        <v>0.30279362032516588</v>
      </c>
      <c r="BE358" s="34"/>
      <c r="BI358" s="258">
        <f>[11]National!CQ290</f>
        <v>1.1076851056641226</v>
      </c>
      <c r="BJ358" s="258">
        <f>[10]Commercial_Total!Y289</f>
        <v>1.1149148307545178</v>
      </c>
      <c r="BK358" s="258">
        <f>[12]Total_Industrial!Z297</f>
        <v>1.1164167843158603</v>
      </c>
      <c r="BL358" s="51">
        <f t="shared" si="1848"/>
        <v>1.0623116885614958</v>
      </c>
      <c r="BM358" s="258">
        <f>[14]Elec_Power_Sector!AF41</f>
        <v>1.0129812900975894</v>
      </c>
      <c r="BO358" s="258">
        <f>[11]National!CU290</f>
        <v>0.93935148829180848</v>
      </c>
      <c r="BP358" s="258">
        <f>[10]Commercial_Total!X289</f>
        <v>0.98923620492159581</v>
      </c>
      <c r="BQ358" s="258">
        <f>[12]Total_Industrial!AD297</f>
        <v>1.1779390044255218</v>
      </c>
      <c r="BR358" s="51">
        <f t="shared" si="1849"/>
        <v>0.97450269902490605</v>
      </c>
      <c r="BS358" s="263">
        <f t="shared" si="1866"/>
        <v>0.99110757245144587</v>
      </c>
      <c r="CA358" s="83">
        <f t="shared" si="1795"/>
        <v>0.87166555570927284</v>
      </c>
      <c r="CB358" s="83">
        <f t="shared" ref="CB358:CB385" si="1890">IF(ISERR(AP358),"NA ", AP358/AP$396)</f>
        <v>1.1429667064495588</v>
      </c>
      <c r="CC358" s="83">
        <f t="shared" ref="CC358:CC385" si="1891">IF(ISERR(AO358),"NA ",IF(AO358&gt;0, AO358/AO$396,"NA"))</f>
        <v>1.1367593359953818</v>
      </c>
      <c r="CD358" s="83">
        <f t="shared" ref="CD358:CD385" si="1892">IF(CN358=1,EL358,"NA")</f>
        <v>1.0517055694780282</v>
      </c>
      <c r="CE358" s="83">
        <f t="shared" ref="CE358:CE385" si="1893">IF(CQ358&gt;0, FG358,"NA")</f>
        <v>1.0184735966357075</v>
      </c>
      <c r="CF358" s="83">
        <f t="shared" ref="CF358:CF385" si="1894">IF(CP358&gt;0,EW358, "NA")</f>
        <v>1.0612667647688709</v>
      </c>
      <c r="CG358" s="411">
        <f t="shared" si="1766"/>
        <v>0.99087391861541274</v>
      </c>
      <c r="CH358" s="411">
        <f t="shared" ref="CH358:CH394" si="1895">IF(Q358&gt;0,Q358/Q$396,"NA")</f>
        <v>0.99087395831811853</v>
      </c>
      <c r="CI358" s="9"/>
      <c r="CJ358" s="84">
        <f t="shared" si="1767"/>
        <v>1.0711343539480922</v>
      </c>
      <c r="CL358" s="87">
        <f t="shared" si="1717"/>
        <v>1.562321423690884</v>
      </c>
      <c r="CM358" s="87">
        <f t="shared" si="1768"/>
        <v>8.4731416286660047E-4</v>
      </c>
      <c r="CN358" s="92">
        <f t="shared" si="1769"/>
        <v>1</v>
      </c>
      <c r="CO358" s="92">
        <f t="shared" si="1770"/>
        <v>1</v>
      </c>
      <c r="CP358" s="5">
        <f t="shared" si="1771"/>
        <v>1</v>
      </c>
      <c r="CQ358" s="91">
        <f t="shared" ref="CQ358:CQ386" si="1896">IF(BO358*BP358*BQ358*BR358*BS358&gt;0,1,0)</f>
        <v>1</v>
      </c>
      <c r="CR358" s="37">
        <f t="shared" si="1719"/>
        <v>0.99087391861541274</v>
      </c>
      <c r="CS358">
        <f t="shared" ref="CS358:CS385" si="1897">CD358*CE358</f>
        <v>1.0711343539480922</v>
      </c>
      <c r="CT358" s="84">
        <f t="shared" ref="CT358:CT386" si="1898">IF(CO358=1,EB358,"NA ")</f>
        <v>1.0808722222128828</v>
      </c>
      <c r="CU358" s="205"/>
      <c r="CV358" s="244"/>
      <c r="CW358" s="5"/>
      <c r="CX358" s="26">
        <f t="shared" ref="CX358:CX394" si="1899">L358/$Q358</f>
        <v>0.10246279156345488</v>
      </c>
      <c r="CY358" s="26">
        <f t="shared" ref="CY358:CY394" si="1900">M358/$Q358</f>
        <v>5.5217141001286399E-2</v>
      </c>
      <c r="CZ358" s="26">
        <f t="shared" ref="CZ358:CZ394" si="1901">N358/$Q358</f>
        <v>0.22480057492876093</v>
      </c>
      <c r="DA358" s="26">
        <f t="shared" ref="DA358:DA394" si="1902">O358/$Q358</f>
        <v>0.26604238773735156</v>
      </c>
      <c r="DB358" s="26">
        <f t="shared" ref="DB358:DB394" si="1903">P358/$Q358</f>
        <v>0.35147710476914612</v>
      </c>
      <c r="DC358">
        <f t="shared" si="1772"/>
        <v>0.99999999999999978</v>
      </c>
      <c r="DE358" s="26">
        <f t="shared" si="1796"/>
        <v>0.10115392574080406</v>
      </c>
      <c r="DF358" s="26">
        <f t="shared" si="1797"/>
        <v>5.6834829968292457E-2</v>
      </c>
      <c r="DG358" s="26">
        <f t="shared" si="1798"/>
        <v>0.22838338431418581</v>
      </c>
      <c r="DH358" s="26">
        <f t="shared" si="1799"/>
        <v>0.26496893277130668</v>
      </c>
      <c r="DI358" s="26">
        <f t="shared" si="1800"/>
        <v>0.34860948530447705</v>
      </c>
      <c r="DJ358" s="26">
        <f t="shared" si="1801"/>
        <v>0.99995055809906597</v>
      </c>
      <c r="DK358" s="26"/>
      <c r="DL358" s="26">
        <f t="shared" si="1802"/>
        <v>0.10115892723046278</v>
      </c>
      <c r="DM358" s="26">
        <f t="shared" si="1803"/>
        <v>5.6837640129265052E-2</v>
      </c>
      <c r="DN358" s="26">
        <f t="shared" si="1804"/>
        <v>0.2283946765811592</v>
      </c>
      <c r="DO358" s="26">
        <f t="shared" si="1805"/>
        <v>0.26498203398678033</v>
      </c>
      <c r="DP358" s="26">
        <f t="shared" si="1806"/>
        <v>0.3486267220723327</v>
      </c>
      <c r="DQ358" s="26">
        <f t="shared" si="1807"/>
        <v>1</v>
      </c>
      <c r="DR358" s="26"/>
      <c r="DS358" s="26"/>
      <c r="DT358" s="26">
        <f t="shared" si="1808"/>
        <v>-2.2954352429502167E-2</v>
      </c>
      <c r="DU358" s="26">
        <f t="shared" si="1809"/>
        <v>-8.5662486962503129E-2</v>
      </c>
      <c r="DV358" s="26">
        <f t="shared" si="1810"/>
        <v>-5.0965399869979701E-2</v>
      </c>
      <c r="DW358" s="26">
        <f t="shared" si="1811"/>
        <v>-5.3078471543060533E-3</v>
      </c>
      <c r="DX358" s="26">
        <f t="shared" si="1812"/>
        <v>-1.8454678681869868E-2</v>
      </c>
      <c r="DZ358" s="26">
        <f t="shared" si="1813"/>
        <v>0.97368114490358026</v>
      </c>
      <c r="EA358" s="26">
        <f t="shared" si="1814"/>
        <v>0.8644561330224888</v>
      </c>
      <c r="EB358" s="26">
        <f t="shared" ref="EB358:EB387" si="1904">EA358/EA$396</f>
        <v>1.0808722222128828</v>
      </c>
      <c r="ED358" s="26">
        <f t="shared" si="1773"/>
        <v>1.363929523059401E-2</v>
      </c>
      <c r="EE358" s="26">
        <f t="shared" si="1774"/>
        <v>-6.8971353215444269E-3</v>
      </c>
      <c r="EF358" s="26">
        <f t="shared" si="1775"/>
        <v>-1.5658888425183429E-2</v>
      </c>
      <c r="EG358" s="26">
        <f t="shared" si="1776"/>
        <v>-2.1683657021731067E-2</v>
      </c>
      <c r="EH358" s="26">
        <f t="shared" si="1777"/>
        <v>-2.2151606817054443E-4</v>
      </c>
      <c r="EJ358" s="26">
        <f t="shared" si="1778"/>
        <v>0.99162358616016499</v>
      </c>
      <c r="EK358" s="26">
        <f t="shared" si="1815"/>
        <v>0.93990990977722344</v>
      </c>
      <c r="EL358" s="26">
        <f t="shared" ref="EL358:EL387" si="1905">EK358/EK$396</f>
        <v>1.0517055694780282</v>
      </c>
      <c r="EO358" s="26">
        <f t="shared" si="1816"/>
        <v>-9.4431871441751636E-3</v>
      </c>
      <c r="EP358" s="26">
        <f t="shared" si="1779"/>
        <v>-7.8531368123002918E-2</v>
      </c>
      <c r="EQ358" s="26">
        <f t="shared" si="1780"/>
        <v>-3.8768196458243802E-2</v>
      </c>
      <c r="ER358" s="26">
        <f t="shared" si="1781"/>
        <v>-2.5384626800605947E-3</v>
      </c>
      <c r="ES358" s="26">
        <f t="shared" si="1782"/>
        <v>1.1948004244405088E-3</v>
      </c>
      <c r="EU358" s="26">
        <f t="shared" si="1783"/>
        <v>0.98557568411009544</v>
      </c>
      <c r="EV358" s="26">
        <f t="shared" si="1817"/>
        <v>0.84116840941548998</v>
      </c>
      <c r="EW358" s="26">
        <f t="shared" ref="EW358:EW387" si="1906">EV358/EV$396</f>
        <v>1.0612667647688709</v>
      </c>
      <c r="EX358" s="26"/>
      <c r="EY358" s="26">
        <f t="shared" si="1784"/>
        <v>-1.3511165285326943E-2</v>
      </c>
      <c r="EZ358" s="26">
        <f t="shared" si="1785"/>
        <v>-7.1311188395003977E-3</v>
      </c>
      <c r="FA358" s="26">
        <f t="shared" si="1786"/>
        <v>-1.219709819521776E-2</v>
      </c>
      <c r="FB358" s="26">
        <f t="shared" si="1787"/>
        <v>-2.7693844742452652E-3</v>
      </c>
      <c r="FC358" s="26">
        <f t="shared" si="1788"/>
        <v>-1.9649479106310323E-2</v>
      </c>
      <c r="FD358" s="26"/>
      <c r="FE358" s="26">
        <f t="shared" si="1789"/>
        <v>0.98793140293550596</v>
      </c>
      <c r="FF358" s="26">
        <f t="shared" si="1818"/>
        <v>1.0276849735472091</v>
      </c>
      <c r="FG358" s="26">
        <f t="shared" ref="FG358:FG387" si="1907">FF358/FF$396</f>
        <v>1.0184735966357075</v>
      </c>
      <c r="FW358" s="26">
        <f t="shared" ref="FW358:FW389" si="1908">FW116</f>
        <v>0.87166555570927284</v>
      </c>
      <c r="FY358" s="8">
        <f t="shared" si="1819"/>
        <v>32</v>
      </c>
      <c r="FZ358" t="b">
        <f t="shared" si="1790"/>
        <v>0</v>
      </c>
      <c r="GD358" s="11"/>
      <c r="GE358" s="11"/>
      <c r="GF358" s="11"/>
      <c r="GG358" s="11" t="str">
        <f t="shared" ref="GG358:GG387" ca="1" si="1909">IF(FZ358,OFFSET(B$10,$FZ$4+$FY358,0),"")</f>
        <v/>
      </c>
      <c r="GH358" s="20" t="str">
        <f t="shared" ca="1" si="1872"/>
        <v/>
      </c>
      <c r="GI358" s="20" t="str">
        <f t="shared" ca="1" si="1873"/>
        <v/>
      </c>
      <c r="GJ358" s="20" t="str">
        <f t="shared" ca="1" si="1874"/>
        <v/>
      </c>
      <c r="GN358" s="12" t="str">
        <f t="shared" ca="1" si="1875"/>
        <v/>
      </c>
      <c r="GO358" s="12" t="str">
        <f t="shared" ca="1" si="1876"/>
        <v/>
      </c>
      <c r="GP358" s="12" t="str">
        <f t="shared" ca="1" si="1877"/>
        <v/>
      </c>
      <c r="GQ358" s="12" t="str">
        <f t="shared" ca="1" si="1878"/>
        <v/>
      </c>
      <c r="GR358" s="12" t="str">
        <f t="shared" ca="1" si="1879"/>
        <v/>
      </c>
      <c r="GY358" s="14"/>
      <c r="HA358">
        <f t="shared" si="1741"/>
        <v>0.6282702104900556</v>
      </c>
      <c r="HB358">
        <f t="shared" ref="HB358:HB387" si="1910">CD358/CD$397</f>
        <v>1.1234825951819021</v>
      </c>
      <c r="HC358">
        <f t="shared" ref="HC358:HC387" si="1911">CE358/CE$397</f>
        <v>1.0183077457675922</v>
      </c>
      <c r="HD358">
        <f t="shared" ref="HD358:HD387" si="1912">CF358/CF$397</f>
        <v>1.1193786049368628</v>
      </c>
      <c r="HE358">
        <f t="shared" ref="HE358:HE387" si="1913">CG358/CG$397</f>
        <v>0.80457932032713919</v>
      </c>
      <c r="HF358">
        <f t="shared" ref="HF358:HF387" si="1914">CH358/CH$397</f>
        <v>0.80457941415271617</v>
      </c>
      <c r="HH358">
        <f t="shared" ref="HH358:HH387" si="1915">CJ358/CJ$397</f>
        <v>1.1440510289088071</v>
      </c>
      <c r="HJ358">
        <f t="shared" ref="HJ358:HJ387" si="1916">AR358/AR$397</f>
        <v>1.1440199510595057</v>
      </c>
      <c r="HK358">
        <f t="shared" ref="HK358:HK387" si="1917">AS358/AS$397</f>
        <v>1.1344950824367859</v>
      </c>
      <c r="HL358">
        <f t="shared" ref="HL358:HL387" si="1918">AT358/AT$397</f>
        <v>1.4746227720816873</v>
      </c>
      <c r="HM358">
        <f t="shared" ref="HM358:HM387" si="1919">AU358/AU$397</f>
        <v>1.0968384571859504</v>
      </c>
      <c r="HN358">
        <f t="shared" ref="HN358:HN387" si="1920">AV358/AV$397</f>
        <v>1.016147441863557</v>
      </c>
      <c r="HP358" s="8">
        <f t="shared" si="1820"/>
        <v>32</v>
      </c>
      <c r="HQ358" t="b">
        <f t="shared" si="1793"/>
        <v>0</v>
      </c>
      <c r="HT358" s="11"/>
      <c r="HU358" s="11"/>
      <c r="HV358" s="11"/>
      <c r="HW358" s="11" t="str">
        <f t="shared" ca="1" si="1852"/>
        <v/>
      </c>
      <c r="HX358" s="12" t="str">
        <f t="shared" ca="1" si="1853"/>
        <v/>
      </c>
      <c r="HY358" s="12" t="str">
        <f t="shared" ca="1" si="1854"/>
        <v/>
      </c>
      <c r="HZ358" s="12" t="str">
        <f t="shared" ca="1" si="1855"/>
        <v/>
      </c>
      <c r="IC358" s="12" t="str">
        <f t="shared" ca="1" si="1856"/>
        <v/>
      </c>
      <c r="ID358" s="12" t="str">
        <f t="shared" ca="1" si="1857"/>
        <v/>
      </c>
      <c r="IE358" s="12" t="str">
        <f t="shared" ca="1" si="1858"/>
        <v/>
      </c>
      <c r="IF358" s="12" t="str">
        <f t="shared" ca="1" si="1859"/>
        <v/>
      </c>
      <c r="IG358" s="12" t="str">
        <f t="shared" ca="1" si="1860"/>
        <v/>
      </c>
    </row>
    <row r="359" spans="1:241" x14ac:dyDescent="0.2">
      <c r="A359" s="182" t="s">
        <v>1080</v>
      </c>
      <c r="B359" s="1">
        <f t="shared" si="1794"/>
        <v>1982</v>
      </c>
      <c r="C359" s="42">
        <f>'Annual Data - MER Dec 2019 PNNL'!B46</f>
        <v>7146.9639999999999</v>
      </c>
      <c r="D359" s="42">
        <f>'Annual Data - MER Dec 2019 PNNL'!E46</f>
        <v>3864.1190000000001</v>
      </c>
      <c r="E359" s="42">
        <f>'Annual Data - MER Dec 2019 PNNL'!H46</f>
        <v>18999.293000000001</v>
      </c>
      <c r="F359" s="42">
        <f>'Annual Data - MER Dec 2019 PNNL'!K46</f>
        <v>19052.213</v>
      </c>
      <c r="G359" s="42">
        <f>'Annual Data - MER Dec 2019 PNNL'!N46</f>
        <v>23979.412</v>
      </c>
      <c r="H359" s="42">
        <f t="shared" si="1762"/>
        <v>73042.001000000004</v>
      </c>
      <c r="I359" s="15">
        <f t="shared" si="1880"/>
        <v>3.3683978380480122</v>
      </c>
      <c r="J359" s="251">
        <f t="shared" si="1763"/>
        <v>49062.589000000007</v>
      </c>
      <c r="K359" s="251"/>
      <c r="L359" s="27">
        <f>[11]National!H291</f>
        <v>7397.4920000000002</v>
      </c>
      <c r="M359" s="42">
        <f>[10]Commercial_Total!D290</f>
        <v>3864.1190000000001</v>
      </c>
      <c r="N359" s="42">
        <f>[12]Total_Industrial!F298</f>
        <v>13865.398787922431</v>
      </c>
      <c r="O359" s="27">
        <f t="shared" si="1821"/>
        <v>18201.851944383496</v>
      </c>
      <c r="P359" s="29">
        <f t="shared" si="1764"/>
        <v>23979.412</v>
      </c>
      <c r="Q359" s="29">
        <f t="shared" si="1765"/>
        <v>67308.273732305926</v>
      </c>
      <c r="R359" s="440">
        <f t="shared" si="1822"/>
        <v>3.4458376605502372</v>
      </c>
      <c r="S359" s="27"/>
      <c r="T359" s="51">
        <f t="shared" si="1823"/>
        <v>1.0350537654869956</v>
      </c>
      <c r="U359" s="51">
        <f t="shared" si="1824"/>
        <v>1</v>
      </c>
      <c r="V359" s="51">
        <f t="shared" si="1825"/>
        <v>0.72978498662673552</v>
      </c>
      <c r="W359" s="51">
        <f t="shared" si="1826"/>
        <v>0.95536680932464357</v>
      </c>
      <c r="X359" s="51">
        <f t="shared" si="1827"/>
        <v>1</v>
      </c>
      <c r="Y359" s="51">
        <f t="shared" si="1828"/>
        <v>0.92150095576250601</v>
      </c>
      <c r="AA359" s="23">
        <f t="shared" si="1829"/>
        <v>84072.928486251054</v>
      </c>
      <c r="AB359" s="23">
        <f t="shared" si="1881"/>
        <v>55124.436870888363</v>
      </c>
      <c r="AC359" s="27">
        <f t="shared" si="1830"/>
        <v>1485.0017708143225</v>
      </c>
      <c r="AD359" s="58">
        <f t="shared" si="1830"/>
        <v>0.91880064372478998</v>
      </c>
      <c r="AE359" s="27">
        <f t="shared" si="1882"/>
        <v>2039.5515836798138</v>
      </c>
      <c r="AF359" s="27">
        <f t="shared" si="1831"/>
        <v>6805.8</v>
      </c>
      <c r="AI359" s="267">
        <f t="shared" si="1832"/>
        <v>87.988989240570533</v>
      </c>
      <c r="AJ359" s="267">
        <f t="shared" si="1883"/>
        <v>70.098112912254919</v>
      </c>
      <c r="AK359" s="267">
        <f t="shared" si="1833"/>
        <v>9336.9577467366489</v>
      </c>
      <c r="AL359" s="267">
        <f t="shared" si="1834"/>
        <v>19.810447531462035</v>
      </c>
      <c r="AM359" s="231">
        <f t="shared" si="1835"/>
        <v>11757.198097797411</v>
      </c>
      <c r="AN359" s="15"/>
      <c r="AO359" s="34">
        <f t="shared" si="1836"/>
        <v>9.8898400970210592</v>
      </c>
      <c r="AP359" s="34">
        <f t="shared" si="1837"/>
        <v>10.732316700461372</v>
      </c>
      <c r="AR359" s="26">
        <f t="shared" si="1838"/>
        <v>1.0722467623013359</v>
      </c>
      <c r="AS359" s="26">
        <f t="shared" si="1884"/>
        <v>1.0925545557832244</v>
      </c>
      <c r="AT359" s="26">
        <f t="shared" si="1839"/>
        <v>1.2180384394707544</v>
      </c>
      <c r="AU359" s="26">
        <f t="shared" si="1840"/>
        <v>1.0220922366525564</v>
      </c>
      <c r="AV359" s="26">
        <f t="shared" si="1841"/>
        <v>1.0141902840228962</v>
      </c>
      <c r="AW359" s="26">
        <f t="shared" si="1842"/>
        <v>1.1212475597346059</v>
      </c>
      <c r="AZ359" s="34">
        <f t="shared" si="1885"/>
        <v>12.353129461084817</v>
      </c>
      <c r="BA359" s="34">
        <f t="shared" si="1886"/>
        <v>8.0996263291440194</v>
      </c>
      <c r="BB359" s="34">
        <f t="shared" si="1887"/>
        <v>0.21819650457173623</v>
      </c>
      <c r="BC359">
        <f t="shared" si="1888"/>
        <v>1.3500259245419934E-4</v>
      </c>
      <c r="BD359" s="34">
        <f t="shared" si="1889"/>
        <v>0.29967844833521612</v>
      </c>
      <c r="BE359" s="34"/>
      <c r="BI359" s="258">
        <f>[11]National!CQ291</f>
        <v>1.129422310107137</v>
      </c>
      <c r="BJ359" s="258">
        <f>[10]Commercial_Total!Y290</f>
        <v>1.1323006924522319</v>
      </c>
      <c r="BK359" s="258">
        <f>[12]Total_Industrial!Z298</f>
        <v>1.0752848798551136</v>
      </c>
      <c r="BL359" s="51">
        <f t="shared" si="1848"/>
        <v>1.0367523713577214</v>
      </c>
      <c r="BM359" s="258">
        <f>[14]Elec_Power_Sector!AF42</f>
        <v>1.0191761735296634</v>
      </c>
      <c r="BO359" s="258">
        <f>[11]National!CU291</f>
        <v>0.94937628972427734</v>
      </c>
      <c r="BP359" s="258">
        <f>[10]Commercial_Total!X290</f>
        <v>0.9648978959971054</v>
      </c>
      <c r="BQ359" s="258">
        <f>[12]Total_Industrial!AD298</f>
        <v>1.1327585222235825</v>
      </c>
      <c r="BR359" s="51">
        <f t="shared" si="1849"/>
        <v>0.98585955999698738</v>
      </c>
      <c r="BS359" s="263">
        <f t="shared" si="1866"/>
        <v>0.99510792183308239</v>
      </c>
      <c r="CA359" s="83">
        <f t="shared" si="1795"/>
        <v>0.85595703739105278</v>
      </c>
      <c r="CB359" s="83">
        <f t="shared" si="1890"/>
        <v>1.1178401430364036</v>
      </c>
      <c r="CC359" s="83">
        <f t="shared" si="1891"/>
        <v>1.1212475597346059</v>
      </c>
      <c r="CD359" s="83">
        <f t="shared" si="1892"/>
        <v>1.0516493177542483</v>
      </c>
      <c r="CE359" s="83">
        <f t="shared" si="1893"/>
        <v>1.0142430194649399</v>
      </c>
      <c r="CF359" s="83">
        <f t="shared" si="1894"/>
        <v>1.0512076540235284</v>
      </c>
      <c r="CG359" s="411">
        <f t="shared" si="1766"/>
        <v>0.95973968485930472</v>
      </c>
      <c r="CH359" s="411">
        <f t="shared" si="1895"/>
        <v>0.95973973941238089</v>
      </c>
      <c r="CI359" s="9"/>
      <c r="CJ359" s="84">
        <f t="shared" si="1767"/>
        <v>1.0666279794573128</v>
      </c>
      <c r="CL359" s="87">
        <f t="shared" si="1717"/>
        <v>1.4584413185182508</v>
      </c>
      <c r="CM359" s="87">
        <f t="shared" si="1768"/>
        <v>8.8325760419160184E-4</v>
      </c>
      <c r="CN359" s="92">
        <f t="shared" si="1769"/>
        <v>1</v>
      </c>
      <c r="CO359" s="92">
        <f t="shared" si="1770"/>
        <v>1</v>
      </c>
      <c r="CP359" s="5">
        <f t="shared" si="1771"/>
        <v>1</v>
      </c>
      <c r="CQ359" s="91">
        <f t="shared" si="1896"/>
        <v>1</v>
      </c>
      <c r="CR359" s="37">
        <f t="shared" si="1719"/>
        <v>0.95973968485930472</v>
      </c>
      <c r="CS359">
        <f t="shared" si="1897"/>
        <v>1.0666279794573128</v>
      </c>
      <c r="CT359" s="84">
        <f t="shared" si="1898"/>
        <v>1.0661800857047876</v>
      </c>
      <c r="CU359" s="205"/>
      <c r="CV359" s="244"/>
      <c r="CW359" s="5"/>
      <c r="CX359" s="26">
        <f t="shared" si="1899"/>
        <v>0.1099046460383284</v>
      </c>
      <c r="CY359" s="26">
        <f t="shared" si="1900"/>
        <v>5.740927208099441E-2</v>
      </c>
      <c r="CZ359" s="26">
        <f t="shared" si="1901"/>
        <v>0.20599843108541144</v>
      </c>
      <c r="DA359" s="26">
        <f t="shared" si="1902"/>
        <v>0.27042517858613807</v>
      </c>
      <c r="DB359" s="26">
        <f t="shared" si="1903"/>
        <v>0.35626247220912771</v>
      </c>
      <c r="DC359">
        <f t="shared" si="1772"/>
        <v>1</v>
      </c>
      <c r="DE359" s="26">
        <f t="shared" si="1796"/>
        <v>0.10614024121213854</v>
      </c>
      <c r="DF359" s="26">
        <f t="shared" si="1797"/>
        <v>5.6306094644833056E-2</v>
      </c>
      <c r="DG359" s="26">
        <f t="shared" si="1798"/>
        <v>0.21526266410859332</v>
      </c>
      <c r="DH359" s="26">
        <f t="shared" si="1799"/>
        <v>0.26822781535843115</v>
      </c>
      <c r="DI359" s="26">
        <f t="shared" si="1800"/>
        <v>0.3538643957285138</v>
      </c>
      <c r="DJ359" s="26">
        <f t="shared" si="1801"/>
        <v>0.99980121105250996</v>
      </c>
      <c r="DK359" s="26"/>
      <c r="DL359" s="26">
        <f t="shared" si="1802"/>
        <v>0.10616134491415816</v>
      </c>
      <c r="DM359" s="26">
        <f t="shared" si="1803"/>
        <v>5.6317289899617692E-2</v>
      </c>
      <c r="DN359" s="26">
        <f t="shared" si="1804"/>
        <v>0.21530546445526125</v>
      </c>
      <c r="DO359" s="26">
        <f t="shared" si="1805"/>
        <v>0.26828114668521214</v>
      </c>
      <c r="DP359" s="26">
        <f t="shared" si="1806"/>
        <v>0.3539347540457507</v>
      </c>
      <c r="DQ359" s="26">
        <f t="shared" si="1807"/>
        <v>1</v>
      </c>
      <c r="DR359" s="26"/>
      <c r="DS359" s="26"/>
      <c r="DT359" s="26">
        <f t="shared" si="1808"/>
        <v>3.0049425490246487E-2</v>
      </c>
      <c r="DU359" s="26">
        <f t="shared" si="1809"/>
        <v>-9.4372898357254556E-3</v>
      </c>
      <c r="DV359" s="26">
        <f t="shared" si="1810"/>
        <v>-7.6649024940272467E-2</v>
      </c>
      <c r="DW359" s="26">
        <f t="shared" si="1811"/>
        <v>-1.2767642589297959E-2</v>
      </c>
      <c r="DX359" s="26">
        <f t="shared" si="1812"/>
        <v>1.0124990237260781E-2</v>
      </c>
      <c r="DZ359" s="26">
        <f t="shared" si="1813"/>
        <v>0.98640714766633963</v>
      </c>
      <c r="EA359" s="26">
        <f t="shared" si="1814"/>
        <v>0.85270570845738702</v>
      </c>
      <c r="EB359" s="26">
        <f t="shared" si="1904"/>
        <v>1.0661800857047876</v>
      </c>
      <c r="ED359" s="26">
        <f t="shared" ref="ED359:ED383" si="1921">LN(AZ359/AZ358)</f>
        <v>2.6324418068410214E-2</v>
      </c>
      <c r="EE359" s="26">
        <f t="shared" ref="EE359:EE383" si="1922">LN(BA359/BA358)</f>
        <v>3.4630115598700752E-2</v>
      </c>
      <c r="EF359" s="26">
        <f t="shared" ref="EF359:EF383" si="1923">LN(BB359/BB358)</f>
        <v>-2.443566648163726E-2</v>
      </c>
      <c r="EG359" s="26">
        <f t="shared" ref="EG359:EG383" si="1924">LN(BC359/BC358)</f>
        <v>1.5367881449851892E-2</v>
      </c>
      <c r="EH359" s="26">
        <f t="shared" ref="EH359:EH383" si="1925">LN(BD359/BD358)</f>
        <v>-1.0341391458487897E-2</v>
      </c>
      <c r="EJ359" s="26">
        <f t="shared" ref="EJ359:EJ383" si="1926">EXP(SUMPRODUCT($DL359:$DP359,ED359:EH359))</f>
        <v>0.99994651381012667</v>
      </c>
      <c r="EK359" s="26">
        <f t="shared" si="1815"/>
        <v>0.93985963757732527</v>
      </c>
      <c r="EL359" s="26">
        <f t="shared" si="1905"/>
        <v>1.0516493177542483</v>
      </c>
      <c r="EO359" s="26">
        <f t="shared" si="1816"/>
        <v>1.9433924739676416E-2</v>
      </c>
      <c r="EP359" s="26">
        <f t="shared" si="1779"/>
        <v>1.5473556861443359E-2</v>
      </c>
      <c r="EQ359" s="26">
        <f t="shared" si="1780"/>
        <v>-3.7538625899406299E-2</v>
      </c>
      <c r="ER359" s="26">
        <f t="shared" si="1781"/>
        <v>-2.4354264372314693E-2</v>
      </c>
      <c r="ES359" s="26">
        <f t="shared" si="1782"/>
        <v>6.0968726415661411E-3</v>
      </c>
      <c r="EU359" s="26">
        <f t="shared" ref="EU359:EU383" si="1927">EXP(SUMPRODUCT($DL359:$DP359,EO359:ES359))</f>
        <v>0.99052160014873047</v>
      </c>
      <c r="EV359" s="26">
        <f t="shared" si="1817"/>
        <v>0.83319547888879353</v>
      </c>
      <c r="EW359" s="26">
        <f t="shared" si="1906"/>
        <v>1.0512076540235284</v>
      </c>
      <c r="EX359" s="26"/>
      <c r="EY359" s="26">
        <f t="shared" ref="EY359:EY383" si="1928">LN(BO359/BO358)</f>
        <v>1.0615500750569887E-2</v>
      </c>
      <c r="EZ359" s="26">
        <f t="shared" ref="EZ359:EZ383" si="1929">LN(BP359/BP358)</f>
        <v>-2.491084669716918E-2</v>
      </c>
      <c r="FA359" s="26">
        <f t="shared" ref="FA359:FA383" si="1930">LN(BQ359/BQ358)</f>
        <v>-3.9110476944884218E-2</v>
      </c>
      <c r="FB359" s="26">
        <f t="shared" ref="FB359:FB383" si="1931">LN(BR359/BR358)</f>
        <v>1.1586621783017167E-2</v>
      </c>
      <c r="FC359" s="26">
        <f t="shared" ref="FC359:FC383" si="1932">LN(BS359/BS358)</f>
        <v>4.0281175956948263E-3</v>
      </c>
      <c r="FD359" s="26"/>
      <c r="FE359" s="26">
        <f t="shared" ref="FE359:FE383" si="1933">EXP(SUMPRODUCT($DL359:$DP359,EY359:FC359))</f>
        <v>0.99584615920850339</v>
      </c>
      <c r="FF359" s="26">
        <f t="shared" si="1818"/>
        <v>1.0234161337832806</v>
      </c>
      <c r="FG359" s="26">
        <f t="shared" si="1907"/>
        <v>1.0142430194649399</v>
      </c>
      <c r="FW359" s="26">
        <f t="shared" si="1908"/>
        <v>0.85595703739105278</v>
      </c>
      <c r="FY359" s="8">
        <f t="shared" si="1819"/>
        <v>33</v>
      </c>
      <c r="FZ359" t="b">
        <f t="shared" si="1790"/>
        <v>0</v>
      </c>
      <c r="GD359" s="11"/>
      <c r="GE359" s="11"/>
      <c r="GF359" s="11"/>
      <c r="GG359" s="11" t="str">
        <f t="shared" ca="1" si="1909"/>
        <v/>
      </c>
      <c r="GH359" s="20" t="str">
        <f t="shared" ca="1" si="1872"/>
        <v/>
      </c>
      <c r="GI359" s="20" t="str">
        <f t="shared" ca="1" si="1873"/>
        <v/>
      </c>
      <c r="GJ359" s="20" t="str">
        <f t="shared" ca="1" si="1874"/>
        <v/>
      </c>
      <c r="GN359" s="12" t="str">
        <f t="shared" ca="1" si="1875"/>
        <v/>
      </c>
      <c r="GO359" s="12" t="str">
        <f t="shared" ca="1" si="1876"/>
        <v/>
      </c>
      <c r="GP359" s="12" t="str">
        <f t="shared" ca="1" si="1877"/>
        <v/>
      </c>
      <c r="GQ359" s="12" t="str">
        <f t="shared" ca="1" si="1878"/>
        <v/>
      </c>
      <c r="GR359" s="12" t="str">
        <f t="shared" ca="1" si="1879"/>
        <v/>
      </c>
      <c r="GY359" s="14"/>
      <c r="HA359">
        <f t="shared" si="1741"/>
        <v>0.61694798484326563</v>
      </c>
      <c r="HB359">
        <f t="shared" si="1910"/>
        <v>1.1234225043784969</v>
      </c>
      <c r="HC359">
        <f t="shared" si="1911"/>
        <v>1.0140778575149259</v>
      </c>
      <c r="HD359">
        <f t="shared" si="1912"/>
        <v>1.108768686934315</v>
      </c>
      <c r="HE359">
        <f t="shared" si="1913"/>
        <v>0.77929864620323142</v>
      </c>
      <c r="HF359">
        <f t="shared" si="1914"/>
        <v>0.77929875015201933</v>
      </c>
      <c r="HH359">
        <f t="shared" si="1915"/>
        <v>1.1392378863241985</v>
      </c>
      <c r="HJ359">
        <f t="shared" si="1916"/>
        <v>1.1789188127028725</v>
      </c>
      <c r="HK359">
        <f t="shared" si="1917"/>
        <v>1.1238388854252879</v>
      </c>
      <c r="HL359">
        <f t="shared" si="1918"/>
        <v>1.365817546349178</v>
      </c>
      <c r="HM359">
        <f t="shared" si="1919"/>
        <v>1.0829234358226811</v>
      </c>
      <c r="HN359">
        <f t="shared" si="1920"/>
        <v>1.0264881864205497</v>
      </c>
      <c r="HP359" s="8">
        <f t="shared" si="1820"/>
        <v>33</v>
      </c>
      <c r="HQ359" t="b">
        <f t="shared" si="1793"/>
        <v>0</v>
      </c>
      <c r="HT359" s="11"/>
      <c r="HU359" s="11"/>
      <c r="HV359" s="11"/>
      <c r="HW359" s="11" t="str">
        <f t="shared" ca="1" si="1852"/>
        <v/>
      </c>
      <c r="HX359" s="12" t="str">
        <f t="shared" ca="1" si="1853"/>
        <v/>
      </c>
      <c r="HY359" s="12" t="str">
        <f t="shared" ca="1" si="1854"/>
        <v/>
      </c>
      <c r="HZ359" s="12" t="str">
        <f t="shared" ca="1" si="1855"/>
        <v/>
      </c>
      <c r="IC359" s="12" t="str">
        <f t="shared" ca="1" si="1856"/>
        <v/>
      </c>
      <c r="ID359" s="12" t="str">
        <f t="shared" ca="1" si="1857"/>
        <v/>
      </c>
      <c r="IE359" s="12" t="str">
        <f t="shared" ca="1" si="1858"/>
        <v/>
      </c>
      <c r="IF359" s="12" t="str">
        <f t="shared" ca="1" si="1859"/>
        <v/>
      </c>
      <c r="IG359" s="12" t="str">
        <f t="shared" ca="1" si="1860"/>
        <v/>
      </c>
    </row>
    <row r="360" spans="1:241" x14ac:dyDescent="0.2">
      <c r="A360" s="182" t="s">
        <v>1080</v>
      </c>
      <c r="B360" s="1">
        <f t="shared" si="1794"/>
        <v>1983</v>
      </c>
      <c r="C360" s="42">
        <f>'Annual Data - MER Dec 2019 PNNL'!B47</f>
        <v>6832.2709999999997</v>
      </c>
      <c r="D360" s="42">
        <f>'Annual Data - MER Dec 2019 PNNL'!E47</f>
        <v>3840.4189999999999</v>
      </c>
      <c r="E360" s="42">
        <f>'Annual Data - MER Dec 2019 PNNL'!H47</f>
        <v>18492.099999999999</v>
      </c>
      <c r="F360" s="42">
        <f>'Annual Data - MER Dec 2019 PNNL'!K47</f>
        <v>19134.155999999999</v>
      </c>
      <c r="G360" s="42">
        <f>'Annual Data - MER Dec 2019 PNNL'!N47</f>
        <v>24613.651999999998</v>
      </c>
      <c r="H360" s="42">
        <f t="shared" si="1762"/>
        <v>72912.597999999998</v>
      </c>
      <c r="I360" s="15">
        <f t="shared" si="1880"/>
        <v>3.3537894582369363</v>
      </c>
      <c r="J360" s="251">
        <f t="shared" si="1763"/>
        <v>48298.945999999996</v>
      </c>
      <c r="K360" s="251"/>
      <c r="L360" s="27">
        <f>[11]National!H292</f>
        <v>6809.3019999999997</v>
      </c>
      <c r="M360" s="42">
        <f>[10]Commercial_Total!D291</f>
        <v>3840.4190000000003</v>
      </c>
      <c r="N360" s="42">
        <f>[12]Total_Industrial!F299</f>
        <v>14684.032168700418</v>
      </c>
      <c r="O360" s="27">
        <f t="shared" si="1821"/>
        <v>18416.191951597593</v>
      </c>
      <c r="P360" s="29">
        <f t="shared" si="1764"/>
        <v>24613.651999999998</v>
      </c>
      <c r="Q360" s="29">
        <f t="shared" si="1765"/>
        <v>68363.597120298014</v>
      </c>
      <c r="R360" s="440">
        <f t="shared" si="1822"/>
        <v>3.4507063966315927</v>
      </c>
      <c r="S360" s="27"/>
      <c r="T360" s="51">
        <f t="shared" si="1823"/>
        <v>0.99663816028374752</v>
      </c>
      <c r="U360" s="51">
        <f t="shared" si="1824"/>
        <v>1.0000000000000002</v>
      </c>
      <c r="V360" s="51">
        <f t="shared" si="1825"/>
        <v>0.79407055816810523</v>
      </c>
      <c r="W360" s="51">
        <f t="shared" si="1826"/>
        <v>0.96247735994195893</v>
      </c>
      <c r="X360" s="51">
        <f t="shared" si="1827"/>
        <v>1</v>
      </c>
      <c r="Y360" s="51">
        <f t="shared" si="1828"/>
        <v>0.93761022094286117</v>
      </c>
      <c r="AA360" s="23">
        <f t="shared" si="1829"/>
        <v>84941.020785206041</v>
      </c>
      <c r="AB360" s="23">
        <f t="shared" si="1881"/>
        <v>55948.968379792685</v>
      </c>
      <c r="AC360" s="27">
        <f t="shared" si="1830"/>
        <v>1539.6167326602758</v>
      </c>
      <c r="AD360" s="58">
        <f t="shared" si="1830"/>
        <v>0.95430002938086766</v>
      </c>
      <c r="AE360" s="27">
        <f t="shared" si="1882"/>
        <v>2090.5426135623156</v>
      </c>
      <c r="AF360" s="27">
        <f t="shared" si="1831"/>
        <v>7117.7</v>
      </c>
      <c r="AI360" s="267">
        <f t="shared" si="1832"/>
        <v>80.165059673805544</v>
      </c>
      <c r="AJ360" s="267">
        <f t="shared" si="1883"/>
        <v>68.641462232698814</v>
      </c>
      <c r="AK360" s="267">
        <f t="shared" si="1833"/>
        <v>9537.4594580614521</v>
      </c>
      <c r="AL360" s="267">
        <f t="shared" si="1834"/>
        <v>19.298115251600361</v>
      </c>
      <c r="AM360" s="231">
        <f t="shared" si="1835"/>
        <v>11773.810225306994</v>
      </c>
      <c r="AN360" s="15"/>
      <c r="AO360" s="34">
        <f t="shared" si="1836"/>
        <v>9.6047314610475318</v>
      </c>
      <c r="AP360" s="34">
        <f t="shared" si="1837"/>
        <v>10.243842533402644</v>
      </c>
      <c r="AR360" s="26">
        <f t="shared" si="1838"/>
        <v>0.97690320603544212</v>
      </c>
      <c r="AS360" s="26">
        <f t="shared" si="1884"/>
        <v>1.0698510867451083</v>
      </c>
      <c r="AT360" s="26">
        <f t="shared" si="1839"/>
        <v>1.2441945813531181</v>
      </c>
      <c r="AU360" s="26">
        <f t="shared" si="1840"/>
        <v>0.995659171725503</v>
      </c>
      <c r="AV360" s="26">
        <f t="shared" si="1841"/>
        <v>1.0156232664543419</v>
      </c>
      <c r="AW360" s="26">
        <f t="shared" si="1842"/>
        <v>1.0889237446669719</v>
      </c>
      <c r="AZ360" s="34">
        <f t="shared" si="1885"/>
        <v>11.93377366076205</v>
      </c>
      <c r="BA360" s="34">
        <f t="shared" si="1886"/>
        <v>7.8605403964472629</v>
      </c>
      <c r="BB360" s="34">
        <f t="shared" si="1887"/>
        <v>0.21630817998233642</v>
      </c>
      <c r="BC360">
        <f t="shared" si="1888"/>
        <v>1.3407421349324468E-4</v>
      </c>
      <c r="BD360" s="34">
        <f t="shared" si="1889"/>
        <v>0.2937104139767503</v>
      </c>
      <c r="BE360" s="34"/>
      <c r="BI360" s="258">
        <f>[11]National!CQ292</f>
        <v>1.0494620733121125</v>
      </c>
      <c r="BJ360" s="258">
        <f>[10]Commercial_Total!Y291</f>
        <v>1.0931285805482538</v>
      </c>
      <c r="BK360" s="258">
        <f>[12]Total_Industrial!Z299</f>
        <v>1.1171624835244498</v>
      </c>
      <c r="BL360" s="51">
        <f t="shared" si="1848"/>
        <v>1.006201793613424</v>
      </c>
      <c r="BM360" s="258">
        <f>[14]Elec_Power_Sector!AF43</f>
        <v>1.0146293043495309</v>
      </c>
      <c r="BO360" s="258">
        <f>[11]National!CU292</f>
        <v>0.93086089614684819</v>
      </c>
      <c r="BP360" s="258">
        <f>[10]Commercial_Total!X291</f>
        <v>0.9787056214453097</v>
      </c>
      <c r="BQ360" s="258">
        <f>[12]Total_Industrial!AD299</f>
        <v>1.1137093067804109</v>
      </c>
      <c r="BR360" s="51">
        <f t="shared" si="1849"/>
        <v>0.98952235828355972</v>
      </c>
      <c r="BS360" s="263">
        <f t="shared" si="1866"/>
        <v>1.0009796307878651</v>
      </c>
      <c r="CA360" s="83">
        <f t="shared" si="1795"/>
        <v>0.89518431412005883</v>
      </c>
      <c r="CB360" s="83">
        <f t="shared" si="1890"/>
        <v>1.0669624017234733</v>
      </c>
      <c r="CC360" s="83">
        <f t="shared" si="1891"/>
        <v>1.0889237446669719</v>
      </c>
      <c r="CD360" s="83">
        <f t="shared" si="1892"/>
        <v>1.0347354597445864</v>
      </c>
      <c r="CE360" s="83">
        <f t="shared" si="1893"/>
        <v>1.0125055594040002</v>
      </c>
      <c r="CF360" s="83">
        <f t="shared" si="1894"/>
        <v>1.0393712390936658</v>
      </c>
      <c r="CG360" s="411">
        <f t="shared" si="1766"/>
        <v>0.97478740153661025</v>
      </c>
      <c r="CH360" s="411">
        <f t="shared" si="1895"/>
        <v>0.97478745549874946</v>
      </c>
      <c r="CI360" s="9"/>
      <c r="CJ360" s="84">
        <f t="shared" si="1767"/>
        <v>1.0476754055038477</v>
      </c>
      <c r="CL360" s="87">
        <f t="shared" si="1717"/>
        <v>1.2947140811020861</v>
      </c>
      <c r="CM360" s="87">
        <f t="shared" si="1768"/>
        <v>7.9903857682449579E-4</v>
      </c>
      <c r="CN360" s="92">
        <f t="shared" si="1769"/>
        <v>1</v>
      </c>
      <c r="CO360" s="92">
        <f t="shared" si="1770"/>
        <v>1</v>
      </c>
      <c r="CP360" s="5">
        <f t="shared" si="1771"/>
        <v>1</v>
      </c>
      <c r="CQ360" s="91">
        <f t="shared" si="1896"/>
        <v>1</v>
      </c>
      <c r="CR360" s="37">
        <f t="shared" si="1719"/>
        <v>0.97478740153661025</v>
      </c>
      <c r="CS360">
        <f t="shared" si="1897"/>
        <v>1.0476754055038477</v>
      </c>
      <c r="CT360" s="84">
        <f t="shared" si="1898"/>
        <v>1.0523692161238596</v>
      </c>
      <c r="CU360" s="205"/>
      <c r="CV360" s="244"/>
      <c r="CW360" s="5"/>
      <c r="CX360" s="26">
        <f t="shared" si="1899"/>
        <v>9.9604208772364783E-2</v>
      </c>
      <c r="CY360" s="26">
        <f t="shared" si="1900"/>
        <v>5.6176374002703429E-2</v>
      </c>
      <c r="CZ360" s="26">
        <f t="shared" si="1901"/>
        <v>0.21479314704375824</v>
      </c>
      <c r="DA360" s="26">
        <f t="shared" si="1902"/>
        <v>0.26938594116384779</v>
      </c>
      <c r="DB360" s="26">
        <f t="shared" si="1903"/>
        <v>0.36004032901732574</v>
      </c>
      <c r="DC360">
        <f t="shared" si="1772"/>
        <v>1</v>
      </c>
      <c r="DE360" s="26">
        <f t="shared" si="1796"/>
        <v>0.10466996996976614</v>
      </c>
      <c r="DF360" s="26">
        <f t="shared" si="1797"/>
        <v>5.6790592587733293E-2</v>
      </c>
      <c r="DG360" s="26">
        <f t="shared" si="1798"/>
        <v>0.21036514996880609</v>
      </c>
      <c r="DH360" s="26">
        <f t="shared" si="1799"/>
        <v>0.26990522642024395</v>
      </c>
      <c r="DI360" s="26">
        <f t="shared" si="1800"/>
        <v>0.35814807978580282</v>
      </c>
      <c r="DJ360" s="26">
        <f t="shared" si="1801"/>
        <v>0.9998790187323523</v>
      </c>
      <c r="DK360" s="26"/>
      <c r="DL360" s="26">
        <f t="shared" si="1802"/>
        <v>0.10468263460760167</v>
      </c>
      <c r="DM360" s="26">
        <f t="shared" si="1803"/>
        <v>5.6797464016929235E-2</v>
      </c>
      <c r="DN360" s="26">
        <f t="shared" si="1804"/>
        <v>0.21039060329069337</v>
      </c>
      <c r="DO360" s="26">
        <f t="shared" si="1805"/>
        <v>0.26993788384761797</v>
      </c>
      <c r="DP360" s="26">
        <f t="shared" si="1806"/>
        <v>0.35819141423715778</v>
      </c>
      <c r="DQ360" s="26">
        <f t="shared" si="1807"/>
        <v>1</v>
      </c>
      <c r="DR360" s="26"/>
      <c r="DS360" s="26"/>
      <c r="DT360" s="26">
        <f t="shared" si="1808"/>
        <v>-9.3123929355724555E-2</v>
      </c>
      <c r="DU360" s="26">
        <f t="shared" si="1809"/>
        <v>-2.0999115862157507E-2</v>
      </c>
      <c r="DV360" s="26">
        <f t="shared" si="1810"/>
        <v>2.1246669674498706E-2</v>
      </c>
      <c r="DW360" s="26">
        <f t="shared" si="1811"/>
        <v>-2.6202015859932839E-2</v>
      </c>
      <c r="DX360" s="26">
        <f t="shared" si="1812"/>
        <v>1.4119352678183359E-3</v>
      </c>
      <c r="DZ360" s="26">
        <f t="shared" si="1813"/>
        <v>0.9870464007290114</v>
      </c>
      <c r="EA360" s="26">
        <f t="shared" si="1814"/>
        <v>0.84166010041394557</v>
      </c>
      <c r="EB360" s="26">
        <f t="shared" si="1904"/>
        <v>1.0523692161238596</v>
      </c>
      <c r="ED360" s="26">
        <f t="shared" si="1921"/>
        <v>-3.4536925628575688E-2</v>
      </c>
      <c r="EE360" s="26">
        <f t="shared" si="1922"/>
        <v>-2.99625716034141E-2</v>
      </c>
      <c r="EF360" s="26">
        <f t="shared" si="1923"/>
        <v>-8.6919038848694511E-3</v>
      </c>
      <c r="EG360" s="26">
        <f t="shared" si="1924"/>
        <v>-6.9005029367976674E-3</v>
      </c>
      <c r="EH360" s="26">
        <f t="shared" si="1925"/>
        <v>-2.0115765496419143E-2</v>
      </c>
      <c r="EJ360" s="26">
        <f t="shared" si="1926"/>
        <v>0.98391682690787019</v>
      </c>
      <c r="EK360" s="26">
        <f t="shared" si="1815"/>
        <v>0.92474371234386277</v>
      </c>
      <c r="EL360" s="26">
        <f t="shared" si="1905"/>
        <v>1.0347354597445864</v>
      </c>
      <c r="EO360" s="26">
        <f t="shared" si="1816"/>
        <v>-7.3428550246032231E-2</v>
      </c>
      <c r="EP360" s="26">
        <f t="shared" si="1779"/>
        <v>-3.5207731581312122E-2</v>
      </c>
      <c r="EQ360" s="26">
        <f t="shared" si="1780"/>
        <v>3.8206342731337765E-2</v>
      </c>
      <c r="ER360" s="26">
        <f t="shared" si="1781"/>
        <v>-2.9910465806168973E-2</v>
      </c>
      <c r="ES360" s="26">
        <f t="shared" si="1782"/>
        <v>-4.4712995464564502E-3</v>
      </c>
      <c r="EU360" s="26">
        <f t="shared" si="1927"/>
        <v>0.98874017432753813</v>
      </c>
      <c r="EV360" s="26">
        <f t="shared" si="1817"/>
        <v>0.82381384304542238</v>
      </c>
      <c r="EW360" s="26">
        <f t="shared" si="1906"/>
        <v>1.0393712390936658</v>
      </c>
      <c r="EX360" s="26"/>
      <c r="EY360" s="26">
        <f t="shared" si="1928"/>
        <v>-1.9695379109692154E-2</v>
      </c>
      <c r="EZ360" s="26">
        <f t="shared" si="1929"/>
        <v>1.4208615719154572E-2</v>
      </c>
      <c r="FA360" s="26">
        <f t="shared" si="1930"/>
        <v>-1.6959666004813204E-2</v>
      </c>
      <c r="FB360" s="26">
        <f t="shared" si="1931"/>
        <v>3.7084499462361107E-3</v>
      </c>
      <c r="FC360" s="26">
        <f t="shared" si="1932"/>
        <v>5.8832348142746444E-3</v>
      </c>
      <c r="FD360" s="26"/>
      <c r="FE360" s="26">
        <f t="shared" si="1933"/>
        <v>0.9982869390988206</v>
      </c>
      <c r="FF360" s="26">
        <f t="shared" si="1818"/>
        <v>1.0216629596188602</v>
      </c>
      <c r="FG360" s="26">
        <f t="shared" si="1907"/>
        <v>1.0125055594040002</v>
      </c>
      <c r="FW360" s="26">
        <f t="shared" si="1908"/>
        <v>0.89518431412005883</v>
      </c>
      <c r="FY360" s="8">
        <f t="shared" si="1819"/>
        <v>34</v>
      </c>
      <c r="FZ360" t="b">
        <f t="shared" si="1790"/>
        <v>0</v>
      </c>
      <c r="GD360" s="11"/>
      <c r="GE360" s="11"/>
      <c r="GF360" s="11"/>
      <c r="GG360" s="11" t="str">
        <f t="shared" ca="1" si="1909"/>
        <v/>
      </c>
      <c r="GH360" s="20" t="str">
        <f t="shared" ca="1" si="1872"/>
        <v/>
      </c>
      <c r="GI360" s="20" t="str">
        <f t="shared" ca="1" si="1873"/>
        <v/>
      </c>
      <c r="GJ360" s="20" t="str">
        <f t="shared" ca="1" si="1874"/>
        <v/>
      </c>
      <c r="GN360" s="12" t="str">
        <f t="shared" ca="1" si="1875"/>
        <v/>
      </c>
      <c r="GO360" s="12" t="str">
        <f t="shared" ca="1" si="1876"/>
        <v/>
      </c>
      <c r="GP360" s="12" t="str">
        <f t="shared" ca="1" si="1877"/>
        <v/>
      </c>
      <c r="GQ360" s="12" t="str">
        <f t="shared" ca="1" si="1878"/>
        <v/>
      </c>
      <c r="GR360" s="12" t="str">
        <f t="shared" ca="1" si="1879"/>
        <v/>
      </c>
      <c r="GY360" s="14"/>
      <c r="HA360">
        <f t="shared" si="1741"/>
        <v>0.64522182134633865</v>
      </c>
      <c r="HB360">
        <f t="shared" si="1910"/>
        <v>1.1053543057849833</v>
      </c>
      <c r="HC360">
        <f t="shared" si="1911"/>
        <v>1.0123406803864652</v>
      </c>
      <c r="HD360">
        <f t="shared" si="1912"/>
        <v>1.09628414480835</v>
      </c>
      <c r="HE360">
        <f t="shared" si="1913"/>
        <v>0.79151723570210486</v>
      </c>
      <c r="HF360">
        <f t="shared" si="1914"/>
        <v>0.79151734010634311</v>
      </c>
      <c r="HH360">
        <f t="shared" si="1915"/>
        <v>1.1189951299864789</v>
      </c>
      <c r="HJ360">
        <f t="shared" si="1916"/>
        <v>1.0740900399765172</v>
      </c>
      <c r="HK360">
        <f t="shared" si="1917"/>
        <v>1.1004853227093347</v>
      </c>
      <c r="HL360">
        <f t="shared" si="1918"/>
        <v>1.3951470948839955</v>
      </c>
      <c r="HM360">
        <f t="shared" si="1919"/>
        <v>1.0549171713549281</v>
      </c>
      <c r="HN360">
        <f t="shared" si="1920"/>
        <v>1.0279385449581926</v>
      </c>
      <c r="HP360" s="8">
        <f t="shared" si="1820"/>
        <v>34</v>
      </c>
      <c r="HQ360" t="b">
        <f t="shared" si="1793"/>
        <v>0</v>
      </c>
      <c r="HT360" s="11"/>
      <c r="HU360" s="11"/>
      <c r="HV360" s="11"/>
      <c r="HW360" s="11" t="str">
        <f t="shared" ca="1" si="1852"/>
        <v/>
      </c>
      <c r="HX360" s="12" t="str">
        <f t="shared" ca="1" si="1853"/>
        <v/>
      </c>
      <c r="HY360" s="12" t="str">
        <f t="shared" ca="1" si="1854"/>
        <v/>
      </c>
      <c r="HZ360" s="12" t="str">
        <f t="shared" ca="1" si="1855"/>
        <v/>
      </c>
      <c r="IC360" s="12" t="str">
        <f t="shared" ca="1" si="1856"/>
        <v/>
      </c>
      <c r="ID360" s="12" t="str">
        <f t="shared" ca="1" si="1857"/>
        <v/>
      </c>
      <c r="IE360" s="12" t="str">
        <f t="shared" ca="1" si="1858"/>
        <v/>
      </c>
      <c r="IF360" s="12" t="str">
        <f t="shared" ca="1" si="1859"/>
        <v/>
      </c>
      <c r="IG360" s="12" t="str">
        <f t="shared" ca="1" si="1860"/>
        <v/>
      </c>
    </row>
    <row r="361" spans="1:241" x14ac:dyDescent="0.2">
      <c r="A361" s="182" t="s">
        <v>1080</v>
      </c>
      <c r="B361" s="1">
        <f t="shared" si="1794"/>
        <v>1984</v>
      </c>
      <c r="C361" s="42">
        <f>'Annual Data - MER Dec 2019 PNNL'!B48</f>
        <v>7211.2640000000001</v>
      </c>
      <c r="D361" s="42">
        <f>'Annual Data - MER Dec 2019 PNNL'!E48</f>
        <v>4000.8879999999999</v>
      </c>
      <c r="E361" s="42">
        <f>'Annual Data - MER Dec 2019 PNNL'!H48</f>
        <v>20112.092000000001</v>
      </c>
      <c r="F361" s="42">
        <f>'Annual Data - MER Dec 2019 PNNL'!K48</f>
        <v>19608.642</v>
      </c>
      <c r="G361" s="42">
        <f>'Annual Data - MER Dec 2019 PNNL'!N48</f>
        <v>25635.017</v>
      </c>
      <c r="H361" s="42">
        <f t="shared" si="1762"/>
        <v>76567.902999999991</v>
      </c>
      <c r="I361" s="15">
        <f t="shared" si="1880"/>
        <v>3.286903886044843</v>
      </c>
      <c r="J361" s="251">
        <f t="shared" si="1763"/>
        <v>50932.885999999991</v>
      </c>
      <c r="K361" s="251"/>
      <c r="L361" s="27">
        <f>[11]National!H293</f>
        <v>7186.473</v>
      </c>
      <c r="M361" s="42">
        <f>[10]Commercial_Total!D292</f>
        <v>4000.8879999999999</v>
      </c>
      <c r="N361" s="42">
        <f>[12]Total_Industrial!F300</f>
        <v>14900.321774887754</v>
      </c>
      <c r="O361" s="27">
        <f t="shared" si="1821"/>
        <v>19040.996312836553</v>
      </c>
      <c r="P361" s="29">
        <f t="shared" si="1764"/>
        <v>25635.017</v>
      </c>
      <c r="Q361" s="29">
        <f t="shared" si="1765"/>
        <v>70763.696087724296</v>
      </c>
      <c r="R361" s="440">
        <f t="shared" si="1822"/>
        <v>3.3686718111366702</v>
      </c>
      <c r="S361" s="27"/>
      <c r="T361" s="51">
        <f t="shared" si="1823"/>
        <v>0.99656218382796691</v>
      </c>
      <c r="U361" s="51">
        <f t="shared" si="1824"/>
        <v>1</v>
      </c>
      <c r="V361" s="51">
        <f t="shared" si="1825"/>
        <v>0.74086384324851706</v>
      </c>
      <c r="W361" s="51">
        <f t="shared" si="1826"/>
        <v>0.97105124938466181</v>
      </c>
      <c r="X361" s="51">
        <f t="shared" si="1827"/>
        <v>1</v>
      </c>
      <c r="Y361" s="51">
        <f t="shared" si="1828"/>
        <v>0.92419530005574668</v>
      </c>
      <c r="AA361" s="23">
        <f t="shared" si="1829"/>
        <v>86136.082150429764</v>
      </c>
      <c r="AB361" s="23">
        <f t="shared" si="1881"/>
        <v>56945.76865771367</v>
      </c>
      <c r="AC361" s="27">
        <f t="shared" si="1830"/>
        <v>1705.6793955608432</v>
      </c>
      <c r="AD361" s="58">
        <f t="shared" si="1830"/>
        <v>0.98566238940932693</v>
      </c>
      <c r="AE361" s="27">
        <f t="shared" si="1882"/>
        <v>2230.3133547116381</v>
      </c>
      <c r="AF361" s="27">
        <f t="shared" si="1831"/>
        <v>7632.8</v>
      </c>
      <c r="AI361" s="267">
        <f t="shared" si="1832"/>
        <v>83.431621459743212</v>
      </c>
      <c r="AJ361" s="267">
        <f t="shared" si="1883"/>
        <v>70.257862775517282</v>
      </c>
      <c r="AK361" s="267">
        <f t="shared" si="1833"/>
        <v>8735.7107166018086</v>
      </c>
      <c r="AL361" s="267">
        <f t="shared" si="1834"/>
        <v>19.317969841831093</v>
      </c>
      <c r="AM361" s="231">
        <f t="shared" si="1835"/>
        <v>11493.908219598319</v>
      </c>
      <c r="AN361" s="15"/>
      <c r="AO361" s="34">
        <f t="shared" si="1836"/>
        <v>9.2710009547904164</v>
      </c>
      <c r="AP361" s="34">
        <f t="shared" si="1837"/>
        <v>10.03143053663138</v>
      </c>
      <c r="AR361" s="26">
        <f t="shared" si="1838"/>
        <v>1.0167100083303586</v>
      </c>
      <c r="AS361" s="26">
        <f t="shared" si="1884"/>
        <v>1.0950444293852644</v>
      </c>
      <c r="AT361" s="26">
        <f t="shared" si="1839"/>
        <v>1.1396036843624509</v>
      </c>
      <c r="AU361" s="26">
        <f t="shared" si="1840"/>
        <v>0.9966835414427706</v>
      </c>
      <c r="AV361" s="26">
        <f t="shared" si="1841"/>
        <v>0.99147857719190269</v>
      </c>
      <c r="AW361" s="26">
        <f t="shared" si="1842"/>
        <v>1.0510874892696278</v>
      </c>
      <c r="AZ361" s="34">
        <f t="shared" si="1885"/>
        <v>11.284991372815973</v>
      </c>
      <c r="BA361" s="34">
        <f t="shared" si="1886"/>
        <v>7.4606656348540072</v>
      </c>
      <c r="BB361" s="34">
        <f t="shared" si="1887"/>
        <v>0.22346706261933277</v>
      </c>
      <c r="BC361">
        <f t="shared" si="1888"/>
        <v>1.2913509975491654E-4</v>
      </c>
      <c r="BD361" s="34">
        <f t="shared" si="1889"/>
        <v>0.29220120463154259</v>
      </c>
      <c r="BE361" s="34"/>
      <c r="BI361" s="258">
        <f>[11]National!CQ293</f>
        <v>1.0763012760497079</v>
      </c>
      <c r="BJ361" s="258">
        <f>[10]Commercial_Total!Y292</f>
        <v>1.1397350127482684</v>
      </c>
      <c r="BK361" s="258">
        <f>[12]Total_Industrial!Z300</f>
        <v>1.0689253937069505</v>
      </c>
      <c r="BL361" s="51">
        <f t="shared" si="1848"/>
        <v>1.0018455894501068</v>
      </c>
      <c r="BM361" s="258">
        <f>[14]Elec_Power_Sector!AF44</f>
        <v>1.0095533497488474</v>
      </c>
      <c r="BO361" s="258">
        <f>[11]National!CU293</f>
        <v>0.94463328340735209</v>
      </c>
      <c r="BP361" s="258">
        <f>[10]Commercial_Total!X292</f>
        <v>0.9607886194043993</v>
      </c>
      <c r="BQ361" s="258">
        <f>[12]Total_Industrial!AD300</f>
        <v>1.066120831883083</v>
      </c>
      <c r="BR361" s="51">
        <f t="shared" si="1849"/>
        <v>0.99484746146342817</v>
      </c>
      <c r="BS361" s="263">
        <f t="shared" si="1866"/>
        <v>0.98209626805612482</v>
      </c>
      <c r="CA361" s="83">
        <f t="shared" si="1795"/>
        <v>0.95996780319704189</v>
      </c>
      <c r="CB361" s="83">
        <f t="shared" si="1890"/>
        <v>1.0448383195257096</v>
      </c>
      <c r="CC361" s="83">
        <f t="shared" si="1891"/>
        <v>1.0510874892696278</v>
      </c>
      <c r="CD361" s="83">
        <f t="shared" si="1892"/>
        <v>1.0207520283422231</v>
      </c>
      <c r="CE361" s="83">
        <f t="shared" si="1893"/>
        <v>0.99814502726332688</v>
      </c>
      <c r="CF361" s="83">
        <f t="shared" si="1894"/>
        <v>1.0316323767606983</v>
      </c>
      <c r="CG361" s="411">
        <f t="shared" si="1766"/>
        <v>1.0090101382134795</v>
      </c>
      <c r="CH361" s="411">
        <f t="shared" si="1895"/>
        <v>1.009010148042059</v>
      </c>
      <c r="CI361" s="9"/>
      <c r="CJ361" s="84">
        <f t="shared" si="1767"/>
        <v>1.0188585611587444</v>
      </c>
      <c r="CL361" s="87">
        <f t="shared" si="1717"/>
        <v>1.2645615431420483</v>
      </c>
      <c r="CM361" s="87">
        <f t="shared" si="1768"/>
        <v>7.0993507401930064E-4</v>
      </c>
      <c r="CN361" s="92">
        <f t="shared" si="1769"/>
        <v>1</v>
      </c>
      <c r="CO361" s="92">
        <f t="shared" si="1770"/>
        <v>1</v>
      </c>
      <c r="CP361" s="5">
        <f t="shared" si="1771"/>
        <v>1</v>
      </c>
      <c r="CQ361" s="91">
        <f t="shared" si="1896"/>
        <v>1</v>
      </c>
      <c r="CR361" s="37">
        <f t="shared" si="1719"/>
        <v>1.0090101382134795</v>
      </c>
      <c r="CS361">
        <f t="shared" si="1897"/>
        <v>1.0188585611587444</v>
      </c>
      <c r="CT361" s="84">
        <f t="shared" si="1898"/>
        <v>1.0297187368578358</v>
      </c>
      <c r="CU361" s="205"/>
      <c r="CV361" s="244"/>
      <c r="CW361" s="5"/>
      <c r="CX361" s="26">
        <f t="shared" si="1899"/>
        <v>0.10155593047444945</v>
      </c>
      <c r="CY361" s="26">
        <f t="shared" si="1900"/>
        <v>5.6538708705099028E-2</v>
      </c>
      <c r="CZ361" s="26">
        <f t="shared" si="1901"/>
        <v>0.21056449279325562</v>
      </c>
      <c r="DA361" s="26">
        <f t="shared" si="1902"/>
        <v>0.26907860054726113</v>
      </c>
      <c r="DB361" s="26">
        <f t="shared" si="1903"/>
        <v>0.3622622674799349</v>
      </c>
      <c r="DC361">
        <f t="shared" si="1772"/>
        <v>1.0000000000000002</v>
      </c>
      <c r="DE361" s="26">
        <f t="shared" si="1796"/>
        <v>0.10057691350340991</v>
      </c>
      <c r="DF361" s="26">
        <f t="shared" si="1797"/>
        <v>5.6357347226083716E-2</v>
      </c>
      <c r="DG361" s="26">
        <f t="shared" si="1798"/>
        <v>0.21267181327030116</v>
      </c>
      <c r="DH361" s="26">
        <f t="shared" si="1799"/>
        <v>0.26923224161864906</v>
      </c>
      <c r="DI361" s="26">
        <f t="shared" si="1800"/>
        <v>0.36115015906240361</v>
      </c>
      <c r="DJ361" s="26">
        <f t="shared" si="1801"/>
        <v>0.99998847468084739</v>
      </c>
      <c r="DK361" s="26"/>
      <c r="DL361" s="26">
        <f t="shared" si="1802"/>
        <v>0.1005780726977975</v>
      </c>
      <c r="DM361" s="26">
        <f t="shared" si="1803"/>
        <v>5.6357996769983293E-2</v>
      </c>
      <c r="DN361" s="26">
        <f t="shared" si="1804"/>
        <v>0.21267426440907403</v>
      </c>
      <c r="DO361" s="26">
        <f t="shared" si="1805"/>
        <v>0.26923534464192322</v>
      </c>
      <c r="DP361" s="26">
        <f t="shared" si="1806"/>
        <v>0.36115432148122201</v>
      </c>
      <c r="DQ361" s="26">
        <f t="shared" si="1807"/>
        <v>1</v>
      </c>
      <c r="DR361" s="26"/>
      <c r="DS361" s="26"/>
      <c r="DT361" s="26">
        <f t="shared" si="1808"/>
        <v>3.9939636669682907E-2</v>
      </c>
      <c r="DU361" s="26">
        <f t="shared" si="1809"/>
        <v>2.3275469704051706E-2</v>
      </c>
      <c r="DV361" s="26">
        <f t="shared" si="1810"/>
        <v>-8.7807841296338271E-2</v>
      </c>
      <c r="DW361" s="26">
        <f t="shared" si="1811"/>
        <v>1.0283068276983739E-3</v>
      </c>
      <c r="DX361" s="26">
        <f t="shared" si="1812"/>
        <v>-2.4060417377526108E-2</v>
      </c>
      <c r="DZ361" s="26">
        <f t="shared" si="1813"/>
        <v>0.97847668012425226</v>
      </c>
      <c r="EA361" s="26">
        <f t="shared" si="1814"/>
        <v>0.82354478084608229</v>
      </c>
      <c r="EB361" s="26">
        <f t="shared" si="1904"/>
        <v>1.0297187368578358</v>
      </c>
      <c r="ED361" s="26">
        <f t="shared" si="1921"/>
        <v>-5.5898857217541863E-2</v>
      </c>
      <c r="EE361" s="26">
        <f t="shared" si="1922"/>
        <v>-5.2210719379027486E-2</v>
      </c>
      <c r="EF361" s="26">
        <f t="shared" si="1923"/>
        <v>3.2559882354887958E-2</v>
      </c>
      <c r="EG361" s="26">
        <f t="shared" si="1924"/>
        <v>-3.7534337418448256E-2</v>
      </c>
      <c r="EH361" s="26">
        <f t="shared" si="1925"/>
        <v>-5.151673512214538E-3</v>
      </c>
      <c r="EJ361" s="26">
        <f t="shared" si="1926"/>
        <v>0.98648598415114241</v>
      </c>
      <c r="EK361" s="26">
        <f t="shared" si="1815"/>
        <v>0.91224671115911637</v>
      </c>
      <c r="EL361" s="26">
        <f t="shared" si="1905"/>
        <v>1.0207520283422231</v>
      </c>
      <c r="EO361" s="26">
        <f t="shared" si="1816"/>
        <v>2.5252697114736104E-2</v>
      </c>
      <c r="EP361" s="26">
        <f t="shared" si="1779"/>
        <v>4.1751948128022506E-2</v>
      </c>
      <c r="EQ361" s="26">
        <f t="shared" si="1780"/>
        <v>-4.4138134844938899E-2</v>
      </c>
      <c r="ER361" s="26">
        <f t="shared" si="1781"/>
        <v>-4.3387531925509317E-3</v>
      </c>
      <c r="ES361" s="26">
        <f t="shared" si="1782"/>
        <v>-5.0153233259099626E-3</v>
      </c>
      <c r="EU361" s="26">
        <f t="shared" si="1927"/>
        <v>0.99255428470416807</v>
      </c>
      <c r="EV361" s="26">
        <f t="shared" si="1817"/>
        <v>0.81767995971334095</v>
      </c>
      <c r="EW361" s="26">
        <f t="shared" si="1906"/>
        <v>1.0316323767606983</v>
      </c>
      <c r="EX361" s="26"/>
      <c r="EY361" s="26">
        <f t="shared" si="1928"/>
        <v>1.4686939554946281E-2</v>
      </c>
      <c r="EZ361" s="26">
        <f t="shared" si="1929"/>
        <v>-1.8476478423970592E-2</v>
      </c>
      <c r="FA361" s="26">
        <f t="shared" si="1930"/>
        <v>-4.3669491958876483E-2</v>
      </c>
      <c r="FB361" s="26">
        <f t="shared" si="1931"/>
        <v>5.3670600202492796E-3</v>
      </c>
      <c r="FC361" s="26">
        <f t="shared" si="1932"/>
        <v>-1.9045094051616144E-2</v>
      </c>
      <c r="FD361" s="26"/>
      <c r="FE361" s="26">
        <f t="shared" si="1933"/>
        <v>0.98581683625606298</v>
      </c>
      <c r="FF361" s="26">
        <f t="shared" si="1818"/>
        <v>1.0071725465714707</v>
      </c>
      <c r="FG361" s="26">
        <f t="shared" si="1907"/>
        <v>0.99814502726332688</v>
      </c>
      <c r="FW361" s="26">
        <f t="shared" si="1908"/>
        <v>0.95996780319704189</v>
      </c>
      <c r="FY361" s="8">
        <f t="shared" si="1819"/>
        <v>35</v>
      </c>
      <c r="FZ361" t="b">
        <f t="shared" si="1790"/>
        <v>0</v>
      </c>
      <c r="GD361" s="11"/>
      <c r="GE361" s="11"/>
      <c r="GF361" s="11"/>
      <c r="GG361" s="11" t="str">
        <f t="shared" ca="1" si="1909"/>
        <v/>
      </c>
      <c r="GH361" s="20" t="str">
        <f t="shared" ca="1" si="1872"/>
        <v/>
      </c>
      <c r="GI361" s="20" t="str">
        <f t="shared" ca="1" si="1873"/>
        <v/>
      </c>
      <c r="GJ361" s="20" t="str">
        <f t="shared" ca="1" si="1874"/>
        <v/>
      </c>
      <c r="GN361" s="12" t="str">
        <f t="shared" ca="1" si="1875"/>
        <v/>
      </c>
      <c r="GO361" s="12" t="str">
        <f t="shared" ca="1" si="1876"/>
        <v/>
      </c>
      <c r="GP361" s="12" t="str">
        <f t="shared" ca="1" si="1877"/>
        <v/>
      </c>
      <c r="GQ361" s="12" t="str">
        <f t="shared" ca="1" si="1878"/>
        <v/>
      </c>
      <c r="GR361" s="12" t="str">
        <f t="shared" ca="1" si="1879"/>
        <v/>
      </c>
      <c r="GY361" s="14"/>
      <c r="HA361">
        <f t="shared" si="1741"/>
        <v>0.69191580397773622</v>
      </c>
      <c r="HB361">
        <f t="shared" si="1910"/>
        <v>1.0904165301780022</v>
      </c>
      <c r="HC361">
        <f t="shared" si="1911"/>
        <v>0.99798248675189549</v>
      </c>
      <c r="HD361">
        <f t="shared" si="1912"/>
        <v>1.0881215251827725</v>
      </c>
      <c r="HE361">
        <f t="shared" si="1913"/>
        <v>0.81930574208815021</v>
      </c>
      <c r="HF361">
        <f t="shared" si="1914"/>
        <v>0.81930581278349512</v>
      </c>
      <c r="HH361">
        <f t="shared" si="1915"/>
        <v>1.0882166003824159</v>
      </c>
      <c r="HJ361">
        <f t="shared" si="1916"/>
        <v>1.117857006451938</v>
      </c>
      <c r="HK361">
        <f t="shared" si="1917"/>
        <v>1.1264000543472008</v>
      </c>
      <c r="HL361">
        <f t="shared" si="1918"/>
        <v>1.2778666563780292</v>
      </c>
      <c r="HM361">
        <f t="shared" si="1919"/>
        <v>1.056002507818699</v>
      </c>
      <c r="HN361">
        <f t="shared" si="1920"/>
        <v>1.0035010812167933</v>
      </c>
      <c r="HP361" s="8">
        <f t="shared" si="1820"/>
        <v>35</v>
      </c>
      <c r="HQ361" t="b">
        <f t="shared" si="1793"/>
        <v>0</v>
      </c>
      <c r="HT361" s="11"/>
      <c r="HU361" s="11"/>
      <c r="HV361" s="11"/>
      <c r="HW361" s="11" t="str">
        <f t="shared" ca="1" si="1852"/>
        <v/>
      </c>
      <c r="HX361" s="12" t="str">
        <f t="shared" ca="1" si="1853"/>
        <v/>
      </c>
      <c r="HY361" s="12" t="str">
        <f t="shared" ca="1" si="1854"/>
        <v/>
      </c>
      <c r="HZ361" s="12" t="str">
        <f t="shared" ca="1" si="1855"/>
        <v/>
      </c>
      <c r="IC361" s="12" t="str">
        <f t="shared" ca="1" si="1856"/>
        <v/>
      </c>
      <c r="ID361" s="12" t="str">
        <f t="shared" ca="1" si="1857"/>
        <v/>
      </c>
      <c r="IE361" s="12" t="str">
        <f t="shared" ca="1" si="1858"/>
        <v/>
      </c>
      <c r="IF361" s="12" t="str">
        <f t="shared" ca="1" si="1859"/>
        <v/>
      </c>
      <c r="IG361" s="12" t="str">
        <f t="shared" ca="1" si="1860"/>
        <v/>
      </c>
    </row>
    <row r="362" spans="1:241" x14ac:dyDescent="0.2">
      <c r="A362" s="182" t="s">
        <v>1080</v>
      </c>
      <c r="B362" s="1">
        <f t="shared" si="1794"/>
        <v>1985</v>
      </c>
      <c r="C362" s="42">
        <f>'Annual Data - MER Dec 2019 PNNL'!B49</f>
        <v>7148.6289999999999</v>
      </c>
      <c r="D362" s="42">
        <f>'Annual Data - MER Dec 2019 PNNL'!E49</f>
        <v>3732.28</v>
      </c>
      <c r="E362" s="42">
        <f>'Annual Data - MER Dec 2019 PNNL'!H49</f>
        <v>19384.027999999998</v>
      </c>
      <c r="F362" s="42">
        <f>'Annual Data - MER Dec 2019 PNNL'!K49</f>
        <v>20041.504000000001</v>
      </c>
      <c r="G362" s="42">
        <f>'Annual Data - MER Dec 2019 PNNL'!N49</f>
        <v>26031.597000000002</v>
      </c>
      <c r="H362" s="42">
        <f t="shared" si="1762"/>
        <v>76338.038</v>
      </c>
      <c r="I362" s="15">
        <f t="shared" si="1880"/>
        <v>3.2829222344495763</v>
      </c>
      <c r="J362" s="251">
        <f t="shared" si="1763"/>
        <v>50306.440999999999</v>
      </c>
      <c r="K362" s="251"/>
      <c r="L362" s="27">
        <f>[11]National!H294</f>
        <v>7126.4659999999994</v>
      </c>
      <c r="M362" s="42">
        <f>[10]Commercial_Total!D293</f>
        <v>3732.2800000000007</v>
      </c>
      <c r="N362" s="42">
        <f>[12]Total_Industrial!F301</f>
        <v>13859.204931852644</v>
      </c>
      <c r="O362" s="27">
        <f t="shared" si="1821"/>
        <v>19382.250271602712</v>
      </c>
      <c r="P362" s="29">
        <f t="shared" si="1764"/>
        <v>26031.597000000002</v>
      </c>
      <c r="Q362" s="29">
        <f t="shared" si="1765"/>
        <v>70131.798203455357</v>
      </c>
      <c r="R362" s="440">
        <f t="shared" si="1822"/>
        <v>3.3976244052368036</v>
      </c>
      <c r="S362" s="27"/>
      <c r="T362" s="51">
        <f t="shared" si="1823"/>
        <v>0.99689968524034467</v>
      </c>
      <c r="U362" s="51">
        <f t="shared" si="1824"/>
        <v>1.0000000000000002</v>
      </c>
      <c r="V362" s="51">
        <f t="shared" si="1825"/>
        <v>0.71498064962827357</v>
      </c>
      <c r="W362" s="51">
        <f t="shared" si="1826"/>
        <v>0.96710557608863645</v>
      </c>
      <c r="X362" s="51">
        <f t="shared" si="1827"/>
        <v>1</v>
      </c>
      <c r="Y362" s="51">
        <f t="shared" si="1828"/>
        <v>0.91870055926057936</v>
      </c>
      <c r="AA362" s="23">
        <f t="shared" si="1829"/>
        <v>86844.16267424557</v>
      </c>
      <c r="AB362" s="23">
        <f t="shared" si="1881"/>
        <v>58171.601888383011</v>
      </c>
      <c r="AC362" s="27">
        <f t="shared" si="1830"/>
        <v>1807.9812295819006</v>
      </c>
      <c r="AD362" s="58">
        <f t="shared" si="1830"/>
        <v>1</v>
      </c>
      <c r="AE362" s="27">
        <f t="shared" si="1882"/>
        <v>2245.5173873395506</v>
      </c>
      <c r="AF362" s="27">
        <f t="shared" si="1831"/>
        <v>7951.1</v>
      </c>
      <c r="AI362" s="267">
        <f t="shared" si="1832"/>
        <v>82.060391631980323</v>
      </c>
      <c r="AJ362" s="267">
        <f t="shared" si="1883"/>
        <v>64.159828487469326</v>
      </c>
      <c r="AK362" s="267">
        <f t="shared" si="1833"/>
        <v>7665.5690363874046</v>
      </c>
      <c r="AL362" s="267">
        <f t="shared" si="1834"/>
        <v>19.382250271602711</v>
      </c>
      <c r="AM362" s="231">
        <f t="shared" si="1835"/>
        <v>11592.694470667973</v>
      </c>
      <c r="AN362" s="15"/>
      <c r="AO362" s="34">
        <f t="shared" si="1836"/>
        <v>8.8203894056741028</v>
      </c>
      <c r="AP362" s="34">
        <f t="shared" si="1837"/>
        <v>9.6009404987989075</v>
      </c>
      <c r="AR362" s="26">
        <f t="shared" si="1838"/>
        <v>1</v>
      </c>
      <c r="AS362" s="26">
        <f t="shared" si="1884"/>
        <v>1</v>
      </c>
      <c r="AT362" s="26">
        <f t="shared" si="1839"/>
        <v>1</v>
      </c>
      <c r="AU362" s="26">
        <f t="shared" si="1840"/>
        <v>1</v>
      </c>
      <c r="AV362" s="26">
        <f t="shared" si="1841"/>
        <v>1</v>
      </c>
      <c r="AW362" s="26">
        <f t="shared" si="1842"/>
        <v>1</v>
      </c>
      <c r="AZ362" s="34">
        <f t="shared" si="1885"/>
        <v>10.922282787821253</v>
      </c>
      <c r="BA362" s="34">
        <f t="shared" si="1886"/>
        <v>7.3161703271727196</v>
      </c>
      <c r="BB362" s="34">
        <f t="shared" si="1887"/>
        <v>0.22738756015921074</v>
      </c>
      <c r="BC362">
        <f t="shared" si="1888"/>
        <v>1.2576876155500496E-4</v>
      </c>
      <c r="BD362" s="34">
        <f t="shared" si="1889"/>
        <v>0.28241594085592564</v>
      </c>
      <c r="BE362" s="34"/>
      <c r="BI362" s="258">
        <f>[11]National!CQ294</f>
        <v>1</v>
      </c>
      <c r="BJ362" s="258">
        <f>[10]Commercial_Total!Y293</f>
        <v>1</v>
      </c>
      <c r="BK362" s="258">
        <f>[12]Total_Industrial!Z301</f>
        <v>1</v>
      </c>
      <c r="BL362" s="51">
        <f t="shared" si="1848"/>
        <v>1</v>
      </c>
      <c r="BM362" s="258">
        <f>[14]Elec_Power_Sector!AF45</f>
        <v>1.0029904298214376</v>
      </c>
      <c r="BO362" s="258">
        <f>[11]National!CU294</f>
        <v>1</v>
      </c>
      <c r="BP362" s="258">
        <f>[10]Commercial_Total!X293</f>
        <v>1</v>
      </c>
      <c r="BQ362" s="258">
        <f>[12]Total_Industrial!AD301</f>
        <v>1</v>
      </c>
      <c r="BR362" s="51">
        <f t="shared" si="1849"/>
        <v>1</v>
      </c>
      <c r="BS362" s="263">
        <f>AV362/BM362</f>
        <v>0.99701848618638367</v>
      </c>
      <c r="BU362">
        <f>BI362*BO362/AR362</f>
        <v>1</v>
      </c>
      <c r="BV362">
        <f t="shared" ref="BV362:BV385" si="1934">BJ362*BP362/AS362</f>
        <v>1</v>
      </c>
      <c r="BW362">
        <f t="shared" ref="BW362:BW385" si="1935">BK362*BQ362/AT362</f>
        <v>1</v>
      </c>
      <c r="BX362">
        <f t="shared" ref="BX362:BX385" si="1936">BL362*BR362/AU362</f>
        <v>1</v>
      </c>
      <c r="BY362">
        <f t="shared" ref="BY362:BY385" si="1937">BM362*BS362/AV362</f>
        <v>1</v>
      </c>
      <c r="CA362" s="83">
        <f t="shared" si="1795"/>
        <v>1</v>
      </c>
      <c r="CB362" s="83">
        <f t="shared" si="1890"/>
        <v>1</v>
      </c>
      <c r="CC362" s="83">
        <f t="shared" si="1891"/>
        <v>1</v>
      </c>
      <c r="CD362" s="83">
        <f t="shared" si="1892"/>
        <v>1</v>
      </c>
      <c r="CE362" s="83">
        <f t="shared" si="1893"/>
        <v>1</v>
      </c>
      <c r="CF362" s="83">
        <f t="shared" si="1894"/>
        <v>1</v>
      </c>
      <c r="CG362" s="411">
        <f t="shared" si="1766"/>
        <v>1</v>
      </c>
      <c r="CH362" s="411">
        <f t="shared" si="1895"/>
        <v>1</v>
      </c>
      <c r="CI362" s="9"/>
      <c r="CJ362" s="84">
        <f t="shared" si="1767"/>
        <v>1</v>
      </c>
      <c r="CL362" s="87">
        <f t="shared" si="1717"/>
        <v>1</v>
      </c>
      <c r="CM362" s="87">
        <f t="shared" si="1768"/>
        <v>6.4539547652938106E-4</v>
      </c>
      <c r="CN362" s="92">
        <f t="shared" si="1769"/>
        <v>1</v>
      </c>
      <c r="CO362" s="92">
        <f t="shared" si="1770"/>
        <v>1</v>
      </c>
      <c r="CP362" s="5">
        <f t="shared" si="1771"/>
        <v>1</v>
      </c>
      <c r="CQ362" s="91">
        <f t="shared" si="1896"/>
        <v>1</v>
      </c>
      <c r="CR362" s="37">
        <f t="shared" ref="CR362:CR385" si="1938">CA362*CD362*CE362*CF362</f>
        <v>1</v>
      </c>
      <c r="CS362">
        <f t="shared" si="1897"/>
        <v>1</v>
      </c>
      <c r="CT362" s="84">
        <f t="shared" si="1898"/>
        <v>1</v>
      </c>
      <c r="CU362" s="205"/>
      <c r="CV362" s="244"/>
      <c r="CW362" s="5"/>
      <c r="CX362" s="26">
        <f t="shared" si="1899"/>
        <v>0.10161533259600468</v>
      </c>
      <c r="CY362" s="26">
        <f t="shared" si="1900"/>
        <v>5.3218085028598525E-2</v>
      </c>
      <c r="CZ362" s="26">
        <f t="shared" si="1901"/>
        <v>0.1976165631978592</v>
      </c>
      <c r="DA362" s="26">
        <f t="shared" si="1902"/>
        <v>0.27636893346687008</v>
      </c>
      <c r="DB362" s="26">
        <f t="shared" si="1903"/>
        <v>0.37118108571066755</v>
      </c>
      <c r="DC362">
        <f t="shared" si="1772"/>
        <v>1</v>
      </c>
      <c r="DE362" s="26">
        <f t="shared" si="1796"/>
        <v>0.10158562864062942</v>
      </c>
      <c r="DF362" s="26">
        <f t="shared" si="1797"/>
        <v>5.4861648876502758E-2</v>
      </c>
      <c r="DG362" s="26">
        <f t="shared" si="1798"/>
        <v>0.20402205597530945</v>
      </c>
      <c r="DH362" s="26">
        <f t="shared" si="1799"/>
        <v>0.27270752606639087</v>
      </c>
      <c r="DI362" s="26">
        <f t="shared" si="1800"/>
        <v>0.36670360011282843</v>
      </c>
      <c r="DJ362" s="26">
        <f t="shared" si="1801"/>
        <v>0.99988045967166095</v>
      </c>
      <c r="DK362" s="26"/>
      <c r="DL362" s="26">
        <f t="shared" si="1802"/>
        <v>0.10159777367185267</v>
      </c>
      <c r="DM362" s="26">
        <f t="shared" si="1803"/>
        <v>5.4868207840083338E-2</v>
      </c>
      <c r="DN362" s="26">
        <f t="shared" si="1804"/>
        <v>0.20404644775467046</v>
      </c>
      <c r="DO362" s="26">
        <f t="shared" si="1805"/>
        <v>0.27274012951102383</v>
      </c>
      <c r="DP362" s="26">
        <f t="shared" si="1806"/>
        <v>0.36674744122236969</v>
      </c>
      <c r="DQ362" s="26">
        <f t="shared" si="1807"/>
        <v>1</v>
      </c>
      <c r="DR362" s="26"/>
      <c r="DS362" s="26"/>
      <c r="DT362" s="26">
        <f t="shared" si="1808"/>
        <v>-1.6571932187144183E-2</v>
      </c>
      <c r="DU362" s="26">
        <f t="shared" si="1809"/>
        <v>-9.0794937226393355E-2</v>
      </c>
      <c r="DV362" s="26">
        <f t="shared" si="1810"/>
        <v>-0.13068055666767364</v>
      </c>
      <c r="DW362" s="26">
        <f t="shared" si="1811"/>
        <v>3.3219701953637673E-3</v>
      </c>
      <c r="DX362" s="26">
        <f t="shared" si="1812"/>
        <v>8.5579377187424647E-3</v>
      </c>
      <c r="DZ362" s="26">
        <f t="shared" si="1813"/>
        <v>0.97113897631063606</v>
      </c>
      <c r="EA362" s="26">
        <f t="shared" si="1814"/>
        <v>0.79977643541683152</v>
      </c>
      <c r="EB362" s="26">
        <f t="shared" si="1904"/>
        <v>1</v>
      </c>
      <c r="ED362" s="26">
        <f t="shared" si="1921"/>
        <v>-3.2668650813433217E-2</v>
      </c>
      <c r="EE362" s="26">
        <f t="shared" si="1922"/>
        <v>-1.9557625708223517E-2</v>
      </c>
      <c r="EF362" s="26">
        <f t="shared" si="1923"/>
        <v>1.7391842792470757E-2</v>
      </c>
      <c r="EG362" s="26">
        <f t="shared" si="1924"/>
        <v>-2.6414146155695411E-2</v>
      </c>
      <c r="EH362" s="26">
        <f t="shared" si="1925"/>
        <v>-3.4061670118797044E-2</v>
      </c>
      <c r="EJ362" s="26">
        <f t="shared" si="1926"/>
        <v>0.97966986323218386</v>
      </c>
      <c r="EK362" s="26">
        <f t="shared" si="1815"/>
        <v>0.89370061075526108</v>
      </c>
      <c r="EL362" s="26">
        <f t="shared" si="1905"/>
        <v>1</v>
      </c>
      <c r="EO362" s="26">
        <f t="shared" si="1816"/>
        <v>-7.3530418876661036E-2</v>
      </c>
      <c r="EP362" s="26">
        <f t="shared" si="1779"/>
        <v>-0.13079579042922845</v>
      </c>
      <c r="EQ362" s="26">
        <f t="shared" si="1780"/>
        <v>-6.6653838874915175E-2</v>
      </c>
      <c r="ER362" s="26">
        <f t="shared" si="1781"/>
        <v>-1.8438884424838594E-3</v>
      </c>
      <c r="ES362" s="26">
        <f t="shared" si="1782"/>
        <v>-6.5220376897258386E-3</v>
      </c>
      <c r="EU362" s="26">
        <f t="shared" si="1927"/>
        <v>0.96933754942819528</v>
      </c>
      <c r="EV362" s="26">
        <f t="shared" si="1817"/>
        <v>0.79260788836507534</v>
      </c>
      <c r="EW362" s="26">
        <f t="shared" si="1906"/>
        <v>1</v>
      </c>
      <c r="EX362" s="26"/>
      <c r="EY362" s="26">
        <f t="shared" si="1928"/>
        <v>5.6958486689517064E-2</v>
      </c>
      <c r="EZ362" s="26">
        <f t="shared" si="1929"/>
        <v>4.00008532028353E-2</v>
      </c>
      <c r="FA362" s="26">
        <f t="shared" si="1930"/>
        <v>-6.4026670054543183E-2</v>
      </c>
      <c r="FB362" s="26">
        <f t="shared" si="1931"/>
        <v>5.1658586378476867E-3</v>
      </c>
      <c r="FC362" s="26">
        <f t="shared" si="1932"/>
        <v>1.5079975408468367E-2</v>
      </c>
      <c r="FD362" s="26"/>
      <c r="FE362" s="26">
        <f t="shared" si="1933"/>
        <v>1.0018584200552088</v>
      </c>
      <c r="FF362" s="26">
        <f t="shared" si="1818"/>
        <v>1.0090442962310748</v>
      </c>
      <c r="FG362" s="26">
        <f t="shared" si="1907"/>
        <v>1</v>
      </c>
      <c r="FW362" s="26">
        <f t="shared" si="1908"/>
        <v>1</v>
      </c>
      <c r="FY362" s="8">
        <f t="shared" si="1819"/>
        <v>36</v>
      </c>
      <c r="FZ362" t="b">
        <f t="shared" si="1790"/>
        <v>0</v>
      </c>
      <c r="GD362" s="11"/>
      <c r="GE362" s="11"/>
      <c r="GF362" s="11"/>
      <c r="GG362" s="11" t="str">
        <f t="shared" ca="1" si="1909"/>
        <v/>
      </c>
      <c r="GH362" s="20" t="str">
        <f t="shared" ca="1" si="1872"/>
        <v/>
      </c>
      <c r="GI362" s="20" t="str">
        <f t="shared" ca="1" si="1873"/>
        <v/>
      </c>
      <c r="GJ362" s="20" t="str">
        <f t="shared" ca="1" si="1874"/>
        <v/>
      </c>
      <c r="GN362" s="12" t="str">
        <f t="shared" ca="1" si="1875"/>
        <v/>
      </c>
      <c r="GO362" s="12" t="str">
        <f t="shared" ca="1" si="1876"/>
        <v/>
      </c>
      <c r="GP362" s="12" t="str">
        <f t="shared" ca="1" si="1877"/>
        <v/>
      </c>
      <c r="GQ362" s="12" t="str">
        <f t="shared" ca="1" si="1878"/>
        <v/>
      </c>
      <c r="GR362" s="12" t="str">
        <f t="shared" ca="1" si="1879"/>
        <v/>
      </c>
      <c r="GY362" s="14"/>
      <c r="HA362">
        <f t="shared" si="1741"/>
        <v>0.72076980256359124</v>
      </c>
      <c r="HB362">
        <f t="shared" si="1910"/>
        <v>1.0682482129855959</v>
      </c>
      <c r="HC362">
        <f t="shared" si="1911"/>
        <v>0.99983715742002244</v>
      </c>
      <c r="HD362">
        <f t="shared" si="1912"/>
        <v>1.0547570527007391</v>
      </c>
      <c r="HE362">
        <f t="shared" si="1913"/>
        <v>0.81198960353241467</v>
      </c>
      <c r="HF362">
        <f t="shared" si="1914"/>
        <v>0.81198966568703301</v>
      </c>
      <c r="HH362">
        <f t="shared" si="1915"/>
        <v>1.0680742566905368</v>
      </c>
      <c r="HJ362">
        <f t="shared" si="1916"/>
        <v>1.0994846094686164</v>
      </c>
      <c r="HK362">
        <f t="shared" si="1917"/>
        <v>1.0286341121150115</v>
      </c>
      <c r="HL362">
        <f t="shared" si="1918"/>
        <v>1.1213254870204543</v>
      </c>
      <c r="HM362">
        <f t="shared" si="1919"/>
        <v>1.0595163498837954</v>
      </c>
      <c r="HN362">
        <f t="shared" si="1920"/>
        <v>1.0121258333780052</v>
      </c>
      <c r="HP362" s="8">
        <f t="shared" si="1820"/>
        <v>36</v>
      </c>
      <c r="HQ362" t="b">
        <f t="shared" si="1793"/>
        <v>0</v>
      </c>
      <c r="HT362" s="11"/>
      <c r="HU362" s="11"/>
      <c r="HV362" s="11"/>
      <c r="HW362" s="11" t="str">
        <f t="shared" ca="1" si="1852"/>
        <v/>
      </c>
      <c r="HX362" s="12" t="str">
        <f t="shared" ca="1" si="1853"/>
        <v/>
      </c>
      <c r="HY362" s="12" t="str">
        <f t="shared" ca="1" si="1854"/>
        <v/>
      </c>
      <c r="HZ362" s="12" t="str">
        <f t="shared" ca="1" si="1855"/>
        <v/>
      </c>
      <c r="IC362" s="12" t="str">
        <f t="shared" ca="1" si="1856"/>
        <v/>
      </c>
      <c r="ID362" s="12" t="str">
        <f t="shared" ca="1" si="1857"/>
        <v/>
      </c>
      <c r="IE362" s="12" t="str">
        <f t="shared" ca="1" si="1858"/>
        <v/>
      </c>
      <c r="IF362" s="12" t="str">
        <f t="shared" ca="1" si="1859"/>
        <v/>
      </c>
      <c r="IG362" s="12" t="str">
        <f t="shared" ca="1" si="1860"/>
        <v/>
      </c>
    </row>
    <row r="363" spans="1:241" x14ac:dyDescent="0.2">
      <c r="A363" s="182" t="s">
        <v>1080</v>
      </c>
      <c r="B363" s="1">
        <f t="shared" si="1794"/>
        <v>1986</v>
      </c>
      <c r="C363" s="42">
        <f>'Annual Data - MER Dec 2019 PNNL'!B50</f>
        <v>6906.5910000000003</v>
      </c>
      <c r="D363" s="42">
        <f>'Annual Data - MER Dec 2019 PNNL'!E50</f>
        <v>3692.857</v>
      </c>
      <c r="E363" s="42">
        <f>'Annual Data - MER Dec 2019 PNNL'!H50</f>
        <v>19029.272000000001</v>
      </c>
      <c r="F363" s="42">
        <f>'Annual Data - MER Dec 2019 PNNL'!K50</f>
        <v>20739.96</v>
      </c>
      <c r="G363" s="42">
        <f>'Annual Data - MER Dec 2019 PNNL'!N50</f>
        <v>26226.756000000001</v>
      </c>
      <c r="H363" s="42">
        <f t="shared" si="1762"/>
        <v>76595.436000000002</v>
      </c>
      <c r="I363" s="15">
        <f t="shared" si="1880"/>
        <v>3.2450081258966481</v>
      </c>
      <c r="J363" s="251">
        <f t="shared" si="1763"/>
        <v>50368.68</v>
      </c>
      <c r="K363" s="251"/>
      <c r="L363" s="27">
        <f>[11]National!H295</f>
        <v>6885.2950000000001</v>
      </c>
      <c r="M363" s="42">
        <f>[10]Commercial_Total!D294</f>
        <v>3692.857</v>
      </c>
      <c r="N363" s="42">
        <f>[12]Total_Industrial!F302</f>
        <v>14111.949220341035</v>
      </c>
      <c r="O363" s="27">
        <f t="shared" si="1821"/>
        <v>19983.49743101445</v>
      </c>
      <c r="P363" s="29">
        <f t="shared" si="1764"/>
        <v>26226.756000000001</v>
      </c>
      <c r="Q363" s="29">
        <f t="shared" si="1765"/>
        <v>70900.354651355476</v>
      </c>
      <c r="R363" s="440">
        <f t="shared" si="1822"/>
        <v>3.3498896122777717</v>
      </c>
      <c r="S363" s="27"/>
      <c r="T363" s="51">
        <f t="shared" si="1823"/>
        <v>0.99691656853576527</v>
      </c>
      <c r="U363" s="51">
        <f t="shared" si="1824"/>
        <v>1</v>
      </c>
      <c r="V363" s="51">
        <f t="shared" si="1825"/>
        <v>0.74159164997699512</v>
      </c>
      <c r="W363" s="51">
        <f t="shared" si="1826"/>
        <v>0.96352632459341536</v>
      </c>
      <c r="X363" s="51">
        <f t="shared" si="1827"/>
        <v>1</v>
      </c>
      <c r="Y363" s="51">
        <f t="shared" si="1828"/>
        <v>0.92564724941777832</v>
      </c>
      <c r="AA363" s="23">
        <f t="shared" si="1829"/>
        <v>88175.682355544966</v>
      </c>
      <c r="AB363" s="23">
        <f t="shared" si="1881"/>
        <v>59492.416736089981</v>
      </c>
      <c r="AC363" s="27">
        <f t="shared" si="1830"/>
        <v>1867.0747193863228</v>
      </c>
      <c r="AD363" s="58">
        <f t="shared" si="1830"/>
        <v>1.0164849796299553</v>
      </c>
      <c r="AE363" s="27">
        <f t="shared" si="1882"/>
        <v>2294.5897920397283</v>
      </c>
      <c r="AF363" s="27">
        <f t="shared" si="1831"/>
        <v>8226.4</v>
      </c>
      <c r="AI363" s="267">
        <f t="shared" si="1832"/>
        <v>78.086098299039875</v>
      </c>
      <c r="AJ363" s="267">
        <f t="shared" si="1883"/>
        <v>62.072734687878231</v>
      </c>
      <c r="AK363" s="267">
        <f t="shared" si="1833"/>
        <v>7558.3205502238307</v>
      </c>
      <c r="AL363" s="267">
        <f t="shared" si="1834"/>
        <v>19.659412417770611</v>
      </c>
      <c r="AM363" s="231">
        <f t="shared" si="1835"/>
        <v>11429.823357091756</v>
      </c>
      <c r="AN363" s="15"/>
      <c r="AO363" s="34">
        <f t="shared" si="1836"/>
        <v>8.6186369069526734</v>
      </c>
      <c r="AP363" s="34">
        <f t="shared" si="1837"/>
        <v>9.3109301760186725</v>
      </c>
      <c r="AR363" s="26">
        <f t="shared" si="1838"/>
        <v>0.95156867699627701</v>
      </c>
      <c r="AS363" s="26">
        <f t="shared" si="1884"/>
        <v>0.96747039621530917</v>
      </c>
      <c r="AT363" s="26">
        <f t="shared" si="1839"/>
        <v>0.98600906395148491</v>
      </c>
      <c r="AU363" s="26">
        <f t="shared" si="1840"/>
        <v>1.0142997919376768</v>
      </c>
      <c r="AV363" s="26">
        <f t="shared" si="1841"/>
        <v>0.98595053859235948</v>
      </c>
      <c r="AW363" s="26">
        <f t="shared" si="1842"/>
        <v>0.97712657690695115</v>
      </c>
      <c r="AZ363" s="34">
        <f t="shared" si="1885"/>
        <v>10.718623256290112</v>
      </c>
      <c r="BA363" s="34">
        <f t="shared" si="1886"/>
        <v>7.2318896158817934</v>
      </c>
      <c r="BB363" s="34">
        <f t="shared" si="1887"/>
        <v>0.22696133416638176</v>
      </c>
      <c r="BC363">
        <f t="shared" si="1888"/>
        <v>1.2356376782431626E-4</v>
      </c>
      <c r="BD363" s="34">
        <f t="shared" si="1889"/>
        <v>0.27893000486722364</v>
      </c>
      <c r="BE363" s="34"/>
      <c r="BI363" s="258">
        <f>[11]National!CQ295</f>
        <v>0.99469551408331602</v>
      </c>
      <c r="BJ363" s="258">
        <f>[10]Commercial_Total!Y294</f>
        <v>0.98997514197221248</v>
      </c>
      <c r="BK363" s="258">
        <f>[12]Total_Industrial!Z302</f>
        <v>1.0170562452305667</v>
      </c>
      <c r="BL363" s="51">
        <f t="shared" si="1848"/>
        <v>1.0076372215361573</v>
      </c>
      <c r="BM363" s="258">
        <f>[14]Elec_Power_Sector!AF46</f>
        <v>1.0038418582721278</v>
      </c>
      <c r="BO363" s="258">
        <f>[11]National!CU295</f>
        <v>0.9566431772573305</v>
      </c>
      <c r="BP363" s="258">
        <f>[10]Commercial_Total!X294</f>
        <v>0.97726736278239301</v>
      </c>
      <c r="BQ363" s="258">
        <f>[12]Total_Industrial!AD302</f>
        <v>0.96947352548746446</v>
      </c>
      <c r="BR363" s="51">
        <f t="shared" si="1849"/>
        <v>1.0066120725387284</v>
      </c>
      <c r="BS363" s="263">
        <f t="shared" ref="BS363:BS381" si="1939">AV363/BM363</f>
        <v>0.98217715317175169</v>
      </c>
      <c r="BU363">
        <f t="shared" ref="BU363:BU385" si="1940">BI363*BO363/AR363</f>
        <v>1.0000000000000002</v>
      </c>
      <c r="BV363">
        <f t="shared" si="1934"/>
        <v>1</v>
      </c>
      <c r="BW363">
        <f t="shared" si="1935"/>
        <v>1.0000000402950007</v>
      </c>
      <c r="BX363">
        <f t="shared" si="1936"/>
        <v>1.0000000000000002</v>
      </c>
      <c r="BY363">
        <f t="shared" si="1937"/>
        <v>1</v>
      </c>
      <c r="CA363" s="83">
        <f t="shared" si="1795"/>
        <v>1.0346241400560927</v>
      </c>
      <c r="CB363" s="83">
        <f t="shared" si="1890"/>
        <v>0.9697935506613633</v>
      </c>
      <c r="CC363" s="83">
        <f t="shared" si="1891"/>
        <v>0.97712657690695115</v>
      </c>
      <c r="CD363" s="83">
        <f t="shared" si="1892"/>
        <v>0.98768516846521925</v>
      </c>
      <c r="CE363" s="83">
        <f t="shared" si="1893"/>
        <v>0.98463807465193087</v>
      </c>
      <c r="CF363" s="83">
        <f t="shared" si="1894"/>
        <v>1.004744579060066</v>
      </c>
      <c r="CG363" s="411">
        <f t="shared" si="1766"/>
        <v>1.0109587524377099</v>
      </c>
      <c r="CH363" s="411">
        <f t="shared" si="1895"/>
        <v>1.0109587443583081</v>
      </c>
      <c r="CI363" s="9"/>
      <c r="CJ363" s="84">
        <f t="shared" si="1767"/>
        <v>0.97251242263986148</v>
      </c>
      <c r="CL363" s="87">
        <f t="shared" si="1717"/>
        <v>0.92071467715434407</v>
      </c>
      <c r="CM363" s="87">
        <f t="shared" si="1768"/>
        <v>6.0635791081717729E-4</v>
      </c>
      <c r="CN363" s="92">
        <f t="shared" si="1769"/>
        <v>1</v>
      </c>
      <c r="CO363" s="92">
        <f t="shared" si="1770"/>
        <v>1</v>
      </c>
      <c r="CP363" s="5">
        <f t="shared" si="1771"/>
        <v>1</v>
      </c>
      <c r="CQ363" s="91">
        <f t="shared" si="1896"/>
        <v>1</v>
      </c>
      <c r="CR363" s="37">
        <f t="shared" si="1938"/>
        <v>1.0109587524377099</v>
      </c>
      <c r="CS363">
        <f t="shared" si="1897"/>
        <v>0.97251242263986148</v>
      </c>
      <c r="CT363" s="84">
        <f t="shared" si="1898"/>
        <v>0.98930975993628112</v>
      </c>
      <c r="CU363" s="205"/>
      <c r="CV363" s="244"/>
      <c r="CW363" s="5"/>
      <c r="CX363" s="26">
        <f t="shared" si="1899"/>
        <v>9.7112278688275461E-2</v>
      </c>
      <c r="CY363" s="26">
        <f t="shared" si="1900"/>
        <v>5.2085169646318541E-2</v>
      </c>
      <c r="CZ363" s="26">
        <f t="shared" si="1901"/>
        <v>0.19903919084375474</v>
      </c>
      <c r="DA363" s="26">
        <f t="shared" si="1902"/>
        <v>0.28185327886272293</v>
      </c>
      <c r="DB363" s="26">
        <f t="shared" si="1903"/>
        <v>0.36991008195892849</v>
      </c>
      <c r="DC363">
        <f t="shared" si="1772"/>
        <v>1.0000000000000002</v>
      </c>
      <c r="DE363" s="26">
        <f t="shared" si="1796"/>
        <v>9.9346797209085763E-2</v>
      </c>
      <c r="DF363" s="26">
        <f t="shared" si="1797"/>
        <v>5.2649595844563545E-2</v>
      </c>
      <c r="DG363" s="26">
        <f t="shared" si="1798"/>
        <v>0.19832702662919247</v>
      </c>
      <c r="DH363" s="26">
        <f t="shared" si="1799"/>
        <v>0.27910212562562658</v>
      </c>
      <c r="DI363" s="26">
        <f t="shared" si="1800"/>
        <v>0.37054522053000993</v>
      </c>
      <c r="DJ363" s="26">
        <f t="shared" si="1801"/>
        <v>0.99997076583847821</v>
      </c>
      <c r="DK363" s="26"/>
      <c r="DL363" s="26">
        <f t="shared" si="1802"/>
        <v>9.9349701614309893E-2</v>
      </c>
      <c r="DM363" s="26">
        <f t="shared" si="1803"/>
        <v>5.2651135056350086E-2</v>
      </c>
      <c r="DN363" s="26">
        <f t="shared" si="1804"/>
        <v>0.19833282472302549</v>
      </c>
      <c r="DO363" s="26">
        <f t="shared" si="1805"/>
        <v>0.27911028518078596</v>
      </c>
      <c r="DP363" s="26">
        <f t="shared" si="1806"/>
        <v>0.37055605342552866</v>
      </c>
      <c r="DQ363" s="26">
        <f t="shared" si="1807"/>
        <v>1</v>
      </c>
      <c r="DR363" s="26"/>
      <c r="DS363" s="26"/>
      <c r="DT363" s="26">
        <f t="shared" si="1808"/>
        <v>-4.9643417240230796E-2</v>
      </c>
      <c r="DU363" s="26">
        <f t="shared" si="1809"/>
        <v>-3.3070452773406103E-2</v>
      </c>
      <c r="DV363" s="26">
        <f t="shared" si="1810"/>
        <v>-1.4089731773188953E-2</v>
      </c>
      <c r="DW363" s="26">
        <f t="shared" si="1811"/>
        <v>1.4198514270813136E-2</v>
      </c>
      <c r="DX363" s="26">
        <f t="shared" si="1812"/>
        <v>-1.4149089337174658E-2</v>
      </c>
      <c r="DZ363" s="26">
        <f t="shared" si="1813"/>
        <v>0.98930975993628112</v>
      </c>
      <c r="EA363" s="26">
        <f t="shared" si="1814"/>
        <v>0.79122663332492027</v>
      </c>
      <c r="EB363" s="26">
        <f t="shared" si="1904"/>
        <v>0.98930975993628112</v>
      </c>
      <c r="ED363" s="26">
        <f t="shared" si="1921"/>
        <v>-1.8822275163111111E-2</v>
      </c>
      <c r="EE363" s="26">
        <f t="shared" si="1922"/>
        <v>-1.1586652036454046E-2</v>
      </c>
      <c r="EF363" s="26">
        <f t="shared" si="1923"/>
        <v>-1.8762062511156726E-3</v>
      </c>
      <c r="EG363" s="26">
        <f t="shared" si="1924"/>
        <v>-1.768763363801899E-2</v>
      </c>
      <c r="EH363" s="26">
        <f t="shared" si="1925"/>
        <v>-1.2420080082114864E-2</v>
      </c>
      <c r="EJ363" s="26">
        <f t="shared" si="1926"/>
        <v>0.98768516846521925</v>
      </c>
      <c r="EK363" s="26">
        <f t="shared" si="1815"/>
        <v>0.88269483829127937</v>
      </c>
      <c r="EL363" s="26">
        <f t="shared" si="1905"/>
        <v>0.98768516846521925</v>
      </c>
      <c r="EO363" s="26">
        <f t="shared" si="1816"/>
        <v>-5.3186046526612664E-3</v>
      </c>
      <c r="EP363" s="26">
        <f t="shared" si="1779"/>
        <v>-1.0075445287717939E-2</v>
      </c>
      <c r="EQ363" s="26">
        <f t="shared" si="1780"/>
        <v>1.6912420581960311E-2</v>
      </c>
      <c r="ER363" s="26">
        <f t="shared" si="1781"/>
        <v>7.6082056002063636E-3</v>
      </c>
      <c r="ES363" s="26">
        <f t="shared" si="1782"/>
        <v>8.4852980174539825E-4</v>
      </c>
      <c r="EU363" s="26">
        <f t="shared" si="1927"/>
        <v>1.004744579060066</v>
      </c>
      <c r="EV363" s="26">
        <f t="shared" si="1817"/>
        <v>0.79636847915505538</v>
      </c>
      <c r="EW363" s="26">
        <f t="shared" si="1906"/>
        <v>1.004744579060066</v>
      </c>
      <c r="EX363" s="26"/>
      <c r="EY363" s="26">
        <f t="shared" si="1928"/>
        <v>-4.4324812587569352E-2</v>
      </c>
      <c r="EZ363" s="26">
        <f t="shared" si="1929"/>
        <v>-2.2995007485688133E-2</v>
      </c>
      <c r="FA363" s="26">
        <f t="shared" si="1930"/>
        <v>-3.1002112060149495E-2</v>
      </c>
      <c r="FB363" s="26">
        <f t="shared" si="1931"/>
        <v>6.5903086706070807E-3</v>
      </c>
      <c r="FC363" s="26">
        <f t="shared" si="1932"/>
        <v>-1.4997619138919938E-2</v>
      </c>
      <c r="FD363" s="26"/>
      <c r="FE363" s="26">
        <f t="shared" si="1933"/>
        <v>0.98463807465193087</v>
      </c>
      <c r="FF363" s="26">
        <f t="shared" si="1818"/>
        <v>0.99354343307947812</v>
      </c>
      <c r="FG363" s="26">
        <f t="shared" si="1907"/>
        <v>0.98463807465193087</v>
      </c>
      <c r="FW363" s="26">
        <f t="shared" si="1908"/>
        <v>1.0346241400560927</v>
      </c>
      <c r="FY363" s="8">
        <f t="shared" si="1819"/>
        <v>37</v>
      </c>
      <c r="FZ363" t="b">
        <f t="shared" si="1790"/>
        <v>0</v>
      </c>
      <c r="GD363" s="11"/>
      <c r="GE363" s="11"/>
      <c r="GF363" s="11"/>
      <c r="GG363" s="11" t="str">
        <f t="shared" ca="1" si="1909"/>
        <v/>
      </c>
      <c r="GH363" s="20" t="str">
        <f t="shared" ca="1" si="1872"/>
        <v/>
      </c>
      <c r="GI363" s="20" t="str">
        <f t="shared" ca="1" si="1873"/>
        <v/>
      </c>
      <c r="GJ363" s="20" t="str">
        <f t="shared" ca="1" si="1874"/>
        <v/>
      </c>
      <c r="GN363" s="12" t="str">
        <f t="shared" ca="1" si="1875"/>
        <v/>
      </c>
      <c r="GO363" s="12" t="str">
        <f t="shared" ca="1" si="1876"/>
        <v/>
      </c>
      <c r="GP363" s="12" t="str">
        <f t="shared" ca="1" si="1877"/>
        <v/>
      </c>
      <c r="GQ363" s="12" t="str">
        <f t="shared" ca="1" si="1878"/>
        <v/>
      </c>
      <c r="GR363" s="12" t="str">
        <f t="shared" ca="1" si="1879"/>
        <v/>
      </c>
      <c r="GY363" s="14"/>
      <c r="HA363">
        <f t="shared" si="1741"/>
        <v>0.74572583715575524</v>
      </c>
      <c r="HB363">
        <f t="shared" si="1910"/>
        <v>1.0550929162053477</v>
      </c>
      <c r="HC363">
        <f t="shared" si="1911"/>
        <v>0.98447773364751034</v>
      </c>
      <c r="HD363">
        <f t="shared" si="1912"/>
        <v>1.0597614309264398</v>
      </c>
      <c r="HE363">
        <f t="shared" si="1913"/>
        <v>0.82088799657952072</v>
      </c>
      <c r="HF363">
        <f t="shared" si="1914"/>
        <v>0.82088805285488531</v>
      </c>
      <c r="HH363">
        <f t="shared" si="1915"/>
        <v>1.0387154829333833</v>
      </c>
      <c r="HJ363">
        <f t="shared" si="1916"/>
        <v>1.0462351152098195</v>
      </c>
      <c r="HK363">
        <f t="shared" si="1917"/>
        <v>0.99517305200849293</v>
      </c>
      <c r="HL363">
        <f t="shared" si="1918"/>
        <v>1.1056370938419811</v>
      </c>
      <c r="HM363">
        <f t="shared" si="1919"/>
        <v>1.0746672132417006</v>
      </c>
      <c r="HN363">
        <f t="shared" si="1920"/>
        <v>0.99790601054228489</v>
      </c>
      <c r="HP363" s="8">
        <f t="shared" si="1820"/>
        <v>37</v>
      </c>
      <c r="HQ363" t="b">
        <f t="shared" si="1793"/>
        <v>0</v>
      </c>
      <c r="HT363" s="11"/>
      <c r="HU363" s="11"/>
      <c r="HV363" s="11"/>
      <c r="HW363" s="11" t="str">
        <f t="shared" ca="1" si="1852"/>
        <v/>
      </c>
      <c r="HX363" s="12" t="str">
        <f t="shared" ca="1" si="1853"/>
        <v/>
      </c>
      <c r="HY363" s="12" t="str">
        <f t="shared" ca="1" si="1854"/>
        <v/>
      </c>
      <c r="HZ363" s="12" t="str">
        <f t="shared" ca="1" si="1855"/>
        <v/>
      </c>
      <c r="IC363" s="12" t="str">
        <f t="shared" ca="1" si="1856"/>
        <v/>
      </c>
      <c r="ID363" s="12" t="str">
        <f t="shared" ca="1" si="1857"/>
        <v/>
      </c>
      <c r="IE363" s="12" t="str">
        <f t="shared" ca="1" si="1858"/>
        <v/>
      </c>
      <c r="IF363" s="12" t="str">
        <f t="shared" ca="1" si="1859"/>
        <v/>
      </c>
      <c r="IG363" s="12" t="str">
        <f t="shared" ca="1" si="1860"/>
        <v/>
      </c>
    </row>
    <row r="364" spans="1:241" x14ac:dyDescent="0.2">
      <c r="A364" s="182" t="s">
        <v>1080</v>
      </c>
      <c r="B364" s="1">
        <f t="shared" si="1794"/>
        <v>1987</v>
      </c>
      <c r="C364" s="42">
        <f>'Annual Data - MER Dec 2019 PNNL'!B51</f>
        <v>6923.82</v>
      </c>
      <c r="D364" s="42">
        <f>'Annual Data - MER Dec 2019 PNNL'!E51</f>
        <v>3774.2460000000001</v>
      </c>
      <c r="E364" s="42">
        <f>'Annual Data - MER Dec 2019 PNNL'!H51</f>
        <v>19906.272000000001</v>
      </c>
      <c r="F364" s="42">
        <f>'Annual Data - MER Dec 2019 PNNL'!K51</f>
        <v>21418.800999999999</v>
      </c>
      <c r="G364" s="42">
        <f>'Annual Data - MER Dec 2019 PNNL'!N51</f>
        <v>26987.596000000001</v>
      </c>
      <c r="H364" s="42">
        <f t="shared" si="1762"/>
        <v>79010.735000000001</v>
      </c>
      <c r="I364" s="15">
        <f t="shared" si="1880"/>
        <v>3.2188582018541037</v>
      </c>
      <c r="J364" s="251">
        <f t="shared" si="1763"/>
        <v>52023.138999999996</v>
      </c>
      <c r="K364" s="251"/>
      <c r="L364" s="27">
        <f>[11]National!H296</f>
        <v>6904.1090000000004</v>
      </c>
      <c r="M364" s="42">
        <f>[10]Commercial_Total!D295</f>
        <v>3774.2460000000005</v>
      </c>
      <c r="N364" s="42">
        <f>[12]Total_Industrial!F303</f>
        <v>14311.405493083241</v>
      </c>
      <c r="O364" s="27">
        <f t="shared" si="1821"/>
        <v>20453.715205859604</v>
      </c>
      <c r="P364" s="29">
        <f t="shared" si="1764"/>
        <v>26987.596000000001</v>
      </c>
      <c r="Q364" s="29">
        <f t="shared" si="1765"/>
        <v>72431.071698942847</v>
      </c>
      <c r="R364" s="440">
        <f t="shared" si="1822"/>
        <v>3.2993127069392578</v>
      </c>
      <c r="S364" s="27"/>
      <c r="T364" s="51">
        <f t="shared" si="1823"/>
        <v>0.99715316111626251</v>
      </c>
      <c r="U364" s="51">
        <f t="shared" si="1824"/>
        <v>1.0000000000000002</v>
      </c>
      <c r="V364" s="51">
        <f t="shared" si="1825"/>
        <v>0.7189395127868865</v>
      </c>
      <c r="W364" s="51">
        <f t="shared" si="1826"/>
        <v>0.95494211864891987</v>
      </c>
      <c r="X364" s="51">
        <f t="shared" si="1827"/>
        <v>1</v>
      </c>
      <c r="Y364" s="51">
        <f t="shared" si="1828"/>
        <v>0.91672443876066778</v>
      </c>
      <c r="AA364" s="23">
        <f t="shared" si="1829"/>
        <v>89485.978910346399</v>
      </c>
      <c r="AB364" s="23">
        <f t="shared" si="1881"/>
        <v>60763.476770077759</v>
      </c>
      <c r="AC364" s="27">
        <f t="shared" si="1830"/>
        <v>1953.7808984948601</v>
      </c>
      <c r="AD364" s="58">
        <f t="shared" si="1830"/>
        <v>1.0584149691649238</v>
      </c>
      <c r="AE364" s="27">
        <f t="shared" si="1882"/>
        <v>2397.3514062974918</v>
      </c>
      <c r="AF364" s="27">
        <f t="shared" si="1831"/>
        <v>8511</v>
      </c>
      <c r="AI364" s="267">
        <f t="shared" si="1832"/>
        <v>77.152969482705686</v>
      </c>
      <c r="AJ364" s="267">
        <f t="shared" si="1883"/>
        <v>62.113726873814805</v>
      </c>
      <c r="AK364" s="267">
        <f t="shared" si="1833"/>
        <v>7324.979737548033</v>
      </c>
      <c r="AL364" s="267">
        <f t="shared" si="1834"/>
        <v>19.32485443020267</v>
      </c>
      <c r="AM364" s="231">
        <f t="shared" si="1835"/>
        <v>11257.254956076747</v>
      </c>
      <c r="AN364" s="15"/>
      <c r="AO364" s="34">
        <f t="shared" si="1836"/>
        <v>8.5102892373331986</v>
      </c>
      <c r="AP364" s="34">
        <f t="shared" si="1837"/>
        <v>9.2833668194101744</v>
      </c>
      <c r="AR364" s="26">
        <f t="shared" si="1838"/>
        <v>0.94019743201710326</v>
      </c>
      <c r="AS364" s="26">
        <f t="shared" si="1884"/>
        <v>0.96810930356439262</v>
      </c>
      <c r="AT364" s="26">
        <f t="shared" si="1839"/>
        <v>0.95556894769029654</v>
      </c>
      <c r="AU364" s="26">
        <f t="shared" si="1840"/>
        <v>0.99703874211736232</v>
      </c>
      <c r="AV364" s="26">
        <f t="shared" si="1841"/>
        <v>0.97106457731289642</v>
      </c>
      <c r="AW364" s="26">
        <f t="shared" si="1842"/>
        <v>0.96484280295590819</v>
      </c>
      <c r="AZ364" s="34">
        <f t="shared" si="1885"/>
        <v>10.514155670349712</v>
      </c>
      <c r="BA364" s="34">
        <f t="shared" si="1886"/>
        <v>7.1394050957675663</v>
      </c>
      <c r="BB364" s="34">
        <f t="shared" si="1887"/>
        <v>0.22955949929442607</v>
      </c>
      <c r="BC364">
        <f t="shared" si="1888"/>
        <v>1.2435847364174876E-4</v>
      </c>
      <c r="BD364" s="34">
        <f t="shared" si="1889"/>
        <v>0.28167681897514885</v>
      </c>
      <c r="BE364" s="34"/>
      <c r="BI364" s="258">
        <f>[11]National!CQ296</f>
        <v>0.97372130173415794</v>
      </c>
      <c r="BJ364" s="258">
        <f>[10]Commercial_Total!Y295</f>
        <v>0.99173857618252925</v>
      </c>
      <c r="BK364" s="258">
        <f>[12]Total_Industrial!Z303</f>
        <v>0.97242314114551609</v>
      </c>
      <c r="BL364" s="51">
        <f t="shared" si="1848"/>
        <v>0.98888140040798556</v>
      </c>
      <c r="BM364" s="258">
        <f>[14]Elec_Power_Sector!AF47</f>
        <v>0.9976559991844649</v>
      </c>
      <c r="BO364" s="258">
        <f>[11]National!CU296</f>
        <v>0.96557139126221248</v>
      </c>
      <c r="BP364" s="258">
        <f>[10]Commercial_Total!X295</f>
        <v>0.97617388978747588</v>
      </c>
      <c r="BQ364" s="258">
        <f>[12]Total_Industrial!AD303</f>
        <v>0.98266793094748361</v>
      </c>
      <c r="BR364" s="51">
        <f t="shared" si="1849"/>
        <v>1.0082490597012059</v>
      </c>
      <c r="BS364" s="263">
        <f t="shared" si="1939"/>
        <v>0.97334610136830158</v>
      </c>
      <c r="BU364">
        <f t="shared" si="1940"/>
        <v>1.0000000000000002</v>
      </c>
      <c r="BV364">
        <f t="shared" si="1934"/>
        <v>0.99999999999999989</v>
      </c>
      <c r="BW364">
        <f t="shared" si="1935"/>
        <v>1.0000000925360968</v>
      </c>
      <c r="BX364">
        <f t="shared" si="1936"/>
        <v>1.0000000000000009</v>
      </c>
      <c r="BY364">
        <f t="shared" si="1937"/>
        <v>1</v>
      </c>
      <c r="CA364" s="83">
        <f t="shared" si="1795"/>
        <v>1.0704179295946472</v>
      </c>
      <c r="CB364" s="83">
        <f t="shared" si="1890"/>
        <v>0.96692264893960522</v>
      </c>
      <c r="CC364" s="83">
        <f t="shared" si="1891"/>
        <v>0.96484280295590819</v>
      </c>
      <c r="CD364" s="83">
        <f t="shared" si="1892"/>
        <v>0.99281511050130844</v>
      </c>
      <c r="CE364" s="83">
        <f t="shared" si="1893"/>
        <v>0.98525026085486311</v>
      </c>
      <c r="CF364" s="83">
        <f t="shared" si="1894"/>
        <v>0.98637403765122966</v>
      </c>
      <c r="CG364" s="411">
        <f t="shared" si="1766"/>
        <v>1.0327850544779391</v>
      </c>
      <c r="CH364" s="411">
        <f t="shared" si="1895"/>
        <v>1.0327850355243595</v>
      </c>
      <c r="CI364" s="9"/>
      <c r="CJ364" s="84">
        <f t="shared" si="1767"/>
        <v>0.97817134660206384</v>
      </c>
      <c r="CL364" s="87">
        <f t="shared" si="1717"/>
        <v>0.86719650100980861</v>
      </c>
      <c r="CM364" s="87">
        <f t="shared" si="1768"/>
        <v>6.0361244734185616E-4</v>
      </c>
      <c r="CN364" s="92">
        <f t="shared" si="1769"/>
        <v>1</v>
      </c>
      <c r="CO364" s="92">
        <f t="shared" si="1770"/>
        <v>1</v>
      </c>
      <c r="CP364" s="5">
        <f t="shared" si="1771"/>
        <v>1</v>
      </c>
      <c r="CQ364" s="91">
        <f t="shared" si="1896"/>
        <v>1</v>
      </c>
      <c r="CR364" s="37">
        <f t="shared" si="1938"/>
        <v>1.0327850544779391</v>
      </c>
      <c r="CS364">
        <f t="shared" si="1897"/>
        <v>0.97817134660206384</v>
      </c>
      <c r="CT364" s="84">
        <f t="shared" si="1898"/>
        <v>0.97182526006148717</v>
      </c>
      <c r="CU364" s="205"/>
      <c r="CV364" s="244"/>
      <c r="CW364" s="5"/>
      <c r="CX364" s="26">
        <f t="shared" si="1899"/>
        <v>9.5319713460773878E-2</v>
      </c>
      <c r="CY364" s="26">
        <f t="shared" si="1900"/>
        <v>5.2108106527644915E-2</v>
      </c>
      <c r="CZ364" s="26">
        <f t="shared" si="1901"/>
        <v>0.1975865489408756</v>
      </c>
      <c r="DA364" s="26">
        <f t="shared" si="1902"/>
        <v>0.28238868659675143</v>
      </c>
      <c r="DB364" s="26">
        <f t="shared" si="1903"/>
        <v>0.37259694447395419</v>
      </c>
      <c r="DC364">
        <f t="shared" si="1772"/>
        <v>1</v>
      </c>
      <c r="DE364" s="26">
        <f t="shared" si="1796"/>
        <v>9.6213212957557692E-2</v>
      </c>
      <c r="DF364" s="26">
        <f t="shared" si="1797"/>
        <v>5.2096637245436742E-2</v>
      </c>
      <c r="DG364" s="26">
        <f t="shared" si="1798"/>
        <v>0.19831198317223631</v>
      </c>
      <c r="DH364" s="26">
        <f t="shared" si="1799"/>
        <v>0.28212089805520846</v>
      </c>
      <c r="DI364" s="26">
        <f t="shared" si="1800"/>
        <v>0.37125189274796033</v>
      </c>
      <c r="DJ364" s="26">
        <f t="shared" si="1801"/>
        <v>0.99999462417839957</v>
      </c>
      <c r="DK364" s="26"/>
      <c r="DL364" s="26">
        <f t="shared" si="1802"/>
        <v>9.6213730185406687E-2</v>
      </c>
      <c r="DM364" s="26">
        <f t="shared" si="1803"/>
        <v>5.2096917309170127E-2</v>
      </c>
      <c r="DN364" s="26">
        <f t="shared" si="1804"/>
        <v>0.19831304926781021</v>
      </c>
      <c r="DO364" s="26">
        <f t="shared" si="1805"/>
        <v>0.28212241469497934</v>
      </c>
      <c r="DP364" s="26">
        <f t="shared" si="1806"/>
        <v>0.37125388854263358</v>
      </c>
      <c r="DQ364" s="26">
        <f t="shared" si="1807"/>
        <v>1</v>
      </c>
      <c r="DR364" s="26"/>
      <c r="DS364" s="26"/>
      <c r="DT364" s="26">
        <f t="shared" si="1808"/>
        <v>-1.2021974471173827E-2</v>
      </c>
      <c r="DU364" s="26">
        <f t="shared" si="1809"/>
        <v>6.601715985765453E-4</v>
      </c>
      <c r="DV364" s="26">
        <f t="shared" si="1810"/>
        <v>-3.1358627377049038E-2</v>
      </c>
      <c r="DW364" s="26">
        <f t="shared" si="1811"/>
        <v>-1.7164165352648669E-2</v>
      </c>
      <c r="DX364" s="26">
        <f t="shared" si="1812"/>
        <v>-1.5213217578557453E-2</v>
      </c>
      <c r="DZ364" s="26">
        <f t="shared" si="1813"/>
        <v>0.98232656688242903</v>
      </c>
      <c r="EA364" s="26">
        <f t="shared" si="1814"/>
        <v>0.77724294234001146</v>
      </c>
      <c r="EB364" s="26">
        <f t="shared" si="1904"/>
        <v>0.97182526006148717</v>
      </c>
      <c r="ED364" s="26">
        <f t="shared" si="1921"/>
        <v>-1.9260211516351381E-2</v>
      </c>
      <c r="EE364" s="26">
        <f t="shared" si="1922"/>
        <v>-1.2870906723022211E-2</v>
      </c>
      <c r="EF364" s="26">
        <f t="shared" si="1923"/>
        <v>1.1382583180280792E-2</v>
      </c>
      <c r="EG364" s="26">
        <f t="shared" si="1924"/>
        <v>6.4109499383123028E-3</v>
      </c>
      <c r="EH364" s="26">
        <f t="shared" si="1925"/>
        <v>9.7995100042984305E-3</v>
      </c>
      <c r="EJ364" s="26">
        <f t="shared" si="1926"/>
        <v>1.0051939040899649</v>
      </c>
      <c r="EK364" s="26">
        <f t="shared" si="1815"/>
        <v>0.88727947062207135</v>
      </c>
      <c r="EL364" s="26">
        <f t="shared" si="1905"/>
        <v>0.99281511050130844</v>
      </c>
      <c r="EO364" s="26">
        <f t="shared" si="1816"/>
        <v>-2.1311549482126668E-2</v>
      </c>
      <c r="EP364" s="26">
        <f t="shared" si="1779"/>
        <v>1.7797067857114469E-3</v>
      </c>
      <c r="EQ364" s="26">
        <f t="shared" si="1780"/>
        <v>-4.4876659435822704E-2</v>
      </c>
      <c r="ER364" s="26">
        <f t="shared" si="1781"/>
        <v>-1.8789078848142186E-2</v>
      </c>
      <c r="ES364" s="26">
        <f t="shared" si="1782"/>
        <v>-6.1812494680424232E-3</v>
      </c>
      <c r="EU364" s="26">
        <f t="shared" si="1927"/>
        <v>0.98171620749024413</v>
      </c>
      <c r="EV364" s="26">
        <f t="shared" si="1817"/>
        <v>0.78180784312087448</v>
      </c>
      <c r="EW364" s="26">
        <f t="shared" si="1906"/>
        <v>0.98637403765122966</v>
      </c>
      <c r="EX364" s="26"/>
      <c r="EY364" s="26">
        <f t="shared" si="1928"/>
        <v>9.2895750109527522E-3</v>
      </c>
      <c r="EZ364" s="26">
        <f t="shared" si="1929"/>
        <v>-1.1195351871350918E-3</v>
      </c>
      <c r="FA364" s="26">
        <f t="shared" si="1930"/>
        <v>1.3518084299866378E-2</v>
      </c>
      <c r="FB364" s="26">
        <f t="shared" si="1931"/>
        <v>1.6249134954939861E-3</v>
      </c>
      <c r="FC364" s="26">
        <f t="shared" si="1932"/>
        <v>-9.0319681105152181E-3</v>
      </c>
      <c r="FD364" s="26"/>
      <c r="FE364" s="26">
        <f t="shared" si="1933"/>
        <v>1.0006217372846857</v>
      </c>
      <c r="FF364" s="26">
        <f t="shared" si="1818"/>
        <v>0.99416115607577826</v>
      </c>
      <c r="FG364" s="26">
        <f t="shared" si="1907"/>
        <v>0.98525026085486311</v>
      </c>
      <c r="FW364" s="26">
        <f t="shared" si="1908"/>
        <v>1.0704179295946472</v>
      </c>
      <c r="FY364" s="8">
        <f t="shared" si="1819"/>
        <v>38</v>
      </c>
      <c r="FZ364" t="b">
        <f t="shared" si="1790"/>
        <v>0</v>
      </c>
      <c r="GD364" s="11"/>
      <c r="GE364" s="11"/>
      <c r="GF364" s="11"/>
      <c r="GG364" s="11" t="str">
        <f t="shared" ca="1" si="1909"/>
        <v/>
      </c>
      <c r="GH364" s="20" t="str">
        <f t="shared" ca="1" si="1872"/>
        <v/>
      </c>
      <c r="GI364" s="20" t="str">
        <f t="shared" ca="1" si="1873"/>
        <v/>
      </c>
      <c r="GJ364" s="20" t="str">
        <f t="shared" ca="1" si="1874"/>
        <v/>
      </c>
      <c r="GN364" s="12" t="str">
        <f t="shared" ca="1" si="1875"/>
        <v/>
      </c>
      <c r="GO364" s="12" t="str">
        <f t="shared" ca="1" si="1876"/>
        <v/>
      </c>
      <c r="GP364" s="12" t="str">
        <f t="shared" ca="1" si="1877"/>
        <v/>
      </c>
      <c r="GQ364" s="12" t="str">
        <f t="shared" ca="1" si="1878"/>
        <v/>
      </c>
      <c r="GR364" s="12" t="str">
        <f t="shared" ca="1" si="1879"/>
        <v/>
      </c>
      <c r="GY364" s="14"/>
      <c r="HA364">
        <f t="shared" si="1741"/>
        <v>0.77152491977446191</v>
      </c>
      <c r="HB364">
        <f t="shared" si="1910"/>
        <v>1.0605729676181197</v>
      </c>
      <c r="HC364">
        <f t="shared" si="1911"/>
        <v>0.98508982016046187</v>
      </c>
      <c r="HD364">
        <f t="shared" si="1912"/>
        <v>1.0403849728135388</v>
      </c>
      <c r="HE364">
        <f t="shared" si="1913"/>
        <v>0.83861072691974514</v>
      </c>
      <c r="HF364">
        <f t="shared" si="1914"/>
        <v>0.83861077572199516</v>
      </c>
      <c r="HH364">
        <f t="shared" si="1915"/>
        <v>1.0447596339379808</v>
      </c>
      <c r="HJ364">
        <f t="shared" si="1916"/>
        <v>1.0337326063647208</v>
      </c>
      <c r="HK364">
        <f t="shared" si="1917"/>
        <v>0.99583025390224111</v>
      </c>
      <c r="HL364">
        <f t="shared" si="1918"/>
        <v>1.0715038156504448</v>
      </c>
      <c r="HM364">
        <f t="shared" si="1919"/>
        <v>1.0563788487409187</v>
      </c>
      <c r="HN364">
        <f t="shared" si="1920"/>
        <v>0.98283954457667566</v>
      </c>
      <c r="HP364" s="8">
        <f t="shared" si="1820"/>
        <v>38</v>
      </c>
      <c r="HQ364" t="b">
        <f t="shared" si="1793"/>
        <v>0</v>
      </c>
      <c r="HT364" s="11"/>
      <c r="HU364" s="11"/>
      <c r="HV364" s="11"/>
      <c r="HW364" s="11" t="str">
        <f t="shared" ca="1" si="1852"/>
        <v/>
      </c>
      <c r="HX364" s="12" t="str">
        <f t="shared" ca="1" si="1853"/>
        <v/>
      </c>
      <c r="HY364" s="12" t="str">
        <f t="shared" ca="1" si="1854"/>
        <v/>
      </c>
      <c r="HZ364" s="12" t="str">
        <f t="shared" ca="1" si="1855"/>
        <v/>
      </c>
      <c r="IC364" s="12" t="str">
        <f t="shared" ca="1" si="1856"/>
        <v/>
      </c>
      <c r="ID364" s="12" t="str">
        <f t="shared" ca="1" si="1857"/>
        <v/>
      </c>
      <c r="IE364" s="12" t="str">
        <f t="shared" ca="1" si="1858"/>
        <v/>
      </c>
      <c r="IF364" s="12" t="str">
        <f t="shared" ca="1" si="1859"/>
        <v/>
      </c>
      <c r="IG364" s="12" t="str">
        <f t="shared" ca="1" si="1860"/>
        <v/>
      </c>
    </row>
    <row r="365" spans="1:241" x14ac:dyDescent="0.2">
      <c r="A365" s="182" t="s">
        <v>1080</v>
      </c>
      <c r="B365" s="1">
        <f t="shared" si="1794"/>
        <v>1988</v>
      </c>
      <c r="C365" s="42">
        <f>'Annual Data - MER Dec 2019 PNNL'!B52</f>
        <v>7357.23</v>
      </c>
      <c r="D365" s="42">
        <f>'Annual Data - MER Dec 2019 PNNL'!E52</f>
        <v>3994.027</v>
      </c>
      <c r="E365" s="42">
        <f>'Annual Data - MER Dec 2019 PNNL'!H52</f>
        <v>20811.18</v>
      </c>
      <c r="F365" s="42">
        <f>'Annual Data - MER Dec 2019 PNNL'!K52</f>
        <v>22266.632000000001</v>
      </c>
      <c r="G365" s="42">
        <f>'Annual Data - MER Dec 2019 PNNL'!N52</f>
        <v>28226.734</v>
      </c>
      <c r="H365" s="42">
        <f t="shared" si="1762"/>
        <v>82655.803</v>
      </c>
      <c r="I365" s="15">
        <f t="shared" si="1880"/>
        <v>3.2089147440602912</v>
      </c>
      <c r="J365" s="251">
        <f t="shared" si="1763"/>
        <v>54429.069000000003</v>
      </c>
      <c r="K365" s="251"/>
      <c r="L365" s="27">
        <f>[11]National!H297</f>
        <v>7340.0110000000004</v>
      </c>
      <c r="M365" s="42">
        <f>[10]Commercial_Total!D296</f>
        <v>3994.027</v>
      </c>
      <c r="N365" s="42">
        <f>[12]Total_Industrial!F304</f>
        <v>15301.27798134158</v>
      </c>
      <c r="O365" s="27">
        <f t="shared" si="1821"/>
        <v>21007.131787469683</v>
      </c>
      <c r="P365" s="29">
        <f t="shared" si="1764"/>
        <v>28226.734</v>
      </c>
      <c r="Q365" s="29">
        <f t="shared" si="1765"/>
        <v>75869.181768811264</v>
      </c>
      <c r="R365" s="440">
        <f t="shared" si="1822"/>
        <v>3.2807363012962605</v>
      </c>
      <c r="S365" s="27"/>
      <c r="T365" s="51">
        <f t="shared" si="1823"/>
        <v>0.99765958111952469</v>
      </c>
      <c r="U365" s="51">
        <f t="shared" si="1824"/>
        <v>1</v>
      </c>
      <c r="V365" s="51">
        <f t="shared" si="1825"/>
        <v>0.73524317128301131</v>
      </c>
      <c r="W365" s="51">
        <f t="shared" si="1826"/>
        <v>0.9434355311332977</v>
      </c>
      <c r="X365" s="51">
        <f t="shared" si="1827"/>
        <v>1</v>
      </c>
      <c r="Y365" s="51">
        <f t="shared" si="1828"/>
        <v>0.91789298530934682</v>
      </c>
      <c r="AA365" s="23">
        <f t="shared" si="1829"/>
        <v>90911.24345826685</v>
      </c>
      <c r="AB365" s="23">
        <f t="shared" si="1881"/>
        <v>62000.598696130473</v>
      </c>
      <c r="AC365" s="27">
        <f t="shared" si="1830"/>
        <v>2036.7312494111513</v>
      </c>
      <c r="AD365" s="58">
        <f t="shared" si="1830"/>
        <v>1.0991398319611194</v>
      </c>
      <c r="AE365" s="27">
        <f t="shared" si="1882"/>
        <v>2521.6237370161311</v>
      </c>
      <c r="AF365" s="27">
        <f t="shared" si="1831"/>
        <v>8866.5</v>
      </c>
      <c r="AI365" s="267">
        <f t="shared" si="1832"/>
        <v>80.738209277375688</v>
      </c>
      <c r="AJ365" s="267">
        <f t="shared" si="1883"/>
        <v>64.419168266019852</v>
      </c>
      <c r="AK365" s="267">
        <f t="shared" si="1833"/>
        <v>7512.6642190840848</v>
      </c>
      <c r="AL365" s="267">
        <f t="shared" si="1834"/>
        <v>19.112337826924264</v>
      </c>
      <c r="AM365" s="231">
        <f t="shared" si="1835"/>
        <v>11193.872260022839</v>
      </c>
      <c r="AN365" s="15"/>
      <c r="AO365" s="34">
        <f t="shared" si="1836"/>
        <v>8.556835478352367</v>
      </c>
      <c r="AP365" s="34">
        <f t="shared" si="1837"/>
        <v>9.3222582755314942</v>
      </c>
      <c r="AR365" s="26">
        <f t="shared" si="1838"/>
        <v>0.98388769139033261</v>
      </c>
      <c r="AS365" s="26">
        <f t="shared" si="1884"/>
        <v>1.0040420896480604</v>
      </c>
      <c r="AT365" s="26">
        <f t="shared" si="1839"/>
        <v>0.98005303760523166</v>
      </c>
      <c r="AU365" s="26">
        <f t="shared" si="1840"/>
        <v>0.98607424623579953</v>
      </c>
      <c r="AV365" s="26">
        <f t="shared" si="1841"/>
        <v>0.96559710845013291</v>
      </c>
      <c r="AW365" s="26">
        <f t="shared" si="1842"/>
        <v>0.97011992155899684</v>
      </c>
      <c r="AZ365" s="34">
        <f t="shared" si="1885"/>
        <v>10.253340490415255</v>
      </c>
      <c r="BA365" s="34">
        <f t="shared" si="1886"/>
        <v>6.9926801664840097</v>
      </c>
      <c r="BB365" s="34">
        <f t="shared" si="1887"/>
        <v>0.22971084976159153</v>
      </c>
      <c r="BC365">
        <f t="shared" si="1888"/>
        <v>1.2396546912097438E-4</v>
      </c>
      <c r="BD365" s="34">
        <f t="shared" si="1889"/>
        <v>0.28439900039656357</v>
      </c>
      <c r="BE365" s="34"/>
      <c r="BI365" s="258">
        <f>[11]National!CQ297</f>
        <v>0.97041694436778003</v>
      </c>
      <c r="BJ365" s="258">
        <f>[10]Commercial_Total!Y296</f>
        <v>1.0038084321053482</v>
      </c>
      <c r="BK365" s="258">
        <f>[12]Total_Industrial!Z304</f>
        <v>1.0004344058647567</v>
      </c>
      <c r="BL365" s="51">
        <f t="shared" si="1848"/>
        <v>0.9740290738609132</v>
      </c>
      <c r="BM365" s="258">
        <f>[14]Elec_Power_Sector!AF48</f>
        <v>0.99444917449909387</v>
      </c>
      <c r="BO365" s="258">
        <f>[11]National!CU297</f>
        <v>1.0138814012891426</v>
      </c>
      <c r="BP365" s="258">
        <f>[10]Commercial_Total!X296</f>
        <v>1.0002327710499723</v>
      </c>
      <c r="BQ365" s="258">
        <f>[12]Total_Industrial!AD304</f>
        <v>0.97962760682463568</v>
      </c>
      <c r="BR365" s="51">
        <f t="shared" si="1849"/>
        <v>1.0123663376157153</v>
      </c>
      <c r="BS365" s="263">
        <f t="shared" si="1939"/>
        <v>0.97098688722478577</v>
      </c>
      <c r="BU365">
        <f t="shared" si="1940"/>
        <v>1.0000000000000002</v>
      </c>
      <c r="BV365">
        <f t="shared" si="1934"/>
        <v>1</v>
      </c>
      <c r="BW365">
        <f t="shared" si="1935"/>
        <v>1.0000001277452153</v>
      </c>
      <c r="BX365">
        <f t="shared" si="1936"/>
        <v>1.0000000000000002</v>
      </c>
      <c r="BY365">
        <f t="shared" si="1937"/>
        <v>1</v>
      </c>
      <c r="CA365" s="83">
        <f t="shared" si="1795"/>
        <v>1.1151287243274515</v>
      </c>
      <c r="CB365" s="83">
        <f t="shared" si="1890"/>
        <v>0.97097344543461372</v>
      </c>
      <c r="CC365" s="83">
        <f t="shared" si="1891"/>
        <v>0.97011992155899684</v>
      </c>
      <c r="CD365" s="83">
        <f t="shared" si="1892"/>
        <v>0.99214773735817208</v>
      </c>
      <c r="CE365" s="83">
        <f t="shared" si="1893"/>
        <v>0.99076439625023771</v>
      </c>
      <c r="CF365" s="83">
        <f t="shared" si="1894"/>
        <v>0.98691260564332484</v>
      </c>
      <c r="CG365" s="411">
        <f t="shared" si="1766"/>
        <v>1.0818086180297914</v>
      </c>
      <c r="CH365" s="411">
        <f t="shared" si="1895"/>
        <v>1.0818085905727315</v>
      </c>
      <c r="CI365" s="9"/>
      <c r="CJ365" s="84">
        <f t="shared" si="1767"/>
        <v>0.9829846539947088</v>
      </c>
      <c r="CL365" s="87">
        <f t="shared" si="1717"/>
        <v>0.95467740019902103</v>
      </c>
      <c r="CM365" s="87">
        <f t="shared" si="1768"/>
        <v>5.8065657298196659E-4</v>
      </c>
      <c r="CN365" s="92">
        <f t="shared" si="1769"/>
        <v>1</v>
      </c>
      <c r="CO365" s="92">
        <f t="shared" si="1770"/>
        <v>1</v>
      </c>
      <c r="CP365" s="5">
        <f t="shared" si="1771"/>
        <v>1</v>
      </c>
      <c r="CQ365" s="91">
        <f t="shared" si="1896"/>
        <v>1</v>
      </c>
      <c r="CR365" s="37">
        <f t="shared" si="1938"/>
        <v>1.0818086180297914</v>
      </c>
      <c r="CS365">
        <f t="shared" si="1897"/>
        <v>0.9829846539947088</v>
      </c>
      <c r="CT365" s="84">
        <f t="shared" si="1898"/>
        <v>0.97779784706476314</v>
      </c>
      <c r="CU365" s="205"/>
      <c r="CV365" s="244"/>
      <c r="CW365" s="5"/>
      <c r="CX365" s="26">
        <f t="shared" si="1899"/>
        <v>9.6745619616229656E-2</v>
      </c>
      <c r="CY365" s="26">
        <f t="shared" si="1900"/>
        <v>5.2643601880017737E-2</v>
      </c>
      <c r="CZ365" s="26">
        <f t="shared" si="1901"/>
        <v>0.20167975487026693</v>
      </c>
      <c r="DA365" s="26">
        <f t="shared" si="1902"/>
        <v>0.27688623097956505</v>
      </c>
      <c r="DB365" s="26">
        <f t="shared" si="1903"/>
        <v>0.3720447926539206</v>
      </c>
      <c r="DC365">
        <f t="shared" si="1772"/>
        <v>1</v>
      </c>
      <c r="DE365" s="26">
        <f t="shared" si="1796"/>
        <v>9.6030902175116076E-2</v>
      </c>
      <c r="DF365" s="26">
        <f t="shared" si="1797"/>
        <v>5.2375397954675912E-2</v>
      </c>
      <c r="DG365" s="26">
        <f t="shared" si="1798"/>
        <v>0.19962615790840887</v>
      </c>
      <c r="DH365" s="26">
        <f t="shared" si="1799"/>
        <v>0.27962843585553843</v>
      </c>
      <c r="DI365" s="26">
        <f t="shared" si="1800"/>
        <v>0.37232080032716303</v>
      </c>
      <c r="DJ365" s="26">
        <f t="shared" si="1801"/>
        <v>0.99998169422090233</v>
      </c>
      <c r="DK365" s="26"/>
      <c r="DL365" s="26">
        <f t="shared" si="1802"/>
        <v>9.6032660127778544E-2</v>
      </c>
      <c r="DM365" s="26">
        <f t="shared" si="1803"/>
        <v>5.2376356744692418E-2</v>
      </c>
      <c r="DN365" s="26">
        <f t="shared" si="1804"/>
        <v>0.19962981228765392</v>
      </c>
      <c r="DO365" s="26">
        <f t="shared" si="1805"/>
        <v>0.27963355476562024</v>
      </c>
      <c r="DP365" s="26">
        <f t="shared" si="1806"/>
        <v>0.37232761607425485</v>
      </c>
      <c r="DQ365" s="26">
        <f t="shared" si="1807"/>
        <v>1</v>
      </c>
      <c r="DR365" s="26"/>
      <c r="DS365" s="26"/>
      <c r="DT365" s="26">
        <f t="shared" si="1808"/>
        <v>4.5421868501730828E-2</v>
      </c>
      <c r="DU365" s="26">
        <f t="shared" si="1809"/>
        <v>3.6444223525885895E-2</v>
      </c>
      <c r="DV365" s="26">
        <f t="shared" si="1810"/>
        <v>2.529977037362224E-2</v>
      </c>
      <c r="DW365" s="26">
        <f t="shared" si="1811"/>
        <v>-1.10579756906147E-2</v>
      </c>
      <c r="DX365" s="26">
        <f t="shared" si="1812"/>
        <v>-5.6462968503952025E-3</v>
      </c>
      <c r="DZ365" s="26">
        <f t="shared" si="1813"/>
        <v>1.0061457416767476</v>
      </c>
      <c r="EA365" s="26">
        <f t="shared" si="1814"/>
        <v>0.78201967668370842</v>
      </c>
      <c r="EB365" s="26">
        <f t="shared" si="1904"/>
        <v>0.97779784706476314</v>
      </c>
      <c r="ED365" s="26">
        <f t="shared" si="1921"/>
        <v>-2.5118954299913687E-2</v>
      </c>
      <c r="EE365" s="26">
        <f t="shared" si="1922"/>
        <v>-2.0765541522413472E-2</v>
      </c>
      <c r="EF365" s="26">
        <f t="shared" si="1923"/>
        <v>6.5909098183858969E-4</v>
      </c>
      <c r="EG365" s="26">
        <f t="shared" si="1924"/>
        <v>-3.1652594149692952E-3</v>
      </c>
      <c r="EH365" s="26">
        <f t="shared" si="1925"/>
        <v>9.6178014046343976E-3</v>
      </c>
      <c r="EJ365" s="26">
        <f t="shared" si="1926"/>
        <v>0.99932779715369224</v>
      </c>
      <c r="EK365" s="26">
        <f t="shared" si="1815"/>
        <v>0.88668303883644872</v>
      </c>
      <c r="EL365" s="26">
        <f t="shared" si="1905"/>
        <v>0.99214773735817208</v>
      </c>
      <c r="EO365" s="26">
        <f t="shared" si="1816"/>
        <v>-3.3993061500653663E-3</v>
      </c>
      <c r="EP365" s="26">
        <f t="shared" si="1779"/>
        <v>1.2096936890067796E-2</v>
      </c>
      <c r="EQ365" s="26">
        <f t="shared" si="1780"/>
        <v>2.8398550391707796E-2</v>
      </c>
      <c r="ER365" s="26">
        <f t="shared" si="1781"/>
        <v>-1.5133252577297423E-2</v>
      </c>
      <c r="ES365" s="26">
        <f t="shared" si="1782"/>
        <v>-3.2195362953114366E-3</v>
      </c>
      <c r="EU365" s="26">
        <f t="shared" si="1927"/>
        <v>1.0005460078748398</v>
      </c>
      <c r="EV365" s="26">
        <f t="shared" si="1817"/>
        <v>0.78223471635983</v>
      </c>
      <c r="EW365" s="26">
        <f t="shared" si="1906"/>
        <v>0.98691260564332484</v>
      </c>
      <c r="EX365" s="26"/>
      <c r="EY365" s="26">
        <f t="shared" si="1928"/>
        <v>4.8821174651796251E-2</v>
      </c>
      <c r="EZ365" s="26">
        <f t="shared" si="1929"/>
        <v>2.4347286635817953E-2</v>
      </c>
      <c r="FA365" s="26">
        <f t="shared" si="1930"/>
        <v>-3.0987448089709511E-3</v>
      </c>
      <c r="FB365" s="26">
        <f t="shared" si="1931"/>
        <v>4.0752768866820508E-3</v>
      </c>
      <c r="FC365" s="26">
        <f t="shared" si="1932"/>
        <v>-2.4267605550837251E-3</v>
      </c>
      <c r="FD365" s="26"/>
      <c r="FE365" s="26">
        <f t="shared" si="1933"/>
        <v>1.0055966850397891</v>
      </c>
      <c r="FF365" s="26">
        <f t="shared" si="1818"/>
        <v>0.99972516294512692</v>
      </c>
      <c r="FG365" s="26">
        <f t="shared" si="1907"/>
        <v>0.99076439625023771</v>
      </c>
      <c r="FW365" s="26">
        <f t="shared" si="1908"/>
        <v>1.1151287243274515</v>
      </c>
      <c r="FY365" s="8">
        <f t="shared" si="1819"/>
        <v>39</v>
      </c>
      <c r="FZ365" t="b">
        <f t="shared" si="1790"/>
        <v>0</v>
      </c>
      <c r="GD365" s="11"/>
      <c r="GE365" s="11"/>
      <c r="GF365" s="11"/>
      <c r="GG365" s="11" t="str">
        <f t="shared" ca="1" si="1909"/>
        <v/>
      </c>
      <c r="GH365" s="20" t="str">
        <f t="shared" ca="1" si="1872"/>
        <v/>
      </c>
      <c r="GI365" s="20" t="str">
        <f t="shared" ca="1" si="1873"/>
        <v/>
      </c>
      <c r="GJ365" s="20" t="str">
        <f t="shared" ca="1" si="1874"/>
        <v/>
      </c>
      <c r="GN365" s="12" t="str">
        <f t="shared" ca="1" si="1875"/>
        <v/>
      </c>
      <c r="GO365" s="12" t="str">
        <f t="shared" ca="1" si="1876"/>
        <v/>
      </c>
      <c r="GP365" s="12" t="str">
        <f t="shared" ca="1" si="1877"/>
        <v/>
      </c>
      <c r="GQ365" s="12" t="str">
        <f t="shared" ca="1" si="1878"/>
        <v/>
      </c>
      <c r="GR365" s="12" t="str">
        <f t="shared" ca="1" si="1879"/>
        <v/>
      </c>
      <c r="GY365" s="14"/>
      <c r="HA365">
        <f t="shared" si="1741"/>
        <v>0.80375111046648651</v>
      </c>
      <c r="HB365">
        <f t="shared" si="1910"/>
        <v>1.0598600474505695</v>
      </c>
      <c r="HC365">
        <f t="shared" si="1911"/>
        <v>0.99060305761980239</v>
      </c>
      <c r="HD365">
        <f t="shared" si="1912"/>
        <v>1.04095303120156</v>
      </c>
      <c r="HE365">
        <f t="shared" si="1913"/>
        <v>0.87841735085195982</v>
      </c>
      <c r="HF365">
        <f t="shared" si="1914"/>
        <v>0.87841739579651257</v>
      </c>
      <c r="HH365">
        <f t="shared" si="1915"/>
        <v>1.0499006036536032</v>
      </c>
      <c r="HJ365">
        <f t="shared" si="1916"/>
        <v>1.0817693741292782</v>
      </c>
      <c r="HK365">
        <f t="shared" si="1917"/>
        <v>1.0327919434112334</v>
      </c>
      <c r="HL365">
        <f t="shared" si="1918"/>
        <v>1.098958449698562</v>
      </c>
      <c r="HM365">
        <f t="shared" si="1919"/>
        <v>1.0447617860861693</v>
      </c>
      <c r="HN365">
        <f t="shared" si="1920"/>
        <v>0.97730577809748287</v>
      </c>
      <c r="HP365" s="8">
        <f t="shared" si="1820"/>
        <v>39</v>
      </c>
      <c r="HQ365" t="b">
        <f t="shared" si="1793"/>
        <v>0</v>
      </c>
      <c r="HT365" s="11"/>
      <c r="HU365" s="11"/>
      <c r="HV365" s="11"/>
      <c r="HW365" s="11" t="str">
        <f t="shared" ca="1" si="1852"/>
        <v/>
      </c>
      <c r="HX365" s="12" t="str">
        <f t="shared" ca="1" si="1853"/>
        <v/>
      </c>
      <c r="HY365" s="12" t="str">
        <f t="shared" ca="1" si="1854"/>
        <v/>
      </c>
      <c r="HZ365" s="12" t="str">
        <f t="shared" ca="1" si="1855"/>
        <v/>
      </c>
      <c r="IC365" s="12" t="str">
        <f t="shared" ca="1" si="1856"/>
        <v/>
      </c>
      <c r="ID365" s="12" t="str">
        <f t="shared" ca="1" si="1857"/>
        <v/>
      </c>
      <c r="IE365" s="12" t="str">
        <f t="shared" ca="1" si="1858"/>
        <v/>
      </c>
      <c r="IF365" s="12" t="str">
        <f t="shared" ca="1" si="1859"/>
        <v/>
      </c>
      <c r="IG365" s="12" t="str">
        <f t="shared" ca="1" si="1860"/>
        <v/>
      </c>
    </row>
    <row r="366" spans="1:241" x14ac:dyDescent="0.2">
      <c r="A366" s="182" t="s">
        <v>1080</v>
      </c>
      <c r="B366" s="1">
        <f t="shared" si="1794"/>
        <v>1989</v>
      </c>
      <c r="C366" s="42">
        <f>'Annual Data - MER Dec 2019 PNNL'!B53</f>
        <v>7571.42</v>
      </c>
      <c r="D366" s="42">
        <f>'Annual Data - MER Dec 2019 PNNL'!E53</f>
        <v>4045.9780000000001</v>
      </c>
      <c r="E366" s="42">
        <f>'Annual Data - MER Dec 2019 PNNL'!H53</f>
        <v>20835.748</v>
      </c>
      <c r="F366" s="42">
        <f>'Annual Data - MER Dec 2019 PNNL'!K53</f>
        <v>22424.774000000001</v>
      </c>
      <c r="G366" s="42">
        <f>'Annual Data - MER Dec 2019 PNNL'!N53</f>
        <v>29869.088</v>
      </c>
      <c r="H366" s="42">
        <f t="shared" si="1762"/>
        <v>84747.008000000002</v>
      </c>
      <c r="I366" s="15">
        <f t="shared" si="1880"/>
        <v>3.3074272778400142</v>
      </c>
      <c r="J366" s="251">
        <f t="shared" si="1763"/>
        <v>54877.919999999998</v>
      </c>
      <c r="K366" s="251"/>
      <c r="L366" s="27">
        <f>[11]National!H298</f>
        <v>7552.01</v>
      </c>
      <c r="M366" s="42">
        <f>[10]Commercial_Total!D297</f>
        <v>4045.9780000000005</v>
      </c>
      <c r="N366" s="42">
        <f>[12]Total_Industrial!F305</f>
        <v>15296.444879268125</v>
      </c>
      <c r="O366" s="27">
        <f t="shared" si="1821"/>
        <v>21279.453053453246</v>
      </c>
      <c r="P366" s="29">
        <f t="shared" si="1764"/>
        <v>29869.088</v>
      </c>
      <c r="Q366" s="29">
        <f t="shared" si="1765"/>
        <v>78042.973932721376</v>
      </c>
      <c r="R366" s="440">
        <f t="shared" si="1822"/>
        <v>3.4016952410051919</v>
      </c>
      <c r="S366" s="27"/>
      <c r="T366" s="51">
        <f t="shared" si="1823"/>
        <v>0.99743641219216472</v>
      </c>
      <c r="U366" s="51">
        <f t="shared" si="1824"/>
        <v>1.0000000000000002</v>
      </c>
      <c r="V366" s="51">
        <f t="shared" si="1825"/>
        <v>0.73414426394810139</v>
      </c>
      <c r="W366" s="51">
        <f t="shared" si="1826"/>
        <v>0.94892608743585305</v>
      </c>
      <c r="X366" s="51">
        <f t="shared" si="1827"/>
        <v>1</v>
      </c>
      <c r="Y366" s="51">
        <f t="shared" si="1828"/>
        <v>0.92089356042777781</v>
      </c>
      <c r="AA366" s="23">
        <f t="shared" si="1829"/>
        <v>92242.309556573455</v>
      </c>
      <c r="AB366" s="23">
        <f t="shared" si="1881"/>
        <v>63183.000000000015</v>
      </c>
      <c r="AC366" s="27">
        <f t="shared" si="1830"/>
        <v>2057.171182005543</v>
      </c>
      <c r="AD366" s="58">
        <f t="shared" si="1830"/>
        <v>1.1129082704132796</v>
      </c>
      <c r="AE366" s="27">
        <f t="shared" si="1882"/>
        <v>2573.4606825145393</v>
      </c>
      <c r="AF366" s="27">
        <f t="shared" si="1831"/>
        <v>9192.1</v>
      </c>
      <c r="AI366" s="267">
        <f t="shared" si="1832"/>
        <v>81.871432277703875</v>
      </c>
      <c r="AJ366" s="267">
        <f t="shared" si="1883"/>
        <v>64.035864077362575</v>
      </c>
      <c r="AK366" s="267">
        <f t="shared" si="1833"/>
        <v>7435.6694343518711</v>
      </c>
      <c r="AL366" s="267">
        <f t="shared" si="1834"/>
        <v>19.120581290631527</v>
      </c>
      <c r="AM366" s="231">
        <f t="shared" si="1835"/>
        <v>11606.584162309713</v>
      </c>
      <c r="AN366" s="15"/>
      <c r="AO366" s="34">
        <f t="shared" si="1836"/>
        <v>8.490222466326669</v>
      </c>
      <c r="AP366" s="34">
        <f t="shared" si="1837"/>
        <v>9.2195480902078959</v>
      </c>
      <c r="AR366" s="26">
        <f t="shared" si="1838"/>
        <v>0.9976973135209507</v>
      </c>
      <c r="AS366" s="26">
        <f t="shared" si="1884"/>
        <v>0.99806788121120116</v>
      </c>
      <c r="AT366" s="26">
        <f t="shared" si="1839"/>
        <v>0.97000880157177749</v>
      </c>
      <c r="AU366" s="26">
        <f t="shared" si="1840"/>
        <v>0.98649955617617013</v>
      </c>
      <c r="AV366" s="26">
        <f t="shared" si="1841"/>
        <v>1.0011981417846285</v>
      </c>
      <c r="AW366" s="26">
        <f t="shared" si="1842"/>
        <v>0.96256775929472693</v>
      </c>
      <c r="AZ366" s="34">
        <f t="shared" si="1885"/>
        <v>10.03495496748006</v>
      </c>
      <c r="BA366" s="34">
        <f t="shared" si="1886"/>
        <v>6.8736197386886575</v>
      </c>
      <c r="BB366" s="34">
        <f t="shared" si="1887"/>
        <v>0.22379773740554856</v>
      </c>
      <c r="BC366">
        <f t="shared" si="1888"/>
        <v>1.2107225448083458E-4</v>
      </c>
      <c r="BD366" s="34">
        <f t="shared" si="1889"/>
        <v>0.27996439143553042</v>
      </c>
      <c r="BE366" s="34"/>
      <c r="BI366" s="258">
        <f>[11]National!CQ298</f>
        <v>0.96742782019508777</v>
      </c>
      <c r="BJ366" s="258">
        <f>[10]Commercial_Total!Y297</f>
        <v>0.99266209413141715</v>
      </c>
      <c r="BK366" s="258">
        <f>[12]Total_Industrial!Z305</f>
        <v>0.99158131434505725</v>
      </c>
      <c r="BL366" s="51">
        <f t="shared" si="1848"/>
        <v>0.96511721846923759</v>
      </c>
      <c r="BM366" s="258">
        <f>[14]Elec_Power_Sector!AF49</f>
        <v>0.9984698192558189</v>
      </c>
      <c r="BO366" s="258">
        <f>[11]National!CU298</f>
        <v>1.0312886322824155</v>
      </c>
      <c r="BP366" s="258">
        <f>[10]Commercial_Total!X297</f>
        <v>1.0054457474620446</v>
      </c>
      <c r="BQ366" s="258">
        <f>[12]Total_Industrial!AD305</f>
        <v>0.97824449109157452</v>
      </c>
      <c r="BR366" s="51">
        <f t="shared" si="1849"/>
        <v>1.0221551717218835</v>
      </c>
      <c r="BS366" s="263">
        <f t="shared" si="1939"/>
        <v>1.0027325037534365</v>
      </c>
      <c r="BU366">
        <f t="shared" si="1940"/>
        <v>1</v>
      </c>
      <c r="BV366">
        <f t="shared" si="1934"/>
        <v>1.0000000000000002</v>
      </c>
      <c r="BW366">
        <f t="shared" si="1935"/>
        <v>1.0000001614991714</v>
      </c>
      <c r="BX366">
        <f t="shared" si="1936"/>
        <v>1</v>
      </c>
      <c r="BY366">
        <f t="shared" si="1937"/>
        <v>1</v>
      </c>
      <c r="CA366" s="83">
        <f t="shared" si="1795"/>
        <v>1.1560790330897612</v>
      </c>
      <c r="CB366" s="83">
        <f t="shared" si="1890"/>
        <v>0.9602755158581886</v>
      </c>
      <c r="CC366" s="83">
        <f t="shared" si="1891"/>
        <v>0.96256775929472693</v>
      </c>
      <c r="CD366" s="83">
        <f t="shared" si="1892"/>
        <v>0.97193254311153565</v>
      </c>
      <c r="CE366" s="83">
        <f t="shared" si="1893"/>
        <v>1.0071697046380721</v>
      </c>
      <c r="CF366" s="83">
        <f t="shared" si="1894"/>
        <v>0.98331473562526994</v>
      </c>
      <c r="CG366" s="411">
        <f t="shared" si="1766"/>
        <v>1.1128044401611492</v>
      </c>
      <c r="CH366" s="411">
        <f t="shared" si="1895"/>
        <v>1.1128044044488259</v>
      </c>
      <c r="CI366" s="9"/>
      <c r="CJ366" s="84">
        <f t="shared" si="1767"/>
        <v>0.97890101237377558</v>
      </c>
      <c r="CL366" s="87">
        <f t="shared" si="1717"/>
        <v>0.95286516832420864</v>
      </c>
      <c r="CM366" s="87">
        <f t="shared" si="1768"/>
        <v>5.232437487346735E-4</v>
      </c>
      <c r="CN366" s="92">
        <f t="shared" si="1769"/>
        <v>1</v>
      </c>
      <c r="CO366" s="92">
        <f t="shared" si="1770"/>
        <v>1</v>
      </c>
      <c r="CP366" s="5">
        <f t="shared" si="1771"/>
        <v>1</v>
      </c>
      <c r="CQ366" s="91">
        <f t="shared" si="1896"/>
        <v>1</v>
      </c>
      <c r="CR366" s="37">
        <f t="shared" si="1938"/>
        <v>1.1128044401611492</v>
      </c>
      <c r="CS366">
        <f t="shared" si="1897"/>
        <v>0.97890101237377558</v>
      </c>
      <c r="CT366" s="84">
        <f t="shared" si="1898"/>
        <v>0.99036478006299844</v>
      </c>
      <c r="CU366" s="205"/>
      <c r="CV366" s="244"/>
      <c r="CW366" s="5"/>
      <c r="CX366" s="26">
        <f t="shared" si="1899"/>
        <v>9.6767327274206297E-2</v>
      </c>
      <c r="CY366" s="26">
        <f t="shared" si="1900"/>
        <v>5.1842950058360447E-2</v>
      </c>
      <c r="CZ366" s="26">
        <f t="shared" si="1901"/>
        <v>0.19600028174803735</v>
      </c>
      <c r="DA366" s="26">
        <f t="shared" si="1902"/>
        <v>0.27266327743734697</v>
      </c>
      <c r="DB366" s="26">
        <f t="shared" si="1903"/>
        <v>0.38272616348204885</v>
      </c>
      <c r="DC366">
        <f t="shared" si="1772"/>
        <v>1</v>
      </c>
      <c r="DE366" s="26">
        <f t="shared" si="1796"/>
        <v>9.6756473039414287E-2</v>
      </c>
      <c r="DF366" s="26">
        <f t="shared" si="1797"/>
        <v>5.2242253423918326E-2</v>
      </c>
      <c r="DG366" s="26">
        <f t="shared" si="1798"/>
        <v>0.19882649899438423</v>
      </c>
      <c r="DH366" s="26">
        <f t="shared" si="1799"/>
        <v>0.27476934565194122</v>
      </c>
      <c r="DI366" s="26">
        <f t="shared" si="1800"/>
        <v>0.37736028327750204</v>
      </c>
      <c r="DJ366" s="26">
        <f t="shared" si="1801"/>
        <v>0.99995485438716014</v>
      </c>
      <c r="DK366" s="26"/>
      <c r="DL366" s="26">
        <f t="shared" si="1802"/>
        <v>9.6760841366896694E-2</v>
      </c>
      <c r="DM366" s="26">
        <f t="shared" si="1803"/>
        <v>5.2244612038946404E-2</v>
      </c>
      <c r="DN366" s="26">
        <f t="shared" si="1804"/>
        <v>0.19883547554378195</v>
      </c>
      <c r="DO366" s="26">
        <f t="shared" si="1805"/>
        <v>0.27478175084248019</v>
      </c>
      <c r="DP366" s="26">
        <f t="shared" si="1806"/>
        <v>0.37737732020789466</v>
      </c>
      <c r="DQ366" s="26">
        <f t="shared" si="1807"/>
        <v>1</v>
      </c>
      <c r="DR366" s="26"/>
      <c r="DS366" s="26"/>
      <c r="DT366" s="26">
        <f t="shared" si="1808"/>
        <v>1.3938181471177608E-2</v>
      </c>
      <c r="DU366" s="26">
        <f t="shared" si="1809"/>
        <v>-5.9679300891046236E-3</v>
      </c>
      <c r="DV366" s="26">
        <f t="shared" si="1810"/>
        <v>-1.0301544963921747E-2</v>
      </c>
      <c r="DW366" s="26">
        <f t="shared" si="1811"/>
        <v>4.3122335543662485E-4</v>
      </c>
      <c r="DX366" s="26">
        <f t="shared" si="1812"/>
        <v>3.6206028351701516E-2</v>
      </c>
      <c r="DZ366" s="26">
        <f t="shared" si="1813"/>
        <v>1.012852281313525</v>
      </c>
      <c r="EA366" s="26">
        <f t="shared" si="1814"/>
        <v>0.79207041356115926</v>
      </c>
      <c r="EB366" s="26">
        <f t="shared" si="1904"/>
        <v>0.99036478006299844</v>
      </c>
      <c r="ED366" s="26">
        <f t="shared" si="1921"/>
        <v>-2.1529059301336775E-2</v>
      </c>
      <c r="EE366" s="26">
        <f t="shared" si="1922"/>
        <v>-1.7173053322335111E-2</v>
      </c>
      <c r="EF366" s="26">
        <f t="shared" si="1923"/>
        <v>-2.6078657134283301E-2</v>
      </c>
      <c r="EG366" s="26">
        <f t="shared" si="1924"/>
        <v>-2.361554014623481E-2</v>
      </c>
      <c r="EH366" s="26">
        <f t="shared" si="1925"/>
        <v>-1.5715761505406173E-2</v>
      </c>
      <c r="EJ366" s="26">
        <f t="shared" si="1926"/>
        <v>0.97962481444500982</v>
      </c>
      <c r="EK366" s="26">
        <f t="shared" si="1815"/>
        <v>0.8686167073916935</v>
      </c>
      <c r="EL366" s="26">
        <f t="shared" si="1905"/>
        <v>0.97193254311153565</v>
      </c>
      <c r="EO366" s="26">
        <f t="shared" si="1816"/>
        <v>-3.0850010259189198E-3</v>
      </c>
      <c r="EP366" s="26">
        <f t="shared" si="1779"/>
        <v>-1.1166159119855011E-2</v>
      </c>
      <c r="EQ366" s="26">
        <f t="shared" si="1780"/>
        <v>-8.888634480569443E-3</v>
      </c>
      <c r="ER366" s="26">
        <f t="shared" si="1781"/>
        <v>-9.1915892784823518E-3</v>
      </c>
      <c r="ES366" s="26">
        <f t="shared" si="1782"/>
        <v>4.0349359148412426E-3</v>
      </c>
      <c r="EU366" s="26">
        <f t="shared" si="1927"/>
        <v>0.99635441882342812</v>
      </c>
      <c r="EV366" s="26">
        <f t="shared" si="1817"/>
        <v>0.77938301620220751</v>
      </c>
      <c r="EW366" s="26">
        <f t="shared" si="1906"/>
        <v>0.98331473562526994</v>
      </c>
      <c r="EX366" s="26"/>
      <c r="EY366" s="26">
        <f t="shared" si="1928"/>
        <v>1.7023182497096459E-2</v>
      </c>
      <c r="EZ366" s="26">
        <f t="shared" si="1929"/>
        <v>5.1982290307504139E-3</v>
      </c>
      <c r="FA366" s="26">
        <f t="shared" si="1930"/>
        <v>-1.4128767294011664E-3</v>
      </c>
      <c r="FB366" s="26">
        <f t="shared" si="1931"/>
        <v>9.6228126339188598E-3</v>
      </c>
      <c r="FC366" s="26">
        <f t="shared" si="1932"/>
        <v>3.2171092436860269E-2</v>
      </c>
      <c r="FD366" s="26"/>
      <c r="FE366" s="26">
        <f t="shared" si="1933"/>
        <v>1.0165582336728327</v>
      </c>
      <c r="FF366" s="26">
        <f t="shared" si="1818"/>
        <v>1.0162788458017831</v>
      </c>
      <c r="FG366" s="26">
        <f t="shared" si="1907"/>
        <v>1.0071697046380721</v>
      </c>
      <c r="FW366" s="26">
        <f t="shared" si="1908"/>
        <v>1.1560790330897612</v>
      </c>
      <c r="FY366" s="8">
        <f t="shared" si="1819"/>
        <v>40</v>
      </c>
      <c r="FZ366" t="b">
        <f t="shared" si="1790"/>
        <v>0</v>
      </c>
      <c r="GD366" s="11"/>
      <c r="GE366" s="11"/>
      <c r="GF366" s="11"/>
      <c r="GG366" s="11" t="str">
        <f t="shared" ca="1" si="1909"/>
        <v/>
      </c>
      <c r="GH366" s="20" t="str">
        <f t="shared" ca="1" si="1872"/>
        <v/>
      </c>
      <c r="GI366" s="20" t="str">
        <f t="shared" ca="1" si="1873"/>
        <v/>
      </c>
      <c r="GJ366" s="20" t="str">
        <f t="shared" ca="1" si="1874"/>
        <v/>
      </c>
      <c r="GN366" s="12" t="str">
        <f t="shared" ca="1" si="1875"/>
        <v/>
      </c>
      <c r="GO366" s="12" t="str">
        <f t="shared" ca="1" si="1876"/>
        <v/>
      </c>
      <c r="GP366" s="12" t="str">
        <f t="shared" ca="1" si="1877"/>
        <v/>
      </c>
      <c r="GQ366" s="12" t="str">
        <f t="shared" ca="1" si="1878"/>
        <v/>
      </c>
      <c r="GR366" s="12" t="str">
        <f t="shared" ca="1" si="1879"/>
        <v/>
      </c>
      <c r="GY366" s="14"/>
      <c r="HA366">
        <f t="shared" si="1741"/>
        <v>0.83326685642801468</v>
      </c>
      <c r="HB366">
        <f t="shared" si="1910"/>
        <v>1.0382652023214436</v>
      </c>
      <c r="HC366">
        <f t="shared" si="1911"/>
        <v>1.0070056945248935</v>
      </c>
      <c r="HD366">
        <f t="shared" si="1912"/>
        <v>1.0371581524253162</v>
      </c>
      <c r="HE366">
        <f t="shared" si="1913"/>
        <v>0.9035856361755622</v>
      </c>
      <c r="HF366">
        <f t="shared" si="1914"/>
        <v>0.90358567634345999</v>
      </c>
      <c r="HH366">
        <f t="shared" si="1915"/>
        <v>1.0455389711647345</v>
      </c>
      <c r="HJ366">
        <f t="shared" si="1916"/>
        <v>1.09695284112447</v>
      </c>
      <c r="HK366">
        <f t="shared" si="1917"/>
        <v>1.0266466688201947</v>
      </c>
      <c r="HL366">
        <f t="shared" si="1918"/>
        <v>1.0876955918366007</v>
      </c>
      <c r="HM366">
        <f t="shared" si="1919"/>
        <v>1.04521240892176</v>
      </c>
      <c r="HN366">
        <f t="shared" si="1920"/>
        <v>1.0133385036302773</v>
      </c>
      <c r="HP366" s="8">
        <f t="shared" si="1820"/>
        <v>40</v>
      </c>
      <c r="HQ366" t="b">
        <f t="shared" si="1793"/>
        <v>0</v>
      </c>
      <c r="HT366" s="11"/>
      <c r="HU366" s="11"/>
      <c r="HV366" s="11"/>
      <c r="HW366" s="11" t="str">
        <f t="shared" ca="1" si="1852"/>
        <v/>
      </c>
      <c r="HX366" s="12" t="str">
        <f t="shared" ca="1" si="1853"/>
        <v/>
      </c>
      <c r="HY366" s="12" t="str">
        <f t="shared" ca="1" si="1854"/>
        <v/>
      </c>
      <c r="HZ366" s="12" t="str">
        <f t="shared" ca="1" si="1855"/>
        <v/>
      </c>
      <c r="IC366" s="12" t="str">
        <f t="shared" ca="1" si="1856"/>
        <v/>
      </c>
      <c r="ID366" s="12" t="str">
        <f t="shared" ca="1" si="1857"/>
        <v/>
      </c>
      <c r="IE366" s="12" t="str">
        <f t="shared" ca="1" si="1858"/>
        <v/>
      </c>
      <c r="IF366" s="12" t="str">
        <f t="shared" ca="1" si="1859"/>
        <v/>
      </c>
      <c r="IG366" s="12" t="str">
        <f t="shared" ca="1" si="1860"/>
        <v/>
      </c>
    </row>
    <row r="367" spans="1:241" x14ac:dyDescent="0.2">
      <c r="A367" s="182" t="s">
        <v>1080</v>
      </c>
      <c r="B367" s="1">
        <f t="shared" si="1794"/>
        <v>1990</v>
      </c>
      <c r="C367" s="42">
        <f>'Annual Data - MER Dec 2019 PNNL'!B54</f>
        <v>6552.5259999999998</v>
      </c>
      <c r="D367" s="42">
        <f>'Annual Data - MER Dec 2019 PNNL'!E54</f>
        <v>3893.5659999999998</v>
      </c>
      <c r="E367" s="42">
        <f>'Annual Data - MER Dec 2019 PNNL'!H54</f>
        <v>21119.541000000001</v>
      </c>
      <c r="F367" s="42">
        <f>'Annual Data - MER Dec 2019 PNNL'!K54</f>
        <v>22365.58</v>
      </c>
      <c r="G367" s="42">
        <f>'Annual Data - MER Dec 2019 PNNL'!N54</f>
        <v>30495.053</v>
      </c>
      <c r="H367" s="42">
        <f t="shared" si="1762"/>
        <v>84426.266000000003</v>
      </c>
      <c r="I367" s="15">
        <f t="shared" si="1880"/>
        <v>3.2948970404539617</v>
      </c>
      <c r="J367" s="251">
        <f t="shared" si="1763"/>
        <v>53931.213000000003</v>
      </c>
      <c r="K367" s="251"/>
      <c r="L367" s="27">
        <f>[11]National!H299</f>
        <v>6541.6360000000004</v>
      </c>
      <c r="M367" s="42">
        <f>[10]Commercial_Total!D298</f>
        <v>3893.5659999999998</v>
      </c>
      <c r="N367" s="42">
        <f>[12]Total_Industrial!F306</f>
        <v>15252.85023088755</v>
      </c>
      <c r="O367" s="27">
        <f t="shared" si="1821"/>
        <v>21366.272862496113</v>
      </c>
      <c r="P367" s="29">
        <f t="shared" si="1764"/>
        <v>30495.053</v>
      </c>
      <c r="Q367" s="29">
        <f t="shared" si="1765"/>
        <v>77549.378093383668</v>
      </c>
      <c r="R367" s="440">
        <f t="shared" si="1822"/>
        <v>3.3853722552329875</v>
      </c>
      <c r="S367" s="27"/>
      <c r="T367" s="51">
        <f t="shared" si="1823"/>
        <v>0.99833804551099847</v>
      </c>
      <c r="U367" s="51">
        <f t="shared" si="1824"/>
        <v>1</v>
      </c>
      <c r="V367" s="51">
        <f t="shared" si="1825"/>
        <v>0.72221504392010938</v>
      </c>
      <c r="W367" s="51">
        <f t="shared" si="1826"/>
        <v>0.95531941771669282</v>
      </c>
      <c r="X367" s="51">
        <f t="shared" si="1827"/>
        <v>1</v>
      </c>
      <c r="Y367" s="51">
        <f t="shared" si="1828"/>
        <v>0.9185456347599652</v>
      </c>
      <c r="AA367" s="23">
        <f t="shared" si="1829"/>
        <v>92806.399238568454</v>
      </c>
      <c r="AB367" s="23">
        <f t="shared" si="1881"/>
        <v>64179.533191506242</v>
      </c>
      <c r="AC367" s="27">
        <f t="shared" ref="AC367:AD386" si="1941">AC125</f>
        <v>2054.451497176819</v>
      </c>
      <c r="AD367" s="58">
        <f t="shared" si="1941"/>
        <v>1.1281809015204196</v>
      </c>
      <c r="AE367" s="27">
        <f t="shared" si="1882"/>
        <v>2640.0608649181763</v>
      </c>
      <c r="AF367" s="27">
        <f t="shared" si="1831"/>
        <v>9365.5</v>
      </c>
      <c r="AI367" s="267">
        <f t="shared" si="1832"/>
        <v>70.486906653753991</v>
      </c>
      <c r="AJ367" s="267">
        <f t="shared" si="1883"/>
        <v>60.666785911046311</v>
      </c>
      <c r="AK367" s="267">
        <f t="shared" si="1833"/>
        <v>7424.2931759876901</v>
      </c>
      <c r="AL367" s="267">
        <f t="shared" si="1834"/>
        <v>18.938693992870604</v>
      </c>
      <c r="AM367" s="231">
        <f t="shared" si="1835"/>
        <v>11550.890134854955</v>
      </c>
      <c r="AN367" s="15"/>
      <c r="AO367" s="34">
        <f t="shared" si="1836"/>
        <v>8.2803243920114955</v>
      </c>
      <c r="AP367" s="34">
        <f t="shared" si="1837"/>
        <v>9.014603171213496</v>
      </c>
      <c r="AR367" s="26">
        <f t="shared" si="1838"/>
        <v>0.85896381009086054</v>
      </c>
      <c r="AS367" s="26">
        <f t="shared" si="1884"/>
        <v>0.94555717091567315</v>
      </c>
      <c r="AT367" s="26">
        <f t="shared" si="1839"/>
        <v>0.96852472931175615</v>
      </c>
      <c r="AU367" s="26">
        <f t="shared" si="1840"/>
        <v>0.9771153363249071</v>
      </c>
      <c r="AV367" s="26">
        <f t="shared" si="1841"/>
        <v>0.99639390687654261</v>
      </c>
      <c r="AW367" s="26">
        <f t="shared" si="1842"/>
        <v>0.93877084232639585</v>
      </c>
      <c r="AZ367" s="34">
        <f t="shared" si="1885"/>
        <v>9.9093907680923028</v>
      </c>
      <c r="BA367" s="34">
        <f t="shared" si="1886"/>
        <v>6.8527610049123107</v>
      </c>
      <c r="BB367" s="34">
        <f t="shared" si="1887"/>
        <v>0.2193637816642805</v>
      </c>
      <c r="BC367">
        <f t="shared" si="1888"/>
        <v>1.2046136367737116E-4</v>
      </c>
      <c r="BD367" s="34">
        <f t="shared" si="1889"/>
        <v>0.28189214296280779</v>
      </c>
      <c r="BE367" s="34"/>
      <c r="BI367" s="258">
        <f>[11]National!CQ299</f>
        <v>0.91348660242470259</v>
      </c>
      <c r="BJ367" s="258">
        <f>[10]Commercial_Total!Y298</f>
        <v>0.99278519754011252</v>
      </c>
      <c r="BK367" s="258">
        <f>[12]Total_Industrial!Z306</f>
        <v>0.98807683331341523</v>
      </c>
      <c r="BL367" s="51">
        <f t="shared" si="1848"/>
        <v>0.95515668919639807</v>
      </c>
      <c r="BM367" s="258">
        <f>[14]Elec_Power_Sector!AF50</f>
        <v>1</v>
      </c>
      <c r="BO367" s="258">
        <f>[11]National!CU299</f>
        <v>0.94031352820159586</v>
      </c>
      <c r="BP367" s="258">
        <f>[10]Commercial_Total!X298</f>
        <v>0.95242875624912693</v>
      </c>
      <c r="BQ367" s="258">
        <f>[12]Total_Industrial!AD306</f>
        <v>0.98021211303585787</v>
      </c>
      <c r="BR367" s="51">
        <f t="shared" si="1849"/>
        <v>1.0229895758223535</v>
      </c>
      <c r="BS367" s="263">
        <f t="shared" si="1939"/>
        <v>0.99639390687654261</v>
      </c>
      <c r="BU367">
        <f t="shared" si="1940"/>
        <v>1</v>
      </c>
      <c r="BV367">
        <f t="shared" si="1934"/>
        <v>1</v>
      </c>
      <c r="BW367">
        <f t="shared" si="1935"/>
        <v>1.0000001562295324</v>
      </c>
      <c r="BX367">
        <f t="shared" si="1936"/>
        <v>0.99999999999999967</v>
      </c>
      <c r="BY367">
        <f t="shared" si="1937"/>
        <v>1</v>
      </c>
      <c r="CA367" s="83">
        <f t="shared" si="1795"/>
        <v>1.177887336343399</v>
      </c>
      <c r="CB367" s="83">
        <f t="shared" si="1890"/>
        <v>0.93892917806763165</v>
      </c>
      <c r="CC367" s="83">
        <f t="shared" si="1891"/>
        <v>0.93877084232639585</v>
      </c>
      <c r="CD367" s="83">
        <f t="shared" si="1892"/>
        <v>0.96810331451159393</v>
      </c>
      <c r="CE367" s="83">
        <f t="shared" si="1893"/>
        <v>0.99420261755780093</v>
      </c>
      <c r="CF367" s="83">
        <f t="shared" si="1894"/>
        <v>0.97535563284824534</v>
      </c>
      <c r="CG367" s="84">
        <f t="shared" si="1766"/>
        <v>1.1057663212468578</v>
      </c>
      <c r="CH367" s="84">
        <f t="shared" si="1895"/>
        <v>1.1057662869046876</v>
      </c>
      <c r="CI367" s="9"/>
      <c r="CJ367" s="84">
        <f t="shared" si="1767"/>
        <v>0.96249084935380969</v>
      </c>
      <c r="CL367" s="87">
        <f t="shared" si="1717"/>
        <v>0.76863331266765533</v>
      </c>
      <c r="CM367" s="87">
        <f t="shared" si="1768"/>
        <v>5.0583422591063659E-4</v>
      </c>
      <c r="CN367" s="92">
        <f t="shared" si="1769"/>
        <v>1</v>
      </c>
      <c r="CO367" s="92">
        <f t="shared" si="1770"/>
        <v>1</v>
      </c>
      <c r="CP367" s="5">
        <f t="shared" si="1771"/>
        <v>1</v>
      </c>
      <c r="CQ367" s="91">
        <f t="shared" si="1896"/>
        <v>1</v>
      </c>
      <c r="CR367" s="37">
        <f t="shared" si="1938"/>
        <v>1.1057663212468578</v>
      </c>
      <c r="CS367">
        <f t="shared" si="1897"/>
        <v>0.96249084935380969</v>
      </c>
      <c r="CT367" s="84">
        <f t="shared" si="1898"/>
        <v>0.96970109311112485</v>
      </c>
      <c r="CU367" s="205"/>
      <c r="CV367" s="244"/>
      <c r="CW367" s="5"/>
      <c r="CX367" s="26">
        <f t="shared" si="1899"/>
        <v>8.4354461129561492E-2</v>
      </c>
      <c r="CY367" s="26">
        <f t="shared" si="1900"/>
        <v>5.0207572204014742E-2</v>
      </c>
      <c r="CZ367" s="26">
        <f t="shared" si="1901"/>
        <v>0.19668565507411706</v>
      </c>
      <c r="DA367" s="26">
        <f t="shared" si="1902"/>
        <v>0.27551830056931215</v>
      </c>
      <c r="DB367" s="26">
        <f t="shared" si="1903"/>
        <v>0.39323401102299449</v>
      </c>
      <c r="DC367">
        <f t="shared" si="1772"/>
        <v>0.99999999999999989</v>
      </c>
      <c r="DE367" s="26">
        <f t="shared" si="1796"/>
        <v>9.0418933825395897E-2</v>
      </c>
      <c r="DF367" s="26">
        <f t="shared" si="1797"/>
        <v>5.1020892961638822E-2</v>
      </c>
      <c r="DG367" s="26">
        <f t="shared" si="1798"/>
        <v>0.19634276904184189</v>
      </c>
      <c r="DH367" s="26">
        <f t="shared" si="1799"/>
        <v>0.27408831074418893</v>
      </c>
      <c r="DI367" s="26">
        <f t="shared" si="1800"/>
        <v>0.38795637034378316</v>
      </c>
      <c r="DJ367" s="26">
        <f t="shared" si="1801"/>
        <v>0.9998272769168487</v>
      </c>
      <c r="DK367" s="26"/>
      <c r="DL367" s="26">
        <f t="shared" si="1802"/>
        <v>9.0434553960379346E-2</v>
      </c>
      <c r="DM367" s="26">
        <f t="shared" si="1803"/>
        <v>5.1029706969958982E-2</v>
      </c>
      <c r="DN367" s="26">
        <f t="shared" si="1804"/>
        <v>0.19637668782882273</v>
      </c>
      <c r="DO367" s="26">
        <f t="shared" si="1805"/>
        <v>0.2741356603006378</v>
      </c>
      <c r="DP367" s="26">
        <f t="shared" si="1806"/>
        <v>0.38802339094020116</v>
      </c>
      <c r="DQ367" s="26">
        <f t="shared" si="1807"/>
        <v>1</v>
      </c>
      <c r="DR367" s="26"/>
      <c r="DS367" s="26"/>
      <c r="DT367" s="26">
        <f t="shared" si="1808"/>
        <v>-0.14972314642528342</v>
      </c>
      <c r="DU367" s="26">
        <f t="shared" si="1809"/>
        <v>-5.4046938642895191E-2</v>
      </c>
      <c r="DV367" s="26">
        <f t="shared" si="1810"/>
        <v>-1.5311290997146367E-3</v>
      </c>
      <c r="DW367" s="26">
        <f t="shared" si="1811"/>
        <v>-9.5581789802432655E-3</v>
      </c>
      <c r="DX367" s="26">
        <f t="shared" si="1812"/>
        <v>-4.8100353363373909E-3</v>
      </c>
      <c r="DZ367" s="26">
        <f t="shared" si="1813"/>
        <v>0.97913527685166757</v>
      </c>
      <c r="EA367" s="26">
        <f t="shared" si="1814"/>
        <v>0.77554408366822047</v>
      </c>
      <c r="EB367" s="26">
        <f t="shared" si="1904"/>
        <v>0.96970109311112485</v>
      </c>
      <c r="ED367" s="26">
        <f t="shared" si="1921"/>
        <v>-1.2591624719588879E-2</v>
      </c>
      <c r="EE367" s="26">
        <f t="shared" si="1922"/>
        <v>-3.0392206396925386E-3</v>
      </c>
      <c r="EF367" s="26">
        <f t="shared" si="1923"/>
        <v>-2.0011230732069622E-2</v>
      </c>
      <c r="EG367" s="26">
        <f t="shared" si="1924"/>
        <v>-5.0584437126102522E-3</v>
      </c>
      <c r="EH367" s="26">
        <f t="shared" si="1925"/>
        <v>6.8621043765533163E-3</v>
      </c>
      <c r="EJ367" s="26">
        <f t="shared" si="1926"/>
        <v>0.99606019098024767</v>
      </c>
      <c r="EK367" s="26">
        <f t="shared" si="1815"/>
        <v>0.86519452345320413</v>
      </c>
      <c r="EL367" s="26">
        <f t="shared" si="1905"/>
        <v>0.96810331451159393</v>
      </c>
      <c r="EO367" s="26">
        <f t="shared" si="1816"/>
        <v>-5.7372108162601937E-2</v>
      </c>
      <c r="EP367" s="26">
        <f t="shared" si="1779"/>
        <v>1.2400571837850133E-4</v>
      </c>
      <c r="EQ367" s="26">
        <f t="shared" si="1780"/>
        <v>-3.5404948036498406E-3</v>
      </c>
      <c r="ER367" s="26">
        <f t="shared" si="1781"/>
        <v>-1.0374164399143286E-2</v>
      </c>
      <c r="ES367" s="26">
        <f t="shared" si="1782"/>
        <v>1.5313526663904725E-3</v>
      </c>
      <c r="EU367" s="26">
        <f t="shared" si="1927"/>
        <v>0.99190584409175608</v>
      </c>
      <c r="EV367" s="26">
        <f t="shared" si="1817"/>
        <v>0.77307456855682943</v>
      </c>
      <c r="EW367" s="26">
        <f t="shared" si="1906"/>
        <v>0.97535563284824534</v>
      </c>
      <c r="EX367" s="26"/>
      <c r="EY367" s="26">
        <f t="shared" si="1928"/>
        <v>-9.2351038262681498E-2</v>
      </c>
      <c r="EZ367" s="26">
        <f t="shared" si="1929"/>
        <v>-5.4170944361273662E-2</v>
      </c>
      <c r="FA367" s="26">
        <f t="shared" si="1930"/>
        <v>2.009360434297358E-3</v>
      </c>
      <c r="FB367" s="26">
        <f t="shared" si="1931"/>
        <v>8.1598541889965084E-4</v>
      </c>
      <c r="FC367" s="26">
        <f t="shared" si="1932"/>
        <v>-6.3413880027277372E-3</v>
      </c>
      <c r="FD367" s="26"/>
      <c r="FE367" s="26">
        <f t="shared" si="1933"/>
        <v>0.98712522128042868</v>
      </c>
      <c r="FF367" s="26">
        <f t="shared" si="1818"/>
        <v>1.0031944805447037</v>
      </c>
      <c r="FG367" s="26">
        <f t="shared" si="1907"/>
        <v>0.99420261755780093</v>
      </c>
      <c r="FW367" s="26">
        <f t="shared" si="1908"/>
        <v>1.177887336343399</v>
      </c>
      <c r="FY367" s="8">
        <f t="shared" si="1819"/>
        <v>41</v>
      </c>
      <c r="FZ367" t="b">
        <f t="shared" si="1790"/>
        <v>0</v>
      </c>
      <c r="GD367" s="11"/>
      <c r="GE367" s="11"/>
      <c r="GF367" s="11"/>
      <c r="GG367" s="11" t="str">
        <f t="shared" ca="1" si="1909"/>
        <v/>
      </c>
      <c r="GH367" s="20" t="str">
        <f t="shared" ca="1" si="1872"/>
        <v/>
      </c>
      <c r="GI367" s="20" t="str">
        <f t="shared" ca="1" si="1873"/>
        <v/>
      </c>
      <c r="GJ367" s="20" t="str">
        <f t="shared" ca="1" si="1874"/>
        <v/>
      </c>
      <c r="GN367" s="12" t="str">
        <f t="shared" ca="1" si="1875"/>
        <v/>
      </c>
      <c r="GO367" s="12" t="str">
        <f t="shared" ca="1" si="1876"/>
        <v/>
      </c>
      <c r="GP367" s="12" t="str">
        <f t="shared" ca="1" si="1877"/>
        <v/>
      </c>
      <c r="GQ367" s="12" t="str">
        <f t="shared" ca="1" si="1878"/>
        <v/>
      </c>
      <c r="GR367" s="12" t="str">
        <f t="shared" ca="1" si="1879"/>
        <v/>
      </c>
      <c r="GY367" s="14"/>
      <c r="HA367">
        <f t="shared" si="1741"/>
        <v>0.84898562285838608</v>
      </c>
      <c r="HB367">
        <f t="shared" si="1910"/>
        <v>1.0341746357124424</v>
      </c>
      <c r="HC367">
        <f t="shared" si="1911"/>
        <v>0.9940407190385373</v>
      </c>
      <c r="HD367">
        <f t="shared" si="1912"/>
        <v>1.0287632326380793</v>
      </c>
      <c r="HE367">
        <f t="shared" si="1913"/>
        <v>0.89787075678873274</v>
      </c>
      <c r="HF367">
        <f t="shared" si="1914"/>
        <v>0.89787079763172906</v>
      </c>
      <c r="HH367">
        <f t="shared" si="1915"/>
        <v>1.0280116984950138</v>
      </c>
      <c r="HJ367">
        <f t="shared" si="1916"/>
        <v>0.94441748928542446</v>
      </c>
      <c r="HK367">
        <f t="shared" si="1917"/>
        <v>0.97263236095882566</v>
      </c>
      <c r="HL367">
        <f t="shared" si="1918"/>
        <v>1.0860314637868587</v>
      </c>
      <c r="HM367">
        <f t="shared" si="1919"/>
        <v>1.0352696745584429</v>
      </c>
      <c r="HN367">
        <f t="shared" si="1920"/>
        <v>1.0084760133701871</v>
      </c>
      <c r="HP367" s="8">
        <f t="shared" si="1820"/>
        <v>41</v>
      </c>
      <c r="HQ367" t="b">
        <f t="shared" si="1793"/>
        <v>0</v>
      </c>
      <c r="HT367" s="11"/>
      <c r="HU367" s="11"/>
      <c r="HV367" s="11"/>
      <c r="HW367" s="11" t="str">
        <f t="shared" ca="1" si="1852"/>
        <v/>
      </c>
      <c r="HX367" s="12" t="str">
        <f t="shared" ca="1" si="1853"/>
        <v/>
      </c>
      <c r="HY367" s="12" t="str">
        <f t="shared" ca="1" si="1854"/>
        <v/>
      </c>
      <c r="HZ367" s="12" t="str">
        <f t="shared" ca="1" si="1855"/>
        <v/>
      </c>
      <c r="IC367" s="12" t="str">
        <f t="shared" ca="1" si="1856"/>
        <v/>
      </c>
      <c r="ID367" s="12" t="str">
        <f t="shared" ca="1" si="1857"/>
        <v/>
      </c>
      <c r="IE367" s="12" t="str">
        <f t="shared" ca="1" si="1858"/>
        <v/>
      </c>
      <c r="IF367" s="12" t="str">
        <f t="shared" ca="1" si="1859"/>
        <v/>
      </c>
      <c r="IG367" s="12" t="str">
        <f t="shared" ca="1" si="1860"/>
        <v/>
      </c>
    </row>
    <row r="368" spans="1:241" x14ac:dyDescent="0.2">
      <c r="A368" s="182" t="s">
        <v>1080</v>
      </c>
      <c r="B368" s="1">
        <f t="shared" si="1794"/>
        <v>1991</v>
      </c>
      <c r="C368" s="42">
        <f>'Annual Data - MER Dec 2019 PNNL'!B55</f>
        <v>6746.27</v>
      </c>
      <c r="D368" s="42">
        <f>'Annual Data - MER Dec 2019 PNNL'!E55</f>
        <v>3945.67</v>
      </c>
      <c r="E368" s="42">
        <f>'Annual Data - MER Dec 2019 PNNL'!H55</f>
        <v>20766.888999999999</v>
      </c>
      <c r="F368" s="42">
        <f>'Annual Data - MER Dec 2019 PNNL'!K55</f>
        <v>22064.855</v>
      </c>
      <c r="G368" s="42">
        <f>'Annual Data - MER Dec 2019 PNNL'!N55</f>
        <v>30856.021000000001</v>
      </c>
      <c r="H368" s="42">
        <f t="shared" si="1762"/>
        <v>84379.704999999987</v>
      </c>
      <c r="I368" s="15">
        <f t="shared" si="1880"/>
        <v>3.2742114112386993</v>
      </c>
      <c r="J368" s="251">
        <f t="shared" si="1763"/>
        <v>53523.683999999987</v>
      </c>
      <c r="K368" s="251"/>
      <c r="L368" s="27">
        <f>[11]National!H300</f>
        <v>6721.8819999999996</v>
      </c>
      <c r="M368" s="42">
        <f>[10]Commercial_Total!D299</f>
        <v>3945.67</v>
      </c>
      <c r="N368" s="42">
        <f>[12]Total_Industrial!F307</f>
        <v>14624.154014521364</v>
      </c>
      <c r="O368" s="27">
        <f t="shared" si="1821"/>
        <v>20788.511422386375</v>
      </c>
      <c r="P368" s="29">
        <f t="shared" si="1764"/>
        <v>30856.021000000001</v>
      </c>
      <c r="Q368" s="29">
        <f t="shared" si="1765"/>
        <v>76936.238436907734</v>
      </c>
      <c r="R368" s="440">
        <f t="shared" si="1822"/>
        <v>3.3655361194887772</v>
      </c>
      <c r="S368" s="27"/>
      <c r="T368" s="51">
        <f t="shared" si="1823"/>
        <v>0.99638496532157761</v>
      </c>
      <c r="U368" s="51">
        <f t="shared" si="1824"/>
        <v>1</v>
      </c>
      <c r="V368" s="51">
        <f t="shared" si="1825"/>
        <v>0.70420533448805767</v>
      </c>
      <c r="W368" s="51">
        <f t="shared" si="1826"/>
        <v>0.942154907538997</v>
      </c>
      <c r="X368" s="51">
        <f t="shared" si="1827"/>
        <v>1</v>
      </c>
      <c r="Y368" s="51">
        <f t="shared" si="1828"/>
        <v>0.91178605610090413</v>
      </c>
      <c r="AA368" s="23">
        <f t="shared" si="1829"/>
        <v>93230.648934379147</v>
      </c>
      <c r="AB368" s="23">
        <f t="shared" si="1881"/>
        <v>64956.802596915419</v>
      </c>
      <c r="AC368" s="27">
        <f t="shared" si="1941"/>
        <v>2006.7470499851224</v>
      </c>
      <c r="AD368" s="58">
        <f t="shared" si="1941"/>
        <v>1.1387410050478803</v>
      </c>
      <c r="AE368" s="27">
        <f t="shared" si="1882"/>
        <v>2687.0555396078153</v>
      </c>
      <c r="AF368" s="27">
        <f t="shared" si="1831"/>
        <v>9355.4</v>
      </c>
      <c r="AI368" s="267">
        <f t="shared" si="1832"/>
        <v>72.099487419970984</v>
      </c>
      <c r="AJ368" s="267">
        <f t="shared" si="1883"/>
        <v>60.742983679239266</v>
      </c>
      <c r="AK368" s="267">
        <f t="shared" si="1833"/>
        <v>7287.4924692824561</v>
      </c>
      <c r="AL368" s="267">
        <f t="shared" si="1834"/>
        <v>18.255697590790003</v>
      </c>
      <c r="AM368" s="231">
        <f t="shared" si="1835"/>
        <v>11483.209239695707</v>
      </c>
      <c r="AN368" s="15"/>
      <c r="AO368" s="34">
        <f t="shared" si="1836"/>
        <v>8.2237251680214349</v>
      </c>
      <c r="AP368" s="34">
        <f t="shared" si="1837"/>
        <v>9.0193583384996892</v>
      </c>
      <c r="AR368" s="26">
        <f t="shared" si="1838"/>
        <v>0.87861495644961796</v>
      </c>
      <c r="AS368" s="26">
        <f t="shared" si="1884"/>
        <v>0.94674479516575727</v>
      </c>
      <c r="AT368" s="26">
        <f t="shared" si="1839"/>
        <v>0.95067860385702996</v>
      </c>
      <c r="AU368" s="26">
        <f t="shared" si="1840"/>
        <v>0.94187709553708321</v>
      </c>
      <c r="AV368" s="26">
        <f t="shared" si="1841"/>
        <v>0.99055567010333212</v>
      </c>
      <c r="AW368" s="26">
        <f t="shared" si="1842"/>
        <v>0.93235398005570624</v>
      </c>
      <c r="AZ368" s="34">
        <f t="shared" si="1885"/>
        <v>9.965436959871214</v>
      </c>
      <c r="BA368" s="34">
        <f t="shared" si="1886"/>
        <v>6.9432416141389384</v>
      </c>
      <c r="BB368" s="34">
        <f t="shared" si="1887"/>
        <v>0.21450146973781159</v>
      </c>
      <c r="BC368">
        <f t="shared" si="1888"/>
        <v>1.2172018353548543E-4</v>
      </c>
      <c r="BD368" s="34">
        <f t="shared" si="1889"/>
        <v>0.28721973829102071</v>
      </c>
      <c r="BE368" s="34"/>
      <c r="BI368" s="258">
        <f>[11]National!CQ300</f>
        <v>0.90658194626196731</v>
      </c>
      <c r="BJ368" s="258">
        <f>[10]Commercial_Total!Y299</f>
        <v>0.98025947931737945</v>
      </c>
      <c r="BK368" s="258">
        <f>[12]Total_Industrial!Z307</f>
        <v>0.9608017570828955</v>
      </c>
      <c r="BL368" s="51">
        <f t="shared" si="1848"/>
        <v>0.91712551484926064</v>
      </c>
      <c r="BM368" s="258">
        <f>[14]Elec_Power_Sector!AF51</f>
        <v>0.99761144835153148</v>
      </c>
      <c r="BO368" s="258">
        <f>[11]National!CU300</f>
        <v>0.96915117278954921</v>
      </c>
      <c r="BP368" s="258">
        <f>[10]Commercial_Total!X299</f>
        <v>0.96581039524865309</v>
      </c>
      <c r="BQ368" s="258">
        <f>[12]Total_Industrial!AD307</f>
        <v>0.9894639492390731</v>
      </c>
      <c r="BR368" s="51">
        <f t="shared" si="1849"/>
        <v>1.0269882151211229</v>
      </c>
      <c r="BS368" s="263">
        <f t="shared" si="1939"/>
        <v>0.99292732831017683</v>
      </c>
      <c r="BU368">
        <f t="shared" si="1940"/>
        <v>0.99999999999999978</v>
      </c>
      <c r="BV368">
        <f t="shared" si="1934"/>
        <v>0.99999999999999989</v>
      </c>
      <c r="BW368">
        <f t="shared" si="1935"/>
        <v>1.0000001021818015</v>
      </c>
      <c r="BX368">
        <f t="shared" si="1936"/>
        <v>0.99999999999999989</v>
      </c>
      <c r="BY368">
        <f t="shared" si="1937"/>
        <v>1</v>
      </c>
      <c r="CA368" s="83">
        <f t="shared" si="1795"/>
        <v>1.1766170718516933</v>
      </c>
      <c r="CB368" s="83">
        <f t="shared" si="1890"/>
        <v>0.93942445947123876</v>
      </c>
      <c r="CC368" s="83">
        <f t="shared" si="1891"/>
        <v>0.93235398005570624</v>
      </c>
      <c r="CD368" s="83">
        <f t="shared" si="1892"/>
        <v>0.97498961518544303</v>
      </c>
      <c r="CE368" s="83">
        <f t="shared" si="1893"/>
        <v>0.99898478128155654</v>
      </c>
      <c r="CF368" s="83">
        <f t="shared" si="1894"/>
        <v>0.95724250790857934</v>
      </c>
      <c r="CG368" s="84">
        <f t="shared" si="1766"/>
        <v>1.097023632547566</v>
      </c>
      <c r="CH368" s="84">
        <f t="shared" si="1895"/>
        <v>1.0970236099424173</v>
      </c>
      <c r="CI368" s="9"/>
      <c r="CJ368" s="84">
        <f t="shared" si="1767"/>
        <v>0.97399978747781879</v>
      </c>
      <c r="CL368" s="87">
        <f t="shared" si="1717"/>
        <v>0.74483396692849335</v>
      </c>
      <c r="CM368" s="87">
        <f t="shared" si="1768"/>
        <v>5.1887862137892256E-4</v>
      </c>
      <c r="CN368" s="92">
        <f t="shared" si="1769"/>
        <v>1</v>
      </c>
      <c r="CO368" s="92">
        <f t="shared" si="1770"/>
        <v>1</v>
      </c>
      <c r="CP368" s="5">
        <f t="shared" si="1771"/>
        <v>1</v>
      </c>
      <c r="CQ368" s="91">
        <f t="shared" si="1896"/>
        <v>1</v>
      </c>
      <c r="CR368" s="37">
        <f t="shared" si="1938"/>
        <v>1.097023632547566</v>
      </c>
      <c r="CS368">
        <f t="shared" si="1897"/>
        <v>0.97399978747781879</v>
      </c>
      <c r="CT368" s="84">
        <f t="shared" si="1898"/>
        <v>0.95627067769165142</v>
      </c>
      <c r="CU368" s="205"/>
      <c r="CV368" s="244"/>
      <c r="CW368" s="5"/>
      <c r="CX368" s="26">
        <f t="shared" si="1899"/>
        <v>8.7369517103599248E-2</v>
      </c>
      <c r="CY368" s="26">
        <f t="shared" si="1900"/>
        <v>5.1284935164014847E-2</v>
      </c>
      <c r="CZ368" s="26">
        <f t="shared" si="1901"/>
        <v>0.19008147930853203</v>
      </c>
      <c r="DA368" s="26">
        <f t="shared" si="1902"/>
        <v>0.27020441660186162</v>
      </c>
      <c r="DB368" s="26">
        <f t="shared" si="1903"/>
        <v>0.40105965182199232</v>
      </c>
      <c r="DC368">
        <f t="shared" si="1772"/>
        <v>1</v>
      </c>
      <c r="DE368" s="26">
        <f t="shared" si="1796"/>
        <v>8.5853165547861404E-2</v>
      </c>
      <c r="DF368" s="26">
        <f t="shared" si="1797"/>
        <v>5.0744347556725772E-2</v>
      </c>
      <c r="DG368" s="26">
        <f t="shared" si="1798"/>
        <v>0.19336477098498092</v>
      </c>
      <c r="DH368" s="26">
        <f t="shared" si="1799"/>
        <v>0.27285273452434222</v>
      </c>
      <c r="DI368" s="26">
        <f t="shared" si="1800"/>
        <v>0.39713398096132918</v>
      </c>
      <c r="DJ368" s="26">
        <f t="shared" si="1801"/>
        <v>0.99994899957523953</v>
      </c>
      <c r="DK368" s="26"/>
      <c r="DL368" s="26">
        <f t="shared" si="1802"/>
        <v>8.5857544319090567E-2</v>
      </c>
      <c r="DM368" s="26">
        <f t="shared" si="1803"/>
        <v>5.0746935672000337E-2</v>
      </c>
      <c r="DN368" s="26">
        <f t="shared" si="1804"/>
        <v>0.19337463317341066</v>
      </c>
      <c r="DO368" s="26">
        <f t="shared" si="1805"/>
        <v>0.27286665083943801</v>
      </c>
      <c r="DP368" s="26">
        <f t="shared" si="1806"/>
        <v>0.39715423599606042</v>
      </c>
      <c r="DQ368" s="26">
        <f t="shared" si="1807"/>
        <v>1</v>
      </c>
      <c r="DR368" s="26"/>
      <c r="DS368" s="26"/>
      <c r="DT368" s="26">
        <f t="shared" si="1808"/>
        <v>2.2619963626027525E-2</v>
      </c>
      <c r="DU368" s="26">
        <f t="shared" si="1809"/>
        <v>1.2552165852000243E-3</v>
      </c>
      <c r="DV368" s="26">
        <f t="shared" si="1810"/>
        <v>-1.8597966702787391E-2</v>
      </c>
      <c r="DW368" s="26">
        <f t="shared" si="1811"/>
        <v>-3.6729902349705294E-2</v>
      </c>
      <c r="DX368" s="26">
        <f t="shared" si="1812"/>
        <v>-5.8765996304276187E-3</v>
      </c>
      <c r="DZ368" s="26">
        <f t="shared" si="1813"/>
        <v>0.98614994299286174</v>
      </c>
      <c r="EA368" s="26">
        <f t="shared" si="1814"/>
        <v>0.76480275389786678</v>
      </c>
      <c r="EB368" s="26">
        <f t="shared" si="1904"/>
        <v>0.95627067769165142</v>
      </c>
      <c r="ED368" s="26">
        <f t="shared" si="1921"/>
        <v>5.6399321905717297E-3</v>
      </c>
      <c r="EE368" s="26">
        <f t="shared" si="1922"/>
        <v>1.3117119364735438E-2</v>
      </c>
      <c r="EF368" s="26">
        <f t="shared" si="1923"/>
        <v>-2.2414864930744471E-2</v>
      </c>
      <c r="EG368" s="26">
        <f t="shared" si="1924"/>
        <v>1.0395764743472922E-2</v>
      </c>
      <c r="EH368" s="26">
        <f t="shared" si="1925"/>
        <v>1.8723035438505363E-2</v>
      </c>
      <c r="EJ368" s="26">
        <f t="shared" si="1926"/>
        <v>1.0071131877875279</v>
      </c>
      <c r="EK368" s="26">
        <f t="shared" si="1815"/>
        <v>0.87134881457126745</v>
      </c>
      <c r="EL368" s="26">
        <f t="shared" si="1905"/>
        <v>0.97498961518544303</v>
      </c>
      <c r="EO368" s="26">
        <f t="shared" si="1816"/>
        <v>-7.5872848756002222E-3</v>
      </c>
      <c r="EP368" s="26">
        <f t="shared" si="1779"/>
        <v>-1.2697012537116584E-2</v>
      </c>
      <c r="EQ368" s="26">
        <f t="shared" si="1780"/>
        <v>-2.7992361700954423E-2</v>
      </c>
      <c r="ER368" s="26">
        <f t="shared" si="1781"/>
        <v>-4.0631061072224993E-2</v>
      </c>
      <c r="ES368" s="26">
        <f t="shared" si="1782"/>
        <v>-2.3914087884816158E-3</v>
      </c>
      <c r="EU368" s="26">
        <f t="shared" si="1927"/>
        <v>0.98142920968552583</v>
      </c>
      <c r="EV368" s="26">
        <f t="shared" si="1817"/>
        <v>0.75871796284670801</v>
      </c>
      <c r="EW368" s="26">
        <f t="shared" si="1906"/>
        <v>0.95724250790857934</v>
      </c>
      <c r="EX368" s="26"/>
      <c r="EY368" s="26">
        <f t="shared" si="1928"/>
        <v>3.0207248501627326E-2</v>
      </c>
      <c r="EZ368" s="26">
        <f t="shared" si="1929"/>
        <v>1.3952229122316582E-2</v>
      </c>
      <c r="FA368" s="26">
        <f t="shared" si="1930"/>
        <v>9.3943409504431523E-3</v>
      </c>
      <c r="FB368" s="26">
        <f t="shared" si="1931"/>
        <v>3.9011587225198634E-3</v>
      </c>
      <c r="FC368" s="26">
        <f t="shared" si="1932"/>
        <v>-3.4851908419459817E-3</v>
      </c>
      <c r="FD368" s="26"/>
      <c r="FE368" s="26">
        <f t="shared" si="1933"/>
        <v>1.004810049419808</v>
      </c>
      <c r="FF368" s="26">
        <f t="shared" si="1818"/>
        <v>1.0080198955738024</v>
      </c>
      <c r="FG368" s="26">
        <f t="shared" si="1907"/>
        <v>0.99898478128155654</v>
      </c>
      <c r="FW368" s="26">
        <f t="shared" si="1908"/>
        <v>1.1766170718516933</v>
      </c>
      <c r="FY368" s="8">
        <f t="shared" si="1819"/>
        <v>42</v>
      </c>
      <c r="FZ368" t="b">
        <f t="shared" si="1790"/>
        <v>0</v>
      </c>
      <c r="GD368" s="11"/>
      <c r="GE368" s="11"/>
      <c r="GF368" s="11"/>
      <c r="GG368" s="11" t="str">
        <f t="shared" ca="1" si="1909"/>
        <v/>
      </c>
      <c r="GH368" s="20" t="str">
        <f t="shared" ca="1" si="1872"/>
        <v/>
      </c>
      <c r="GI368" s="20" t="str">
        <f t="shared" ca="1" si="1873"/>
        <v/>
      </c>
      <c r="GJ368" s="20" t="str">
        <f t="shared" ca="1" si="1874"/>
        <v/>
      </c>
      <c r="GN368" s="12" t="str">
        <f t="shared" ca="1" si="1875"/>
        <v/>
      </c>
      <c r="GO368" s="12" t="str">
        <f t="shared" ca="1" si="1876"/>
        <v/>
      </c>
      <c r="GP368" s="12" t="str">
        <f t="shared" ca="1" si="1877"/>
        <v/>
      </c>
      <c r="GQ368" s="12" t="str">
        <f t="shared" ca="1" si="1878"/>
        <v/>
      </c>
      <c r="GR368" s="12" t="str">
        <f t="shared" ca="1" si="1879"/>
        <v/>
      </c>
      <c r="GY368" s="14"/>
      <c r="HA368">
        <f t="shared" si="1741"/>
        <v>0.84807005457149576</v>
      </c>
      <c r="HB368">
        <f t="shared" si="1910"/>
        <v>1.0415309141013633</v>
      </c>
      <c r="HC368">
        <f t="shared" si="1911"/>
        <v>0.99882210402241434</v>
      </c>
      <c r="HD368">
        <f t="shared" si="1912"/>
        <v>1.0096582863615169</v>
      </c>
      <c r="HE368">
        <f t="shared" si="1913"/>
        <v>0.89077178445798744</v>
      </c>
      <c r="HF368">
        <f t="shared" si="1914"/>
        <v>0.8907718342879255</v>
      </c>
      <c r="HH368">
        <f t="shared" si="1915"/>
        <v>1.0403040990271122</v>
      </c>
      <c r="HJ368">
        <f t="shared" si="1916"/>
        <v>0.96602362226529348</v>
      </c>
      <c r="HK368">
        <f t="shared" si="1917"/>
        <v>0.97385399177483711</v>
      </c>
      <c r="HL368">
        <f t="shared" si="1918"/>
        <v>1.0660201484699097</v>
      </c>
      <c r="HM368">
        <f t="shared" si="1919"/>
        <v>0.99793418230260134</v>
      </c>
      <c r="HN368">
        <f t="shared" si="1920"/>
        <v>1.0025669831106434</v>
      </c>
      <c r="HP368" s="8">
        <f t="shared" si="1820"/>
        <v>42</v>
      </c>
      <c r="HQ368" t="b">
        <f t="shared" si="1793"/>
        <v>0</v>
      </c>
      <c r="HT368" s="11"/>
      <c r="HU368" s="11"/>
      <c r="HV368" s="11"/>
      <c r="HW368" s="11" t="str">
        <f t="shared" ca="1" si="1852"/>
        <v/>
      </c>
      <c r="HX368" s="12" t="str">
        <f t="shared" ca="1" si="1853"/>
        <v/>
      </c>
      <c r="HY368" s="12" t="str">
        <f t="shared" ca="1" si="1854"/>
        <v/>
      </c>
      <c r="HZ368" s="12" t="str">
        <f t="shared" ca="1" si="1855"/>
        <v/>
      </c>
      <c r="IC368" s="12" t="str">
        <f t="shared" ca="1" si="1856"/>
        <v/>
      </c>
      <c r="ID368" s="12" t="str">
        <f t="shared" ca="1" si="1857"/>
        <v/>
      </c>
      <c r="IE368" s="12" t="str">
        <f t="shared" ca="1" si="1858"/>
        <v/>
      </c>
      <c r="IF368" s="12" t="str">
        <f t="shared" ca="1" si="1859"/>
        <v/>
      </c>
      <c r="IG368" s="12" t="str">
        <f t="shared" ca="1" si="1860"/>
        <v/>
      </c>
    </row>
    <row r="369" spans="1:241" x14ac:dyDescent="0.2">
      <c r="A369" s="182" t="s">
        <v>1080</v>
      </c>
      <c r="B369" s="1">
        <f t="shared" si="1794"/>
        <v>1992</v>
      </c>
      <c r="C369" s="42">
        <f>'Annual Data - MER Dec 2019 PNNL'!B56</f>
        <v>6949.6</v>
      </c>
      <c r="D369" s="42">
        <f>'Annual Data - MER Dec 2019 PNNL'!E56</f>
        <v>3990.9630000000002</v>
      </c>
      <c r="E369" s="42">
        <f>'Annual Data - MER Dec 2019 PNNL'!H56</f>
        <v>21698.43</v>
      </c>
      <c r="F369" s="42">
        <f>'Annual Data - MER Dec 2019 PNNL'!K56</f>
        <v>22362.78</v>
      </c>
      <c r="G369" s="42">
        <f>'Annual Data - MER Dec 2019 PNNL'!N56</f>
        <v>30722.757000000001</v>
      </c>
      <c r="H369" s="42">
        <f t="shared" si="1762"/>
        <v>85724.53</v>
      </c>
      <c r="I369" s="15">
        <f t="shared" si="1880"/>
        <v>3.258463316357683</v>
      </c>
      <c r="J369" s="251">
        <f t="shared" si="1763"/>
        <v>55001.773000000001</v>
      </c>
      <c r="K369" s="251"/>
      <c r="L369" s="27">
        <f>[11]National!H301</f>
        <v>6922.7610000000004</v>
      </c>
      <c r="M369" s="42">
        <f>[10]Commercial_Total!D300</f>
        <v>3990.9630000000002</v>
      </c>
      <c r="N369" s="42">
        <f>[12]Total_Industrial!F308</f>
        <v>14997.530884349999</v>
      </c>
      <c r="O369" s="27">
        <f t="shared" si="1821"/>
        <v>21475.306000916215</v>
      </c>
      <c r="P369" s="29">
        <f t="shared" si="1764"/>
        <v>30722.757000000001</v>
      </c>
      <c r="Q369" s="29">
        <f t="shared" si="1765"/>
        <v>78109.317885266209</v>
      </c>
      <c r="R369" s="440">
        <f t="shared" si="1822"/>
        <v>3.3691735296078549</v>
      </c>
      <c r="S369" s="27"/>
      <c r="T369" s="51">
        <f t="shared" si="1823"/>
        <v>0.99613805111085529</v>
      </c>
      <c r="U369" s="51">
        <f t="shared" si="1824"/>
        <v>1</v>
      </c>
      <c r="V369" s="51">
        <f t="shared" si="1825"/>
        <v>0.69118046256572474</v>
      </c>
      <c r="W369" s="51">
        <f t="shared" si="1826"/>
        <v>0.96031468363576511</v>
      </c>
      <c r="X369" s="51">
        <f t="shared" si="1827"/>
        <v>1</v>
      </c>
      <c r="Y369" s="51">
        <f t="shared" si="1828"/>
        <v>0.91116647574814591</v>
      </c>
      <c r="AA369" s="23">
        <f t="shared" si="1829"/>
        <v>94777.984433479316</v>
      </c>
      <c r="AB369" s="23">
        <f t="shared" si="1881"/>
        <v>65568.531836796683</v>
      </c>
      <c r="AC369" s="27">
        <f t="shared" si="1941"/>
        <v>2071.4640718987794</v>
      </c>
      <c r="AD369" s="58">
        <f t="shared" si="1941"/>
        <v>1.1743557038455561</v>
      </c>
      <c r="AE369" s="27">
        <f t="shared" si="1882"/>
        <v>2672.5619651761767</v>
      </c>
      <c r="AF369" s="27">
        <f t="shared" si="1831"/>
        <v>9684.9</v>
      </c>
      <c r="AI369" s="267">
        <f t="shared" si="1832"/>
        <v>73.041867701447003</v>
      </c>
      <c r="AJ369" s="267">
        <f t="shared" si="1883"/>
        <v>60.867048387383512</v>
      </c>
      <c r="AK369" s="267">
        <f t="shared" si="1833"/>
        <v>7240.0632421313085</v>
      </c>
      <c r="AL369" s="267">
        <f t="shared" si="1834"/>
        <v>18.28688354864968</v>
      </c>
      <c r="AM369" s="231">
        <f t="shared" si="1835"/>
        <v>11495.620083022</v>
      </c>
      <c r="AN369" s="15"/>
      <c r="AO369" s="34">
        <f t="shared" si="1836"/>
        <v>8.065061888637592</v>
      </c>
      <c r="AP369" s="34">
        <f t="shared" si="1837"/>
        <v>8.8513593325692579</v>
      </c>
      <c r="AR369" s="26">
        <f t="shared" si="1838"/>
        <v>0.89009894114350474</v>
      </c>
      <c r="AS369" s="26">
        <f t="shared" si="1884"/>
        <v>0.94867847720744913</v>
      </c>
      <c r="AT369" s="26">
        <f t="shared" si="1839"/>
        <v>0.94449129709271695</v>
      </c>
      <c r="AU369" s="26">
        <f t="shared" si="1840"/>
        <v>0.94348609126372329</v>
      </c>
      <c r="AV369" s="26">
        <f t="shared" si="1841"/>
        <v>0.99162624462400939</v>
      </c>
      <c r="AW369" s="26">
        <f t="shared" si="1842"/>
        <v>0.91436574029819895</v>
      </c>
      <c r="AZ369" s="34">
        <f t="shared" si="1885"/>
        <v>9.7861603561708765</v>
      </c>
      <c r="BA369" s="34">
        <f t="shared" si="1886"/>
        <v>6.7701816060874851</v>
      </c>
      <c r="BB369" s="34">
        <f t="shared" si="1887"/>
        <v>0.21388595358741747</v>
      </c>
      <c r="BC369">
        <f t="shared" si="1888"/>
        <v>1.2125635823246044E-4</v>
      </c>
      <c r="BD369" s="34">
        <f t="shared" si="1889"/>
        <v>0.27595142594927946</v>
      </c>
      <c r="BE369" s="34"/>
      <c r="BI369" s="258">
        <f>[11]National!CQ301</f>
        <v>0.87909935145900908</v>
      </c>
      <c r="BJ369" s="258">
        <f>[10]Commercial_Total!Y300</f>
        <v>0.96268574682196972</v>
      </c>
      <c r="BK369" s="258">
        <f>[12]Total_Industrial!Z308</f>
        <v>0.9732820132628468</v>
      </c>
      <c r="BL369" s="51">
        <f t="shared" si="1848"/>
        <v>0.91685612668643213</v>
      </c>
      <c r="BM369" s="258">
        <f>[14]Elec_Power_Sector!AF52</f>
        <v>0.9930036562447746</v>
      </c>
      <c r="BO369" s="258">
        <f>[11]National!CU301</f>
        <v>1.012512339664726</v>
      </c>
      <c r="BP369" s="258">
        <f>[10]Commercial_Total!X300</f>
        <v>0.98544980055977616</v>
      </c>
      <c r="BQ369" s="258">
        <f>[12]Total_Industrial!AD308</f>
        <v>0.97041900068828291</v>
      </c>
      <c r="BR369" s="51">
        <f t="shared" si="1849"/>
        <v>1.0290448673485257</v>
      </c>
      <c r="BS369" s="263">
        <f t="shared" si="1939"/>
        <v>0.99861288363632605</v>
      </c>
      <c r="BU369">
        <f t="shared" si="1940"/>
        <v>0.99999999999999978</v>
      </c>
      <c r="BV369">
        <f t="shared" si="1934"/>
        <v>1.0000000000000002</v>
      </c>
      <c r="BW369">
        <f t="shared" si="1935"/>
        <v>1.0000000652263237</v>
      </c>
      <c r="BX369">
        <f t="shared" si="1936"/>
        <v>0.99999999999999933</v>
      </c>
      <c r="BY369">
        <f t="shared" si="1937"/>
        <v>1</v>
      </c>
      <c r="CA369" s="83">
        <f t="shared" si="1795"/>
        <v>1.2180578787840675</v>
      </c>
      <c r="CB369" s="83">
        <f t="shared" si="1890"/>
        <v>0.92192627729299814</v>
      </c>
      <c r="CC369" s="83">
        <f t="shared" si="1891"/>
        <v>0.91436574029819895</v>
      </c>
      <c r="CD369" s="83">
        <f t="shared" si="1892"/>
        <v>0.95532432544398149</v>
      </c>
      <c r="CE369" s="83">
        <f t="shared" si="1893"/>
        <v>1.0029709594026022</v>
      </c>
      <c r="CF369" s="83">
        <f t="shared" si="1894"/>
        <v>0.9542908431265732</v>
      </c>
      <c r="CG369" s="84">
        <f t="shared" si="1766"/>
        <v>1.1137504091469335</v>
      </c>
      <c r="CH369" s="84">
        <f t="shared" si="1895"/>
        <v>1.1137503940604478</v>
      </c>
      <c r="CI369" s="9"/>
      <c r="CJ369" s="84">
        <f t="shared" si="1767"/>
        <v>0.95816255523119387</v>
      </c>
      <c r="CL369" s="87">
        <f t="shared" si="1717"/>
        <v>0.75247278105230198</v>
      </c>
      <c r="CM369" s="87">
        <f t="shared" si="1768"/>
        <v>4.7416781698514924E-4</v>
      </c>
      <c r="CN369" s="92">
        <f t="shared" si="1769"/>
        <v>1</v>
      </c>
      <c r="CO369" s="92">
        <f t="shared" si="1770"/>
        <v>1</v>
      </c>
      <c r="CP369" s="5">
        <f t="shared" si="1771"/>
        <v>1</v>
      </c>
      <c r="CQ369" s="91">
        <f t="shared" si="1896"/>
        <v>1</v>
      </c>
      <c r="CR369" s="37">
        <f t="shared" si="1938"/>
        <v>1.1137504091469335</v>
      </c>
      <c r="CS369">
        <f t="shared" si="1897"/>
        <v>0.95816255523119387</v>
      </c>
      <c r="CT369" s="84">
        <f t="shared" si="1898"/>
        <v>0.95712598951487238</v>
      </c>
      <c r="CU369" s="205"/>
      <c r="CV369" s="244"/>
      <c r="CW369" s="5"/>
      <c r="CX369" s="26">
        <f t="shared" si="1899"/>
        <v>8.8629131420258425E-2</v>
      </c>
      <c r="CY369" s="26">
        <f t="shared" si="1900"/>
        <v>5.1094582670178676E-2</v>
      </c>
      <c r="CZ369" s="26">
        <f t="shared" si="1901"/>
        <v>0.19200693707733668</v>
      </c>
      <c r="DA369" s="26">
        <f t="shared" si="1902"/>
        <v>0.27493910563219898</v>
      </c>
      <c r="DB369" s="26">
        <f t="shared" si="1903"/>
        <v>0.3933302432000273</v>
      </c>
      <c r="DC369">
        <f t="shared" si="1772"/>
        <v>1</v>
      </c>
      <c r="DE369" s="26">
        <f t="shared" si="1796"/>
        <v>8.7997821741016127E-2</v>
      </c>
      <c r="DF369" s="26">
        <f t="shared" si="1797"/>
        <v>5.1189699930517037E-2</v>
      </c>
      <c r="DG369" s="26">
        <f t="shared" si="1798"/>
        <v>0.19104259102242135</v>
      </c>
      <c r="DH369" s="26">
        <f t="shared" si="1799"/>
        <v>0.27256490734664635</v>
      </c>
      <c r="DI369" s="26">
        <f t="shared" si="1800"/>
        <v>0.39718241267843246</v>
      </c>
      <c r="DJ369" s="26">
        <f t="shared" si="1801"/>
        <v>0.99997743271903339</v>
      </c>
      <c r="DK369" s="26"/>
      <c r="DL369" s="26">
        <f t="shared" si="1802"/>
        <v>8.7999807657400536E-2</v>
      </c>
      <c r="DM369" s="26">
        <f t="shared" si="1803"/>
        <v>5.1190855168928552E-2</v>
      </c>
      <c r="DN369" s="26">
        <f t="shared" si="1804"/>
        <v>0.19104690243154632</v>
      </c>
      <c r="DO369" s="26">
        <f t="shared" si="1805"/>
        <v>0.27257105853430763</v>
      </c>
      <c r="DP369" s="26">
        <f t="shared" si="1806"/>
        <v>0.39719137620781686</v>
      </c>
      <c r="DQ369" s="26">
        <f t="shared" si="1807"/>
        <v>0.99999999999999989</v>
      </c>
      <c r="DR369" s="26"/>
      <c r="DS369" s="26"/>
      <c r="DT369" s="26">
        <f t="shared" si="1808"/>
        <v>1.2985871927056242E-2</v>
      </c>
      <c r="DU369" s="26">
        <f t="shared" si="1809"/>
        <v>2.0403703391435575E-3</v>
      </c>
      <c r="DV369" s="26">
        <f t="shared" si="1810"/>
        <v>-6.5295768409731189E-3</v>
      </c>
      <c r="DW369" s="26">
        <f t="shared" si="1811"/>
        <v>1.7068288258979018E-3</v>
      </c>
      <c r="DX369" s="26">
        <f t="shared" si="1812"/>
        <v>1.0801981562046487E-3</v>
      </c>
      <c r="DZ369" s="26">
        <f t="shared" si="1813"/>
        <v>1.0008944243959101</v>
      </c>
      <c r="EA369" s="26">
        <f t="shared" si="1814"/>
        <v>0.76548681213901226</v>
      </c>
      <c r="EB369" s="26">
        <f t="shared" si="1904"/>
        <v>0.95712598951487238</v>
      </c>
      <c r="ED369" s="26">
        <f t="shared" si="1921"/>
        <v>-1.8153623147396884E-2</v>
      </c>
      <c r="EE369" s="26">
        <f t="shared" si="1922"/>
        <v>-2.5240845151879344E-2</v>
      </c>
      <c r="EF369" s="26">
        <f t="shared" si="1923"/>
        <v>-2.8736444650284331E-3</v>
      </c>
      <c r="EG369" s="26">
        <f t="shared" si="1924"/>
        <v>-3.8178654041810976E-3</v>
      </c>
      <c r="EH369" s="26">
        <f t="shared" si="1925"/>
        <v>-4.0022704161363588E-2</v>
      </c>
      <c r="EJ369" s="26">
        <f t="shared" si="1926"/>
        <v>0.97983025723025652</v>
      </c>
      <c r="EK369" s="26">
        <f t="shared" si="1815"/>
        <v>0.85377393311864402</v>
      </c>
      <c r="EL369" s="26">
        <f t="shared" si="1905"/>
        <v>0.95532432544398149</v>
      </c>
      <c r="EO369" s="26">
        <f t="shared" si="1816"/>
        <v>-3.0783505509200216E-2</v>
      </c>
      <c r="EP369" s="26">
        <f t="shared" si="1779"/>
        <v>-1.8090280177489603E-2</v>
      </c>
      <c r="EQ369" s="26">
        <f t="shared" si="1780"/>
        <v>1.2905779569524401E-2</v>
      </c>
      <c r="ER369" s="26">
        <f t="shared" si="1781"/>
        <v>-2.9377411274448184E-4</v>
      </c>
      <c r="ES369" s="26">
        <f t="shared" si="1782"/>
        <v>-4.6295241363545634E-3</v>
      </c>
      <c r="EU369" s="26">
        <f t="shared" si="1927"/>
        <v>0.99691649215572864</v>
      </c>
      <c r="EV369" s="26">
        <f t="shared" si="1817"/>
        <v>0.75637845005668058</v>
      </c>
      <c r="EW369" s="26">
        <f t="shared" si="1906"/>
        <v>0.9542908431265732</v>
      </c>
      <c r="EX369" s="26"/>
      <c r="EY369" s="26">
        <f t="shared" si="1928"/>
        <v>4.3769377436256703E-2</v>
      </c>
      <c r="EZ369" s="26">
        <f t="shared" si="1929"/>
        <v>2.0130650516633299E-2</v>
      </c>
      <c r="FA369" s="26">
        <f t="shared" si="1930"/>
        <v>-1.9435393365972307E-2</v>
      </c>
      <c r="FB369" s="26">
        <f t="shared" si="1931"/>
        <v>2.000602938641907E-3</v>
      </c>
      <c r="FC369" s="26">
        <f t="shared" si="1932"/>
        <v>5.7097222925592307E-3</v>
      </c>
      <c r="FD369" s="26"/>
      <c r="FE369" s="26">
        <f t="shared" si="1933"/>
        <v>1.0039902290762948</v>
      </c>
      <c r="FF369" s="26">
        <f t="shared" si="1818"/>
        <v>1.0120421258706047</v>
      </c>
      <c r="FG369" s="26">
        <f t="shared" si="1907"/>
        <v>1.0029709594026022</v>
      </c>
      <c r="FW369" s="26">
        <f t="shared" si="1908"/>
        <v>1.2180578787840675</v>
      </c>
      <c r="FY369" s="8">
        <f t="shared" si="1819"/>
        <v>43</v>
      </c>
      <c r="FZ369" t="b">
        <f t="shared" si="1790"/>
        <v>0</v>
      </c>
      <c r="GD369" s="11"/>
      <c r="GE369" s="11"/>
      <c r="GF369" s="11"/>
      <c r="GG369" s="11" t="str">
        <f t="shared" ca="1" si="1909"/>
        <v/>
      </c>
      <c r="GH369" s="20" t="str">
        <f t="shared" ca="1" si="1872"/>
        <v/>
      </c>
      <c r="GI369" s="20" t="str">
        <f t="shared" ca="1" si="1873"/>
        <v/>
      </c>
      <c r="GJ369" s="20" t="str">
        <f t="shared" ca="1" si="1874"/>
        <v/>
      </c>
      <c r="GN369" s="12" t="str">
        <f t="shared" ca="1" si="1875"/>
        <v/>
      </c>
      <c r="GO369" s="12" t="str">
        <f t="shared" ca="1" si="1876"/>
        <v/>
      </c>
      <c r="GP369" s="12" t="str">
        <f t="shared" ca="1" si="1877"/>
        <v/>
      </c>
      <c r="GQ369" s="12" t="str">
        <f t="shared" ca="1" si="1878"/>
        <v/>
      </c>
      <c r="GR369" s="12" t="str">
        <f t="shared" ca="1" si="1879"/>
        <v/>
      </c>
      <c r="GY369" s="14"/>
      <c r="HA369">
        <f t="shared" si="1741"/>
        <v>0.87793933680221903</v>
      </c>
      <c r="HB369">
        <f t="shared" si="1910"/>
        <v>1.0205235034772031</v>
      </c>
      <c r="HC369">
        <f t="shared" si="1911"/>
        <v>1.0028076330239304</v>
      </c>
      <c r="HD369">
        <f t="shared" si="1912"/>
        <v>1.0065449971154876</v>
      </c>
      <c r="HE369">
        <f t="shared" si="1913"/>
        <v>0.90435375315728317</v>
      </c>
      <c r="HF369">
        <f t="shared" si="1914"/>
        <v>0.90435381013194427</v>
      </c>
      <c r="HH369">
        <f t="shared" si="1915"/>
        <v>1.0233887589672628</v>
      </c>
      <c r="HJ369">
        <f t="shared" si="1916"/>
        <v>0.97865008669159514</v>
      </c>
      <c r="HK369">
        <f t="shared" si="1917"/>
        <v>0.97584304308490566</v>
      </c>
      <c r="HL369">
        <f t="shared" si="1918"/>
        <v>1.0590821636990715</v>
      </c>
      <c r="HM369">
        <f t="shared" si="1919"/>
        <v>0.99963893958186967</v>
      </c>
      <c r="HN369">
        <f t="shared" si="1920"/>
        <v>1.0036505392395771</v>
      </c>
      <c r="HP369" s="8">
        <f t="shared" si="1820"/>
        <v>43</v>
      </c>
      <c r="HQ369" t="b">
        <f t="shared" si="1793"/>
        <v>0</v>
      </c>
      <c r="HT369" s="11"/>
      <c r="HU369" s="11"/>
      <c r="HV369" s="11"/>
      <c r="HW369" s="11" t="str">
        <f t="shared" ca="1" si="1852"/>
        <v/>
      </c>
      <c r="HX369" s="12" t="str">
        <f t="shared" ca="1" si="1853"/>
        <v/>
      </c>
      <c r="HY369" s="12" t="str">
        <f t="shared" ca="1" si="1854"/>
        <v/>
      </c>
      <c r="HZ369" s="12" t="str">
        <f t="shared" ca="1" si="1855"/>
        <v/>
      </c>
      <c r="IC369" s="12" t="str">
        <f t="shared" ca="1" si="1856"/>
        <v/>
      </c>
      <c r="ID369" s="12" t="str">
        <f t="shared" ca="1" si="1857"/>
        <v/>
      </c>
      <c r="IE369" s="12" t="str">
        <f t="shared" ca="1" si="1858"/>
        <v/>
      </c>
      <c r="IF369" s="12" t="str">
        <f t="shared" ca="1" si="1859"/>
        <v/>
      </c>
      <c r="IG369" s="12" t="str">
        <f t="shared" ca="1" si="1860"/>
        <v/>
      </c>
    </row>
    <row r="370" spans="1:241" x14ac:dyDescent="0.2">
      <c r="A370" s="182" t="s">
        <v>1080</v>
      </c>
      <c r="B370" s="1">
        <f t="shared" si="1794"/>
        <v>1993</v>
      </c>
      <c r="C370" s="42">
        <f>'Annual Data - MER Dec 2019 PNNL'!B57</f>
        <v>7140.5410000000002</v>
      </c>
      <c r="D370" s="42">
        <f>'Annual Data - MER Dec 2019 PNNL'!E57</f>
        <v>3970.1060000000002</v>
      </c>
      <c r="E370" s="42">
        <f>'Annual Data - MER Dec 2019 PNNL'!H57</f>
        <v>21683.681</v>
      </c>
      <c r="F370" s="42">
        <f>'Annual Data - MER Dec 2019 PNNL'!K57</f>
        <v>22617.668000000001</v>
      </c>
      <c r="G370" s="42">
        <f>'Annual Data - MER Dec 2019 PNNL'!N57</f>
        <v>31847.064999999999</v>
      </c>
      <c r="H370" s="42">
        <f t="shared" si="1762"/>
        <v>87259.061000000002</v>
      </c>
      <c r="I370" s="15">
        <f t="shared" si="1880"/>
        <v>3.2619130460789472</v>
      </c>
      <c r="J370" s="251">
        <f t="shared" si="1763"/>
        <v>55411.995999999999</v>
      </c>
      <c r="K370" s="251"/>
      <c r="L370" s="27">
        <f>[11]National!H302</f>
        <v>7133.94</v>
      </c>
      <c r="M370" s="42">
        <f>[10]Commercial_Total!D301</f>
        <v>3970.1059999999998</v>
      </c>
      <c r="N370" s="42">
        <f>[12]Total_Industrial!F309</f>
        <v>15377.168429001085</v>
      </c>
      <c r="O370" s="27">
        <f t="shared" si="1821"/>
        <v>22098.895706006624</v>
      </c>
      <c r="P370" s="29">
        <f t="shared" si="1764"/>
        <v>31847.064999999999</v>
      </c>
      <c r="Q370" s="29">
        <f t="shared" si="1765"/>
        <v>80427.17513500771</v>
      </c>
      <c r="R370" s="440">
        <f t="shared" si="1822"/>
        <v>3.3571255951772403</v>
      </c>
      <c r="S370" s="27"/>
      <c r="T370" s="51">
        <f t="shared" si="1823"/>
        <v>0.99907556024116373</v>
      </c>
      <c r="U370" s="51">
        <f t="shared" si="1824"/>
        <v>0.99999999999999989</v>
      </c>
      <c r="V370" s="51">
        <f t="shared" si="1825"/>
        <v>0.70915858008615262</v>
      </c>
      <c r="W370" s="51">
        <f t="shared" si="1826"/>
        <v>0.97706340485706233</v>
      </c>
      <c r="X370" s="51">
        <f t="shared" si="1827"/>
        <v>1</v>
      </c>
      <c r="Y370" s="51">
        <f t="shared" si="1828"/>
        <v>0.92170571414936164</v>
      </c>
      <c r="AA370" s="23">
        <f t="shared" si="1829"/>
        <v>96416.439816278726</v>
      </c>
      <c r="AB370" s="23">
        <f t="shared" si="1881"/>
        <v>66152.652187145024</v>
      </c>
      <c r="AC370" s="27">
        <f t="shared" si="1941"/>
        <v>2108.1054005159981</v>
      </c>
      <c r="AD370" s="58">
        <f t="shared" si="1941"/>
        <v>1.1928861897247303</v>
      </c>
      <c r="AE370" s="27">
        <f t="shared" si="1882"/>
        <v>2780.3073168343185</v>
      </c>
      <c r="AF370" s="27">
        <f t="shared" si="1831"/>
        <v>9951.5</v>
      </c>
      <c r="AI370" s="267">
        <f t="shared" si="1832"/>
        <v>73.990908745372721</v>
      </c>
      <c r="AJ370" s="267">
        <f t="shared" si="1883"/>
        <v>60.014313390922254</v>
      </c>
      <c r="AK370" s="267">
        <f t="shared" si="1833"/>
        <v>7294.307213120007</v>
      </c>
      <c r="AL370" s="267">
        <f t="shared" si="1834"/>
        <v>18.525569242365155</v>
      </c>
      <c r="AM370" s="231">
        <f t="shared" si="1835"/>
        <v>11454.512530744743</v>
      </c>
      <c r="AN370" s="15"/>
      <c r="AO370" s="34">
        <f t="shared" si="1836"/>
        <v>8.0819148002821386</v>
      </c>
      <c r="AP370" s="34">
        <f t="shared" si="1837"/>
        <v>8.7684330000502442</v>
      </c>
      <c r="AR370" s="26">
        <f t="shared" si="1838"/>
        <v>0.90166409486811672</v>
      </c>
      <c r="AS370" s="26">
        <f t="shared" si="1884"/>
        <v>0.93538768425235574</v>
      </c>
      <c r="AT370" s="26">
        <f t="shared" si="1839"/>
        <v>0.9515676107663934</v>
      </c>
      <c r="AU370" s="26">
        <f t="shared" si="1840"/>
        <v>0.95580074463837172</v>
      </c>
      <c r="AV370" s="26">
        <f t="shared" si="1841"/>
        <v>0.98808025690033841</v>
      </c>
      <c r="AW370" s="26">
        <f t="shared" si="1842"/>
        <v>0.91627641689867934</v>
      </c>
      <c r="AZ370" s="34">
        <f t="shared" si="1885"/>
        <v>9.6886338558286411</v>
      </c>
      <c r="BA370" s="34">
        <f t="shared" si="1886"/>
        <v>6.6475056209762373</v>
      </c>
      <c r="BB370" s="34">
        <f t="shared" si="1887"/>
        <v>0.21183795412912607</v>
      </c>
      <c r="BC370">
        <f t="shared" si="1888"/>
        <v>1.1986998841629204E-4</v>
      </c>
      <c r="BD370" s="34">
        <f t="shared" si="1889"/>
        <v>0.27938575258346166</v>
      </c>
      <c r="BE370" s="34"/>
      <c r="BI370" s="258">
        <f>[11]National!CQ302</f>
        <v>0.85485709934301268</v>
      </c>
      <c r="BJ370" s="258">
        <f>[10]Commercial_Total!Y301</f>
        <v>0.9300414075716521</v>
      </c>
      <c r="BK370" s="258">
        <f>[12]Total_Industrial!Z309</f>
        <v>0.98266012925128177</v>
      </c>
      <c r="BL370" s="51">
        <f t="shared" si="1848"/>
        <v>0.92060839513039872</v>
      </c>
      <c r="BM370" s="258">
        <f>[14]Elec_Power_Sector!AF53</f>
        <v>0.9928770880968838</v>
      </c>
      <c r="BO370" s="258">
        <f>[11]National!CU302</f>
        <v>1.0547541753599248</v>
      </c>
      <c r="BP370" s="258">
        <f>[10]Commercial_Total!X301</f>
        <v>1.005748428658314</v>
      </c>
      <c r="BQ370" s="258">
        <f>[12]Total_Industrial!AD309</f>
        <v>0.96835893164366782</v>
      </c>
      <c r="BR370" s="51">
        <f t="shared" si="1849"/>
        <v>1.0382272741527496</v>
      </c>
      <c r="BS370" s="263">
        <f t="shared" si="1939"/>
        <v>0.99516875628005497</v>
      </c>
      <c r="BU370">
        <f t="shared" si="1940"/>
        <v>0.99999999999999989</v>
      </c>
      <c r="BV370">
        <f t="shared" si="1934"/>
        <v>1</v>
      </c>
      <c r="BW370">
        <f t="shared" si="1935"/>
        <v>1.0000001073641065</v>
      </c>
      <c r="BX370">
        <f t="shared" si="1936"/>
        <v>0.99999999999999956</v>
      </c>
      <c r="BY370">
        <f t="shared" si="1937"/>
        <v>1</v>
      </c>
      <c r="CA370" s="83">
        <f t="shared" si="1795"/>
        <v>1.251587830614632</v>
      </c>
      <c r="CB370" s="83">
        <f t="shared" si="1890"/>
        <v>0.91328896384132252</v>
      </c>
      <c r="CC370" s="83">
        <f t="shared" si="1891"/>
        <v>0.91627641689867934</v>
      </c>
      <c r="CD370" s="83">
        <f t="shared" si="1892"/>
        <v>0.9534830463248225</v>
      </c>
      <c r="CE370" s="83">
        <f t="shared" si="1893"/>
        <v>1.0083200948281998</v>
      </c>
      <c r="CF370" s="83">
        <f t="shared" si="1894"/>
        <v>0.95304875980042592</v>
      </c>
      <c r="CG370" s="84">
        <f t="shared" si="1766"/>
        <v>1.1468004376626069</v>
      </c>
      <c r="CH370" s="84">
        <f t="shared" si="1895"/>
        <v>1.1468004128695664</v>
      </c>
      <c r="CI370" s="9"/>
      <c r="CJ370" s="84">
        <f t="shared" si="1767"/>
        <v>0.96141611568732588</v>
      </c>
      <c r="CL370" s="87">
        <f t="shared" si="1717"/>
        <v>0.76708490960483</v>
      </c>
      <c r="CM370" s="87">
        <f t="shared" si="1768"/>
        <v>4.5691955915416125E-4</v>
      </c>
      <c r="CN370" s="92">
        <f t="shared" si="1769"/>
        <v>1</v>
      </c>
      <c r="CO370" s="92">
        <f t="shared" si="1770"/>
        <v>1</v>
      </c>
      <c r="CP370" s="5">
        <f t="shared" si="1771"/>
        <v>1</v>
      </c>
      <c r="CQ370" s="91">
        <f t="shared" si="1896"/>
        <v>1</v>
      </c>
      <c r="CR370" s="37">
        <f t="shared" si="1938"/>
        <v>1.1468004376626069</v>
      </c>
      <c r="CS370">
        <f t="shared" si="1897"/>
        <v>0.96141611568732588</v>
      </c>
      <c r="CT370" s="84">
        <f t="shared" si="1898"/>
        <v>0.96097819508217219</v>
      </c>
      <c r="CU370" s="205"/>
      <c r="CV370" s="244"/>
      <c r="CW370" s="5"/>
      <c r="CX370" s="26">
        <f t="shared" si="1899"/>
        <v>8.8700616278325484E-2</v>
      </c>
      <c r="CY370" s="26">
        <f t="shared" si="1900"/>
        <v>4.9362743293366311E-2</v>
      </c>
      <c r="CZ370" s="26">
        <f t="shared" si="1901"/>
        <v>0.19119369048071702</v>
      </c>
      <c r="DA370" s="26">
        <f t="shared" si="1902"/>
        <v>0.2747690151856097</v>
      </c>
      <c r="DB370" s="26">
        <f t="shared" si="1903"/>
        <v>0.39597393476198145</v>
      </c>
      <c r="DC370">
        <f t="shared" si="1772"/>
        <v>1</v>
      </c>
      <c r="DE370" s="26">
        <f t="shared" si="1796"/>
        <v>8.866486904647207E-2</v>
      </c>
      <c r="DF370" s="26">
        <f t="shared" si="1797"/>
        <v>5.0223686564607337E-2</v>
      </c>
      <c r="DG370" s="26">
        <f t="shared" si="1798"/>
        <v>0.19160002612691532</v>
      </c>
      <c r="DH370" s="26">
        <f t="shared" si="1799"/>
        <v>0.27485405163732912</v>
      </c>
      <c r="DI370" s="26">
        <f t="shared" si="1800"/>
        <v>0.39465061318198774</v>
      </c>
      <c r="DJ370" s="26">
        <f t="shared" si="1801"/>
        <v>0.99999324655731159</v>
      </c>
      <c r="DK370" s="26"/>
      <c r="DL370" s="26">
        <f t="shared" si="1802"/>
        <v>8.8665467843627596E-2</v>
      </c>
      <c r="DM370" s="26">
        <f t="shared" si="1803"/>
        <v>5.0224025749686818E-2</v>
      </c>
      <c r="DN370" s="26">
        <f t="shared" si="1804"/>
        <v>0.19160132009544961</v>
      </c>
      <c r="DO370" s="26">
        <f t="shared" si="1805"/>
        <v>0.27485590786095043</v>
      </c>
      <c r="DP370" s="26">
        <f t="shared" si="1806"/>
        <v>0.39465327845028553</v>
      </c>
      <c r="DQ370" s="26">
        <f t="shared" si="1807"/>
        <v>1</v>
      </c>
      <c r="DR370" s="26"/>
      <c r="DS370" s="26"/>
      <c r="DT370" s="26">
        <f t="shared" si="1808"/>
        <v>1.2909423965004097E-2</v>
      </c>
      <c r="DU370" s="26">
        <f t="shared" si="1809"/>
        <v>-1.4108860610404183E-2</v>
      </c>
      <c r="DV370" s="26">
        <f t="shared" si="1810"/>
        <v>7.4642686461164438E-3</v>
      </c>
      <c r="DW370" s="26">
        <f t="shared" si="1811"/>
        <v>1.2967842156098227E-2</v>
      </c>
      <c r="DX370" s="26">
        <f t="shared" si="1812"/>
        <v>-3.5823406278928669E-3</v>
      </c>
      <c r="DZ370" s="26">
        <f t="shared" si="1813"/>
        <v>1.004024763311727</v>
      </c>
      <c r="EA370" s="26">
        <f t="shared" si="1814"/>
        <v>0.76856771537612023</v>
      </c>
      <c r="EB370" s="26">
        <f t="shared" si="1904"/>
        <v>0.96097819508217219</v>
      </c>
      <c r="ED370" s="26">
        <f t="shared" si="1921"/>
        <v>-1.0015748003476014E-2</v>
      </c>
      <c r="EE370" s="26">
        <f t="shared" si="1922"/>
        <v>-1.8286221975950555E-2</v>
      </c>
      <c r="EF370" s="26">
        <f t="shared" si="1923"/>
        <v>-9.6213307251732955E-3</v>
      </c>
      <c r="EG370" s="26">
        <f t="shared" si="1924"/>
        <v>-1.1499241889900695E-2</v>
      </c>
      <c r="EH370" s="26">
        <f t="shared" si="1925"/>
        <v>1.2368595330500517E-2</v>
      </c>
      <c r="EJ370" s="26">
        <f t="shared" si="1926"/>
        <v>0.99807261359297716</v>
      </c>
      <c r="EK370" s="26">
        <f t="shared" si="1815"/>
        <v>0.85212838084528075</v>
      </c>
      <c r="EL370" s="26">
        <f t="shared" si="1905"/>
        <v>0.9534830463248225</v>
      </c>
      <c r="EO370" s="26">
        <f t="shared" si="1816"/>
        <v>-2.7963599427188342E-2</v>
      </c>
      <c r="EP370" s="26">
        <f t="shared" si="1779"/>
        <v>-3.4497921827396326E-2</v>
      </c>
      <c r="EQ370" s="26">
        <f t="shared" si="1780"/>
        <v>9.5894327852944442E-3</v>
      </c>
      <c r="ER370" s="26">
        <f t="shared" si="1781"/>
        <v>4.0841862416899164E-3</v>
      </c>
      <c r="ES370" s="26">
        <f t="shared" si="1782"/>
        <v>-1.2746802487797348E-4</v>
      </c>
      <c r="EU370" s="26">
        <f t="shared" si="1927"/>
        <v>0.99869842267156439</v>
      </c>
      <c r="EV370" s="26">
        <f t="shared" si="1817"/>
        <v>0.75539396501436951</v>
      </c>
      <c r="EW370" s="26">
        <f t="shared" si="1906"/>
        <v>0.95304875980042592</v>
      </c>
      <c r="EX370" s="26"/>
      <c r="EY370" s="26">
        <f t="shared" si="1928"/>
        <v>4.0873023392192419E-2</v>
      </c>
      <c r="EZ370" s="26">
        <f t="shared" si="1929"/>
        <v>2.0389061216992039E-2</v>
      </c>
      <c r="FA370" s="26">
        <f t="shared" si="1930"/>
        <v>-2.1251220013986027E-3</v>
      </c>
      <c r="FB370" s="26">
        <f t="shared" si="1931"/>
        <v>8.8836559144087352E-3</v>
      </c>
      <c r="FC370" s="26">
        <f t="shared" si="1932"/>
        <v>-3.4548726030149478E-3</v>
      </c>
      <c r="FD370" s="26"/>
      <c r="FE370" s="26">
        <f t="shared" si="1933"/>
        <v>1.0053332904362293</v>
      </c>
      <c r="FF370" s="26">
        <f t="shared" si="1818"/>
        <v>1.0174396404615715</v>
      </c>
      <c r="FG370" s="26">
        <f t="shared" si="1907"/>
        <v>1.0083200948281998</v>
      </c>
      <c r="FW370" s="26">
        <f t="shared" si="1908"/>
        <v>1.251587830614632</v>
      </c>
      <c r="FY370" s="8">
        <f t="shared" si="1819"/>
        <v>44</v>
      </c>
      <c r="FZ370" t="b">
        <f t="shared" si="1790"/>
        <v>0</v>
      </c>
      <c r="GD370" s="11"/>
      <c r="GE370" s="11"/>
      <c r="GF370" s="11"/>
      <c r="GG370" s="11" t="str">
        <f t="shared" ca="1" si="1909"/>
        <v/>
      </c>
      <c r="GH370" s="20" t="str">
        <f t="shared" ca="1" si="1872"/>
        <v/>
      </c>
      <c r="GI370" s="20" t="str">
        <f t="shared" ca="1" si="1873"/>
        <v/>
      </c>
      <c r="GJ370" s="20" t="str">
        <f t="shared" ca="1" si="1874"/>
        <v/>
      </c>
      <c r="GN370" s="12" t="str">
        <f t="shared" ca="1" si="1875"/>
        <v/>
      </c>
      <c r="GO370" s="12" t="str">
        <f t="shared" ca="1" si="1876"/>
        <v/>
      </c>
      <c r="GP370" s="12" t="str">
        <f t="shared" ca="1" si="1877"/>
        <v/>
      </c>
      <c r="GQ370" s="12" t="str">
        <f t="shared" ca="1" si="1878"/>
        <v/>
      </c>
      <c r="GR370" s="12" t="str">
        <f t="shared" ca="1" si="1879"/>
        <v/>
      </c>
      <c r="GY370" s="14"/>
      <c r="HA370">
        <f t="shared" si="1741"/>
        <v>0.90210671356310168</v>
      </c>
      <c r="HB370">
        <f t="shared" si="1910"/>
        <v>1.0185565603485538</v>
      </c>
      <c r="HC370">
        <f t="shared" si="1911"/>
        <v>1.0081558973825149</v>
      </c>
      <c r="HD370">
        <f t="shared" si="1912"/>
        <v>1.0052349009671917</v>
      </c>
      <c r="HE370">
        <f t="shared" si="1913"/>
        <v>0.93119003270845979</v>
      </c>
      <c r="HF370">
        <f t="shared" si="1914"/>
        <v>0.93119008385571056</v>
      </c>
      <c r="HH370">
        <f t="shared" si="1915"/>
        <v>1.0268638031330437</v>
      </c>
      <c r="HJ370">
        <f t="shared" si="1916"/>
        <v>0.99136579521794466</v>
      </c>
      <c r="HK370">
        <f t="shared" si="1917"/>
        <v>0.9621716800742387</v>
      </c>
      <c r="HL370">
        <f t="shared" si="1918"/>
        <v>1.0670170145755162</v>
      </c>
      <c r="HM370">
        <f t="shared" si="1919"/>
        <v>1.0126865161754612</v>
      </c>
      <c r="HN370">
        <f t="shared" si="1920"/>
        <v>1.0000615534596085</v>
      </c>
      <c r="HP370" s="8">
        <f t="shared" si="1820"/>
        <v>44</v>
      </c>
      <c r="HQ370" t="b">
        <f t="shared" si="1793"/>
        <v>0</v>
      </c>
      <c r="HT370" s="11"/>
      <c r="HU370" s="11"/>
      <c r="HV370" s="11"/>
      <c r="HW370" s="11" t="str">
        <f t="shared" ca="1" si="1852"/>
        <v/>
      </c>
      <c r="HX370" s="12" t="str">
        <f t="shared" ca="1" si="1853"/>
        <v/>
      </c>
      <c r="HY370" s="12" t="str">
        <f t="shared" ca="1" si="1854"/>
        <v/>
      </c>
      <c r="HZ370" s="12" t="str">
        <f t="shared" ca="1" si="1855"/>
        <v/>
      </c>
      <c r="IC370" s="12" t="str">
        <f t="shared" ca="1" si="1856"/>
        <v/>
      </c>
      <c r="ID370" s="12" t="str">
        <f t="shared" ca="1" si="1857"/>
        <v/>
      </c>
      <c r="IE370" s="12" t="str">
        <f t="shared" ca="1" si="1858"/>
        <v/>
      </c>
      <c r="IF370" s="12" t="str">
        <f t="shared" ca="1" si="1859"/>
        <v/>
      </c>
      <c r="IG370" s="12" t="str">
        <f t="shared" ca="1" si="1860"/>
        <v/>
      </c>
    </row>
    <row r="371" spans="1:241" x14ac:dyDescent="0.2">
      <c r="A371" s="182" t="s">
        <v>1080</v>
      </c>
      <c r="B371" s="1">
        <f t="shared" si="1794"/>
        <v>1994</v>
      </c>
      <c r="C371" s="42">
        <f>'Annual Data - MER Dec 2019 PNNL'!B58</f>
        <v>6976.732</v>
      </c>
      <c r="D371" s="42">
        <f>'Annual Data - MER Dec 2019 PNNL'!E58</f>
        <v>4016.3629999999998</v>
      </c>
      <c r="E371" s="42">
        <f>'Annual Data - MER Dec 2019 PNNL'!H58</f>
        <v>22333.574000000001</v>
      </c>
      <c r="F371" s="42">
        <f>'Annual Data - MER Dec 2019 PNNL'!K58</f>
        <v>23263.55</v>
      </c>
      <c r="G371" s="42">
        <f>'Annual Data - MER Dec 2019 PNNL'!N58</f>
        <v>32398.714</v>
      </c>
      <c r="H371" s="42">
        <f t="shared" si="1762"/>
        <v>88988.93299999999</v>
      </c>
      <c r="I371" s="15">
        <f t="shared" si="1880"/>
        <v>3.2357529336660296</v>
      </c>
      <c r="J371" s="251">
        <f t="shared" si="1763"/>
        <v>56590.21899999999</v>
      </c>
      <c r="K371" s="251"/>
      <c r="L371" s="27">
        <f>[11]National!H303</f>
        <v>6957.9350000000004</v>
      </c>
      <c r="M371" s="42">
        <f>[10]Commercial_Total!D302</f>
        <v>4016.3630000000003</v>
      </c>
      <c r="N371" s="42">
        <f>[12]Total_Industrial!F310</f>
        <v>15762.874961014182</v>
      </c>
      <c r="O371" s="27">
        <f t="shared" si="1821"/>
        <v>22826.119434761531</v>
      </c>
      <c r="P371" s="29">
        <f t="shared" si="1764"/>
        <v>32398.714</v>
      </c>
      <c r="Q371" s="29">
        <f t="shared" si="1765"/>
        <v>81962.006395775708</v>
      </c>
      <c r="R371" s="440">
        <f t="shared" si="1822"/>
        <v>3.3386782411127149</v>
      </c>
      <c r="S371" s="27"/>
      <c r="T371" s="51">
        <f t="shared" si="1823"/>
        <v>0.99730575862739179</v>
      </c>
      <c r="U371" s="51">
        <f t="shared" si="1824"/>
        <v>1.0000000000000002</v>
      </c>
      <c r="V371" s="51">
        <f t="shared" si="1825"/>
        <v>0.705792765681578</v>
      </c>
      <c r="W371" s="51">
        <f t="shared" si="1826"/>
        <v>0.98119674059898565</v>
      </c>
      <c r="X371" s="51">
        <f t="shared" si="1827"/>
        <v>1</v>
      </c>
      <c r="Y371" s="51">
        <f t="shared" si="1828"/>
        <v>0.92103594944526102</v>
      </c>
      <c r="AA371" s="23">
        <f t="shared" si="1829"/>
        <v>97755.46657101551</v>
      </c>
      <c r="AB371" s="23">
        <f t="shared" si="1881"/>
        <v>66811.294146901753</v>
      </c>
      <c r="AC371" s="27">
        <f t="shared" si="1941"/>
        <v>2257.4337824762156</v>
      </c>
      <c r="AD371" s="58">
        <f t="shared" si="1941"/>
        <v>1.2351947387718127</v>
      </c>
      <c r="AE371" s="27">
        <f t="shared" si="1882"/>
        <v>2844.0955503682667</v>
      </c>
      <c r="AF371" s="27">
        <f t="shared" si="1831"/>
        <v>10352.4</v>
      </c>
      <c r="AI371" s="267">
        <f t="shared" si="1832"/>
        <v>71.176940216896554</v>
      </c>
      <c r="AJ371" s="267">
        <f t="shared" si="1883"/>
        <v>60.115030718743405</v>
      </c>
      <c r="AK371" s="267">
        <f t="shared" si="1833"/>
        <v>6982.6521970995</v>
      </c>
      <c r="AL371" s="267">
        <f t="shared" si="1834"/>
        <v>18.479773851253732</v>
      </c>
      <c r="AM371" s="231">
        <f t="shared" si="1835"/>
        <v>11391.570158676583</v>
      </c>
      <c r="AN371" s="15"/>
      <c r="AO371" s="34">
        <f t="shared" si="1836"/>
        <v>7.9171985622440895</v>
      </c>
      <c r="AP371" s="34">
        <f t="shared" si="1837"/>
        <v>8.5959712723619646</v>
      </c>
      <c r="AR371" s="26">
        <f t="shared" si="1838"/>
        <v>0.86737266056573015</v>
      </c>
      <c r="AS371" s="26">
        <f t="shared" si="1884"/>
        <v>0.93695747223644954</v>
      </c>
      <c r="AT371" s="26">
        <f t="shared" si="1839"/>
        <v>0.91091113574919325</v>
      </c>
      <c r="AU371" s="26">
        <f t="shared" si="1840"/>
        <v>0.95343799570727794</v>
      </c>
      <c r="AV371" s="26">
        <f t="shared" si="1841"/>
        <v>0.98265077092299136</v>
      </c>
      <c r="AW371" s="26">
        <f t="shared" si="1842"/>
        <v>0.89760193094774299</v>
      </c>
      <c r="AZ371" s="34">
        <f t="shared" si="1885"/>
        <v>9.4427829847200186</v>
      </c>
      <c r="BA371" s="34">
        <f t="shared" si="1886"/>
        <v>6.4537009917412149</v>
      </c>
      <c r="BB371" s="34">
        <f t="shared" si="1887"/>
        <v>0.21805897979948763</v>
      </c>
      <c r="BC371">
        <f t="shared" si="1888"/>
        <v>1.1931481963330365E-4</v>
      </c>
      <c r="BD371" s="34">
        <f t="shared" si="1889"/>
        <v>0.27472813554038356</v>
      </c>
      <c r="BE371" s="34"/>
      <c r="BI371" s="258">
        <f>[11]National!CQ303</f>
        <v>0.84190184519563926</v>
      </c>
      <c r="BJ371" s="258">
        <f>[10]Commercial_Total!Y302</f>
        <v>0.94934463640648159</v>
      </c>
      <c r="BK371" s="258">
        <f>[12]Total_Industrial!Z310</f>
        <v>0.96653735286794695</v>
      </c>
      <c r="BL371" s="51">
        <f t="shared" si="1848"/>
        <v>0.91767019977469066</v>
      </c>
      <c r="BM371" s="258">
        <f>[14]Elec_Power_Sector!AF54</f>
        <v>0.99340739993187166</v>
      </c>
      <c r="BO371" s="258">
        <f>[11]National!CU303</f>
        <v>1.0302539013490004</v>
      </c>
      <c r="BP371" s="258">
        <f>[10]Commercial_Total!X302</f>
        <v>0.98695187849070187</v>
      </c>
      <c r="BQ371" s="258">
        <f>[12]Total_Industrial!AD310</f>
        <v>0.94244807551550747</v>
      </c>
      <c r="BR371" s="51">
        <f t="shared" si="1849"/>
        <v>1.0389767434328463</v>
      </c>
      <c r="BS371" s="263">
        <f t="shared" si="1939"/>
        <v>0.98917198622678071</v>
      </c>
      <c r="BU371">
        <f t="shared" si="1940"/>
        <v>0.99999999999999933</v>
      </c>
      <c r="BV371">
        <f t="shared" si="1934"/>
        <v>0.99999999999999978</v>
      </c>
      <c r="BW371">
        <f t="shared" si="1935"/>
        <v>1.0000001453215919</v>
      </c>
      <c r="BX371">
        <f t="shared" si="1936"/>
        <v>0.99999999999999967</v>
      </c>
      <c r="BY371">
        <f t="shared" si="1937"/>
        <v>1</v>
      </c>
      <c r="CA371" s="83">
        <f t="shared" si="1795"/>
        <v>1.3020085271220334</v>
      </c>
      <c r="CB371" s="83">
        <f t="shared" si="1890"/>
        <v>0.89532596035121081</v>
      </c>
      <c r="CC371" s="83">
        <f t="shared" si="1891"/>
        <v>0.89760193094774299</v>
      </c>
      <c r="CD371" s="83">
        <f t="shared" si="1892"/>
        <v>0.94771199795661021</v>
      </c>
      <c r="CE371" s="83">
        <f t="shared" si="1893"/>
        <v>0.9979277249896028</v>
      </c>
      <c r="CF371" s="83">
        <f t="shared" si="1894"/>
        <v>0.94909202323945496</v>
      </c>
      <c r="CG371" s="84">
        <f t="shared" si="1766"/>
        <v>1.1686854018278647</v>
      </c>
      <c r="CH371" s="84">
        <f t="shared" si="1895"/>
        <v>1.1686853680551639</v>
      </c>
      <c r="CI371" s="9"/>
      <c r="CJ371" s="84">
        <f t="shared" si="1767"/>
        <v>0.9457480780661911</v>
      </c>
      <c r="CL371" s="87">
        <f t="shared" si="1717"/>
        <v>0.70582018577262773</v>
      </c>
      <c r="CM371" s="87">
        <f t="shared" si="1768"/>
        <v>4.3559245902344707E-4</v>
      </c>
      <c r="CN371" s="92">
        <f t="shared" si="1769"/>
        <v>1</v>
      </c>
      <c r="CO371" s="92">
        <f t="shared" si="1770"/>
        <v>1</v>
      </c>
      <c r="CP371" s="5">
        <f t="shared" si="1771"/>
        <v>1</v>
      </c>
      <c r="CQ371" s="91">
        <f t="shared" si="1896"/>
        <v>1</v>
      </c>
      <c r="CR371" s="37">
        <f t="shared" si="1938"/>
        <v>1.1686854018278647</v>
      </c>
      <c r="CS371">
        <f t="shared" si="1897"/>
        <v>0.9457480780661911</v>
      </c>
      <c r="CT371" s="84">
        <f t="shared" si="1898"/>
        <v>0.94712521618707857</v>
      </c>
      <c r="CU371" s="205"/>
      <c r="CV371" s="244"/>
      <c r="CW371" s="5"/>
      <c r="CX371" s="26">
        <f t="shared" si="1899"/>
        <v>8.489219951988157E-2</v>
      </c>
      <c r="CY371" s="26">
        <f t="shared" si="1900"/>
        <v>4.9002741350741286E-2</v>
      </c>
      <c r="CZ371" s="26">
        <f t="shared" si="1901"/>
        <v>0.19231929102490339</v>
      </c>
      <c r="DA371" s="26">
        <f t="shared" si="1902"/>
        <v>0.27849634774116488</v>
      </c>
      <c r="DB371" s="26">
        <f t="shared" si="1903"/>
        <v>0.39528942036330894</v>
      </c>
      <c r="DC371">
        <f t="shared" si="1772"/>
        <v>1</v>
      </c>
      <c r="DE371" s="26">
        <f t="shared" si="1796"/>
        <v>8.6782480767197301E-2</v>
      </c>
      <c r="DF371" s="26">
        <f t="shared" si="1797"/>
        <v>4.9182522729679858E-2</v>
      </c>
      <c r="DG371" s="26">
        <f t="shared" si="1798"/>
        <v>0.19175594015020173</v>
      </c>
      <c r="DH371" s="26">
        <f t="shared" si="1799"/>
        <v>0.27662849625767838</v>
      </c>
      <c r="DI371" s="26">
        <f t="shared" si="1800"/>
        <v>0.39563157886814315</v>
      </c>
      <c r="DJ371" s="26">
        <f t="shared" si="1801"/>
        <v>0.99998101877290047</v>
      </c>
      <c r="DK371" s="26"/>
      <c r="DL371" s="26">
        <f t="shared" si="1802"/>
        <v>8.67841280364402E-2</v>
      </c>
      <c r="DM371" s="26">
        <f t="shared" si="1803"/>
        <v>4.918345629203328E-2</v>
      </c>
      <c r="DN371" s="26">
        <f t="shared" si="1804"/>
        <v>0.19175957998233789</v>
      </c>
      <c r="DO371" s="26">
        <f t="shared" si="1805"/>
        <v>0.27663374710565558</v>
      </c>
      <c r="DP371" s="26">
        <f t="shared" si="1806"/>
        <v>0.39563908858353303</v>
      </c>
      <c r="DQ371" s="26">
        <f t="shared" si="1807"/>
        <v>1</v>
      </c>
      <c r="DR371" s="26"/>
      <c r="DS371" s="26"/>
      <c r="DT371" s="26">
        <f t="shared" si="1808"/>
        <v>-3.8773338263208383E-2</v>
      </c>
      <c r="DU371" s="26">
        <f t="shared" si="1809"/>
        <v>1.6768151389920125E-3</v>
      </c>
      <c r="DV371" s="26">
        <f t="shared" si="1810"/>
        <v>-4.3665394571831689E-2</v>
      </c>
      <c r="DW371" s="26">
        <f t="shared" si="1811"/>
        <v>-2.4750703904573047E-3</v>
      </c>
      <c r="DX371" s="26">
        <f t="shared" si="1812"/>
        <v>-5.5101377489028764E-3</v>
      </c>
      <c r="DZ371" s="26">
        <f t="shared" si="1813"/>
        <v>0.98558450236853801</v>
      </c>
      <c r="EA371" s="26">
        <f t="shared" si="1814"/>
        <v>0.75748842929549765</v>
      </c>
      <c r="EB371" s="26">
        <f t="shared" si="1904"/>
        <v>0.94712521618707857</v>
      </c>
      <c r="ED371" s="26">
        <f t="shared" si="1921"/>
        <v>-2.5702686599208841E-2</v>
      </c>
      <c r="EE371" s="26">
        <f t="shared" si="1922"/>
        <v>-2.9587926293939203E-2</v>
      </c>
      <c r="EF371" s="26">
        <f t="shared" si="1923"/>
        <v>2.8943960657171246E-2</v>
      </c>
      <c r="EG371" s="26">
        <f t="shared" si="1924"/>
        <v>-4.6421826243832334E-3</v>
      </c>
      <c r="EH371" s="26">
        <f t="shared" si="1925"/>
        <v>-1.6811441975417861E-2</v>
      </c>
      <c r="EJ371" s="26">
        <f t="shared" si="1926"/>
        <v>0.9939474032700879</v>
      </c>
      <c r="EK371" s="26">
        <f t="shared" si="1815"/>
        <v>0.84697079139391129</v>
      </c>
      <c r="EL371" s="26">
        <f t="shared" si="1905"/>
        <v>0.94771199795661021</v>
      </c>
      <c r="EO371" s="26">
        <f t="shared" si="1816"/>
        <v>-1.5270885651508064E-2</v>
      </c>
      <c r="EP371" s="26">
        <f t="shared" si="1779"/>
        <v>2.0542780693209729E-2</v>
      </c>
      <c r="EQ371" s="26">
        <f t="shared" si="1780"/>
        <v>-1.6543366426790954E-2</v>
      </c>
      <c r="ER371" s="26">
        <f t="shared" si="1781"/>
        <v>-3.1966839693584972E-3</v>
      </c>
      <c r="ES371" s="26">
        <f t="shared" si="1782"/>
        <v>5.3397370898731285E-4</v>
      </c>
      <c r="EU371" s="26">
        <f t="shared" si="1927"/>
        <v>0.99584833774737869</v>
      </c>
      <c r="EV371" s="26">
        <f t="shared" si="1817"/>
        <v>0.75225782440396138</v>
      </c>
      <c r="EW371" s="26">
        <f t="shared" si="1906"/>
        <v>0.94909202323945496</v>
      </c>
      <c r="EX371" s="26"/>
      <c r="EY371" s="26">
        <f t="shared" si="1928"/>
        <v>-2.3502452611700923E-2</v>
      </c>
      <c r="EZ371" s="26">
        <f t="shared" si="1929"/>
        <v>-1.8865965554217965E-2</v>
      </c>
      <c r="FA371" s="26">
        <f t="shared" si="1930"/>
        <v>-2.7121990187560119E-2</v>
      </c>
      <c r="FB371" s="26">
        <f t="shared" si="1931"/>
        <v>7.2161357890132311E-4</v>
      </c>
      <c r="FC371" s="26">
        <f t="shared" si="1932"/>
        <v>-6.0441114578901828E-3</v>
      </c>
      <c r="FD371" s="26"/>
      <c r="FE371" s="26">
        <f t="shared" si="1933"/>
        <v>0.98969338219886649</v>
      </c>
      <c r="FF371" s="26">
        <f t="shared" si="1818"/>
        <v>1.0069532789516114</v>
      </c>
      <c r="FG371" s="26">
        <f t="shared" si="1907"/>
        <v>0.9979277249896028</v>
      </c>
      <c r="FW371" s="26">
        <f t="shared" si="1908"/>
        <v>1.3020085271220334</v>
      </c>
      <c r="FY371" s="8">
        <f t="shared" si="1819"/>
        <v>45</v>
      </c>
      <c r="FZ371" t="b">
        <f t="shared" si="1790"/>
        <v>0</v>
      </c>
      <c r="GD371" s="11"/>
      <c r="GE371" s="11"/>
      <c r="GF371" s="11"/>
      <c r="GG371" s="11" t="str">
        <f t="shared" ca="1" si="1909"/>
        <v/>
      </c>
      <c r="GH371" s="20" t="str">
        <f t="shared" ca="1" si="1872"/>
        <v/>
      </c>
      <c r="GI371" s="20" t="str">
        <f t="shared" ca="1" si="1873"/>
        <v/>
      </c>
      <c r="GJ371" s="20" t="str">
        <f t="shared" ca="1" si="1874"/>
        <v/>
      </c>
      <c r="GN371" s="12" t="str">
        <f t="shared" ca="1" si="1875"/>
        <v/>
      </c>
      <c r="GO371" s="12" t="str">
        <f t="shared" ca="1" si="1876"/>
        <v/>
      </c>
      <c r="GP371" s="12" t="str">
        <f t="shared" ca="1" si="1877"/>
        <v/>
      </c>
      <c r="GQ371" s="12" t="str">
        <f t="shared" ca="1" si="1878"/>
        <v/>
      </c>
      <c r="GR371" s="12" t="str">
        <f t="shared" ca="1" si="1879"/>
        <v/>
      </c>
      <c r="GY371" s="14"/>
      <c r="HA371">
        <f t="shared" si="1741"/>
        <v>0.93844842902986025</v>
      </c>
      <c r="HB371">
        <f t="shared" si="1910"/>
        <v>1.0123916482421575</v>
      </c>
      <c r="HC371">
        <f t="shared" si="1911"/>
        <v>0.99776521986423428</v>
      </c>
      <c r="HD371">
        <f t="shared" si="1912"/>
        <v>1.0010615051738287</v>
      </c>
      <c r="HE371">
        <f t="shared" si="1913"/>
        <v>0.94896039608432869</v>
      </c>
      <c r="HF371">
        <f t="shared" si="1914"/>
        <v>0.94896044130043966</v>
      </c>
      <c r="HH371">
        <f t="shared" si="1915"/>
        <v>1.0101291754970509</v>
      </c>
      <c r="HJ371">
        <f t="shared" si="1916"/>
        <v>0.95366289096586643</v>
      </c>
      <c r="HK371">
        <f t="shared" si="1917"/>
        <v>0.96378641754346583</v>
      </c>
      <c r="HL371">
        <f t="shared" si="1918"/>
        <v>1.0214278729263193</v>
      </c>
      <c r="HM371">
        <f t="shared" si="1919"/>
        <v>1.0101831450522969</v>
      </c>
      <c r="HN371">
        <f t="shared" si="1920"/>
        <v>0.99456623043997194</v>
      </c>
      <c r="HP371" s="8">
        <f t="shared" si="1820"/>
        <v>45</v>
      </c>
      <c r="HQ371" t="b">
        <f t="shared" si="1793"/>
        <v>0</v>
      </c>
      <c r="HT371" s="11"/>
      <c r="HU371" s="11"/>
      <c r="HV371" s="11"/>
      <c r="HW371" s="11" t="str">
        <f t="shared" ca="1" si="1852"/>
        <v/>
      </c>
      <c r="HX371" s="12" t="str">
        <f t="shared" ca="1" si="1853"/>
        <v/>
      </c>
      <c r="HY371" s="12" t="str">
        <f t="shared" ca="1" si="1854"/>
        <v/>
      </c>
      <c r="HZ371" s="12" t="str">
        <f t="shared" ca="1" si="1855"/>
        <v/>
      </c>
      <c r="IC371" s="12" t="str">
        <f t="shared" ca="1" si="1856"/>
        <v/>
      </c>
      <c r="ID371" s="12" t="str">
        <f t="shared" ca="1" si="1857"/>
        <v/>
      </c>
      <c r="IE371" s="12" t="str">
        <f t="shared" ca="1" si="1858"/>
        <v/>
      </c>
      <c r="IF371" s="12" t="str">
        <f t="shared" ca="1" si="1859"/>
        <v/>
      </c>
      <c r="IG371" s="12" t="str">
        <f t="shared" ca="1" si="1860"/>
        <v/>
      </c>
    </row>
    <row r="372" spans="1:241" x14ac:dyDescent="0.2">
      <c r="A372" s="182" t="s">
        <v>1080</v>
      </c>
      <c r="B372" s="1">
        <f t="shared" si="1794"/>
        <v>1995</v>
      </c>
      <c r="C372" s="42">
        <f>'Annual Data - MER Dec 2019 PNNL'!B59</f>
        <v>6934.5630000000001</v>
      </c>
      <c r="D372" s="42">
        <f>'Annual Data - MER Dec 2019 PNNL'!E59</f>
        <v>4100.5169999999998</v>
      </c>
      <c r="E372" s="42">
        <f>'Annual Data - MER Dec 2019 PNNL'!H59</f>
        <v>22657.026000000002</v>
      </c>
      <c r="F372" s="42">
        <f>'Annual Data - MER Dec 2019 PNNL'!K59</f>
        <v>23756.633999999998</v>
      </c>
      <c r="G372" s="42">
        <f>'Annual Data - MER Dec 2019 PNNL'!N59</f>
        <v>33478.817999999999</v>
      </c>
      <c r="H372" s="42">
        <f t="shared" si="1762"/>
        <v>90927.55799999999</v>
      </c>
      <c r="I372" s="15">
        <f t="shared" si="1880"/>
        <v>3.25627180286138</v>
      </c>
      <c r="J372" s="251">
        <f t="shared" si="1763"/>
        <v>57448.739999999991</v>
      </c>
      <c r="K372" s="251"/>
      <c r="L372" s="27">
        <f>[11]National!H304</f>
        <v>6924.1890000000003</v>
      </c>
      <c r="M372" s="42">
        <f>[10]Commercial_Total!D303</f>
        <v>4100.5169999999998</v>
      </c>
      <c r="N372" s="42">
        <f>[12]Total_Industrial!F311</f>
        <v>16130.299457962019</v>
      </c>
      <c r="O372" s="27">
        <f t="shared" si="1821"/>
        <v>23360.511648450978</v>
      </c>
      <c r="P372" s="29">
        <f t="shared" si="1764"/>
        <v>33478.817999999999</v>
      </c>
      <c r="Q372" s="29">
        <f t="shared" si="1765"/>
        <v>83994.335106412997</v>
      </c>
      <c r="R372" s="440">
        <f t="shared" si="1822"/>
        <v>3.3592636621260747</v>
      </c>
      <c r="S372" s="27"/>
      <c r="T372" s="51">
        <f t="shared" si="1823"/>
        <v>0.99850401532151345</v>
      </c>
      <c r="U372" s="51">
        <f t="shared" si="1824"/>
        <v>1</v>
      </c>
      <c r="V372" s="51">
        <f t="shared" si="1825"/>
        <v>0.71193366057672436</v>
      </c>
      <c r="W372" s="51">
        <f t="shared" si="1826"/>
        <v>0.98332582168210281</v>
      </c>
      <c r="X372" s="51">
        <f t="shared" si="1827"/>
        <v>1</v>
      </c>
      <c r="Y372" s="51">
        <f t="shared" si="1828"/>
        <v>0.92375003743543849</v>
      </c>
      <c r="AA372" s="23">
        <f t="shared" si="1829"/>
        <v>99155.636506323688</v>
      </c>
      <c r="AB372" s="23">
        <f t="shared" si="1881"/>
        <v>67618.803117271193</v>
      </c>
      <c r="AC372" s="27">
        <f t="shared" si="1941"/>
        <v>2278.8996830459823</v>
      </c>
      <c r="AD372" s="58">
        <f t="shared" si="1941"/>
        <v>1.2729457228931913</v>
      </c>
      <c r="AE372" s="27">
        <f t="shared" si="1882"/>
        <v>2920.9021058491458</v>
      </c>
      <c r="AF372" s="27">
        <f t="shared" si="1831"/>
        <v>10630.3</v>
      </c>
      <c r="AI372" s="267">
        <f t="shared" si="1832"/>
        <v>69.831521877814851</v>
      </c>
      <c r="AJ372" s="267">
        <f t="shared" si="1883"/>
        <v>60.641667864018224</v>
      </c>
      <c r="AK372" s="267">
        <f t="shared" si="1833"/>
        <v>7078.108605641748</v>
      </c>
      <c r="AL372" s="267">
        <f t="shared" si="1834"/>
        <v>18.351537876537634</v>
      </c>
      <c r="AM372" s="231">
        <f t="shared" si="1835"/>
        <v>11461.807615174166</v>
      </c>
      <c r="AN372" s="15"/>
      <c r="AO372" s="34">
        <f t="shared" si="1836"/>
        <v>7.9014077783706016</v>
      </c>
      <c r="AP372" s="34">
        <f t="shared" si="1837"/>
        <v>8.5536210643161521</v>
      </c>
      <c r="AR372" s="26">
        <f t="shared" si="1838"/>
        <v>0.85097719483220602</v>
      </c>
      <c r="AS372" s="26">
        <f t="shared" si="1884"/>
        <v>0.94516567911121807</v>
      </c>
      <c r="AT372" s="26">
        <f t="shared" si="1839"/>
        <v>0.92336375447705676</v>
      </c>
      <c r="AU372" s="26">
        <f t="shared" si="1840"/>
        <v>0.94682184056950325</v>
      </c>
      <c r="AV372" s="26">
        <f t="shared" si="1841"/>
        <v>0.98870953980328047</v>
      </c>
      <c r="AW372" s="26">
        <f t="shared" si="1842"/>
        <v>0.89581167168058073</v>
      </c>
      <c r="AZ372" s="34">
        <f t="shared" si="1885"/>
        <v>9.3276423531155004</v>
      </c>
      <c r="BA372" s="34">
        <f t="shared" si="1886"/>
        <v>6.3609496549741023</v>
      </c>
      <c r="BB372" s="34">
        <f t="shared" si="1887"/>
        <v>0.21437773939079635</v>
      </c>
      <c r="BC372">
        <f t="shared" si="1888"/>
        <v>1.1974692368918952E-4</v>
      </c>
      <c r="BD372" s="34">
        <f t="shared" si="1889"/>
        <v>0.27477137106658756</v>
      </c>
      <c r="BE372" s="34"/>
      <c r="BI372" s="258">
        <f>[11]National!CQ304</f>
        <v>0.81671256985902696</v>
      </c>
      <c r="BJ372" s="258">
        <f>[10]Commercial_Total!Y303</f>
        <v>0.95139543267221716</v>
      </c>
      <c r="BK372" s="258">
        <f>[12]Total_Industrial!Z311</f>
        <v>0.97756476606589804</v>
      </c>
      <c r="BL372" s="51">
        <f t="shared" si="1848"/>
        <v>0.91250666836907246</v>
      </c>
      <c r="BM372" s="258">
        <f>[14]Elec_Power_Sector!AF55</f>
        <v>0.99493928226505102</v>
      </c>
      <c r="BO372" s="258">
        <f>[11]National!CU304</f>
        <v>1.0419543254722934</v>
      </c>
      <c r="BP372" s="258">
        <f>[10]Commercial_Total!X303</f>
        <v>0.99345198290105152</v>
      </c>
      <c r="BQ372" s="258">
        <f>[12]Total_Industrial!AD311</f>
        <v>0.94455524445349726</v>
      </c>
      <c r="BR372" s="51">
        <f t="shared" si="1849"/>
        <v>1.037605393352097</v>
      </c>
      <c r="BS372" s="263">
        <f t="shared" si="1939"/>
        <v>0.99373857020944223</v>
      </c>
      <c r="BU372">
        <f t="shared" si="1940"/>
        <v>0.99999999999999956</v>
      </c>
      <c r="BV372">
        <f t="shared" si="1934"/>
        <v>0.99999999999999989</v>
      </c>
      <c r="BW372">
        <f t="shared" si="1935"/>
        <v>1.0000001863874801</v>
      </c>
      <c r="BX372">
        <f t="shared" si="1936"/>
        <v>0.99999999999999967</v>
      </c>
      <c r="BY372">
        <f t="shared" si="1937"/>
        <v>1</v>
      </c>
      <c r="CA372" s="83">
        <f t="shared" si="1795"/>
        <v>1.3369596659581691</v>
      </c>
      <c r="CB372" s="83">
        <f t="shared" si="1890"/>
        <v>0.89091491249073185</v>
      </c>
      <c r="CC372" s="83">
        <f t="shared" si="1891"/>
        <v>0.89581167168058073</v>
      </c>
      <c r="CD372" s="83">
        <f t="shared" si="1892"/>
        <v>0.94398731421803839</v>
      </c>
      <c r="CE372" s="83">
        <f t="shared" si="1893"/>
        <v>1.0010818794605092</v>
      </c>
      <c r="CF372" s="83">
        <f t="shared" si="1894"/>
        <v>0.94794027235057743</v>
      </c>
      <c r="CG372" s="84">
        <f t="shared" si="1766"/>
        <v>1.1976641173937093</v>
      </c>
      <c r="CH372" s="84">
        <f t="shared" si="1895"/>
        <v>1.1976640733314983</v>
      </c>
      <c r="CI372" s="9"/>
      <c r="CJ372" s="84">
        <f t="shared" si="1767"/>
        <v>0.94500859470427212</v>
      </c>
      <c r="CL372" s="87">
        <f t="shared" si="1717"/>
        <v>0.70318072060099057</v>
      </c>
      <c r="CM372" s="87">
        <f t="shared" si="1768"/>
        <v>4.1851340878012989E-4</v>
      </c>
      <c r="CN372" s="92">
        <f t="shared" si="1769"/>
        <v>1</v>
      </c>
      <c r="CO372" s="92">
        <f t="shared" si="1770"/>
        <v>1</v>
      </c>
      <c r="CP372" s="5">
        <f t="shared" si="1771"/>
        <v>1</v>
      </c>
      <c r="CQ372" s="91">
        <f t="shared" si="1896"/>
        <v>1</v>
      </c>
      <c r="CR372" s="37">
        <f t="shared" si="1938"/>
        <v>1.1976641173937093</v>
      </c>
      <c r="CS372">
        <f t="shared" si="1897"/>
        <v>0.94500859470427212</v>
      </c>
      <c r="CT372" s="84">
        <f t="shared" si="1898"/>
        <v>0.94896579454845231</v>
      </c>
      <c r="CU372" s="205"/>
      <c r="CV372" s="244"/>
      <c r="CW372" s="5"/>
      <c r="CX372" s="26">
        <f t="shared" si="1899"/>
        <v>8.2436380872920753E-2</v>
      </c>
      <c r="CY372" s="26">
        <f t="shared" si="1900"/>
        <v>4.8818970884227215E-2</v>
      </c>
      <c r="CZ372" s="26">
        <f t="shared" si="1901"/>
        <v>0.19204032554726974</v>
      </c>
      <c r="DA372" s="26">
        <f t="shared" si="1902"/>
        <v>0.27812008534689137</v>
      </c>
      <c r="DB372" s="26">
        <f t="shared" si="1903"/>
        <v>0.39858423734869092</v>
      </c>
      <c r="DC372">
        <f t="shared" si="1772"/>
        <v>1</v>
      </c>
      <c r="DE372" s="26">
        <f t="shared" si="1796"/>
        <v>8.3658282663517727E-2</v>
      </c>
      <c r="DF372" s="26">
        <f t="shared" si="1797"/>
        <v>4.8910798578082969E-2</v>
      </c>
      <c r="DG372" s="26">
        <f t="shared" si="1798"/>
        <v>0.19217977454089433</v>
      </c>
      <c r="DH372" s="26">
        <f t="shared" si="1799"/>
        <v>0.27830817415294662</v>
      </c>
      <c r="DI372" s="26">
        <f t="shared" si="1800"/>
        <v>0.3969345497635301</v>
      </c>
      <c r="DJ372" s="26">
        <f t="shared" si="1801"/>
        <v>0.99999157969897179</v>
      </c>
      <c r="DK372" s="26"/>
      <c r="DL372" s="26">
        <f t="shared" si="1802"/>
        <v>8.3658987097372808E-2</v>
      </c>
      <c r="DM372" s="26">
        <f t="shared" si="1803"/>
        <v>4.8911210425198401E-2</v>
      </c>
      <c r="DN372" s="26">
        <f t="shared" si="1804"/>
        <v>0.19218139276607343</v>
      </c>
      <c r="DO372" s="26">
        <f t="shared" si="1805"/>
        <v>0.27831051761128422</v>
      </c>
      <c r="DP372" s="26">
        <f t="shared" si="1806"/>
        <v>0.39693789210007108</v>
      </c>
      <c r="DQ372" s="26">
        <f t="shared" si="1807"/>
        <v>1</v>
      </c>
      <c r="DR372" s="26"/>
      <c r="DS372" s="26"/>
      <c r="DT372" s="26">
        <f t="shared" si="1808"/>
        <v>-1.9083381940951702E-2</v>
      </c>
      <c r="DU372" s="26">
        <f t="shared" si="1809"/>
        <v>8.7223398833583161E-3</v>
      </c>
      <c r="DV372" s="26">
        <f t="shared" si="1810"/>
        <v>1.3577910385186935E-2</v>
      </c>
      <c r="DW372" s="26">
        <f t="shared" si="1811"/>
        <v>-6.9634496778012691E-3</v>
      </c>
      <c r="DX372" s="26">
        <f t="shared" si="1812"/>
        <v>6.1468093112996671E-3</v>
      </c>
      <c r="DZ372" s="26">
        <f t="shared" si="1813"/>
        <v>1.0019433315995783</v>
      </c>
      <c r="EA372" s="26">
        <f t="shared" si="1814"/>
        <v>0.75896048049646248</v>
      </c>
      <c r="EB372" s="26">
        <f t="shared" si="1904"/>
        <v>0.94896579454845231</v>
      </c>
      <c r="ED372" s="26">
        <f t="shared" si="1921"/>
        <v>-1.2268456758776856E-2</v>
      </c>
      <c r="EE372" s="26">
        <f t="shared" si="1922"/>
        <v>-1.4476080393000518E-2</v>
      </c>
      <c r="EF372" s="26">
        <f t="shared" si="1923"/>
        <v>-1.7025979398194734E-2</v>
      </c>
      <c r="EG372" s="26">
        <f t="shared" si="1924"/>
        <v>3.6150035589190936E-3</v>
      </c>
      <c r="EH372" s="26">
        <f t="shared" si="1925"/>
        <v>1.5736329431911874E-4</v>
      </c>
      <c r="EJ372" s="26">
        <f t="shared" si="1926"/>
        <v>0.99606981472577871</v>
      </c>
      <c r="EK372" s="26">
        <f t="shared" si="1815"/>
        <v>0.84364203926187942</v>
      </c>
      <c r="EL372" s="26">
        <f t="shared" si="1905"/>
        <v>0.94398731421803839</v>
      </c>
      <c r="EO372" s="26">
        <f t="shared" si="1816"/>
        <v>-3.0376212763567667E-2</v>
      </c>
      <c r="EP372" s="26">
        <f t="shared" si="1779"/>
        <v>2.1578932278988688E-3</v>
      </c>
      <c r="EQ372" s="26">
        <f t="shared" si="1780"/>
        <v>1.1344601046704931E-2</v>
      </c>
      <c r="ER372" s="26">
        <f t="shared" si="1781"/>
        <v>-5.6426733349719347E-3</v>
      </c>
      <c r="ES372" s="26">
        <f t="shared" si="1782"/>
        <v>1.5408607060175383E-3</v>
      </c>
      <c r="EU372" s="26">
        <f t="shared" si="1927"/>
        <v>0.9987864707945322</v>
      </c>
      <c r="EV372" s="26">
        <f t="shared" si="1817"/>
        <v>0.75134493756400555</v>
      </c>
      <c r="EW372" s="26">
        <f t="shared" si="1906"/>
        <v>0.94794027235057743</v>
      </c>
      <c r="EX372" s="26"/>
      <c r="EY372" s="26">
        <f t="shared" si="1928"/>
        <v>1.1292830822616208E-2</v>
      </c>
      <c r="EZ372" s="26">
        <f t="shared" si="1929"/>
        <v>6.5644466554595753E-3</v>
      </c>
      <c r="FA372" s="26">
        <f t="shared" si="1930"/>
        <v>2.2333504043633517E-3</v>
      </c>
      <c r="FB372" s="26">
        <f t="shared" si="1931"/>
        <v>-1.3207763428291213E-3</v>
      </c>
      <c r="FC372" s="26">
        <f t="shared" si="1932"/>
        <v>4.6059486052820158E-3</v>
      </c>
      <c r="FD372" s="26"/>
      <c r="FE372" s="26">
        <f t="shared" si="1933"/>
        <v>1.0031607043194828</v>
      </c>
      <c r="FF372" s="26">
        <f t="shared" si="1818"/>
        <v>1.0101359605299112</v>
      </c>
      <c r="FG372" s="26">
        <f t="shared" si="1907"/>
        <v>1.0010818794605092</v>
      </c>
      <c r="FW372" s="26">
        <f t="shared" si="1908"/>
        <v>1.3369596659581691</v>
      </c>
      <c r="FY372" s="8">
        <f t="shared" si="1819"/>
        <v>46</v>
      </c>
      <c r="FZ372" t="b">
        <f t="shared" si="1790"/>
        <v>0</v>
      </c>
      <c r="GD372" s="11"/>
      <c r="GE372" s="11"/>
      <c r="GF372" s="11"/>
      <c r="GG372" s="11" t="str">
        <f t="shared" ca="1" si="1909"/>
        <v/>
      </c>
      <c r="GH372" s="20" t="str">
        <f t="shared" ca="1" si="1872"/>
        <v/>
      </c>
      <c r="GI372" s="20" t="str">
        <f t="shared" ca="1" si="1873"/>
        <v/>
      </c>
      <c r="GJ372" s="20" t="str">
        <f t="shared" ca="1" si="1874"/>
        <v/>
      </c>
      <c r="GN372" s="12" t="str">
        <f t="shared" ca="1" si="1875"/>
        <v/>
      </c>
      <c r="GO372" s="12" t="str">
        <f t="shared" ca="1" si="1876"/>
        <v/>
      </c>
      <c r="GP372" s="12" t="str">
        <f t="shared" ca="1" si="1877"/>
        <v/>
      </c>
      <c r="GQ372" s="12" t="str">
        <f t="shared" ca="1" si="1878"/>
        <v/>
      </c>
      <c r="GR372" s="12" t="str">
        <f t="shared" ca="1" si="1879"/>
        <v/>
      </c>
      <c r="GY372" s="14"/>
      <c r="HA372">
        <f t="shared" si="1741"/>
        <v>0.96364015446815443</v>
      </c>
      <c r="HB372">
        <f t="shared" si="1910"/>
        <v>1.0084127614944915</v>
      </c>
      <c r="HC372">
        <f t="shared" si="1911"/>
        <v>1.000918860704489</v>
      </c>
      <c r="HD372">
        <f t="shared" si="1912"/>
        <v>0.99984668780083086</v>
      </c>
      <c r="HE372">
        <f t="shared" si="1913"/>
        <v>0.9724908118475174</v>
      </c>
      <c r="HF372">
        <f t="shared" si="1914"/>
        <v>0.97249085050981343</v>
      </c>
      <c r="HH372">
        <f t="shared" si="1915"/>
        <v>1.0093393523549343</v>
      </c>
      <c r="HJ372">
        <f t="shared" si="1916"/>
        <v>0.93563632872678659</v>
      </c>
      <c r="HK372">
        <f t="shared" si="1917"/>
        <v>0.97222965913414972</v>
      </c>
      <c r="HL372">
        <f t="shared" si="1918"/>
        <v>1.0353913116860209</v>
      </c>
      <c r="HM372">
        <f t="shared" si="1919"/>
        <v>1.0031732205104571</v>
      </c>
      <c r="HN372">
        <f t="shared" si="1920"/>
        <v>1.0006984669421792</v>
      </c>
      <c r="HP372" s="8">
        <f t="shared" si="1820"/>
        <v>46</v>
      </c>
      <c r="HQ372" t="b">
        <f t="shared" si="1793"/>
        <v>0</v>
      </c>
      <c r="HT372" s="11"/>
      <c r="HU372" s="11"/>
      <c r="HV372" s="11"/>
      <c r="HW372" s="11" t="str">
        <f t="shared" ca="1" si="1852"/>
        <v/>
      </c>
      <c r="HX372" s="12" t="str">
        <f t="shared" ca="1" si="1853"/>
        <v/>
      </c>
      <c r="HY372" s="12" t="str">
        <f t="shared" ca="1" si="1854"/>
        <v/>
      </c>
      <c r="HZ372" s="12" t="str">
        <f t="shared" ca="1" si="1855"/>
        <v/>
      </c>
      <c r="IC372" s="12" t="str">
        <f t="shared" ca="1" si="1856"/>
        <v/>
      </c>
      <c r="ID372" s="12" t="str">
        <f t="shared" ca="1" si="1857"/>
        <v/>
      </c>
      <c r="IE372" s="12" t="str">
        <f t="shared" ca="1" si="1858"/>
        <v/>
      </c>
      <c r="IF372" s="12" t="str">
        <f t="shared" ca="1" si="1859"/>
        <v/>
      </c>
      <c r="IG372" s="12" t="str">
        <f t="shared" ca="1" si="1860"/>
        <v/>
      </c>
    </row>
    <row r="373" spans="1:241" x14ac:dyDescent="0.2">
      <c r="A373" s="182" t="s">
        <v>1080</v>
      </c>
      <c r="B373" s="1">
        <f t="shared" si="1794"/>
        <v>1996</v>
      </c>
      <c r="C373" s="42">
        <f>'Annual Data - MER Dec 2019 PNNL'!B60</f>
        <v>7464.6130000000003</v>
      </c>
      <c r="D373" s="42">
        <f>'Annual Data - MER Dec 2019 PNNL'!E60</f>
        <v>4273.4889999999996</v>
      </c>
      <c r="E373" s="42">
        <f>'Annual Data - MER Dec 2019 PNNL'!H60</f>
        <v>23342.116000000002</v>
      </c>
      <c r="F373" s="42">
        <f>'Annual Data - MER Dec 2019 PNNL'!K60</f>
        <v>24364.55</v>
      </c>
      <c r="G373" s="42">
        <f>'Annual Data - MER Dec 2019 PNNL'!N60</f>
        <v>34485.4</v>
      </c>
      <c r="H373" s="42">
        <f t="shared" si="1762"/>
        <v>93930.168000000005</v>
      </c>
      <c r="I373" s="15">
        <f t="shared" si="1880"/>
        <v>3.2591673828844523</v>
      </c>
      <c r="J373" s="251">
        <f t="shared" si="1763"/>
        <v>59444.768000000004</v>
      </c>
      <c r="K373" s="251"/>
      <c r="L373" s="27">
        <f>[11]National!H305</f>
        <v>7460.2349999999997</v>
      </c>
      <c r="M373" s="42">
        <f>[10]Commercial_Total!D304</f>
        <v>4273.4889999999996</v>
      </c>
      <c r="N373" s="42">
        <f>[12]Total_Industrial!F312</f>
        <v>16223.602245292945</v>
      </c>
      <c r="O373" s="27">
        <f t="shared" si="1821"/>
        <v>23927.582598620855</v>
      </c>
      <c r="P373" s="29">
        <f t="shared" si="1764"/>
        <v>34485.4</v>
      </c>
      <c r="Q373" s="29">
        <f t="shared" si="1765"/>
        <v>86370.308843913808</v>
      </c>
      <c r="R373" s="440">
        <f t="shared" si="1822"/>
        <v>3.3569189652013067</v>
      </c>
      <c r="S373" s="27"/>
      <c r="T373" s="51">
        <f t="shared" si="1823"/>
        <v>0.99941349940043767</v>
      </c>
      <c r="U373" s="51">
        <f t="shared" si="1824"/>
        <v>1</v>
      </c>
      <c r="V373" s="51">
        <f t="shared" si="1825"/>
        <v>0.69503562767372695</v>
      </c>
      <c r="W373" s="51">
        <f t="shared" si="1826"/>
        <v>0.98206544338478874</v>
      </c>
      <c r="X373" s="51">
        <f t="shared" si="1827"/>
        <v>1</v>
      </c>
      <c r="Y373" s="51">
        <f t="shared" si="1828"/>
        <v>0.91951617550512421</v>
      </c>
      <c r="AA373" s="23">
        <f t="shared" si="1829"/>
        <v>99955.817933514249</v>
      </c>
      <c r="AB373" s="23">
        <f t="shared" si="1881"/>
        <v>68514.157016594836</v>
      </c>
      <c r="AC373" s="27">
        <f t="shared" si="1941"/>
        <v>2373.2013373794707</v>
      </c>
      <c r="AD373" s="58">
        <f t="shared" si="1941"/>
        <v>1.3079835736914913</v>
      </c>
      <c r="AE373" s="27">
        <f t="shared" si="1882"/>
        <v>3010.8241274440065</v>
      </c>
      <c r="AF373" s="27">
        <f t="shared" si="1831"/>
        <v>11031.4</v>
      </c>
      <c r="AI373" s="267">
        <f t="shared" si="1832"/>
        <v>74.635325429102934</v>
      </c>
      <c r="AJ373" s="267">
        <f t="shared" si="1883"/>
        <v>62.373809823930493</v>
      </c>
      <c r="AK373" s="267">
        <f t="shared" si="1833"/>
        <v>6836.1676650693798</v>
      </c>
      <c r="AL373" s="267">
        <f t="shared" si="1834"/>
        <v>18.293488603293849</v>
      </c>
      <c r="AM373" s="231">
        <f t="shared" si="1835"/>
        <v>11453.807509266859</v>
      </c>
      <c r="AN373" s="15"/>
      <c r="AO373" s="34">
        <f t="shared" si="1836"/>
        <v>7.8294966045935972</v>
      </c>
      <c r="AP373" s="34">
        <f t="shared" si="1837"/>
        <v>8.5148002973330676</v>
      </c>
      <c r="AR373" s="26">
        <f t="shared" si="1838"/>
        <v>0.9095170513421762</v>
      </c>
      <c r="AS373" s="26">
        <f t="shared" si="1884"/>
        <v>0.97216297634137772</v>
      </c>
      <c r="AT373" s="26">
        <f t="shared" si="1839"/>
        <v>0.89180172177943084</v>
      </c>
      <c r="AU373" s="26">
        <f t="shared" si="1840"/>
        <v>0.94382686978797159</v>
      </c>
      <c r="AV373" s="26">
        <f t="shared" si="1841"/>
        <v>0.98801944088559146</v>
      </c>
      <c r="AW373" s="26">
        <f t="shared" si="1842"/>
        <v>0.88765883732490647</v>
      </c>
      <c r="AZ373" s="34">
        <f t="shared" si="1885"/>
        <v>9.0610274247615212</v>
      </c>
      <c r="BA373" s="34">
        <f t="shared" si="1886"/>
        <v>6.210830630436285</v>
      </c>
      <c r="BB373" s="34">
        <f t="shared" si="1887"/>
        <v>0.2151314735554391</v>
      </c>
      <c r="BC373">
        <f t="shared" si="1888"/>
        <v>1.1856913661833415E-4</v>
      </c>
      <c r="BD373" s="34">
        <f t="shared" si="1889"/>
        <v>0.27293218697935046</v>
      </c>
      <c r="BE373" s="34"/>
      <c r="BI373" s="258">
        <f>[11]National!CQ305</f>
        <v>0.8453053381118466</v>
      </c>
      <c r="BJ373" s="258">
        <f>[10]Commercial_Total!Y304</f>
        <v>0.96344847429739144</v>
      </c>
      <c r="BK373" s="258">
        <f>[12]Total_Industrial!Z312</f>
        <v>0.96684950687030602</v>
      </c>
      <c r="BL373" s="51">
        <f t="shared" si="1848"/>
        <v>0.90581959756709673</v>
      </c>
      <c r="BM373" s="258">
        <f>[14]Elec_Power_Sector!AF56</f>
        <v>0.99685069155907446</v>
      </c>
      <c r="BO373" s="258">
        <f>[11]National!CU305</f>
        <v>1.0759627442715063</v>
      </c>
      <c r="BP373" s="258">
        <f>[10]Commercial_Total!X304</f>
        <v>1.009045114789705</v>
      </c>
      <c r="BQ373" s="258">
        <f>[12]Total_Industrial!AD312</f>
        <v>0.9223794068553105</v>
      </c>
      <c r="BR373" s="51">
        <f t="shared" si="1849"/>
        <v>1.0419589864504548</v>
      </c>
      <c r="BS373" s="263">
        <f t="shared" si="1939"/>
        <v>0.99114084912789602</v>
      </c>
      <c r="BU373">
        <f t="shared" si="1940"/>
        <v>0.99999999999999978</v>
      </c>
      <c r="BV373">
        <f t="shared" si="1934"/>
        <v>0.99999999999999978</v>
      </c>
      <c r="BW373">
        <f t="shared" si="1935"/>
        <v>1.0000003957000114</v>
      </c>
      <c r="BX373">
        <f t="shared" si="1936"/>
        <v>0.99999999999999944</v>
      </c>
      <c r="BY373">
        <f t="shared" si="1937"/>
        <v>1</v>
      </c>
      <c r="CA373" s="83">
        <f t="shared" si="1795"/>
        <v>1.3874055162178818</v>
      </c>
      <c r="CB373" s="83">
        <f t="shared" si="1890"/>
        <v>0.88687147872630623</v>
      </c>
      <c r="CC373" s="83">
        <f t="shared" si="1891"/>
        <v>0.88765883732490647</v>
      </c>
      <c r="CD373" s="83">
        <f t="shared" si="1892"/>
        <v>0.93611202700273921</v>
      </c>
      <c r="CE373" s="83">
        <f t="shared" si="1893"/>
        <v>1.0001628691020024</v>
      </c>
      <c r="CF373" s="83">
        <f t="shared" si="1894"/>
        <v>0.94808562544281472</v>
      </c>
      <c r="CG373" s="84">
        <f t="shared" si="1766"/>
        <v>1.2315428616938935</v>
      </c>
      <c r="CH373" s="84">
        <f t="shared" si="1895"/>
        <v>1.2315427674241266</v>
      </c>
      <c r="CI373" s="9"/>
      <c r="CJ373" s="84">
        <f t="shared" si="1767"/>
        <v>0.9362644907279507</v>
      </c>
      <c r="CL373" s="87">
        <f t="shared" si="1717"/>
        <v>0.74423581626765278</v>
      </c>
      <c r="CM373" s="87">
        <f t="shared" si="1768"/>
        <v>3.9179374273363044E-4</v>
      </c>
      <c r="CN373" s="92">
        <f t="shared" si="1769"/>
        <v>1</v>
      </c>
      <c r="CO373" s="92">
        <f t="shared" si="1770"/>
        <v>1</v>
      </c>
      <c r="CP373" s="5">
        <f t="shared" si="1771"/>
        <v>1</v>
      </c>
      <c r="CQ373" s="91">
        <f t="shared" si="1896"/>
        <v>1</v>
      </c>
      <c r="CR373" s="37">
        <f t="shared" si="1938"/>
        <v>1.2315428616938935</v>
      </c>
      <c r="CS373">
        <f t="shared" si="1897"/>
        <v>0.9362644907279507</v>
      </c>
      <c r="CT373" s="84">
        <f t="shared" si="1898"/>
        <v>0.94823996671320276</v>
      </c>
      <c r="CU373" s="205"/>
      <c r="CV373" s="244"/>
      <c r="CW373" s="5"/>
      <c r="CX373" s="26">
        <f t="shared" si="1899"/>
        <v>8.6374995063198665E-2</v>
      </c>
      <c r="CY373" s="26">
        <f t="shared" si="1900"/>
        <v>4.9478681472853579E-2</v>
      </c>
      <c r="CZ373" s="26">
        <f t="shared" si="1901"/>
        <v>0.18783772412591251</v>
      </c>
      <c r="DA373" s="26">
        <f t="shared" si="1902"/>
        <v>0.27703481577056954</v>
      </c>
      <c r="DB373" s="26">
        <f t="shared" si="1903"/>
        <v>0.39927378356746557</v>
      </c>
      <c r="DC373">
        <f t="shared" si="1772"/>
        <v>0.99999999999999989</v>
      </c>
      <c r="DE373" s="26">
        <f t="shared" si="1796"/>
        <v>8.4390370147460397E-2</v>
      </c>
      <c r="DF373" s="26">
        <f t="shared" si="1797"/>
        <v>4.9148088244184707E-2</v>
      </c>
      <c r="DG373" s="26">
        <f t="shared" si="1798"/>
        <v>0.18993127566761539</v>
      </c>
      <c r="DH373" s="26">
        <f t="shared" si="1799"/>
        <v>0.27757709696034566</v>
      </c>
      <c r="DI373" s="26">
        <f t="shared" si="1800"/>
        <v>0.39892891113506007</v>
      </c>
      <c r="DJ373" s="26">
        <f t="shared" si="1801"/>
        <v>0.99997574215466623</v>
      </c>
      <c r="DK373" s="26"/>
      <c r="DL373" s="26">
        <f t="shared" si="1802"/>
        <v>8.4392417325667227E-2</v>
      </c>
      <c r="DM373" s="26">
        <f t="shared" si="1803"/>
        <v>4.9149280499829341E-2</v>
      </c>
      <c r="DN373" s="26">
        <f t="shared" si="1804"/>
        <v>0.18993588310289103</v>
      </c>
      <c r="DO373" s="26">
        <f t="shared" si="1805"/>
        <v>0.27758383054597419</v>
      </c>
      <c r="DP373" s="26">
        <f t="shared" si="1806"/>
        <v>0.39893858852563818</v>
      </c>
      <c r="DQ373" s="26">
        <f t="shared" si="1807"/>
        <v>1</v>
      </c>
      <c r="DR373" s="26"/>
      <c r="DS373" s="26"/>
      <c r="DT373" s="26">
        <f t="shared" si="1808"/>
        <v>6.6528415689925596E-2</v>
      </c>
      <c r="DU373" s="26">
        <f t="shared" si="1809"/>
        <v>2.8163227600827408E-2</v>
      </c>
      <c r="DV373" s="26">
        <f t="shared" si="1810"/>
        <v>-3.4779434187197304E-2</v>
      </c>
      <c r="DW373" s="26">
        <f t="shared" si="1811"/>
        <v>-3.1681964717025579E-3</v>
      </c>
      <c r="DX373" s="26">
        <f t="shared" si="1812"/>
        <v>-6.982231276688889E-4</v>
      </c>
      <c r="DZ373" s="26">
        <f t="shared" si="1813"/>
        <v>0.99923513804246766</v>
      </c>
      <c r="EA373" s="26">
        <f t="shared" si="1814"/>
        <v>0.75837998049766031</v>
      </c>
      <c r="EB373" s="26">
        <f t="shared" si="1904"/>
        <v>0.94823996671320276</v>
      </c>
      <c r="ED373" s="26">
        <f t="shared" si="1921"/>
        <v>-2.8999771737879296E-2</v>
      </c>
      <c r="EE373" s="26">
        <f t="shared" si="1922"/>
        <v>-2.388303911042684E-2</v>
      </c>
      <c r="EF373" s="26">
        <f t="shared" si="1923"/>
        <v>3.5097498058400309E-3</v>
      </c>
      <c r="EG373" s="26">
        <f t="shared" si="1924"/>
        <v>-9.884324694335412E-3</v>
      </c>
      <c r="EH373" s="26">
        <f t="shared" si="1925"/>
        <v>-6.7160089548899665E-3</v>
      </c>
      <c r="EJ373" s="26">
        <f t="shared" si="1926"/>
        <v>0.99165742261926182</v>
      </c>
      <c r="EK373" s="26">
        <f t="shared" si="1815"/>
        <v>0.83660389026769344</v>
      </c>
      <c r="EL373" s="26">
        <f t="shared" si="1905"/>
        <v>0.93611202700273921</v>
      </c>
      <c r="EO373" s="26">
        <f t="shared" si="1816"/>
        <v>3.4410687683340387E-2</v>
      </c>
      <c r="EP373" s="26">
        <f t="shared" si="1779"/>
        <v>1.2589225440278524E-2</v>
      </c>
      <c r="EQ373" s="26">
        <f t="shared" si="1780"/>
        <v>-1.1021692050505637E-2</v>
      </c>
      <c r="ER373" s="26">
        <f t="shared" si="1781"/>
        <v>-7.3552266987609123E-3</v>
      </c>
      <c r="ES373" s="26">
        <f t="shared" si="1782"/>
        <v>1.9192885855365029E-3</v>
      </c>
      <c r="EU373" s="26">
        <f t="shared" si="1927"/>
        <v>1.0001533357074037</v>
      </c>
      <c r="EV373" s="26">
        <f t="shared" si="1817"/>
        <v>0.75146014557151108</v>
      </c>
      <c r="EW373" s="26">
        <f t="shared" si="1906"/>
        <v>0.94808562544281472</v>
      </c>
      <c r="EX373" s="26"/>
      <c r="EY373" s="26">
        <f t="shared" si="1928"/>
        <v>3.2117728006585217E-2</v>
      </c>
      <c r="EZ373" s="26">
        <f t="shared" si="1929"/>
        <v>1.5574002160548847E-2</v>
      </c>
      <c r="FA373" s="26">
        <f t="shared" si="1930"/>
        <v>-2.3757532824221321E-2</v>
      </c>
      <c r="FB373" s="26">
        <f t="shared" si="1931"/>
        <v>4.1870302270580317E-3</v>
      </c>
      <c r="FC373" s="26">
        <f t="shared" si="1932"/>
        <v>-2.6175117132053666E-3</v>
      </c>
      <c r="FD373" s="26"/>
      <c r="FE373" s="26">
        <f t="shared" si="1933"/>
        <v>0.9990819828254186</v>
      </c>
      <c r="FF373" s="26">
        <f t="shared" si="1818"/>
        <v>1.0092086383694825</v>
      </c>
      <c r="FG373" s="26">
        <f t="shared" si="1907"/>
        <v>1.0001628691020024</v>
      </c>
      <c r="FW373" s="26">
        <f t="shared" si="1908"/>
        <v>1.3874055162178818</v>
      </c>
      <c r="FY373" s="8">
        <f t="shared" si="1819"/>
        <v>47</v>
      </c>
      <c r="FZ373" t="b">
        <f t="shared" si="1790"/>
        <v>0</v>
      </c>
      <c r="GD373" s="11"/>
      <c r="GE373" s="11"/>
      <c r="GF373" s="11"/>
      <c r="GG373" s="11" t="str">
        <f t="shared" ca="1" si="1909"/>
        <v/>
      </c>
      <c r="GH373" s="20" t="str">
        <f t="shared" ca="1" si="1872"/>
        <v/>
      </c>
      <c r="GI373" s="20" t="str">
        <f t="shared" ca="1" si="1873"/>
        <v/>
      </c>
      <c r="GJ373" s="20" t="str">
        <f t="shared" ca="1" si="1874"/>
        <v/>
      </c>
      <c r="GN373" s="12" t="str">
        <f t="shared" ca="1" si="1875"/>
        <v/>
      </c>
      <c r="GO373" s="12" t="str">
        <f t="shared" ca="1" si="1876"/>
        <v/>
      </c>
      <c r="GP373" s="12" t="str">
        <f t="shared" ca="1" si="1877"/>
        <v/>
      </c>
      <c r="GQ373" s="12" t="str">
        <f t="shared" ca="1" si="1878"/>
        <v/>
      </c>
      <c r="GR373" s="12" t="str">
        <f t="shared" ca="1" si="1879"/>
        <v/>
      </c>
      <c r="GY373" s="14"/>
      <c r="HA373">
        <f t="shared" si="1741"/>
        <v>1</v>
      </c>
      <c r="HB373">
        <f t="shared" si="1910"/>
        <v>1</v>
      </c>
      <c r="HC373">
        <f t="shared" si="1911"/>
        <v>1</v>
      </c>
      <c r="HD373">
        <f t="shared" si="1912"/>
        <v>1</v>
      </c>
      <c r="HE373">
        <f t="shared" si="1913"/>
        <v>1</v>
      </c>
      <c r="HF373">
        <f t="shared" si="1914"/>
        <v>1</v>
      </c>
      <c r="HH373">
        <f t="shared" si="1915"/>
        <v>1</v>
      </c>
      <c r="HJ373">
        <f t="shared" si="1916"/>
        <v>1</v>
      </c>
      <c r="HK373">
        <f t="shared" si="1917"/>
        <v>1</v>
      </c>
      <c r="HL373">
        <f t="shared" si="1918"/>
        <v>1</v>
      </c>
      <c r="HM373">
        <f t="shared" si="1919"/>
        <v>1</v>
      </c>
      <c r="HN373">
        <f t="shared" si="1920"/>
        <v>1</v>
      </c>
      <c r="HP373" s="8">
        <f t="shared" si="1820"/>
        <v>47</v>
      </c>
      <c r="HQ373" t="b">
        <f t="shared" si="1793"/>
        <v>0</v>
      </c>
      <c r="HT373" s="11"/>
      <c r="HU373" s="11"/>
      <c r="HV373" s="11"/>
      <c r="HW373" s="11" t="str">
        <f t="shared" ca="1" si="1852"/>
        <v/>
      </c>
      <c r="HX373" s="12" t="str">
        <f t="shared" ca="1" si="1853"/>
        <v/>
      </c>
      <c r="HY373" s="12" t="str">
        <f t="shared" ca="1" si="1854"/>
        <v/>
      </c>
      <c r="HZ373" s="12" t="str">
        <f t="shared" ca="1" si="1855"/>
        <v/>
      </c>
      <c r="IC373" s="12" t="str">
        <f t="shared" ca="1" si="1856"/>
        <v/>
      </c>
      <c r="ID373" s="12" t="str">
        <f t="shared" ca="1" si="1857"/>
        <v/>
      </c>
      <c r="IE373" s="12" t="str">
        <f t="shared" ca="1" si="1858"/>
        <v/>
      </c>
      <c r="IF373" s="12" t="str">
        <f t="shared" ca="1" si="1859"/>
        <v/>
      </c>
      <c r="IG373" s="12" t="str">
        <f t="shared" ca="1" si="1860"/>
        <v/>
      </c>
    </row>
    <row r="374" spans="1:241" x14ac:dyDescent="0.2">
      <c r="A374" s="182" t="s">
        <v>1080</v>
      </c>
      <c r="B374" s="1">
        <f t="shared" si="1794"/>
        <v>1997</v>
      </c>
      <c r="C374" s="42">
        <f>'Annual Data - MER Dec 2019 PNNL'!B61</f>
        <v>7030.8339999999998</v>
      </c>
      <c r="D374" s="42">
        <f>'Annual Data - MER Dec 2019 PNNL'!E61</f>
        <v>4295.5410000000002</v>
      </c>
      <c r="E374" s="42">
        <f>'Annual Data - MER Dec 2019 PNNL'!H61</f>
        <v>23620.059000000001</v>
      </c>
      <c r="F374" s="42">
        <f>'Annual Data - MER Dec 2019 PNNL'!K61</f>
        <v>24668.13</v>
      </c>
      <c r="G374" s="42">
        <f>'Annual Data - MER Dec 2019 PNNL'!N61</f>
        <v>34886.290999999997</v>
      </c>
      <c r="H374" s="42">
        <f t="shared" si="1762"/>
        <v>94500.854999999996</v>
      </c>
      <c r="I374" s="15">
        <f t="shared" si="1880"/>
        <v>3.2504301058537903</v>
      </c>
      <c r="J374" s="251">
        <f t="shared" si="1763"/>
        <v>59614.563999999998</v>
      </c>
      <c r="K374" s="251"/>
      <c r="L374" s="27">
        <f>[11]National!H306</f>
        <v>7023.3679999999995</v>
      </c>
      <c r="M374" s="42">
        <f>[10]Commercial_Total!D305</f>
        <v>4295.5410000000002</v>
      </c>
      <c r="N374" s="42">
        <f>[12]Total_Industrial!F313</f>
        <v>16312.834612986862</v>
      </c>
      <c r="O374" s="27">
        <f t="shared" si="1821"/>
        <v>24457.686854586962</v>
      </c>
      <c r="P374" s="29">
        <f t="shared" si="1764"/>
        <v>34886.290999999997</v>
      </c>
      <c r="Q374" s="29">
        <f t="shared" si="1765"/>
        <v>86975.721467573821</v>
      </c>
      <c r="R374" s="440">
        <f t="shared" si="1822"/>
        <v>3.3832873981907361</v>
      </c>
      <c r="S374" s="27"/>
      <c r="T374" s="51">
        <f t="shared" si="1823"/>
        <v>0.99893810606252398</v>
      </c>
      <c r="U374" s="51">
        <f t="shared" si="1824"/>
        <v>1</v>
      </c>
      <c r="V374" s="51">
        <f t="shared" si="1825"/>
        <v>0.69063479532319805</v>
      </c>
      <c r="W374" s="51">
        <f t="shared" si="1826"/>
        <v>0.99146902722609942</v>
      </c>
      <c r="X374" s="51">
        <f t="shared" si="1827"/>
        <v>1</v>
      </c>
      <c r="Y374" s="51">
        <f t="shared" si="1828"/>
        <v>0.92036967779364354</v>
      </c>
      <c r="AA374" s="23">
        <f t="shared" si="1829"/>
        <v>100775.68324445431</v>
      </c>
      <c r="AB374" s="23">
        <f t="shared" si="1881"/>
        <v>69518.180139864577</v>
      </c>
      <c r="AC374" s="27">
        <f t="shared" si="1941"/>
        <v>2504.5077686454097</v>
      </c>
      <c r="AD374" s="58">
        <f t="shared" si="1941"/>
        <v>1.337441386758899</v>
      </c>
      <c r="AE374" s="27">
        <f t="shared" si="1882"/>
        <v>3022.0864627665792</v>
      </c>
      <c r="AF374" s="27">
        <f t="shared" si="1831"/>
        <v>11521.9</v>
      </c>
      <c r="AI374" s="267">
        <f t="shared" si="1832"/>
        <v>69.693082436992512</v>
      </c>
      <c r="AJ374" s="267">
        <f t="shared" si="1883"/>
        <v>61.790181954673479</v>
      </c>
      <c r="AK374" s="267">
        <f t="shared" si="1833"/>
        <v>6513.3895040021525</v>
      </c>
      <c r="AL374" s="267">
        <f t="shared" si="1834"/>
        <v>18.286922400283071</v>
      </c>
      <c r="AM374" s="231">
        <f t="shared" si="1835"/>
        <v>11543.776602626791</v>
      </c>
      <c r="AN374" s="15"/>
      <c r="AO374" s="34">
        <f t="shared" si="1836"/>
        <v>7.5487308054725197</v>
      </c>
      <c r="AP374" s="34">
        <f t="shared" si="1837"/>
        <v>8.2018464836528704</v>
      </c>
      <c r="AR374" s="26">
        <f t="shared" si="1838"/>
        <v>0.84929015144782638</v>
      </c>
      <c r="AS374" s="26">
        <f t="shared" si="1884"/>
        <v>0.96306650767841984</v>
      </c>
      <c r="AT374" s="26">
        <f t="shared" si="1839"/>
        <v>0.84969419401012325</v>
      </c>
      <c r="AU374" s="26">
        <f t="shared" si="1840"/>
        <v>0.94348809575922021</v>
      </c>
      <c r="AV374" s="26">
        <f t="shared" si="1841"/>
        <v>0.99578028488847392</v>
      </c>
      <c r="AW374" s="26">
        <f t="shared" si="1842"/>
        <v>0.85582738564994276</v>
      </c>
      <c r="AZ374" s="34">
        <f t="shared" si="1885"/>
        <v>8.7464466142263273</v>
      </c>
      <c r="BA374" s="34">
        <f t="shared" si="1886"/>
        <v>6.0335691283438129</v>
      </c>
      <c r="BB374" s="34">
        <f t="shared" si="1887"/>
        <v>0.21736933740489067</v>
      </c>
      <c r="BC374">
        <f t="shared" si="1888"/>
        <v>1.1607819775895461E-4</v>
      </c>
      <c r="BD374" s="34">
        <f t="shared" si="1889"/>
        <v>0.26229063459729551</v>
      </c>
      <c r="BE374" s="34"/>
      <c r="BI374" s="258">
        <f>[11]National!CQ306</f>
        <v>0.80340532185864155</v>
      </c>
      <c r="BJ374" s="258">
        <f>[10]Commercial_Total!Y305</f>
        <v>0.96850991856247604</v>
      </c>
      <c r="BK374" s="258">
        <f>[12]Total_Industrial!Z313</f>
        <v>0.93169070228841622</v>
      </c>
      <c r="BL374" s="51">
        <f t="shared" si="1848"/>
        <v>0.89465147841208559</v>
      </c>
      <c r="BM374" s="258">
        <f>[14]Elec_Power_Sector!AF57</f>
        <v>0.99503060131970944</v>
      </c>
      <c r="BO374" s="258">
        <f>[11]National!CU306</f>
        <v>1.0571129271125961</v>
      </c>
      <c r="BP374" s="258">
        <f>[10]Commercial_Total!X305</f>
        <v>0.99437960233578637</v>
      </c>
      <c r="BQ374" s="258">
        <f>[12]Total_Industrial!AD313</f>
        <v>0.91199219953334476</v>
      </c>
      <c r="BR374" s="51">
        <f t="shared" si="1849"/>
        <v>1.0545873097240213</v>
      </c>
      <c r="BS374" s="263">
        <f t="shared" si="1939"/>
        <v>1.0007534276511398</v>
      </c>
      <c r="BU374">
        <f t="shared" si="1940"/>
        <v>0.99999999999999944</v>
      </c>
      <c r="BV374">
        <f t="shared" si="1934"/>
        <v>0.99999999999999989</v>
      </c>
      <c r="BW374">
        <f t="shared" si="1935"/>
        <v>1.0000005400232923</v>
      </c>
      <c r="BX374">
        <f t="shared" si="1936"/>
        <v>0.99999999999999944</v>
      </c>
      <c r="BY374">
        <f t="shared" si="1937"/>
        <v>1.0000000000000002</v>
      </c>
      <c r="CA374" s="83">
        <f t="shared" si="1795"/>
        <v>1.4490950937606115</v>
      </c>
      <c r="CB374" s="83">
        <f t="shared" si="1890"/>
        <v>0.85427531653580546</v>
      </c>
      <c r="CC374" s="83">
        <f t="shared" si="1891"/>
        <v>0.85582738564994276</v>
      </c>
      <c r="CD374" s="83">
        <f t="shared" si="1892"/>
        <v>0.91365401325077</v>
      </c>
      <c r="CE374" s="83">
        <f t="shared" si="1893"/>
        <v>1.0030668327528118</v>
      </c>
      <c r="CF374" s="83">
        <f t="shared" si="1894"/>
        <v>0.93384454846609533</v>
      </c>
      <c r="CG374" s="84">
        <f t="shared" si="1766"/>
        <v>1.2401753941782516</v>
      </c>
      <c r="CH374" s="84">
        <f t="shared" si="1895"/>
        <v>1.240175265651303</v>
      </c>
      <c r="CI374" s="9"/>
      <c r="CJ374" s="84">
        <f t="shared" si="1767"/>
        <v>0.91645603730334546</v>
      </c>
      <c r="CL374" s="87">
        <f t="shared" si="1717"/>
        <v>0.65570945097650368</v>
      </c>
      <c r="CM374" s="87">
        <f t="shared" si="1768"/>
        <v>3.492510050711711E-4</v>
      </c>
      <c r="CN374" s="92">
        <f t="shared" si="1769"/>
        <v>1</v>
      </c>
      <c r="CO374" s="92">
        <f t="shared" si="1770"/>
        <v>1</v>
      </c>
      <c r="CP374" s="5">
        <f t="shared" si="1771"/>
        <v>1</v>
      </c>
      <c r="CQ374" s="91">
        <f t="shared" si="1896"/>
        <v>1</v>
      </c>
      <c r="CR374" s="37">
        <f t="shared" si="1938"/>
        <v>1.2401753941782516</v>
      </c>
      <c r="CS374">
        <f t="shared" si="1897"/>
        <v>0.91645603730334546</v>
      </c>
      <c r="CT374" s="84">
        <f t="shared" si="1898"/>
        <v>0.93670839643654491</v>
      </c>
      <c r="CU374" s="205"/>
      <c r="CV374" s="244"/>
      <c r="CW374" s="5"/>
      <c r="CX374" s="26">
        <f t="shared" si="1899"/>
        <v>8.0750902452915468E-2</v>
      </c>
      <c r="CY374" s="26">
        <f t="shared" si="1900"/>
        <v>4.9387816824278466E-2</v>
      </c>
      <c r="CZ374" s="26">
        <f t="shared" si="1901"/>
        <v>0.18755618622914894</v>
      </c>
      <c r="DA374" s="26">
        <f t="shared" si="1902"/>
        <v>0.2812013104565651</v>
      </c>
      <c r="DB374" s="26">
        <f t="shared" si="1903"/>
        <v>0.40110378403709201</v>
      </c>
      <c r="DC374">
        <f t="shared" si="1772"/>
        <v>1</v>
      </c>
      <c r="DE374" s="26">
        <f t="shared" si="1796"/>
        <v>8.3531395723529939E-2</v>
      </c>
      <c r="DF374" s="26">
        <f t="shared" si="1797"/>
        <v>4.9433235230155907E-2</v>
      </c>
      <c r="DG374" s="26">
        <f t="shared" si="1798"/>
        <v>0.18769691998623489</v>
      </c>
      <c r="DH374" s="26">
        <f t="shared" si="1799"/>
        <v>0.27911288014079705</v>
      </c>
      <c r="DI374" s="26">
        <f t="shared" si="1800"/>
        <v>0.40018808644256759</v>
      </c>
      <c r="DJ374" s="26">
        <f t="shared" si="1801"/>
        <v>0.99996251752328535</v>
      </c>
      <c r="DK374" s="26"/>
      <c r="DL374" s="26">
        <f t="shared" si="1802"/>
        <v>8.3534526804485754E-2</v>
      </c>
      <c r="DM374" s="26">
        <f t="shared" si="1803"/>
        <v>4.9435088179697488E-2</v>
      </c>
      <c r="DN374" s="26">
        <f t="shared" si="1804"/>
        <v>0.18770395559537975</v>
      </c>
      <c r="DO374" s="26">
        <f t="shared" si="1805"/>
        <v>0.27912334237497816</v>
      </c>
      <c r="DP374" s="26">
        <f t="shared" si="1806"/>
        <v>0.40020308704545893</v>
      </c>
      <c r="DQ374" s="26">
        <f t="shared" si="1807"/>
        <v>1</v>
      </c>
      <c r="DR374" s="26"/>
      <c r="DS374" s="26"/>
      <c r="DT374" s="26">
        <f t="shared" si="1808"/>
        <v>-6.8512861185165294E-2</v>
      </c>
      <c r="DU374" s="26">
        <f t="shared" si="1809"/>
        <v>-9.4009891151429267E-3</v>
      </c>
      <c r="DV374" s="26">
        <f t="shared" si="1810"/>
        <v>-4.8367309872216623E-2</v>
      </c>
      <c r="DW374" s="26">
        <f t="shared" si="1811"/>
        <v>-3.5900105554625576E-4</v>
      </c>
      <c r="DX374" s="26">
        <f t="shared" si="1812"/>
        <v>7.824261183872314E-3</v>
      </c>
      <c r="DZ374" s="26">
        <f t="shared" si="1813"/>
        <v>0.98783897464622927</v>
      </c>
      <c r="EA374" s="26">
        <f t="shared" si="1814"/>
        <v>0.74915730232703615</v>
      </c>
      <c r="EB374" s="26">
        <f t="shared" si="1904"/>
        <v>0.93670839643654491</v>
      </c>
      <c r="ED374" s="26">
        <f t="shared" si="1921"/>
        <v>-3.5334999260082996E-2</v>
      </c>
      <c r="EE374" s="26">
        <f t="shared" si="1922"/>
        <v>-2.8955913028861625E-2</v>
      </c>
      <c r="EF374" s="26">
        <f t="shared" si="1923"/>
        <v>1.0348576300156323E-2</v>
      </c>
      <c r="EG374" s="26">
        <f t="shared" si="1924"/>
        <v>-2.1232139221462169E-2</v>
      </c>
      <c r="EH374" s="26">
        <f t="shared" si="1925"/>
        <v>-3.9770183678645959E-2</v>
      </c>
      <c r="EJ374" s="26">
        <f t="shared" si="1926"/>
        <v>0.9760092669422531</v>
      </c>
      <c r="EK374" s="26">
        <f t="shared" si="1815"/>
        <v>0.8165331496612086</v>
      </c>
      <c r="EL374" s="26">
        <f t="shared" si="1905"/>
        <v>0.91365401325077</v>
      </c>
      <c r="EO374" s="26">
        <f t="shared" si="1816"/>
        <v>-5.0838562891219616E-2</v>
      </c>
      <c r="EP374" s="26">
        <f t="shared" si="1779"/>
        <v>5.2397151654877388E-3</v>
      </c>
      <c r="EQ374" s="26">
        <f t="shared" si="1780"/>
        <v>-3.7041959350060723E-2</v>
      </c>
      <c r="ER374" s="26">
        <f t="shared" si="1781"/>
        <v>-1.2405933693092345E-2</v>
      </c>
      <c r="ES374" s="26">
        <f t="shared" si="1782"/>
        <v>-1.8275092521145683E-3</v>
      </c>
      <c r="EU374" s="26">
        <f t="shared" si="1927"/>
        <v>0.98497912362075113</v>
      </c>
      <c r="EV374" s="26">
        <f t="shared" si="1817"/>
        <v>0.74017255562094908</v>
      </c>
      <c r="EW374" s="26">
        <f t="shared" si="1906"/>
        <v>0.93384454846609533</v>
      </c>
      <c r="EX374" s="26"/>
      <c r="EY374" s="26">
        <f t="shared" si="1928"/>
        <v>-1.7674298293945994E-2</v>
      </c>
      <c r="EZ374" s="26">
        <f t="shared" si="1929"/>
        <v>-1.4640704280630598E-2</v>
      </c>
      <c r="FA374" s="26">
        <f t="shared" si="1930"/>
        <v>-1.1325206198942483E-2</v>
      </c>
      <c r="FB374" s="26">
        <f t="shared" si="1931"/>
        <v>1.2046932637546016E-2</v>
      </c>
      <c r="FC374" s="26">
        <f t="shared" si="1932"/>
        <v>9.6517704359870091E-3</v>
      </c>
      <c r="FD374" s="26"/>
      <c r="FE374" s="26">
        <f t="shared" si="1933"/>
        <v>1.0029034907618763</v>
      </c>
      <c r="FF374" s="26">
        <f t="shared" si="1818"/>
        <v>1.0121388663277942</v>
      </c>
      <c r="FG374" s="26">
        <f t="shared" si="1907"/>
        <v>1.0030668327528118</v>
      </c>
      <c r="FW374" s="26">
        <f t="shared" si="1908"/>
        <v>1.4490950937606115</v>
      </c>
      <c r="FY374" s="8">
        <f t="shared" si="1819"/>
        <v>48</v>
      </c>
      <c r="FZ374" t="b">
        <f t="shared" si="1790"/>
        <v>0</v>
      </c>
      <c r="GD374" s="11"/>
      <c r="GE374" s="11"/>
      <c r="GF374" s="11"/>
      <c r="GG374" s="11" t="str">
        <f t="shared" ca="1" si="1909"/>
        <v/>
      </c>
      <c r="GH374" s="20" t="str">
        <f t="shared" ca="1" si="1872"/>
        <v/>
      </c>
      <c r="GI374" s="20" t="str">
        <f t="shared" ca="1" si="1873"/>
        <v/>
      </c>
      <c r="GJ374" s="20" t="str">
        <f t="shared" ca="1" si="1874"/>
        <v/>
      </c>
      <c r="GN374" s="12" t="str">
        <f t="shared" ca="1" si="1875"/>
        <v/>
      </c>
      <c r="GO374" s="12" t="str">
        <f t="shared" ca="1" si="1876"/>
        <v/>
      </c>
      <c r="GP374" s="12" t="str">
        <f t="shared" ca="1" si="1877"/>
        <v/>
      </c>
      <c r="GQ374" s="12" t="str">
        <f t="shared" ca="1" si="1878"/>
        <v/>
      </c>
      <c r="GR374" s="12" t="str">
        <f t="shared" ca="1" si="1879"/>
        <v/>
      </c>
      <c r="GY374" s="14"/>
      <c r="HA374">
        <f t="shared" si="1741"/>
        <v>1.0444639846257047</v>
      </c>
      <c r="HB374">
        <f t="shared" si="1910"/>
        <v>0.97600926694225298</v>
      </c>
      <c r="HC374">
        <f t="shared" si="1911"/>
        <v>1.0029034907618763</v>
      </c>
      <c r="HD374">
        <f t="shared" si="1912"/>
        <v>0.98497912362075113</v>
      </c>
      <c r="HE374">
        <f t="shared" si="1913"/>
        <v>1.0070095266294548</v>
      </c>
      <c r="HF374">
        <f t="shared" si="1914"/>
        <v>1.0070094993495289</v>
      </c>
      <c r="HH374">
        <f t="shared" si="1915"/>
        <v>0.97884310083232562</v>
      </c>
      <c r="HJ374">
        <f t="shared" si="1916"/>
        <v>0.93378145049015537</v>
      </c>
      <c r="HK374">
        <f t="shared" si="1917"/>
        <v>0.99064306203349628</v>
      </c>
      <c r="HL374">
        <f t="shared" si="1918"/>
        <v>0.95278375591685383</v>
      </c>
      <c r="HM374">
        <f t="shared" si="1919"/>
        <v>0.99964106337762193</v>
      </c>
      <c r="HN374">
        <f t="shared" si="1920"/>
        <v>1.0078549507041341</v>
      </c>
      <c r="HP374" s="8">
        <f t="shared" si="1820"/>
        <v>48</v>
      </c>
      <c r="HQ374" t="b">
        <f t="shared" si="1793"/>
        <v>0</v>
      </c>
      <c r="HT374" s="11"/>
      <c r="HU374" s="11"/>
      <c r="HV374" s="11"/>
      <c r="HW374" s="11" t="str">
        <f t="shared" ca="1" si="1852"/>
        <v/>
      </c>
      <c r="HX374" s="12" t="str">
        <f t="shared" ca="1" si="1853"/>
        <v/>
      </c>
      <c r="HY374" s="12" t="str">
        <f t="shared" ca="1" si="1854"/>
        <v/>
      </c>
      <c r="HZ374" s="12" t="str">
        <f t="shared" ca="1" si="1855"/>
        <v/>
      </c>
      <c r="IC374" s="12" t="str">
        <f t="shared" ca="1" si="1856"/>
        <v/>
      </c>
      <c r="ID374" s="12" t="str">
        <f t="shared" ca="1" si="1857"/>
        <v/>
      </c>
      <c r="IE374" s="12" t="str">
        <f t="shared" ca="1" si="1858"/>
        <v/>
      </c>
      <c r="IF374" s="12" t="str">
        <f t="shared" ca="1" si="1859"/>
        <v/>
      </c>
      <c r="IG374" s="12" t="str">
        <f t="shared" ca="1" si="1860"/>
        <v/>
      </c>
    </row>
    <row r="375" spans="1:241" x14ac:dyDescent="0.2">
      <c r="A375" s="182" t="s">
        <v>1080</v>
      </c>
      <c r="B375" s="1">
        <f t="shared" si="1794"/>
        <v>1998</v>
      </c>
      <c r="C375" s="42">
        <f>'Annual Data - MER Dec 2019 PNNL'!B62</f>
        <v>6410.9759999999997</v>
      </c>
      <c r="D375" s="42">
        <f>'Annual Data - MER Dec 2019 PNNL'!E62</f>
        <v>4004.87</v>
      </c>
      <c r="E375" s="42">
        <f>'Annual Data - MER Dec 2019 PNNL'!H62</f>
        <v>23113.159</v>
      </c>
      <c r="F375" s="42">
        <f>'Annual Data - MER Dec 2019 PNNL'!K62</f>
        <v>25169.440999999999</v>
      </c>
      <c r="G375" s="42">
        <f>'Annual Data - MER Dec 2019 PNNL'!N62</f>
        <v>36225.116999999998</v>
      </c>
      <c r="H375" s="42">
        <f t="shared" si="1762"/>
        <v>94923.562999999995</v>
      </c>
      <c r="I375" s="15">
        <f t="shared" si="1880"/>
        <v>3.2525196957500992</v>
      </c>
      <c r="J375" s="251">
        <f t="shared" si="1763"/>
        <v>58698.445999999996</v>
      </c>
      <c r="K375" s="251"/>
      <c r="L375" s="27">
        <f>[11]National!H307</f>
        <v>6403.0480000000007</v>
      </c>
      <c r="M375" s="42">
        <f>[10]Commercial_Total!D306</f>
        <v>4004.87</v>
      </c>
      <c r="N375" s="42">
        <f>[12]Total_Industrial!F314</f>
        <v>16770.064940939315</v>
      </c>
      <c r="O375" s="27">
        <f t="shared" si="1821"/>
        <v>25099.696717885912</v>
      </c>
      <c r="P375" s="29">
        <f t="shared" si="1764"/>
        <v>36225.116999999998</v>
      </c>
      <c r="Q375" s="29">
        <f t="shared" si="1765"/>
        <v>88502.796658825231</v>
      </c>
      <c r="R375" s="440">
        <f t="shared" si="1822"/>
        <v>3.390347198707834</v>
      </c>
      <c r="S375" s="27"/>
      <c r="T375" s="51">
        <f t="shared" si="1823"/>
        <v>0.99876337081904554</v>
      </c>
      <c r="U375" s="51">
        <f t="shared" si="1824"/>
        <v>1</v>
      </c>
      <c r="V375" s="51">
        <f t="shared" si="1825"/>
        <v>0.72556351734262359</v>
      </c>
      <c r="W375" s="51">
        <f t="shared" si="1826"/>
        <v>0.99722900949154625</v>
      </c>
      <c r="X375" s="51">
        <f t="shared" si="1827"/>
        <v>1</v>
      </c>
      <c r="Y375" s="51">
        <f t="shared" si="1828"/>
        <v>0.93235856158101904</v>
      </c>
      <c r="AA375" s="23">
        <f t="shared" si="1829"/>
        <v>101975.47074959462</v>
      </c>
      <c r="AB375" s="23">
        <f t="shared" si="1881"/>
        <v>70796.689723326577</v>
      </c>
      <c r="AC375" s="27">
        <f t="shared" si="1941"/>
        <v>2596.9806322047389</v>
      </c>
      <c r="AD375" s="58">
        <f t="shared" si="1941"/>
        <v>1.3675690388224764</v>
      </c>
      <c r="AE375" s="27">
        <f t="shared" si="1882"/>
        <v>3131.530158859528</v>
      </c>
      <c r="AF375" s="27">
        <f t="shared" si="1831"/>
        <v>12038.3</v>
      </c>
      <c r="AI375" s="267">
        <f t="shared" si="1832"/>
        <v>62.790080329444855</v>
      </c>
      <c r="AJ375" s="267">
        <f t="shared" si="1883"/>
        <v>56.568605335235723</v>
      </c>
      <c r="AK375" s="267">
        <f t="shared" si="1833"/>
        <v>6457.5240696740047</v>
      </c>
      <c r="AL375" s="267">
        <f t="shared" si="1834"/>
        <v>18.353513428102765</v>
      </c>
      <c r="AM375" s="231">
        <f t="shared" si="1835"/>
        <v>11567.864641991129</v>
      </c>
      <c r="AN375" s="15"/>
      <c r="AO375" s="34">
        <f t="shared" si="1836"/>
        <v>7.3517686599291627</v>
      </c>
      <c r="AP375" s="34">
        <f t="shared" si="1837"/>
        <v>7.8851302094149505</v>
      </c>
      <c r="AR375" s="26">
        <f t="shared" si="1838"/>
        <v>0.76516915262898277</v>
      </c>
      <c r="AS375" s="26">
        <f t="shared" si="1884"/>
        <v>0.88168261463298336</v>
      </c>
      <c r="AT375" s="26">
        <f t="shared" si="1839"/>
        <v>0.84240635483432791</v>
      </c>
      <c r="AU375" s="26">
        <f t="shared" si="1840"/>
        <v>0.94692376637984255</v>
      </c>
      <c r="AV375" s="26">
        <f t="shared" si="1841"/>
        <v>0.99785814861767741</v>
      </c>
      <c r="AW375" s="26">
        <f t="shared" si="1842"/>
        <v>0.83349706252195788</v>
      </c>
      <c r="AZ375" s="34">
        <f t="shared" si="1885"/>
        <v>8.4709195442541407</v>
      </c>
      <c r="BA375" s="34">
        <f t="shared" si="1886"/>
        <v>5.8809540984463409</v>
      </c>
      <c r="BB375" s="34">
        <f t="shared" si="1887"/>
        <v>0.21572652552310034</v>
      </c>
      <c r="BC375">
        <f t="shared" si="1888"/>
        <v>1.1360150842082989E-4</v>
      </c>
      <c r="BD375" s="34">
        <f t="shared" si="1889"/>
        <v>0.26013059641805969</v>
      </c>
      <c r="BE375" s="34"/>
      <c r="BI375" s="258">
        <f>[11]National!CQ307</f>
        <v>0.79681474900026938</v>
      </c>
      <c r="BJ375" s="258">
        <f>[10]Commercial_Total!Y306</f>
        <v>0.94322288217589556</v>
      </c>
      <c r="BK375" s="258">
        <f>[12]Total_Industrial!Z314</f>
        <v>0.94470229460782074</v>
      </c>
      <c r="BL375" s="51">
        <f t="shared" si="1848"/>
        <v>0.89510094500725579</v>
      </c>
      <c r="BM375" s="258">
        <f>[14]Elec_Power_Sector!AF58</f>
        <v>0.9955299741491237</v>
      </c>
      <c r="BO375" s="258">
        <f>[11]National!CU307</f>
        <v>0.96028487623881043</v>
      </c>
      <c r="BP375" s="258">
        <f>[10]Commercial_Total!X306</f>
        <v>0.93475532802920691</v>
      </c>
      <c r="BQ375" s="258">
        <f>[12]Total_Industrial!AD314</f>
        <v>0.89171683567781479</v>
      </c>
      <c r="BR375" s="51">
        <f t="shared" si="1849"/>
        <v>1.0578960637474979</v>
      </c>
      <c r="BS375" s="263">
        <f t="shared" si="1939"/>
        <v>1.0023386281970501</v>
      </c>
      <c r="BU375">
        <f t="shared" si="1940"/>
        <v>0.99999999999999956</v>
      </c>
      <c r="BV375">
        <f t="shared" si="1934"/>
        <v>0.99999999999999989</v>
      </c>
      <c r="BW375">
        <f t="shared" si="1935"/>
        <v>1.0000006955917715</v>
      </c>
      <c r="BX375">
        <f t="shared" si="1936"/>
        <v>0.99999999999999878</v>
      </c>
      <c r="BY375">
        <f t="shared" si="1937"/>
        <v>1</v>
      </c>
      <c r="CA375" s="83">
        <f t="shared" si="1795"/>
        <v>1.5140420822276162</v>
      </c>
      <c r="CB375" s="83">
        <f t="shared" si="1890"/>
        <v>0.82128726976293542</v>
      </c>
      <c r="CC375" s="83">
        <f t="shared" si="1891"/>
        <v>0.83349706252195788</v>
      </c>
      <c r="CD375" s="83">
        <f t="shared" si="1892"/>
        <v>0.90047223568396739</v>
      </c>
      <c r="CE375" s="83">
        <f t="shared" si="1893"/>
        <v>0.99012650164159544</v>
      </c>
      <c r="CF375" s="83">
        <f t="shared" si="1894"/>
        <v>0.93485255570126169</v>
      </c>
      <c r="CG375" s="84">
        <f t="shared" si="1766"/>
        <v>1.2619497958695727</v>
      </c>
      <c r="CH375" s="84">
        <f t="shared" si="1895"/>
        <v>1.2619496280713467</v>
      </c>
      <c r="CI375" s="9"/>
      <c r="CJ375" s="84">
        <f t="shared" si="1767"/>
        <v>0.89158142454315281</v>
      </c>
      <c r="CL375" s="87">
        <f t="shared" si="1717"/>
        <v>0.53815376356639566</v>
      </c>
      <c r="CM375" s="87">
        <f t="shared" si="1768"/>
        <v>3.1758313398974939E-4</v>
      </c>
      <c r="CN375" s="92">
        <f t="shared" si="1769"/>
        <v>1</v>
      </c>
      <c r="CO375" s="92">
        <f t="shared" si="1770"/>
        <v>1</v>
      </c>
      <c r="CP375" s="5">
        <f t="shared" si="1771"/>
        <v>1</v>
      </c>
      <c r="CQ375" s="91">
        <f t="shared" si="1896"/>
        <v>1</v>
      </c>
      <c r="CR375" s="37">
        <f t="shared" si="1938"/>
        <v>1.2619497958695727</v>
      </c>
      <c r="CS375">
        <f t="shared" si="1897"/>
        <v>0.89158142454315281</v>
      </c>
      <c r="CT375" s="84">
        <f t="shared" si="1898"/>
        <v>0.92562216744957404</v>
      </c>
      <c r="CU375" s="205"/>
      <c r="CV375" s="244"/>
      <c r="CW375" s="5"/>
      <c r="CX375" s="26">
        <f t="shared" si="1899"/>
        <v>7.2348538596847922E-2</v>
      </c>
      <c r="CY375" s="26">
        <f t="shared" si="1900"/>
        <v>4.5251338389210624E-2</v>
      </c>
      <c r="CZ375" s="26">
        <f t="shared" si="1901"/>
        <v>0.18948627132752935</v>
      </c>
      <c r="DA375" s="26">
        <f t="shared" si="1902"/>
        <v>0.28360343023559187</v>
      </c>
      <c r="DB375" s="26">
        <f t="shared" si="1903"/>
        <v>0.40931042145082019</v>
      </c>
      <c r="DC375">
        <f t="shared" si="1772"/>
        <v>0.99999999999999989</v>
      </c>
      <c r="DE375" s="26">
        <f t="shared" si="1796"/>
        <v>7.6472802637044521E-2</v>
      </c>
      <c r="DF375" s="26">
        <f t="shared" si="1797"/>
        <v>4.7289429445204013E-2</v>
      </c>
      <c r="DG375" s="26">
        <f t="shared" si="1798"/>
        <v>0.18851958207850261</v>
      </c>
      <c r="DH375" s="26">
        <f t="shared" si="1799"/>
        <v>0.28240066763159527</v>
      </c>
      <c r="DI375" s="26">
        <f t="shared" si="1800"/>
        <v>0.40519325165008108</v>
      </c>
      <c r="DJ375" s="26">
        <f t="shared" si="1801"/>
        <v>0.99987573344242753</v>
      </c>
      <c r="DK375" s="26"/>
      <c r="DL375" s="26">
        <f t="shared" si="1802"/>
        <v>7.6482306830029489E-2</v>
      </c>
      <c r="DM375" s="26">
        <f t="shared" si="1803"/>
        <v>4.7295306670153248E-2</v>
      </c>
      <c r="DN375" s="26">
        <f t="shared" si="1804"/>
        <v>0.18854301166951712</v>
      </c>
      <c r="DO375" s="26">
        <f t="shared" si="1805"/>
        <v>0.2824357649518412</v>
      </c>
      <c r="DP375" s="26">
        <f t="shared" si="1806"/>
        <v>0.40524360987845892</v>
      </c>
      <c r="DQ375" s="26">
        <f t="shared" si="1807"/>
        <v>1</v>
      </c>
      <c r="DR375" s="26"/>
      <c r="DS375" s="26"/>
      <c r="DT375" s="26">
        <f t="shared" si="1808"/>
        <v>-0.10430396070503814</v>
      </c>
      <c r="DU375" s="26">
        <f t="shared" si="1809"/>
        <v>-8.8290328531866122E-2</v>
      </c>
      <c r="DV375" s="26">
        <f t="shared" si="1810"/>
        <v>-8.6140084814097535E-3</v>
      </c>
      <c r="DW375" s="26">
        <f t="shared" si="1811"/>
        <v>3.6348421972231893E-3</v>
      </c>
      <c r="DX375" s="26">
        <f t="shared" si="1812"/>
        <v>2.0844948077465481E-3</v>
      </c>
      <c r="DZ375" s="26">
        <f t="shared" si="1813"/>
        <v>0.98816469562016807</v>
      </c>
      <c r="EA375" s="26">
        <f t="shared" si="1814"/>
        <v>0.74029079762562189</v>
      </c>
      <c r="EB375" s="26">
        <f t="shared" si="1904"/>
        <v>0.92562216744957404</v>
      </c>
      <c r="ED375" s="26">
        <f t="shared" si="1921"/>
        <v>-3.2008449038577316E-2</v>
      </c>
      <c r="EE375" s="26">
        <f t="shared" si="1922"/>
        <v>-2.5619720497849292E-2</v>
      </c>
      <c r="EF375" s="26">
        <f t="shared" si="1923"/>
        <v>-7.5864024643771755E-3</v>
      </c>
      <c r="EG375" s="26">
        <f t="shared" si="1924"/>
        <v>-2.1567298050883713E-2</v>
      </c>
      <c r="EH375" s="26">
        <f t="shared" si="1925"/>
        <v>-8.2693824832684379E-3</v>
      </c>
      <c r="EJ375" s="26">
        <f t="shared" si="1926"/>
        <v>0.98557246246869523</v>
      </c>
      <c r="EK375" s="26">
        <f t="shared" si="1815"/>
        <v>0.80475258699891705</v>
      </c>
      <c r="EL375" s="26">
        <f t="shared" si="1905"/>
        <v>0.90047223568396739</v>
      </c>
      <c r="EO375" s="26">
        <f t="shared" si="1816"/>
        <v>-8.2371296832412511E-3</v>
      </c>
      <c r="EP375" s="26">
        <f t="shared" si="1779"/>
        <v>-2.6456114872144876E-2</v>
      </c>
      <c r="EQ375" s="26">
        <f t="shared" si="1780"/>
        <v>1.3868950590675827E-2</v>
      </c>
      <c r="ER375" s="26">
        <f t="shared" si="1781"/>
        <v>5.0226679258848987E-4</v>
      </c>
      <c r="ES375" s="26">
        <f t="shared" si="1782"/>
        <v>5.0174091262995357E-4</v>
      </c>
      <c r="EU375" s="26">
        <f t="shared" si="1927"/>
        <v>1.0010794165226129</v>
      </c>
      <c r="EV375" s="26">
        <f t="shared" si="1817"/>
        <v>0.74097151010707096</v>
      </c>
      <c r="EW375" s="26">
        <f t="shared" si="1906"/>
        <v>0.93485255570126169</v>
      </c>
      <c r="EX375" s="26"/>
      <c r="EY375" s="26">
        <f t="shared" si="1928"/>
        <v>-9.6066831021796847E-2</v>
      </c>
      <c r="EZ375" s="26">
        <f t="shared" si="1929"/>
        <v>-6.1834213659721388E-2</v>
      </c>
      <c r="FA375" s="26">
        <f t="shared" si="1930"/>
        <v>-2.2482803503702548E-2</v>
      </c>
      <c r="FB375" s="26">
        <f t="shared" si="1931"/>
        <v>3.1325754046341546E-3</v>
      </c>
      <c r="FC375" s="26">
        <f t="shared" si="1932"/>
        <v>1.5827538951164713E-3</v>
      </c>
      <c r="FD375" s="26"/>
      <c r="FE375" s="26">
        <f t="shared" si="1933"/>
        <v>0.98709923338238303</v>
      </c>
      <c r="FF375" s="26">
        <f t="shared" si="1818"/>
        <v>0.99908149902867982</v>
      </c>
      <c r="FG375" s="26">
        <f t="shared" si="1907"/>
        <v>0.99012650164159544</v>
      </c>
      <c r="FW375" s="26">
        <f t="shared" si="1908"/>
        <v>1.5140420822276162</v>
      </c>
      <c r="FY375" s="8">
        <f t="shared" si="1819"/>
        <v>49</v>
      </c>
      <c r="FZ375" t="b">
        <f t="shared" si="1790"/>
        <v>0</v>
      </c>
      <c r="GD375" s="11"/>
      <c r="GE375" s="11"/>
      <c r="GF375" s="11"/>
      <c r="GG375" s="11" t="str">
        <f t="shared" ca="1" si="1909"/>
        <v/>
      </c>
      <c r="GH375" s="20" t="str">
        <f t="shared" ca="1" si="1872"/>
        <v/>
      </c>
      <c r="GI375" s="20" t="str">
        <f t="shared" ca="1" si="1873"/>
        <v/>
      </c>
      <c r="GJ375" s="20" t="str">
        <f t="shared" ca="1" si="1874"/>
        <v/>
      </c>
      <c r="GN375" s="12" t="str">
        <f t="shared" ca="1" si="1875"/>
        <v/>
      </c>
      <c r="GO375" s="12" t="str">
        <f t="shared" ca="1" si="1876"/>
        <v/>
      </c>
      <c r="GP375" s="12" t="str">
        <f t="shared" ca="1" si="1877"/>
        <v/>
      </c>
      <c r="GQ375" s="12" t="str">
        <f t="shared" ca="1" si="1878"/>
        <v/>
      </c>
      <c r="GR375" s="12" t="str">
        <f t="shared" ca="1" si="1879"/>
        <v/>
      </c>
      <c r="GY375" s="14"/>
      <c r="HA375">
        <f t="shared" si="1741"/>
        <v>1.0912758126801674</v>
      </c>
      <c r="HB375">
        <f t="shared" si="1910"/>
        <v>0.96192785661254243</v>
      </c>
      <c r="HC375">
        <f t="shared" si="1911"/>
        <v>0.98996526688756392</v>
      </c>
      <c r="HD375">
        <f t="shared" si="1912"/>
        <v>0.98604232636121625</v>
      </c>
      <c r="HE375">
        <f t="shared" si="1913"/>
        <v>1.0246901144259459</v>
      </c>
      <c r="HF375">
        <f t="shared" si="1914"/>
        <v>1.0246900566115285</v>
      </c>
      <c r="HH375">
        <f t="shared" si="1915"/>
        <v>0.95227516729801798</v>
      </c>
      <c r="HJ375">
        <f t="shared" si="1916"/>
        <v>0.84129170695570921</v>
      </c>
      <c r="HK375">
        <f t="shared" si="1917"/>
        <v>0.90692881347024068</v>
      </c>
      <c r="HL375">
        <f t="shared" si="1918"/>
        <v>0.9446117161037284</v>
      </c>
      <c r="HM375">
        <f t="shared" si="1919"/>
        <v>1.0032812125729866</v>
      </c>
      <c r="HN375">
        <f t="shared" si="1920"/>
        <v>1.0099580102627002</v>
      </c>
      <c r="HP375" s="8">
        <f t="shared" si="1820"/>
        <v>49</v>
      </c>
      <c r="HQ375" t="b">
        <f t="shared" si="1793"/>
        <v>0</v>
      </c>
      <c r="HT375" s="11"/>
      <c r="HU375" s="11"/>
      <c r="HV375" s="11"/>
      <c r="HW375" s="11" t="str">
        <f t="shared" ca="1" si="1852"/>
        <v/>
      </c>
      <c r="HX375" s="12" t="str">
        <f t="shared" ca="1" si="1853"/>
        <v/>
      </c>
      <c r="HY375" s="12" t="str">
        <f t="shared" ca="1" si="1854"/>
        <v/>
      </c>
      <c r="HZ375" s="12" t="str">
        <f t="shared" ca="1" si="1855"/>
        <v/>
      </c>
      <c r="IC375" s="12" t="str">
        <f t="shared" ca="1" si="1856"/>
        <v/>
      </c>
      <c r="ID375" s="12" t="str">
        <f t="shared" ca="1" si="1857"/>
        <v/>
      </c>
      <c r="IE375" s="12" t="str">
        <f t="shared" ca="1" si="1858"/>
        <v/>
      </c>
      <c r="IF375" s="12" t="str">
        <f t="shared" ca="1" si="1859"/>
        <v/>
      </c>
      <c r="IG375" s="12" t="str">
        <f t="shared" ca="1" si="1860"/>
        <v/>
      </c>
    </row>
    <row r="376" spans="1:241" x14ac:dyDescent="0.2">
      <c r="A376" s="182" t="s">
        <v>1080</v>
      </c>
      <c r="B376" s="1">
        <f t="shared" si="1794"/>
        <v>1999</v>
      </c>
      <c r="C376" s="42">
        <f>'Annual Data - MER Dec 2019 PNNL'!B63</f>
        <v>6772.4740000000002</v>
      </c>
      <c r="D376" s="42">
        <f>'Annual Data - MER Dec 2019 PNNL'!E63</f>
        <v>4053.5529999999999</v>
      </c>
      <c r="E376" s="42">
        <f>'Annual Data - MER Dec 2019 PNNL'!H63</f>
        <v>22877.873</v>
      </c>
      <c r="F376" s="42">
        <f>'Annual Data - MER Dec 2019 PNNL'!K63</f>
        <v>25858.776999999998</v>
      </c>
      <c r="G376" s="42">
        <f>'Annual Data - MER Dec 2019 PNNL'!N63</f>
        <v>36975.567000000003</v>
      </c>
      <c r="H376" s="42">
        <f t="shared" si="1762"/>
        <v>96538.244000000006</v>
      </c>
      <c r="I376" s="15">
        <f t="shared" si="1880"/>
        <v>3.2719302685587501</v>
      </c>
      <c r="J376" s="251">
        <f t="shared" si="1763"/>
        <v>59562.677000000003</v>
      </c>
      <c r="K376" s="251"/>
      <c r="L376" s="27">
        <f>[11]National!H308</f>
        <v>6759.5360000000001</v>
      </c>
      <c r="M376" s="42">
        <f>[10]Commercial_Total!D307</f>
        <v>4053.5529999999999</v>
      </c>
      <c r="N376" s="42">
        <f>[12]Total_Industrial!F315</f>
        <v>17051.307166841892</v>
      </c>
      <c r="O376" s="27">
        <f t="shared" si="1821"/>
        <v>25994.878710041692</v>
      </c>
      <c r="P376" s="29">
        <f t="shared" si="1764"/>
        <v>36975.567000000003</v>
      </c>
      <c r="Q376" s="29">
        <f t="shared" si="1765"/>
        <v>90834.841876883584</v>
      </c>
      <c r="R376" s="440">
        <f t="shared" si="1822"/>
        <v>3.4079159260933438</v>
      </c>
      <c r="S376" s="27"/>
      <c r="T376" s="51">
        <f t="shared" si="1823"/>
        <v>0.99808961983464239</v>
      </c>
      <c r="U376" s="51">
        <f t="shared" si="1824"/>
        <v>1</v>
      </c>
      <c r="V376" s="51">
        <f t="shared" si="1825"/>
        <v>0.74531872638867669</v>
      </c>
      <c r="W376" s="51">
        <f t="shared" si="1826"/>
        <v>1.0052632694130001</v>
      </c>
      <c r="X376" s="51">
        <f t="shared" si="1827"/>
        <v>1</v>
      </c>
      <c r="Y376" s="51">
        <f t="shared" si="1828"/>
        <v>0.94092080105459119</v>
      </c>
      <c r="AA376" s="23">
        <f t="shared" si="1829"/>
        <v>103254.50968042496</v>
      </c>
      <c r="AB376" s="23">
        <f t="shared" si="1881"/>
        <v>72299.726123506509</v>
      </c>
      <c r="AC376" s="27">
        <f t="shared" si="1941"/>
        <v>2711.5131584206001</v>
      </c>
      <c r="AD376" s="58">
        <f t="shared" si="1941"/>
        <v>1.4042835045265822</v>
      </c>
      <c r="AE376" s="27">
        <f t="shared" si="1882"/>
        <v>3179.9255178124668</v>
      </c>
      <c r="AF376" s="27">
        <f t="shared" si="1831"/>
        <v>12610.5</v>
      </c>
      <c r="AI376" s="267">
        <f t="shared" si="1832"/>
        <v>65.464801691673486</v>
      </c>
      <c r="AJ376" s="267">
        <f t="shared" si="1883"/>
        <v>56.065952353339348</v>
      </c>
      <c r="AK376" s="267">
        <f t="shared" si="1833"/>
        <v>6288.4840200347489</v>
      </c>
      <c r="AL376" s="267">
        <f t="shared" si="1834"/>
        <v>18.511132991486068</v>
      </c>
      <c r="AM376" s="231">
        <f t="shared" si="1835"/>
        <v>11627.80913983049</v>
      </c>
      <c r="AN376" s="15"/>
      <c r="AO376" s="34">
        <f t="shared" si="1836"/>
        <v>7.2031118414720732</v>
      </c>
      <c r="AP376" s="34">
        <f t="shared" si="1837"/>
        <v>7.655385908568257</v>
      </c>
      <c r="AR376" s="26">
        <f t="shared" si="1838"/>
        <v>0.7977637004861764</v>
      </c>
      <c r="AS376" s="26">
        <f t="shared" si="1884"/>
        <v>0.87384822676527663</v>
      </c>
      <c r="AT376" s="26">
        <f t="shared" si="1839"/>
        <v>0.82035449556114859</v>
      </c>
      <c r="AU376" s="26">
        <f t="shared" si="1840"/>
        <v>0.95505592653537585</v>
      </c>
      <c r="AV376" s="26">
        <f t="shared" si="1841"/>
        <v>1.0030290342983992</v>
      </c>
      <c r="AW376" s="26">
        <f t="shared" si="1842"/>
        <v>0.81664329205673791</v>
      </c>
      <c r="AZ376" s="34">
        <f t="shared" si="1885"/>
        <v>8.1879790397228476</v>
      </c>
      <c r="BA376" s="34">
        <f t="shared" si="1886"/>
        <v>5.7332957554027599</v>
      </c>
      <c r="BB376" s="34">
        <f t="shared" si="1887"/>
        <v>0.21502027345629438</v>
      </c>
      <c r="BC376">
        <f t="shared" si="1888"/>
        <v>1.1135827322680166E-4</v>
      </c>
      <c r="BD376" s="34">
        <f t="shared" si="1889"/>
        <v>0.25216490367649713</v>
      </c>
      <c r="BE376" s="34"/>
      <c r="BI376" s="258">
        <f>[11]National!CQ308</f>
        <v>0.79580731505125446</v>
      </c>
      <c r="BJ376" s="258">
        <f>[10]Commercial_Total!Y307</f>
        <v>0.91512243880717137</v>
      </c>
      <c r="BK376" s="258">
        <f>[12]Total_Industrial!Z315</f>
        <v>0.94880085626066712</v>
      </c>
      <c r="BL376" s="51">
        <f t="shared" si="1848"/>
        <v>0.90230703294353143</v>
      </c>
      <c r="BM376" s="258">
        <f>[14]Elec_Power_Sector!AF59</f>
        <v>0.99371798378952458</v>
      </c>
      <c r="BO376" s="258">
        <f>[11]National!CU308</f>
        <v>1.0024583657349215</v>
      </c>
      <c r="BP376" s="258">
        <f>[10]Commercial_Total!X307</f>
        <v>0.95489760682112168</v>
      </c>
      <c r="BQ376" s="258">
        <f>[12]Total_Industrial!AD315</f>
        <v>0.86462311635265487</v>
      </c>
      <c r="BR376" s="51">
        <f t="shared" si="1849"/>
        <v>1.0584600270927345</v>
      </c>
      <c r="BS376" s="263">
        <f t="shared" si="1939"/>
        <v>1.0093699124507811</v>
      </c>
      <c r="BU376">
        <f t="shared" si="1940"/>
        <v>1</v>
      </c>
      <c r="BV376">
        <f t="shared" si="1934"/>
        <v>0.99999999999999967</v>
      </c>
      <c r="BW376">
        <f t="shared" si="1935"/>
        <v>1.0000008015766602</v>
      </c>
      <c r="BX376">
        <f t="shared" si="1936"/>
        <v>0.99999999999999922</v>
      </c>
      <c r="BY376">
        <f t="shared" si="1937"/>
        <v>1</v>
      </c>
      <c r="CA376" s="83">
        <f t="shared" si="1795"/>
        <v>1.58600696758939</v>
      </c>
      <c r="CB376" s="83">
        <f t="shared" si="1890"/>
        <v>0.79735791608394591</v>
      </c>
      <c r="CC376" s="83">
        <f t="shared" si="1891"/>
        <v>0.81664329205673791</v>
      </c>
      <c r="CD376" s="83">
        <f t="shared" si="1892"/>
        <v>0.88032268769774757</v>
      </c>
      <c r="CE376" s="83">
        <f t="shared" si="1893"/>
        <v>0.99141233197047529</v>
      </c>
      <c r="CF376" s="83">
        <f t="shared" si="1894"/>
        <v>0.93569919141586455</v>
      </c>
      <c r="CG376" s="84">
        <f t="shared" si="1766"/>
        <v>1.2952021493466184</v>
      </c>
      <c r="CH376" s="84">
        <f t="shared" si="1895"/>
        <v>1.2952019512371238</v>
      </c>
      <c r="CI376" s="9"/>
      <c r="CJ376" s="84">
        <f t="shared" si="1767"/>
        <v>0.87276276869694036</v>
      </c>
      <c r="CL376" s="87">
        <f t="shared" si="1717"/>
        <v>0.54618610430542769</v>
      </c>
      <c r="CM376" s="87">
        <f t="shared" si="1768"/>
        <v>2.8344422115373984E-4</v>
      </c>
      <c r="CN376" s="92">
        <f t="shared" si="1769"/>
        <v>1</v>
      </c>
      <c r="CO376" s="92">
        <f t="shared" si="1770"/>
        <v>1</v>
      </c>
      <c r="CP376" s="5">
        <f t="shared" si="1771"/>
        <v>1</v>
      </c>
      <c r="CQ376" s="91">
        <f t="shared" si="1896"/>
        <v>1</v>
      </c>
      <c r="CR376" s="37">
        <f t="shared" si="1938"/>
        <v>1.2952021493466184</v>
      </c>
      <c r="CS376">
        <f t="shared" si="1897"/>
        <v>0.87276276869694036</v>
      </c>
      <c r="CT376" s="84">
        <f t="shared" si="1898"/>
        <v>0.92766357549236134</v>
      </c>
      <c r="CU376" s="205"/>
      <c r="CV376" s="244"/>
      <c r="CW376" s="5"/>
      <c r="CX376" s="26">
        <f t="shared" si="1899"/>
        <v>7.4415674209702382E-2</v>
      </c>
      <c r="CY376" s="26">
        <f t="shared" si="1900"/>
        <v>4.4625530426905299E-2</v>
      </c>
      <c r="CZ376" s="26">
        <f t="shared" si="1901"/>
        <v>0.18771769526447818</v>
      </c>
      <c r="DA376" s="26">
        <f t="shared" si="1902"/>
        <v>0.28617739815383647</v>
      </c>
      <c r="DB376" s="26">
        <f t="shared" si="1903"/>
        <v>0.40706370194507774</v>
      </c>
      <c r="DC376">
        <f t="shared" si="1772"/>
        <v>1</v>
      </c>
      <c r="DE376" s="26">
        <f t="shared" si="1796"/>
        <v>7.3377253635658543E-2</v>
      </c>
      <c r="DF376" s="26">
        <f t="shared" si="1797"/>
        <v>4.4937708153953801E-2</v>
      </c>
      <c r="DG376" s="26">
        <f t="shared" si="1798"/>
        <v>0.18860060124990227</v>
      </c>
      <c r="DH376" s="26">
        <f t="shared" si="1799"/>
        <v>0.28488847621360114</v>
      </c>
      <c r="DI376" s="26">
        <f t="shared" si="1800"/>
        <v>0.40818603117395325</v>
      </c>
      <c r="DJ376" s="26">
        <f t="shared" si="1801"/>
        <v>0.999990070427069</v>
      </c>
      <c r="DK376" s="26"/>
      <c r="DL376" s="26">
        <f t="shared" si="1802"/>
        <v>7.3377982247684798E-2</v>
      </c>
      <c r="DM376" s="26">
        <f t="shared" si="1803"/>
        <v>4.493815437063501E-2</v>
      </c>
      <c r="DN376" s="26">
        <f t="shared" si="1804"/>
        <v>0.18860247399192273</v>
      </c>
      <c r="DO376" s="26">
        <f t="shared" si="1805"/>
        <v>0.28489130506259219</v>
      </c>
      <c r="DP376" s="26">
        <f t="shared" si="1806"/>
        <v>0.4081900843271653</v>
      </c>
      <c r="DQ376" s="26">
        <f t="shared" si="1807"/>
        <v>1</v>
      </c>
      <c r="DR376" s="26"/>
      <c r="DS376" s="26"/>
      <c r="DT376" s="26">
        <f t="shared" si="1808"/>
        <v>4.1715514988216344E-2</v>
      </c>
      <c r="DU376" s="26">
        <f t="shared" si="1809"/>
        <v>-8.9254369019357675E-3</v>
      </c>
      <c r="DV376" s="26">
        <f t="shared" si="1810"/>
        <v>-2.6525946018298687E-2</v>
      </c>
      <c r="DW376" s="26">
        <f t="shared" si="1811"/>
        <v>8.5513107643145729E-3</v>
      </c>
      <c r="DX376" s="26">
        <f t="shared" si="1812"/>
        <v>5.1686044433922823E-3</v>
      </c>
      <c r="DZ376" s="26">
        <f t="shared" si="1813"/>
        <v>1.0022054442023705</v>
      </c>
      <c r="EA376" s="26">
        <f t="shared" si="1814"/>
        <v>0.74192346767331352</v>
      </c>
      <c r="EB376" s="26">
        <f t="shared" si="1904"/>
        <v>0.92766357549236134</v>
      </c>
      <c r="ED376" s="26">
        <f t="shared" si="1921"/>
        <v>-3.3971959699988126E-2</v>
      </c>
      <c r="EE376" s="26">
        <f t="shared" si="1922"/>
        <v>-2.5428469548471638E-2</v>
      </c>
      <c r="EF376" s="26">
        <f t="shared" si="1923"/>
        <v>-3.2792011518106719E-3</v>
      </c>
      <c r="EG376" s="26">
        <f t="shared" si="1924"/>
        <v>-1.9944094310224862E-2</v>
      </c>
      <c r="EH376" s="26">
        <f t="shared" si="1925"/>
        <v>-3.1100545656733831E-2</v>
      </c>
      <c r="EJ376" s="26">
        <f t="shared" si="1926"/>
        <v>0.97762335451585036</v>
      </c>
      <c r="EK376" s="26">
        <f t="shared" si="1815"/>
        <v>0.78674492365718995</v>
      </c>
      <c r="EL376" s="26">
        <f t="shared" si="1905"/>
        <v>0.88032268769774757</v>
      </c>
      <c r="EO376" s="26">
        <f t="shared" si="1816"/>
        <v>-1.2651263675480034E-3</v>
      </c>
      <c r="EP376" s="26">
        <f t="shared" si="1779"/>
        <v>-3.0244739854063795E-2</v>
      </c>
      <c r="EQ376" s="26">
        <f t="shared" si="1780"/>
        <v>4.3290850103792121E-3</v>
      </c>
      <c r="ER376" s="26">
        <f t="shared" si="1781"/>
        <v>8.0183538001946265E-3</v>
      </c>
      <c r="ES376" s="26">
        <f t="shared" si="1782"/>
        <v>-1.8217848142249504E-3</v>
      </c>
      <c r="EU376" s="26">
        <f t="shared" si="1927"/>
        <v>1.0009056355565802</v>
      </c>
      <c r="EV376" s="26">
        <f t="shared" si="1817"/>
        <v>0.74164256025303688</v>
      </c>
      <c r="EW376" s="26">
        <f t="shared" si="1906"/>
        <v>0.93569919141586455</v>
      </c>
      <c r="EX376" s="26"/>
      <c r="EY376" s="26">
        <f t="shared" si="1928"/>
        <v>4.2980641355764716E-2</v>
      </c>
      <c r="EZ376" s="26">
        <f t="shared" si="1929"/>
        <v>2.1319302952127847E-2</v>
      </c>
      <c r="FA376" s="26">
        <f t="shared" si="1930"/>
        <v>-3.0854925043868473E-2</v>
      </c>
      <c r="FB376" s="26">
        <f t="shared" si="1931"/>
        <v>5.3295696412006895E-4</v>
      </c>
      <c r="FC376" s="26">
        <f t="shared" si="1932"/>
        <v>6.9903892576172943E-3</v>
      </c>
      <c r="FD376" s="26"/>
      <c r="FE376" s="26">
        <f t="shared" si="1933"/>
        <v>1.0012986525729268</v>
      </c>
      <c r="FF376" s="26">
        <f t="shared" si="1818"/>
        <v>1.000378958787957</v>
      </c>
      <c r="FG376" s="26">
        <f t="shared" si="1907"/>
        <v>0.99141233197047529</v>
      </c>
      <c r="FW376" s="26">
        <f t="shared" si="1908"/>
        <v>1.58600696758939</v>
      </c>
      <c r="FY376" s="8">
        <f t="shared" si="1819"/>
        <v>50</v>
      </c>
      <c r="FZ376" t="b">
        <f t="shared" si="1790"/>
        <v>0</v>
      </c>
      <c r="GD376" s="11"/>
      <c r="GE376" s="11"/>
      <c r="GF376" s="11"/>
      <c r="GG376" s="11" t="str">
        <f t="shared" ca="1" si="1909"/>
        <v/>
      </c>
      <c r="GH376" s="20" t="str">
        <f t="shared" ca="1" si="1872"/>
        <v/>
      </c>
      <c r="GI376" s="20" t="str">
        <f t="shared" ca="1" si="1873"/>
        <v/>
      </c>
      <c r="GJ376" s="20" t="str">
        <f t="shared" ca="1" si="1874"/>
        <v/>
      </c>
      <c r="GN376" s="12" t="str">
        <f t="shared" ca="1" si="1875"/>
        <v/>
      </c>
      <c r="GO376" s="12" t="str">
        <f t="shared" ca="1" si="1876"/>
        <v/>
      </c>
      <c r="GP376" s="12" t="str">
        <f t="shared" ca="1" si="1877"/>
        <v/>
      </c>
      <c r="GQ376" s="12" t="str">
        <f t="shared" ca="1" si="1878"/>
        <v/>
      </c>
      <c r="GR376" s="12" t="str">
        <f t="shared" ca="1" si="1879"/>
        <v/>
      </c>
      <c r="GY376" s="14"/>
      <c r="HA376">
        <f t="shared" si="1741"/>
        <v>1.1431459288938846</v>
      </c>
      <c r="HB376">
        <f t="shared" si="1910"/>
        <v>0.9404031379837956</v>
      </c>
      <c r="HC376">
        <f t="shared" si="1911"/>
        <v>0.99125088782851567</v>
      </c>
      <c r="HD376">
        <f t="shared" si="1912"/>
        <v>0.98693532135226192</v>
      </c>
      <c r="HE376">
        <f t="shared" si="1913"/>
        <v>1.051690679742292</v>
      </c>
      <c r="HF376">
        <f t="shared" si="1914"/>
        <v>1.051690599382225</v>
      </c>
      <c r="HH376">
        <f t="shared" si="1915"/>
        <v>0.93217544544315956</v>
      </c>
      <c r="HJ376">
        <f t="shared" si="1916"/>
        <v>0.87712891067728183</v>
      </c>
      <c r="HK376">
        <f t="shared" si="1917"/>
        <v>0.89887009486197755</v>
      </c>
      <c r="HL376">
        <f t="shared" si="1918"/>
        <v>0.91988440426452411</v>
      </c>
      <c r="HM376">
        <f t="shared" si="1919"/>
        <v>1.0118973692176478</v>
      </c>
      <c r="HN376">
        <f t="shared" si="1920"/>
        <v>1.015191597241603</v>
      </c>
      <c r="HP376" s="8">
        <f t="shared" si="1820"/>
        <v>50</v>
      </c>
      <c r="HQ376" t="b">
        <f t="shared" si="1793"/>
        <v>0</v>
      </c>
      <c r="HT376" s="11"/>
      <c r="HU376" s="11"/>
      <c r="HV376" s="11"/>
      <c r="HW376" s="11" t="str">
        <f t="shared" ca="1" si="1852"/>
        <v/>
      </c>
      <c r="HX376" s="12" t="str">
        <f t="shared" ca="1" si="1853"/>
        <v/>
      </c>
      <c r="HY376" s="12" t="str">
        <f t="shared" ca="1" si="1854"/>
        <v/>
      </c>
      <c r="HZ376" s="12" t="str">
        <f t="shared" ca="1" si="1855"/>
        <v/>
      </c>
      <c r="IC376" s="12" t="str">
        <f t="shared" ca="1" si="1856"/>
        <v/>
      </c>
      <c r="ID376" s="12" t="str">
        <f t="shared" ca="1" si="1857"/>
        <v/>
      </c>
      <c r="IE376" s="12" t="str">
        <f t="shared" ca="1" si="1858"/>
        <v/>
      </c>
      <c r="IF376" s="12" t="str">
        <f t="shared" ca="1" si="1859"/>
        <v/>
      </c>
      <c r="IG376" s="12" t="str">
        <f t="shared" ca="1" si="1860"/>
        <v/>
      </c>
    </row>
    <row r="377" spans="1:241" ht="13.5" customHeight="1" x14ac:dyDescent="0.2">
      <c r="A377" s="182" t="s">
        <v>1080</v>
      </c>
      <c r="B377" s="1">
        <f t="shared" si="1794"/>
        <v>2000</v>
      </c>
      <c r="C377" s="42">
        <f>'Annual Data - MER Dec 2019 PNNL'!B64</f>
        <v>7156.3109999999997</v>
      </c>
      <c r="D377" s="42">
        <f>'Annual Data - MER Dec 2019 PNNL'!E64</f>
        <v>4278.2579999999998</v>
      </c>
      <c r="E377" s="42">
        <f>'Annual Data - MER Dec 2019 PNNL'!H64</f>
        <v>22747.976999999999</v>
      </c>
      <c r="F377" s="42">
        <f>'Annual Data - MER Dec 2019 PNNL'!K64</f>
        <v>26455.612000000001</v>
      </c>
      <c r="G377" s="42">
        <f>'Annual Data - MER Dec 2019 PNNL'!N64</f>
        <v>38061.758999999998</v>
      </c>
      <c r="H377" s="42">
        <f t="shared" si="1762"/>
        <v>98699.917000000001</v>
      </c>
      <c r="I377" s="15">
        <f t="shared" si="1880"/>
        <v>3.2604245243178229</v>
      </c>
      <c r="J377" s="251">
        <f t="shared" si="1763"/>
        <v>60638.158000000003</v>
      </c>
      <c r="K377" s="251"/>
      <c r="L377" s="27">
        <f>[11]National!H309</f>
        <v>7122.4110000000001</v>
      </c>
      <c r="M377" s="42">
        <f>[10]Commercial_Total!D308</f>
        <v>4278.2579999999998</v>
      </c>
      <c r="N377" s="42">
        <f>[12]Total_Industrial!F316</f>
        <v>16959.843428712349</v>
      </c>
      <c r="O377" s="27">
        <f t="shared" si="1821"/>
        <v>26277.148685800705</v>
      </c>
      <c r="P377" s="29">
        <f t="shared" si="1764"/>
        <v>38061.758999999998</v>
      </c>
      <c r="Q377" s="29">
        <f t="shared" si="1765"/>
        <v>92699.42011451305</v>
      </c>
      <c r="R377" s="440">
        <f t="shared" si="1822"/>
        <v>3.3611119640931997</v>
      </c>
      <c r="S377" s="27"/>
      <c r="T377" s="51">
        <f t="shared" si="1823"/>
        <v>0.99526292247500148</v>
      </c>
      <c r="U377" s="51">
        <f t="shared" si="1824"/>
        <v>1</v>
      </c>
      <c r="V377" s="51">
        <f t="shared" si="1825"/>
        <v>0.74555392018869848</v>
      </c>
      <c r="W377" s="51">
        <f t="shared" si="1826"/>
        <v>0.99325423603130802</v>
      </c>
      <c r="X377" s="51">
        <f t="shared" si="1827"/>
        <v>1</v>
      </c>
      <c r="Y377" s="51">
        <f t="shared" si="1828"/>
        <v>0.93920464101821943</v>
      </c>
      <c r="AA377" s="23">
        <f t="shared" si="1829"/>
        <v>104455.40433478649</v>
      </c>
      <c r="AB377" s="23">
        <f t="shared" si="1881"/>
        <v>73870.248903781947</v>
      </c>
      <c r="AC377" s="27">
        <f t="shared" si="1941"/>
        <v>2858.7230290903485</v>
      </c>
      <c r="AD377" s="58">
        <f t="shared" si="1941"/>
        <v>1.4401083501637437</v>
      </c>
      <c r="AE377" s="27">
        <f t="shared" si="1882"/>
        <v>3318.9205242195603</v>
      </c>
      <c r="AF377" s="27">
        <f t="shared" si="1831"/>
        <v>13131</v>
      </c>
      <c r="AI377" s="267">
        <f t="shared" si="1832"/>
        <v>68.186141687530124</v>
      </c>
      <c r="AJ377" s="267">
        <f t="shared" si="1883"/>
        <v>57.915846548351958</v>
      </c>
      <c r="AK377" s="267">
        <f t="shared" si="1833"/>
        <v>5932.6640797758591</v>
      </c>
      <c r="AL377" s="267">
        <f t="shared" si="1834"/>
        <v>18.246646985147283</v>
      </c>
      <c r="AM377" s="231">
        <f t="shared" si="1835"/>
        <v>11468.114021485999</v>
      </c>
      <c r="AN377" s="15"/>
      <c r="AO377" s="34">
        <f t="shared" si="1836"/>
        <v>7.0595857219185936</v>
      </c>
      <c r="AP377" s="34">
        <f t="shared" si="1837"/>
        <v>7.5165575356027725</v>
      </c>
      <c r="AR377" s="26">
        <f t="shared" si="1838"/>
        <v>0.83092634986836733</v>
      </c>
      <c r="AS377" s="26">
        <f t="shared" si="1884"/>
        <v>0.90268081934887279</v>
      </c>
      <c r="AT377" s="26">
        <f t="shared" si="1839"/>
        <v>0.77393655338753287</v>
      </c>
      <c r="AU377" s="26">
        <f t="shared" si="1840"/>
        <v>0.94141014224136699</v>
      </c>
      <c r="AV377" s="26">
        <f t="shared" si="1841"/>
        <v>0.98925353812289374</v>
      </c>
      <c r="AW377" s="26">
        <f t="shared" si="1842"/>
        <v>0.80037120780372861</v>
      </c>
      <c r="AZ377" s="34">
        <f t="shared" si="1885"/>
        <v>7.9548704847145304</v>
      </c>
      <c r="BA377" s="34">
        <f t="shared" si="1886"/>
        <v>5.6256377201874912</v>
      </c>
      <c r="BB377" s="34">
        <f t="shared" si="1887"/>
        <v>0.21770794525095946</v>
      </c>
      <c r="BC377">
        <f t="shared" si="1888"/>
        <v>1.0967240500828145E-4</v>
      </c>
      <c r="BD377" s="34">
        <f t="shared" si="1889"/>
        <v>0.25275459022310259</v>
      </c>
      <c r="BE377" s="34"/>
      <c r="BI377" s="258">
        <f>[11]National!CQ309</f>
        <v>0.78596578352543744</v>
      </c>
      <c r="BJ377" s="258">
        <f>[10]Commercial_Total!Y308</f>
        <v>0.91975398403947373</v>
      </c>
      <c r="BK377" s="258">
        <f>[12]Total_Industrial!Z316</f>
        <v>0.94824698030556842</v>
      </c>
      <c r="BL377" s="51">
        <f t="shared" si="1848"/>
        <v>0.88724074248409435</v>
      </c>
      <c r="BM377" s="258">
        <f>[14]Elec_Power_Sector!AF60</f>
        <v>0.99235274253787864</v>
      </c>
      <c r="BO377" s="258">
        <f>[11]National!CU309</f>
        <v>1.0572042285877377</v>
      </c>
      <c r="BP377" s="258">
        <f>[10]Commercial_Total!X308</f>
        <v>0.98143724845244262</v>
      </c>
      <c r="BQ377" s="258">
        <f>[12]Total_Industrial!AD316</f>
        <v>0.81617686508817178</v>
      </c>
      <c r="BR377" s="51">
        <f t="shared" si="1849"/>
        <v>1.0610537784881351</v>
      </c>
      <c r="BS377" s="263">
        <f t="shared" si="1939"/>
        <v>0.99687691253106336</v>
      </c>
      <c r="BU377">
        <f t="shared" si="1940"/>
        <v>0.99999999999999944</v>
      </c>
      <c r="BV377">
        <f t="shared" si="1934"/>
        <v>1.0000000000000002</v>
      </c>
      <c r="BW377">
        <f t="shared" si="1935"/>
        <v>1.000000897137612</v>
      </c>
      <c r="BX377">
        <f t="shared" si="1936"/>
        <v>0.99999999999999978</v>
      </c>
      <c r="BY377">
        <f t="shared" si="1937"/>
        <v>1</v>
      </c>
      <c r="CA377" s="83">
        <f t="shared" si="1795"/>
        <v>1.6514696079787701</v>
      </c>
      <c r="CB377" s="83">
        <f t="shared" si="1890"/>
        <v>0.78289804384717365</v>
      </c>
      <c r="CC377" s="83">
        <f t="shared" si="1891"/>
        <v>0.80037120780372861</v>
      </c>
      <c r="CD377" s="83">
        <f t="shared" si="1892"/>
        <v>0.87669243132908226</v>
      </c>
      <c r="CE377" s="83">
        <f t="shared" si="1893"/>
        <v>0.98172803333666514</v>
      </c>
      <c r="CF377" s="83">
        <f t="shared" si="1894"/>
        <v>0.92993604485852055</v>
      </c>
      <c r="CG377" s="84">
        <f t="shared" si="1766"/>
        <v>1.3217889503746327</v>
      </c>
      <c r="CH377" s="84">
        <f t="shared" si="1895"/>
        <v>1.3217887247891185</v>
      </c>
      <c r="CI377" s="9"/>
      <c r="CJ377" s="84">
        <f t="shared" si="1767"/>
        <v>0.86067353644983924</v>
      </c>
      <c r="CL377" s="87">
        <f t="shared" si="1717"/>
        <v>0.5464884374827379</v>
      </c>
      <c r="CM377" s="87">
        <f t="shared" si="1768"/>
        <v>2.7006951954042506E-4</v>
      </c>
      <c r="CN377" s="92">
        <f t="shared" si="1769"/>
        <v>1</v>
      </c>
      <c r="CO377" s="92">
        <f t="shared" si="1770"/>
        <v>1</v>
      </c>
      <c r="CP377" s="5">
        <f t="shared" si="1771"/>
        <v>1</v>
      </c>
      <c r="CQ377" s="91">
        <f t="shared" si="1896"/>
        <v>1</v>
      </c>
      <c r="CR377" s="37">
        <f t="shared" si="1938"/>
        <v>1.3217889503746327</v>
      </c>
      <c r="CS377">
        <f t="shared" si="1897"/>
        <v>0.86067353644983924</v>
      </c>
      <c r="CT377" s="84">
        <f t="shared" si="1898"/>
        <v>0.9129441286385358</v>
      </c>
      <c r="CU377" s="205"/>
      <c r="CV377" s="244"/>
      <c r="CW377" s="5"/>
      <c r="CX377" s="26">
        <f t="shared" si="1899"/>
        <v>7.6833393253178645E-2</v>
      </c>
      <c r="CY377" s="26">
        <f t="shared" si="1900"/>
        <v>4.6151939189209602E-2</v>
      </c>
      <c r="CZ377" s="26">
        <f t="shared" si="1901"/>
        <v>0.18295522677230977</v>
      </c>
      <c r="DA377" s="26">
        <f t="shared" si="1902"/>
        <v>0.28346616034210492</v>
      </c>
      <c r="DB377" s="26">
        <f t="shared" si="1903"/>
        <v>0.41059328044319704</v>
      </c>
      <c r="DC377">
        <f t="shared" si="1772"/>
        <v>1</v>
      </c>
      <c r="DE377" s="26">
        <f t="shared" si="1796"/>
        <v>7.5618092078806029E-2</v>
      </c>
      <c r="DF377" s="26">
        <f t="shared" si="1797"/>
        <v>4.5384456765251463E-2</v>
      </c>
      <c r="DG377" s="26">
        <f t="shared" si="1798"/>
        <v>0.18532626240244396</v>
      </c>
      <c r="DH377" s="26">
        <f t="shared" si="1799"/>
        <v>0.28481962853027898</v>
      </c>
      <c r="DI377" s="26">
        <f t="shared" si="1800"/>
        <v>0.40882595182727188</v>
      </c>
      <c r="DJ377" s="26">
        <f t="shared" si="1801"/>
        <v>0.99997439160405233</v>
      </c>
      <c r="DK377" s="26"/>
      <c r="DL377" s="26">
        <f t="shared" si="1802"/>
        <v>7.5620028586439639E-2</v>
      </c>
      <c r="DM377" s="26">
        <f t="shared" si="1803"/>
        <v>4.5385619018153613E-2</v>
      </c>
      <c r="DN377" s="26">
        <f t="shared" si="1804"/>
        <v>0.18533100843228928</v>
      </c>
      <c r="DO377" s="26">
        <f t="shared" si="1805"/>
        <v>0.2848269224908867</v>
      </c>
      <c r="DP377" s="26">
        <f t="shared" si="1806"/>
        <v>0.40883642147223076</v>
      </c>
      <c r="DQ377" s="26">
        <f t="shared" si="1807"/>
        <v>1</v>
      </c>
      <c r="DR377" s="26"/>
      <c r="DS377" s="26"/>
      <c r="DT377" s="26">
        <f t="shared" si="1808"/>
        <v>4.0728723690255819E-2</v>
      </c>
      <c r="DU377" s="26">
        <f t="shared" si="1809"/>
        <v>3.2462316998684952E-2</v>
      </c>
      <c r="DV377" s="26">
        <f t="shared" si="1810"/>
        <v>-5.8246660636193381E-2</v>
      </c>
      <c r="DW377" s="26">
        <f t="shared" si="1811"/>
        <v>-1.4390998101465182E-2</v>
      </c>
      <c r="DX377" s="26">
        <f t="shared" si="1812"/>
        <v>-1.3829078168826959E-2</v>
      </c>
      <c r="DZ377" s="26">
        <f t="shared" si="1813"/>
        <v>0.98413277480900008</v>
      </c>
      <c r="EA377" s="26">
        <f t="shared" si="1814"/>
        <v>0.7301512009372535</v>
      </c>
      <c r="EB377" s="26">
        <f t="shared" si="1904"/>
        <v>0.9129441286385358</v>
      </c>
      <c r="ED377" s="26">
        <f t="shared" si="1921"/>
        <v>-2.8882727252290491E-2</v>
      </c>
      <c r="EE377" s="26">
        <f t="shared" si="1922"/>
        <v>-1.895622669751559E-2</v>
      </c>
      <c r="EF377" s="26">
        <f t="shared" si="1923"/>
        <v>1.2422145076442031E-2</v>
      </c>
      <c r="EG377" s="26">
        <f t="shared" si="1924"/>
        <v>-1.5254904209225791E-2</v>
      </c>
      <c r="EH377" s="26">
        <f t="shared" si="1925"/>
        <v>2.3357656887128832E-3</v>
      </c>
      <c r="EJ377" s="26">
        <f t="shared" si="1926"/>
        <v>0.99587622082289018</v>
      </c>
      <c r="EK377" s="26">
        <f t="shared" si="1815"/>
        <v>0.78350056132331558</v>
      </c>
      <c r="EL377" s="26">
        <f t="shared" si="1905"/>
        <v>0.87669243132908226</v>
      </c>
      <c r="EO377" s="26">
        <f t="shared" si="1816"/>
        <v>-1.2443830951771092E-2</v>
      </c>
      <c r="EP377" s="26">
        <f t="shared" si="1779"/>
        <v>5.0483564028853071E-3</v>
      </c>
      <c r="EQ377" s="26">
        <f t="shared" si="1780"/>
        <v>-5.8393463797902609E-4</v>
      </c>
      <c r="ER377" s="26">
        <f t="shared" si="1781"/>
        <v>-1.6838495903402282E-2</v>
      </c>
      <c r="ES377" s="26">
        <f t="shared" si="1782"/>
        <v>-1.3748165647753524E-3</v>
      </c>
      <c r="EU377" s="26">
        <f t="shared" si="1927"/>
        <v>0.99384081272035352</v>
      </c>
      <c r="EV377" s="26">
        <f t="shared" si="1817"/>
        <v>0.73707464482988194</v>
      </c>
      <c r="EW377" s="26">
        <f t="shared" si="1906"/>
        <v>0.92993604485852055</v>
      </c>
      <c r="EX377" s="26"/>
      <c r="EY377" s="26">
        <f t="shared" si="1928"/>
        <v>5.3172554642026429E-2</v>
      </c>
      <c r="EZ377" s="26">
        <f t="shared" si="1929"/>
        <v>2.741396059579998E-2</v>
      </c>
      <c r="FA377" s="26">
        <f t="shared" si="1930"/>
        <v>-5.7662630437343786E-2</v>
      </c>
      <c r="FB377" s="26">
        <f t="shared" si="1931"/>
        <v>2.447497801937665E-3</v>
      </c>
      <c r="FC377" s="26">
        <f t="shared" si="1932"/>
        <v>-1.2454261604051721E-2</v>
      </c>
      <c r="FD377" s="26"/>
      <c r="FE377" s="26">
        <f t="shared" si="1933"/>
        <v>0.99023181543993688</v>
      </c>
      <c r="FF377" s="26">
        <f t="shared" si="1818"/>
        <v>0.99060707248851243</v>
      </c>
      <c r="FG377" s="26">
        <f t="shared" si="1907"/>
        <v>0.98172803333666514</v>
      </c>
      <c r="FW377" s="26">
        <f t="shared" si="1908"/>
        <v>1.6514696079787701</v>
      </c>
      <c r="FY377" s="8">
        <f t="shared" si="1819"/>
        <v>51</v>
      </c>
      <c r="FZ377" t="b">
        <f t="shared" si="1790"/>
        <v>0</v>
      </c>
      <c r="GD377" s="11"/>
      <c r="GE377" s="11"/>
      <c r="GF377" s="11"/>
      <c r="GG377" s="11" t="str">
        <f t="shared" ca="1" si="1909"/>
        <v/>
      </c>
      <c r="GH377" s="20" t="str">
        <f t="shared" ca="1" si="1872"/>
        <v/>
      </c>
      <c r="GI377" s="20" t="str">
        <f t="shared" ca="1" si="1873"/>
        <v/>
      </c>
      <c r="GJ377" s="20" t="str">
        <f t="shared" ca="1" si="1874"/>
        <v/>
      </c>
      <c r="GN377" s="12" t="str">
        <f t="shared" ca="1" si="1875"/>
        <v/>
      </c>
      <c r="GO377" s="12" t="str">
        <f t="shared" ca="1" si="1876"/>
        <v/>
      </c>
      <c r="GP377" s="12" t="str">
        <f t="shared" ca="1" si="1877"/>
        <v/>
      </c>
      <c r="GQ377" s="12" t="str">
        <f t="shared" ca="1" si="1878"/>
        <v/>
      </c>
      <c r="GR377" s="12" t="str">
        <f t="shared" ca="1" si="1879"/>
        <v/>
      </c>
      <c r="GY377" s="14"/>
      <c r="HA377">
        <f t="shared" si="1741"/>
        <v>1.1903294232826296</v>
      </c>
      <c r="HB377">
        <f t="shared" si="1910"/>
        <v>0.93652512310528935</v>
      </c>
      <c r="HC377">
        <f t="shared" si="1911"/>
        <v>0.98156816621088028</v>
      </c>
      <c r="HD377">
        <f t="shared" si="1912"/>
        <v>0.98085660187515533</v>
      </c>
      <c r="HE377">
        <f t="shared" si="1913"/>
        <v>1.0732788857682245</v>
      </c>
      <c r="HF377">
        <f t="shared" si="1914"/>
        <v>1.0732787847504059</v>
      </c>
      <c r="HH377">
        <f t="shared" si="1915"/>
        <v>0.91926324769687773</v>
      </c>
      <c r="HJ377">
        <f t="shared" si="1916"/>
        <v>0.91359073328220464</v>
      </c>
      <c r="HK377">
        <f t="shared" si="1917"/>
        <v>0.9285282831341789</v>
      </c>
      <c r="HL377">
        <f t="shared" si="1918"/>
        <v>0.86783478265020719</v>
      </c>
      <c r="HM377">
        <f t="shared" si="1919"/>
        <v>0.99743943765115783</v>
      </c>
      <c r="HN377">
        <f t="shared" si="1920"/>
        <v>1.001249061694774</v>
      </c>
      <c r="HP377" s="8">
        <f t="shared" si="1820"/>
        <v>51</v>
      </c>
      <c r="HQ377" t="b">
        <f t="shared" si="1793"/>
        <v>0</v>
      </c>
      <c r="HT377" s="11"/>
      <c r="HU377" s="11"/>
      <c r="HV377" s="11"/>
      <c r="HW377" s="11" t="str">
        <f t="shared" ca="1" si="1852"/>
        <v/>
      </c>
      <c r="HX377" s="12" t="str">
        <f t="shared" ca="1" si="1853"/>
        <v/>
      </c>
      <c r="HY377" s="12" t="str">
        <f t="shared" ca="1" si="1854"/>
        <v/>
      </c>
      <c r="HZ377" s="12" t="str">
        <f t="shared" ca="1" si="1855"/>
        <v/>
      </c>
      <c r="IC377" s="12" t="str">
        <f t="shared" ca="1" si="1856"/>
        <v/>
      </c>
      <c r="ID377" s="12" t="str">
        <f t="shared" ca="1" si="1857"/>
        <v/>
      </c>
      <c r="IE377" s="12" t="str">
        <f t="shared" ca="1" si="1858"/>
        <v/>
      </c>
      <c r="IF377" s="12" t="str">
        <f t="shared" ca="1" si="1859"/>
        <v/>
      </c>
      <c r="IG377" s="12" t="str">
        <f t="shared" ca="1" si="1860"/>
        <v/>
      </c>
    </row>
    <row r="378" spans="1:241" x14ac:dyDescent="0.2">
      <c r="A378" s="182" t="s">
        <v>1080</v>
      </c>
      <c r="B378" s="1">
        <f t="shared" si="1794"/>
        <v>2001</v>
      </c>
      <c r="C378" s="42">
        <f>'Annual Data - MER Dec 2019 PNNL'!B65</f>
        <v>6864.4520000000002</v>
      </c>
      <c r="D378" s="42">
        <f>'Annual Data - MER Dec 2019 PNNL'!E65</f>
        <v>4084.6559999999999</v>
      </c>
      <c r="E378" s="42">
        <f>'Annual Data - MER Dec 2019 PNNL'!H65</f>
        <v>21726.186000000002</v>
      </c>
      <c r="F378" s="42">
        <f>'Annual Data - MER Dec 2019 PNNL'!K65</f>
        <v>26179.346000000001</v>
      </c>
      <c r="G378" s="42">
        <f>'Annual Data - MER Dec 2019 PNNL'!N65</f>
        <v>37215.173999999999</v>
      </c>
      <c r="H378" s="42">
        <f t="shared" si="1762"/>
        <v>96069.813999999998</v>
      </c>
      <c r="I378" s="15">
        <f t="shared" si="1880"/>
        <v>3.213220880769815</v>
      </c>
      <c r="J378" s="251">
        <f t="shared" si="1763"/>
        <v>58854.64</v>
      </c>
      <c r="K378" s="251"/>
      <c r="L378" s="27">
        <f>[11]National!H310</f>
        <v>6850.6639999999998</v>
      </c>
      <c r="M378" s="42">
        <f>[10]Commercial_Total!D309</f>
        <v>4084.6560000000004</v>
      </c>
      <c r="N378" s="42">
        <f>[12]Total_Industrial!F317</f>
        <v>16447.792189044038</v>
      </c>
      <c r="O378" s="27">
        <f t="shared" si="1821"/>
        <v>26220.622805370982</v>
      </c>
      <c r="P378" s="29">
        <f t="shared" si="1764"/>
        <v>37215.173999999999</v>
      </c>
      <c r="Q378" s="29">
        <f t="shared" si="1765"/>
        <v>90818.908994415018</v>
      </c>
      <c r="R378" s="440">
        <f t="shared" si="1822"/>
        <v>3.2757823470576257</v>
      </c>
      <c r="S378" s="27"/>
      <c r="T378" s="51">
        <f t="shared" si="1823"/>
        <v>0.99799139100979939</v>
      </c>
      <c r="U378" s="51">
        <f t="shared" si="1824"/>
        <v>1.0000000000000002</v>
      </c>
      <c r="V378" s="51">
        <f t="shared" si="1825"/>
        <v>0.75704922111244177</v>
      </c>
      <c r="W378" s="51">
        <f t="shared" si="1826"/>
        <v>1.0015766935266825</v>
      </c>
      <c r="X378" s="51">
        <f t="shared" si="1827"/>
        <v>1</v>
      </c>
      <c r="Y378" s="51">
        <f t="shared" si="1828"/>
        <v>0.94534282115311496</v>
      </c>
      <c r="AA378" s="23">
        <f t="shared" si="1829"/>
        <v>105594.17435404482</v>
      </c>
      <c r="AB378" s="23">
        <f t="shared" si="1881"/>
        <v>75387.733723424317</v>
      </c>
      <c r="AC378" s="27">
        <f t="shared" si="1941"/>
        <v>2793.8341063455846</v>
      </c>
      <c r="AD378" s="58">
        <f t="shared" si="1941"/>
        <v>1.4527755430074056</v>
      </c>
      <c r="AE378" s="27">
        <f t="shared" si="1882"/>
        <v>3329.6301326559383</v>
      </c>
      <c r="AF378" s="27">
        <f t="shared" si="1831"/>
        <v>13262.1</v>
      </c>
      <c r="AI378" s="267">
        <f t="shared" si="1832"/>
        <v>64.877291213344122</v>
      </c>
      <c r="AJ378" s="267">
        <f t="shared" si="1883"/>
        <v>54.181970968717749</v>
      </c>
      <c r="AK378" s="267">
        <f t="shared" si="1833"/>
        <v>5887.175674348905</v>
      </c>
      <c r="AL378" s="51">
        <f t="shared" si="1834"/>
        <v>18.048640019841883</v>
      </c>
      <c r="AM378" s="231">
        <f t="shared" si="1835"/>
        <v>11176.969368160619</v>
      </c>
      <c r="AN378" s="15"/>
      <c r="AO378" s="34">
        <f t="shared" si="1836"/>
        <v>6.8480036339957486</v>
      </c>
      <c r="AP378" s="34">
        <f t="shared" si="1837"/>
        <v>7.2439367822592198</v>
      </c>
      <c r="AR378" s="26">
        <f t="shared" si="1838"/>
        <v>0.7906042113995998</v>
      </c>
      <c r="AS378" s="26">
        <f t="shared" si="1884"/>
        <v>0.84448434863412558</v>
      </c>
      <c r="AT378" s="26">
        <f t="shared" si="1839"/>
        <v>0.76800243353145603</v>
      </c>
      <c r="AU378" s="26">
        <f t="shared" si="1840"/>
        <v>0.93119425076691309</v>
      </c>
      <c r="AV378" s="26">
        <f t="shared" si="1841"/>
        <v>0.96413904433009689</v>
      </c>
      <c r="AW378" s="26">
        <f t="shared" si="1842"/>
        <v>0.77638336801666252</v>
      </c>
      <c r="AZ378" s="34">
        <f t="shared" si="1885"/>
        <v>7.9621005990035378</v>
      </c>
      <c r="BA378" s="34">
        <f t="shared" si="1886"/>
        <v>5.6844491991030317</v>
      </c>
      <c r="BB378" s="34">
        <f t="shared" si="1887"/>
        <v>0.21066302518798566</v>
      </c>
      <c r="BC378">
        <f t="shared" si="1888"/>
        <v>1.0954340134725313E-4</v>
      </c>
      <c r="BD378" s="34">
        <f t="shared" si="1889"/>
        <v>0.25106356705619309</v>
      </c>
      <c r="BE378" s="34"/>
      <c r="BI378" s="258">
        <f>[11]National!CQ310</f>
        <v>0.78147195845087014</v>
      </c>
      <c r="BJ378" s="258">
        <f>[10]Commercial_Total!Y309</f>
        <v>0.88345882565454081</v>
      </c>
      <c r="BK378" s="258">
        <f>[12]Total_Industrial!Z317</f>
        <v>0.94591326425277678</v>
      </c>
      <c r="BL378" s="51">
        <f t="shared" si="1848"/>
        <v>0.87586301026889168</v>
      </c>
      <c r="BM378" s="258">
        <f>[14]Elec_Power_Sector!AF61</f>
        <v>0.98956026921956719</v>
      </c>
      <c r="BO378" s="258">
        <f>[11]National!CU310</f>
        <v>1.0116859637124187</v>
      </c>
      <c r="BP378" s="258">
        <f>[10]Commercial_Total!X309</f>
        <v>0.9558842179299758</v>
      </c>
      <c r="BQ378" s="258">
        <f>[12]Total_Industrial!AD317</f>
        <v>0.81191711778446718</v>
      </c>
      <c r="BR378" s="51">
        <f t="shared" si="1849"/>
        <v>1.0631733956672449</v>
      </c>
      <c r="BS378" s="263">
        <f t="shared" si="1939"/>
        <v>0.9743105845291069</v>
      </c>
      <c r="BU378">
        <f t="shared" si="1940"/>
        <v>1</v>
      </c>
      <c r="BV378">
        <f t="shared" si="1934"/>
        <v>1</v>
      </c>
      <c r="BW378">
        <f t="shared" si="1935"/>
        <v>1.0000009604849196</v>
      </c>
      <c r="BX378">
        <f t="shared" si="1936"/>
        <v>0.99999999999999944</v>
      </c>
      <c r="BY378">
        <f t="shared" si="1937"/>
        <v>1</v>
      </c>
      <c r="CA378" s="83">
        <f t="shared" si="1795"/>
        <v>1.6679578926186314</v>
      </c>
      <c r="CB378" s="83">
        <f t="shared" si="1890"/>
        <v>0.75450283054722056</v>
      </c>
      <c r="CC378" s="83">
        <f t="shared" si="1891"/>
        <v>0.77638336801666252</v>
      </c>
      <c r="CD378" s="83">
        <f t="shared" si="1892"/>
        <v>0.86924161370987862</v>
      </c>
      <c r="CE378" s="83">
        <f t="shared" si="1893"/>
        <v>0.96776377351057163</v>
      </c>
      <c r="CF378" s="83">
        <f t="shared" si="1894"/>
        <v>0.92292504605009162</v>
      </c>
      <c r="CG378" s="84">
        <f t="shared" si="1766"/>
        <v>1.294975002323085</v>
      </c>
      <c r="CH378" s="84">
        <f t="shared" si="1895"/>
        <v>1.2949747663812279</v>
      </c>
      <c r="CI378" s="9"/>
      <c r="CJ378" s="84">
        <f t="shared" si="1767"/>
        <v>0.84122054417629077</v>
      </c>
      <c r="CL378" s="87">
        <f t="shared" si="1717"/>
        <v>0.47747826868697596</v>
      </c>
      <c r="CM378" s="87">
        <f t="shared" si="1768"/>
        <v>2.6222511421181757E-4</v>
      </c>
      <c r="CN378" s="92">
        <f t="shared" si="1769"/>
        <v>1</v>
      </c>
      <c r="CO378" s="92">
        <f t="shared" si="1770"/>
        <v>1</v>
      </c>
      <c r="CP378" s="5">
        <f t="shared" si="1771"/>
        <v>1</v>
      </c>
      <c r="CQ378" s="91">
        <f t="shared" si="1896"/>
        <v>1</v>
      </c>
      <c r="CR378" s="37">
        <f t="shared" si="1938"/>
        <v>1.294975002323085</v>
      </c>
      <c r="CS378">
        <f t="shared" si="1897"/>
        <v>0.84122054417629077</v>
      </c>
      <c r="CT378" s="84">
        <f t="shared" si="1898"/>
        <v>0.89317326249844164</v>
      </c>
      <c r="CU378" s="205"/>
      <c r="CV378" s="244"/>
      <c r="CW378" s="5"/>
      <c r="CX378" s="26">
        <f t="shared" si="1899"/>
        <v>7.5432132755759995E-2</v>
      </c>
      <c r="CY378" s="26">
        <f t="shared" si="1900"/>
        <v>4.4975832073155489E-2</v>
      </c>
      <c r="CZ378" s="26">
        <f t="shared" si="1901"/>
        <v>0.18110537079954911</v>
      </c>
      <c r="DA378" s="26">
        <f t="shared" si="1902"/>
        <v>0.28871325471420761</v>
      </c>
      <c r="DB378" s="26">
        <f t="shared" si="1903"/>
        <v>0.40977340965732784</v>
      </c>
      <c r="DC378">
        <f t="shared" si="1772"/>
        <v>1</v>
      </c>
      <c r="DE378" s="26">
        <f t="shared" si="1796"/>
        <v>7.6130613715899104E-2</v>
      </c>
      <c r="DF378" s="26">
        <f t="shared" si="1797"/>
        <v>4.5561355686367759E-2</v>
      </c>
      <c r="DG378" s="26">
        <f t="shared" si="1798"/>
        <v>0.18202873220118096</v>
      </c>
      <c r="DH378" s="26">
        <f t="shared" si="1799"/>
        <v>0.2860816877194311</v>
      </c>
      <c r="DI378" s="26">
        <f t="shared" si="1800"/>
        <v>0.41018320848770662</v>
      </c>
      <c r="DJ378" s="26">
        <f t="shared" si="1801"/>
        <v>0.9999855978105856</v>
      </c>
      <c r="DK378" s="26"/>
      <c r="DL378" s="26">
        <f t="shared" si="1802"/>
        <v>7.6131710179209541E-2</v>
      </c>
      <c r="DM378" s="26">
        <f t="shared" si="1803"/>
        <v>4.5562011879092944E-2</v>
      </c>
      <c r="DN378" s="26">
        <f t="shared" si="1804"/>
        <v>0.18203135385121849</v>
      </c>
      <c r="DO378" s="26">
        <f t="shared" si="1805"/>
        <v>0.28608580798142641</v>
      </c>
      <c r="DP378" s="26">
        <f t="shared" si="1806"/>
        <v>0.41018911610905257</v>
      </c>
      <c r="DQ378" s="26">
        <f t="shared" si="1807"/>
        <v>1</v>
      </c>
      <c r="DR378" s="26"/>
      <c r="DS378" s="26"/>
      <c r="DT378" s="26">
        <f t="shared" si="1808"/>
        <v>-4.9743684922213482E-2</v>
      </c>
      <c r="DU378" s="26">
        <f t="shared" si="1809"/>
        <v>-6.6642821204863492E-2</v>
      </c>
      <c r="DV378" s="26">
        <f t="shared" si="1810"/>
        <v>-7.6969960588783521E-3</v>
      </c>
      <c r="DW378" s="26">
        <f t="shared" si="1811"/>
        <v>-1.0910999528225801E-2</v>
      </c>
      <c r="DX378" s="26">
        <f t="shared" si="1812"/>
        <v>-2.5715135763812805E-2</v>
      </c>
      <c r="DZ378" s="26">
        <f t="shared" si="1813"/>
        <v>0.97834383778821354</v>
      </c>
      <c r="EA378" s="26">
        <f t="shared" si="1814"/>
        <v>0.7143389280906256</v>
      </c>
      <c r="EB378" s="26">
        <f t="shared" si="1904"/>
        <v>0.89317326249844164</v>
      </c>
      <c r="ED378" s="26">
        <f t="shared" si="1921"/>
        <v>9.084787235274271E-4</v>
      </c>
      <c r="EE378" s="26">
        <f t="shared" si="1922"/>
        <v>1.0399921665279574E-2</v>
      </c>
      <c r="EF378" s="26">
        <f t="shared" si="1923"/>
        <v>-3.289464407486873E-2</v>
      </c>
      <c r="EG378" s="26">
        <f t="shared" si="1924"/>
        <v>-1.1769559692304827E-3</v>
      </c>
      <c r="EH378" s="26">
        <f t="shared" si="1925"/>
        <v>-6.7128565837043172E-3</v>
      </c>
      <c r="EJ378" s="26">
        <f t="shared" si="1926"/>
        <v>0.99150121826886539</v>
      </c>
      <c r="EK378" s="26">
        <f t="shared" si="1815"/>
        <v>0.77684176106640723</v>
      </c>
      <c r="EL378" s="26">
        <f t="shared" si="1905"/>
        <v>0.86924161370987862</v>
      </c>
      <c r="EO378" s="26">
        <f t="shared" si="1816"/>
        <v>-5.733991554233011E-3</v>
      </c>
      <c r="EP378" s="26">
        <f t="shared" si="1779"/>
        <v>-4.0261538629916549E-2</v>
      </c>
      <c r="EQ378" s="26">
        <f t="shared" si="1780"/>
        <v>-2.4641180600559445E-3</v>
      </c>
      <c r="ER378" s="26">
        <f t="shared" si="1781"/>
        <v>-1.2906659793168096E-2</v>
      </c>
      <c r="ES378" s="26">
        <f t="shared" si="1782"/>
        <v>-2.8179593651588217E-3</v>
      </c>
      <c r="EU378" s="26">
        <f t="shared" si="1927"/>
        <v>0.99246077313897918</v>
      </c>
      <c r="EV378" s="26">
        <f t="shared" si="1817"/>
        <v>0.73151767186900307</v>
      </c>
      <c r="EW378" s="26">
        <f t="shared" si="1906"/>
        <v>0.92292504605009162</v>
      </c>
      <c r="EX378" s="26"/>
      <c r="EY378" s="26">
        <f t="shared" si="1928"/>
        <v>-4.4009693367980003E-2</v>
      </c>
      <c r="EZ378" s="26">
        <f t="shared" si="1929"/>
        <v>-2.6381282574947009E-2</v>
      </c>
      <c r="FA378" s="26">
        <f t="shared" si="1930"/>
        <v>-5.2328146515737833E-3</v>
      </c>
      <c r="FB378" s="26">
        <f t="shared" si="1931"/>
        <v>1.9956602649419792E-3</v>
      </c>
      <c r="FC378" s="26">
        <f t="shared" si="1932"/>
        <v>-2.2897176398653952E-2</v>
      </c>
      <c r="FD378" s="26"/>
      <c r="FE378" s="26">
        <f t="shared" si="1933"/>
        <v>0.98577583673695024</v>
      </c>
      <c r="FF378" s="26">
        <f t="shared" si="1818"/>
        <v>0.97651651575990406</v>
      </c>
      <c r="FG378" s="26">
        <f t="shared" si="1907"/>
        <v>0.96776377351057163</v>
      </c>
      <c r="FW378" s="26">
        <f t="shared" si="1908"/>
        <v>1.6679578926186314</v>
      </c>
      <c r="FY378" s="8">
        <f t="shared" si="1819"/>
        <v>52</v>
      </c>
      <c r="FZ378" t="b">
        <f t="shared" si="1790"/>
        <v>0</v>
      </c>
      <c r="GD378" s="11"/>
      <c r="GE378" s="11"/>
      <c r="GF378" s="11"/>
      <c r="GG378" s="11" t="str">
        <f t="shared" ca="1" si="1909"/>
        <v/>
      </c>
      <c r="GH378" s="20" t="str">
        <f t="shared" ca="1" si="1872"/>
        <v/>
      </c>
      <c r="GI378" s="20" t="str">
        <f t="shared" ca="1" si="1873"/>
        <v/>
      </c>
      <c r="GJ378" s="20" t="str">
        <f t="shared" ca="1" si="1874"/>
        <v/>
      </c>
      <c r="GN378" s="12" t="str">
        <f t="shared" ca="1" si="1875"/>
        <v/>
      </c>
      <c r="GO378" s="12" t="str">
        <f t="shared" ca="1" si="1876"/>
        <v/>
      </c>
      <c r="GP378" s="12" t="str">
        <f t="shared" ca="1" si="1877"/>
        <v/>
      </c>
      <c r="GQ378" s="12" t="str">
        <f t="shared" ca="1" si="1878"/>
        <v/>
      </c>
      <c r="GR378" s="12" t="str">
        <f t="shared" ca="1" si="1879"/>
        <v/>
      </c>
      <c r="GY378" s="14"/>
      <c r="HA378">
        <f t="shared" si="1741"/>
        <v>1.2022136809471147</v>
      </c>
      <c r="HB378">
        <f t="shared" si="1910"/>
        <v>0.9285658004982934</v>
      </c>
      <c r="HC378">
        <f t="shared" si="1911"/>
        <v>0.9676061803608843</v>
      </c>
      <c r="HD378">
        <f t="shared" si="1912"/>
        <v>0.97346170143548849</v>
      </c>
      <c r="HE378">
        <f t="shared" si="1913"/>
        <v>1.0515062387207097</v>
      </c>
      <c r="HF378">
        <f t="shared" si="1914"/>
        <v>1.051506127627037</v>
      </c>
      <c r="HH378">
        <f t="shared" si="1915"/>
        <v>0.89848600743390072</v>
      </c>
      <c r="HJ378">
        <f t="shared" si="1916"/>
        <v>0.86925716261493235</v>
      </c>
      <c r="HK378">
        <f t="shared" si="1917"/>
        <v>0.86866540815228754</v>
      </c>
      <c r="HL378">
        <f t="shared" si="1918"/>
        <v>0.86118070281255399</v>
      </c>
      <c r="HM378">
        <f t="shared" si="1919"/>
        <v>0.98661553360533549</v>
      </c>
      <c r="HN378">
        <f t="shared" si="1920"/>
        <v>0.97583003373487287</v>
      </c>
      <c r="HP378" s="8">
        <f t="shared" si="1820"/>
        <v>52</v>
      </c>
      <c r="HQ378" t="b">
        <f t="shared" si="1793"/>
        <v>0</v>
      </c>
      <c r="HT378" s="11"/>
      <c r="HU378" s="11"/>
      <c r="HV378" s="11"/>
      <c r="HW378" s="11" t="str">
        <f t="shared" ca="1" si="1852"/>
        <v/>
      </c>
      <c r="HX378" s="12" t="str">
        <f t="shared" ca="1" si="1853"/>
        <v/>
      </c>
      <c r="HY378" s="12" t="str">
        <f t="shared" ca="1" si="1854"/>
        <v/>
      </c>
      <c r="HZ378" s="12" t="str">
        <f t="shared" ca="1" si="1855"/>
        <v/>
      </c>
      <c r="IC378" s="12" t="str">
        <f t="shared" ca="1" si="1856"/>
        <v/>
      </c>
      <c r="ID378" s="12" t="str">
        <f t="shared" ca="1" si="1857"/>
        <v/>
      </c>
      <c r="IE378" s="12" t="str">
        <f t="shared" ca="1" si="1858"/>
        <v/>
      </c>
      <c r="IF378" s="12" t="str">
        <f t="shared" ca="1" si="1859"/>
        <v/>
      </c>
      <c r="IG378" s="12" t="str">
        <f t="shared" ca="1" si="1860"/>
        <v/>
      </c>
    </row>
    <row r="379" spans="1:241" x14ac:dyDescent="0.2">
      <c r="A379" s="182" t="s">
        <v>1080</v>
      </c>
      <c r="B379" s="1">
        <f t="shared" si="1794"/>
        <v>2002</v>
      </c>
      <c r="C379" s="42">
        <f>'Annual Data - MER Dec 2019 PNNL'!B66</f>
        <v>6907.4740000000002</v>
      </c>
      <c r="D379" s="42">
        <f>'Annual Data - MER Dec 2019 PNNL'!E66</f>
        <v>4132.17</v>
      </c>
      <c r="E379" s="42">
        <f>'Annual Data - MER Dec 2019 PNNL'!H66</f>
        <v>21727.218000000001</v>
      </c>
      <c r="F379" s="42">
        <f>'Annual Data - MER Dec 2019 PNNL'!K66</f>
        <v>26747.258000000002</v>
      </c>
      <c r="G379" s="42">
        <f>'Annual Data - MER Dec 2019 PNNL'!N66</f>
        <v>38016.154000000002</v>
      </c>
      <c r="H379" s="42">
        <f t="shared" si="1762"/>
        <v>97530.274000000005</v>
      </c>
      <c r="I379" s="15">
        <f t="shared" si="1880"/>
        <v>3.2151221426009493</v>
      </c>
      <c r="J379" s="251">
        <f t="shared" si="1763"/>
        <v>59514.12</v>
      </c>
      <c r="K379" s="251"/>
      <c r="L379" s="27">
        <f>[11]National!H311</f>
        <v>6895.0470000000005</v>
      </c>
      <c r="M379" s="42">
        <f>[10]Commercial_Total!D310</f>
        <v>4132.17</v>
      </c>
      <c r="N379" s="42">
        <f>[12]Total_Industrial!F318</f>
        <v>15526.135452506238</v>
      </c>
      <c r="O379" s="27">
        <f t="shared" si="1821"/>
        <v>26777.908675227143</v>
      </c>
      <c r="P379" s="29">
        <f t="shared" si="1764"/>
        <v>38016.154000000002</v>
      </c>
      <c r="Q379" s="29">
        <f t="shared" si="1765"/>
        <v>91347.415127733373</v>
      </c>
      <c r="R379" s="440">
        <f t="shared" si="1822"/>
        <v>3.2948968787352824</v>
      </c>
      <c r="S379" s="27"/>
      <c r="T379" s="51">
        <f t="shared" si="1823"/>
        <v>0.99820093423442491</v>
      </c>
      <c r="U379" s="51">
        <f t="shared" si="1824"/>
        <v>1</v>
      </c>
      <c r="V379" s="51">
        <f t="shared" si="1825"/>
        <v>0.71459380821356133</v>
      </c>
      <c r="W379" s="51">
        <f t="shared" si="1826"/>
        <v>1.0011459370985669</v>
      </c>
      <c r="X379" s="51">
        <f t="shared" si="1827"/>
        <v>1</v>
      </c>
      <c r="Y379" s="51">
        <f t="shared" si="1828"/>
        <v>0.93660574692667597</v>
      </c>
      <c r="AA379" s="23">
        <f t="shared" si="1829"/>
        <v>106436.83928083624</v>
      </c>
      <c r="AB379" s="23">
        <f t="shared" si="1881"/>
        <v>76666.137428142072</v>
      </c>
      <c r="AC379" s="27">
        <f t="shared" si="1941"/>
        <v>2791.7091042514985</v>
      </c>
      <c r="AD379" s="58">
        <f t="shared" si="1941"/>
        <v>1.4780190637902733</v>
      </c>
      <c r="AE379" s="27">
        <f t="shared" si="1882"/>
        <v>3381.5618002419087</v>
      </c>
      <c r="AF379" s="27">
        <f t="shared" si="1831"/>
        <v>13493.1</v>
      </c>
      <c r="AI379" s="267">
        <f t="shared" si="1832"/>
        <v>64.780644056962728</v>
      </c>
      <c r="AJ379" s="267">
        <f t="shared" si="1883"/>
        <v>53.89824163077234</v>
      </c>
      <c r="AK379" s="267">
        <f t="shared" si="1833"/>
        <v>5561.5162155904636</v>
      </c>
      <c r="AL379" s="51">
        <f t="shared" si="1834"/>
        <v>18.117431182894983</v>
      </c>
      <c r="AM379" s="231">
        <f t="shared" si="1835"/>
        <v>11242.188150244783</v>
      </c>
      <c r="AN379" s="15"/>
      <c r="AO379" s="34">
        <f t="shared" si="1836"/>
        <v>6.7699353838431024</v>
      </c>
      <c r="AP379" s="34">
        <f t="shared" si="1837"/>
        <v>7.2281591331865922</v>
      </c>
      <c r="AR379" s="26">
        <f t="shared" si="1838"/>
        <v>0.78942645493927444</v>
      </c>
      <c r="AS379" s="26">
        <f t="shared" si="1884"/>
        <v>0.84006212144564696</v>
      </c>
      <c r="AT379" s="26">
        <f t="shared" si="1839"/>
        <v>0.72551903051041733</v>
      </c>
      <c r="AU379" s="26">
        <f t="shared" si="1840"/>
        <v>0.93474343427703865</v>
      </c>
      <c r="AV379" s="26">
        <f t="shared" si="1841"/>
        <v>0.96976489621890349</v>
      </c>
      <c r="AW379" s="26">
        <f t="shared" si="1842"/>
        <v>0.76753248325839718</v>
      </c>
      <c r="AZ379" s="34">
        <f t="shared" si="1885"/>
        <v>7.8882420852758992</v>
      </c>
      <c r="BA379" s="34">
        <f t="shared" si="1886"/>
        <v>5.6818772134010764</v>
      </c>
      <c r="BB379" s="34">
        <f t="shared" si="1887"/>
        <v>0.2068990153672246</v>
      </c>
      <c r="BC379">
        <f t="shared" si="1888"/>
        <v>1.095388801528391E-4</v>
      </c>
      <c r="BD379" s="34">
        <f t="shared" si="1889"/>
        <v>0.25061415095433287</v>
      </c>
      <c r="BE379" s="34"/>
      <c r="BI379" s="258">
        <f>[11]National!CQ311</f>
        <v>0.75588158327525345</v>
      </c>
      <c r="BJ379" s="258">
        <f>[10]Commercial_Total!Y310</f>
        <v>0.86902030532893915</v>
      </c>
      <c r="BK379" s="258">
        <f>[12]Total_Industrial!Z318</f>
        <v>0.87924513681759775</v>
      </c>
      <c r="BL379" s="51">
        <f t="shared" si="1848"/>
        <v>0.8743059551899488</v>
      </c>
      <c r="BM379" s="258">
        <f>[14]Elec_Power_Sector!AF62</f>
        <v>0.97966656998093815</v>
      </c>
      <c r="BO379" s="258">
        <f>[11]National!CU311</f>
        <v>1.0443784746265012</v>
      </c>
      <c r="BP379" s="258">
        <f>[10]Commercial_Total!X310</f>
        <v>0.9666772068434798</v>
      </c>
      <c r="BQ379" s="258">
        <f>[12]Total_Industrial!AD318</f>
        <v>0.82516214952378786</v>
      </c>
      <c r="BR379" s="51">
        <f t="shared" si="1849"/>
        <v>1.0691262351906989</v>
      </c>
      <c r="BS379" s="263">
        <f t="shared" si="1939"/>
        <v>0.98989281244717031</v>
      </c>
      <c r="BU379">
        <f t="shared" si="1940"/>
        <v>0.99999999999999933</v>
      </c>
      <c r="BV379">
        <f t="shared" si="1934"/>
        <v>0.99999999999999989</v>
      </c>
      <c r="BW379">
        <f t="shared" si="1935"/>
        <v>1.0000010703293725</v>
      </c>
      <c r="BX379">
        <f t="shared" si="1936"/>
        <v>0.99999999999999922</v>
      </c>
      <c r="BY379">
        <f t="shared" si="1937"/>
        <v>1</v>
      </c>
      <c r="CA379" s="83">
        <f t="shared" si="1795"/>
        <v>1.6970104765378375</v>
      </c>
      <c r="CB379" s="83">
        <f t="shared" si="1890"/>
        <v>0.75285948643165179</v>
      </c>
      <c r="CC379" s="83">
        <f t="shared" si="1891"/>
        <v>0.76753248325839718</v>
      </c>
      <c r="CD379" s="83">
        <f t="shared" si="1892"/>
        <v>0.86521805698428411</v>
      </c>
      <c r="CE379" s="83">
        <f t="shared" si="1893"/>
        <v>0.98133263981246355</v>
      </c>
      <c r="CF379" s="83">
        <f t="shared" si="1894"/>
        <v>0.90397211424191137</v>
      </c>
      <c r="CG379" s="84">
        <f t="shared" si="1766"/>
        <v>1.3025109275955273</v>
      </c>
      <c r="CH379" s="84">
        <f t="shared" si="1895"/>
        <v>1.3025106651726026</v>
      </c>
      <c r="CI379" s="9"/>
      <c r="CJ379" s="84">
        <f t="shared" si="1767"/>
        <v>0.849066719873798</v>
      </c>
      <c r="CL379" s="87">
        <f t="shared" si="1717"/>
        <v>0.44974289466875061</v>
      </c>
      <c r="CM379" s="87">
        <f t="shared" si="1768"/>
        <v>2.5456833674576912E-4</v>
      </c>
      <c r="CN379" s="92">
        <f t="shared" si="1769"/>
        <v>1</v>
      </c>
      <c r="CO379" s="92">
        <f t="shared" si="1770"/>
        <v>1</v>
      </c>
      <c r="CP379" s="5">
        <f t="shared" si="1771"/>
        <v>1</v>
      </c>
      <c r="CQ379" s="91">
        <f t="shared" si="1896"/>
        <v>1</v>
      </c>
      <c r="CR379" s="37">
        <f t="shared" si="1938"/>
        <v>1.3025109275955273</v>
      </c>
      <c r="CS379">
        <f t="shared" si="1897"/>
        <v>0.849066719873798</v>
      </c>
      <c r="CT379" s="84">
        <f t="shared" si="1898"/>
        <v>0.88709716245824799</v>
      </c>
      <c r="CU379" s="205"/>
      <c r="CV379" s="244"/>
      <c r="CW379" s="5"/>
      <c r="CX379" s="26">
        <f t="shared" si="1899"/>
        <v>7.5481577561428356E-2</v>
      </c>
      <c r="CY379" s="26">
        <f t="shared" si="1900"/>
        <v>4.5235762765940157E-2</v>
      </c>
      <c r="CZ379" s="26">
        <f t="shared" si="1901"/>
        <v>0.1699679780844992</v>
      </c>
      <c r="DA379" s="26">
        <f t="shared" si="1902"/>
        <v>0.29314358417020259</v>
      </c>
      <c r="DB379" s="26">
        <f t="shared" si="1903"/>
        <v>0.41617109741792985</v>
      </c>
      <c r="DC379">
        <f t="shared" si="1772"/>
        <v>1.0000000000000002</v>
      </c>
      <c r="DE379" s="26">
        <f t="shared" si="1796"/>
        <v>7.5456852458606199E-2</v>
      </c>
      <c r="DF379" s="26">
        <f t="shared" si="1797"/>
        <v>4.5105672594288132E-2</v>
      </c>
      <c r="DG379" s="26">
        <f t="shared" si="1798"/>
        <v>0.17547777183001359</v>
      </c>
      <c r="DH379" s="26">
        <f t="shared" si="1799"/>
        <v>0.29092279717648983</v>
      </c>
      <c r="DI379" s="26">
        <f t="shared" si="1800"/>
        <v>0.41296399409177798</v>
      </c>
      <c r="DJ379" s="26">
        <f t="shared" si="1801"/>
        <v>0.9999270881511757</v>
      </c>
      <c r="DK379" s="26"/>
      <c r="DL379" s="26">
        <f t="shared" si="1802"/>
        <v>7.5462354558393688E-2</v>
      </c>
      <c r="DM379" s="26">
        <f t="shared" si="1803"/>
        <v>4.5108961572074897E-2</v>
      </c>
      <c r="DN379" s="26">
        <f t="shared" si="1804"/>
        <v>0.17549056717171729</v>
      </c>
      <c r="DO379" s="26">
        <f t="shared" si="1805"/>
        <v>0.29094401044219553</v>
      </c>
      <c r="DP379" s="26">
        <f t="shared" si="1806"/>
        <v>0.41299410625561861</v>
      </c>
      <c r="DQ379" s="26">
        <f t="shared" si="1807"/>
        <v>1</v>
      </c>
      <c r="DR379" s="26"/>
      <c r="DS379" s="26"/>
      <c r="DT379" s="26">
        <f t="shared" si="1808"/>
        <v>-1.4908023034562977E-3</v>
      </c>
      <c r="DU379" s="26">
        <f t="shared" si="1809"/>
        <v>-5.2503595783368476E-3</v>
      </c>
      <c r="DV379" s="26">
        <f t="shared" si="1810"/>
        <v>-5.6905598933565942E-2</v>
      </c>
      <c r="DW379" s="26">
        <f t="shared" si="1811"/>
        <v>3.8041868373628511E-3</v>
      </c>
      <c r="DX379" s="26">
        <f t="shared" si="1812"/>
        <v>5.8181460214378087E-3</v>
      </c>
      <c r="DZ379" s="26">
        <f t="shared" si="1813"/>
        <v>0.99319717652183503</v>
      </c>
      <c r="EA379" s="26">
        <f t="shared" si="1814"/>
        <v>0.70947940645924346</v>
      </c>
      <c r="EB379" s="26">
        <f t="shared" si="1904"/>
        <v>0.88709716245824799</v>
      </c>
      <c r="ED379" s="26">
        <f t="shared" si="1921"/>
        <v>-9.3195522360615245E-3</v>
      </c>
      <c r="EE379" s="26">
        <f t="shared" si="1922"/>
        <v>-4.5256235876241755E-4</v>
      </c>
      <c r="EF379" s="26">
        <f t="shared" si="1923"/>
        <v>-1.8028994068208435E-2</v>
      </c>
      <c r="EG379" s="26">
        <f t="shared" si="1924"/>
        <v>-4.127393948715363E-5</v>
      </c>
      <c r="EH379" s="26">
        <f t="shared" si="1925"/>
        <v>-1.7916531109335235E-3</v>
      </c>
      <c r="EJ379" s="26">
        <f t="shared" si="1926"/>
        <v>0.99537118717956652</v>
      </c>
      <c r="EK379" s="26">
        <f t="shared" si="1815"/>
        <v>0.77324590596333498</v>
      </c>
      <c r="EL379" s="26">
        <f t="shared" si="1905"/>
        <v>0.86521805698428411</v>
      </c>
      <c r="EO379" s="26">
        <f t="shared" si="1816"/>
        <v>-3.3294539485467525E-2</v>
      </c>
      <c r="EP379" s="26">
        <f t="shared" si="1779"/>
        <v>-1.6478195691564893E-2</v>
      </c>
      <c r="EQ379" s="26">
        <f t="shared" si="1780"/>
        <v>-7.3087137730808174E-2</v>
      </c>
      <c r="ER379" s="26">
        <f t="shared" si="1781"/>
        <v>-1.779320191905134E-3</v>
      </c>
      <c r="ES379" s="26">
        <f t="shared" si="1782"/>
        <v>-1.0048392890993456E-2</v>
      </c>
      <c r="EU379" s="26">
        <f t="shared" si="1927"/>
        <v>0.97946427839476824</v>
      </c>
      <c r="EV379" s="26">
        <f t="shared" si="1817"/>
        <v>0.716495428610194</v>
      </c>
      <c r="EW379" s="26">
        <f t="shared" si="1906"/>
        <v>0.90397211424191137</v>
      </c>
      <c r="EX379" s="26"/>
      <c r="EY379" s="26">
        <f t="shared" si="1928"/>
        <v>3.1803737182010565E-2</v>
      </c>
      <c r="EZ379" s="26">
        <f t="shared" si="1929"/>
        <v>1.1227836113228045E-2</v>
      </c>
      <c r="FA379" s="26">
        <f t="shared" si="1930"/>
        <v>1.6181648641583581E-2</v>
      </c>
      <c r="FB379" s="26">
        <f t="shared" si="1931"/>
        <v>5.5835070292677147E-3</v>
      </c>
      <c r="FC379" s="26">
        <f t="shared" si="1932"/>
        <v>1.5866538912431175E-2</v>
      </c>
      <c r="FD379" s="26"/>
      <c r="FE379" s="26">
        <f t="shared" si="1933"/>
        <v>1.0140208454514377</v>
      </c>
      <c r="FF379" s="26">
        <f t="shared" si="1818"/>
        <v>0.99020810290815009</v>
      </c>
      <c r="FG379" s="26">
        <f t="shared" si="1907"/>
        <v>0.98133263981246355</v>
      </c>
      <c r="FW379" s="26">
        <f t="shared" si="1908"/>
        <v>1.6970104765378375</v>
      </c>
      <c r="FY379" s="8">
        <f t="shared" si="1819"/>
        <v>53</v>
      </c>
      <c r="FZ379" t="b">
        <f t="shared" si="1790"/>
        <v>0</v>
      </c>
      <c r="GD379" s="11"/>
      <c r="GE379" s="11"/>
      <c r="GF379" s="11"/>
      <c r="GG379" s="11" t="str">
        <f t="shared" ca="1" si="1909"/>
        <v/>
      </c>
      <c r="GH379" s="20" t="str">
        <f t="shared" ca="1" si="1872"/>
        <v/>
      </c>
      <c r="GI379" s="20" t="str">
        <f t="shared" ca="1" si="1873"/>
        <v/>
      </c>
      <c r="GJ379" s="20" t="str">
        <f t="shared" ca="1" si="1874"/>
        <v/>
      </c>
      <c r="GN379" s="12" t="str">
        <f t="shared" ca="1" si="1875"/>
        <v/>
      </c>
      <c r="GO379" s="12" t="str">
        <f t="shared" ca="1" si="1876"/>
        <v/>
      </c>
      <c r="GP379" s="12" t="str">
        <f t="shared" ca="1" si="1877"/>
        <v/>
      </c>
      <c r="GQ379" s="12" t="str">
        <f t="shared" ca="1" si="1878"/>
        <v/>
      </c>
      <c r="GR379" s="12" t="str">
        <f t="shared" ca="1" si="1879"/>
        <v/>
      </c>
      <c r="GY379" s="14"/>
      <c r="HA379">
        <f t="shared" si="1741"/>
        <v>1.2231539061225229</v>
      </c>
      <c r="HB379">
        <f t="shared" si="1910"/>
        <v>0.92426764321633093</v>
      </c>
      <c r="HC379">
        <f t="shared" si="1911"/>
        <v>0.98117283707358027</v>
      </c>
      <c r="HD379">
        <f t="shared" si="1912"/>
        <v>0.95347096294145417</v>
      </c>
      <c r="HE379">
        <f t="shared" si="1913"/>
        <v>1.05762533169493</v>
      </c>
      <c r="HF379">
        <f t="shared" si="1914"/>
        <v>1.0576251995672965</v>
      </c>
      <c r="HH379">
        <f t="shared" si="1915"/>
        <v>0.90686630570987914</v>
      </c>
      <c r="HJ379">
        <f t="shared" si="1916"/>
        <v>0.86796223751310231</v>
      </c>
      <c r="HK379">
        <f t="shared" si="1917"/>
        <v>0.86411655441469604</v>
      </c>
      <c r="HL379">
        <f t="shared" si="1918"/>
        <v>0.81354298022970162</v>
      </c>
      <c r="HM379">
        <f t="shared" si="1919"/>
        <v>0.99037595156305147</v>
      </c>
      <c r="HN379">
        <f t="shared" si="1920"/>
        <v>0.9815241037662924</v>
      </c>
      <c r="HP379" s="8">
        <f t="shared" si="1820"/>
        <v>53</v>
      </c>
      <c r="HQ379" t="b">
        <f t="shared" si="1793"/>
        <v>0</v>
      </c>
      <c r="HT379" s="11"/>
      <c r="HU379" s="11"/>
      <c r="HV379" s="11"/>
      <c r="HW379" s="11" t="str">
        <f t="shared" ca="1" si="1852"/>
        <v/>
      </c>
      <c r="HX379" s="12" t="str">
        <f t="shared" ca="1" si="1853"/>
        <v/>
      </c>
      <c r="HY379" s="12" t="str">
        <f t="shared" ca="1" si="1854"/>
        <v/>
      </c>
      <c r="HZ379" s="12" t="str">
        <f t="shared" ca="1" si="1855"/>
        <v/>
      </c>
      <c r="IC379" s="12" t="str">
        <f t="shared" ca="1" si="1856"/>
        <v/>
      </c>
      <c r="ID379" s="12" t="str">
        <f t="shared" ca="1" si="1857"/>
        <v/>
      </c>
      <c r="IE379" s="12" t="str">
        <f t="shared" ca="1" si="1858"/>
        <v/>
      </c>
      <c r="IF379" s="12" t="str">
        <f t="shared" ca="1" si="1859"/>
        <v/>
      </c>
      <c r="IG379" s="12" t="str">
        <f t="shared" ca="1" si="1860"/>
        <v/>
      </c>
    </row>
    <row r="380" spans="1:241" x14ac:dyDescent="0.2">
      <c r="A380" s="182" t="s">
        <v>1080</v>
      </c>
      <c r="B380" s="1">
        <f t="shared" si="1794"/>
        <v>2003</v>
      </c>
      <c r="C380" s="42">
        <f>'Annual Data - MER Dec 2019 PNNL'!B67</f>
        <v>7233.0569999999998</v>
      </c>
      <c r="D380" s="42">
        <f>'Annual Data - MER Dec 2019 PNNL'!E67</f>
        <v>4298.49</v>
      </c>
      <c r="E380" s="42">
        <f>'Annual Data - MER Dec 2019 PNNL'!H67</f>
        <v>21469.224999999999</v>
      </c>
      <c r="F380" s="42">
        <f>'Annual Data - MER Dec 2019 PNNL'!K67</f>
        <v>26806.885999999999</v>
      </c>
      <c r="G380" s="42">
        <f>'Annual Data - MER Dec 2019 PNNL'!N67</f>
        <v>38028.286999999997</v>
      </c>
      <c r="H380" s="42">
        <f t="shared" si="1762"/>
        <v>97835.944999999992</v>
      </c>
      <c r="I380" s="15">
        <f t="shared" si="1880"/>
        <v>3.1901258013108875</v>
      </c>
      <c r="J380" s="251">
        <f t="shared" si="1763"/>
        <v>59807.657999999996</v>
      </c>
      <c r="K380" s="251"/>
      <c r="L380" s="27">
        <f>[11]National!H312</f>
        <v>7223.1849999999995</v>
      </c>
      <c r="M380" s="42">
        <f>[10]Commercial_Total!D311</f>
        <v>4298.49</v>
      </c>
      <c r="N380" s="42">
        <f>[12]Total_Industrial!F319</f>
        <v>14996.529514039779</v>
      </c>
      <c r="O380" s="27">
        <f t="shared" si="1821"/>
        <v>27090.596974203916</v>
      </c>
      <c r="P380" s="29">
        <f t="shared" si="1764"/>
        <v>38028.286999999997</v>
      </c>
      <c r="Q380" s="29">
        <f t="shared" si="1765"/>
        <v>91637.088488243695</v>
      </c>
      <c r="R380" s="440">
        <f t="shared" si="1822"/>
        <v>3.2689981386681111</v>
      </c>
      <c r="S380" s="27"/>
      <c r="T380" s="51">
        <f t="shared" si="1823"/>
        <v>0.99863515523242796</v>
      </c>
      <c r="U380" s="51">
        <f t="shared" si="1824"/>
        <v>1</v>
      </c>
      <c r="V380" s="51">
        <f t="shared" si="1825"/>
        <v>0.69851284869573915</v>
      </c>
      <c r="W380" s="51">
        <f t="shared" si="1826"/>
        <v>1.0105835110502546</v>
      </c>
      <c r="X380" s="51">
        <f t="shared" si="1827"/>
        <v>1</v>
      </c>
      <c r="Y380" s="51">
        <f t="shared" si="1828"/>
        <v>0.93664029604092547</v>
      </c>
      <c r="AA380" s="23">
        <f t="shared" si="1829"/>
        <v>107300.18524588978</v>
      </c>
      <c r="AB380" s="23">
        <f t="shared" si="1881"/>
        <v>77765.478809122593</v>
      </c>
      <c r="AC380" s="27">
        <f t="shared" si="1941"/>
        <v>2882.7170256378517</v>
      </c>
      <c r="AD380" s="58">
        <f t="shared" si="1941"/>
        <v>1.501907961006246</v>
      </c>
      <c r="AE380" s="27">
        <f t="shared" si="1882"/>
        <v>3409.4401180376713</v>
      </c>
      <c r="AF380" s="27">
        <f t="shared" si="1831"/>
        <v>13879.1</v>
      </c>
      <c r="AI380" s="267">
        <f t="shared" si="1832"/>
        <v>67.317544545214929</v>
      </c>
      <c r="AJ380" s="267">
        <f t="shared" si="1883"/>
        <v>55.275040619897119</v>
      </c>
      <c r="AK380" s="267">
        <f t="shared" si="1833"/>
        <v>5202.2204679356391</v>
      </c>
      <c r="AL380" s="51">
        <f t="shared" si="1834"/>
        <v>18.037454809184045</v>
      </c>
      <c r="AM380" s="231">
        <f t="shared" si="1835"/>
        <v>11153.821649135596</v>
      </c>
      <c r="AN380" s="15"/>
      <c r="AO380" s="34">
        <f t="shared" si="1836"/>
        <v>6.6025238299488942</v>
      </c>
      <c r="AP380" s="34">
        <f t="shared" si="1837"/>
        <v>7.0491562853499135</v>
      </c>
      <c r="AR380" s="26">
        <f t="shared" si="1838"/>
        <v>0.82034149735863726</v>
      </c>
      <c r="AS380" s="26">
        <f t="shared" si="1884"/>
        <v>0.86152101592186392</v>
      </c>
      <c r="AT380" s="26">
        <f t="shared" si="1839"/>
        <v>0.67864765723737042</v>
      </c>
      <c r="AU380" s="26">
        <f t="shared" si="1840"/>
        <v>0.93061716552133522</v>
      </c>
      <c r="AV380" s="26">
        <f t="shared" si="1841"/>
        <v>0.96214229378313898</v>
      </c>
      <c r="AW380" s="26">
        <f t="shared" si="1842"/>
        <v>0.7485524194319052</v>
      </c>
      <c r="AZ380" s="34">
        <f t="shared" si="1885"/>
        <v>7.7310621903358125</v>
      </c>
      <c r="BA380" s="34">
        <f t="shared" si="1886"/>
        <v>5.6030635134210858</v>
      </c>
      <c r="BB380" s="34">
        <f t="shared" si="1887"/>
        <v>0.20770201422555148</v>
      </c>
      <c r="BC380">
        <f t="shared" si="1888"/>
        <v>1.0821364216744933E-4</v>
      </c>
      <c r="BD380" s="34">
        <f t="shared" si="1889"/>
        <v>0.24565282460949711</v>
      </c>
      <c r="BE380" s="34"/>
      <c r="BI380" s="258">
        <f>[11]National!CQ312</f>
        <v>0.74953008093870466</v>
      </c>
      <c r="BJ380" s="258">
        <f>[10]Commercial_Total!Y311</f>
        <v>0.86820474254691948</v>
      </c>
      <c r="BK380" s="258">
        <f>[12]Total_Industrial!Z319</f>
        <v>0.86301802632027802</v>
      </c>
      <c r="BL380" s="51">
        <f t="shared" si="1848"/>
        <v>0.87040310165455204</v>
      </c>
      <c r="BM380" s="258">
        <f>[14]Elec_Power_Sector!AF63</f>
        <v>0.97466813493022053</v>
      </c>
      <c r="BO380" s="258">
        <f>[11]National!CU312</f>
        <v>1.0944744156648776</v>
      </c>
      <c r="BP380" s="258">
        <f>[10]Commercial_Total!X311</f>
        <v>0.99230166998921387</v>
      </c>
      <c r="BQ380" s="258">
        <f>[12]Total_Industrial!AD319</f>
        <v>0.78636664527332412</v>
      </c>
      <c r="BR380" s="51">
        <f t="shared" si="1849"/>
        <v>1.0691795143564189</v>
      </c>
      <c r="BS380" s="263">
        <f t="shared" si="1939"/>
        <v>0.98714860915404989</v>
      </c>
      <c r="BU380">
        <f t="shared" si="1940"/>
        <v>0.99999999999999989</v>
      </c>
      <c r="BV380">
        <f t="shared" si="1934"/>
        <v>0.99999999999999978</v>
      </c>
      <c r="BW380">
        <f t="shared" si="1935"/>
        <v>1.0000013746905363</v>
      </c>
      <c r="BX380">
        <f t="shared" si="1936"/>
        <v>0.99999999999999944</v>
      </c>
      <c r="BY380">
        <f t="shared" si="1937"/>
        <v>1</v>
      </c>
      <c r="CA380" s="83">
        <f t="shared" si="1795"/>
        <v>1.7455572184980694</v>
      </c>
      <c r="CB380" s="83">
        <f t="shared" si="1890"/>
        <v>0.73421518300543309</v>
      </c>
      <c r="CC380" s="83">
        <f t="shared" si="1891"/>
        <v>0.7485524194319052</v>
      </c>
      <c r="CD380" s="83">
        <f t="shared" si="1892"/>
        <v>0.85366439831751961</v>
      </c>
      <c r="CE380" s="83">
        <f t="shared" si="1893"/>
        <v>0.97707136397990724</v>
      </c>
      <c r="CF380" s="83">
        <f t="shared" si="1894"/>
        <v>0.89744712999411225</v>
      </c>
      <c r="CG380" s="84">
        <f t="shared" si="1766"/>
        <v>1.3066414087519145</v>
      </c>
      <c r="CH380" s="84">
        <f t="shared" si="1895"/>
        <v>1.3066410791635568</v>
      </c>
      <c r="CI380" s="9"/>
      <c r="CJ380" s="84">
        <f t="shared" si="1767"/>
        <v>0.8340910380451857</v>
      </c>
      <c r="CL380" s="87">
        <f t="shared" si="1717"/>
        <v>0.44635044320791062</v>
      </c>
      <c r="CM380" s="87">
        <f t="shared" si="1768"/>
        <v>2.3917137322314387E-4</v>
      </c>
      <c r="CN380" s="92">
        <f t="shared" si="1769"/>
        <v>1</v>
      </c>
      <c r="CO380" s="92">
        <f t="shared" si="1770"/>
        <v>1</v>
      </c>
      <c r="CP380" s="5">
        <f t="shared" si="1771"/>
        <v>1</v>
      </c>
      <c r="CQ380" s="91">
        <f t="shared" si="1896"/>
        <v>1</v>
      </c>
      <c r="CR380" s="37">
        <f t="shared" si="1938"/>
        <v>1.3066414087519145</v>
      </c>
      <c r="CS380">
        <f t="shared" si="1897"/>
        <v>0.8340910380451857</v>
      </c>
      <c r="CT380" s="84">
        <f t="shared" si="1898"/>
        <v>0.87686967022078099</v>
      </c>
      <c r="CU380" s="205"/>
      <c r="CV380" s="244"/>
      <c r="CW380" s="5"/>
      <c r="CX380" s="26">
        <f t="shared" si="1899"/>
        <v>7.882381598065151E-2</v>
      </c>
      <c r="CY380" s="26">
        <f t="shared" si="1900"/>
        <v>4.6907753955446344E-2</v>
      </c>
      <c r="CZ380" s="26">
        <f t="shared" si="1901"/>
        <v>0.16365130932726779</v>
      </c>
      <c r="DA380" s="26">
        <f t="shared" si="1902"/>
        <v>0.29562917614606909</v>
      </c>
      <c r="DB380" s="26">
        <f t="shared" si="1903"/>
        <v>0.41498794459056521</v>
      </c>
      <c r="DC380">
        <f t="shared" si="1772"/>
        <v>0.99999999999999989</v>
      </c>
      <c r="DE380" s="26">
        <f t="shared" si="1796"/>
        <v>7.7140629839728914E-2</v>
      </c>
      <c r="DF380" s="26">
        <f t="shared" si="1797"/>
        <v>4.6066701394241405E-2</v>
      </c>
      <c r="DG380" s="26">
        <f t="shared" si="1798"/>
        <v>0.16678970874771132</v>
      </c>
      <c r="DH380" s="26">
        <f t="shared" si="1799"/>
        <v>0.29438463126697978</v>
      </c>
      <c r="DI380" s="26">
        <f t="shared" si="1800"/>
        <v>0.41557924030157634</v>
      </c>
      <c r="DJ380" s="26">
        <f t="shared" si="1801"/>
        <v>0.9999609115502377</v>
      </c>
      <c r="DK380" s="26"/>
      <c r="DL380" s="26">
        <f t="shared" si="1802"/>
        <v>7.7143645265231348E-2</v>
      </c>
      <c r="DM380" s="26">
        <f t="shared" si="1803"/>
        <v>4.6068502140572953E-2</v>
      </c>
      <c r="DN380" s="26">
        <f t="shared" si="1804"/>
        <v>0.16679622855371168</v>
      </c>
      <c r="DO380" s="26">
        <f t="shared" si="1805"/>
        <v>0.29439613875565973</v>
      </c>
      <c r="DP380" s="26">
        <f t="shared" si="1806"/>
        <v>0.41559548528482432</v>
      </c>
      <c r="DQ380" s="26">
        <f t="shared" si="1807"/>
        <v>1</v>
      </c>
      <c r="DR380" s="26"/>
      <c r="DS380" s="26"/>
      <c r="DT380" s="26">
        <f t="shared" si="1808"/>
        <v>3.8414038371472413E-2</v>
      </c>
      <c r="DU380" s="26">
        <f t="shared" si="1809"/>
        <v>2.5223607035369713E-2</v>
      </c>
      <c r="DV380" s="26">
        <f t="shared" si="1810"/>
        <v>-6.6785224224400697E-2</v>
      </c>
      <c r="DW380" s="26">
        <f t="shared" si="1811"/>
        <v>-4.4241049010402649E-3</v>
      </c>
      <c r="DX380" s="26">
        <f t="shared" si="1812"/>
        <v>-7.8913128248774035E-3</v>
      </c>
      <c r="DZ380" s="26">
        <f t="shared" si="1813"/>
        <v>0.98847083197839858</v>
      </c>
      <c r="EA380" s="26">
        <f t="shared" si="1814"/>
        <v>0.70129969917430879</v>
      </c>
      <c r="EB380" s="26">
        <f t="shared" si="1904"/>
        <v>0.87686967022078099</v>
      </c>
      <c r="ED380" s="26">
        <f t="shared" si="1921"/>
        <v>-2.0127042566514382E-2</v>
      </c>
      <c r="EE380" s="26">
        <f t="shared" si="1922"/>
        <v>-1.3968169320014987E-2</v>
      </c>
      <c r="EF380" s="26">
        <f t="shared" si="1923"/>
        <v>3.8736028378174832E-3</v>
      </c>
      <c r="EG380" s="26">
        <f t="shared" si="1924"/>
        <v>-1.2172114780039156E-2</v>
      </c>
      <c r="EH380" s="26">
        <f t="shared" si="1925"/>
        <v>-1.9995252100472264E-2</v>
      </c>
      <c r="EJ380" s="26">
        <f t="shared" si="1926"/>
        <v>0.98664653543288883</v>
      </c>
      <c r="EK380" s="26">
        <f t="shared" si="1815"/>
        <v>0.76292039415638979</v>
      </c>
      <c r="EL380" s="26">
        <f t="shared" si="1905"/>
        <v>0.85366439831751961</v>
      </c>
      <c r="EO380" s="26">
        <f t="shared" si="1816"/>
        <v>-8.4382766195575058E-3</v>
      </c>
      <c r="EP380" s="26">
        <f t="shared" si="1779"/>
        <v>-9.389259531254159E-4</v>
      </c>
      <c r="EQ380" s="26">
        <f t="shared" si="1780"/>
        <v>-1.8628161443397545E-2</v>
      </c>
      <c r="ER380" s="26">
        <f t="shared" si="1781"/>
        <v>-4.4739379670011258E-3</v>
      </c>
      <c r="ES380" s="26">
        <f t="shared" si="1782"/>
        <v>-5.1152404315476388E-3</v>
      </c>
      <c r="EU380" s="26">
        <f t="shared" si="1927"/>
        <v>0.99278187441293908</v>
      </c>
      <c r="EV380" s="26">
        <f t="shared" si="1817"/>
        <v>0.71132367462393054</v>
      </c>
      <c r="EW380" s="26">
        <f t="shared" si="1906"/>
        <v>0.89744712999411225</v>
      </c>
      <c r="EX380" s="26"/>
      <c r="EY380" s="26">
        <f t="shared" si="1928"/>
        <v>4.6852314991030514E-2</v>
      </c>
      <c r="EZ380" s="26">
        <f t="shared" si="1929"/>
        <v>2.6162532988494833E-2</v>
      </c>
      <c r="FA380" s="26">
        <f t="shared" si="1930"/>
        <v>-4.8156758420211207E-2</v>
      </c>
      <c r="FB380" s="26">
        <f t="shared" si="1931"/>
        <v>4.9833065961075545E-5</v>
      </c>
      <c r="FC380" s="26">
        <f t="shared" si="1932"/>
        <v>-2.7760723933296714E-3</v>
      </c>
      <c r="FD380" s="26"/>
      <c r="FE380" s="26">
        <f t="shared" si="1933"/>
        <v>0.99565766422140956</v>
      </c>
      <c r="FF380" s="26">
        <f t="shared" si="1818"/>
        <v>0.98590828683464182</v>
      </c>
      <c r="FG380" s="26">
        <f t="shared" si="1907"/>
        <v>0.97707136397990724</v>
      </c>
      <c r="FW380" s="26">
        <f t="shared" si="1908"/>
        <v>1.7455572184980694</v>
      </c>
      <c r="FY380" s="8">
        <f t="shared" si="1819"/>
        <v>54</v>
      </c>
      <c r="FZ380" t="b">
        <f t="shared" si="1790"/>
        <v>0</v>
      </c>
      <c r="GD380" s="11"/>
      <c r="GE380" s="11"/>
      <c r="GF380" s="11"/>
      <c r="GG380" s="11" t="str">
        <f t="shared" ca="1" si="1909"/>
        <v/>
      </c>
      <c r="GH380" s="20" t="str">
        <f t="shared" ca="1" si="1872"/>
        <v/>
      </c>
      <c r="GI380" s="20" t="str">
        <f t="shared" ca="1" si="1873"/>
        <v/>
      </c>
      <c r="GJ380" s="20" t="str">
        <f t="shared" ca="1" si="1874"/>
        <v/>
      </c>
      <c r="GN380" s="12" t="str">
        <f t="shared" ca="1" si="1875"/>
        <v/>
      </c>
      <c r="GO380" s="12" t="str">
        <f t="shared" ca="1" si="1876"/>
        <v/>
      </c>
      <c r="GP380" s="12" t="str">
        <f t="shared" ca="1" si="1877"/>
        <v/>
      </c>
      <c r="GQ380" s="12" t="str">
        <f t="shared" ca="1" si="1878"/>
        <v/>
      </c>
      <c r="GR380" s="12" t="str">
        <f t="shared" ca="1" si="1879"/>
        <v/>
      </c>
      <c r="GY380" s="14"/>
      <c r="HA380">
        <f t="shared" si="1741"/>
        <v>1.2581449317403051</v>
      </c>
      <c r="HB380">
        <f t="shared" si="1910"/>
        <v>0.91192546799211416</v>
      </c>
      <c r="HC380">
        <f t="shared" si="1911"/>
        <v>0.97691225515817448</v>
      </c>
      <c r="HD380">
        <f t="shared" si="1912"/>
        <v>0.9465886897873268</v>
      </c>
      <c r="HE380">
        <f t="shared" si="1913"/>
        <v>1.060979239451503</v>
      </c>
      <c r="HF380">
        <f t="shared" si="1914"/>
        <v>1.0609790530429606</v>
      </c>
      <c r="HH380">
        <f t="shared" si="1915"/>
        <v>0.89087116547235001</v>
      </c>
      <c r="HJ380">
        <f t="shared" si="1916"/>
        <v>0.90195285085426113</v>
      </c>
      <c r="HK380">
        <f t="shared" si="1917"/>
        <v>0.88618990528120922</v>
      </c>
      <c r="HL380">
        <f t="shared" si="1918"/>
        <v>0.76098491476698471</v>
      </c>
      <c r="HM380">
        <f t="shared" si="1919"/>
        <v>0.98600410235236902</v>
      </c>
      <c r="HN380">
        <f t="shared" si="1920"/>
        <v>0.97380907092348501</v>
      </c>
      <c r="HP380" s="8">
        <f t="shared" si="1820"/>
        <v>54</v>
      </c>
      <c r="HQ380" t="b">
        <f t="shared" si="1793"/>
        <v>0</v>
      </c>
      <c r="HT380" s="11"/>
      <c r="HU380" s="11"/>
      <c r="HV380" s="11"/>
      <c r="HW380" s="11" t="str">
        <f t="shared" ca="1" si="1852"/>
        <v/>
      </c>
      <c r="HX380" s="12" t="str">
        <f t="shared" ca="1" si="1853"/>
        <v/>
      </c>
      <c r="HY380" s="12" t="str">
        <f t="shared" ca="1" si="1854"/>
        <v/>
      </c>
      <c r="HZ380" s="12" t="str">
        <f t="shared" ca="1" si="1855"/>
        <v/>
      </c>
      <c r="IC380" s="12" t="str">
        <f t="shared" ca="1" si="1856"/>
        <v/>
      </c>
      <c r="ID380" s="12" t="str">
        <f t="shared" ca="1" si="1857"/>
        <v/>
      </c>
      <c r="IE380" s="12" t="str">
        <f t="shared" ca="1" si="1858"/>
        <v/>
      </c>
      <c r="IF380" s="12" t="str">
        <f t="shared" ca="1" si="1859"/>
        <v/>
      </c>
      <c r="IG380" s="12" t="str">
        <f t="shared" ca="1" si="1860"/>
        <v/>
      </c>
    </row>
    <row r="381" spans="1:241" x14ac:dyDescent="0.2">
      <c r="A381" s="182" t="s">
        <v>1080</v>
      </c>
      <c r="B381" s="1">
        <f t="shared" si="1794"/>
        <v>2004</v>
      </c>
      <c r="C381" s="42">
        <f>'Annual Data - MER Dec 2019 PNNL'!B68</f>
        <v>6987.2439999999997</v>
      </c>
      <c r="D381" s="42">
        <f>'Annual Data - MER Dec 2019 PNNL'!E68</f>
        <v>4232.4009999999998</v>
      </c>
      <c r="E381" s="42">
        <f>'Annual Data - MER Dec 2019 PNNL'!H68</f>
        <v>22339.541000000001</v>
      </c>
      <c r="F381" s="42">
        <f>'Annual Data - MER Dec 2019 PNNL'!K68</f>
        <v>27747.645</v>
      </c>
      <c r="G381" s="42">
        <f>'Annual Data - MER Dec 2019 PNNL'!N68</f>
        <v>38701.055</v>
      </c>
      <c r="H381" s="42">
        <f t="shared" si="1762"/>
        <v>100007.886</v>
      </c>
      <c r="I381" s="15">
        <f t="shared" si="1880"/>
        <v>3.1973773132848642</v>
      </c>
      <c r="J381" s="251">
        <f t="shared" si="1763"/>
        <v>61306.830999999998</v>
      </c>
      <c r="K381" s="251"/>
      <c r="L381" s="27">
        <f>[11]National!H313</f>
        <v>6978.8860000000004</v>
      </c>
      <c r="M381" s="42">
        <f>[10]Commercial_Total!D312</f>
        <v>4232.4009999999998</v>
      </c>
      <c r="N381" s="42">
        <f>[12]Total_Industrial!F320</f>
        <v>14921.332045505922</v>
      </c>
      <c r="O381" s="27">
        <f t="shared" si="1821"/>
        <v>27603.886367106436</v>
      </c>
      <c r="P381" s="29">
        <f t="shared" si="1764"/>
        <v>38701.055</v>
      </c>
      <c r="Q381" s="29">
        <f t="shared" si="1765"/>
        <v>92437.560412612365</v>
      </c>
      <c r="R381" s="440">
        <f t="shared" si="1822"/>
        <v>3.2267252487438896</v>
      </c>
      <c r="S381" s="27"/>
      <c r="T381" s="51">
        <f t="shared" si="1823"/>
        <v>0.99880382021867287</v>
      </c>
      <c r="U381" s="51">
        <f t="shared" si="1824"/>
        <v>1</v>
      </c>
      <c r="V381" s="51">
        <f t="shared" si="1825"/>
        <v>0.667933689662913</v>
      </c>
      <c r="W381" s="51">
        <f t="shared" si="1826"/>
        <v>0.99481906904555084</v>
      </c>
      <c r="X381" s="51">
        <f t="shared" si="1827"/>
        <v>1</v>
      </c>
      <c r="Y381" s="51">
        <f t="shared" si="1828"/>
        <v>0.92430271361412808</v>
      </c>
      <c r="AA381" s="23">
        <f t="shared" si="1829"/>
        <v>108568.02546161477</v>
      </c>
      <c r="AB381" s="23">
        <f t="shared" si="1881"/>
        <v>78845.410774692748</v>
      </c>
      <c r="AC381" s="27">
        <f t="shared" si="1941"/>
        <v>3046.626804005647</v>
      </c>
      <c r="AD381" s="58">
        <f t="shared" si="1941"/>
        <v>1.5633081776709477</v>
      </c>
      <c r="AE381" s="27">
        <f t="shared" si="1882"/>
        <v>3515.2142025278904</v>
      </c>
      <c r="AF381" s="27">
        <f t="shared" si="1831"/>
        <v>14406.4</v>
      </c>
      <c r="AI381" s="267">
        <f t="shared" si="1832"/>
        <v>64.281228016507029</v>
      </c>
      <c r="AJ381" s="267">
        <f t="shared" si="1883"/>
        <v>53.679738090203301</v>
      </c>
      <c r="AK381" s="267">
        <f t="shared" si="1833"/>
        <v>4897.6566561705677</v>
      </c>
      <c r="AL381" s="51">
        <f t="shared" si="1834"/>
        <v>17.657354296087249</v>
      </c>
      <c r="AM381" s="231">
        <f t="shared" si="1835"/>
        <v>11009.586548714151</v>
      </c>
      <c r="AN381" s="15"/>
      <c r="AO381" s="34">
        <f t="shared" si="1836"/>
        <v>6.4164232849714269</v>
      </c>
      <c r="AP381" s="34">
        <f t="shared" si="1837"/>
        <v>6.9419067914260326</v>
      </c>
      <c r="AR381" s="26">
        <f t="shared" si="1838"/>
        <v>0.78334049762754909</v>
      </c>
      <c r="AS381" s="26">
        <f t="shared" si="1884"/>
        <v>0.83665650852990003</v>
      </c>
      <c r="AT381" s="26">
        <f t="shared" si="1839"/>
        <v>0.63891625434746768</v>
      </c>
      <c r="AU381" s="26">
        <f t="shared" si="1840"/>
        <v>0.91100641301476548</v>
      </c>
      <c r="AV381" s="26">
        <f t="shared" si="1841"/>
        <v>0.94970039765740299</v>
      </c>
      <c r="AW381" s="26">
        <f t="shared" si="1842"/>
        <v>0.7274535159234331</v>
      </c>
      <c r="AZ381" s="34">
        <f t="shared" si="1885"/>
        <v>7.5360968362404748</v>
      </c>
      <c r="BA381" s="34">
        <f t="shared" si="1886"/>
        <v>5.4729433289852256</v>
      </c>
      <c r="BB381" s="34">
        <f t="shared" si="1887"/>
        <v>0.21147731591554081</v>
      </c>
      <c r="BC381">
        <f t="shared" si="1888"/>
        <v>1.085148390764485E-4</v>
      </c>
      <c r="BD381" s="34">
        <f t="shared" si="1889"/>
        <v>0.24400365133051216</v>
      </c>
      <c r="BE381" s="34"/>
      <c r="BF381" s="23"/>
      <c r="BI381" s="258">
        <f>[11]National!CQ313</f>
        <v>0.73816930543869941</v>
      </c>
      <c r="BJ381" s="258">
        <f>[10]Commercial_Total!Y312</f>
        <v>0.86229580870937095</v>
      </c>
      <c r="BK381" s="258">
        <f>[12]Total_Industrial!Z320</f>
        <v>0.82158055720705248</v>
      </c>
      <c r="BL381" s="51">
        <f t="shared" si="1848"/>
        <v>0.85470751554274027</v>
      </c>
      <c r="BM381" s="258">
        <f>[14]Elec_Power_Sector!AF64</f>
        <v>0.96426510865031656</v>
      </c>
      <c r="BO381" s="258">
        <f>[11]National!CU313</f>
        <v>1.0611935390106797</v>
      </c>
      <c r="BP381" s="258">
        <f>[10]Commercial_Total!X312</f>
        <v>0.9702662358780958</v>
      </c>
      <c r="BQ381" s="258">
        <f>[12]Total_Industrial!AD320</f>
        <v>0.77766827894093227</v>
      </c>
      <c r="BR381" s="51">
        <f t="shared" si="1849"/>
        <v>1.0658691967114322</v>
      </c>
      <c r="BS381" s="263">
        <f t="shared" si="1939"/>
        <v>0.98489553250215611</v>
      </c>
      <c r="BU381">
        <f t="shared" si="1940"/>
        <v>0.99999999999999956</v>
      </c>
      <c r="BV381">
        <f t="shared" si="1934"/>
        <v>0.99999999999999989</v>
      </c>
      <c r="BW381">
        <f t="shared" si="1935"/>
        <v>1.0000013829466177</v>
      </c>
      <c r="BX381">
        <f t="shared" si="1936"/>
        <v>0.99999999999999889</v>
      </c>
      <c r="BY381">
        <f t="shared" si="1937"/>
        <v>1</v>
      </c>
      <c r="CA381" s="83">
        <f t="shared" si="1795"/>
        <v>1.8118750864660234</v>
      </c>
      <c r="CB381" s="83">
        <f t="shared" si="1890"/>
        <v>0.72304445510254711</v>
      </c>
      <c r="CC381" s="83">
        <f t="shared" si="1891"/>
        <v>0.7274535159234331</v>
      </c>
      <c r="CD381" s="83">
        <f t="shared" si="1892"/>
        <v>0.85186190731366018</v>
      </c>
      <c r="CE381" s="83">
        <f t="shared" si="1893"/>
        <v>0.97015390832035819</v>
      </c>
      <c r="CF381" s="83">
        <f t="shared" si="1894"/>
        <v>0.88022869338477383</v>
      </c>
      <c r="CG381" s="84">
        <f t="shared" si="1766"/>
        <v>1.3180552362998947</v>
      </c>
      <c r="CH381" s="84">
        <f t="shared" si="1895"/>
        <v>1.3180549020637833</v>
      </c>
      <c r="CI381" s="9"/>
      <c r="CJ381" s="84">
        <f t="shared" si="1767"/>
        <v>0.82643715872958212</v>
      </c>
      <c r="CL381" s="87">
        <f t="shared" si="1717"/>
        <v>0.3814724200910975</v>
      </c>
      <c r="CM381" s="87">
        <f t="shared" si="1768"/>
        <v>2.3094930899089403E-4</v>
      </c>
      <c r="CN381" s="92">
        <f t="shared" si="1769"/>
        <v>1</v>
      </c>
      <c r="CO381" s="92">
        <f t="shared" si="1770"/>
        <v>1</v>
      </c>
      <c r="CP381" s="5">
        <f t="shared" si="1771"/>
        <v>1</v>
      </c>
      <c r="CQ381" s="91">
        <f t="shared" si="1896"/>
        <v>1</v>
      </c>
      <c r="CR381" s="37">
        <f t="shared" si="1938"/>
        <v>1.3180552362998947</v>
      </c>
      <c r="CS381">
        <f t="shared" si="1897"/>
        <v>0.82643715872958212</v>
      </c>
      <c r="CT381" s="84">
        <f t="shared" si="1898"/>
        <v>0.85395709055409197</v>
      </c>
      <c r="CU381" s="205"/>
      <c r="CV381" s="244"/>
      <c r="CW381" s="5"/>
      <c r="CX381" s="26">
        <f t="shared" si="1899"/>
        <v>7.5498379325984327E-2</v>
      </c>
      <c r="CY381" s="26">
        <f t="shared" si="1900"/>
        <v>4.578659347031537E-2</v>
      </c>
      <c r="CZ381" s="26">
        <f t="shared" si="1901"/>
        <v>0.16142066037768371</v>
      </c>
      <c r="DA381" s="26">
        <f t="shared" si="1902"/>
        <v>0.29862196972628136</v>
      </c>
      <c r="DB381" s="26">
        <f t="shared" si="1903"/>
        <v>0.41867239709973514</v>
      </c>
      <c r="DC381">
        <f t="shared" si="1772"/>
        <v>0.99999999999999989</v>
      </c>
      <c r="DE381" s="26">
        <f t="shared" si="1796"/>
        <v>7.7149153056300365E-2</v>
      </c>
      <c r="DF381" s="26">
        <f t="shared" si="1797"/>
        <v>4.634491350696357E-2</v>
      </c>
      <c r="DG381" s="26">
        <f t="shared" si="1798"/>
        <v>0.16253343369576737</v>
      </c>
      <c r="DH381" s="26">
        <f t="shared" si="1799"/>
        <v>0.29712306084622231</v>
      </c>
      <c r="DI381" s="26">
        <f t="shared" si="1800"/>
        <v>0.41682745685794731</v>
      </c>
      <c r="DJ381" s="26">
        <f t="shared" si="1801"/>
        <v>0.99997801796320096</v>
      </c>
      <c r="DK381" s="26"/>
      <c r="DL381" s="26">
        <f t="shared" si="1802"/>
        <v>7.7150848989101919E-2</v>
      </c>
      <c r="DM381" s="26">
        <f t="shared" si="1803"/>
        <v>4.634593228495254E-2</v>
      </c>
      <c r="DN381" s="26">
        <f t="shared" si="1804"/>
        <v>0.16253700659022743</v>
      </c>
      <c r="DO381" s="26">
        <f t="shared" si="1805"/>
        <v>0.29712959235985564</v>
      </c>
      <c r="DP381" s="26">
        <f t="shared" si="1806"/>
        <v>0.41683661977586239</v>
      </c>
      <c r="DQ381" s="26">
        <f t="shared" si="1807"/>
        <v>1</v>
      </c>
      <c r="DR381" s="26"/>
      <c r="DS381" s="26"/>
      <c r="DT381" s="26">
        <f t="shared" si="1808"/>
        <v>-4.6153249420500954E-2</v>
      </c>
      <c r="DU381" s="26">
        <f t="shared" si="1809"/>
        <v>-2.9285848055527613E-2</v>
      </c>
      <c r="DV381" s="26">
        <f t="shared" si="1810"/>
        <v>-6.0328690215872192E-2</v>
      </c>
      <c r="DW381" s="26">
        <f t="shared" si="1811"/>
        <v>-2.1298048121429863E-2</v>
      </c>
      <c r="DX381" s="26">
        <f t="shared" si="1812"/>
        <v>-1.3015790295131478E-2</v>
      </c>
      <c r="DZ381" s="26">
        <f t="shared" si="1813"/>
        <v>0.97387002830087632</v>
      </c>
      <c r="EA381" s="26">
        <f t="shared" si="1814"/>
        <v>0.68297475788228013</v>
      </c>
      <c r="EB381" s="26">
        <f t="shared" si="1904"/>
        <v>0.85395709055409197</v>
      </c>
      <c r="ED381" s="26">
        <f t="shared" si="1921"/>
        <v>-2.5541877575805654E-2</v>
      </c>
      <c r="EE381" s="26">
        <f t="shared" si="1922"/>
        <v>-2.3496946673217358E-2</v>
      </c>
      <c r="EF381" s="26">
        <f t="shared" si="1923"/>
        <v>1.8013310780970595E-2</v>
      </c>
      <c r="EG381" s="26">
        <f t="shared" si="1924"/>
        <v>2.7794879674313119E-3</v>
      </c>
      <c r="EH381" s="26">
        <f t="shared" si="1925"/>
        <v>-6.7360674101014251E-3</v>
      </c>
      <c r="EJ381" s="26">
        <f t="shared" si="1926"/>
        <v>0.9978885250369911</v>
      </c>
      <c r="EK381" s="26">
        <f t="shared" si="1815"/>
        <v>0.7613095068453597</v>
      </c>
      <c r="EL381" s="26">
        <f t="shared" si="1905"/>
        <v>0.85186190731366018</v>
      </c>
      <c r="EO381" s="26">
        <f t="shared" si="1816"/>
        <v>-1.5273241958695795E-2</v>
      </c>
      <c r="EP381" s="26">
        <f t="shared" si="1779"/>
        <v>-6.8291880036885433E-3</v>
      </c>
      <c r="EQ381" s="26">
        <f t="shared" si="1780"/>
        <v>-4.9205585051829044E-2</v>
      </c>
      <c r="ER381" s="26">
        <f t="shared" si="1781"/>
        <v>-1.8197116250009616E-2</v>
      </c>
      <c r="ES381" s="26">
        <f t="shared" si="1782"/>
        <v>-1.0730772850912744E-2</v>
      </c>
      <c r="EU381" s="26">
        <f t="shared" si="1927"/>
        <v>0.98081398220143468</v>
      </c>
      <c r="EV381" s="26">
        <f t="shared" si="1817"/>
        <v>0.69767620594205493</v>
      </c>
      <c r="EW381" s="26">
        <f t="shared" si="1906"/>
        <v>0.88022869338477383</v>
      </c>
      <c r="EX381" s="26"/>
      <c r="EY381" s="26">
        <f t="shared" si="1928"/>
        <v>-3.0880007461805404E-2</v>
      </c>
      <c r="EZ381" s="26">
        <f t="shared" si="1929"/>
        <v>-2.2456660051839026E-2</v>
      </c>
      <c r="FA381" s="26">
        <f t="shared" si="1930"/>
        <v>-1.1123096907973185E-2</v>
      </c>
      <c r="FB381" s="26">
        <f t="shared" si="1931"/>
        <v>-3.1009318714206894E-3</v>
      </c>
      <c r="FC381" s="26">
        <f t="shared" si="1932"/>
        <v>-2.2850174442188148E-3</v>
      </c>
      <c r="FD381" s="26"/>
      <c r="FE381" s="26">
        <f t="shared" si="1933"/>
        <v>0.99292021451598778</v>
      </c>
      <c r="FF381" s="26">
        <f t="shared" si="1818"/>
        <v>0.97892826765694252</v>
      </c>
      <c r="FG381" s="26">
        <f t="shared" si="1907"/>
        <v>0.97015390832035819</v>
      </c>
      <c r="FW381" s="26">
        <f t="shared" si="1908"/>
        <v>1.8118750864660234</v>
      </c>
      <c r="FY381" s="8">
        <f t="shared" si="1819"/>
        <v>55</v>
      </c>
      <c r="FZ381" t="b">
        <f t="shared" si="1790"/>
        <v>0</v>
      </c>
      <c r="GD381" s="11"/>
      <c r="GE381" s="11"/>
      <c r="GF381" s="11"/>
      <c r="GG381" s="11" t="str">
        <f t="shared" ca="1" si="1909"/>
        <v/>
      </c>
      <c r="GH381" s="20" t="str">
        <f t="shared" ca="1" si="1872"/>
        <v/>
      </c>
      <c r="GI381" s="20" t="str">
        <f t="shared" ca="1" si="1873"/>
        <v/>
      </c>
      <c r="GJ381" s="20" t="str">
        <f t="shared" ca="1" si="1874"/>
        <v/>
      </c>
      <c r="GN381" s="12" t="str">
        <f t="shared" ca="1" si="1875"/>
        <v/>
      </c>
      <c r="GO381" s="12" t="str">
        <f t="shared" ca="1" si="1876"/>
        <v/>
      </c>
      <c r="GP381" s="12" t="str">
        <f t="shared" ca="1" si="1877"/>
        <v/>
      </c>
      <c r="GQ381" s="12" t="str">
        <f t="shared" ca="1" si="1878"/>
        <v/>
      </c>
      <c r="GR381" s="12" t="str">
        <f t="shared" ca="1" si="1879"/>
        <v/>
      </c>
      <c r="GY381" s="14"/>
      <c r="HA381">
        <f t="shared" si="1741"/>
        <v>1.3059448483420055</v>
      </c>
      <c r="HB381">
        <f t="shared" si="1910"/>
        <v>0.90999996019831875</v>
      </c>
      <c r="HC381">
        <f t="shared" si="1911"/>
        <v>0.96999592595495199</v>
      </c>
      <c r="HD381">
        <f t="shared" si="1912"/>
        <v>0.92842742233714648</v>
      </c>
      <c r="HE381">
        <f t="shared" si="1913"/>
        <v>1.0702471487569747</v>
      </c>
      <c r="HF381">
        <f t="shared" si="1914"/>
        <v>1.0702469592839263</v>
      </c>
      <c r="HH381">
        <f t="shared" si="1915"/>
        <v>0.88269625401153762</v>
      </c>
      <c r="HJ381">
        <f t="shared" si="1916"/>
        <v>0.86127082111497733</v>
      </c>
      <c r="HK381">
        <f t="shared" si="1917"/>
        <v>0.86061342479689928</v>
      </c>
      <c r="HL381">
        <f t="shared" si="1918"/>
        <v>0.71643308007145867</v>
      </c>
      <c r="HM381">
        <f t="shared" si="1919"/>
        <v>0.96522618943813376</v>
      </c>
      <c r="HN381">
        <f t="shared" si="1920"/>
        <v>0.96121630643842193</v>
      </c>
      <c r="HP381" s="8">
        <f t="shared" si="1820"/>
        <v>55</v>
      </c>
      <c r="HQ381" t="b">
        <f t="shared" si="1793"/>
        <v>0</v>
      </c>
      <c r="HT381" s="11"/>
      <c r="HU381" s="11"/>
      <c r="HV381" s="11"/>
      <c r="HW381" s="11" t="str">
        <f t="shared" ca="1" si="1852"/>
        <v/>
      </c>
      <c r="HX381" s="12" t="str">
        <f t="shared" ca="1" si="1853"/>
        <v/>
      </c>
      <c r="HY381" s="12" t="str">
        <f t="shared" ca="1" si="1854"/>
        <v/>
      </c>
      <c r="HZ381" s="12" t="str">
        <f t="shared" ca="1" si="1855"/>
        <v/>
      </c>
      <c r="IC381" s="12" t="str">
        <f t="shared" ca="1" si="1856"/>
        <v/>
      </c>
      <c r="ID381" s="12" t="str">
        <f t="shared" ca="1" si="1857"/>
        <v/>
      </c>
      <c r="IE381" s="12" t="str">
        <f t="shared" ca="1" si="1858"/>
        <v/>
      </c>
      <c r="IF381" s="12" t="str">
        <f t="shared" ca="1" si="1859"/>
        <v/>
      </c>
      <c r="IG381" s="12" t="str">
        <f t="shared" ca="1" si="1860"/>
        <v/>
      </c>
    </row>
    <row r="382" spans="1:241" x14ac:dyDescent="0.2">
      <c r="A382" s="182" t="s">
        <v>1080</v>
      </c>
      <c r="B382" s="1">
        <f t="shared" si="1794"/>
        <v>2005</v>
      </c>
      <c r="C382" s="42">
        <f>'Annual Data - MER Dec 2019 PNNL'!B69</f>
        <v>6901.3370000000004</v>
      </c>
      <c r="D382" s="42">
        <f>'Annual Data - MER Dec 2019 PNNL'!E69</f>
        <v>4052.4380000000001</v>
      </c>
      <c r="E382" s="42">
        <f>'Annual Data - MER Dec 2019 PNNL'!H69</f>
        <v>21343.003000000001</v>
      </c>
      <c r="F382" s="42">
        <f>'Annual Data - MER Dec 2019 PNNL'!K69</f>
        <v>28179.448</v>
      </c>
      <c r="G382" s="42">
        <f>'Annual Data - MER Dec 2019 PNNL'!N69</f>
        <v>39625.525999999998</v>
      </c>
      <c r="H382" s="42">
        <f t="shared" si="1762"/>
        <v>100101.75200000001</v>
      </c>
      <c r="I382" s="15">
        <f t="shared" si="1880"/>
        <v>3.1722690128470186</v>
      </c>
      <c r="J382" s="251">
        <f t="shared" si="1763"/>
        <v>60476.22600000001</v>
      </c>
      <c r="K382" s="251"/>
      <c r="L382" s="27">
        <f>[11]National!H314</f>
        <v>6890.0869999999995</v>
      </c>
      <c r="M382" s="42">
        <f>[10]Commercial_Total!D313</f>
        <v>4052.4380000000001</v>
      </c>
      <c r="N382" s="42">
        <f>[12]Total_Industrial!F321</f>
        <v>14661.426664270744</v>
      </c>
      <c r="O382" s="27">
        <f t="shared" si="1821"/>
        <v>27634.223816091784</v>
      </c>
      <c r="P382" s="29">
        <f t="shared" si="1764"/>
        <v>39625.525999999998</v>
      </c>
      <c r="Q382" s="29">
        <f t="shared" si="1765"/>
        <v>92863.701480362535</v>
      </c>
      <c r="R382" s="440">
        <f t="shared" si="1822"/>
        <v>3.1716108371808205</v>
      </c>
      <c r="S382" s="27"/>
      <c r="T382" s="51">
        <f t="shared" si="1823"/>
        <v>0.99836988108246261</v>
      </c>
      <c r="U382" s="51">
        <f t="shared" si="1824"/>
        <v>1</v>
      </c>
      <c r="V382" s="51">
        <f t="shared" si="1825"/>
        <v>0.68694300723617685</v>
      </c>
      <c r="W382" s="51">
        <f t="shared" si="1826"/>
        <v>0.98065170815595049</v>
      </c>
      <c r="X382" s="51">
        <f t="shared" si="1827"/>
        <v>1</v>
      </c>
      <c r="Y382" s="51">
        <f t="shared" si="1828"/>
        <v>0.92769306855251177</v>
      </c>
      <c r="AA382" s="23">
        <f t="shared" si="1829"/>
        <v>109930.77908752284</v>
      </c>
      <c r="AB382" s="23">
        <f t="shared" si="1881"/>
        <v>79981.502570981233</v>
      </c>
      <c r="AC382" s="27">
        <f t="shared" si="1941"/>
        <v>3117.4028603454476</v>
      </c>
      <c r="AD382" s="58">
        <f t="shared" si="1941"/>
        <v>1.5860423140251678</v>
      </c>
      <c r="AE382" s="27">
        <f t="shared" si="1882"/>
        <v>3661.7283677518512</v>
      </c>
      <c r="AF382" s="27">
        <f t="shared" si="1831"/>
        <v>14912.5</v>
      </c>
      <c r="AI382" s="267">
        <f t="shared" si="1832"/>
        <v>62.676595737708425</v>
      </c>
      <c r="AJ382" s="267">
        <f t="shared" si="1883"/>
        <v>50.667190159419427</v>
      </c>
      <c r="AK382" s="267">
        <f t="shared" si="1833"/>
        <v>4703.0901430064368</v>
      </c>
      <c r="AL382" s="51">
        <f t="shared" si="1834"/>
        <v>17.423383709076298</v>
      </c>
      <c r="AM382" s="231">
        <f t="shared" si="1835"/>
        <v>10821.536176460959</v>
      </c>
      <c r="AN382" s="15"/>
      <c r="AO382" s="34">
        <f t="shared" si="1836"/>
        <v>6.2272389928155931</v>
      </c>
      <c r="AP382" s="34">
        <f t="shared" si="1837"/>
        <v>6.7126070075440074</v>
      </c>
      <c r="AR382" s="26">
        <f t="shared" si="1838"/>
        <v>0.76378621270535463</v>
      </c>
      <c r="AS382" s="26">
        <f t="shared" si="1884"/>
        <v>0.78970270578754642</v>
      </c>
      <c r="AT382" s="26">
        <f t="shared" si="1839"/>
        <v>0.61353437959811108</v>
      </c>
      <c r="AU382" s="26">
        <f t="shared" si="1840"/>
        <v>0.8989350289529392</v>
      </c>
      <c r="AV382" s="26">
        <f t="shared" si="1841"/>
        <v>0.93347894260836328</v>
      </c>
      <c r="AW382" s="26">
        <f t="shared" si="1842"/>
        <v>0.70600499665124172</v>
      </c>
      <c r="AX382" s="253"/>
      <c r="AZ382" s="34">
        <f t="shared" si="1885"/>
        <v>7.3717203076293609</v>
      </c>
      <c r="BA382" s="34">
        <f t="shared" si="1886"/>
        <v>5.363386593192371</v>
      </c>
      <c r="BB382" s="34">
        <f t="shared" si="1887"/>
        <v>0.20904629407178191</v>
      </c>
      <c r="BC382">
        <f t="shared" si="1888"/>
        <v>1.0635656757922332E-4</v>
      </c>
      <c r="BD382" s="34">
        <f t="shared" si="1889"/>
        <v>0.24554758543180896</v>
      </c>
      <c r="BE382" s="34"/>
      <c r="BF382" s="23"/>
      <c r="BI382" s="258">
        <f>[11]National!CQ314</f>
        <v>0.71339063515047929</v>
      </c>
      <c r="BJ382" s="258">
        <f>[10]Commercial_Total!Y313</f>
        <v>0.81381827174406285</v>
      </c>
      <c r="BK382" s="258">
        <f>[12]Total_Industrial!Z321</f>
        <v>0.78605319966395737</v>
      </c>
      <c r="BL382" s="51">
        <f t="shared" si="1848"/>
        <v>0.84164428001675029</v>
      </c>
      <c r="BM382" s="258">
        <f>[14]Elec_Power_Sector!AF65</f>
        <v>0.96473393229431892</v>
      </c>
      <c r="BO382" s="258">
        <f>[11]National!CU314</f>
        <v>1.0706423312442905</v>
      </c>
      <c r="BP382" s="258">
        <f>[10]Commercial_Total!X313</f>
        <v>0.97036738201412553</v>
      </c>
      <c r="BQ382" s="258">
        <f>[12]Total_Industrial!AD321</f>
        <v>0.78052643430642998</v>
      </c>
      <c r="BR382" s="51">
        <f t="shared" si="1849"/>
        <v>1.068070027084421</v>
      </c>
      <c r="BS382" s="263">
        <f t="shared" ref="BS382:BS387" si="1942">AV382/BM382</f>
        <v>0.96760247707715086</v>
      </c>
      <c r="BU382">
        <f t="shared" si="1940"/>
        <v>0.99999999999999956</v>
      </c>
      <c r="BV382">
        <f t="shared" si="1934"/>
        <v>1</v>
      </c>
      <c r="BW382">
        <f t="shared" si="1935"/>
        <v>1.0000015019708568</v>
      </c>
      <c r="BX382">
        <f t="shared" si="1936"/>
        <v>0.99999999999999922</v>
      </c>
      <c r="BY382">
        <f t="shared" si="1937"/>
        <v>1</v>
      </c>
      <c r="CA382" s="83">
        <f t="shared" si="1795"/>
        <v>1.8755266566890114</v>
      </c>
      <c r="CB382" s="83">
        <f t="shared" si="1890"/>
        <v>0.69916140073816357</v>
      </c>
      <c r="CC382" s="83">
        <f t="shared" si="1891"/>
        <v>0.70600499665124172</v>
      </c>
      <c r="CD382" s="83">
        <f t="shared" si="1892"/>
        <v>0.84530811826318042</v>
      </c>
      <c r="CE382" s="83">
        <f t="shared" si="1893"/>
        <v>0.96471801144311686</v>
      </c>
      <c r="CF382" s="83">
        <f t="shared" si="1894"/>
        <v>0.86574993224555508</v>
      </c>
      <c r="CG382" s="84">
        <f t="shared" si="1766"/>
        <v>1.3241315519132635</v>
      </c>
      <c r="CH382" s="84">
        <f t="shared" si="1895"/>
        <v>1.3241311909750404</v>
      </c>
      <c r="CI382" s="9"/>
      <c r="CJ382" s="84">
        <f t="shared" si="1767"/>
        <v>0.81548396690757852</v>
      </c>
      <c r="CL382" s="87">
        <f t="shared" si="1717"/>
        <v>0.33266158173432786</v>
      </c>
      <c r="CM382" s="87">
        <f t="shared" si="1768"/>
        <v>2.1584918093363046E-4</v>
      </c>
      <c r="CN382" s="92">
        <f t="shared" si="1769"/>
        <v>1</v>
      </c>
      <c r="CO382" s="92">
        <f t="shared" si="1770"/>
        <v>1</v>
      </c>
      <c r="CP382" s="5">
        <f t="shared" si="1771"/>
        <v>1</v>
      </c>
      <c r="CQ382" s="91">
        <f t="shared" si="1896"/>
        <v>1</v>
      </c>
      <c r="CR382" s="37">
        <f t="shared" si="1938"/>
        <v>1.3241315519132635</v>
      </c>
      <c r="CS382">
        <f t="shared" si="1897"/>
        <v>0.81548396690757852</v>
      </c>
      <c r="CT382" s="84">
        <f t="shared" si="1898"/>
        <v>0.83520432537882239</v>
      </c>
      <c r="CU382" s="205"/>
      <c r="CV382" s="244"/>
      <c r="CW382" s="5"/>
      <c r="CX382" s="26">
        <f t="shared" si="1899"/>
        <v>7.4195696382585122E-2</v>
      </c>
      <c r="CY382" s="26">
        <f t="shared" si="1900"/>
        <v>4.3638557750758519E-2</v>
      </c>
      <c r="CZ382" s="26">
        <f t="shared" si="1901"/>
        <v>0.15788113579955812</v>
      </c>
      <c r="DA382" s="26">
        <f t="shared" si="1902"/>
        <v>0.29757831505279236</v>
      </c>
      <c r="DB382" s="26">
        <f t="shared" si="1903"/>
        <v>0.42670629501430574</v>
      </c>
      <c r="DC382">
        <f t="shared" si="1772"/>
        <v>0.99999999999999978</v>
      </c>
      <c r="DE382" s="26">
        <f t="shared" si="1796"/>
        <v>7.4845148426224861E-2</v>
      </c>
      <c r="DF382" s="26">
        <f t="shared" si="1797"/>
        <v>4.4703974809506011E-2</v>
      </c>
      <c r="DG382" s="26">
        <f t="shared" si="1798"/>
        <v>0.15964435848411215</v>
      </c>
      <c r="DH382" s="26">
        <f t="shared" si="1799"/>
        <v>0.29809983790126127</v>
      </c>
      <c r="DI382" s="26">
        <f t="shared" si="1800"/>
        <v>0.42267662097676834</v>
      </c>
      <c r="DJ382" s="26">
        <f t="shared" si="1801"/>
        <v>0.99996994059787259</v>
      </c>
      <c r="DK382" s="26"/>
      <c r="DL382" s="26">
        <f t="shared" si="1802"/>
        <v>7.4847398294268383E-2</v>
      </c>
      <c r="DM382" s="26">
        <f t="shared" si="1803"/>
        <v>4.4705318624655786E-2</v>
      </c>
      <c r="DN382" s="26">
        <f t="shared" si="1804"/>
        <v>0.15964915744233502</v>
      </c>
      <c r="DO382" s="26">
        <f t="shared" si="1805"/>
        <v>0.29810879887352432</v>
      </c>
      <c r="DP382" s="26">
        <f t="shared" si="1806"/>
        <v>0.42268932676521653</v>
      </c>
      <c r="DQ382" s="26">
        <f t="shared" si="1807"/>
        <v>1</v>
      </c>
      <c r="DR382" s="26"/>
      <c r="DS382" s="26"/>
      <c r="DT382" s="26">
        <f t="shared" si="1808"/>
        <v>-2.5279540629837088E-2</v>
      </c>
      <c r="DU382" s="26">
        <f t="shared" si="1809"/>
        <v>-5.7757049338354648E-2</v>
      </c>
      <c r="DV382" s="26">
        <f t="shared" si="1810"/>
        <v>-4.0537087383964436E-2</v>
      </c>
      <c r="DW382" s="26">
        <f t="shared" si="1811"/>
        <v>-1.3339175261092304E-2</v>
      </c>
      <c r="DX382" s="26">
        <f t="shared" si="1812"/>
        <v>-1.7228158703353248E-2</v>
      </c>
      <c r="DZ382" s="26">
        <f t="shared" si="1813"/>
        <v>0.97804015519901366</v>
      </c>
      <c r="EA382" s="26">
        <f t="shared" si="1814"/>
        <v>0.66797673819619408</v>
      </c>
      <c r="EB382" s="26">
        <f t="shared" si="1904"/>
        <v>0.83520432537882239</v>
      </c>
      <c r="ED382" s="26">
        <f t="shared" si="1921"/>
        <v>-2.2053287745643281E-2</v>
      </c>
      <c r="EE382" s="26">
        <f t="shared" si="1922"/>
        <v>-2.0220954803229961E-2</v>
      </c>
      <c r="EF382" s="26">
        <f t="shared" si="1923"/>
        <v>-1.156200920736276E-2</v>
      </c>
      <c r="EG382" s="26">
        <f t="shared" si="1924"/>
        <v>-2.0089635182411934E-2</v>
      </c>
      <c r="EH382" s="26">
        <f t="shared" si="1925"/>
        <v>6.3075694807548767E-3</v>
      </c>
      <c r="EJ382" s="26">
        <f t="shared" si="1926"/>
        <v>0.99230651236519418</v>
      </c>
      <c r="EK382" s="26">
        <f t="shared" si="1815"/>
        <v>0.75545238156818484</v>
      </c>
      <c r="EL382" s="26">
        <f t="shared" si="1905"/>
        <v>0.84530811826318042</v>
      </c>
      <c r="EO382" s="26">
        <f t="shared" si="1816"/>
        <v>-3.4144063681566292E-2</v>
      </c>
      <c r="EP382" s="26">
        <f t="shared" si="1779"/>
        <v>-5.7861289659854417E-2</v>
      </c>
      <c r="EQ382" s="26">
        <f t="shared" si="1780"/>
        <v>-4.4205519596379604E-2</v>
      </c>
      <c r="ER382" s="26">
        <f t="shared" si="1781"/>
        <v>-1.5401868639394892E-2</v>
      </c>
      <c r="ES382" s="26">
        <f t="shared" si="1782"/>
        <v>4.8607971624865803E-4</v>
      </c>
      <c r="EU382" s="26">
        <f t="shared" si="1927"/>
        <v>0.98355113705332298</v>
      </c>
      <c r="EV382" s="26">
        <f t="shared" si="1817"/>
        <v>0.68620022564935645</v>
      </c>
      <c r="EW382" s="26">
        <f t="shared" si="1906"/>
        <v>0.86574993224555508</v>
      </c>
      <c r="EX382" s="26"/>
      <c r="EY382" s="26">
        <f t="shared" si="1928"/>
        <v>8.8645230517290213E-3</v>
      </c>
      <c r="EZ382" s="26">
        <f t="shared" si="1929"/>
        <v>1.042403215000316E-4</v>
      </c>
      <c r="FA382" s="26">
        <f t="shared" si="1930"/>
        <v>3.6685512364825821E-3</v>
      </c>
      <c r="FB382" s="26">
        <f t="shared" si="1931"/>
        <v>2.0626933783029567E-3</v>
      </c>
      <c r="FC382" s="26">
        <f t="shared" si="1932"/>
        <v>-1.7714238419601899E-2</v>
      </c>
      <c r="FD382" s="26"/>
      <c r="FE382" s="26">
        <f t="shared" si="1933"/>
        <v>0.99439687164003432</v>
      </c>
      <c r="FF382" s="26">
        <f t="shared" si="1818"/>
        <v>0.97344320691806185</v>
      </c>
      <c r="FG382" s="26">
        <f t="shared" si="1907"/>
        <v>0.96471801144311686</v>
      </c>
      <c r="FW382" s="26">
        <f t="shared" si="1908"/>
        <v>1.8755266566890114</v>
      </c>
      <c r="FY382" s="8">
        <f t="shared" si="1819"/>
        <v>56</v>
      </c>
      <c r="FZ382" t="b">
        <f t="shared" si="1790"/>
        <v>0</v>
      </c>
      <c r="GD382" s="11"/>
      <c r="GE382" s="11"/>
      <c r="GF382" s="11"/>
      <c r="GG382" s="11" t="str">
        <f t="shared" ca="1" si="1909"/>
        <v/>
      </c>
      <c r="GH382" s="20" t="str">
        <f t="shared" ca="1" si="1872"/>
        <v/>
      </c>
      <c r="GI382" s="20" t="str">
        <f t="shared" ca="1" si="1873"/>
        <v/>
      </c>
      <c r="GJ382" s="20" t="str">
        <f t="shared" ca="1" si="1874"/>
        <v/>
      </c>
      <c r="GN382" s="12" t="str">
        <f t="shared" ca="1" si="1875"/>
        <v/>
      </c>
      <c r="GO382" s="12" t="str">
        <f t="shared" ca="1" si="1876"/>
        <v/>
      </c>
      <c r="GP382" s="12" t="str">
        <f t="shared" ca="1" si="1877"/>
        <v/>
      </c>
      <c r="GQ382" s="12" t="str">
        <f t="shared" ca="1" si="1878"/>
        <v/>
      </c>
      <c r="GR382" s="12" t="str">
        <f t="shared" ca="1" si="1879"/>
        <v/>
      </c>
      <c r="GY382" s="14"/>
      <c r="HA382">
        <f t="shared" si="1741"/>
        <v>1.351822978044491</v>
      </c>
      <c r="HB382">
        <f t="shared" si="1910"/>
        <v>0.90299888675685924</v>
      </c>
      <c r="HC382">
        <f t="shared" si="1911"/>
        <v>0.96456091427318258</v>
      </c>
      <c r="HD382">
        <f t="shared" si="1912"/>
        <v>0.91315584691118612</v>
      </c>
      <c r="HE382">
        <f t="shared" si="1913"/>
        <v>1.0751810538628117</v>
      </c>
      <c r="HF382">
        <f t="shared" si="1914"/>
        <v>1.0751808430855958</v>
      </c>
      <c r="HH382">
        <f t="shared" si="1915"/>
        <v>0.87099743179786226</v>
      </c>
      <c r="HJ382">
        <f t="shared" si="1916"/>
        <v>0.83977118579386034</v>
      </c>
      <c r="HK382">
        <f t="shared" si="1917"/>
        <v>0.81231514160259499</v>
      </c>
      <c r="HL382">
        <f t="shared" si="1918"/>
        <v>0.68797173700664416</v>
      </c>
      <c r="HM382">
        <f t="shared" si="1919"/>
        <v>0.95243636065890214</v>
      </c>
      <c r="HN382">
        <f t="shared" si="1920"/>
        <v>0.9447981527283088</v>
      </c>
      <c r="HP382" s="8">
        <f t="shared" si="1820"/>
        <v>56</v>
      </c>
      <c r="HQ382" t="b">
        <f t="shared" si="1793"/>
        <v>0</v>
      </c>
      <c r="HT382" s="11"/>
      <c r="HU382" s="11"/>
      <c r="HV382" s="11"/>
      <c r="HW382" s="11" t="str">
        <f t="shared" ca="1" si="1852"/>
        <v/>
      </c>
      <c r="HX382" s="12" t="str">
        <f t="shared" ca="1" si="1853"/>
        <v/>
      </c>
      <c r="HY382" s="12" t="str">
        <f t="shared" ca="1" si="1854"/>
        <v/>
      </c>
      <c r="HZ382" s="12" t="str">
        <f t="shared" ca="1" si="1855"/>
        <v/>
      </c>
      <c r="IC382" s="12" t="str">
        <f t="shared" ca="1" si="1856"/>
        <v/>
      </c>
      <c r="ID382" s="12" t="str">
        <f t="shared" ca="1" si="1857"/>
        <v/>
      </c>
      <c r="IE382" s="12" t="str">
        <f t="shared" ca="1" si="1858"/>
        <v/>
      </c>
      <c r="IF382" s="12" t="str">
        <f t="shared" ca="1" si="1859"/>
        <v/>
      </c>
      <c r="IG382" s="12" t="str">
        <f t="shared" ca="1" si="1860"/>
        <v/>
      </c>
    </row>
    <row r="383" spans="1:241" x14ac:dyDescent="0.2">
      <c r="A383" s="182" t="s">
        <v>1080</v>
      </c>
      <c r="B383" s="1">
        <f t="shared" si="1794"/>
        <v>2006</v>
      </c>
      <c r="C383" s="42">
        <f>'Annual Data - MER Dec 2019 PNNL'!B70</f>
        <v>6154.9750000000004</v>
      </c>
      <c r="D383" s="42">
        <f>'Annual Data - MER Dec 2019 PNNL'!E70</f>
        <v>3747.569</v>
      </c>
      <c r="E383" s="42">
        <f>'Annual Data - MER Dec 2019 PNNL'!H70</f>
        <v>21455.058000000001</v>
      </c>
      <c r="F383" s="42">
        <f>'Annual Data - MER Dec 2019 PNNL'!K70</f>
        <v>28617.760999999999</v>
      </c>
      <c r="G383" s="42">
        <f>'Annual Data - MER Dec 2019 PNNL'!N70</f>
        <v>39416.563999999998</v>
      </c>
      <c r="H383" s="42">
        <f t="shared" si="1762"/>
        <v>99391.926999999996</v>
      </c>
      <c r="I383" s="15">
        <f t="shared" si="1880"/>
        <v>3.1478448480333676</v>
      </c>
      <c r="J383" s="251">
        <f t="shared" si="1763"/>
        <v>59975.362999999998</v>
      </c>
      <c r="K383" s="251"/>
      <c r="L383" s="27">
        <f>[11]National!H315</f>
        <v>6141</v>
      </c>
      <c r="M383" s="42">
        <f>[10]Commercial_Total!D314</f>
        <v>3747.569</v>
      </c>
      <c r="N383" s="42">
        <f>[12]Total_Industrial!F322</f>
        <v>14687.871548473699</v>
      </c>
      <c r="O383" s="27">
        <f t="shared" si="1821"/>
        <v>27849.279826178536</v>
      </c>
      <c r="P383" s="29">
        <f t="shared" si="1764"/>
        <v>39416.563999999998</v>
      </c>
      <c r="Q383" s="29">
        <f t="shared" si="1765"/>
        <v>91842.284374652227</v>
      </c>
      <c r="R383" s="440">
        <f t="shared" si="1822"/>
        <v>3.153690605656756</v>
      </c>
      <c r="S383" s="27"/>
      <c r="T383" s="51">
        <f t="shared" si="1823"/>
        <v>0.99772947899869613</v>
      </c>
      <c r="U383" s="51">
        <f t="shared" si="1824"/>
        <v>1</v>
      </c>
      <c r="V383" s="51">
        <f t="shared" si="1825"/>
        <v>0.68458782765694215</v>
      </c>
      <c r="W383" s="51">
        <f t="shared" si="1826"/>
        <v>0.97314670515902824</v>
      </c>
      <c r="X383" s="51">
        <f t="shared" si="1827"/>
        <v>1</v>
      </c>
      <c r="Y383" s="51">
        <f t="shared" si="1828"/>
        <v>0.92404169178299789</v>
      </c>
      <c r="AA383" s="23">
        <f t="shared" si="1829"/>
        <v>110743.17134548329</v>
      </c>
      <c r="AB383" s="23">
        <f t="shared" si="1881"/>
        <v>81211.409424915444</v>
      </c>
      <c r="AC383" s="27">
        <f t="shared" si="1941"/>
        <v>3252.1161741440555</v>
      </c>
      <c r="AD383" s="58">
        <f t="shared" si="1941"/>
        <v>1.6071949045529643</v>
      </c>
      <c r="AE383" s="27">
        <f t="shared" si="1882"/>
        <v>3663.1158726120043</v>
      </c>
      <c r="AF383" s="27">
        <f t="shared" si="1831"/>
        <v>15338.3</v>
      </c>
      <c r="AI383" s="267">
        <f t="shared" si="1832"/>
        <v>55.452629046011722</v>
      </c>
      <c r="AJ383" s="267">
        <f t="shared" si="1883"/>
        <v>46.145843626379126</v>
      </c>
      <c r="AK383" s="267">
        <f t="shared" si="1833"/>
        <v>4516.4043232064087</v>
      </c>
      <c r="AL383" s="51">
        <f t="shared" si="1834"/>
        <v>17.327879616395823</v>
      </c>
      <c r="AM383" s="231">
        <f t="shared" si="1835"/>
        <v>10760.39234650085</v>
      </c>
      <c r="AN383" s="15"/>
      <c r="AO383" s="34">
        <f t="shared" si="1836"/>
        <v>5.9877746800266154</v>
      </c>
      <c r="AP383" s="34">
        <f t="shared" si="1837"/>
        <v>6.479983244557741</v>
      </c>
      <c r="AR383" s="26">
        <f t="shared" si="1838"/>
        <v>0.6757538922639128</v>
      </c>
      <c r="AS383" s="26">
        <f t="shared" si="1884"/>
        <v>0.71923265249051582</v>
      </c>
      <c r="AT383" s="26">
        <f t="shared" si="1839"/>
        <v>0.58918056856153234</v>
      </c>
      <c r="AU383" s="26">
        <f t="shared" si="1840"/>
        <v>0.89400762932997602</v>
      </c>
      <c r="AV383" s="26">
        <f t="shared" si="1841"/>
        <v>0.92820460107242297</v>
      </c>
      <c r="AW383" s="26">
        <f t="shared" si="1842"/>
        <v>0.67885604644333686</v>
      </c>
      <c r="AZ383" s="34">
        <f t="shared" si="1885"/>
        <v>7.2200420741205544</v>
      </c>
      <c r="BA383" s="34">
        <f t="shared" si="1886"/>
        <v>5.2946812505242073</v>
      </c>
      <c r="BB383" s="34">
        <f t="shared" si="1887"/>
        <v>0.2120258551563117</v>
      </c>
      <c r="BC383">
        <f t="shared" si="1888"/>
        <v>1.0478311837380703E-4</v>
      </c>
      <c r="BD383" s="34">
        <f t="shared" si="1889"/>
        <v>0.23882150385714221</v>
      </c>
      <c r="BE383" s="34"/>
      <c r="BI383" s="258">
        <f>[11]National!CQ315</f>
        <v>0.67057992652016507</v>
      </c>
      <c r="BJ383" s="258">
        <f>[10]Commercial_Total!Y314</f>
        <v>0.77500171340593227</v>
      </c>
      <c r="BK383" s="258">
        <f>[12]Total_Industrial!Z322</f>
        <v>0.78499616742223532</v>
      </c>
      <c r="BL383" s="51">
        <f t="shared" si="1848"/>
        <v>0.83813139167191675</v>
      </c>
      <c r="BM383" s="258">
        <f>[14]Elec_Power_Sector!AF66</f>
        <v>0.96242205547414339</v>
      </c>
      <c r="BO383" s="258">
        <f>[11]National!CU315</f>
        <v>1.0077156585503493</v>
      </c>
      <c r="BP383" s="258">
        <f>[10]Commercial_Total!X314</f>
        <v>0.92804008049178899</v>
      </c>
      <c r="BQ383" s="258">
        <f>[12]Total_Industrial!AD322</f>
        <v>0.75055336611666068</v>
      </c>
      <c r="BR383" s="51">
        <f t="shared" si="1849"/>
        <v>1.0666676349475415</v>
      </c>
      <c r="BS383" s="263">
        <f t="shared" si="1942"/>
        <v>0.96444651885615507</v>
      </c>
      <c r="BU383">
        <f t="shared" si="1940"/>
        <v>1.0000000000000002</v>
      </c>
      <c r="BV383">
        <f t="shared" si="1934"/>
        <v>0.99999999999999989</v>
      </c>
      <c r="BW383">
        <f t="shared" si="1935"/>
        <v>1.0000016078023524</v>
      </c>
      <c r="BX383">
        <f t="shared" si="1936"/>
        <v>0.99999999999999889</v>
      </c>
      <c r="BY383">
        <f t="shared" si="1937"/>
        <v>1</v>
      </c>
      <c r="CA383" s="83">
        <f t="shared" si="1795"/>
        <v>1.9290789953591325</v>
      </c>
      <c r="CB383" s="83">
        <f t="shared" si="1890"/>
        <v>0.67493213246852191</v>
      </c>
      <c r="CC383" s="83">
        <f t="shared" si="1891"/>
        <v>0.67885604644333686</v>
      </c>
      <c r="CD383" s="83">
        <f t="shared" si="1892"/>
        <v>0.83178696974217892</v>
      </c>
      <c r="CE383" s="83">
        <f t="shared" si="1893"/>
        <v>0.95114722836818022</v>
      </c>
      <c r="CF383" s="83">
        <f t="shared" si="1894"/>
        <v>0.8580605922929706</v>
      </c>
      <c r="CG383" s="84">
        <f t="shared" si="1766"/>
        <v>1.3095673190592163</v>
      </c>
      <c r="CH383" s="84">
        <f t="shared" si="1895"/>
        <v>1.309566940066385</v>
      </c>
      <c r="CI383" s="9"/>
      <c r="CJ383" s="84">
        <f t="shared" si="1767"/>
        <v>0.79115187086304084</v>
      </c>
      <c r="CL383" s="87">
        <f t="shared" si="1717"/>
        <v>0.25600449556162808</v>
      </c>
      <c r="CM383" s="87">
        <f t="shared" si="1768"/>
        <v>2.0283043384631587E-4</v>
      </c>
      <c r="CN383" s="92">
        <f t="shared" si="1769"/>
        <v>1</v>
      </c>
      <c r="CO383" s="92">
        <f t="shared" si="1770"/>
        <v>1</v>
      </c>
      <c r="CP383" s="5">
        <f t="shared" si="1771"/>
        <v>1</v>
      </c>
      <c r="CQ383" s="91">
        <f t="shared" si="1896"/>
        <v>1</v>
      </c>
      <c r="CR383" s="37">
        <f t="shared" si="1938"/>
        <v>1.3095673190592163</v>
      </c>
      <c r="CS383">
        <f t="shared" si="1897"/>
        <v>0.79115187086304084</v>
      </c>
      <c r="CT383" s="84">
        <f t="shared" si="1898"/>
        <v>0.81614171793741275</v>
      </c>
      <c r="CU383" s="205"/>
      <c r="CV383" s="244"/>
      <c r="CW383" s="5"/>
      <c r="CX383" s="26">
        <f t="shared" si="1899"/>
        <v>6.6864626046854614E-2</v>
      </c>
      <c r="CY383" s="26">
        <f t="shared" si="1900"/>
        <v>4.0804396640577251E-2</v>
      </c>
      <c r="CZ383" s="26">
        <f t="shared" si="1901"/>
        <v>0.15992493706447311</v>
      </c>
      <c r="DA383" s="26">
        <f t="shared" si="1902"/>
        <v>0.30322938955408568</v>
      </c>
      <c r="DB383" s="26">
        <f t="shared" si="1903"/>
        <v>0.4291766506940094</v>
      </c>
      <c r="DC383">
        <f t="shared" si="1772"/>
        <v>1</v>
      </c>
      <c r="DE383" s="26">
        <f t="shared" si="1796"/>
        <v>7.0466614692348939E-2</v>
      </c>
      <c r="DF383" s="26">
        <f t="shared" si="1797"/>
        <v>4.2205618593086025E-2</v>
      </c>
      <c r="DG383" s="26">
        <f t="shared" si="1798"/>
        <v>0.15890084580381175</v>
      </c>
      <c r="DH383" s="26">
        <f t="shared" si="1799"/>
        <v>0.30039499328576419</v>
      </c>
      <c r="DI383" s="26">
        <f t="shared" si="1800"/>
        <v>0.42794028447694615</v>
      </c>
      <c r="DJ383" s="26">
        <f t="shared" si="1801"/>
        <v>0.99990835685195711</v>
      </c>
      <c r="DK383" s="26"/>
      <c r="DL383" s="26">
        <f t="shared" si="1802"/>
        <v>7.0473073066617015E-2</v>
      </c>
      <c r="DM383" s="26">
        <f t="shared" si="1803"/>
        <v>4.2209486803333959E-2</v>
      </c>
      <c r="DN383" s="26">
        <f t="shared" si="1804"/>
        <v>0.15891540931219364</v>
      </c>
      <c r="DO383" s="26">
        <f t="shared" si="1805"/>
        <v>0.30042252495169375</v>
      </c>
      <c r="DP383" s="26">
        <f t="shared" si="1806"/>
        <v>0.42797950586616157</v>
      </c>
      <c r="DQ383" s="26">
        <f t="shared" si="1807"/>
        <v>1</v>
      </c>
      <c r="DR383" s="26"/>
      <c r="DS383" s="26"/>
      <c r="DT383" s="26">
        <f t="shared" si="1808"/>
        <v>-0.12245897864897494</v>
      </c>
      <c r="DU383" s="26">
        <f t="shared" si="1809"/>
        <v>-9.3471669592558371E-2</v>
      </c>
      <c r="DV383" s="26">
        <f t="shared" si="1810"/>
        <v>-4.0503596360200428E-2</v>
      </c>
      <c r="DW383" s="26">
        <f t="shared" si="1811"/>
        <v>-5.4964524440628002E-3</v>
      </c>
      <c r="DX383" s="26">
        <f t="shared" si="1812"/>
        <v>-5.6662214857788754E-3</v>
      </c>
      <c r="DZ383" s="26">
        <f t="shared" si="1813"/>
        <v>0.97717611503895963</v>
      </c>
      <c r="EA383" s="26">
        <f t="shared" si="1814"/>
        <v>0.65273091396695315</v>
      </c>
      <c r="EB383" s="26">
        <f t="shared" si="1904"/>
        <v>0.81614171793741275</v>
      </c>
      <c r="ED383" s="26">
        <f t="shared" si="1921"/>
        <v>-2.0790318937180845E-2</v>
      </c>
      <c r="EE383" s="26">
        <f t="shared" si="1922"/>
        <v>-1.2892823612038843E-2</v>
      </c>
      <c r="EF383" s="26">
        <f t="shared" si="1923"/>
        <v>1.4152495347693965E-2</v>
      </c>
      <c r="EG383" s="26">
        <f t="shared" si="1924"/>
        <v>-1.490461943599521E-2</v>
      </c>
      <c r="EH383" s="26">
        <f t="shared" si="1925"/>
        <v>-2.7774332014057719E-2</v>
      </c>
      <c r="EJ383" s="26">
        <f t="shared" si="1926"/>
        <v>0.98400447336435981</v>
      </c>
      <c r="EK383" s="26">
        <f t="shared" si="1815"/>
        <v>0.74336852287685318</v>
      </c>
      <c r="EL383" s="26">
        <f t="shared" si="1905"/>
        <v>0.83178696974217892</v>
      </c>
      <c r="EO383" s="26">
        <f t="shared" si="1816"/>
        <v>-6.1886245799074729E-2</v>
      </c>
      <c r="EP383" s="26">
        <f t="shared" si="1779"/>
        <v>-4.8871847494854015E-2</v>
      </c>
      <c r="EQ383" s="26">
        <f t="shared" si="1780"/>
        <v>-1.3456386837591612E-3</v>
      </c>
      <c r="ER383" s="26">
        <f t="shared" si="1781"/>
        <v>-4.1825745249491888E-3</v>
      </c>
      <c r="ES383" s="26">
        <f t="shared" si="1782"/>
        <v>-2.3992639349062154E-3</v>
      </c>
      <c r="EU383" s="26">
        <f t="shared" si="1927"/>
        <v>0.99111828985924366</v>
      </c>
      <c r="EV383" s="26">
        <f t="shared" si="1817"/>
        <v>0.68010559414661731</v>
      </c>
      <c r="EW383" s="26">
        <f t="shared" si="1906"/>
        <v>0.8580605922929706</v>
      </c>
      <c r="EX383" s="26"/>
      <c r="EY383" s="26">
        <f t="shared" si="1928"/>
        <v>-6.057273284989953E-2</v>
      </c>
      <c r="EZ383" s="26">
        <f t="shared" si="1929"/>
        <v>-4.4599822097704522E-2</v>
      </c>
      <c r="FA383" s="26">
        <f t="shared" si="1930"/>
        <v>-3.9157851845110378E-2</v>
      </c>
      <c r="FB383" s="26">
        <f t="shared" si="1931"/>
        <v>-1.3138779191140036E-3</v>
      </c>
      <c r="FC383" s="26">
        <f t="shared" si="1932"/>
        <v>-3.2669575508727385E-3</v>
      </c>
      <c r="FD383" s="26"/>
      <c r="FE383" s="26">
        <f t="shared" si="1933"/>
        <v>0.98593290172468506</v>
      </c>
      <c r="FF383" s="26">
        <f t="shared" si="1818"/>
        <v>0.95974968566090779</v>
      </c>
      <c r="FG383" s="26">
        <f t="shared" si="1907"/>
        <v>0.95114722836818022</v>
      </c>
      <c r="FW383" s="26">
        <f t="shared" si="1908"/>
        <v>1.9290789953591325</v>
      </c>
      <c r="FY383" s="8">
        <f t="shared" si="1819"/>
        <v>57</v>
      </c>
      <c r="FZ383" t="b">
        <f t="shared" si="1790"/>
        <v>0</v>
      </c>
      <c r="GD383" s="11"/>
      <c r="GE383" s="11"/>
      <c r="GF383" s="11"/>
      <c r="GG383" s="11" t="str">
        <f t="shared" ca="1" si="1909"/>
        <v/>
      </c>
      <c r="GH383" s="20" t="str">
        <f t="shared" ca="1" si="1872"/>
        <v/>
      </c>
      <c r="GI383" s="20" t="str">
        <f t="shared" ca="1" si="1873"/>
        <v/>
      </c>
      <c r="GJ383" s="20" t="str">
        <f t="shared" ca="1" si="1874"/>
        <v/>
      </c>
      <c r="GN383" s="12" t="str">
        <f t="shared" ca="1" si="1875"/>
        <v/>
      </c>
      <c r="GO383" s="12" t="str">
        <f t="shared" ca="1" si="1876"/>
        <v/>
      </c>
      <c r="GP383" s="12" t="str">
        <f t="shared" ca="1" si="1877"/>
        <v/>
      </c>
      <c r="GQ383" s="12" t="str">
        <f t="shared" ca="1" si="1878"/>
        <v/>
      </c>
      <c r="GR383" s="12" t="str">
        <f t="shared" ca="1" si="1879"/>
        <v/>
      </c>
      <c r="GY383" s="14"/>
      <c r="HA383">
        <f t="shared" si="1741"/>
        <v>1.3904218866145728</v>
      </c>
      <c r="HB383">
        <f t="shared" si="1910"/>
        <v>0.88855494401178647</v>
      </c>
      <c r="HC383">
        <f t="shared" si="1911"/>
        <v>0.9509923410995742</v>
      </c>
      <c r="HD383">
        <f t="shared" si="1912"/>
        <v>0.90504546136558406</v>
      </c>
      <c r="HE383">
        <f t="shared" si="1913"/>
        <v>1.0633550482019003</v>
      </c>
      <c r="HF383">
        <f t="shared" si="1914"/>
        <v>1.0633548218592948</v>
      </c>
      <c r="HH383">
        <f t="shared" si="1915"/>
        <v>0.84500894640136992</v>
      </c>
      <c r="HJ383">
        <f t="shared" si="1916"/>
        <v>0.74298100433268555</v>
      </c>
      <c r="HK383">
        <f t="shared" si="1917"/>
        <v>0.73982724089870633</v>
      </c>
      <c r="HL383">
        <f t="shared" si="1918"/>
        <v>0.66066318798524848</v>
      </c>
      <c r="HM383">
        <f t="shared" si="1919"/>
        <v>0.94721570019596146</v>
      </c>
      <c r="HN383">
        <f t="shared" si="1920"/>
        <v>0.93945985540572496</v>
      </c>
      <c r="HP383" s="8">
        <f t="shared" si="1820"/>
        <v>57</v>
      </c>
      <c r="HQ383" t="b">
        <f t="shared" si="1793"/>
        <v>0</v>
      </c>
      <c r="HT383" s="11"/>
      <c r="HU383" s="11"/>
      <c r="HV383" s="11"/>
      <c r="HW383" s="11" t="str">
        <f t="shared" ca="1" si="1852"/>
        <v/>
      </c>
      <c r="HX383" s="12" t="str">
        <f t="shared" ca="1" si="1853"/>
        <v/>
      </c>
      <c r="HY383" s="12" t="str">
        <f t="shared" ca="1" si="1854"/>
        <v/>
      </c>
      <c r="HZ383" s="12" t="str">
        <f t="shared" ca="1" si="1855"/>
        <v/>
      </c>
      <c r="IC383" s="12" t="str">
        <f t="shared" ca="1" si="1856"/>
        <v/>
      </c>
      <c r="ID383" s="12" t="str">
        <f t="shared" ca="1" si="1857"/>
        <v/>
      </c>
      <c r="IE383" s="12" t="str">
        <f t="shared" ca="1" si="1858"/>
        <v/>
      </c>
      <c r="IF383" s="12" t="str">
        <f t="shared" ca="1" si="1859"/>
        <v/>
      </c>
      <c r="IG383" s="12" t="str">
        <f t="shared" ca="1" si="1860"/>
        <v/>
      </c>
    </row>
    <row r="384" spans="1:241" x14ac:dyDescent="0.2">
      <c r="A384" s="182" t="s">
        <v>1080</v>
      </c>
      <c r="B384" s="1">
        <f t="shared" si="1794"/>
        <v>2007</v>
      </c>
      <c r="C384" s="42">
        <f>'Annual Data - MER Dec 2019 PNNL'!B71</f>
        <v>6589.4380000000001</v>
      </c>
      <c r="D384" s="42">
        <f>'Annual Data - MER Dec 2019 PNNL'!E71</f>
        <v>3922.63</v>
      </c>
      <c r="E384" s="42">
        <f>'Annual Data - MER Dec 2019 PNNL'!H71</f>
        <v>21283.967000000001</v>
      </c>
      <c r="F384" s="42">
        <f>'Annual Data - MER Dec 2019 PNNL'!K71</f>
        <v>28727.422999999999</v>
      </c>
      <c r="G384" s="42">
        <f>'Annual Data - MER Dec 2019 PNNL'!N71</f>
        <v>40370.589</v>
      </c>
      <c r="H384" s="42">
        <f t="shared" si="1762"/>
        <v>100894.04699999999</v>
      </c>
      <c r="I384" s="15">
        <f t="shared" si="1880"/>
        <v>3.1429810518455072</v>
      </c>
      <c r="J384" s="251">
        <f t="shared" si="1763"/>
        <v>60523.457999999991</v>
      </c>
      <c r="K384" s="251"/>
      <c r="L384" s="27">
        <f>[11]National!H316</f>
        <v>6584.0640000000003</v>
      </c>
      <c r="M384" s="42">
        <f>[10]Commercial_Total!D315</f>
        <v>3922.63</v>
      </c>
      <c r="N384" s="42">
        <f>[12]Total_Industrial!F323</f>
        <v>14816.682711496669</v>
      </c>
      <c r="O384" s="27">
        <f t="shared" si="1821"/>
        <v>27433.876174277833</v>
      </c>
      <c r="P384" s="29">
        <f t="shared" si="1764"/>
        <v>40370.589</v>
      </c>
      <c r="Q384" s="29">
        <f t="shared" si="1765"/>
        <v>93127.841885774513</v>
      </c>
      <c r="R384" s="440">
        <f t="shared" si="1822"/>
        <v>3.1647962563591925</v>
      </c>
      <c r="S384" s="27"/>
      <c r="T384" s="51">
        <f t="shared" si="1823"/>
        <v>0.99918445245254606</v>
      </c>
      <c r="U384" s="51">
        <f t="shared" si="1824"/>
        <v>1</v>
      </c>
      <c r="V384" s="51">
        <f t="shared" si="1825"/>
        <v>0.69614290942551582</v>
      </c>
      <c r="W384" s="51">
        <f t="shared" si="1826"/>
        <v>0.95497170680007859</v>
      </c>
      <c r="X384" s="51">
        <f t="shared" si="1827"/>
        <v>1</v>
      </c>
      <c r="Y384" s="51">
        <f t="shared" si="1828"/>
        <v>0.92302613142056356</v>
      </c>
      <c r="AA384" s="23">
        <f t="shared" si="1829"/>
        <v>111350.09847924336</v>
      </c>
      <c r="AB384" s="23">
        <f t="shared" si="1881"/>
        <v>82517.823695937244</v>
      </c>
      <c r="AC384" s="27">
        <f t="shared" si="1941"/>
        <v>3299.6299617693985</v>
      </c>
      <c r="AD384" s="58">
        <f t="shared" si="1941"/>
        <v>1.6006795659539554</v>
      </c>
      <c r="AE384" s="27">
        <f t="shared" si="1882"/>
        <v>3738.6112376095307</v>
      </c>
      <c r="AF384" s="27">
        <f t="shared" si="1831"/>
        <v>15626</v>
      </c>
      <c r="AI384" s="267">
        <f t="shared" si="1832"/>
        <v>59.129395392742538</v>
      </c>
      <c r="AJ384" s="267">
        <f t="shared" si="1883"/>
        <v>47.536760233209236</v>
      </c>
      <c r="AK384" s="267">
        <f t="shared" si="1833"/>
        <v>4490.4073739078758</v>
      </c>
      <c r="AL384" s="51">
        <f t="shared" si="1834"/>
        <v>17.138893228719446</v>
      </c>
      <c r="AM384" s="231">
        <f t="shared" si="1835"/>
        <v>10798.284826697565</v>
      </c>
      <c r="AN384" s="15"/>
      <c r="AO384" s="34">
        <f t="shared" si="1836"/>
        <v>5.9598004534605478</v>
      </c>
      <c r="AP384" s="34">
        <f t="shared" si="1837"/>
        <v>6.4568057724305641</v>
      </c>
      <c r="AR384" s="26">
        <f t="shared" si="1838"/>
        <v>0.72055950766019516</v>
      </c>
      <c r="AS384" s="26">
        <f t="shared" si="1884"/>
        <v>0.74091158523737888</v>
      </c>
      <c r="AT384" s="26">
        <f t="shared" si="1839"/>
        <v>0.5857891765885257</v>
      </c>
      <c r="AU384" s="26">
        <f t="shared" si="1840"/>
        <v>0.88425714189801541</v>
      </c>
      <c r="AV384" s="26">
        <f t="shared" si="1841"/>
        <v>0.93147325274719894</v>
      </c>
      <c r="AW384" s="26">
        <f t="shared" si="1842"/>
        <v>0.67568450545127234</v>
      </c>
      <c r="AZ384" s="34">
        <f t="shared" si="1885"/>
        <v>7.1259502418560965</v>
      </c>
      <c r="BA384" s="34">
        <f t="shared" si="1886"/>
        <v>5.2808027451642934</v>
      </c>
      <c r="BB384" s="34">
        <f t="shared" si="1887"/>
        <v>0.21116280313384095</v>
      </c>
      <c r="BC384">
        <f t="shared" si="1888"/>
        <v>1.0243693625713269E-4</v>
      </c>
      <c r="BD384" s="34">
        <f t="shared" si="1889"/>
        <v>0.23925580683537251</v>
      </c>
      <c r="BE384" s="34"/>
      <c r="BI384" s="258">
        <f>[11]National!CQ316</f>
        <v>0.67596923532289943</v>
      </c>
      <c r="BJ384" s="258">
        <f>[10]Commercial_Total!Y315</f>
        <v>0.77085667123528678</v>
      </c>
      <c r="BK384" s="258">
        <f>[12]Total_Industrial!Z323</f>
        <v>0.77644873875133669</v>
      </c>
      <c r="BL384" s="51">
        <f t="shared" si="1848"/>
        <v>0.83227345465368552</v>
      </c>
      <c r="BM384" s="258">
        <f>[14]Elec_Power_Sector!AF67</f>
        <v>0.96329994984220713</v>
      </c>
      <c r="BO384" s="258">
        <f>[11]National!CU316</f>
        <v>1.0659649433838445</v>
      </c>
      <c r="BP384" s="258">
        <f>[10]Commercial_Total!X315</f>
        <v>0.96115349699196162</v>
      </c>
      <c r="BQ384" s="258">
        <f>[12]Total_Industrial!AD323</f>
        <v>0.7544480058903309</v>
      </c>
      <c r="BR384" s="51">
        <f t="shared" si="1849"/>
        <v>1.0624598645477161</v>
      </c>
      <c r="BS384" s="263">
        <f t="shared" si="1942"/>
        <v>0.96696076118324148</v>
      </c>
      <c r="BU384">
        <f t="shared" si="1940"/>
        <v>1</v>
      </c>
      <c r="BV384">
        <f t="shared" si="1934"/>
        <v>0.99999999999999989</v>
      </c>
      <c r="BW384">
        <f t="shared" si="1935"/>
        <v>1.000001751549062</v>
      </c>
      <c r="BX384">
        <f t="shared" si="1936"/>
        <v>0.999999999999999</v>
      </c>
      <c r="BY384">
        <f t="shared" si="1937"/>
        <v>1</v>
      </c>
      <c r="CA384" s="83">
        <f t="shared" si="1795"/>
        <v>1.9652626680585075</v>
      </c>
      <c r="CB384" s="83">
        <f t="shared" si="1890"/>
        <v>0.67251804895971601</v>
      </c>
      <c r="CC384" s="83">
        <f t="shared" si="1891"/>
        <v>0.67568450545127234</v>
      </c>
      <c r="CD384" s="83">
        <f t="shared" si="1892"/>
        <v>0.82545097164891157</v>
      </c>
      <c r="CE384" s="83">
        <f t="shared" si="1893"/>
        <v>0.95695275516273137</v>
      </c>
      <c r="CF384" s="83">
        <f t="shared" si="1894"/>
        <v>0.8553863494799856</v>
      </c>
      <c r="CG384" s="84">
        <f t="shared" si="1766"/>
        <v>1.3278979486959457</v>
      </c>
      <c r="CH384" s="84">
        <f t="shared" si="1895"/>
        <v>1.3278975339489605</v>
      </c>
      <c r="CI384" s="9"/>
      <c r="CJ384" s="84">
        <f t="shared" si="1767"/>
        <v>0.78991758157117964</v>
      </c>
      <c r="CL384" s="87">
        <f t="shared" si="1717"/>
        <v>0.27653885348800317</v>
      </c>
      <c r="CM384" s="87">
        <f t="shared" si="1768"/>
        <v>1.947507852505511E-4</v>
      </c>
      <c r="CN384" s="92">
        <f t="shared" si="1769"/>
        <v>1</v>
      </c>
      <c r="CO384" s="92">
        <f t="shared" si="1770"/>
        <v>1</v>
      </c>
      <c r="CP384" s="5">
        <f t="shared" si="1771"/>
        <v>1</v>
      </c>
      <c r="CQ384" s="91">
        <f t="shared" si="1896"/>
        <v>1</v>
      </c>
      <c r="CR384" s="37">
        <f t="shared" si="1938"/>
        <v>1.3278979486959457</v>
      </c>
      <c r="CS384">
        <f t="shared" si="1897"/>
        <v>0.78991758157117964</v>
      </c>
      <c r="CT384" s="84">
        <f t="shared" si="1898"/>
        <v>0.81856406819842042</v>
      </c>
      <c r="CU384" s="205"/>
      <c r="CV384" s="244"/>
      <c r="CW384" s="5"/>
      <c r="CX384" s="26">
        <f t="shared" si="1899"/>
        <v>7.069920086922718E-2</v>
      </c>
      <c r="CY384" s="26">
        <f t="shared" si="1900"/>
        <v>4.2120915942745481E-2</v>
      </c>
      <c r="CZ384" s="26">
        <f t="shared" si="1901"/>
        <v>0.15910046245536322</v>
      </c>
      <c r="DA384" s="26">
        <f t="shared" si="1902"/>
        <v>0.29458296916110993</v>
      </c>
      <c r="DB384" s="26">
        <f t="shared" si="1903"/>
        <v>0.43349645157155414</v>
      </c>
      <c r="DC384">
        <f t="shared" ref="DC384:DC387" si="1943">SUM(CX384:DB384)</f>
        <v>0.99999999999999989</v>
      </c>
      <c r="DE384" s="26">
        <f t="shared" ref="DE384:DE387" si="1944">(CX384-CX383)/LN(CX384/CX383)</f>
        <v>6.8764095048053087E-2</v>
      </c>
      <c r="DF384" s="26">
        <f t="shared" ref="DF384:DF387" si="1945">(CY384-CY383)/LN(CY384/CY383)</f>
        <v>4.1459172555255802E-2</v>
      </c>
      <c r="DG384" s="26">
        <f t="shared" ref="DG384:DG387" si="1946">(CZ384-CZ383)/LN(CZ384/CZ383)</f>
        <v>0.1595123446368929</v>
      </c>
      <c r="DH384" s="26">
        <f t="shared" ref="DH384:DH387" si="1947">(DA384-DA383)/LN(DA384/DA383)</f>
        <v>0.29888533537106304</v>
      </c>
      <c r="DI384" s="26">
        <f t="shared" ref="DI384:DI387" si="1948">(DB384-DB383)/LN(DB384/DB383)</f>
        <v>0.43133294590380733</v>
      </c>
      <c r="DJ384" s="26">
        <f t="shared" ref="DJ384:DJ387" si="1949">SUM(DE384:DI384)</f>
        <v>0.99995389351507225</v>
      </c>
      <c r="DK384" s="26"/>
      <c r="DL384" s="26">
        <f t="shared" ref="DL384:DL387" si="1950">DE384/$DJ384</f>
        <v>6.8767265664950991E-2</v>
      </c>
      <c r="DM384" s="26">
        <f t="shared" ref="DM384:DM387" si="1951">DF384/$DJ384</f>
        <v>4.1461084180108639E-2</v>
      </c>
      <c r="DN384" s="26">
        <f t="shared" ref="DN384:DN387" si="1952">DG384/$DJ384</f>
        <v>0.15951969952951495</v>
      </c>
      <c r="DO384" s="26">
        <f t="shared" ref="DO384:DO387" si="1953">DH384/$DJ384</f>
        <v>0.29889911655867557</v>
      </c>
      <c r="DP384" s="26">
        <f t="shared" ref="DP384:DP387" si="1954">DI384/$DJ384</f>
        <v>0.43135283406674979</v>
      </c>
      <c r="DQ384" s="26">
        <f t="shared" ref="DQ384:DQ387" si="1955">SUM(DL384:DP384)</f>
        <v>1</v>
      </c>
      <c r="DR384" s="26"/>
      <c r="DS384" s="26"/>
      <c r="DT384" s="26">
        <f t="shared" ref="DT384:DT387" si="1956">LN(AR384/AR383)</f>
        <v>6.4199059144435952E-2</v>
      </c>
      <c r="DU384" s="26">
        <f t="shared" ref="DU384:DU387" si="1957">LN(AS384/AS383)</f>
        <v>2.9696416755149085E-2</v>
      </c>
      <c r="DV384" s="26">
        <f t="shared" ref="DV384:DV387" si="1958">LN(AT384/AT383)</f>
        <v>-5.7727467538064943E-3</v>
      </c>
      <c r="DW384" s="26">
        <f t="shared" ref="DW384:DW387" si="1959">LN(AU384/AU383)</f>
        <v>-1.0966404224280935E-2</v>
      </c>
      <c r="DX384" s="26">
        <f t="shared" ref="DX384:DX387" si="1960">LN(AV384/AV383)</f>
        <v>3.5152916770297511E-3</v>
      </c>
      <c r="DZ384" s="26">
        <f t="shared" ref="DZ384:DZ387" si="1961">EXP(SUMPRODUCT($DL384:$DP384,DT384:DX384))</f>
        <v>1.0029680510232089</v>
      </c>
      <c r="EA384" s="26">
        <f t="shared" ref="EA384:EA387" si="1962">IF(ISERR(DZ384),EA383,DZ384*EA383)</f>
        <v>0.65466825262403283</v>
      </c>
      <c r="EB384" s="26">
        <f t="shared" si="1904"/>
        <v>0.81856406819842042</v>
      </c>
      <c r="ED384" s="26">
        <f t="shared" ref="ED384:ED387" si="1963">LN(AZ384/AZ383)</f>
        <v>-1.3117695788137283E-2</v>
      </c>
      <c r="EE384" s="26">
        <f t="shared" ref="EE384:EE387" si="1964">LN(BA384/BA383)</f>
        <v>-2.6246578090972964E-3</v>
      </c>
      <c r="EF384" s="26">
        <f t="shared" ref="EF384:EF387" si="1965">LN(BB384/BB383)</f>
        <v>-4.0788107246796821E-3</v>
      </c>
      <c r="EG384" s="26">
        <f t="shared" ref="EG384:EG387" si="1966">LN(BC384/BC383)</f>
        <v>-2.2645321489256673E-2</v>
      </c>
      <c r="EH384" s="26">
        <f t="shared" ref="EH384:EH387" si="1967">LN(BD384/BD383)</f>
        <v>1.8168739155255834E-3</v>
      </c>
      <c r="EJ384" s="26">
        <f t="shared" ref="EJ384:EJ387" si="1968">EXP(SUMPRODUCT($DL384:$DP384,ED384:EH384))</f>
        <v>0.99238266728891977</v>
      </c>
      <c r="EK384" s="26">
        <f t="shared" ref="EK384:EK387" si="1969">IF(ISERR(EJ384),EK383,EJ384*EK383)</f>
        <v>0.73770603751115593</v>
      </c>
      <c r="EL384" s="26">
        <f t="shared" si="1905"/>
        <v>0.82545097164891157</v>
      </c>
      <c r="EO384" s="26">
        <f t="shared" ref="EO384:EO387" si="1970">LN(BI384/BI383)</f>
        <v>8.0046651573267031E-3</v>
      </c>
      <c r="EP384" s="26">
        <f t="shared" ref="EP384:EP387" si="1971">LN(BJ384/BJ383)</f>
        <v>-5.3627837399827039E-3</v>
      </c>
      <c r="EQ384" s="26">
        <f t="shared" ref="EQ384:EQ387" si="1972">LN(BK384/BK383)</f>
        <v>-1.0948210870413337E-2</v>
      </c>
      <c r="ER384" s="26">
        <f t="shared" ref="ER384:ER387" si="1973">LN(BL384/BL383)</f>
        <v>-7.0138218834343161E-3</v>
      </c>
      <c r="ES384" s="26">
        <f t="shared" ref="ES384:ES387" si="1974">LN(BM384/BM383)</f>
        <v>9.1175613765247015E-4</v>
      </c>
      <c r="EU384" s="26">
        <f t="shared" ref="EU384:EU387" si="1975">EXP(SUMPRODUCT($DL384:$DP384,EO384:ES384))</f>
        <v>0.99688338698105372</v>
      </c>
      <c r="EV384" s="26">
        <f t="shared" ref="EV384:EV387" si="1976">IF(ISERR(EU384),EV383,EU384*EV383)</f>
        <v>0.67798596819764179</v>
      </c>
      <c r="EW384" s="26">
        <f t="shared" si="1906"/>
        <v>0.8553863494799856</v>
      </c>
      <c r="EX384" s="26"/>
      <c r="EY384" s="26">
        <f t="shared" ref="EY384:EY387" si="1977">LN(BO384/BO383)</f>
        <v>5.6194393987108987E-2</v>
      </c>
      <c r="EZ384" s="26">
        <f t="shared" ref="EZ384:EZ387" si="1978">LN(BP384/BP383)</f>
        <v>3.5059200495131719E-2</v>
      </c>
      <c r="FA384" s="26">
        <f t="shared" ref="FA384:FA387" si="1979">LN(BQ384/BQ383)</f>
        <v>5.1756078630749141E-3</v>
      </c>
      <c r="FB384" s="26">
        <f t="shared" ref="FB384:FB387" si="1980">LN(BR384/BR383)</f>
        <v>-3.9525823408464774E-3</v>
      </c>
      <c r="FC384" s="26">
        <f t="shared" ref="FC384:FC387" si="1981">LN(BS384/BS383)</f>
        <v>2.6035355393772635E-3</v>
      </c>
      <c r="FD384" s="26"/>
      <c r="FE384" s="26">
        <f t="shared" ref="FE384:FE387" si="1982">EXP(SUMPRODUCT($DL384:$DP384,EY384:FC384))</f>
        <v>1.0061037099424779</v>
      </c>
      <c r="FF384" s="26">
        <f t="shared" ref="FF384:FF387" si="1983">IF(ISERR(FE384),FF383,FE384*FF383)</f>
        <v>0.96560771935956635</v>
      </c>
      <c r="FG384" s="26">
        <f t="shared" si="1907"/>
        <v>0.95695275516273137</v>
      </c>
      <c r="FW384" s="26">
        <f t="shared" si="1908"/>
        <v>1.9652626680585075</v>
      </c>
      <c r="FY384" s="8">
        <f t="shared" si="1819"/>
        <v>58</v>
      </c>
      <c r="FZ384" t="b">
        <f t="shared" si="1790"/>
        <v>0</v>
      </c>
      <c r="GD384" s="11"/>
      <c r="GE384" s="11"/>
      <c r="GF384" s="11"/>
      <c r="GG384" s="11" t="str">
        <f t="shared" ca="1" si="1909"/>
        <v/>
      </c>
      <c r="GH384" s="20" t="str">
        <f t="shared" ca="1" si="1872"/>
        <v/>
      </c>
      <c r="GI384" s="20" t="str">
        <f t="shared" ca="1" si="1873"/>
        <v/>
      </c>
      <c r="GJ384" s="20" t="str">
        <f t="shared" ca="1" si="1874"/>
        <v/>
      </c>
      <c r="GN384" s="12" t="str">
        <f t="shared" ca="1" si="1875"/>
        <v/>
      </c>
      <c r="GO384" s="12" t="str">
        <f t="shared" ca="1" si="1876"/>
        <v/>
      </c>
      <c r="GP384" s="12" t="str">
        <f t="shared" ca="1" si="1877"/>
        <v/>
      </c>
      <c r="GQ384" s="12" t="str">
        <f t="shared" ca="1" si="1878"/>
        <v/>
      </c>
      <c r="GR384" s="12" t="str">
        <f t="shared" ca="1" si="1879"/>
        <v/>
      </c>
      <c r="GY384" s="14"/>
      <c r="HA384">
        <f t="shared" si="1741"/>
        <v>1.416501985242127</v>
      </c>
      <c r="HB384">
        <f t="shared" si="1910"/>
        <v>0.88178652537117352</v>
      </c>
      <c r="HC384">
        <f t="shared" si="1911"/>
        <v>0.95679692250716397</v>
      </c>
      <c r="HD384">
        <f t="shared" si="1912"/>
        <v>0.90222478489795388</v>
      </c>
      <c r="HE384">
        <f t="shared" si="1913"/>
        <v>1.0782393288931278</v>
      </c>
      <c r="HF384">
        <f t="shared" si="1914"/>
        <v>1.0782390746578521</v>
      </c>
      <c r="HH384">
        <f t="shared" si="1915"/>
        <v>0.84369063378342424</v>
      </c>
      <c r="HJ384">
        <f t="shared" si="1916"/>
        <v>0.79224408887866804</v>
      </c>
      <c r="HK384">
        <f t="shared" si="1917"/>
        <v>0.76212693063637693</v>
      </c>
      <c r="HL384">
        <f t="shared" si="1918"/>
        <v>0.65686033372943953</v>
      </c>
      <c r="HM384">
        <f t="shared" si="1919"/>
        <v>0.93688489934246266</v>
      </c>
      <c r="HN384">
        <f t="shared" si="1920"/>
        <v>0.94276814220607996</v>
      </c>
      <c r="HP384" s="8">
        <f t="shared" si="1820"/>
        <v>58</v>
      </c>
      <c r="HQ384" t="b">
        <f t="shared" si="1793"/>
        <v>0</v>
      </c>
      <c r="HT384" s="11"/>
      <c r="HU384" s="11"/>
      <c r="HV384" s="11"/>
      <c r="HW384" s="11" t="str">
        <f t="shared" ca="1" si="1852"/>
        <v/>
      </c>
      <c r="HX384" s="12" t="str">
        <f t="shared" ca="1" si="1853"/>
        <v/>
      </c>
      <c r="HY384" s="12" t="str">
        <f t="shared" ca="1" si="1854"/>
        <v/>
      </c>
      <c r="HZ384" s="12" t="str">
        <f t="shared" ca="1" si="1855"/>
        <v/>
      </c>
      <c r="IC384" s="12" t="str">
        <f t="shared" ca="1" si="1856"/>
        <v/>
      </c>
      <c r="ID384" s="12" t="str">
        <f t="shared" ca="1" si="1857"/>
        <v/>
      </c>
      <c r="IE384" s="12" t="str">
        <f t="shared" ca="1" si="1858"/>
        <v/>
      </c>
      <c r="IF384" s="12" t="str">
        <f t="shared" ca="1" si="1859"/>
        <v/>
      </c>
      <c r="IG384" s="12" t="str">
        <f t="shared" ca="1" si="1860"/>
        <v/>
      </c>
    </row>
    <row r="385" spans="1:241" x14ac:dyDescent="0.2">
      <c r="A385" s="182" t="s">
        <v>1080</v>
      </c>
      <c r="B385" s="1">
        <f t="shared" si="1794"/>
        <v>2008</v>
      </c>
      <c r="C385" s="42">
        <f>'Annual Data - MER Dec 2019 PNNL'!B72</f>
        <v>6889.4080000000004</v>
      </c>
      <c r="D385" s="42">
        <f>'Annual Data - MER Dec 2019 PNNL'!E72</f>
        <v>4100.1509999999998</v>
      </c>
      <c r="E385" s="42">
        <f>'Annual Data - MER Dec 2019 PNNL'!H72</f>
        <v>20454.863000000001</v>
      </c>
      <c r="F385" s="42">
        <f>'Annual Data - MER Dec 2019 PNNL'!K72</f>
        <v>27339.49</v>
      </c>
      <c r="G385" s="42">
        <f>'Annual Data - MER Dec 2019 PNNL'!N72</f>
        <v>39969.266000000003</v>
      </c>
      <c r="H385" s="42">
        <f t="shared" si="1762"/>
        <v>98753.178000000014</v>
      </c>
      <c r="I385" s="15">
        <f t="shared" si="1880"/>
        <v>3.1372343495872586</v>
      </c>
      <c r="J385" s="251">
        <f t="shared" si="1763"/>
        <v>58783.912000000011</v>
      </c>
      <c r="K385" s="251"/>
      <c r="L385" s="27">
        <f>[11]National!H317</f>
        <v>6878.6230000000005</v>
      </c>
      <c r="M385" s="42">
        <f>[10]Commercial_Total!D316</f>
        <v>4100.1509999999998</v>
      </c>
      <c r="N385" s="42">
        <f>[12]Total_Industrial!F324</f>
        <v>14056.073993752443</v>
      </c>
      <c r="O385" s="27">
        <f t="shared" si="1821"/>
        <v>26758.707025675747</v>
      </c>
      <c r="P385" s="29">
        <f t="shared" si="1764"/>
        <v>39969.266000000003</v>
      </c>
      <c r="Q385" s="29">
        <f t="shared" si="1765"/>
        <v>91762.8210194282</v>
      </c>
      <c r="R385" s="440">
        <f t="shared" si="1822"/>
        <v>3.1571300813112653</v>
      </c>
      <c r="S385" s="27"/>
      <c r="T385" s="51">
        <f t="shared" si="1823"/>
        <v>0.99843455344784349</v>
      </c>
      <c r="U385" s="51">
        <f t="shared" si="1824"/>
        <v>1</v>
      </c>
      <c r="V385" s="51">
        <f t="shared" si="1825"/>
        <v>0.68717517168178743</v>
      </c>
      <c r="W385" s="51">
        <f t="shared" si="1826"/>
        <v>0.97875662734292945</v>
      </c>
      <c r="X385" s="51">
        <f t="shared" si="1827"/>
        <v>1</v>
      </c>
      <c r="Y385" s="51">
        <f t="shared" si="1828"/>
        <v>0.92921385293978276</v>
      </c>
      <c r="AA385" s="23">
        <f t="shared" si="1829"/>
        <v>111917.70122331496</v>
      </c>
      <c r="AB385" s="23">
        <f t="shared" si="1881"/>
        <v>83695.975468329925</v>
      </c>
      <c r="AC385" s="27">
        <f t="shared" si="1941"/>
        <v>3178.2131946847826</v>
      </c>
      <c r="AD385" s="58">
        <f t="shared" si="1941"/>
        <v>1.5722922441177867</v>
      </c>
      <c r="AE385" s="27">
        <f t="shared" si="1882"/>
        <v>3710.4336861936868</v>
      </c>
      <c r="AF385" s="27">
        <f t="shared" si="1831"/>
        <v>15604.7</v>
      </c>
      <c r="AI385" s="267">
        <f t="shared" si="1832"/>
        <v>61.461439297030786</v>
      </c>
      <c r="AJ385" s="267">
        <f t="shared" si="1883"/>
        <v>48.988627912598659</v>
      </c>
      <c r="AK385" s="267">
        <f t="shared" si="1833"/>
        <v>4422.6340817097189</v>
      </c>
      <c r="AL385" s="51">
        <f t="shared" si="1834"/>
        <v>17.018914343554535</v>
      </c>
      <c r="AM385" s="231">
        <f t="shared" si="1835"/>
        <v>10772.127837434038</v>
      </c>
      <c r="AN385" s="15"/>
      <c r="AO385" s="34">
        <f t="shared" si="1836"/>
        <v>5.8804604394463329</v>
      </c>
      <c r="AP385" s="34">
        <f t="shared" si="1837"/>
        <v>6.3284252821265392</v>
      </c>
      <c r="AR385" s="26">
        <f t="shared" si="1838"/>
        <v>0.74897813762173449</v>
      </c>
      <c r="AS385" s="26">
        <f t="shared" si="1884"/>
        <v>0.76354050606862733</v>
      </c>
      <c r="AT385" s="26">
        <f t="shared" si="1839"/>
        <v>0.5769479161580936</v>
      </c>
      <c r="AU385" s="26">
        <f t="shared" si="1840"/>
        <v>0.87806699970690494</v>
      </c>
      <c r="AV385" s="26">
        <f t="shared" si="1841"/>
        <v>0.92921691886988422</v>
      </c>
      <c r="AW385" s="26">
        <f t="shared" si="1842"/>
        <v>0.66668943614478837</v>
      </c>
      <c r="AZ385" s="34">
        <f t="shared" si="1885"/>
        <v>7.1720508067002218</v>
      </c>
      <c r="BA385" s="34">
        <f t="shared" si="1886"/>
        <v>5.3635107030785543</v>
      </c>
      <c r="BB385" s="34">
        <f t="shared" si="1887"/>
        <v>0.20367025285233181</v>
      </c>
      <c r="BC385">
        <f t="shared" si="1888"/>
        <v>1.0075760790773207E-4</v>
      </c>
      <c r="BD385" s="34">
        <f t="shared" si="1889"/>
        <v>0.23777667537304059</v>
      </c>
      <c r="BE385" s="26"/>
      <c r="BF385" s="26"/>
      <c r="BG385" s="26"/>
      <c r="BH385" s="26"/>
      <c r="BI385" s="258">
        <f>[11]National!CQ317</f>
        <v>0.66948850264967819</v>
      </c>
      <c r="BJ385" s="258">
        <f>[10]Commercial_Total!Y316</f>
        <v>0.77149080158053029</v>
      </c>
      <c r="BK385" s="258">
        <f>[12]Total_Industrial!Z324</f>
        <v>0.7782057526794226</v>
      </c>
      <c r="BL385" s="205">
        <f t="shared" si="1848"/>
        <v>0.82243070151547848</v>
      </c>
      <c r="BM385" s="258">
        <f>[14]Elec_Power_Sector!AF68</f>
        <v>0.96207519174824729</v>
      </c>
      <c r="BN385" s="3"/>
      <c r="BO385" s="258">
        <f>[11]National!CU317</f>
        <v>1.11873188958056</v>
      </c>
      <c r="BP385" s="258">
        <f>[10]Commercial_Total!X316</f>
        <v>0.98969489267322996</v>
      </c>
      <c r="BQ385" s="258">
        <f>[12]Total_Industrial!AD324</f>
        <v>0.74138356609650657</v>
      </c>
      <c r="BR385" s="51">
        <f t="shared" si="1849"/>
        <v>1.0676486153652887</v>
      </c>
      <c r="BS385" s="263">
        <f t="shared" si="1942"/>
        <v>0.96584646069227265</v>
      </c>
      <c r="BU385">
        <f t="shared" si="1940"/>
        <v>0.99999999999999967</v>
      </c>
      <c r="BV385">
        <f t="shared" si="1934"/>
        <v>0.99999999999999967</v>
      </c>
      <c r="BW385">
        <f t="shared" si="1935"/>
        <v>1.0000018024507302</v>
      </c>
      <c r="BX385">
        <f t="shared" si="1936"/>
        <v>0.99999999999999845</v>
      </c>
      <c r="BY385">
        <f t="shared" si="1937"/>
        <v>1</v>
      </c>
      <c r="CA385" s="83">
        <f t="shared" si="1795"/>
        <v>1.962583793437386</v>
      </c>
      <c r="CB385" s="83">
        <f t="shared" si="1890"/>
        <v>0.65914639122263441</v>
      </c>
      <c r="CC385" s="83">
        <f t="shared" si="1891"/>
        <v>0.66668943614478837</v>
      </c>
      <c r="CD385" s="83">
        <f t="shared" si="1892"/>
        <v>0.81557499627117924</v>
      </c>
      <c r="CE385" s="83">
        <f t="shared" si="1893"/>
        <v>0.95981578476466223</v>
      </c>
      <c r="CF385" s="83">
        <f t="shared" si="1894"/>
        <v>0.85167112279161328</v>
      </c>
      <c r="CG385" s="411">
        <f t="shared" si="1766"/>
        <v>1.3084343016999314</v>
      </c>
      <c r="CH385" s="411">
        <f t="shared" si="1895"/>
        <v>1.308433882633671</v>
      </c>
      <c r="CI385" s="9"/>
      <c r="CJ385" s="84">
        <f t="shared" si="1767"/>
        <v>0.78280175508045835</v>
      </c>
      <c r="CL385" s="87">
        <f t="shared" si="1717"/>
        <v>0.28971133473275656</v>
      </c>
      <c r="CM385" s="87">
        <f t="shared" si="1768"/>
        <v>1.877012696720254E-4</v>
      </c>
      <c r="CN385" s="92">
        <f t="shared" si="1769"/>
        <v>1</v>
      </c>
      <c r="CO385" s="92">
        <f t="shared" si="1770"/>
        <v>1</v>
      </c>
      <c r="CP385" s="5">
        <f t="shared" si="1771"/>
        <v>1</v>
      </c>
      <c r="CQ385" s="91">
        <f t="shared" si="1896"/>
        <v>1</v>
      </c>
      <c r="CR385" s="37">
        <f t="shared" si="1938"/>
        <v>1.3084343016999314</v>
      </c>
      <c r="CS385">
        <f t="shared" si="1897"/>
        <v>0.78280175508045835</v>
      </c>
      <c r="CT385" s="84">
        <f t="shared" si="1898"/>
        <v>0.8174471252710076</v>
      </c>
      <c r="CU385" s="205"/>
      <c r="CV385" s="244"/>
      <c r="CW385" s="5"/>
      <c r="CX385" s="26">
        <f t="shared" si="1899"/>
        <v>7.4960892914829255E-2</v>
      </c>
      <c r="CY385" s="26">
        <f t="shared" si="1900"/>
        <v>4.4682050469349761E-2</v>
      </c>
      <c r="CZ385" s="26">
        <f t="shared" si="1901"/>
        <v>0.15317831162553802</v>
      </c>
      <c r="DA385" s="26">
        <f t="shared" si="1902"/>
        <v>0.29160728417460424</v>
      </c>
      <c r="DB385" s="26">
        <f t="shared" si="1903"/>
        <v>0.43557146081567866</v>
      </c>
      <c r="DC385">
        <f t="shared" si="1943"/>
        <v>1</v>
      </c>
      <c r="DE385" s="26">
        <f t="shared" si="1944"/>
        <v>7.2809260866207301E-2</v>
      </c>
      <c r="DF385" s="26">
        <f t="shared" si="1945"/>
        <v>4.3388885837967392E-2</v>
      </c>
      <c r="DG385" s="26">
        <f t="shared" si="1946"/>
        <v>0.15612066699628097</v>
      </c>
      <c r="DH385" s="26">
        <f t="shared" si="1947"/>
        <v>0.29309260906600998</v>
      </c>
      <c r="DI385" s="26">
        <f t="shared" si="1948"/>
        <v>0.4345331304679797</v>
      </c>
      <c r="DJ385" s="26">
        <f t="shared" si="1949"/>
        <v>0.99994455323444531</v>
      </c>
      <c r="DK385" s="26"/>
      <c r="DL385" s="26">
        <f t="shared" si="1950"/>
        <v>7.2813298128077866E-2</v>
      </c>
      <c r="DM385" s="26">
        <f t="shared" si="1951"/>
        <v>4.339129174474788E-2</v>
      </c>
      <c r="DN385" s="26">
        <f t="shared" si="1952"/>
        <v>0.15612932386229736</v>
      </c>
      <c r="DO385" s="26">
        <f t="shared" si="1953"/>
        <v>0.29310886100430811</v>
      </c>
      <c r="DP385" s="26">
        <f t="shared" si="1954"/>
        <v>0.43455722526056884</v>
      </c>
      <c r="DQ385" s="26">
        <f t="shared" si="1955"/>
        <v>1</v>
      </c>
      <c r="DR385" s="26"/>
      <c r="DS385" s="26"/>
      <c r="DT385" s="26">
        <f t="shared" si="1956"/>
        <v>3.8681790133785955E-2</v>
      </c>
      <c r="DU385" s="26">
        <f t="shared" si="1957"/>
        <v>3.0084876377562759E-2</v>
      </c>
      <c r="DV385" s="26">
        <f t="shared" si="1958"/>
        <v>-1.5207962121523727E-2</v>
      </c>
      <c r="DW385" s="26">
        <f t="shared" si="1959"/>
        <v>-7.0250046541019814E-3</v>
      </c>
      <c r="DX385" s="26">
        <f t="shared" si="1960"/>
        <v>-2.4252667291923186E-3</v>
      </c>
      <c r="DZ385" s="26">
        <f t="shared" si="1961"/>
        <v>0.99863548502700461</v>
      </c>
      <c r="EA385" s="26">
        <f t="shared" si="1962"/>
        <v>0.65377494799098257</v>
      </c>
      <c r="EB385" s="26">
        <f t="shared" si="1904"/>
        <v>0.8174471252710076</v>
      </c>
      <c r="ED385" s="26">
        <f t="shared" si="1963"/>
        <v>6.448555212824318E-3</v>
      </c>
      <c r="EE385" s="26">
        <f t="shared" si="1964"/>
        <v>1.5540621362306665E-2</v>
      </c>
      <c r="EF385" s="26">
        <f t="shared" si="1965"/>
        <v>-3.6127136334128215E-2</v>
      </c>
      <c r="EG385" s="26">
        <f t="shared" si="1966"/>
        <v>-1.6529642495148687E-2</v>
      </c>
      <c r="EH385" s="26">
        <f t="shared" si="1967"/>
        <v>-6.2014066454450303E-3</v>
      </c>
      <c r="EJ385" s="26">
        <f t="shared" si="1968"/>
        <v>0.98803566084851269</v>
      </c>
      <c r="EK385" s="26">
        <f t="shared" si="1969"/>
        <v>0.72887987228427265</v>
      </c>
      <c r="EL385" s="26">
        <f t="shared" si="1905"/>
        <v>0.81557499627117924</v>
      </c>
      <c r="EO385" s="26">
        <f t="shared" si="1970"/>
        <v>-9.6335731862840848E-3</v>
      </c>
      <c r="EP385" s="26">
        <f t="shared" si="1971"/>
        <v>8.2229250172433425E-4</v>
      </c>
      <c r="EQ385" s="26">
        <f t="shared" si="1972"/>
        <v>2.2603281768797949E-3</v>
      </c>
      <c r="ER385" s="26">
        <f t="shared" si="1973"/>
        <v>-1.1896832665951755E-2</v>
      </c>
      <c r="ES385" s="26">
        <f t="shared" si="1974"/>
        <v>-1.2722281831725791E-3</v>
      </c>
      <c r="EU385" s="26">
        <f t="shared" si="1975"/>
        <v>0.99565666825215182</v>
      </c>
      <c r="EV385" s="26">
        <f t="shared" si="1976"/>
        <v>0.67504125021737338</v>
      </c>
      <c r="EW385" s="26">
        <f t="shared" si="1906"/>
        <v>0.85167112279161328</v>
      </c>
      <c r="EX385" s="26"/>
      <c r="EY385" s="26">
        <f t="shared" si="1977"/>
        <v>4.8315363320069839E-2</v>
      </c>
      <c r="EZ385" s="26">
        <f t="shared" si="1978"/>
        <v>2.9262583875838421E-2</v>
      </c>
      <c r="FA385" s="26">
        <f t="shared" si="1979"/>
        <v>-1.7468239396825656E-2</v>
      </c>
      <c r="FB385" s="26">
        <f t="shared" si="1980"/>
        <v>4.8718280118494085E-3</v>
      </c>
      <c r="FC385" s="26">
        <f t="shared" si="1981"/>
        <v>-1.1530385460196803E-3</v>
      </c>
      <c r="FD385" s="26"/>
      <c r="FE385" s="26">
        <f t="shared" si="1982"/>
        <v>1.0029918191744418</v>
      </c>
      <c r="FF385" s="26">
        <f t="shared" si="1983"/>
        <v>0.96849664304933536</v>
      </c>
      <c r="FG385" s="26">
        <f t="shared" si="1907"/>
        <v>0.95981578476466223</v>
      </c>
      <c r="FW385" s="26">
        <f t="shared" si="1908"/>
        <v>1.962583793437386</v>
      </c>
      <c r="FY385" s="8">
        <f t="shared" si="1819"/>
        <v>59</v>
      </c>
      <c r="FZ385" t="b">
        <f t="shared" si="1790"/>
        <v>0</v>
      </c>
      <c r="GD385" s="11"/>
      <c r="GE385" s="11"/>
      <c r="GF385" s="11"/>
      <c r="GG385" s="11" t="str">
        <f t="shared" ca="1" si="1909"/>
        <v/>
      </c>
      <c r="GH385" s="20" t="str">
        <f t="shared" ca="1" si="1872"/>
        <v/>
      </c>
      <c r="GI385" s="20" t="str">
        <f t="shared" ca="1" si="1873"/>
        <v/>
      </c>
      <c r="GJ385" s="20" t="str">
        <f t="shared" ca="1" si="1874"/>
        <v/>
      </c>
      <c r="GN385" s="12" t="str">
        <f t="shared" ca="1" si="1875"/>
        <v/>
      </c>
      <c r="GO385" s="12" t="str">
        <f t="shared" ca="1" si="1876"/>
        <v/>
      </c>
      <c r="GP385" s="12" t="str">
        <f t="shared" ca="1" si="1877"/>
        <v/>
      </c>
      <c r="GQ385" s="12" t="str">
        <f t="shared" ca="1" si="1878"/>
        <v/>
      </c>
      <c r="GR385" s="12" t="str">
        <f t="shared" ca="1" si="1879"/>
        <v/>
      </c>
      <c r="GY385" s="14"/>
      <c r="HA385">
        <f t="shared" si="1741"/>
        <v>1.4145711333103685</v>
      </c>
      <c r="HB385">
        <f t="shared" si="1910"/>
        <v>0.87123653232242126</v>
      </c>
      <c r="HC385">
        <f t="shared" si="1911"/>
        <v>0.95965948588596794</v>
      </c>
      <c r="HD385">
        <f t="shared" si="1912"/>
        <v>0.89830612334601123</v>
      </c>
      <c r="HE385">
        <f t="shared" si="1913"/>
        <v>1.0624350498855391</v>
      </c>
      <c r="HF385">
        <f t="shared" si="1914"/>
        <v>1.0624347909333012</v>
      </c>
      <c r="HH385">
        <f t="shared" si="1915"/>
        <v>0.83609040269360824</v>
      </c>
      <c r="HJ385">
        <f t="shared" si="1916"/>
        <v>0.82348993514356428</v>
      </c>
      <c r="HK385">
        <f t="shared" si="1917"/>
        <v>0.78540381052374908</v>
      </c>
      <c r="HL385">
        <f t="shared" si="1918"/>
        <v>0.6469464030714106</v>
      </c>
      <c r="HM385">
        <f t="shared" si="1919"/>
        <v>0.9303263424828756</v>
      </c>
      <c r="HN385">
        <f t="shared" si="1920"/>
        <v>0.9404844484001238</v>
      </c>
      <c r="HP385" s="8">
        <f t="shared" si="1820"/>
        <v>59</v>
      </c>
      <c r="HQ385" t="b">
        <f t="shared" si="1793"/>
        <v>0</v>
      </c>
      <c r="HT385" s="11"/>
      <c r="HU385" s="11"/>
      <c r="HV385" s="11"/>
      <c r="HW385" s="11" t="str">
        <f t="shared" ca="1" si="1852"/>
        <v/>
      </c>
      <c r="HX385" s="12" t="str">
        <f t="shared" ca="1" si="1853"/>
        <v/>
      </c>
      <c r="HY385" s="12" t="str">
        <f t="shared" ca="1" si="1854"/>
        <v/>
      </c>
      <c r="HZ385" s="12" t="str">
        <f t="shared" ca="1" si="1855"/>
        <v/>
      </c>
      <c r="IC385" s="12" t="str">
        <f t="shared" ca="1" si="1856"/>
        <v/>
      </c>
      <c r="ID385" s="12" t="str">
        <f t="shared" ca="1" si="1857"/>
        <v/>
      </c>
      <c r="IE385" s="12" t="str">
        <f t="shared" ca="1" si="1858"/>
        <v/>
      </c>
      <c r="IF385" s="12" t="str">
        <f t="shared" ca="1" si="1859"/>
        <v/>
      </c>
      <c r="IG385" s="12" t="str">
        <f t="shared" ca="1" si="1860"/>
        <v/>
      </c>
    </row>
    <row r="386" spans="1:241" x14ac:dyDescent="0.2">
      <c r="A386" s="182" t="s">
        <v>1080</v>
      </c>
      <c r="B386" s="1">
        <f t="shared" si="1794"/>
        <v>2009</v>
      </c>
      <c r="C386" s="42">
        <f>'Annual Data - MER Dec 2019 PNNL'!B73</f>
        <v>6637.3909999999996</v>
      </c>
      <c r="D386" s="42">
        <f>'Annual Data - MER Dec 2019 PNNL'!E73</f>
        <v>4055.9380000000001</v>
      </c>
      <c r="E386" s="42">
        <f>'Annual Data - MER Dec 2019 PNNL'!H73</f>
        <v>18670.213</v>
      </c>
      <c r="F386" s="42">
        <f>'Annual Data - MER Dec 2019 PNNL'!K73</f>
        <v>26509.934000000001</v>
      </c>
      <c r="G386" s="42">
        <f>'Annual Data - MER Dec 2019 PNNL'!N73</f>
        <v>38068.718000000001</v>
      </c>
      <c r="H386" s="42">
        <f>SUM(C386:G386)</f>
        <v>93942.194000000003</v>
      </c>
      <c r="I386" s="15">
        <f t="shared" si="1880"/>
        <v>3.1020123832071747</v>
      </c>
      <c r="J386" s="251">
        <f t="shared" si="1763"/>
        <v>55873.476000000002</v>
      </c>
      <c r="K386" s="251"/>
      <c r="L386" s="27">
        <f>[11]National!H318</f>
        <v>6633.7090000000007</v>
      </c>
      <c r="M386" s="42">
        <f>[10]Commercial_Total!D317</f>
        <v>4055.9379999999996</v>
      </c>
      <c r="N386" s="42">
        <f>[12]Total_Industrial!F325</f>
        <v>13173.401506561424</v>
      </c>
      <c r="O386" s="27">
        <f t="shared" si="1821"/>
        <v>25218.534441808628</v>
      </c>
      <c r="P386" s="29">
        <f t="shared" si="1764"/>
        <v>38068.718000000001</v>
      </c>
      <c r="Q386" s="29">
        <f t="shared" si="1765"/>
        <v>87150.300948370044</v>
      </c>
      <c r="R386" s="440">
        <f t="shared" si="1822"/>
        <v>3.164980038072545</v>
      </c>
      <c r="S386" s="27"/>
      <c r="T386" s="51">
        <f t="shared" si="1823"/>
        <v>0.99944526395989042</v>
      </c>
      <c r="U386" s="51">
        <f t="shared" si="1824"/>
        <v>0.99999999999999989</v>
      </c>
      <c r="V386" s="51">
        <f t="shared" si="1825"/>
        <v>0.70558388951220985</v>
      </c>
      <c r="W386" s="51">
        <f t="shared" si="1826"/>
        <v>0.95128620244051254</v>
      </c>
      <c r="X386" s="51">
        <f t="shared" si="1827"/>
        <v>1</v>
      </c>
      <c r="Y386" s="51">
        <f t="shared" si="1828"/>
        <v>0.9277013580113963</v>
      </c>
      <c r="AA386" s="23">
        <f t="shared" si="1829"/>
        <v>112186.58875902649</v>
      </c>
      <c r="AB386" s="23">
        <f t="shared" si="1881"/>
        <v>84571.181076683075</v>
      </c>
      <c r="AC386" s="27">
        <f t="shared" si="1941"/>
        <v>2958.0170585682108</v>
      </c>
      <c r="AD386" s="58">
        <f t="shared" si="1941"/>
        <v>1.4889027925610878</v>
      </c>
      <c r="AE386" s="27">
        <f t="shared" si="1882"/>
        <v>3525.236467165962</v>
      </c>
      <c r="AF386" s="27">
        <f t="shared" si="1831"/>
        <v>15208.8</v>
      </c>
      <c r="AI386" s="267">
        <f t="shared" si="1832"/>
        <v>59.13103405121813</v>
      </c>
      <c r="AJ386" s="267">
        <f t="shared" si="1883"/>
        <v>47.958866700967157</v>
      </c>
      <c r="AK386" s="267">
        <f t="shared" si="1833"/>
        <v>4453.4569090476562</v>
      </c>
      <c r="AL386" s="51">
        <f t="shared" si="1834"/>
        <v>16.937663471253071</v>
      </c>
      <c r="AM386" s="231">
        <f t="shared" si="1835"/>
        <v>10798.911889903524</v>
      </c>
      <c r="AN386" s="15"/>
      <c r="AO386" s="34">
        <f t="shared" si="1836"/>
        <v>5.7302549148105077</v>
      </c>
      <c r="AP386" s="34">
        <f t="shared" si="1837"/>
        <v>6.1768314396928101</v>
      </c>
      <c r="AR386" s="26">
        <f t="shared" si="1838"/>
        <v>0.72057947659335519</v>
      </c>
      <c r="AS386" s="26">
        <f t="shared" si="1884"/>
        <v>0.74749056896767918</v>
      </c>
      <c r="AT386" s="26">
        <f t="shared" si="1839"/>
        <v>0.58096886061657094</v>
      </c>
      <c r="AU386" s="26">
        <f t="shared" si="1840"/>
        <v>0.87387497498516731</v>
      </c>
      <c r="AV386" s="26">
        <f t="shared" si="1841"/>
        <v>0.93152734398608616</v>
      </c>
      <c r="AW386" s="26">
        <f t="shared" si="1842"/>
        <v>0.64966008316189183</v>
      </c>
      <c r="AZ386" s="34">
        <f t="shared" si="1885"/>
        <v>7.3764260664238135</v>
      </c>
      <c r="BA386" s="34">
        <f t="shared" si="1886"/>
        <v>5.5606741542188125</v>
      </c>
      <c r="BB386" s="34">
        <f t="shared" si="1887"/>
        <v>0.1944937837678325</v>
      </c>
      <c r="BC386">
        <f t="shared" si="1888"/>
        <v>9.7897453616398921E-5</v>
      </c>
      <c r="BD386" s="34">
        <f t="shared" si="1889"/>
        <v>0.23178925800628336</v>
      </c>
      <c r="BE386" s="34"/>
      <c r="BI386" s="258">
        <f>[11]National!CQ318</f>
        <v>0.64355123048059792</v>
      </c>
      <c r="BJ386" s="258">
        <f>[10]Commercial_Total!Y317</f>
        <v>0.7563854547042016</v>
      </c>
      <c r="BK386" s="258">
        <f>[12]Total_Industrial!Z325</f>
        <v>0.80616924560515579</v>
      </c>
      <c r="BL386" s="205">
        <f t="shared" si="1848"/>
        <v>0.82061201446862342</v>
      </c>
      <c r="BM386" s="258">
        <f>[14]Elec_Power_Sector!AF69</f>
        <v>0.96019279648966138</v>
      </c>
      <c r="BN386" s="3"/>
      <c r="BO386" s="258">
        <f>[11]National!CU318</f>
        <v>1.1196924851736099</v>
      </c>
      <c r="BP386" s="258">
        <f>[10]Commercial_Total!X317</f>
        <v>0.98824027394868286</v>
      </c>
      <c r="BQ386" s="258">
        <f>[12]Total_Industrial!AD325</f>
        <v>0.72065509003025308</v>
      </c>
      <c r="BR386" s="51">
        <f t="shared" si="1849"/>
        <v>1.0649063864255419</v>
      </c>
      <c r="BS386" s="263">
        <f t="shared" si="1942"/>
        <v>0.97014614918131825</v>
      </c>
      <c r="BU386">
        <f t="shared" ref="BU386" si="1984">BI386*BO386/AR386</f>
        <v>1.0000000000000002</v>
      </c>
      <c r="BV386">
        <f t="shared" ref="BV386" si="1985">BJ386*BP386/AS386</f>
        <v>1</v>
      </c>
      <c r="BW386">
        <f t="shared" ref="BW386" si="1986">BK386*BQ386/AT386</f>
        <v>1.0000019100070745</v>
      </c>
      <c r="BX386">
        <f t="shared" ref="BX386" si="1987">BL386*BR386/AU386</f>
        <v>0.99999999999999889</v>
      </c>
      <c r="BY386">
        <f t="shared" ref="BY386" si="1988">BM386*BS386/AV386</f>
        <v>1</v>
      </c>
      <c r="CA386" s="83">
        <f t="shared" ref="CA386" si="1989">IF(FW386&gt;0,FW386,"NA")</f>
        <v>1.9127919407377594</v>
      </c>
      <c r="CB386" s="83">
        <f t="shared" ref="CB386" si="1990">IF(ISERR(AP386),"NA ", AP386/AP$396)</f>
        <v>0.64335691284260554</v>
      </c>
      <c r="CC386" s="83">
        <f t="shared" ref="CC386" si="1991">IF(ISERR(AO386),"NA ",IF(AO386&gt;0, AO386/AO$396,"NA"))</f>
        <v>0.64966008316189183</v>
      </c>
      <c r="CD386" s="83">
        <f t="shared" ref="CD386" si="1992">IF(CN386=1,EL386,"NA")</f>
        <v>0.79724113217900627</v>
      </c>
      <c r="CE386" s="83">
        <f t="shared" ref="CE386" si="1993">IF(CQ386&gt;0, FG386,"NA")</f>
        <v>0.95681925153606906</v>
      </c>
      <c r="CF386" s="83">
        <f t="shared" ref="CF386" si="1994">IF(CP386&gt;0,EW386, "NA")</f>
        <v>0.85166093599221537</v>
      </c>
      <c r="CG386" s="411">
        <f t="shared" ref="CG386" si="1995">IF(ISERR(CR386),"NA ", CR386)</f>
        <v>1.2426649896308188</v>
      </c>
      <c r="CH386" s="411">
        <f t="shared" si="1895"/>
        <v>1.2426645712910893</v>
      </c>
      <c r="CI386" s="9"/>
      <c r="CJ386" s="84">
        <f t="shared" ref="CJ386" si="1996">IF(ISERR(CS386),"NA ", CS386)</f>
        <v>0.76281566338528506</v>
      </c>
      <c r="CL386" s="87">
        <f t="shared" si="1717"/>
        <v>0.27345745271583438</v>
      </c>
      <c r="CM386" s="87">
        <f t="shared" si="1768"/>
        <v>1.8102721371856029E-4</v>
      </c>
      <c r="CN386" s="92">
        <f t="shared" si="1769"/>
        <v>1</v>
      </c>
      <c r="CO386" s="92">
        <f t="shared" si="1770"/>
        <v>1</v>
      </c>
      <c r="CP386" s="5">
        <f t="shared" si="1771"/>
        <v>1</v>
      </c>
      <c r="CQ386" s="91">
        <f t="shared" si="1896"/>
        <v>1</v>
      </c>
      <c r="CR386" s="37">
        <f t="shared" ref="CR386" si="1997">CA386*CD386*CE386*CF386</f>
        <v>1.2426649896308188</v>
      </c>
      <c r="CS386">
        <f t="shared" ref="CS386" si="1998">CD386*CE386</f>
        <v>0.76281566338528506</v>
      </c>
      <c r="CT386" s="84">
        <f t="shared" si="1898"/>
        <v>0.8148853050096041</v>
      </c>
      <c r="CU386" s="205"/>
      <c r="CV386" s="244"/>
      <c r="CW386" s="5"/>
      <c r="CX386" s="26">
        <f t="shared" si="1899"/>
        <v>7.6118027451562917E-2</v>
      </c>
      <c r="CY386" s="26">
        <f t="shared" si="1900"/>
        <v>4.6539575375681555E-2</v>
      </c>
      <c r="CZ386" s="26">
        <f t="shared" si="1901"/>
        <v>0.15115726926021364</v>
      </c>
      <c r="DA386" s="26">
        <f t="shared" si="1902"/>
        <v>0.28936830013643555</v>
      </c>
      <c r="DB386" s="26">
        <f t="shared" si="1903"/>
        <v>0.43681682777610642</v>
      </c>
      <c r="DC386">
        <f t="shared" si="1943"/>
        <v>1</v>
      </c>
      <c r="DE386" s="26">
        <f t="shared" si="1944"/>
        <v>7.5537983050936494E-2</v>
      </c>
      <c r="DF386" s="26">
        <f t="shared" si="1945"/>
        <v>4.5604508166847593E-2</v>
      </c>
      <c r="DG386" s="26">
        <f t="shared" si="1946"/>
        <v>0.15216555351510247</v>
      </c>
      <c r="DH386" s="26">
        <f t="shared" si="1947"/>
        <v>0.29048635403731593</v>
      </c>
      <c r="DI386" s="26">
        <f t="shared" si="1948"/>
        <v>0.43619384799439676</v>
      </c>
      <c r="DJ386" s="26">
        <f t="shared" si="1949"/>
        <v>0.9999882467645993</v>
      </c>
      <c r="DK386" s="26"/>
      <c r="DL386" s="26">
        <f t="shared" si="1950"/>
        <v>7.5538870877067815E-2</v>
      </c>
      <c r="DM386" s="26">
        <f t="shared" si="1951"/>
        <v>4.5605044173667224E-2</v>
      </c>
      <c r="DN386" s="26">
        <f t="shared" si="1952"/>
        <v>0.152167341973693</v>
      </c>
      <c r="DO386" s="26">
        <f t="shared" si="1953"/>
        <v>0.29048976823194345</v>
      </c>
      <c r="DP386" s="26">
        <f t="shared" si="1954"/>
        <v>0.43619897474362845</v>
      </c>
      <c r="DQ386" s="26">
        <f t="shared" si="1955"/>
        <v>0.99999999999999989</v>
      </c>
      <c r="DR386" s="26"/>
      <c r="DS386" s="26"/>
      <c r="DT386" s="26">
        <f t="shared" si="1956"/>
        <v>-3.8654077424075922E-2</v>
      </c>
      <c r="DU386" s="26">
        <f t="shared" si="1957"/>
        <v>-2.1244487966888281E-2</v>
      </c>
      <c r="DV386" s="26">
        <f t="shared" si="1958"/>
        <v>6.9451634206124848E-3</v>
      </c>
      <c r="DW386" s="26">
        <f t="shared" si="1959"/>
        <v>-4.7855839779003548E-3</v>
      </c>
      <c r="DX386" s="26">
        <f t="shared" si="1960"/>
        <v>2.4833356734505607E-3</v>
      </c>
      <c r="DZ386" s="26">
        <f t="shared" si="1961"/>
        <v>0.99686607221163803</v>
      </c>
      <c r="EA386" s="26">
        <f t="shared" si="1962"/>
        <v>0.65172606451413873</v>
      </c>
      <c r="EB386" s="26">
        <f t="shared" si="1904"/>
        <v>0.8148853050096041</v>
      </c>
      <c r="ED386" s="26">
        <f t="shared" si="1963"/>
        <v>2.8097608719153112E-2</v>
      </c>
      <c r="EE386" s="26">
        <f t="shared" si="1964"/>
        <v>3.6100609077679244E-2</v>
      </c>
      <c r="EF386" s="26">
        <f t="shared" si="1965"/>
        <v>-4.610207597617734E-2</v>
      </c>
      <c r="EG386" s="26">
        <f t="shared" si="1966"/>
        <v>-2.8797171556481743E-2</v>
      </c>
      <c r="EH386" s="26">
        <f t="shared" si="1967"/>
        <v>-2.5503306202231138E-2</v>
      </c>
      <c r="EJ386" s="26">
        <f t="shared" si="1968"/>
        <v>0.97752032102995356</v>
      </c>
      <c r="EK386" s="26">
        <f t="shared" si="1969"/>
        <v>0.71249488674759376</v>
      </c>
      <c r="EL386" s="26">
        <f t="shared" si="1905"/>
        <v>0.79724113217900627</v>
      </c>
      <c r="EO386" s="26">
        <f t="shared" si="1970"/>
        <v>-3.9512355829950323E-2</v>
      </c>
      <c r="EP386" s="26">
        <f t="shared" si="1971"/>
        <v>-1.9773641994445361E-2</v>
      </c>
      <c r="EQ386" s="26">
        <f t="shared" si="1972"/>
        <v>3.5302749791568111E-2</v>
      </c>
      <c r="ER386" s="26">
        <f t="shared" si="1973"/>
        <v>-2.2138046344550534E-3</v>
      </c>
      <c r="ES386" s="26">
        <f t="shared" si="1974"/>
        <v>-1.958515536656638E-3</v>
      </c>
      <c r="EU386" s="26">
        <f t="shared" si="1975"/>
        <v>0.99998803904567701</v>
      </c>
      <c r="EV386" s="26">
        <f t="shared" si="1976"/>
        <v>0.67503317607981339</v>
      </c>
      <c r="EW386" s="26">
        <f t="shared" si="1906"/>
        <v>0.85166093599221537</v>
      </c>
      <c r="EX386" s="26"/>
      <c r="EY386" s="26">
        <f t="shared" si="1977"/>
        <v>8.5827840587493704E-4</v>
      </c>
      <c r="EZ386" s="26">
        <f t="shared" si="1978"/>
        <v>-1.4708459724425786E-3</v>
      </c>
      <c r="FA386" s="26">
        <f t="shared" si="1979"/>
        <v>-2.8357478814810853E-2</v>
      </c>
      <c r="FB386" s="26">
        <f t="shared" si="1980"/>
        <v>-2.5717793434449519E-3</v>
      </c>
      <c r="FC386" s="26">
        <f t="shared" si="1981"/>
        <v>4.4418512101072182E-3</v>
      </c>
      <c r="FD386" s="26"/>
      <c r="FE386" s="26">
        <f t="shared" si="1982"/>
        <v>0.99687801213924832</v>
      </c>
      <c r="FF386" s="26">
        <f t="shared" si="1983"/>
        <v>0.96547300828655658</v>
      </c>
      <c r="FG386" s="26">
        <f t="shared" si="1907"/>
        <v>0.95681925153606906</v>
      </c>
      <c r="FW386" s="26">
        <f t="shared" si="1908"/>
        <v>1.9127919407377594</v>
      </c>
      <c r="FY386" s="8">
        <f t="shared" si="1819"/>
        <v>60</v>
      </c>
      <c r="FZ386" t="b">
        <f t="shared" ref="FZ386:FZ387" si="1999">(FY386+Begin_year_chart1&lt;=End_year_chart1)</f>
        <v>0</v>
      </c>
      <c r="GD386" s="11"/>
      <c r="GE386" s="11"/>
      <c r="GF386" s="11"/>
      <c r="GG386" s="11" t="str">
        <f t="shared" ca="1" si="1909"/>
        <v/>
      </c>
      <c r="GH386" s="20" t="str">
        <f t="shared" ca="1" si="1872"/>
        <v/>
      </c>
      <c r="GI386" s="20" t="str">
        <f t="shared" ca="1" si="1873"/>
        <v/>
      </c>
      <c r="GJ386" s="20" t="str">
        <f t="shared" ca="1" si="1874"/>
        <v/>
      </c>
      <c r="GN386" s="12" t="str">
        <f t="shared" ca="1" si="1875"/>
        <v/>
      </c>
      <c r="GO386" s="12" t="str">
        <f t="shared" ca="1" si="1876"/>
        <v/>
      </c>
      <c r="GP386" s="12" t="str">
        <f t="shared" ca="1" si="1877"/>
        <v/>
      </c>
      <c r="GQ386" s="12" t="str">
        <f t="shared" ca="1" si="1878"/>
        <v/>
      </c>
      <c r="GR386" s="12" t="str">
        <f t="shared" ca="1" si="1879"/>
        <v/>
      </c>
      <c r="GY386" s="14"/>
      <c r="HA386">
        <f t="shared" si="1741"/>
        <v>1.3786826694707832</v>
      </c>
      <c r="HB386">
        <f t="shared" si="1910"/>
        <v>0.85165141476883666</v>
      </c>
      <c r="HC386">
        <f t="shared" si="1911"/>
        <v>0.95666344062057673</v>
      </c>
      <c r="HD386">
        <f t="shared" si="1912"/>
        <v>0.89829537874750176</v>
      </c>
      <c r="HE386">
        <f t="shared" si="1913"/>
        <v>1.0090310522539407</v>
      </c>
      <c r="HF386">
        <f t="shared" si="1914"/>
        <v>1.0090307898037718</v>
      </c>
      <c r="HH386">
        <f t="shared" si="1915"/>
        <v>0.81474377266213716</v>
      </c>
      <c r="HJ386">
        <f t="shared" si="1916"/>
        <v>0.79226604441334503</v>
      </c>
      <c r="HK386">
        <f t="shared" si="1917"/>
        <v>0.76889429772441342</v>
      </c>
      <c r="HL386">
        <f t="shared" si="1918"/>
        <v>0.65145519057459489</v>
      </c>
      <c r="HM386">
        <f t="shared" si="1919"/>
        <v>0.92588482375107761</v>
      </c>
      <c r="HN386">
        <f t="shared" si="1920"/>
        <v>0.94282288934631719</v>
      </c>
      <c r="HP386" s="8">
        <f t="shared" si="1820"/>
        <v>60</v>
      </c>
      <c r="HQ386" t="b">
        <f t="shared" si="1793"/>
        <v>0</v>
      </c>
      <c r="HT386" s="11"/>
      <c r="HU386" s="11"/>
      <c r="HV386" s="11"/>
      <c r="HW386" s="11" t="str">
        <f t="shared" ca="1" si="1852"/>
        <v/>
      </c>
      <c r="HX386" s="12" t="str">
        <f t="shared" ca="1" si="1853"/>
        <v/>
      </c>
      <c r="HY386" s="12" t="str">
        <f t="shared" ca="1" si="1854"/>
        <v/>
      </c>
      <c r="HZ386" s="12" t="str">
        <f t="shared" ca="1" si="1855"/>
        <v/>
      </c>
      <c r="IC386" s="12" t="str">
        <f t="shared" ca="1" si="1856"/>
        <v/>
      </c>
      <c r="ID386" s="12" t="str">
        <f t="shared" ca="1" si="1857"/>
        <v/>
      </c>
      <c r="IE386" s="12" t="str">
        <f t="shared" ca="1" si="1858"/>
        <v/>
      </c>
      <c r="IF386" s="12" t="str">
        <f t="shared" ca="1" si="1859"/>
        <v/>
      </c>
      <c r="IG386" s="12" t="str">
        <f t="shared" ca="1" si="1860"/>
        <v/>
      </c>
    </row>
    <row r="387" spans="1:241" x14ac:dyDescent="0.2">
      <c r="A387" s="182" t="s">
        <v>1080</v>
      </c>
      <c r="B387" s="1">
        <f t="shared" si="1794"/>
        <v>2010</v>
      </c>
      <c r="C387" s="42">
        <f>'Annual Data - MER Dec 2019 PNNL'!B74</f>
        <v>6640.5919999999996</v>
      </c>
      <c r="D387" s="42">
        <f>'Annual Data - MER Dec 2019 PNNL'!E74</f>
        <v>4023.3409999999999</v>
      </c>
      <c r="E387" s="42">
        <f>'Annual Data - MER Dec 2019 PNNL'!H74</f>
        <v>20330.166000000001</v>
      </c>
      <c r="F387" s="42">
        <f>'Annual Data - MER Dec 2019 PNNL'!K74</f>
        <v>26897.032999999999</v>
      </c>
      <c r="G387" s="42">
        <f>'Annual Data - MER Dec 2019 PNNL'!N74</f>
        <v>39618.856</v>
      </c>
      <c r="H387" s="42">
        <f>SUM(C387:G387)</f>
        <v>97509.987999999998</v>
      </c>
      <c r="I387" s="15">
        <f t="shared" si="1880"/>
        <v>3.0924401704434885</v>
      </c>
      <c r="J387" s="251">
        <f t="shared" si="1763"/>
        <v>57891.131999999998</v>
      </c>
      <c r="K387" s="251"/>
      <c r="L387" s="27">
        <f>[11]National!H319</f>
        <v>6631.3649999999998</v>
      </c>
      <c r="M387" s="42">
        <f>[10]Commercial_Total!D318</f>
        <v>4023.3409999999999</v>
      </c>
      <c r="N387" s="42">
        <f>[12]Total_Industrial!F326</f>
        <v>13586.925271871149</v>
      </c>
      <c r="O387" s="27">
        <f t="shared" si="1821"/>
        <v>25568.133429390113</v>
      </c>
      <c r="P387" s="29">
        <f t="shared" ref="P387" si="2000">G387</f>
        <v>39618.856</v>
      </c>
      <c r="Q387" s="29">
        <f t="shared" ref="Q387" si="2001">SUM(L387:P387)</f>
        <v>89428.620701261258</v>
      </c>
      <c r="R387" s="440">
        <f t="shared" si="1822"/>
        <v>3.1670189714027415</v>
      </c>
      <c r="S387" s="27"/>
      <c r="T387" s="51">
        <f t="shared" si="1823"/>
        <v>0.99861051544802026</v>
      </c>
      <c r="U387" s="51">
        <f t="shared" si="1824"/>
        <v>1</v>
      </c>
      <c r="V387" s="51">
        <f t="shared" si="1825"/>
        <v>0.66831354312951241</v>
      </c>
      <c r="W387" s="51">
        <f t="shared" si="1826"/>
        <v>0.9505930795188493</v>
      </c>
      <c r="X387" s="51">
        <f t="shared" si="1827"/>
        <v>1</v>
      </c>
      <c r="Y387" s="51">
        <f t="shared" si="1828"/>
        <v>0.91712267158992222</v>
      </c>
      <c r="AA387" s="23">
        <f t="shared" si="1829"/>
        <v>113221.31231047997</v>
      </c>
      <c r="AB387" s="23">
        <f t="shared" si="1881"/>
        <v>85045.216257885739</v>
      </c>
      <c r="AC387" s="27">
        <f t="shared" ref="AC387:AD391" si="2002">AC145</f>
        <v>2979.83806546912</v>
      </c>
      <c r="AD387" s="58">
        <f t="shared" si="2002"/>
        <v>1.5249095632764154</v>
      </c>
      <c r="AE387" s="27">
        <f t="shared" si="1882"/>
        <v>3666.4202562858209</v>
      </c>
      <c r="AF387" s="27">
        <f t="shared" si="1831"/>
        <v>15598.8</v>
      </c>
      <c r="AI387" s="267">
        <f t="shared" si="1832"/>
        <v>58.56993585991308</v>
      </c>
      <c r="AJ387" s="267">
        <f t="shared" si="1883"/>
        <v>47.30825761909847</v>
      </c>
      <c r="AK387" s="267">
        <f t="shared" si="1833"/>
        <v>4559.6186683158367</v>
      </c>
      <c r="AL387" s="51">
        <f t="shared" si="1834"/>
        <v>16.766983462582864</v>
      </c>
      <c r="AM387" s="231">
        <f t="shared" si="1835"/>
        <v>10805.868730426155</v>
      </c>
      <c r="AN387" s="15"/>
      <c r="AO387" s="34">
        <f t="shared" si="1836"/>
        <v>5.7330448945599191</v>
      </c>
      <c r="AP387" s="34">
        <f t="shared" si="1837"/>
        <v>6.2511211118804013</v>
      </c>
      <c r="AR387" s="26">
        <f t="shared" ref="AR387" si="2003">AI387/AI$396</f>
        <v>0.71374185152057434</v>
      </c>
      <c r="AS387" s="26">
        <f t="shared" ref="AS387" si="2004">AJ387/AJ$396</f>
        <v>0.73735012599570715</v>
      </c>
      <c r="AT387" s="26">
        <f t="shared" ref="AT387" si="2005">AK387/AK$396</f>
        <v>0.59481802938202666</v>
      </c>
      <c r="AU387" s="26">
        <f t="shared" ref="AU387" si="2006">AL387/AL$396</f>
        <v>0.86506897948523953</v>
      </c>
      <c r="AV387" s="242">
        <f>AM387/AM$396</f>
        <v>0.93212744955604088</v>
      </c>
      <c r="AW387" s="26">
        <f t="shared" ref="AW387" si="2007">AO387/AO$396</f>
        <v>0.64997639343132474</v>
      </c>
      <c r="AZ387" s="34">
        <f t="shared" ref="AZ387" si="2008">AA387/$AF387</f>
        <v>7.2583347636023268</v>
      </c>
      <c r="BA387" s="34">
        <f t="shared" ref="BA387" si="2009">AB387/$AF387</f>
        <v>5.4520358141578678</v>
      </c>
      <c r="BB387" s="34">
        <f t="shared" ref="BB387" si="2010">AC387/$AF387</f>
        <v>0.19102995521893479</v>
      </c>
      <c r="BC387">
        <f t="shared" ref="BC387" si="2011">AD387/$AF387</f>
        <v>9.7758132886915361E-5</v>
      </c>
      <c r="BD387" s="34">
        <f t="shared" ref="BD387" si="2012">AE387/$AF387</f>
        <v>0.23504501989164686</v>
      </c>
      <c r="BE387" s="26"/>
      <c r="BF387" s="26"/>
      <c r="BG387" s="26"/>
      <c r="BH387" s="26"/>
      <c r="BI387" s="258">
        <f>[11]National!CQ319</f>
        <v>0.64328901890628354</v>
      </c>
      <c r="BJ387" s="258">
        <f>[10]Commercial_Total!Y318</f>
        <v>0.75800898088003665</v>
      </c>
      <c r="BK387" s="258">
        <f>[12]Total_Industrial!Z326</f>
        <v>0.80412668416751032</v>
      </c>
      <c r="BL387" s="205">
        <f t="shared" si="1848"/>
        <v>0.82189126265380541</v>
      </c>
      <c r="BM387" s="258">
        <f>[14]Elec_Power_Sector!AF70</f>
        <v>0.96003806446924644</v>
      </c>
      <c r="BN387" s="3"/>
      <c r="BO387" s="258">
        <f>[11]National!CU319</f>
        <v>1.1095197190433537</v>
      </c>
      <c r="BP387" s="258">
        <f>[10]Commercial_Total!X318</f>
        <v>0.97274589694129365</v>
      </c>
      <c r="BQ387" s="258">
        <f>[12]Total_Industrial!AD326</f>
        <v>0.7397083464691272</v>
      </c>
      <c r="BR387" s="51">
        <f t="shared" si="1849"/>
        <v>1.0525345855265775</v>
      </c>
      <c r="BS387" s="263">
        <f t="shared" si="1942"/>
        <v>0.97092759553379182</v>
      </c>
      <c r="BU387">
        <f t="shared" ref="BU387" si="2013">BI387*BO387/AR387</f>
        <v>1</v>
      </c>
      <c r="BV387">
        <f t="shared" ref="BV387" si="2014">BJ387*BP387/AS387</f>
        <v>1</v>
      </c>
      <c r="BW387">
        <f t="shared" ref="BW387" si="2015">BK387*BQ387/AT387</f>
        <v>1.0000020014780415</v>
      </c>
      <c r="BX387">
        <f t="shared" ref="BX387" si="2016">BL387*BR387/AU387</f>
        <v>0.99999999999999889</v>
      </c>
      <c r="BY387">
        <f t="shared" ref="BY387" si="2017">BM387*BS387/AV387</f>
        <v>1</v>
      </c>
      <c r="CA387" s="83">
        <f t="shared" ref="CA387" si="2018">IF(FW387&gt;0,FW387,"NA")</f>
        <v>1.9618417577442113</v>
      </c>
      <c r="CB387" s="83">
        <f t="shared" ref="CB387" si="2019">IF(ISERR(AP387),"NA ", AP387/AP$396)</f>
        <v>0.65109466230547164</v>
      </c>
      <c r="CC387" s="83">
        <f t="shared" ref="CC387" si="2020">IF(ISERR(AO387),"NA ",IF(AO387&gt;0, AO387/AO$396,"NA"))</f>
        <v>0.64997639343132474</v>
      </c>
      <c r="CD387" s="83">
        <f t="shared" ref="CD387" si="2021">IF(CN387=1,EL387,"NA")</f>
        <v>0.79794929962759009</v>
      </c>
      <c r="CE387" s="83">
        <f t="shared" ref="CE387" si="2022">IF(CQ387&gt;0, FG387,"NA")</f>
        <v>0.95637797884444087</v>
      </c>
      <c r="CF387" s="83">
        <f t="shared" ref="CF387" si="2023">IF(CP387&gt;0,EW387, "NA")</f>
        <v>0.85171220440097772</v>
      </c>
      <c r="CG387" s="411">
        <f t="shared" ref="CG387" si="2024">IF(ISERR(CR387),"NA ", CR387)</f>
        <v>1.2751512771339411</v>
      </c>
      <c r="CH387" s="411">
        <f t="shared" si="1895"/>
        <v>1.2751508301815531</v>
      </c>
      <c r="CI387" s="9"/>
      <c r="CJ387" s="84">
        <f t="shared" ref="CJ387" si="2025">IF(ISERR(CS387),"NA ", CS387)</f>
        <v>0.76314113839817177</v>
      </c>
      <c r="CL387" s="87">
        <f t="shared" ref="CL387" si="2026">AR387*AS387*AT387*AU387</f>
        <v>0.27080070128630163</v>
      </c>
      <c r="CM387" s="87">
        <f t="shared" ref="CM387" si="2027">AZ387*BA387*BB387*BC387*BD387</f>
        <v>1.7370052078319277E-4</v>
      </c>
      <c r="CN387" s="92">
        <f t="shared" ref="CN387" si="2028">IF(ISERR(CL387),0,IF(CL387&lt;0.0001,0,1))</f>
        <v>1</v>
      </c>
      <c r="CO387" s="92">
        <f t="shared" ref="CO387" si="2029">IF(ISERR(CM387),0,IF(CM387&lt;0.0001,0,1))</f>
        <v>1</v>
      </c>
      <c r="CP387" s="5">
        <f t="shared" ref="CP387" si="2030">IF(BI387*BJ387*BK387*BL387*BM387&gt;0,1,0)</f>
        <v>1</v>
      </c>
      <c r="CQ387" s="91">
        <f t="shared" ref="CQ387" si="2031">IF(BO387*BP387*BQ387*BR387*BS387&gt;0,1,0)</f>
        <v>1</v>
      </c>
      <c r="CR387" s="37">
        <f t="shared" ref="CR387" si="2032">CA387*CD387*CE387*CF387</f>
        <v>1.2751512771339411</v>
      </c>
      <c r="CS387">
        <f t="shared" ref="CS387" si="2033">CD387*CE387</f>
        <v>0.76314113839817177</v>
      </c>
      <c r="CT387" s="84">
        <f t="shared" ref="CT387" si="2034">IF(CO387=1,EB387,"NA ")</f>
        <v>0.8145585110917124</v>
      </c>
      <c r="CU387" s="205"/>
      <c r="CV387" s="244"/>
      <c r="CW387" s="5"/>
      <c r="CX387" s="26">
        <f t="shared" si="1899"/>
        <v>7.4152602913917856E-2</v>
      </c>
      <c r="CY387" s="26">
        <f t="shared" si="1900"/>
        <v>4.4989411314304846E-2</v>
      </c>
      <c r="CZ387" s="26">
        <f t="shared" si="1901"/>
        <v>0.15193039057662136</v>
      </c>
      <c r="DA387" s="26">
        <f t="shared" si="1902"/>
        <v>0.28590548785048536</v>
      </c>
      <c r="DB387" s="26">
        <f t="shared" si="1903"/>
        <v>0.44302210734467062</v>
      </c>
      <c r="DC387">
        <f t="shared" si="1943"/>
        <v>1</v>
      </c>
      <c r="DE387" s="26">
        <f t="shared" si="1944"/>
        <v>7.513103061314326E-2</v>
      </c>
      <c r="DF387" s="26">
        <f t="shared" si="1945"/>
        <v>4.5760117331559831E-2</v>
      </c>
      <c r="DG387" s="26">
        <f t="shared" si="1946"/>
        <v>0.15154350123594762</v>
      </c>
      <c r="DH387" s="26">
        <f t="shared" si="1947"/>
        <v>0.28763341994190472</v>
      </c>
      <c r="DI387" s="26">
        <f t="shared" si="1948"/>
        <v>0.43991217342132261</v>
      </c>
      <c r="DJ387" s="26">
        <f t="shared" si="1949"/>
        <v>0.99998024254387807</v>
      </c>
      <c r="DK387" s="26"/>
      <c r="DL387" s="26">
        <f t="shared" si="1950"/>
        <v>7.5132515040512507E-2</v>
      </c>
      <c r="DM387" s="26">
        <f t="shared" si="1951"/>
        <v>4.576102145293328E-2</v>
      </c>
      <c r="DN387" s="26">
        <f t="shared" si="1952"/>
        <v>0.15154649540918111</v>
      </c>
      <c r="DO387" s="26">
        <f t="shared" si="1953"/>
        <v>0.28763910295886036</v>
      </c>
      <c r="DP387" s="26">
        <f t="shared" si="1954"/>
        <v>0.4399208651385127</v>
      </c>
      <c r="DQ387" s="26">
        <f t="shared" si="1955"/>
        <v>1</v>
      </c>
      <c r="DR387" s="26"/>
      <c r="DS387" s="26"/>
      <c r="DT387" s="26">
        <f t="shared" si="1956"/>
        <v>-9.5343724395838946E-3</v>
      </c>
      <c r="DU387" s="26">
        <f t="shared" si="1957"/>
        <v>-1.3658839846276237E-2</v>
      </c>
      <c r="DV387" s="26">
        <f t="shared" si="1958"/>
        <v>2.3558366567124719E-2</v>
      </c>
      <c r="DW387" s="26">
        <f t="shared" si="1959"/>
        <v>-1.0128067384913442E-2</v>
      </c>
      <c r="DX387" s="26">
        <f t="shared" si="1960"/>
        <v>6.4400938711958494E-4</v>
      </c>
      <c r="DZ387" s="26">
        <f t="shared" si="1961"/>
        <v>0.99959896943056559</v>
      </c>
      <c r="EA387" s="26">
        <f t="shared" si="1962"/>
        <v>0.65146470243937138</v>
      </c>
      <c r="EB387" s="26">
        <f t="shared" si="1904"/>
        <v>0.8145585110917124</v>
      </c>
      <c r="ED387" s="26">
        <f t="shared" si="1963"/>
        <v>-1.6138817349692854E-2</v>
      </c>
      <c r="EE387" s="26">
        <f t="shared" si="1964"/>
        <v>-1.9730268863807514E-2</v>
      </c>
      <c r="EF387" s="26">
        <f t="shared" si="1965"/>
        <v>-1.7969953128695593E-2</v>
      </c>
      <c r="EG387" s="26">
        <f t="shared" si="1966"/>
        <v>-1.424142857567023E-3</v>
      </c>
      <c r="EH387" s="26">
        <f t="shared" si="1967"/>
        <v>1.3948481618115958E-2</v>
      </c>
      <c r="EJ387" s="26">
        <f t="shared" si="1968"/>
        <v>1.0008882725940749</v>
      </c>
      <c r="EK387" s="26">
        <f t="shared" si="1969"/>
        <v>0.71312777642891012</v>
      </c>
      <c r="EL387" s="26">
        <f t="shared" si="1905"/>
        <v>0.79794929962759009</v>
      </c>
      <c r="EO387" s="26">
        <f t="shared" si="1970"/>
        <v>-4.0752778453777532E-4</v>
      </c>
      <c r="EP387" s="26">
        <f t="shared" si="1971"/>
        <v>2.144126734317187E-3</v>
      </c>
      <c r="EQ387" s="26">
        <f t="shared" si="1972"/>
        <v>-2.5368784647990879E-3</v>
      </c>
      <c r="ER387" s="26">
        <f t="shared" si="1973"/>
        <v>1.5576814508207733E-3</v>
      </c>
      <c r="ES387" s="26">
        <f t="shared" si="1974"/>
        <v>-1.6115981041210704E-4</v>
      </c>
      <c r="EU387" s="26">
        <f t="shared" si="1975"/>
        <v>1.0000601981452897</v>
      </c>
      <c r="EV387" s="26">
        <f t="shared" si="1976"/>
        <v>0.67507381182502235</v>
      </c>
      <c r="EW387" s="26">
        <f t="shared" si="1906"/>
        <v>0.85171220440097772</v>
      </c>
      <c r="EX387" s="26"/>
      <c r="EY387" s="26">
        <f t="shared" si="1977"/>
        <v>-9.1268446550462502E-3</v>
      </c>
      <c r="EZ387" s="26">
        <f t="shared" si="1978"/>
        <v>-1.5802966580593426E-2</v>
      </c>
      <c r="FA387" s="26">
        <f t="shared" si="1979"/>
        <v>2.6095336502712022E-2</v>
      </c>
      <c r="FB387" s="26">
        <f t="shared" si="1980"/>
        <v>-1.1685748835734094E-2</v>
      </c>
      <c r="FC387" s="26">
        <f t="shared" si="1981"/>
        <v>8.0516919753171744E-4</v>
      </c>
      <c r="FD387" s="26"/>
      <c r="FE387" s="26">
        <f t="shared" si="1982"/>
        <v>0.99953881290440205</v>
      </c>
      <c r="FF387" s="26">
        <f t="shared" si="1983"/>
        <v>0.96502774459398666</v>
      </c>
      <c r="FG387" s="26">
        <f t="shared" si="1907"/>
        <v>0.95637797884444087</v>
      </c>
      <c r="FW387" s="26">
        <f t="shared" si="1908"/>
        <v>1.9618417577442113</v>
      </c>
      <c r="FY387" s="8">
        <f t="shared" si="1819"/>
        <v>61</v>
      </c>
      <c r="FZ387" t="b">
        <f t="shared" si="1999"/>
        <v>0</v>
      </c>
      <c r="GD387" s="11"/>
      <c r="GE387" s="11"/>
      <c r="GF387" s="11"/>
      <c r="GG387" s="11" t="str">
        <f t="shared" ca="1" si="1909"/>
        <v/>
      </c>
      <c r="GH387" s="20" t="str">
        <f t="shared" ca="1" si="1872"/>
        <v/>
      </c>
      <c r="GI387" s="20" t="str">
        <f t="shared" ca="1" si="1873"/>
        <v/>
      </c>
      <c r="GJ387" s="20" t="str">
        <f t="shared" ca="1" si="1874"/>
        <v/>
      </c>
      <c r="GN387" s="12" t="str">
        <f t="shared" ca="1" si="1875"/>
        <v/>
      </c>
      <c r="GO387" s="12" t="str">
        <f t="shared" ca="1" si="1876"/>
        <v/>
      </c>
      <c r="GP387" s="12" t="str">
        <f t="shared" ca="1" si="1877"/>
        <v/>
      </c>
      <c r="GQ387" s="12" t="str">
        <f t="shared" ca="1" si="1878"/>
        <v/>
      </c>
      <c r="GR387" s="12" t="str">
        <f t="shared" ca="1" si="1879"/>
        <v/>
      </c>
      <c r="GY387" s="14"/>
      <c r="HA387">
        <f t="shared" si="1741"/>
        <v>1.4140362963903039</v>
      </c>
      <c r="HB387">
        <f t="shared" si="1910"/>
        <v>0.85240791338028088</v>
      </c>
      <c r="HC387">
        <f t="shared" si="1911"/>
        <v>0.9562222397869321</v>
      </c>
      <c r="HD387">
        <f t="shared" si="1912"/>
        <v>0.89834945446322467</v>
      </c>
      <c r="HE387">
        <f t="shared" si="1913"/>
        <v>1.035409579963841</v>
      </c>
      <c r="HF387">
        <f t="shared" si="1914"/>
        <v>1.0354092962996619</v>
      </c>
      <c r="HH387">
        <f t="shared" si="1915"/>
        <v>0.81509140414459746</v>
      </c>
      <c r="HJ387">
        <f t="shared" si="1916"/>
        <v>0.7847481808805058</v>
      </c>
      <c r="HK387">
        <f t="shared" si="1917"/>
        <v>0.75846349217148612</v>
      </c>
      <c r="HL387">
        <f t="shared" si="1918"/>
        <v>0.6669846164853479</v>
      </c>
      <c r="HM387">
        <f t="shared" si="1919"/>
        <v>0.91655472754190093</v>
      </c>
      <c r="HN387">
        <f t="shared" si="1920"/>
        <v>0.94343027169642235</v>
      </c>
      <c r="HP387" s="8">
        <f t="shared" si="1820"/>
        <v>61</v>
      </c>
      <c r="HQ387" t="b">
        <f t="shared" si="1793"/>
        <v>0</v>
      </c>
      <c r="HT387" s="11"/>
      <c r="HU387" s="11"/>
      <c r="HV387" s="11"/>
      <c r="HW387" s="11" t="str">
        <f t="shared" ca="1" si="1852"/>
        <v/>
      </c>
      <c r="HX387" s="12" t="str">
        <f t="shared" ca="1" si="1853"/>
        <v/>
      </c>
      <c r="HY387" s="12" t="str">
        <f t="shared" ca="1" si="1854"/>
        <v/>
      </c>
      <c r="HZ387" s="12" t="str">
        <f t="shared" ca="1" si="1855"/>
        <v/>
      </c>
      <c r="IC387" s="12" t="str">
        <f t="shared" ca="1" si="1856"/>
        <v/>
      </c>
      <c r="ID387" s="12" t="str">
        <f t="shared" ca="1" si="1857"/>
        <v/>
      </c>
      <c r="IE387" s="12" t="str">
        <f t="shared" ca="1" si="1858"/>
        <v/>
      </c>
      <c r="IF387" s="12" t="str">
        <f t="shared" ca="1" si="1859"/>
        <v/>
      </c>
      <c r="IG387" s="12" t="str">
        <f t="shared" ca="1" si="1860"/>
        <v/>
      </c>
    </row>
    <row r="388" spans="1:241" x14ac:dyDescent="0.2">
      <c r="A388" s="182" t="s">
        <v>1080</v>
      </c>
      <c r="B388" s="312">
        <f t="shared" si="1794"/>
        <v>2011</v>
      </c>
      <c r="C388" s="42">
        <f>'Annual Data - MER Dec 2019 PNNL'!B75</f>
        <v>6473.0680000000002</v>
      </c>
      <c r="D388" s="42">
        <f>'Annual Data - MER Dec 2019 PNNL'!E75</f>
        <v>4065.5149999999999</v>
      </c>
      <c r="E388" s="42">
        <f>'Annual Data - MER Dec 2019 PNNL'!H75</f>
        <v>20493.117999999999</v>
      </c>
      <c r="F388" s="42">
        <f>'Annual Data - MER Dec 2019 PNNL'!K75</f>
        <v>26518.241000000002</v>
      </c>
      <c r="G388" s="42">
        <f>'Annual Data - MER Dec 2019 PNNL'!N75</f>
        <v>39292.760999999999</v>
      </c>
      <c r="H388" s="42">
        <f t="shared" ref="H388:H389" si="2035">SUM(C388:G388)</f>
        <v>96842.703000000009</v>
      </c>
      <c r="I388" s="15">
        <f t="shared" si="1880"/>
        <v>3.0710725528011111</v>
      </c>
      <c r="J388" s="251">
        <f t="shared" si="1763"/>
        <v>57549.94200000001</v>
      </c>
      <c r="K388" s="251"/>
      <c r="L388" s="27">
        <f>[11]National!H320</f>
        <v>6468.5909999999994</v>
      </c>
      <c r="M388" s="42">
        <f>[10]Commercial_Total!D319</f>
        <v>4065.5149999999999</v>
      </c>
      <c r="N388" s="42">
        <f>[12]Total_Industrial!F327</f>
        <v>13489.994800603336</v>
      </c>
      <c r="O388" s="27">
        <f t="shared" si="1821"/>
        <v>25363.466209139027</v>
      </c>
      <c r="P388" s="29">
        <f t="shared" ref="P388:P394" si="2036">G388</f>
        <v>39292.760999999999</v>
      </c>
      <c r="Q388" s="29">
        <f t="shared" ref="Q388" si="2037">SUM(L388:P388)</f>
        <v>88680.32800974237</v>
      </c>
      <c r="R388" s="440">
        <f t="shared" si="1822"/>
        <v>3.1209017692804899</v>
      </c>
      <c r="S388" s="27"/>
      <c r="T388" s="51">
        <f t="shared" si="1823"/>
        <v>0.99930836505965936</v>
      </c>
      <c r="U388" s="51">
        <f t="shared" si="1824"/>
        <v>1</v>
      </c>
      <c r="V388" s="51">
        <f t="shared" si="1825"/>
        <v>0.65826951275073597</v>
      </c>
      <c r="W388" s="51">
        <f t="shared" si="1826"/>
        <v>0.95645356753259103</v>
      </c>
      <c r="X388" s="51">
        <f t="shared" si="1827"/>
        <v>1</v>
      </c>
      <c r="Y388" s="51">
        <f t="shared" si="1828"/>
        <v>0.91571512630892138</v>
      </c>
      <c r="Z388" s="369"/>
      <c r="AA388" s="23">
        <f t="shared" si="1829"/>
        <v>114196.36643876518</v>
      </c>
      <c r="AB388" s="23">
        <f t="shared" si="1881"/>
        <v>85442.950396469867</v>
      </c>
      <c r="AC388" s="27">
        <f t="shared" si="2002"/>
        <v>2984.0845693855226</v>
      </c>
      <c r="AD388" s="58">
        <f t="shared" si="2002"/>
        <v>1.5206300488426157</v>
      </c>
      <c r="AE388" s="27">
        <f t="shared" si="1882"/>
        <v>3689.9750079996261</v>
      </c>
      <c r="AF388" s="27">
        <f t="shared" si="1831"/>
        <v>15840.7</v>
      </c>
      <c r="AG388" s="369"/>
      <c r="AH388" s="369"/>
      <c r="AI388" s="267">
        <f t="shared" si="1832"/>
        <v>56.644455526250148</v>
      </c>
      <c r="AJ388" s="267">
        <f t="shared" si="1883"/>
        <v>47.581631733634161</v>
      </c>
      <c r="AK388" s="267">
        <f t="shared" si="1833"/>
        <v>4520.6476180335503</v>
      </c>
      <c r="AL388" s="51">
        <f t="shared" si="1834"/>
        <v>16.679577145304808</v>
      </c>
      <c r="AM388" s="231">
        <f t="shared" si="1835"/>
        <v>10648.516836785031</v>
      </c>
      <c r="AN388" s="15"/>
      <c r="AO388" s="371">
        <f t="shared" si="1836"/>
        <v>5.5982581583984521</v>
      </c>
      <c r="AP388" s="371">
        <f t="shared" si="1837"/>
        <v>6.1135368386498072</v>
      </c>
      <c r="AQ388" s="369"/>
      <c r="AR388" s="26">
        <f t="shared" ref="AR388" si="2038">AI388/AI$396</f>
        <v>0.69027766501878163</v>
      </c>
      <c r="AS388" s="26">
        <f t="shared" ref="AS388" si="2039">AJ388/AJ$396</f>
        <v>0.74161095587914561</v>
      </c>
      <c r="AT388" s="26">
        <f t="shared" ref="AT388" si="2040">AK388/AK$396</f>
        <v>0.58973412105150402</v>
      </c>
      <c r="AU388" s="26">
        <f t="shared" ref="AU388" si="2041">AL388/AL$396</f>
        <v>0.86055937321903031</v>
      </c>
      <c r="AV388" s="242">
        <f t="shared" ref="AV388" si="2042">AM388/AM$396</f>
        <v>0.91855408280862438</v>
      </c>
      <c r="AW388" s="26">
        <f t="shared" ref="AW388" si="2043">AO388/AO$396</f>
        <v>0.63469512522849914</v>
      </c>
      <c r="AX388" s="369"/>
      <c r="AY388" s="369"/>
      <c r="AZ388" s="371">
        <f t="shared" ref="AZ388" si="2044">AA388/$AF388</f>
        <v>7.2090479864377945</v>
      </c>
      <c r="BA388" s="371">
        <f t="shared" ref="BA388" si="2045">AB388/$AF388</f>
        <v>5.3938872901115396</v>
      </c>
      <c r="BB388" s="371">
        <f t="shared" ref="BB388" si="2046">AC388/$AF388</f>
        <v>0.18838085244878841</v>
      </c>
      <c r="BC388" s="369">
        <f t="shared" ref="BC388" si="2047">AD388/$AF388</f>
        <v>9.5995129561358758E-5</v>
      </c>
      <c r="BD388" s="371">
        <f t="shared" ref="BD388" si="2048">AE388/$AF388</f>
        <v>0.23294267349294071</v>
      </c>
      <c r="BE388" s="26"/>
      <c r="BF388" s="26"/>
      <c r="BG388" s="26"/>
      <c r="BH388" s="26"/>
      <c r="BI388" s="258">
        <f>[11]National!CQ320</f>
        <v>0.64133394543524147</v>
      </c>
      <c r="BJ388" s="258">
        <f>[10]Commercial_Total!Y319</f>
        <v>0.77111730948691737</v>
      </c>
      <c r="BK388" s="258">
        <f>[12]Total_Industrial!Z327</f>
        <v>0.78691285734995653</v>
      </c>
      <c r="BL388" s="205">
        <f t="shared" si="1848"/>
        <v>0.82678823479088359</v>
      </c>
      <c r="BM388" s="258">
        <f>[14]Elec_Power_Sector!AF71</f>
        <v>0.96024868963107157</v>
      </c>
      <c r="BN388" s="3"/>
      <c r="BO388" s="258">
        <f>[11]National!CU320</f>
        <v>1.0763154982391026</v>
      </c>
      <c r="BP388" s="258">
        <f>[10]Commercial_Total!X319</f>
        <v>0.96173558387970204</v>
      </c>
      <c r="BQ388" s="258">
        <f>[12]Total_Industrial!AD327</f>
        <v>0.74942907855638308</v>
      </c>
      <c r="BR388" s="51">
        <f t="shared" si="1849"/>
        <v>1.0408461768165911</v>
      </c>
      <c r="BS388" s="263">
        <f t="shared" ref="BS388" si="2049">AV388/BM388</f>
        <v>0.95657936608227367</v>
      </c>
      <c r="BT388" s="369"/>
      <c r="BU388" s="369">
        <f t="shared" ref="BU388" si="2050">BI388*BO388/AR388</f>
        <v>0.99999999999999956</v>
      </c>
      <c r="BV388" s="369">
        <f t="shared" ref="BV388" si="2051">BJ388*BP388/AS388</f>
        <v>0.99999999999999967</v>
      </c>
      <c r="BW388" s="369">
        <f t="shared" ref="BW388" si="2052">BK388*BQ388/AT388</f>
        <v>1.000002130682963</v>
      </c>
      <c r="BX388" s="369">
        <f t="shared" ref="BX388" si="2053">BL388*BR388/AU388</f>
        <v>0.99999999999999867</v>
      </c>
      <c r="BY388" s="369">
        <f t="shared" ref="BY388" si="2054">BM388*BS388/AV388</f>
        <v>1</v>
      </c>
      <c r="BZ388" s="369"/>
      <c r="CA388" s="83">
        <f t="shared" ref="CA388" si="2055">IF(FW388&gt;0,FW388,"NA")</f>
        <v>1.9922652211643672</v>
      </c>
      <c r="CB388" s="83">
        <f t="shared" ref="CB388" si="2056">IF(ISERR(AP388),"NA ", AP388/AP$396)</f>
        <v>0.63676437109620876</v>
      </c>
      <c r="CC388" s="83">
        <f t="shared" ref="CC388" si="2057">IF(ISERR(AO388),"NA ",IF(AO388&gt;0, AO388/AO$396,"NA"))</f>
        <v>0.63469512522849914</v>
      </c>
      <c r="CD388" s="83">
        <f t="shared" ref="CD388" si="2058">IF(CN388=1,EL388,"NA")</f>
        <v>0.78819787136477026</v>
      </c>
      <c r="CE388" s="83">
        <f t="shared" ref="CE388" si="2059">IF(CQ388&gt;0, FG388,"NA")</f>
        <v>0.94633519718509906</v>
      </c>
      <c r="CF388" s="83">
        <f t="shared" ref="CF388" si="2060">IF(CP388&gt;0,EW388, "NA")</f>
        <v>0.85091283135093088</v>
      </c>
      <c r="CG388" s="411">
        <f t="shared" ref="CG388" si="2061">IF(ISERR(CR388),"NA ", CR388)</f>
        <v>1.2644814920852456</v>
      </c>
      <c r="CH388" s="411">
        <f t="shared" si="1895"/>
        <v>1.2644810240353017</v>
      </c>
      <c r="CI388" s="9"/>
      <c r="CJ388" s="84">
        <f t="shared" ref="CJ388" si="2062">IF(ISERR(CS388),"NA ", CS388)</f>
        <v>0.74589938801885525</v>
      </c>
      <c r="CK388" s="369"/>
      <c r="CL388" s="87">
        <f t="shared" ref="CL388" si="2063">AR388*AS388*AT388*AU388</f>
        <v>0.25979874797540475</v>
      </c>
      <c r="CM388" s="87">
        <f t="shared" ref="CM388" si="2064">AZ388*BA388*BB388*BC388*BD388</f>
        <v>1.638003389562259E-4</v>
      </c>
      <c r="CN388" s="92">
        <f t="shared" ref="CN388" si="2065">IF(ISERR(CL388),0,IF(CL388&lt;0.0001,0,1))</f>
        <v>1</v>
      </c>
      <c r="CO388" s="92">
        <f t="shared" ref="CO388" si="2066">IF(ISERR(CM388),0,IF(CM388&lt;0.0001,0,1))</f>
        <v>1</v>
      </c>
      <c r="CP388" s="5">
        <f t="shared" ref="CP388" si="2067">IF(BI388*BJ388*BK388*BL388*BM388&gt;0,1,0)</f>
        <v>1</v>
      </c>
      <c r="CQ388" s="91">
        <f t="shared" ref="CQ388" si="2068">IF(BO388*BP388*BQ388*BR388*BS388&gt;0,1,0)</f>
        <v>1</v>
      </c>
      <c r="CR388" s="37">
        <f t="shared" ref="CR388" si="2069">CA388*CD388*CE388*CF388</f>
        <v>1.2644814920852456</v>
      </c>
      <c r="CS388" s="369">
        <f t="shared" ref="CS388" si="2070">CD388*CE388</f>
        <v>0.74589938801885525</v>
      </c>
      <c r="CT388" s="84">
        <f t="shared" ref="CT388" si="2071">IF(CO388=1,EB388,"NA ")</f>
        <v>0.80524846397963468</v>
      </c>
      <c r="CU388" s="205"/>
      <c r="CV388" s="244"/>
      <c r="CW388" s="5"/>
      <c r="CX388" s="26">
        <f t="shared" si="1899"/>
        <v>7.2942795151697729E-2</v>
      </c>
      <c r="CY388" s="26">
        <f t="shared" si="1900"/>
        <v>4.5844609410481262E-2</v>
      </c>
      <c r="CZ388" s="26">
        <f t="shared" si="1901"/>
        <v>0.15211936066724216</v>
      </c>
      <c r="DA388" s="26">
        <f t="shared" si="1902"/>
        <v>0.28601006309260169</v>
      </c>
      <c r="DB388" s="26">
        <f t="shared" si="1903"/>
        <v>0.44308317167797706</v>
      </c>
      <c r="DC388" s="369">
        <f t="shared" ref="DC388" si="2072">SUM(CX388:DB388)</f>
        <v>0.99999999999999989</v>
      </c>
      <c r="DD388" s="369"/>
      <c r="DE388" s="26">
        <f t="shared" ref="DE388" si="2073">(CX388-CX387)/LN(CX388/CX387)</f>
        <v>7.3546040629209664E-2</v>
      </c>
      <c r="DF388" s="26">
        <f t="shared" ref="DF388" si="2074">(CY388-CY387)/LN(CY388/CY387)</f>
        <v>4.5415668388929652E-2</v>
      </c>
      <c r="DG388" s="26">
        <f t="shared" ref="DG388" si="2075">(CZ388-CZ387)/LN(CZ388/CZ387)</f>
        <v>0.15202485604745294</v>
      </c>
      <c r="DH388" s="26">
        <f t="shared" ref="DH388" si="2076">(DA388-DA387)/LN(DA388/DA387)</f>
        <v>0.2859577722846442</v>
      </c>
      <c r="DI388" s="26">
        <f t="shared" ref="DI388" si="2077">(DB388-DB387)/LN(DB388/DB387)</f>
        <v>0.44305263881030049</v>
      </c>
      <c r="DJ388" s="26">
        <f t="shared" ref="DJ388" si="2078">SUM(DE388:DI388)</f>
        <v>0.99999697616053695</v>
      </c>
      <c r="DK388" s="26"/>
      <c r="DL388" s="26">
        <f t="shared" ref="DL388" si="2079">DE388/$DJ388</f>
        <v>7.3546263021302141E-2</v>
      </c>
      <c r="DM388" s="26">
        <f t="shared" ref="DM388" si="2080">DF388/$DJ388</f>
        <v>4.5415805719035231E-2</v>
      </c>
      <c r="DN388" s="26">
        <f t="shared" ref="DN388" si="2081">DG388/$DJ388</f>
        <v>0.15202531574760209</v>
      </c>
      <c r="DO388" s="26">
        <f t="shared" ref="DO388" si="2082">DH388/$DJ388</f>
        <v>0.2859586369776555</v>
      </c>
      <c r="DP388" s="26">
        <f t="shared" ref="DP388" si="2083">DI388/$DJ388</f>
        <v>0.44305397853440504</v>
      </c>
      <c r="DQ388" s="26">
        <f t="shared" ref="DQ388" si="2084">SUM(DL388:DP388)</f>
        <v>1</v>
      </c>
      <c r="DR388" s="26"/>
      <c r="DS388" s="26"/>
      <c r="DT388" s="26">
        <f t="shared" ref="DT388" si="2085">LN(AR388/AR387)</f>
        <v>-3.342741475595238E-2</v>
      </c>
      <c r="DU388" s="26">
        <f t="shared" ref="DU388" si="2086">LN(AS388/AS387)</f>
        <v>5.7619388690135541E-3</v>
      </c>
      <c r="DV388" s="26">
        <f t="shared" ref="DV388" si="2087">LN(AT388/AT387)</f>
        <v>-8.5837327533770345E-3</v>
      </c>
      <c r="DW388" s="26">
        <f t="shared" ref="DW388" si="2088">LN(AU388/AU387)</f>
        <v>-5.2266370393791867E-3</v>
      </c>
      <c r="DX388" s="26">
        <f t="shared" ref="DX388" si="2089">LN(AV388/AV387)</f>
        <v>-1.4668769201076893E-2</v>
      </c>
      <c r="DY388" s="369"/>
      <c r="DZ388" s="26">
        <f t="shared" ref="DZ388" si="2090">EXP(SUMPRODUCT($DL388:$DP388,DT388:DX388))</f>
        <v>0.98857043786872978</v>
      </c>
      <c r="EA388" s="26">
        <f t="shared" ref="EA388" si="2091">IF(ISERR(DZ388),EA387,DZ388*EA387)</f>
        <v>0.64401874614651111</v>
      </c>
      <c r="EB388" s="26">
        <f t="shared" ref="EB388" si="2092">EA388/EA$396</f>
        <v>0.80524846397963468</v>
      </c>
      <c r="EC388" s="369"/>
      <c r="ED388" s="26">
        <f t="shared" ref="ED388" si="2093">LN(AZ388/AZ387)</f>
        <v>-6.8135292596863215E-3</v>
      </c>
      <c r="EE388" s="26">
        <f t="shared" ref="EE388" si="2094">LN(BA388/BA387)</f>
        <v>-1.0722753726656318E-2</v>
      </c>
      <c r="EF388" s="26">
        <f t="shared" ref="EF388" si="2095">LN(BB388/BB387)</f>
        <v>-1.3964524816606099E-2</v>
      </c>
      <c r="EG388" s="26">
        <f t="shared" ref="EG388" si="2096">LN(BC388/BC387)</f>
        <v>-1.8198939848642428E-2</v>
      </c>
      <c r="EH388" s="26">
        <f t="shared" ref="EH388" si="2097">LN(BD388/BD387)</f>
        <v>-8.9846830204414248E-3</v>
      </c>
      <c r="EI388" s="369"/>
      <c r="EJ388" s="26">
        <f t="shared" ref="EJ388" si="2098">EXP(SUMPRODUCT($DL388:$DP388,ED388:EH388))</f>
        <v>0.98777938865618287</v>
      </c>
      <c r="EK388" s="26">
        <f t="shared" ref="EK388" si="2099">IF(ISERR(EJ388),EK387,EJ388*EK387)</f>
        <v>0.70441291903469194</v>
      </c>
      <c r="EL388" s="26">
        <f t="shared" ref="EL388" si="2100">EK388/EK$396</f>
        <v>0.78819787136477026</v>
      </c>
      <c r="EM388" s="369"/>
      <c r="EN388" s="369"/>
      <c r="EO388" s="26">
        <f t="shared" ref="EO388" si="2101">LN(BI388/BI387)</f>
        <v>-3.0438113512768765E-3</v>
      </c>
      <c r="EP388" s="26">
        <f t="shared" ref="EP388" si="2102">LN(BJ388/BJ387)</f>
        <v>1.7145280672961855E-2</v>
      </c>
      <c r="EQ388" s="26">
        <f t="shared" ref="EQ388" si="2103">LN(BK388/BK387)</f>
        <v>-2.1639309489061054E-2</v>
      </c>
      <c r="ER388" s="26">
        <f t="shared" ref="ER388" si="2104">LN(BL388/BL387)</f>
        <v>5.9404954639503517E-3</v>
      </c>
      <c r="ES388" s="26">
        <f t="shared" ref="ES388" si="2105">LN(BM388/BM387)</f>
        <v>2.193684481966115E-4</v>
      </c>
      <c r="ET388" s="369"/>
      <c r="EU388" s="26">
        <f t="shared" ref="EU388" si="2106">EXP(SUMPRODUCT($DL388:$DP388,EO388:ES388))</f>
        <v>0.99906145169000016</v>
      </c>
      <c r="EV388" s="26">
        <f t="shared" ref="EV388" si="2107">IF(ISERR(EU388),EV387,EU388*EV387)</f>
        <v>0.67444022243980883</v>
      </c>
      <c r="EW388" s="26">
        <f t="shared" ref="EW388" si="2108">EV388/EV$396</f>
        <v>0.85091283135093088</v>
      </c>
      <c r="EX388" s="26"/>
      <c r="EY388" s="26">
        <f t="shared" ref="EY388" si="2109">LN(BO388/BO387)</f>
        <v>-3.038360340467585E-2</v>
      </c>
      <c r="EZ388" s="26">
        <f t="shared" ref="EZ388" si="2110">LN(BP388/BP387)</f>
        <v>-1.1383341803948835E-2</v>
      </c>
      <c r="FA388" s="26">
        <f t="shared" ref="FA388" si="2111">LN(BQ388/BQ387)</f>
        <v>1.3055705940338596E-2</v>
      </c>
      <c r="FB388" s="26">
        <f t="shared" ref="FB388" si="2112">LN(BR388/BR387)</f>
        <v>-1.1167132503329567E-2</v>
      </c>
      <c r="FC388" s="26">
        <f t="shared" ref="FC388" si="2113">LN(BS388/BS387)</f>
        <v>-1.4888137649273426E-2</v>
      </c>
      <c r="FD388" s="26"/>
      <c r="FE388" s="26">
        <f t="shared" ref="FE388" si="2114">EXP(SUMPRODUCT($DL388:$DP388,EY388:FC388))</f>
        <v>0.98949915004162248</v>
      </c>
      <c r="FF388" s="26">
        <f t="shared" ref="FF388" si="2115">IF(ISERR(FE388),FF387,FE388*FF387)</f>
        <v>0.95489413304233373</v>
      </c>
      <c r="FG388" s="26">
        <f t="shared" ref="FG388" si="2116">FF388/FF$396</f>
        <v>0.94633519718509906</v>
      </c>
      <c r="FW388" s="26">
        <f t="shared" si="1908"/>
        <v>1.9922652211643672</v>
      </c>
      <c r="FX388" s="369"/>
      <c r="FY388" s="8">
        <f t="shared" si="1819"/>
        <v>62</v>
      </c>
      <c r="FZ388" s="369" t="b">
        <f t="shared" ref="FZ388" si="2117">(FY388+Begin_year_chart1&lt;=End_year_chart1)</f>
        <v>0</v>
      </c>
      <c r="GD388" s="11"/>
      <c r="GE388" s="11"/>
      <c r="GF388" s="11"/>
      <c r="GG388" s="11"/>
      <c r="GH388" s="20"/>
      <c r="GI388" s="20"/>
      <c r="GJ388" s="20"/>
      <c r="GN388" s="12"/>
      <c r="GO388" s="12"/>
      <c r="GP388" s="12"/>
      <c r="GQ388" s="12"/>
      <c r="GR388" s="12"/>
      <c r="GY388" s="14"/>
      <c r="HP388" s="5"/>
      <c r="HT388" s="11"/>
      <c r="HU388" s="11"/>
      <c r="HV388" s="11"/>
      <c r="HW388" s="11"/>
      <c r="HX388" s="12"/>
      <c r="HY388" s="12"/>
      <c r="HZ388" s="12"/>
      <c r="IC388" s="12"/>
      <c r="ID388" s="12"/>
      <c r="IE388" s="12"/>
      <c r="IF388" s="12"/>
      <c r="IG388" s="12"/>
    </row>
    <row r="389" spans="1:241" x14ac:dyDescent="0.2">
      <c r="A389" s="182" t="s">
        <v>1080</v>
      </c>
      <c r="B389" s="395">
        <f t="shared" si="1794"/>
        <v>2012</v>
      </c>
      <c r="C389" s="42">
        <f>'Annual Data - MER Dec 2019 PNNL'!B76</f>
        <v>5684.2529999999997</v>
      </c>
      <c r="D389" s="42">
        <f>'Annual Data - MER Dec 2019 PNNL'!E76</f>
        <v>3725.0129999999999</v>
      </c>
      <c r="E389" s="42">
        <f>'Annual Data - MER Dec 2019 PNNL'!H76</f>
        <v>20787.391</v>
      </c>
      <c r="F389" s="42">
        <f>'Annual Data - MER Dec 2019 PNNL'!K76</f>
        <v>26050.2</v>
      </c>
      <c r="G389" s="42">
        <f>'Annual Data - MER Dec 2019 PNNL'!N76</f>
        <v>38131.095999999998</v>
      </c>
      <c r="H389" s="42">
        <f t="shared" si="2035"/>
        <v>94377.953000000009</v>
      </c>
      <c r="I389" s="15">
        <f t="shared" si="1880"/>
        <v>3.0248022690521168</v>
      </c>
      <c r="J389" s="251">
        <f t="shared" ref="J389:J394" si="2118">H389-G389</f>
        <v>56246.857000000011</v>
      </c>
      <c r="K389" s="251"/>
      <c r="L389" s="27">
        <f>[11]National!H321</f>
        <v>5679.1150000000007</v>
      </c>
      <c r="M389" s="42">
        <f>[10]Commercial_Total!D320</f>
        <v>3725.0130000000004</v>
      </c>
      <c r="N389" s="42">
        <f>[12]Total_Industrial!F328</f>
        <v>12907.186361202619</v>
      </c>
      <c r="O389" s="27">
        <f t="shared" si="1821"/>
        <v>25315.019759754709</v>
      </c>
      <c r="P389" s="29">
        <f t="shared" si="2036"/>
        <v>38131.095999999998</v>
      </c>
      <c r="Q389" s="29">
        <f t="shared" ref="Q389:Q391" si="2119">SUM(L389:P389)</f>
        <v>85757.430120957317</v>
      </c>
      <c r="R389" s="440">
        <f t="shared" si="1822"/>
        <v>3.0778425273720424</v>
      </c>
      <c r="S389" s="27"/>
      <c r="T389" s="51">
        <f t="shared" si="1823"/>
        <v>0.99909609934673926</v>
      </c>
      <c r="U389" s="51">
        <f t="shared" si="1824"/>
        <v>1.0000000000000002</v>
      </c>
      <c r="V389" s="51">
        <f t="shared" si="1825"/>
        <v>0.62091420521231444</v>
      </c>
      <c r="W389" s="51">
        <f t="shared" si="1826"/>
        <v>0.97177832645256879</v>
      </c>
      <c r="X389" s="51">
        <f t="shared" si="1827"/>
        <v>1</v>
      </c>
      <c r="Y389" s="51">
        <f t="shared" si="1828"/>
        <v>0.9086595692635685</v>
      </c>
      <c r="AA389" s="23">
        <f t="shared" si="1829"/>
        <v>114884.49557637289</v>
      </c>
      <c r="AB389" s="23">
        <f t="shared" si="1881"/>
        <v>85847.015945900828</v>
      </c>
      <c r="AC389" s="27">
        <f t="shared" si="2002"/>
        <v>3018.8470000000002</v>
      </c>
      <c r="AD389" s="58">
        <f t="shared" si="2002"/>
        <v>1.5237690458754298</v>
      </c>
      <c r="AE389" s="27">
        <f t="shared" si="1882"/>
        <v>3630.9801085503868</v>
      </c>
      <c r="AF389" s="27">
        <f t="shared" si="1831"/>
        <v>16197</v>
      </c>
      <c r="AI389" s="267">
        <f t="shared" si="1832"/>
        <v>49.433258783163126</v>
      </c>
      <c r="AJ389" s="267">
        <f t="shared" si="1883"/>
        <v>43.391292742748725</v>
      </c>
      <c r="AK389" s="267">
        <f t="shared" si="1833"/>
        <v>4275.5351169511468</v>
      </c>
      <c r="AL389" s="51">
        <f t="shared" si="1834"/>
        <v>16.613423030398167</v>
      </c>
      <c r="AM389" s="231">
        <f t="shared" si="1835"/>
        <v>10501.598703393407</v>
      </c>
      <c r="AN389" s="15"/>
      <c r="AO389" s="371">
        <f t="shared" si="1836"/>
        <v>5.2946490165436391</v>
      </c>
      <c r="AP389" s="371">
        <f t="shared" si="1837"/>
        <v>5.826878619497438</v>
      </c>
      <c r="AR389" s="26">
        <f t="shared" ref="AR389:AV394" si="2120">AI389/AI$396</f>
        <v>0.60240096104901053</v>
      </c>
      <c r="AS389" s="26">
        <f t="shared" si="2120"/>
        <v>0.67630001148184515</v>
      </c>
      <c r="AT389" s="26">
        <f t="shared" si="2120"/>
        <v>0.55775834731326113</v>
      </c>
      <c r="AU389" s="26">
        <f t="shared" si="2120"/>
        <v>0.85714624450695476</v>
      </c>
      <c r="AV389" s="242">
        <f t="shared" si="2120"/>
        <v>0.9058807449782037</v>
      </c>
      <c r="AW389" s="26">
        <f>AO389/AO$396</f>
        <v>0.60027383973973114</v>
      </c>
      <c r="AZ389" s="371">
        <f t="shared" ref="AZ389:AZ391" si="2121">AA389/$AF389</f>
        <v>7.0929490384869354</v>
      </c>
      <c r="BA389" s="371">
        <f t="shared" ref="BA389:BA391" si="2122">AB389/$AF389</f>
        <v>5.3001800299994342</v>
      </c>
      <c r="BB389" s="371">
        <f t="shared" ref="BB389:BB391" si="2123">AC389/$AF389</f>
        <v>0.18638309563499414</v>
      </c>
      <c r="BC389" s="485">
        <f t="shared" ref="BC389:BC391" si="2124">AD389/$AF389</f>
        <v>9.407723935762362E-5</v>
      </c>
      <c r="BD389" s="371">
        <f t="shared" ref="BD389:BD391" si="2125">AE389/$AF389</f>
        <v>0.22417608869237432</v>
      </c>
      <c r="BE389" s="26"/>
      <c r="BF389" s="26"/>
      <c r="BG389" s="26"/>
      <c r="BH389" s="26"/>
      <c r="BI389" s="258">
        <f>[11]National!CQ321</f>
        <v>0.62963391240874522</v>
      </c>
      <c r="BJ389" s="258">
        <f>[10]Commercial_Total!Y320</f>
        <v>0.75560845224230255</v>
      </c>
      <c r="BK389" s="258">
        <f>[12]Total_Industrial!Z328</f>
        <v>0.74140561629546708</v>
      </c>
      <c r="BL389" s="205">
        <f t="shared" si="1848"/>
        <v>0.82070997171998439</v>
      </c>
      <c r="BM389" s="258">
        <f>[14]Elec_Power_Sector!AF72</f>
        <v>0.95842926500796</v>
      </c>
      <c r="BN389" s="3"/>
      <c r="BO389" s="258">
        <f>[11]National!CU321</f>
        <v>0.9567479596904942</v>
      </c>
      <c r="BP389" s="258">
        <f>[10]Commercial_Total!X320</f>
        <v>0.89504029431499066</v>
      </c>
      <c r="BQ389" s="258">
        <f>[12]Total_Industrial!AD328</f>
        <v>0.7523001095632027</v>
      </c>
      <c r="BR389" s="51">
        <f t="shared" si="1849"/>
        <v>1.0443960400659065</v>
      </c>
      <c r="BS389" s="263">
        <f t="shared" ref="BS389:BS394" si="2126">AV389/BM389</f>
        <v>0.9451722501093287</v>
      </c>
      <c r="CA389" s="83">
        <f t="shared" ref="CA389:CA391" si="2127">IF(FW389&gt;0,FW389,"NA")</f>
        <v>2.0370766309064154</v>
      </c>
      <c r="CB389" s="83">
        <f>IF(ISERR(AP389),"NA ", AP389/AP$396)</f>
        <v>0.60690706501372338</v>
      </c>
      <c r="CC389" s="83">
        <f>IF(ISERR(AO389),"NA ",IF(AO389&gt;0, AO389/AO$396,"NA"))</f>
        <v>0.60027383973973114</v>
      </c>
      <c r="CD389" s="83">
        <f t="shared" ref="CD389:CD391" si="2128">IF(CN389=1,EL389,"NA")</f>
        <v>0.767648207382711</v>
      </c>
      <c r="CE389" s="83">
        <f t="shared" ref="CE389:CE391" si="2129">IF(CQ389&gt;0, FG389,"NA")</f>
        <v>0.93210301963915243</v>
      </c>
      <c r="CF389" s="83">
        <f t="shared" ref="CF389:CF391" si="2130">IF(CP389&gt;0,EW389, "NA")</f>
        <v>0.83892555061503593</v>
      </c>
      <c r="CG389" s="411">
        <f t="shared" ref="CG389:CG391" si="2131">IF(ISERR(CR389),"NA ", CR389)</f>
        <v>1.2228042605994913</v>
      </c>
      <c r="CH389" s="411">
        <f t="shared" si="1895"/>
        <v>1.2228038110782691</v>
      </c>
      <c r="CI389" s="9"/>
      <c r="CJ389" s="84">
        <f t="shared" ref="CJ389:CJ391" si="2132">IF(ISERR(CS389),"NA ", CS389)</f>
        <v>0.71552721212200721</v>
      </c>
      <c r="CL389" s="87">
        <f t="shared" ref="CL389:CL391" si="2133">AR389*AS389*AT389*AU389</f>
        <v>0.19477179024484254</v>
      </c>
      <c r="CM389" s="87">
        <f t="shared" ref="CM389:CM391" si="2134">AZ389*BA389*BB389*BC389*BD389</f>
        <v>1.4777393359624165E-4</v>
      </c>
      <c r="CN389" s="92">
        <f t="shared" ref="CN389:CN391" si="2135">IF(ISERR(CL389),0,IF(CL389&lt;0.0001,0,1))</f>
        <v>1</v>
      </c>
      <c r="CO389" s="92">
        <f t="shared" ref="CO389:CO391" si="2136">IF(ISERR(CM389),0,IF(CM389&lt;0.0001,0,1))</f>
        <v>1</v>
      </c>
      <c r="CP389" s="5">
        <f t="shared" ref="CP389:CP391" si="2137">IF(BI389*BJ389*BK389*BL389*BM389&gt;0,1,0)</f>
        <v>1</v>
      </c>
      <c r="CQ389" s="91">
        <f t="shared" ref="CQ389:CQ391" si="2138">IF(BO389*BP389*BQ389*BR389*BS389&gt;0,1,0)</f>
        <v>1</v>
      </c>
      <c r="CR389" s="37">
        <f t="shared" ref="CR389:CR391" si="2139">CA389*CD389*CE389*CF389</f>
        <v>1.2228042605994913</v>
      </c>
      <c r="CS389" s="485">
        <f t="shared" ref="CS389:CS391" si="2140">CD389*CE389</f>
        <v>0.71552721212200721</v>
      </c>
      <c r="CT389" s="84">
        <f t="shared" ref="CT389:CT391" si="2141">IF(CO389=1,EB389,"NA ")</f>
        <v>0.78196475151861389</v>
      </c>
      <c r="CU389" s="205"/>
      <c r="CV389" s="244"/>
      <c r="CW389" s="5"/>
      <c r="CX389" s="26">
        <f t="shared" si="1899"/>
        <v>6.6223008222026286E-2</v>
      </c>
      <c r="CY389" s="26">
        <f t="shared" si="1900"/>
        <v>4.3436621115465132E-2</v>
      </c>
      <c r="CZ389" s="26">
        <f t="shared" si="1901"/>
        <v>0.15050808242501629</v>
      </c>
      <c r="DA389" s="26">
        <f t="shared" si="1902"/>
        <v>0.29519331122736442</v>
      </c>
      <c r="DB389" s="26">
        <f t="shared" si="1903"/>
        <v>0.444638977010128</v>
      </c>
      <c r="DC389" s="485">
        <f t="shared" ref="DC389:DC391" si="2142">SUM(CX389:DB389)</f>
        <v>1</v>
      </c>
      <c r="DD389" s="485"/>
      <c r="DE389" s="26">
        <f t="shared" ref="DE389:DE391" si="2143">(CX389-CX388)/LN(CX389/CX388)</f>
        <v>6.9528789200164573E-2</v>
      </c>
      <c r="DF389" s="26">
        <f t="shared" ref="DF389:DF391" si="2144">(CY389-CY388)/LN(CY389/CY388)</f>
        <v>4.4629788924672766E-2</v>
      </c>
      <c r="DG389" s="26">
        <f t="shared" ref="DG389:DG391" si="2145">(CZ389-CZ388)/LN(CZ389/CZ388)</f>
        <v>0.15131229171479738</v>
      </c>
      <c r="DH389" s="26">
        <f t="shared" ref="DH389:DH391" si="2146">(DA389-DA388)/LN(DA389/DA388)</f>
        <v>0.29057750237800323</v>
      </c>
      <c r="DI389" s="26">
        <f t="shared" ref="DI389:DI391" si="2147">(DB389-DB388)/LN(DB389/DB388)</f>
        <v>0.44386061989775016</v>
      </c>
      <c r="DJ389" s="26">
        <f t="shared" ref="DJ389:DJ391" si="2148">SUM(DE389:DI389)</f>
        <v>0.99990899211538808</v>
      </c>
      <c r="DK389" s="26"/>
      <c r="DL389" s="26">
        <f t="shared" ref="DL389:DL391" si="2149">DE389/$DJ389</f>
        <v>6.9535117444109409E-2</v>
      </c>
      <c r="DM389" s="26">
        <f t="shared" ref="DM389:DM391" si="2150">DF389/$DJ389</f>
        <v>4.4633850957030451E-2</v>
      </c>
      <c r="DN389" s="26">
        <f t="shared" ref="DN389:DN391" si="2151">DG389/$DJ389</f>
        <v>0.15132606357973041</v>
      </c>
      <c r="DO389" s="26">
        <f t="shared" ref="DO389:DO391" si="2152">DH389/$DJ389</f>
        <v>0.29060394962871883</v>
      </c>
      <c r="DP389" s="26">
        <f t="shared" ref="DP389:DP391" si="2153">DI389/$DJ389</f>
        <v>0.44390101839041096</v>
      </c>
      <c r="DQ389" s="26">
        <f t="shared" ref="DQ389:DQ391" si="2154">SUM(DL389:DP389)</f>
        <v>1</v>
      </c>
      <c r="DR389" s="26"/>
      <c r="DS389" s="26"/>
      <c r="DT389" s="26">
        <f t="shared" ref="DT389:DT391" si="2155">LN(AR389/AR388)</f>
        <v>-0.13617065786428403</v>
      </c>
      <c r="DU389" s="26">
        <f t="shared" ref="DU389:DU391" si="2156">LN(AS389/AS388)</f>
        <v>-9.2188005884002319E-2</v>
      </c>
      <c r="DV389" s="26">
        <f t="shared" ref="DV389:DV391" si="2157">LN(AT389/AT388)</f>
        <v>-5.5745993795796193E-2</v>
      </c>
      <c r="DW389" s="26">
        <f t="shared" ref="DW389:DW391" si="2158">LN(AU389/AU388)</f>
        <v>-3.9740607108217319E-3</v>
      </c>
      <c r="DX389" s="26">
        <f t="shared" ref="DX389:DX391" si="2159">LN(AV389/AV388)</f>
        <v>-1.3893115266116699E-2</v>
      </c>
      <c r="DY389" s="485"/>
      <c r="DZ389" s="26">
        <f t="shared" ref="DZ389:DZ391" si="2160">EXP(SUMPRODUCT($DL389:$DP389,DT389:DX389))</f>
        <v>0.97108505821178481</v>
      </c>
      <c r="EA389" s="26">
        <f t="shared" ref="EA389:EA391" si="2161">IF(ISERR(DZ389),EA388,DZ389*EA388)</f>
        <v>0.62539698159116541</v>
      </c>
      <c r="EB389" s="26">
        <f>EA389/EA$396</f>
        <v>0.78196475151861389</v>
      </c>
      <c r="EC389" s="485"/>
      <c r="ED389" s="26">
        <f t="shared" ref="ED389:ED391" si="2162">LN(AZ389/AZ388)</f>
        <v>-1.6235704430061289E-2</v>
      </c>
      <c r="EE389" s="26">
        <f t="shared" ref="EE389:EE391" si="2163">LN(BA389/BA388)</f>
        <v>-1.7525541174926523E-2</v>
      </c>
      <c r="EF389" s="26">
        <f t="shared" ref="EF389:EF391" si="2164">LN(BB389/BB388)</f>
        <v>-1.0661515054346421E-2</v>
      </c>
      <c r="EG389" s="26">
        <f t="shared" ref="EG389:EG391" si="2165">LN(BC389/BC388)</f>
        <v>-2.0181316287878479E-2</v>
      </c>
      <c r="EH389" s="26">
        <f t="shared" ref="EH389:EH391" si="2166">LN(BD389/BD388)</f>
        <v>-3.8360533516729474E-2</v>
      </c>
      <c r="EI389" s="485"/>
      <c r="EJ389" s="26">
        <f t="shared" ref="EJ389:EJ391" si="2167">EXP(SUMPRODUCT($DL389:$DP389,ED389:EH389))</f>
        <v>0.97392829297232497</v>
      </c>
      <c r="EK389" s="26">
        <f t="shared" ref="EK389:EK391" si="2168">IF(ISERR(EJ389),EK388,EJ389*EK388)</f>
        <v>0.6860476717831101</v>
      </c>
      <c r="EL389" s="26">
        <f>EK389/EK$396</f>
        <v>0.767648207382711</v>
      </c>
      <c r="EM389" s="485"/>
      <c r="EN389" s="485"/>
      <c r="EO389" s="26">
        <f t="shared" ref="EO389:EO391" si="2169">LN(BI389/BI388)</f>
        <v>-1.8411737906102937E-2</v>
      </c>
      <c r="EP389" s="26">
        <f t="shared" ref="EP389:EP391" si="2170">LN(BJ389/BJ388)</f>
        <v>-2.0317192673777379E-2</v>
      </c>
      <c r="EQ389" s="26">
        <f t="shared" ref="EQ389:EQ391" si="2171">LN(BK389/BK388)</f>
        <v>-5.9569648705154264E-2</v>
      </c>
      <c r="ER389" s="26">
        <f t="shared" ref="ER389:ER391" si="2172">LN(BL389/BL388)</f>
        <v>-7.3788130698927736E-3</v>
      </c>
      <c r="ES389" s="26">
        <f t="shared" ref="ES389:ES391" si="2173">LN(BM389/BM388)</f>
        <v>-1.8965404424068769E-3</v>
      </c>
      <c r="ET389" s="485"/>
      <c r="EU389" s="26">
        <f t="shared" ref="EU389:EU391" si="2174">EXP(SUMPRODUCT($DL389:$DP389,EO389:ES389))</f>
        <v>0.9859124456768813</v>
      </c>
      <c r="EV389" s="26">
        <f t="shared" ref="EV389:EV391" si="2175">IF(ISERR(EU389),EV388,EU389*EV388)</f>
        <v>0.6649390091684918</v>
      </c>
      <c r="EW389" s="26">
        <f>EV389/EV$396</f>
        <v>0.83892555061503593</v>
      </c>
      <c r="EX389" s="26"/>
      <c r="EY389" s="26">
        <f t="shared" ref="EY389:EY391" si="2176">LN(BO389/BO388)</f>
        <v>-0.11775891995818102</v>
      </c>
      <c r="EZ389" s="26">
        <f t="shared" ref="EZ389:EZ391" si="2177">LN(BP389/BP388)</f>
        <v>-7.1870813210224746E-2</v>
      </c>
      <c r="FA389" s="26">
        <f t="shared" ref="FA389:FA391" si="2178">LN(BQ389/BQ388)</f>
        <v>3.8236381465509011E-3</v>
      </c>
      <c r="FB389" s="26">
        <f t="shared" ref="FB389:FB391" si="2179">LN(BR389/BR388)</f>
        <v>3.4047523590711691E-3</v>
      </c>
      <c r="FC389" s="26">
        <f t="shared" ref="FC389:FC391" si="2180">LN(BS389/BS388)</f>
        <v>-1.1996574823709924E-2</v>
      </c>
      <c r="FD389" s="26"/>
      <c r="FE389" s="26">
        <f t="shared" ref="FE389:FE391" si="2181">EXP(SUMPRODUCT($DL389:$DP389,EY389:FC389))</f>
        <v>0.98496074373194542</v>
      </c>
      <c r="FF389" s="26">
        <f t="shared" ref="FF389:FF391" si="2182">IF(ISERR(FE389),FF388,FE389*FF388)</f>
        <v>0.94053323546664824</v>
      </c>
      <c r="FG389" s="26">
        <f>FF389/FF$396</f>
        <v>0.93210301963915243</v>
      </c>
      <c r="FW389" s="26">
        <f t="shared" si="1908"/>
        <v>2.0370766309064154</v>
      </c>
      <c r="FX389" s="485"/>
      <c r="FY389" s="8">
        <f t="shared" si="1819"/>
        <v>63</v>
      </c>
      <c r="FZ389" s="485" t="b">
        <f t="shared" ref="FZ389:FZ391" si="2183">(FY389+Begin_year_chart1&lt;=End_year_chart1)</f>
        <v>0</v>
      </c>
      <c r="GD389" s="11"/>
      <c r="GE389" s="11"/>
      <c r="GF389" s="11"/>
      <c r="GG389" s="11"/>
      <c r="GH389" s="20"/>
      <c r="GI389" s="20"/>
      <c r="GJ389" s="20"/>
      <c r="GN389" s="12"/>
      <c r="GO389" s="12"/>
      <c r="GP389" s="12"/>
      <c r="GQ389" s="12"/>
      <c r="GR389" s="12"/>
      <c r="GY389" s="14"/>
      <c r="HP389" s="5"/>
      <c r="HT389" s="11"/>
      <c r="HU389" s="11"/>
      <c r="HV389" s="11"/>
      <c r="HW389" s="11"/>
      <c r="HX389" s="12"/>
      <c r="HY389" s="12"/>
      <c r="HZ389" s="12"/>
      <c r="IC389" s="12"/>
      <c r="ID389" s="12"/>
      <c r="IE389" s="12"/>
      <c r="IF389" s="12"/>
      <c r="IG389" s="12"/>
    </row>
    <row r="390" spans="1:241" s="485" customFormat="1" x14ac:dyDescent="0.2">
      <c r="A390" s="182" t="s">
        <v>1080</v>
      </c>
      <c r="B390" s="484">
        <v>2013</v>
      </c>
      <c r="C390" s="42">
        <f>'Annual Data - MER Dec 2019 PNNL'!B77</f>
        <v>6688.8010000000004</v>
      </c>
      <c r="D390" s="42">
        <f>'Annual Data - MER Dec 2019 PNNL'!E77</f>
        <v>4161.1610000000001</v>
      </c>
      <c r="E390" s="42">
        <f>'Annual Data - MER Dec 2019 PNNL'!H77</f>
        <v>21378.879000000001</v>
      </c>
      <c r="F390" s="42">
        <f>'Annual Data - MER Dec 2019 PNNL'!K77</f>
        <v>26533.200000000001</v>
      </c>
      <c r="G390" s="42">
        <f>'Annual Data - MER Dec 2019 PNNL'!N77</f>
        <v>38356.584999999999</v>
      </c>
      <c r="H390" s="42">
        <f t="shared" ref="H390:H394" si="2184">SUM(C390:G390)</f>
        <v>97118.625999999989</v>
      </c>
      <c r="I390" s="15">
        <f t="shared" ref="I390:I394" si="2185">G390/H310</f>
        <v>3.0180053897751637</v>
      </c>
      <c r="J390" s="251">
        <f t="shared" si="2118"/>
        <v>58762.04099999999</v>
      </c>
      <c r="K390" s="251"/>
      <c r="L390" s="27">
        <f>[11]National!H322</f>
        <v>6686.4580000000005</v>
      </c>
      <c r="M390" s="42">
        <f>[10]Commercial_Total!D321</f>
        <v>4161.1610000000001</v>
      </c>
      <c r="N390" s="42">
        <f>[12]Total_Industrial!F329</f>
        <v>14080.233345146728</v>
      </c>
      <c r="O390" s="27">
        <f t="shared" si="1821"/>
        <v>25537.123107415962</v>
      </c>
      <c r="P390" s="29">
        <f t="shared" si="2036"/>
        <v>38356.584999999999</v>
      </c>
      <c r="Q390" s="29">
        <f t="shared" si="2119"/>
        <v>88821.560452562699</v>
      </c>
      <c r="R390" s="440">
        <f t="shared" si="1822"/>
        <v>3.0770180133897491</v>
      </c>
      <c r="S390" s="27"/>
      <c r="T390" s="51">
        <f t="shared" si="1823"/>
        <v>0.99964971300536531</v>
      </c>
      <c r="U390" s="51">
        <f t="shared" si="1824"/>
        <v>1</v>
      </c>
      <c r="V390" s="51">
        <f t="shared" si="1825"/>
        <v>0.65860484757627968</v>
      </c>
      <c r="W390" s="51">
        <f t="shared" si="1826"/>
        <v>0.96245922494896818</v>
      </c>
      <c r="X390" s="51">
        <f t="shared" si="1827"/>
        <v>1</v>
      </c>
      <c r="Y390" s="51">
        <f t="shared" si="1828"/>
        <v>0.91456772105242412</v>
      </c>
      <c r="AA390" s="23">
        <f t="shared" si="1829"/>
        <v>115638.04642863266</v>
      </c>
      <c r="AB390" s="23">
        <f t="shared" ref="AB390:AD394" si="2186">AB148</f>
        <v>86341.418441060479</v>
      </c>
      <c r="AC390" s="27">
        <f t="shared" si="2002"/>
        <v>3135.6028802615128</v>
      </c>
      <c r="AD390" s="58">
        <f t="shared" si="2002"/>
        <v>1.5353332038047498</v>
      </c>
      <c r="AE390" s="27">
        <f t="shared" ref="AE390:AE394" si="2187">AE310/3.412</f>
        <v>3653.4306887190128</v>
      </c>
      <c r="AF390" s="27">
        <f t="shared" si="1831"/>
        <v>16495.400000000001</v>
      </c>
      <c r="AI390" s="267">
        <f t="shared" si="1832"/>
        <v>57.822301625673212</v>
      </c>
      <c r="AJ390" s="267">
        <f t="shared" si="1883"/>
        <v>48.194262674066984</v>
      </c>
      <c r="AK390" s="267">
        <f t="shared" si="1833"/>
        <v>4490.4389627210767</v>
      </c>
      <c r="AL390" s="51">
        <f t="shared" si="1834"/>
        <v>16.632951755444189</v>
      </c>
      <c r="AM390" s="231">
        <f t="shared" si="1835"/>
        <v>10498.785461685824</v>
      </c>
      <c r="AN390" s="15"/>
      <c r="AO390" s="371">
        <f t="shared" si="1836"/>
        <v>5.3846260443858709</v>
      </c>
      <c r="AP390" s="371">
        <f t="shared" si="1837"/>
        <v>5.8876187300702005</v>
      </c>
      <c r="AR390" s="26">
        <f t="shared" si="2120"/>
        <v>0.70463107079711873</v>
      </c>
      <c r="AS390" s="26">
        <f t="shared" si="2120"/>
        <v>0.75115946863043004</v>
      </c>
      <c r="AT390" s="26">
        <f t="shared" si="2120"/>
        <v>0.58579329745848985</v>
      </c>
      <c r="AU390" s="26">
        <f t="shared" si="2120"/>
        <v>0.85815380166736521</v>
      </c>
      <c r="AV390" s="242">
        <f t="shared" si="2120"/>
        <v>0.90563807130861806</v>
      </c>
      <c r="AW390" s="26">
        <f>AO390/AO$396</f>
        <v>0.61047486644092763</v>
      </c>
      <c r="AZ390" s="371">
        <f t="shared" si="2121"/>
        <v>7.010320842697519</v>
      </c>
      <c r="BA390" s="371">
        <f t="shared" si="2122"/>
        <v>5.2342724905767959</v>
      </c>
      <c r="BB390" s="371">
        <f t="shared" si="2123"/>
        <v>0.19008953285531194</v>
      </c>
      <c r="BC390" s="485">
        <f t="shared" si="2124"/>
        <v>9.3076445785173425E-5</v>
      </c>
      <c r="BD390" s="371">
        <f t="shared" si="2125"/>
        <v>0.22148178817846262</v>
      </c>
      <c r="BE390" s="26"/>
      <c r="BF390" s="26"/>
      <c r="BG390" s="26"/>
      <c r="BH390" s="26"/>
      <c r="BI390" s="258">
        <f>[11]National!CQ322</f>
        <v>0.62335349379090332</v>
      </c>
      <c r="BJ390" s="258">
        <f>[10]Commercial_Total!Y321</f>
        <v>0.75854834365556545</v>
      </c>
      <c r="BK390" s="258">
        <f>[12]Total_Industrial!Z329</f>
        <v>0.78481075456258942</v>
      </c>
      <c r="BL390" s="205">
        <f t="shared" si="1848"/>
        <v>0.82064844152770955</v>
      </c>
      <c r="BM390" s="258">
        <f>[14]Elec_Power_Sector!AF73</f>
        <v>0.95419629905212389</v>
      </c>
      <c r="BN390" s="3"/>
      <c r="BO390" s="258">
        <f>[11]National!CU322</f>
        <v>1.1303876176452115</v>
      </c>
      <c r="BP390" s="258">
        <f>[10]Commercial_Total!X321</f>
        <v>0.99025919035097054</v>
      </c>
      <c r="BQ390" s="258">
        <f>[12]Total_Industrial!AD329</f>
        <v>0.74641502521021419</v>
      </c>
      <c r="BR390" s="51">
        <f t="shared" si="1849"/>
        <v>1.0457021036557814</v>
      </c>
      <c r="BS390" s="263">
        <f t="shared" si="2126"/>
        <v>0.94911086136915179</v>
      </c>
      <c r="CA390" s="83">
        <f t="shared" si="2127"/>
        <v>2.0746060293544288</v>
      </c>
      <c r="CB390" s="83">
        <f>IF(ISERR(AP390),"NA ", AP390/AP$396)</f>
        <v>0.61323354006899122</v>
      </c>
      <c r="CC390" s="83">
        <f>IF(ISERR(AO390),"NA ",IF(AO390&gt;0, AO390/AO$396,"NA"))</f>
        <v>0.61047486644092763</v>
      </c>
      <c r="CD390" s="83">
        <f t="shared" si="2128"/>
        <v>0.76247152805452389</v>
      </c>
      <c r="CE390" s="83">
        <f t="shared" si="2129"/>
        <v>0.94838932140866394</v>
      </c>
      <c r="CF390" s="83">
        <f t="shared" si="2130"/>
        <v>0.84422393758240932</v>
      </c>
      <c r="CG390" s="411">
        <f t="shared" si="2131"/>
        <v>1.2664953053972852</v>
      </c>
      <c r="CH390" s="411">
        <f t="shared" si="1895"/>
        <v>1.2664948386876882</v>
      </c>
      <c r="CI390" s="9"/>
      <c r="CJ390" s="84">
        <f t="shared" si="2132"/>
        <v>0.72311985508505694</v>
      </c>
      <c r="CL390" s="87">
        <f t="shared" si="2133"/>
        <v>0.2660746286020913</v>
      </c>
      <c r="CM390" s="87">
        <f t="shared" si="2134"/>
        <v>1.4379051469264181E-4</v>
      </c>
      <c r="CN390" s="92">
        <f t="shared" si="2135"/>
        <v>1</v>
      </c>
      <c r="CO390" s="92">
        <f t="shared" si="2136"/>
        <v>1</v>
      </c>
      <c r="CP390" s="5">
        <f t="shared" si="2137"/>
        <v>1</v>
      </c>
      <c r="CQ390" s="91">
        <f t="shared" si="2138"/>
        <v>1</v>
      </c>
      <c r="CR390" s="37">
        <f t="shared" si="2139"/>
        <v>1.2664953053972852</v>
      </c>
      <c r="CS390" s="485">
        <f t="shared" si="2140"/>
        <v>0.72311985508505694</v>
      </c>
      <c r="CT390" s="84">
        <f t="shared" si="2141"/>
        <v>0.8006526722362709</v>
      </c>
      <c r="CU390" s="205"/>
      <c r="CV390" s="244"/>
      <c r="CW390" s="5"/>
      <c r="CX390" s="26">
        <f t="shared" si="1899"/>
        <v>7.5279672704816586E-2</v>
      </c>
      <c r="CY390" s="26">
        <f t="shared" si="1900"/>
        <v>4.6848546442981809E-2</v>
      </c>
      <c r="CZ390" s="26">
        <f t="shared" si="1901"/>
        <v>0.15852269734291166</v>
      </c>
      <c r="DA390" s="26">
        <f t="shared" si="1902"/>
        <v>0.28751040825335061</v>
      </c>
      <c r="DB390" s="26">
        <f t="shared" si="1903"/>
        <v>0.43183867525593922</v>
      </c>
      <c r="DC390" s="485">
        <f t="shared" si="2142"/>
        <v>0.99999999999999989</v>
      </c>
      <c r="DE390" s="26">
        <f t="shared" si="2143"/>
        <v>7.0654625022273432E-2</v>
      </c>
      <c r="DF390" s="26">
        <f t="shared" si="2144"/>
        <v>4.5121085838411644E-2</v>
      </c>
      <c r="DG390" s="26">
        <f t="shared" si="2145"/>
        <v>0.1544807409203329</v>
      </c>
      <c r="DH390" s="26">
        <f t="shared" si="2146"/>
        <v>0.29133497587847024</v>
      </c>
      <c r="DI390" s="26">
        <f t="shared" si="2147"/>
        <v>0.43820766788566662</v>
      </c>
      <c r="DJ390" s="26">
        <f t="shared" si="2148"/>
        <v>0.99979909554515478</v>
      </c>
      <c r="DK390" s="26"/>
      <c r="DL390" s="26">
        <f t="shared" si="2149"/>
        <v>7.0668822703573247E-2</v>
      </c>
      <c r="DM390" s="26">
        <f t="shared" si="2150"/>
        <v>4.5130152687134335E-2</v>
      </c>
      <c r="DN390" s="26">
        <f t="shared" si="2151"/>
        <v>0.15451178302586888</v>
      </c>
      <c r="DO390" s="26">
        <f t="shared" si="2152"/>
        <v>0.29139351813437647</v>
      </c>
      <c r="DP390" s="26">
        <f t="shared" si="2153"/>
        <v>0.43829572344904716</v>
      </c>
      <c r="DQ390" s="26">
        <f t="shared" si="2154"/>
        <v>1.0000000000000002</v>
      </c>
      <c r="DR390" s="26"/>
      <c r="DS390" s="26"/>
      <c r="DT390" s="26">
        <f t="shared" si="2155"/>
        <v>0.15675109015586161</v>
      </c>
      <c r="DU390" s="26">
        <f t="shared" si="2156"/>
        <v>0.1049811893827676</v>
      </c>
      <c r="DV390" s="26">
        <f t="shared" si="2157"/>
        <v>4.9041193390383916E-2</v>
      </c>
      <c r="DW390" s="26">
        <f t="shared" si="2158"/>
        <v>1.1747883742409958E-3</v>
      </c>
      <c r="DX390" s="26">
        <f t="shared" si="2159"/>
        <v>-2.6792288200978159E-4</v>
      </c>
      <c r="DZ390" s="26">
        <f t="shared" si="2160"/>
        <v>1.0238986740532283</v>
      </c>
      <c r="EA390" s="26">
        <f t="shared" si="2161"/>
        <v>0.64034314020808547</v>
      </c>
      <c r="EB390" s="26">
        <f>EA390/EA$396</f>
        <v>0.8006526722362709</v>
      </c>
      <c r="ED390" s="26">
        <f t="shared" si="2162"/>
        <v>-1.1717728147178854E-2</v>
      </c>
      <c r="EE390" s="26">
        <f t="shared" si="2163"/>
        <v>-1.2512923521779209E-2</v>
      </c>
      <c r="EF390" s="26">
        <f t="shared" si="2164"/>
        <v>1.9690977237303373E-2</v>
      </c>
      <c r="EG390" s="26">
        <f t="shared" si="2165"/>
        <v>-1.0694986968898569E-2</v>
      </c>
      <c r="EH390" s="26">
        <f t="shared" si="2166"/>
        <v>-1.2091487574393687E-2</v>
      </c>
      <c r="EJ390" s="26">
        <f t="shared" si="2167"/>
        <v>0.99325644314882611</v>
      </c>
      <c r="EK390" s="26">
        <f t="shared" si="2168"/>
        <v>0.68142127030582522</v>
      </c>
      <c r="EL390" s="26">
        <f>EK390/EK$396</f>
        <v>0.76247152805452389</v>
      </c>
      <c r="EO390" s="26">
        <f t="shared" si="2169"/>
        <v>-1.0024795434279921E-2</v>
      </c>
      <c r="EP390" s="26">
        <f t="shared" si="2170"/>
        <v>3.8832109270655491E-3</v>
      </c>
      <c r="EQ390" s="26">
        <f t="shared" si="2171"/>
        <v>5.6894745783505923E-2</v>
      </c>
      <c r="ER390" s="26">
        <f t="shared" si="2172"/>
        <v>-7.4974718266373479E-5</v>
      </c>
      <c r="ES390" s="26">
        <f t="shared" si="2173"/>
        <v>-4.4263476830937376E-3</v>
      </c>
      <c r="EU390" s="26">
        <f t="shared" si="2174"/>
        <v>1.0063156819618726</v>
      </c>
      <c r="EV390" s="26">
        <f t="shared" si="2175"/>
        <v>0.66913855247444265</v>
      </c>
      <c r="EW390" s="26">
        <f>EV390/EV$396</f>
        <v>0.84422393758240932</v>
      </c>
      <c r="EX390" s="26"/>
      <c r="EY390" s="26">
        <f t="shared" si="2176"/>
        <v>0.16677588559014123</v>
      </c>
      <c r="EZ390" s="26">
        <f t="shared" si="2177"/>
        <v>0.10109797845570205</v>
      </c>
      <c r="FA390" s="26">
        <f t="shared" si="2178"/>
        <v>-7.8535466345249026E-3</v>
      </c>
      <c r="FB390" s="26">
        <f t="shared" si="2179"/>
        <v>1.249763092507536E-3</v>
      </c>
      <c r="FC390" s="26">
        <f t="shared" si="2180"/>
        <v>4.1584248010838988E-3</v>
      </c>
      <c r="FD390" s="26"/>
      <c r="FE390" s="26">
        <f t="shared" si="2181"/>
        <v>1.0174726413565494</v>
      </c>
      <c r="FF390" s="26">
        <f t="shared" si="2182"/>
        <v>0.95696683537387195</v>
      </c>
      <c r="FG390" s="26">
        <f>FF390/FF$396</f>
        <v>0.94838932140866394</v>
      </c>
      <c r="FW390" s="26">
        <f t="shared" ref="FW390:FW394" si="2188">FW148</f>
        <v>2.0746060293544288</v>
      </c>
      <c r="FY390" s="8">
        <f t="shared" si="1819"/>
        <v>64</v>
      </c>
      <c r="FZ390" s="485" t="b">
        <f t="shared" si="2183"/>
        <v>0</v>
      </c>
      <c r="GD390" s="11"/>
      <c r="GE390" s="11"/>
      <c r="GF390" s="11"/>
      <c r="GG390" s="11"/>
      <c r="GH390" s="20"/>
      <c r="GI390" s="20"/>
      <c r="GJ390" s="20"/>
      <c r="GN390" s="12"/>
      <c r="GO390" s="12"/>
      <c r="GP390" s="12"/>
      <c r="GQ390" s="12"/>
      <c r="GR390" s="12"/>
      <c r="GY390" s="14"/>
      <c r="HP390" s="5"/>
      <c r="HT390" s="11"/>
      <c r="HU390" s="11"/>
      <c r="HV390" s="11"/>
      <c r="HW390" s="11"/>
      <c r="HX390" s="12"/>
      <c r="HY390" s="12"/>
      <c r="HZ390" s="12"/>
      <c r="IC390" s="12"/>
      <c r="ID390" s="12"/>
      <c r="IE390" s="12"/>
      <c r="IF390" s="12"/>
      <c r="IG390" s="12"/>
    </row>
    <row r="391" spans="1:241" s="485" customFormat="1" x14ac:dyDescent="0.2">
      <c r="A391" s="182" t="s">
        <v>1080</v>
      </c>
      <c r="B391" s="498">
        <v>2014</v>
      </c>
      <c r="C391" s="42">
        <f>'Annual Data - MER Dec 2019 PNNL'!B78</f>
        <v>7006.2790000000005</v>
      </c>
      <c r="D391" s="42">
        <f>'Annual Data - MER Dec 2019 PNNL'!E78</f>
        <v>4390.2430000000004</v>
      </c>
      <c r="E391" s="42">
        <f>'Annual Data - MER Dec 2019 PNNL'!H78</f>
        <v>21454.800999999999</v>
      </c>
      <c r="F391" s="42">
        <f>'Annual Data - MER Dec 2019 PNNL'!K78</f>
        <v>26789.266</v>
      </c>
      <c r="G391" s="42">
        <f>'Annual Data - MER Dec 2019 PNNL'!N78</f>
        <v>38629.409</v>
      </c>
      <c r="H391" s="42">
        <f t="shared" si="2184"/>
        <v>98269.998000000007</v>
      </c>
      <c r="I391" s="15">
        <f t="shared" si="2185"/>
        <v>3.0073128722900879</v>
      </c>
      <c r="J391" s="251">
        <f t="shared" si="2118"/>
        <v>59640.589000000007</v>
      </c>
      <c r="K391" s="251"/>
      <c r="L391" s="27">
        <f>[11]National!H323</f>
        <v>7003.103000000001</v>
      </c>
      <c r="M391" s="42">
        <f>[10]Commercial_Total!D322</f>
        <v>4390.2430000000004</v>
      </c>
      <c r="N391" s="42">
        <f>[12]Total_Industrial!F330</f>
        <v>14791.882816694453</v>
      </c>
      <c r="O391" s="27">
        <f t="shared" si="1821"/>
        <v>25763.833627047923</v>
      </c>
      <c r="P391" s="29">
        <f t="shared" si="2036"/>
        <v>38629.409</v>
      </c>
      <c r="Q391" s="29">
        <f t="shared" si="2119"/>
        <v>90578.471443742383</v>
      </c>
      <c r="R391" s="440">
        <f t="shared" ref="R391:R394" si="2189">P391/Q311</f>
        <v>3.0545412062403798</v>
      </c>
      <c r="S391" s="27"/>
      <c r="T391" s="51">
        <f t="shared" si="1823"/>
        <v>0.9995466923312647</v>
      </c>
      <c r="U391" s="51">
        <f t="shared" si="1824"/>
        <v>1</v>
      </c>
      <c r="V391" s="51">
        <f t="shared" si="1825"/>
        <v>0.68944395320629881</v>
      </c>
      <c r="W391" s="51">
        <f t="shared" si="1826"/>
        <v>0.96172226693511964</v>
      </c>
      <c r="X391" s="51">
        <f t="shared" si="1827"/>
        <v>1</v>
      </c>
      <c r="Y391" s="51">
        <f t="shared" si="1828"/>
        <v>0.92173067352400251</v>
      </c>
      <c r="AA391" s="23">
        <f t="shared" si="1829"/>
        <v>116524.32361477609</v>
      </c>
      <c r="AB391" s="23">
        <f t="shared" si="2186"/>
        <v>86954.645671941369</v>
      </c>
      <c r="AC391" s="27">
        <f t="shared" si="2002"/>
        <v>3222.9153205469802</v>
      </c>
      <c r="AD391" s="58">
        <f t="shared" si="2002"/>
        <v>1.5718593131563092</v>
      </c>
      <c r="AE391" s="27">
        <f t="shared" si="2187"/>
        <v>3706.4918808131829</v>
      </c>
      <c r="AF391" s="27">
        <f t="shared" si="1831"/>
        <v>16912</v>
      </c>
      <c r="AI391" s="267">
        <f t="shared" si="1832"/>
        <v>60.099924056645278</v>
      </c>
      <c r="AJ391" s="267">
        <f t="shared" si="1883"/>
        <v>50.488883786190272</v>
      </c>
      <c r="AK391" s="267">
        <f t="shared" si="1833"/>
        <v>4589.5971024718192</v>
      </c>
      <c r="AL391" s="51">
        <f t="shared" si="1834"/>
        <v>16.390674032597669</v>
      </c>
      <c r="AM391" s="231">
        <f t="shared" si="1835"/>
        <v>10422.094595692177</v>
      </c>
      <c r="AN391" s="15"/>
      <c r="AO391" s="371">
        <f t="shared" si="1836"/>
        <v>5.3558698819620618</v>
      </c>
      <c r="AP391" s="371">
        <f t="shared" si="1837"/>
        <v>5.8106668637653742</v>
      </c>
      <c r="AR391" s="26">
        <f t="shared" si="2120"/>
        <v>0.7323865126817567</v>
      </c>
      <c r="AS391" s="26">
        <f t="shared" si="2120"/>
        <v>0.78692360900015423</v>
      </c>
      <c r="AT391" s="26">
        <f t="shared" si="2120"/>
        <v>0.59872881982872128</v>
      </c>
      <c r="AU391" s="26">
        <f t="shared" si="2120"/>
        <v>0.84565382259107169</v>
      </c>
      <c r="AV391" s="242">
        <f t="shared" si="2120"/>
        <v>0.89902262343429584</v>
      </c>
      <c r="AW391" s="26">
        <f>AO391/AO$396</f>
        <v>0.60721467450367483</v>
      </c>
      <c r="AZ391" s="371">
        <f t="shared" si="2121"/>
        <v>6.8900380566920587</v>
      </c>
      <c r="BA391" s="371">
        <f t="shared" si="2122"/>
        <v>5.1415944697221718</v>
      </c>
      <c r="BB391" s="371">
        <f t="shared" si="2123"/>
        <v>0.190569732766496</v>
      </c>
      <c r="BC391" s="485">
        <f t="shared" si="2124"/>
        <v>9.2943431478022075E-5</v>
      </c>
      <c r="BD391" s="371">
        <f t="shared" si="2125"/>
        <v>0.21916342720040108</v>
      </c>
      <c r="BE391" s="26"/>
      <c r="BF391" s="26"/>
      <c r="BG391" s="26"/>
      <c r="BH391" s="26"/>
      <c r="BI391" s="258">
        <f>[11]National!CQ323</f>
        <v>0.62399084888953826</v>
      </c>
      <c r="BJ391" s="258">
        <f>[10]Commercial_Total!Y322</f>
        <v>0.77746101687277902</v>
      </c>
      <c r="BK391" s="258">
        <f>[12]Total_Industrial!Z330</f>
        <v>0.8235584610103992</v>
      </c>
      <c r="BL391" s="205">
        <f t="shared" si="1848"/>
        <v>0.81328719482527367</v>
      </c>
      <c r="BM391" s="258">
        <f>[14]Elec_Power_Sector!AF74</f>
        <v>0.951993466982337</v>
      </c>
      <c r="BN391" s="3"/>
      <c r="BO391" s="258">
        <f>[11]National!CU323</f>
        <v>1.1737135472180729</v>
      </c>
      <c r="BP391" s="258">
        <f>[10]Commercial_Total!X322</f>
        <v>1.0121711467482151</v>
      </c>
      <c r="BQ391" s="258">
        <f>[12]Total_Industrial!AD330</f>
        <v>0.72700377574710606</v>
      </c>
      <c r="BR391" s="51">
        <f t="shared" si="1849"/>
        <v>1.0397972917460612</v>
      </c>
      <c r="BS391" s="263">
        <f t="shared" si="2126"/>
        <v>0.94435797577902503</v>
      </c>
      <c r="CA391" s="83">
        <f t="shared" si="2127"/>
        <v>2.127001295418244</v>
      </c>
      <c r="CB391" s="83">
        <f>IF(ISERR(AP391),"NA ", AP391/AP$396)</f>
        <v>0.60521850588411596</v>
      </c>
      <c r="CC391" s="83">
        <f>IF(ISERR(AO391),"NA ",IF(AO391&gt;0, AO391/AO$396,"NA"))</f>
        <v>0.60721467450367483</v>
      </c>
      <c r="CD391" s="83">
        <f t="shared" si="2128"/>
        <v>0.75738705648003812</v>
      </c>
      <c r="CE391" s="83">
        <f t="shared" si="2129"/>
        <v>0.94450771340223394</v>
      </c>
      <c r="CF391" s="83">
        <f t="shared" si="2130"/>
        <v>0.84882670267754434</v>
      </c>
      <c r="CG391" s="411">
        <f t="shared" si="2131"/>
        <v>1.2915468827609138</v>
      </c>
      <c r="CH391" s="411">
        <f t="shared" si="1895"/>
        <v>1.2915463992662837</v>
      </c>
      <c r="CI391" s="9"/>
      <c r="CJ391" s="84">
        <f t="shared" si="2132"/>
        <v>0.71535791687640937</v>
      </c>
      <c r="CL391" s="87">
        <f t="shared" si="2133"/>
        <v>0.29180699126757143</v>
      </c>
      <c r="CM391" s="87">
        <f t="shared" si="2134"/>
        <v>1.3751819115926151E-4</v>
      </c>
      <c r="CN391" s="92">
        <f t="shared" si="2135"/>
        <v>1</v>
      </c>
      <c r="CO391" s="92">
        <f t="shared" si="2136"/>
        <v>1</v>
      </c>
      <c r="CP391" s="5">
        <f t="shared" si="2137"/>
        <v>1</v>
      </c>
      <c r="CQ391" s="91">
        <f t="shared" si="2138"/>
        <v>1</v>
      </c>
      <c r="CR391" s="37">
        <f t="shared" si="2139"/>
        <v>1.2915468827609138</v>
      </c>
      <c r="CS391" s="485">
        <f t="shared" si="2140"/>
        <v>0.71535791687640937</v>
      </c>
      <c r="CT391" s="84">
        <f t="shared" si="2141"/>
        <v>0.80172306789306547</v>
      </c>
      <c r="CU391" s="205"/>
      <c r="CV391" s="244"/>
      <c r="CW391" s="5"/>
      <c r="CX391" s="26">
        <f t="shared" si="1899"/>
        <v>7.7315314427110607E-2</v>
      </c>
      <c r="CY391" s="26">
        <f t="shared" si="1900"/>
        <v>4.8468945545484809E-2</v>
      </c>
      <c r="CZ391" s="26">
        <f t="shared" si="1901"/>
        <v>0.16330461952961506</v>
      </c>
      <c r="DA391" s="26">
        <f t="shared" si="1902"/>
        <v>0.28443661298755357</v>
      </c>
      <c r="DB391" s="26">
        <f t="shared" si="1903"/>
        <v>0.42647450751023591</v>
      </c>
      <c r="DC391" s="485">
        <f t="shared" si="2142"/>
        <v>1</v>
      </c>
      <c r="DE391" s="26">
        <f t="shared" si="2143"/>
        <v>7.6292967386382596E-2</v>
      </c>
      <c r="DF391" s="26">
        <f t="shared" si="2144"/>
        <v>4.7654154504638654E-2</v>
      </c>
      <c r="DG391" s="26">
        <f t="shared" si="2145"/>
        <v>0.16090181558088243</v>
      </c>
      <c r="DH391" s="26">
        <f t="shared" si="2146"/>
        <v>0.28597075736716099</v>
      </c>
      <c r="DI391" s="26">
        <f t="shared" si="2147"/>
        <v>0.42915100395185279</v>
      </c>
      <c r="DJ391" s="26">
        <f t="shared" si="2148"/>
        <v>0.99997069879091749</v>
      </c>
      <c r="DK391" s="26"/>
      <c r="DL391" s="26">
        <f t="shared" si="2149"/>
        <v>7.6295202928075581E-2</v>
      </c>
      <c r="DM391" s="26">
        <f t="shared" si="2150"/>
        <v>4.7655550869898637E-2</v>
      </c>
      <c r="DN391" s="26">
        <f t="shared" si="2151"/>
        <v>0.16090653033677058</v>
      </c>
      <c r="DO391" s="26">
        <f t="shared" si="2152"/>
        <v>0.28597913690164456</v>
      </c>
      <c r="DP391" s="26">
        <f t="shared" si="2153"/>
        <v>0.42916357896361063</v>
      </c>
      <c r="DQ391" s="26">
        <f t="shared" si="2154"/>
        <v>1</v>
      </c>
      <c r="DR391" s="26"/>
      <c r="DS391" s="26"/>
      <c r="DT391" s="26">
        <f t="shared" si="2155"/>
        <v>3.8634035388460435E-2</v>
      </c>
      <c r="DU391" s="26">
        <f t="shared" si="2156"/>
        <v>4.6513206691580086E-2</v>
      </c>
      <c r="DV391" s="26">
        <f t="shared" si="2157"/>
        <v>2.1841781479176037E-2</v>
      </c>
      <c r="DW391" s="26">
        <f t="shared" si="2158"/>
        <v>-1.4673256736993915E-2</v>
      </c>
      <c r="DX391" s="26">
        <f t="shared" si="2159"/>
        <v>-7.3315471724227496E-3</v>
      </c>
      <c r="DZ391" s="26">
        <f t="shared" si="2160"/>
        <v>1.0013369038709443</v>
      </c>
      <c r="EA391" s="26">
        <f t="shared" si="2161"/>
        <v>0.64119921743096231</v>
      </c>
      <c r="EB391" s="26">
        <f>EA391/EA$396</f>
        <v>0.80172306789306547</v>
      </c>
      <c r="ED391" s="26">
        <f t="shared" si="2162"/>
        <v>-1.7306860807540531E-2</v>
      </c>
      <c r="EE391" s="26">
        <f t="shared" si="2163"/>
        <v>-1.7864624904183699E-2</v>
      </c>
      <c r="EF391" s="26">
        <f t="shared" si="2164"/>
        <v>2.5229921311660263E-3</v>
      </c>
      <c r="EG391" s="26">
        <f t="shared" si="2165"/>
        <v>-1.4301087795402171E-3</v>
      </c>
      <c r="EH391" s="26">
        <f t="shared" si="2166"/>
        <v>-1.0522671251745077E-2</v>
      </c>
      <c r="EJ391" s="26">
        <f t="shared" si="2167"/>
        <v>0.99333159155797068</v>
      </c>
      <c r="EK391" s="26">
        <f t="shared" si="2168"/>
        <v>0.67687727495433947</v>
      </c>
      <c r="EL391" s="26">
        <f>EK391/EK$396</f>
        <v>0.75738705648003812</v>
      </c>
      <c r="EO391" s="26">
        <f t="shared" si="2169"/>
        <v>1.0219393832087593E-3</v>
      </c>
      <c r="EP391" s="26">
        <f t="shared" si="2170"/>
        <v>2.4626971100872575E-2</v>
      </c>
      <c r="EQ391" s="26">
        <f t="shared" si="2171"/>
        <v>4.8191926274772291E-2</v>
      </c>
      <c r="ER391" s="26">
        <f t="shared" si="2172"/>
        <v>-9.010509769319568E-3</v>
      </c>
      <c r="ES391" s="26">
        <f t="shared" si="2173"/>
        <v>-2.3112421330092163E-3</v>
      </c>
      <c r="EU391" s="26">
        <f t="shared" si="2174"/>
        <v>1.0054520665551321</v>
      </c>
      <c r="EV391" s="26">
        <f t="shared" si="2175"/>
        <v>0.67278674039713804</v>
      </c>
      <c r="EW391" s="26">
        <f>EV391/EV$396</f>
        <v>0.84882670267754434</v>
      </c>
      <c r="EX391" s="26"/>
      <c r="EY391" s="26">
        <f t="shared" si="2176"/>
        <v>3.7612096005251908E-2</v>
      </c>
      <c r="EZ391" s="26">
        <f t="shared" si="2177"/>
        <v>2.1886235590707563E-2</v>
      </c>
      <c r="FA391" s="26">
        <f t="shared" si="2178"/>
        <v>-2.6350108449385099E-2</v>
      </c>
      <c r="FB391" s="26">
        <f t="shared" si="2179"/>
        <v>-5.6627469676745132E-3</v>
      </c>
      <c r="FC391" s="26">
        <f t="shared" si="2180"/>
        <v>-5.0203050394135411E-3</v>
      </c>
      <c r="FD391" s="26"/>
      <c r="FE391" s="26">
        <f t="shared" si="2181"/>
        <v>0.99590715762102366</v>
      </c>
      <c r="FF391" s="26">
        <f t="shared" si="2182"/>
        <v>0.95305012095477892</v>
      </c>
      <c r="FG391" s="26">
        <f>FF391/FF$396</f>
        <v>0.94450771340223394</v>
      </c>
      <c r="FW391" s="26">
        <f t="shared" si="2188"/>
        <v>2.127001295418244</v>
      </c>
      <c r="FY391" s="8">
        <f t="shared" si="1819"/>
        <v>65</v>
      </c>
      <c r="FZ391" s="485" t="b">
        <f t="shared" si="2183"/>
        <v>0</v>
      </c>
      <c r="GD391" s="11"/>
      <c r="GE391" s="11"/>
      <c r="GF391" s="11"/>
      <c r="GG391" s="11"/>
      <c r="GH391" s="20"/>
      <c r="GI391" s="20"/>
      <c r="GJ391" s="20"/>
      <c r="GN391" s="12"/>
      <c r="GO391" s="12"/>
      <c r="GP391" s="12"/>
      <c r="GQ391" s="12"/>
      <c r="GR391" s="12"/>
      <c r="GY391" s="14"/>
      <c r="HP391" s="5"/>
      <c r="HT391" s="11"/>
      <c r="HU391" s="11"/>
      <c r="HV391" s="11"/>
      <c r="HW391" s="11"/>
      <c r="HX391" s="12"/>
      <c r="HY391" s="12"/>
      <c r="HZ391" s="12"/>
      <c r="IC391" s="12"/>
      <c r="ID391" s="12"/>
      <c r="IE391" s="12"/>
      <c r="IF391" s="12"/>
      <c r="IG391" s="12"/>
    </row>
    <row r="392" spans="1:241" s="485" customFormat="1" x14ac:dyDescent="0.2">
      <c r="A392" s="182" t="s">
        <v>1080</v>
      </c>
      <c r="B392" s="498">
        <v>2015</v>
      </c>
      <c r="C392" s="42">
        <f>'Annual Data - MER Dec 2019 PNNL'!B79</f>
        <v>6464.5150000000003</v>
      </c>
      <c r="D392" s="42">
        <f>'Annual Data - MER Dec 2019 PNNL'!E79</f>
        <v>4440.9309999999996</v>
      </c>
      <c r="E392" s="42">
        <f>'Annual Data - MER Dec 2019 PNNL'!H79</f>
        <v>21420.172999999999</v>
      </c>
      <c r="F392" s="42">
        <f>'Annual Data - MER Dec 2019 PNNL'!K79</f>
        <v>27161.071</v>
      </c>
      <c r="G392" s="42">
        <f>'Annual Data - MER Dec 2019 PNNL'!N79</f>
        <v>37889.578000000001</v>
      </c>
      <c r="H392" s="42">
        <f t="shared" si="2184"/>
        <v>97376.268000000011</v>
      </c>
      <c r="I392" s="15">
        <f t="shared" si="2185"/>
        <v>2.9541961943385306</v>
      </c>
      <c r="J392" s="251">
        <f t="shared" si="2118"/>
        <v>59486.69000000001</v>
      </c>
      <c r="K392" s="251"/>
      <c r="L392" s="27">
        <f>[11]National!H324</f>
        <v>6465.6090000000004</v>
      </c>
      <c r="M392" s="42">
        <f>[10]Commercial_Total!D323</f>
        <v>4440.9309999999996</v>
      </c>
      <c r="N392" s="42">
        <f>[12]Total_Industrial!F331</f>
        <v>14732.615655846905</v>
      </c>
      <c r="O392" s="27">
        <f t="shared" si="1821"/>
        <v>25661.583455369899</v>
      </c>
      <c r="P392" s="29">
        <f t="shared" si="2036"/>
        <v>37889.578000000001</v>
      </c>
      <c r="Q392" s="29">
        <f t="shared" ref="Q392:Q394" si="2190">SUM(L392:P392)</f>
        <v>89190.317111216806</v>
      </c>
      <c r="R392" s="440">
        <f t="shared" si="2189"/>
        <v>2.9843365950166172</v>
      </c>
      <c r="S392" s="27"/>
      <c r="T392" s="51">
        <f t="shared" si="1823"/>
        <v>1.0001692315664825</v>
      </c>
      <c r="U392" s="51">
        <f t="shared" si="1824"/>
        <v>1</v>
      </c>
      <c r="V392" s="51">
        <f t="shared" si="1825"/>
        <v>0.68779162781957481</v>
      </c>
      <c r="W392" s="51">
        <f t="shared" si="1826"/>
        <v>0.94479276812648139</v>
      </c>
      <c r="X392" s="51">
        <f t="shared" si="1827"/>
        <v>1</v>
      </c>
      <c r="Y392" s="51">
        <f t="shared" si="1828"/>
        <v>0.9159348467864552</v>
      </c>
      <c r="AA392" s="23">
        <f t="shared" si="1829"/>
        <v>117476.02939638936</v>
      </c>
      <c r="AB392" s="23">
        <f t="shared" si="2186"/>
        <v>87660.198809335794</v>
      </c>
      <c r="AC392" s="27">
        <f t="shared" si="2186"/>
        <v>3312.6647564787072</v>
      </c>
      <c r="AD392" s="58">
        <f t="shared" si="2186"/>
        <v>1.5883320923482331</v>
      </c>
      <c r="AE392" s="27">
        <f t="shared" si="2187"/>
        <v>3721.0280287339579</v>
      </c>
      <c r="AF392" s="27">
        <f t="shared" si="1831"/>
        <v>17403.8</v>
      </c>
      <c r="AI392" s="267">
        <f t="shared" si="1832"/>
        <v>55.037687545462113</v>
      </c>
      <c r="AJ392" s="267">
        <f t="shared" si="1883"/>
        <v>50.660745244933686</v>
      </c>
      <c r="AK392" s="267">
        <f t="shared" si="1833"/>
        <v>4447.3608828160941</v>
      </c>
      <c r="AL392" s="51">
        <f t="shared" si="1834"/>
        <v>16.156308607623185</v>
      </c>
      <c r="AM392" s="231">
        <f t="shared" si="1835"/>
        <v>10182.556462196697</v>
      </c>
      <c r="AN392" s="15"/>
      <c r="AO392" s="371">
        <f t="shared" si="1836"/>
        <v>5.1247610930496101</v>
      </c>
      <c r="AP392" s="371">
        <f t="shared" si="1837"/>
        <v>5.5951153196428374</v>
      </c>
      <c r="AR392" s="26">
        <f t="shared" si="2120"/>
        <v>0.67069735411807363</v>
      </c>
      <c r="AS392" s="26">
        <f t="shared" si="2120"/>
        <v>0.78960225485683666</v>
      </c>
      <c r="AT392" s="26">
        <f t="shared" si="2120"/>
        <v>0.58017361290532798</v>
      </c>
      <c r="AU392" s="26">
        <f t="shared" ref="AU392:AU394" si="2191">AL392/AL$396</f>
        <v>0.83356206741866745</v>
      </c>
      <c r="AV392" s="242">
        <f t="shared" ref="AV392:AV394" si="2192">AM392/AM$396</f>
        <v>0.87835977114386732</v>
      </c>
      <c r="AW392" s="26">
        <f t="shared" ref="AW392:AW394" si="2193">AO392/AO$396</f>
        <v>0.58101302078033912</v>
      </c>
      <c r="AZ392" s="371">
        <f t="shared" ref="AZ392:AZ394" si="2194">AA392/$AF392</f>
        <v>6.750021799629355</v>
      </c>
      <c r="BA392" s="371">
        <f t="shared" ref="BA392:BA394" si="2195">AB392/$AF392</f>
        <v>5.036842460229134</v>
      </c>
      <c r="BB392" s="371">
        <f t="shared" ref="BB392:BB394" si="2196">AC392/$AF392</f>
        <v>0.19034146315624792</v>
      </c>
      <c r="BC392" s="485">
        <f t="shared" ref="BC392:BC394" si="2197">AD392/$AF392</f>
        <v>9.1263522469129345E-5</v>
      </c>
      <c r="BD392" s="371">
        <f t="shared" ref="BD392:BD394" si="2198">AE392/$AF392</f>
        <v>0.21380549240590893</v>
      </c>
      <c r="BE392" s="26"/>
      <c r="BF392" s="26"/>
      <c r="BG392" s="26"/>
      <c r="BH392" s="26"/>
      <c r="BI392" s="258">
        <f>[11]National!CQ324</f>
        <v>0.63043034109684759</v>
      </c>
      <c r="BJ392" s="258">
        <f>[10]Commercial_Total!Y323</f>
        <v>0.83027276712503773</v>
      </c>
      <c r="BK392" s="258">
        <f>[12]Total_Industrial!Z331</f>
        <v>0.82463547356708011</v>
      </c>
      <c r="BL392" s="205">
        <f t="shared" si="1848"/>
        <v>0.79698764815980605</v>
      </c>
      <c r="BM392" s="258">
        <f>[14]Elec_Power_Sector!AF75</f>
        <v>0.95090965288031171</v>
      </c>
      <c r="BN392" s="3"/>
      <c r="BO392" s="258">
        <f>[11]National!CU324</f>
        <v>1.0638722637479154</v>
      </c>
      <c r="BP392" s="258">
        <f>[10]Commercial_Total!X323</f>
        <v>0.9510154808412784</v>
      </c>
      <c r="BQ392" s="258">
        <f>[12]Total_Industrial!AD331</f>
        <v>0.70355316525666745</v>
      </c>
      <c r="BR392" s="51">
        <f t="shared" si="1849"/>
        <v>1.0458908232057407</v>
      </c>
      <c r="BS392" s="263">
        <f t="shared" si="2126"/>
        <v>0.9237047583682737</v>
      </c>
      <c r="CA392" s="83">
        <f t="shared" ref="CA392:CA394" si="2199">IF(FW392&gt;0,FW392,"NA")</f>
        <v>2.1888543723509954</v>
      </c>
      <c r="CB392" s="83">
        <f t="shared" ref="CB392:CB394" si="2200">IF(ISERR(AP392),"NA ", AP392/AP$396)</f>
        <v>0.58276741954007472</v>
      </c>
      <c r="CC392" s="83">
        <f t="shared" ref="CC392:CC394" si="2201">IF(ISERR(AO392),"NA ",IF(AO392&gt;0, AO392/AO$396,"NA"))</f>
        <v>0.58101302078033912</v>
      </c>
      <c r="CD392" s="83">
        <f t="shared" ref="CD392:CD394" si="2202">IF(CN392=1,EL392,"NA")</f>
        <v>0.74350486116553927</v>
      </c>
      <c r="CE392" s="83">
        <f t="shared" ref="CE392:CE394" si="2203">IF(CQ392&gt;0, FG392,"NA")</f>
        <v>0.92252842205830532</v>
      </c>
      <c r="CF392" s="83">
        <f t="shared" ref="CF392:CF394" si="2204">IF(CP392&gt;0,EW392, "NA")</f>
        <v>0.84707617029807336</v>
      </c>
      <c r="CG392" s="411">
        <f t="shared" ref="CG392:CG394" si="2205">IF(ISERR(CR392),"NA ", CR392)</f>
        <v>1.271753379195149</v>
      </c>
      <c r="CH392" s="411">
        <f t="shared" si="1895"/>
        <v>1.271752890927905</v>
      </c>
      <c r="CI392" s="9"/>
      <c r="CJ392" s="84">
        <f t="shared" ref="CJ392:CJ394" si="2206">IF(ISERR(CS392),"NA ", CS392)</f>
        <v>0.68590436636372432</v>
      </c>
      <c r="CL392" s="87">
        <f t="shared" ref="CL392:CL394" si="2207">AR392*AS392*AT392*AU392</f>
        <v>0.25611256676980221</v>
      </c>
      <c r="CM392" s="87">
        <f t="shared" ref="CM392:CM394" si="2208">AZ392*BA392*BB392*BC392*BD392</f>
        <v>1.2627373627478446E-4</v>
      </c>
      <c r="CN392" s="92">
        <f t="shared" ref="CN392:CN394" si="2209">IF(ISERR(CL392),0,IF(CL392&lt;0.0001,0,1))</f>
        <v>1</v>
      </c>
      <c r="CO392" s="92">
        <f t="shared" ref="CO392:CO394" si="2210">IF(ISERR(CM392),0,IF(CM392&lt;0.0001,0,1))</f>
        <v>1</v>
      </c>
      <c r="CP392" s="5">
        <f t="shared" ref="CP392:CP394" si="2211">IF(BI392*BJ392*BK392*BL392*BM392&gt;0,1,0)</f>
        <v>1</v>
      </c>
      <c r="CQ392" s="91">
        <f t="shared" ref="CQ392:CQ394" si="2212">IF(BO392*BP392*BQ392*BR392*BS392&gt;0,1,0)</f>
        <v>1</v>
      </c>
      <c r="CR392" s="37">
        <f t="shared" ref="CR392:CR394" si="2213">CA392*CD392*CE392*CF392</f>
        <v>1.271753379195149</v>
      </c>
      <c r="CS392" s="485">
        <f t="shared" ref="CS392:CS394" si="2214">CD392*CE392</f>
        <v>0.68590436636372432</v>
      </c>
      <c r="CT392" s="84">
        <f t="shared" ref="CT392:CT394" si="2215">IF(CO392=1,EB392,"NA ")</f>
        <v>0.78145154272364326</v>
      </c>
      <c r="CU392" s="205"/>
      <c r="CV392" s="244"/>
      <c r="CW392" s="5"/>
      <c r="CX392" s="26">
        <f t="shared" si="1899"/>
        <v>7.2492275051983968E-2</v>
      </c>
      <c r="CY392" s="26">
        <f t="shared" si="1900"/>
        <v>4.9791626981910309E-2</v>
      </c>
      <c r="CZ392" s="26">
        <f t="shared" si="1901"/>
        <v>0.16518178355029184</v>
      </c>
      <c r="DA392" s="26">
        <f t="shared" si="1902"/>
        <v>0.2877171456108954</v>
      </c>
      <c r="DB392" s="26">
        <f t="shared" si="1903"/>
        <v>0.42481716880491849</v>
      </c>
      <c r="DC392" s="485">
        <f t="shared" ref="DC392:DC394" si="2216">SUM(CX392:DB392)</f>
        <v>1</v>
      </c>
      <c r="DE392" s="26">
        <f t="shared" ref="DE392:DE394" si="2217">(CX392-CX391)/LN(CX392/CX391)</f>
        <v>7.4877908042714311E-2</v>
      </c>
      <c r="DF392" s="26">
        <f t="shared" ref="DF392:DF394" si="2218">(CY392-CY391)/LN(CY392/CY391)</f>
        <v>4.9127318693763723E-2</v>
      </c>
      <c r="DG392" s="26">
        <f t="shared" ref="DG392:DG394" si="2219">(CZ392-CZ391)/LN(CZ392/CZ391)</f>
        <v>0.16424141365496783</v>
      </c>
      <c r="DH392" s="26">
        <f t="shared" ref="DH392:DH394" si="2220">(DA392-DA391)/LN(DA392/DA391)</f>
        <v>0.28607374436434652</v>
      </c>
      <c r="DI392" s="26">
        <f t="shared" ref="DI392:DI394" si="2221">(DB392-DB391)/LN(DB392/DB391)</f>
        <v>0.42564530039157056</v>
      </c>
      <c r="DJ392" s="26">
        <f t="shared" ref="DJ392:DJ394" si="2222">SUM(DE392:DI392)</f>
        <v>0.99996568514736295</v>
      </c>
      <c r="DK392" s="26"/>
      <c r="DL392" s="26">
        <f t="shared" ref="DL392:DL394" si="2223">DE392/$DJ392</f>
        <v>7.4880477555267014E-2</v>
      </c>
      <c r="DM392" s="26">
        <f t="shared" ref="DM392:DM394" si="2224">DF392/$DJ392</f>
        <v>4.9129004548315001E-2</v>
      </c>
      <c r="DN392" s="26">
        <f t="shared" ref="DN392:DN394" si="2225">DG392/$DJ392</f>
        <v>0.1642470497682767</v>
      </c>
      <c r="DO392" s="26">
        <f t="shared" ref="DO392:DO394" si="2226">DH392/$DJ392</f>
        <v>0.28608356127959372</v>
      </c>
      <c r="DP392" s="26">
        <f t="shared" ref="DP392:DP394" si="2227">DI392/$DJ392</f>
        <v>0.42565990684854754</v>
      </c>
      <c r="DQ392" s="26">
        <f t="shared" ref="DQ392:DQ394" si="2228">SUM(DL392:DP392)</f>
        <v>1</v>
      </c>
      <c r="DR392" s="26"/>
      <c r="DS392" s="26"/>
      <c r="DT392" s="26">
        <f t="shared" ref="DT392:DT394" si="2229">LN(AR392/AR391)</f>
        <v>-8.7990399253612669E-2</v>
      </c>
      <c r="DU392" s="26">
        <f t="shared" ref="DU392:DU394" si="2230">LN(AS392/AS391)</f>
        <v>3.398166177590724E-3</v>
      </c>
      <c r="DV392" s="26">
        <f t="shared" ref="DV392:DV394" si="2231">LN(AT392/AT391)</f>
        <v>-3.1481382773397286E-2</v>
      </c>
      <c r="DW392" s="26">
        <f t="shared" ref="DW392:DW394" si="2232">LN(AU392/AU391)</f>
        <v>-1.4401917281505285E-2</v>
      </c>
      <c r="DX392" s="26">
        <f t="shared" ref="DX392:DX394" si="2233">LN(AV392/AV391)</f>
        <v>-2.3251927437035247E-2</v>
      </c>
      <c r="DZ392" s="26">
        <f t="shared" ref="DZ392:DZ394" si="2234">EXP(SUMPRODUCT($DL392:$DP392,DT392:DX392))</f>
        <v>0.97471505313836626</v>
      </c>
      <c r="EA392" s="26">
        <f t="shared" ref="EA392:EA394" si="2235">IF(ISERR(DZ392),EA391,DZ392*EA391)</f>
        <v>0.62498652929049925</v>
      </c>
      <c r="EB392" s="26">
        <f t="shared" ref="EB392:EB394" si="2236">EA392/EA$396</f>
        <v>0.78145154272364326</v>
      </c>
      <c r="ED392" s="26">
        <f t="shared" ref="ED392:ED394" si="2237">LN(AZ392/AZ391)</f>
        <v>-2.0530874024013046E-2</v>
      </c>
      <c r="EE392" s="26">
        <f t="shared" ref="EE392:EE394" si="2238">LN(BA392/BA391)</f>
        <v>-2.0583849713258509E-2</v>
      </c>
      <c r="EF392" s="26">
        <f t="shared" ref="EF392:EF394" si="2239">LN(BB392/BB391)</f>
        <v>-1.1985451728247782E-3</v>
      </c>
      <c r="EG392" s="26">
        <f t="shared" ref="EG392:EG394" si="2240">LN(BC392/BC391)</f>
        <v>-1.8239871482826051E-2</v>
      </c>
      <c r="EH392" s="26">
        <f t="shared" ref="EH392:EH394" si="2241">LN(BD392/BD391)</f>
        <v>-2.4751006721913171E-2</v>
      </c>
      <c r="EJ392" s="26">
        <f t="shared" ref="EJ392:EJ394" si="2242">EXP(SUMPRODUCT($DL392:$DP392,ED392:EH392))</f>
        <v>0.98167093668194372</v>
      </c>
      <c r="EK392" s="26">
        <f t="shared" ref="EK392:EK394" si="2243">IF(ISERR(EJ392),EK391,EJ392*EK391)</f>
        <v>0.66447074852314802</v>
      </c>
      <c r="EL392" s="26">
        <f t="shared" ref="EL392:EL394" si="2244">EK392/EK$396</f>
        <v>0.74350486116553927</v>
      </c>
      <c r="EO392" s="26">
        <f t="shared" ref="EO392:EO394" si="2245">LN(BI392/BI391)</f>
        <v>1.0266964277206905E-2</v>
      </c>
      <c r="EP392" s="26">
        <f t="shared" ref="EP392:EP394" si="2246">LN(BJ392/BJ391)</f>
        <v>6.5720778166363999E-2</v>
      </c>
      <c r="EQ392" s="26">
        <f t="shared" ref="EQ392:EQ394" si="2247">LN(BK392/BK391)</f>
        <v>1.3069004652668935E-3</v>
      </c>
      <c r="ER392" s="26">
        <f t="shared" ref="ER392:ER394" si="2248">LN(BL392/BL391)</f>
        <v>-2.0245119583530421E-2</v>
      </c>
      <c r="ES392" s="26">
        <f t="shared" ref="ES392:ES394" si="2249">LN(BM392/BM391)</f>
        <v>-1.1391165508191437E-3</v>
      </c>
      <c r="EU392" s="26">
        <f t="shared" ref="EU392:EU394" si="2250">EXP(SUMPRODUCT($DL392:$DP392,EO392:ES392))</f>
        <v>0.9979377034511886</v>
      </c>
      <c r="EV392" s="26">
        <f t="shared" ref="EV392:EV394" si="2251">IF(ISERR(EU392),EV391,EU392*EV391)</f>
        <v>0.67139925462433092</v>
      </c>
      <c r="EW392" s="26">
        <f t="shared" ref="EW392:EW394" si="2252">EV392/EV$396</f>
        <v>0.84707617029807336</v>
      </c>
      <c r="EX392" s="26"/>
      <c r="EY392" s="26">
        <f t="shared" ref="EY392:EY394" si="2253">LN(BO392/BO391)</f>
        <v>-9.8257363530819208E-2</v>
      </c>
      <c r="EZ392" s="26">
        <f t="shared" ref="EZ392:EZ394" si="2254">LN(BP392/BP391)</f>
        <v>-6.2322611988773133E-2</v>
      </c>
      <c r="FA392" s="26">
        <f t="shared" ref="FA392:FA394" si="2255">LN(BQ392/BQ391)</f>
        <v>-3.2788224916770546E-2</v>
      </c>
      <c r="FB392" s="26">
        <f t="shared" ref="FB392:FB394" si="2256">LN(BR392/BR391)</f>
        <v>5.8432023020254494E-3</v>
      </c>
      <c r="FC392" s="26">
        <f t="shared" ref="FC392:FC394" si="2257">LN(BS392/BS391)</f>
        <v>-2.2112810886216059E-2</v>
      </c>
      <c r="FD392" s="26"/>
      <c r="FE392" s="26">
        <f t="shared" ref="FE392:FE394" si="2258">EXP(SUMPRODUCT($DL392:$DP392,EY392:FC392))</f>
        <v>0.97672936808027067</v>
      </c>
      <c r="FF392" s="26">
        <f t="shared" ref="FF392:FF394" si="2259">IF(ISERR(FE392),FF391,FE392*FF391)</f>
        <v>0.93087204238898669</v>
      </c>
      <c r="FG392" s="26">
        <f t="shared" ref="FG392:FG394" si="2260">FF392/FF$396</f>
        <v>0.92252842205830532</v>
      </c>
      <c r="FW392" s="26">
        <f t="shared" si="2188"/>
        <v>2.1888543723509954</v>
      </c>
      <c r="FY392" s="5"/>
      <c r="GD392" s="11"/>
      <c r="GE392" s="11"/>
      <c r="GF392" s="11"/>
      <c r="GG392" s="11"/>
      <c r="GH392" s="20"/>
      <c r="GI392" s="20"/>
      <c r="GJ392" s="20"/>
      <c r="GN392" s="12"/>
      <c r="GO392" s="12"/>
      <c r="GP392" s="12"/>
      <c r="GQ392" s="12"/>
      <c r="GR392" s="12"/>
      <c r="GY392" s="14"/>
      <c r="HP392" s="5"/>
      <c r="HT392" s="11"/>
      <c r="HU392" s="11"/>
      <c r="HV392" s="11"/>
      <c r="HW392" s="11"/>
      <c r="HX392" s="12"/>
      <c r="HY392" s="12"/>
      <c r="HZ392" s="12"/>
      <c r="IC392" s="12"/>
      <c r="ID392" s="12"/>
      <c r="IE392" s="12"/>
      <c r="IF392" s="12"/>
      <c r="IG392" s="12"/>
    </row>
    <row r="393" spans="1:241" s="485" customFormat="1" x14ac:dyDescent="0.2">
      <c r="A393" s="182" t="s">
        <v>1080</v>
      </c>
      <c r="B393" s="530">
        <v>2016</v>
      </c>
      <c r="C393" s="42">
        <f>'Annual Data - MER Dec 2019 PNNL'!B80</f>
        <v>6032.86</v>
      </c>
      <c r="D393" s="42">
        <f>'Annual Data - MER Dec 2019 PNNL'!E80</f>
        <v>4321.4620000000004</v>
      </c>
      <c r="E393" s="42">
        <f>'Annual Data - MER Dec 2019 PNNL'!H80</f>
        <v>21547.186000000002</v>
      </c>
      <c r="F393" s="42">
        <f>'Annual Data - MER Dec 2019 PNNL'!K80</f>
        <v>27710.374</v>
      </c>
      <c r="G393" s="42">
        <f>'Annual Data - MER Dec 2019 PNNL'!N80</f>
        <v>37726.555999999997</v>
      </c>
      <c r="H393" s="42">
        <f t="shared" si="2184"/>
        <v>97338.437999999995</v>
      </c>
      <c r="I393" s="15">
        <f t="shared" si="2185"/>
        <v>2.9387733672505854</v>
      </c>
      <c r="J393" s="251">
        <f t="shared" si="2118"/>
        <v>59611.881999999998</v>
      </c>
      <c r="K393" s="251"/>
      <c r="L393" s="27">
        <f>[11]National!H325</f>
        <v>6036.9260000000004</v>
      </c>
      <c r="M393" s="42">
        <f>[10]Commercial_Total!D324</f>
        <v>4321.4620000000004</v>
      </c>
      <c r="N393" s="42">
        <f>[12]Total_Industrial!F332</f>
        <v>15075.639651907344</v>
      </c>
      <c r="O393" s="27">
        <f t="shared" si="1821"/>
        <v>26127.765659690813</v>
      </c>
      <c r="P393" s="29">
        <f t="shared" si="2036"/>
        <v>37726.555999999997</v>
      </c>
      <c r="Q393" s="29">
        <f t="shared" si="2190"/>
        <v>89288.349311598155</v>
      </c>
      <c r="R393" s="440">
        <f t="shared" si="2189"/>
        <v>2.9791036183385766</v>
      </c>
      <c r="S393" s="27"/>
      <c r="T393" s="51">
        <f t="shared" si="1823"/>
        <v>1.0006739755273619</v>
      </c>
      <c r="U393" s="51">
        <f t="shared" si="1824"/>
        <v>1</v>
      </c>
      <c r="V393" s="51">
        <f t="shared" si="1825"/>
        <v>0.69965700634446382</v>
      </c>
      <c r="W393" s="51">
        <f t="shared" si="1826"/>
        <v>0.94288751424613804</v>
      </c>
      <c r="X393" s="51">
        <f t="shared" si="1827"/>
        <v>1</v>
      </c>
      <c r="Y393" s="51">
        <f t="shared" si="1828"/>
        <v>0.91729794669191378</v>
      </c>
      <c r="AA393" s="23">
        <f t="shared" si="1829"/>
        <v>118616.32745364003</v>
      </c>
      <c r="AB393" s="23">
        <f t="shared" si="2186"/>
        <v>88396.57117726907</v>
      </c>
      <c r="AC393" s="27">
        <f t="shared" si="2186"/>
        <v>3322.7589687369104</v>
      </c>
      <c r="AD393" s="58">
        <f t="shared" si="2186"/>
        <v>1.5945184419383405</v>
      </c>
      <c r="AE393" s="27">
        <f t="shared" si="2187"/>
        <v>3711.5261899347365</v>
      </c>
      <c r="AF393" s="27">
        <f t="shared" si="1831"/>
        <v>17688.900000000001</v>
      </c>
      <c r="AI393" s="267">
        <f t="shared" si="1832"/>
        <v>50.894561731895386</v>
      </c>
      <c r="AJ393" s="267">
        <f t="shared" si="1883"/>
        <v>48.887212959129485</v>
      </c>
      <c r="AK393" s="267">
        <f t="shared" si="1833"/>
        <v>4537.0849326570597</v>
      </c>
      <c r="AL393" s="51">
        <f t="shared" si="1834"/>
        <v>16.385991514735434</v>
      </c>
      <c r="AM393" s="231">
        <f t="shared" si="1835"/>
        <v>10164.701545771222</v>
      </c>
      <c r="AN393" s="15"/>
      <c r="AO393" s="371">
        <f t="shared" si="1836"/>
        <v>5.0477050190570445</v>
      </c>
      <c r="AP393" s="371">
        <f t="shared" si="1837"/>
        <v>5.5027976866848691</v>
      </c>
      <c r="AR393" s="26">
        <f t="shared" si="2120"/>
        <v>0.62020861367740432</v>
      </c>
      <c r="AS393" s="26">
        <f t="shared" si="2120"/>
        <v>0.76195984483776102</v>
      </c>
      <c r="AT393" s="26">
        <f t="shared" si="2120"/>
        <v>0.59187842560938919</v>
      </c>
      <c r="AU393" s="26">
        <f t="shared" si="2191"/>
        <v>0.84541223465382909</v>
      </c>
      <c r="AV393" s="242">
        <f t="shared" si="2192"/>
        <v>0.87681958422091755</v>
      </c>
      <c r="AW393" s="26">
        <f t="shared" si="2193"/>
        <v>0.57227689015746708</v>
      </c>
      <c r="AZ393" s="371">
        <f t="shared" si="2194"/>
        <v>6.7056926916676574</v>
      </c>
      <c r="BA393" s="371">
        <f t="shared" si="2195"/>
        <v>4.9972904577033654</v>
      </c>
      <c r="BB393" s="371">
        <f t="shared" si="2196"/>
        <v>0.18784429606911171</v>
      </c>
      <c r="BC393" s="485">
        <f t="shared" si="2197"/>
        <v>9.0142317608123753E-5</v>
      </c>
      <c r="BD393" s="371">
        <f t="shared" si="2198"/>
        <v>0.20982232868831505</v>
      </c>
      <c r="BE393" s="26"/>
      <c r="BF393" s="26"/>
      <c r="BG393" s="26"/>
      <c r="BH393" s="26"/>
      <c r="BI393" s="258">
        <f>[11]National!CQ325</f>
        <v>0.61426889829519116</v>
      </c>
      <c r="BJ393" s="258">
        <f>[10]Commercial_Total!Y324</f>
        <v>0.82906171887312352</v>
      </c>
      <c r="BK393" s="258">
        <f>[12]Total_Industrial!Z332</f>
        <v>0.84257802132150927</v>
      </c>
      <c r="BL393" s="205">
        <f t="shared" si="1848"/>
        <v>0.79616336829185108</v>
      </c>
      <c r="BM393" s="258">
        <f>[14]Elec_Power_Sector!AF76</f>
        <v>0.94786400806100168</v>
      </c>
      <c r="BN393" s="3"/>
      <c r="BO393" s="258">
        <f>[11]National!CU325</f>
        <v>1.0096695688137518</v>
      </c>
      <c r="BP393" s="258">
        <f>[10]Commercial_Total!X324</f>
        <v>0.91906287251259333</v>
      </c>
      <c r="BQ393" s="258">
        <f>[12]Total_Industrial!AD332</f>
        <v>0.7024628479063354</v>
      </c>
      <c r="BR393" s="51">
        <f t="shared" si="1849"/>
        <v>1.0618577396591855</v>
      </c>
      <c r="BS393" s="263">
        <f t="shared" si="2126"/>
        <v>0.9250478726527277</v>
      </c>
      <c r="CA393" s="83">
        <f t="shared" si="2199"/>
        <v>2.2247110462703277</v>
      </c>
      <c r="CB393" s="83">
        <f t="shared" si="2200"/>
        <v>0.57315194145545201</v>
      </c>
      <c r="CC393" s="83">
        <f t="shared" si="2201"/>
        <v>0.57227689015746708</v>
      </c>
      <c r="CD393" s="83">
        <f t="shared" si="2202"/>
        <v>0.73272212188047536</v>
      </c>
      <c r="CE393" s="83">
        <f t="shared" si="2203"/>
        <v>0.92198738200358576</v>
      </c>
      <c r="CF393" s="83">
        <f t="shared" si="2204"/>
        <v>0.84711446277231051</v>
      </c>
      <c r="CG393" s="411">
        <f t="shared" si="2205"/>
        <v>1.2731512151218878</v>
      </c>
      <c r="CH393" s="411">
        <f t="shared" si="1895"/>
        <v>1.2731507190585478</v>
      </c>
      <c r="CI393" s="9"/>
      <c r="CJ393" s="84">
        <f t="shared" si="2206"/>
        <v>0.67556055088869171</v>
      </c>
      <c r="CL393" s="87">
        <f t="shared" si="2207"/>
        <v>0.23646720426014262</v>
      </c>
      <c r="CM393" s="87">
        <f t="shared" si="2208"/>
        <v>1.190574767495503E-4</v>
      </c>
      <c r="CN393" s="92">
        <f t="shared" si="2209"/>
        <v>1</v>
      </c>
      <c r="CO393" s="92">
        <f t="shared" si="2210"/>
        <v>1</v>
      </c>
      <c r="CP393" s="5">
        <f t="shared" si="2211"/>
        <v>1</v>
      </c>
      <c r="CQ393" s="91">
        <f t="shared" si="2212"/>
        <v>1</v>
      </c>
      <c r="CR393" s="37">
        <f t="shared" si="2213"/>
        <v>1.2731512151218878</v>
      </c>
      <c r="CS393" s="485">
        <f t="shared" si="2214"/>
        <v>0.67556055088869171</v>
      </c>
      <c r="CT393" s="84">
        <f t="shared" si="2215"/>
        <v>0.78102854147321465</v>
      </c>
      <c r="CU393" s="205"/>
      <c r="CV393" s="244"/>
      <c r="CW393" s="5"/>
      <c r="CX393" s="26">
        <f t="shared" si="1899"/>
        <v>6.7611575827573628E-2</v>
      </c>
      <c r="CY393" s="26">
        <f t="shared" si="1900"/>
        <v>4.839894603627376E-2</v>
      </c>
      <c r="CZ393" s="26">
        <f t="shared" si="1901"/>
        <v>0.16884218118196398</v>
      </c>
      <c r="DA393" s="26">
        <f t="shared" si="1902"/>
        <v>0.29262233943322474</v>
      </c>
      <c r="DB393" s="26">
        <f t="shared" si="1903"/>
        <v>0.42252495752096392</v>
      </c>
      <c r="DC393" s="485">
        <f t="shared" si="2216"/>
        <v>1</v>
      </c>
      <c r="DE393" s="26">
        <f t="shared" si="2217"/>
        <v>7.0023578682889623E-2</v>
      </c>
      <c r="DF393" s="26">
        <f t="shared" si="2218"/>
        <v>4.9091994162695059E-2</v>
      </c>
      <c r="DG393" s="26">
        <f t="shared" si="2219"/>
        <v>0.16700529674806308</v>
      </c>
      <c r="DH393" s="26">
        <f t="shared" si="2220"/>
        <v>0.2901628323756546</v>
      </c>
      <c r="DI393" s="26">
        <f t="shared" si="2221"/>
        <v>0.42367002968766859</v>
      </c>
      <c r="DJ393" s="26">
        <f t="shared" si="2222"/>
        <v>0.99995373165697088</v>
      </c>
      <c r="DK393" s="26"/>
      <c r="DL393" s="26">
        <f t="shared" si="2223"/>
        <v>7.0026818707758828E-2</v>
      </c>
      <c r="DM393" s="26">
        <f t="shared" si="2224"/>
        <v>4.9094265673019978E-2</v>
      </c>
      <c r="DN393" s="26">
        <f t="shared" si="2225"/>
        <v>0.16701302416395544</v>
      </c>
      <c r="DO393" s="26">
        <f t="shared" si="2226"/>
        <v>0.29017625835031485</v>
      </c>
      <c r="DP393" s="26">
        <f t="shared" si="2227"/>
        <v>0.423689633104951</v>
      </c>
      <c r="DQ393" s="26">
        <f t="shared" si="2228"/>
        <v>1</v>
      </c>
      <c r="DR393" s="26"/>
      <c r="DS393" s="26"/>
      <c r="DT393" s="26">
        <f t="shared" si="2229"/>
        <v>-7.8262103024205484E-2</v>
      </c>
      <c r="DU393" s="26">
        <f t="shared" si="2230"/>
        <v>-3.5635486575474683E-2</v>
      </c>
      <c r="DV393" s="26">
        <f t="shared" si="2231"/>
        <v>1.9973860303215876E-2</v>
      </c>
      <c r="DW393" s="26">
        <f t="shared" si="2232"/>
        <v>1.4116194629984714E-2</v>
      </c>
      <c r="DX393" s="26">
        <f t="shared" si="2233"/>
        <v>-1.7550198657121337E-3</v>
      </c>
      <c r="DZ393" s="26">
        <f t="shared" si="2234"/>
        <v>0.99945869804165421</v>
      </c>
      <c r="EA393" s="26">
        <f t="shared" si="2235"/>
        <v>0.62464822285825461</v>
      </c>
      <c r="EB393" s="26">
        <f t="shared" si="2236"/>
        <v>0.78102854147321465</v>
      </c>
      <c r="ED393" s="26">
        <f t="shared" si="2237"/>
        <v>-6.5889133371194505E-3</v>
      </c>
      <c r="EE393" s="26">
        <f t="shared" si="2238"/>
        <v>-7.8835326770630865E-3</v>
      </c>
      <c r="EF393" s="26">
        <f t="shared" si="2239"/>
        <v>-1.320622640697184E-2</v>
      </c>
      <c r="EG393" s="26">
        <f t="shared" si="2240"/>
        <v>-1.2361444787706859E-2</v>
      </c>
      <c r="EH393" s="26">
        <f t="shared" si="2241"/>
        <v>-1.8805568971255071E-2</v>
      </c>
      <c r="EJ393" s="26">
        <f t="shared" si="2242"/>
        <v>0.98549741925269929</v>
      </c>
      <c r="EK393" s="26">
        <f t="shared" si="2243"/>
        <v>0.65483420783847168</v>
      </c>
      <c r="EL393" s="26">
        <f t="shared" si="2244"/>
        <v>0.73272212188047536</v>
      </c>
      <c r="EO393" s="26">
        <f t="shared" si="2245"/>
        <v>-2.5969889914625829E-2</v>
      </c>
      <c r="EP393" s="26">
        <f t="shared" si="2246"/>
        <v>-1.4596797416813695E-3</v>
      </c>
      <c r="EQ393" s="26">
        <f t="shared" si="2247"/>
        <v>2.152482638017806E-2</v>
      </c>
      <c r="ER393" s="26">
        <f t="shared" si="2248"/>
        <v>-1.0347794188926677E-3</v>
      </c>
      <c r="ES393" s="26">
        <f t="shared" si="2249"/>
        <v>-3.2080152510497572E-3</v>
      </c>
      <c r="EU393" s="26">
        <f t="shared" si="2250"/>
        <v>1.0000452054674418</v>
      </c>
      <c r="EV393" s="26">
        <f t="shared" si="2251"/>
        <v>0.67142960554147624</v>
      </c>
      <c r="EW393" s="26">
        <f t="shared" si="2252"/>
        <v>0.84711446277231051</v>
      </c>
      <c r="EX393" s="26"/>
      <c r="EY393" s="26">
        <f t="shared" si="2253"/>
        <v>-5.2292213109580335E-2</v>
      </c>
      <c r="EZ393" s="26">
        <f t="shared" si="2254"/>
        <v>-3.4175806833793176E-2</v>
      </c>
      <c r="FA393" s="26">
        <f t="shared" si="2255"/>
        <v>-1.5509319363047902E-3</v>
      </c>
      <c r="FB393" s="26">
        <f t="shared" si="2256"/>
        <v>1.5150974048877667E-2</v>
      </c>
      <c r="FC393" s="26">
        <f t="shared" si="2257"/>
        <v>1.45299538533753E-3</v>
      </c>
      <c r="FD393" s="26"/>
      <c r="FE393" s="26">
        <f t="shared" si="2258"/>
        <v>0.99941352478494661</v>
      </c>
      <c r="FF393" s="26">
        <f t="shared" si="2259"/>
        <v>0.93032610900773938</v>
      </c>
      <c r="FG393" s="26">
        <f t="shared" si="2260"/>
        <v>0.92198738200358576</v>
      </c>
      <c r="FW393" s="26">
        <f t="shared" si="2188"/>
        <v>2.2247110462703277</v>
      </c>
      <c r="FY393" s="5"/>
      <c r="GD393" s="11"/>
      <c r="GE393" s="11"/>
      <c r="GF393" s="11"/>
      <c r="GG393" s="11"/>
      <c r="GH393" s="20"/>
      <c r="GI393" s="20"/>
      <c r="GJ393" s="20"/>
      <c r="GN393" s="12"/>
      <c r="GO393" s="12"/>
      <c r="GP393" s="12"/>
      <c r="GQ393" s="12"/>
      <c r="GR393" s="12"/>
      <c r="GY393" s="14"/>
      <c r="HP393" s="5"/>
      <c r="HT393" s="11"/>
      <c r="HU393" s="11"/>
      <c r="HV393" s="11"/>
      <c r="HW393" s="11"/>
      <c r="HX393" s="12"/>
      <c r="HY393" s="12"/>
      <c r="HZ393" s="12"/>
      <c r="IC393" s="12"/>
      <c r="ID393" s="12"/>
      <c r="IE393" s="12"/>
      <c r="IF393" s="12"/>
      <c r="IG393" s="12"/>
    </row>
    <row r="394" spans="1:241" s="485" customFormat="1" x14ac:dyDescent="0.2">
      <c r="A394" s="182" t="s">
        <v>1080</v>
      </c>
      <c r="B394" s="530">
        <v>2017</v>
      </c>
      <c r="C394" s="42">
        <f>'Annual Data - MER Dec 2019 PNNL'!B81</f>
        <v>6100.9409999999998</v>
      </c>
      <c r="D394" s="42">
        <f>'Annual Data - MER Dec 2019 PNNL'!E81</f>
        <v>4368.2439999999997</v>
      </c>
      <c r="E394" s="42">
        <f>'Annual Data - MER Dec 2019 PNNL'!H81</f>
        <v>22058.141</v>
      </c>
      <c r="F394" s="42">
        <f>'Annual Data - MER Dec 2019 PNNL'!K81</f>
        <v>27938.826000000001</v>
      </c>
      <c r="G394" s="42">
        <f>'Annual Data - MER Dec 2019 PNNL'!N81</f>
        <v>37241.08</v>
      </c>
      <c r="H394" s="42">
        <f t="shared" si="2184"/>
        <v>97707.232000000004</v>
      </c>
      <c r="I394" s="15">
        <f t="shared" si="2185"/>
        <v>2.9314242160261608</v>
      </c>
      <c r="J394" s="251">
        <f t="shared" si="2118"/>
        <v>60466.152000000002</v>
      </c>
      <c r="K394" s="251"/>
      <c r="L394" s="27">
        <f>[11]National!H326</f>
        <v>6113.192</v>
      </c>
      <c r="M394" s="42">
        <f>[10]Commercial_Total!D325</f>
        <v>4368.2439999999997</v>
      </c>
      <c r="N394" s="42">
        <f>[12]Total_Industrial!F333</f>
        <v>14939.150427770417</v>
      </c>
      <c r="O394" s="27">
        <f t="shared" si="1821"/>
        <v>26364.238600960787</v>
      </c>
      <c r="P394" s="29">
        <f t="shared" si="2036"/>
        <v>37241.08</v>
      </c>
      <c r="Q394" s="29">
        <f t="shared" si="2190"/>
        <v>89025.905028731213</v>
      </c>
      <c r="R394" s="440">
        <f t="shared" si="2189"/>
        <v>2.9812092367871879</v>
      </c>
      <c r="S394" s="27"/>
      <c r="T394" s="51">
        <f t="shared" si="1823"/>
        <v>1.0020080508891989</v>
      </c>
      <c r="U394" s="51">
        <f t="shared" si="1824"/>
        <v>1</v>
      </c>
      <c r="V394" s="51">
        <f t="shared" si="1825"/>
        <v>0.67726244146188097</v>
      </c>
      <c r="W394" s="51">
        <f t="shared" si="1826"/>
        <v>0.9436416047317373</v>
      </c>
      <c r="X394" s="51">
        <f t="shared" si="1827"/>
        <v>1</v>
      </c>
      <c r="Y394" s="51">
        <f t="shared" si="1828"/>
        <v>0.91114959667193529</v>
      </c>
      <c r="AA394" s="23">
        <f t="shared" si="1829"/>
        <v>119832.78688417681</v>
      </c>
      <c r="AB394" s="23">
        <f t="shared" si="2186"/>
        <v>89213.866754116825</v>
      </c>
      <c r="AC394" s="27">
        <f t="shared" si="2186"/>
        <v>3411.1451887400694</v>
      </c>
      <c r="AD394" s="58">
        <f t="shared" si="2186"/>
        <v>1.6277856047081845</v>
      </c>
      <c r="AE394" s="27">
        <f t="shared" si="2187"/>
        <v>3661.1775149504774</v>
      </c>
      <c r="AF394" s="27">
        <f t="shared" si="1831"/>
        <v>18108.099999999999</v>
      </c>
      <c r="AI394" s="267">
        <f t="shared" si="1832"/>
        <v>51.01435223991448</v>
      </c>
      <c r="AJ394" s="267">
        <f t="shared" si="1883"/>
        <v>48.963733541999225</v>
      </c>
      <c r="AK394" s="267">
        <f t="shared" si="1833"/>
        <v>4379.511747867964</v>
      </c>
      <c r="AL394" s="51">
        <f t="shared" si="1834"/>
        <v>16.196382696041315</v>
      </c>
      <c r="AM394" s="231">
        <f t="shared" si="1835"/>
        <v>10171.885915917885</v>
      </c>
      <c r="AN394" s="15"/>
      <c r="AO394" s="371">
        <f t="shared" si="1836"/>
        <v>4.9163581507022389</v>
      </c>
      <c r="AP394" s="371">
        <f t="shared" si="1837"/>
        <v>5.3957749294514619</v>
      </c>
      <c r="AR394" s="26">
        <f t="shared" si="2120"/>
        <v>0.62166839842418353</v>
      </c>
      <c r="AS394" s="26">
        <f t="shared" si="2120"/>
        <v>0.7631525005021178</v>
      </c>
      <c r="AT394" s="26">
        <f t="shared" si="2120"/>
        <v>0.57132245852578234</v>
      </c>
      <c r="AU394" s="26">
        <f t="shared" si="2191"/>
        <v>0.83562963376708288</v>
      </c>
      <c r="AV394" s="242">
        <f t="shared" si="2192"/>
        <v>0.87743931677445297</v>
      </c>
      <c r="AW394" s="26">
        <f t="shared" si="2193"/>
        <v>0.55738561242427409</v>
      </c>
      <c r="AZ394" s="371">
        <f t="shared" si="2194"/>
        <v>6.617634477619232</v>
      </c>
      <c r="BA394" s="371">
        <f t="shared" si="2195"/>
        <v>4.926738131229496</v>
      </c>
      <c r="BB394" s="371">
        <f t="shared" si="2196"/>
        <v>0.18837675894986608</v>
      </c>
      <c r="BC394" s="485">
        <f t="shared" si="2197"/>
        <v>8.9892678122397413E-5</v>
      </c>
      <c r="BD394" s="371">
        <f t="shared" si="2198"/>
        <v>0.2021845204604833</v>
      </c>
      <c r="BE394" s="26"/>
      <c r="BF394" s="26"/>
      <c r="BG394" s="26"/>
      <c r="BH394" s="26"/>
      <c r="BI394" s="258">
        <f>[11]National!CQ326</f>
        <v>0.62081789446642188</v>
      </c>
      <c r="BJ394" s="258">
        <f>[10]Commercial_Total!Y325</f>
        <v>0.83181280388418877</v>
      </c>
      <c r="BK394" s="258">
        <f>[12]Total_Industrial!Z333</f>
        <v>0.83062147459458424</v>
      </c>
      <c r="BL394" s="205">
        <f t="shared" si="1848"/>
        <v>0.78878605088930354</v>
      </c>
      <c r="BM394" s="258">
        <f>[14]Elec_Power_Sector!AF77</f>
        <v>0.94519790073122034</v>
      </c>
      <c r="BN394" s="3"/>
      <c r="BO394" s="258">
        <f>[11]National!CU326</f>
        <v>1.0013699733292845</v>
      </c>
      <c r="BP394" s="258">
        <f>[10]Commercial_Total!X325</f>
        <v>0.91745702511255112</v>
      </c>
      <c r="BQ394" s="258">
        <f>[12]Total_Industrial!AD333</f>
        <v>0.68782686524687331</v>
      </c>
      <c r="BR394" s="51">
        <f t="shared" si="1849"/>
        <v>1.0593869311265907</v>
      </c>
      <c r="BS394" s="263">
        <f t="shared" si="2126"/>
        <v>0.9283128073979553</v>
      </c>
      <c r="CA394" s="83">
        <f t="shared" si="2199"/>
        <v>2.2774333111141853</v>
      </c>
      <c r="CB394" s="83">
        <f t="shared" si="2200"/>
        <v>0.56200482964418763</v>
      </c>
      <c r="CC394" s="83">
        <f t="shared" si="2201"/>
        <v>0.55738561242427409</v>
      </c>
      <c r="CD394" s="83">
        <f t="shared" si="2202"/>
        <v>0.71999450360876927</v>
      </c>
      <c r="CE394" s="83">
        <f t="shared" si="2203"/>
        <v>0.91886131813739214</v>
      </c>
      <c r="CF394" s="83">
        <f t="shared" si="2204"/>
        <v>0.84251332063682471</v>
      </c>
      <c r="CG394" s="411">
        <f t="shared" si="2205"/>
        <v>1.269409063681527</v>
      </c>
      <c r="CH394" s="411">
        <f t="shared" si="1895"/>
        <v>1.2694085608708228</v>
      </c>
      <c r="CI394" s="9"/>
      <c r="CJ394" s="84">
        <f t="shared" si="2206"/>
        <v>0.66157509863763109</v>
      </c>
      <c r="CL394" s="87">
        <f t="shared" si="2207"/>
        <v>0.22649845922761336</v>
      </c>
      <c r="CM394" s="87">
        <f t="shared" si="2208"/>
        <v>1.116250834519563E-4</v>
      </c>
      <c r="CN394" s="92">
        <f t="shared" si="2209"/>
        <v>1</v>
      </c>
      <c r="CO394" s="92">
        <f t="shared" si="2210"/>
        <v>1</v>
      </c>
      <c r="CP394" s="5">
        <f t="shared" si="2211"/>
        <v>1</v>
      </c>
      <c r="CQ394" s="91">
        <f t="shared" si="2212"/>
        <v>1</v>
      </c>
      <c r="CR394" s="37">
        <f t="shared" si="2213"/>
        <v>1.269409063681527</v>
      </c>
      <c r="CS394" s="485">
        <f t="shared" si="2214"/>
        <v>0.66157509863763109</v>
      </c>
      <c r="CT394" s="84">
        <f t="shared" si="2215"/>
        <v>0.77415259370805745</v>
      </c>
      <c r="CU394" s="205"/>
      <c r="CV394" s="244"/>
      <c r="CW394" s="5"/>
      <c r="CX394" s="26">
        <f t="shared" si="1899"/>
        <v>6.8667563649334407E-2</v>
      </c>
      <c r="CY394" s="26">
        <f t="shared" si="1900"/>
        <v>4.9067111405272902E-2</v>
      </c>
      <c r="CZ394" s="26">
        <f t="shared" si="1901"/>
        <v>0.16780677964407242</v>
      </c>
      <c r="DA394" s="26">
        <f t="shared" si="1902"/>
        <v>0.29614120286058637</v>
      </c>
      <c r="DB394" s="26">
        <f t="shared" si="1903"/>
        <v>0.41831734244073382</v>
      </c>
      <c r="DC394" s="485">
        <f t="shared" si="2216"/>
        <v>1</v>
      </c>
      <c r="DE394" s="26">
        <f t="shared" si="2217"/>
        <v>6.8138205959009879E-2</v>
      </c>
      <c r="DF394" s="26">
        <f t="shared" si="2218"/>
        <v>4.8732265291659409E-2</v>
      </c>
      <c r="DG394" s="26">
        <f t="shared" si="2219"/>
        <v>0.16832394966280387</v>
      </c>
      <c r="DH394" s="26">
        <f t="shared" si="2220"/>
        <v>0.29437826591464489</v>
      </c>
      <c r="DI394" s="26">
        <f t="shared" si="2221"/>
        <v>0.42041764077290106</v>
      </c>
      <c r="DJ394" s="26">
        <f t="shared" si="2222"/>
        <v>0.99999032760101914</v>
      </c>
      <c r="DK394" s="26"/>
      <c r="DL394" s="26">
        <f t="shared" si="2223"/>
        <v>6.8138865025298506E-2</v>
      </c>
      <c r="DM394" s="26">
        <f t="shared" si="2224"/>
        <v>4.8732736654131754E-2</v>
      </c>
      <c r="DN394" s="26">
        <f t="shared" si="2225"/>
        <v>0.1683255777749508</v>
      </c>
      <c r="DO394" s="26">
        <f t="shared" si="2226"/>
        <v>0.29438111328622502</v>
      </c>
      <c r="DP394" s="26">
        <f t="shared" si="2227"/>
        <v>0.42042170725939387</v>
      </c>
      <c r="DQ394" s="26">
        <f t="shared" si="2228"/>
        <v>1</v>
      </c>
      <c r="DR394" s="26"/>
      <c r="DS394" s="26"/>
      <c r="DT394" s="26">
        <f t="shared" si="2229"/>
        <v>2.3509339570558984E-3</v>
      </c>
      <c r="DU394" s="26">
        <f t="shared" si="2230"/>
        <v>1.5640236748733478E-3</v>
      </c>
      <c r="DV394" s="26">
        <f t="shared" si="2231"/>
        <v>-3.5347475425107557E-2</v>
      </c>
      <c r="DW394" s="26">
        <f t="shared" si="2232"/>
        <v>-1.1638866945740074E-2</v>
      </c>
      <c r="DX394" s="26">
        <f t="shared" si="2233"/>
        <v>7.0654631304993402E-4</v>
      </c>
      <c r="DZ394" s="26">
        <f t="shared" si="2234"/>
        <v>0.99119629130045939</v>
      </c>
      <c r="EA394" s="26">
        <f t="shared" si="2235"/>
        <v>0.61914900186452482</v>
      </c>
      <c r="EB394" s="26">
        <f t="shared" si="2236"/>
        <v>0.77415259370805745</v>
      </c>
      <c r="ED394" s="26">
        <f t="shared" si="2237"/>
        <v>-1.3218844690132124E-2</v>
      </c>
      <c r="EE394" s="26">
        <f t="shared" si="2238"/>
        <v>-1.4218724680297027E-2</v>
      </c>
      <c r="EF394" s="26">
        <f t="shared" si="2239"/>
        <v>2.8305871198256102E-3</v>
      </c>
      <c r="EG394" s="26">
        <f t="shared" si="2240"/>
        <v>-2.7732346670484181E-3</v>
      </c>
      <c r="EH394" s="26">
        <f t="shared" si="2241"/>
        <v>-3.7080370677025604E-2</v>
      </c>
      <c r="EJ394" s="26">
        <f t="shared" si="2242"/>
        <v>0.98262967925815903</v>
      </c>
      <c r="EK394" s="26">
        <f t="shared" si="2243"/>
        <v>0.64345952761558811</v>
      </c>
      <c r="EL394" s="26">
        <f t="shared" si="2244"/>
        <v>0.71999450360876927</v>
      </c>
      <c r="EO394" s="26">
        <f t="shared" si="2245"/>
        <v>1.0605015919494634E-2</v>
      </c>
      <c r="EP394" s="26">
        <f t="shared" si="2246"/>
        <v>3.3128180237718334E-3</v>
      </c>
      <c r="EQ394" s="26">
        <f t="shared" si="2247"/>
        <v>-1.4292079670472427E-2</v>
      </c>
      <c r="ER394" s="26">
        <f t="shared" si="2248"/>
        <v>-9.3092821655977719E-3</v>
      </c>
      <c r="ES394" s="26">
        <f t="shared" si="2249"/>
        <v>-2.8167162205476547E-3</v>
      </c>
      <c r="EU394" s="26">
        <f t="shared" si="2250"/>
        <v>0.99456845286240558</v>
      </c>
      <c r="EV394" s="26">
        <f t="shared" si="2251"/>
        <v>0.66778270398940132</v>
      </c>
      <c r="EW394" s="26">
        <f t="shared" si="2252"/>
        <v>0.84251332063682471</v>
      </c>
      <c r="EX394" s="26"/>
      <c r="EY394" s="26">
        <f t="shared" si="2253"/>
        <v>-8.2540819624383928E-3</v>
      </c>
      <c r="EZ394" s="26">
        <f t="shared" si="2254"/>
        <v>-1.7487943488986156E-3</v>
      </c>
      <c r="FA394" s="26">
        <f t="shared" si="2255"/>
        <v>-2.1055357352970237E-2</v>
      </c>
      <c r="FB394" s="26">
        <f t="shared" si="2256"/>
        <v>-2.329584780142808E-3</v>
      </c>
      <c r="FC394" s="26">
        <f t="shared" si="2257"/>
        <v>3.5232625335977845E-3</v>
      </c>
      <c r="FD394" s="26"/>
      <c r="FE394" s="26">
        <f t="shared" si="2258"/>
        <v>0.99660942879782111</v>
      </c>
      <c r="FF394" s="26">
        <f t="shared" si="2259"/>
        <v>0.92717177209390256</v>
      </c>
      <c r="FG394" s="26">
        <f t="shared" si="2260"/>
        <v>0.91886131813739214</v>
      </c>
      <c r="FW394" s="26">
        <f t="shared" si="2188"/>
        <v>2.2774333111141853</v>
      </c>
      <c r="FY394" s="5"/>
      <c r="GD394" s="11"/>
      <c r="GE394" s="11"/>
      <c r="GF394" s="11"/>
      <c r="GG394" s="11"/>
      <c r="GH394" s="20"/>
      <c r="GI394" s="20"/>
      <c r="GJ394" s="20"/>
      <c r="GN394" s="12"/>
      <c r="GO394" s="12"/>
      <c r="GP394" s="12"/>
      <c r="GQ394" s="12"/>
      <c r="GR394" s="12"/>
      <c r="GY394" s="14"/>
      <c r="HP394" s="5"/>
      <c r="HT394" s="11"/>
      <c r="HU394" s="11"/>
      <c r="HV394" s="11"/>
      <c r="HW394" s="11"/>
      <c r="HX394" s="12"/>
      <c r="HY394" s="12"/>
      <c r="HZ394" s="12"/>
      <c r="IC394" s="12"/>
      <c r="ID394" s="12"/>
      <c r="IE394" s="12"/>
      <c r="IF394" s="12"/>
      <c r="IG394" s="12"/>
    </row>
    <row r="395" spans="1:241" x14ac:dyDescent="0.2">
      <c r="D395" s="27"/>
      <c r="E395" s="27"/>
      <c r="F395" s="27"/>
      <c r="G395" s="27">
        <f>'Annual Data - MER Dec 2019 PNNL'!N82</f>
        <v>38170.169000000002</v>
      </c>
      <c r="H395" s="27"/>
      <c r="L395" s="27"/>
      <c r="M395" s="27"/>
      <c r="N395" s="27"/>
      <c r="O395" s="27"/>
      <c r="P395" s="27"/>
      <c r="Q395" s="27"/>
      <c r="R395" s="27"/>
      <c r="S395" s="27"/>
      <c r="T395" s="1"/>
      <c r="U395" s="1"/>
      <c r="V395" s="1"/>
      <c r="W395" s="1"/>
      <c r="X395" s="1"/>
      <c r="Y395" s="1"/>
      <c r="AA395" s="23"/>
      <c r="AB395" s="23"/>
      <c r="AC395" s="23"/>
      <c r="AD395" s="26"/>
      <c r="AE395" s="27"/>
      <c r="AF395" s="27"/>
      <c r="AI395" s="267"/>
      <c r="AJ395" s="267"/>
      <c r="AK395" s="267"/>
      <c r="AL395" s="51"/>
      <c r="AM395" s="1"/>
      <c r="AO395" s="34"/>
      <c r="AP395" s="34"/>
      <c r="AR395" s="26"/>
      <c r="AS395" s="26"/>
      <c r="AT395" s="26"/>
      <c r="AU395" s="26"/>
      <c r="AV395" s="26"/>
      <c r="AW395" s="26"/>
      <c r="BH395">
        <f>BM387*BS387</f>
        <v>0.93212744955604088</v>
      </c>
      <c r="BO395">
        <f>[11]National!CU327</f>
        <v>1.0013699733292845</v>
      </c>
      <c r="CU395" s="3"/>
      <c r="CV395" s="226"/>
      <c r="CX395" s="26"/>
      <c r="CY395" s="26"/>
      <c r="CZ395" s="26"/>
      <c r="DA395" s="26"/>
      <c r="DB395" s="26"/>
      <c r="DC395">
        <f t="shared" si="1772"/>
        <v>0</v>
      </c>
      <c r="DE395" s="26"/>
      <c r="DF395" s="26"/>
      <c r="DG395" s="26"/>
      <c r="DH395" s="26"/>
      <c r="DI395" s="26"/>
      <c r="DJ395" s="26"/>
      <c r="DK395" s="26"/>
      <c r="DL395" s="26"/>
      <c r="DM395" s="26"/>
      <c r="DN395" s="26"/>
      <c r="DO395" s="26"/>
      <c r="DP395" s="26"/>
      <c r="DQ395" s="26"/>
      <c r="DR395" s="26"/>
      <c r="DS395" s="26"/>
      <c r="DT395" s="26"/>
      <c r="DU395" s="26"/>
      <c r="DV395" s="26"/>
      <c r="DW395" s="26"/>
      <c r="DX395" s="26"/>
      <c r="DZ395" s="26"/>
      <c r="EA395" s="26"/>
      <c r="EB395" s="26"/>
      <c r="ED395" s="26"/>
      <c r="EE395" s="26"/>
      <c r="EF395" s="26"/>
      <c r="EG395" s="26"/>
      <c r="EH395" s="26"/>
      <c r="EJ395" s="26"/>
      <c r="EK395" s="26"/>
      <c r="EL395" s="26"/>
      <c r="EU395" s="26"/>
      <c r="EV395" s="26"/>
      <c r="EW395" s="26"/>
      <c r="EX395" s="26"/>
      <c r="EY395" s="26"/>
      <c r="EZ395" s="26"/>
      <c r="FA395" s="26"/>
      <c r="FB395" s="26"/>
      <c r="FC395" s="26"/>
      <c r="FD395" s="26"/>
      <c r="FE395" s="26"/>
      <c r="FF395" s="26"/>
      <c r="FG395" s="26"/>
      <c r="GH395" s="3"/>
      <c r="GI395" s="3"/>
      <c r="GJ395" s="3"/>
      <c r="GY395" s="14"/>
    </row>
    <row r="396" spans="1:241" x14ac:dyDescent="0.2">
      <c r="A396" t="s">
        <v>123</v>
      </c>
      <c r="B396" s="1">
        <f>Base_year</f>
        <v>1985</v>
      </c>
      <c r="C396" s="42"/>
      <c r="D396" s="42"/>
      <c r="E396" s="42"/>
      <c r="F396" s="42"/>
      <c r="G396" s="42"/>
      <c r="H396" s="42"/>
      <c r="I396" s="1">
        <f>I377/I362</f>
        <v>0.99314704750064686</v>
      </c>
      <c r="J396" s="1"/>
      <c r="K396" s="525"/>
      <c r="L396" s="42">
        <f t="shared" ref="L396:Q396" si="2261">INDEX(L326:L387,Base_row,1)</f>
        <v>7126.4659999999994</v>
      </c>
      <c r="M396" s="42">
        <f t="shared" si="2261"/>
        <v>3732.2800000000007</v>
      </c>
      <c r="N396" s="42">
        <f t="shared" si="2261"/>
        <v>13859.204931852644</v>
      </c>
      <c r="O396" s="42">
        <f t="shared" si="2261"/>
        <v>19382.250271602712</v>
      </c>
      <c r="P396" s="42">
        <f t="shared" si="2261"/>
        <v>26031.597000000002</v>
      </c>
      <c r="Q396" s="42">
        <f t="shared" si="2261"/>
        <v>70131.798203455357</v>
      </c>
      <c r="R396" s="27"/>
      <c r="S396" s="27"/>
      <c r="T396" s="1"/>
      <c r="U396" s="1"/>
      <c r="V396" s="1"/>
      <c r="W396" s="1"/>
      <c r="X396" s="1"/>
      <c r="Y396" s="1"/>
      <c r="AA396" s="42">
        <f t="shared" ref="AA396:AF396" si="2262">INDEX(AA326:AA387,Base_row,1)</f>
        <v>86844.16267424557</v>
      </c>
      <c r="AB396" s="42">
        <f t="shared" si="2262"/>
        <v>58171.601888383011</v>
      </c>
      <c r="AC396" s="42">
        <f t="shared" si="2262"/>
        <v>1807.9812295819006</v>
      </c>
      <c r="AD396" s="42">
        <f t="shared" si="2262"/>
        <v>1</v>
      </c>
      <c r="AE396" s="42">
        <f t="shared" si="2262"/>
        <v>2245.5173873395506</v>
      </c>
      <c r="AF396" s="42">
        <f t="shared" si="2262"/>
        <v>7951.1</v>
      </c>
      <c r="AI396" s="267">
        <f>INDEX(AI326:AI387,Base_row,1)</f>
        <v>82.060391631980323</v>
      </c>
      <c r="AJ396" s="267">
        <f>INDEX(AJ326:AJ387,Base_row,1)</f>
        <v>64.159828487469326</v>
      </c>
      <c r="AK396" s="267">
        <f>INDEX(AK326:AK387,Base_row,1)</f>
        <v>7665.5690363874046</v>
      </c>
      <c r="AL396" s="51">
        <f>INDEX(AL326:AL387,Base_row,1)</f>
        <v>19.382250271602711</v>
      </c>
      <c r="AM396" s="1">
        <f>INDEX(AM326:AM387,Base_row,1)</f>
        <v>11592.694470667973</v>
      </c>
      <c r="AO396" s="34">
        <f>INDEX(AO326:AO387,Base_row,1)</f>
        <v>8.8203894056741028</v>
      </c>
      <c r="AP396" s="34">
        <f>INDEX(AP326:AP387,Base_row,1)</f>
        <v>9.6009404987989075</v>
      </c>
      <c r="AR396" s="26">
        <f>AI396/AI$154</f>
        <v>0.44485970013822462</v>
      </c>
      <c r="AS396" s="26">
        <f>AJ396/AJ$154</f>
        <v>0.3250661111526279</v>
      </c>
      <c r="AT396" s="26">
        <f>AK396/AK$154</f>
        <v>619.5568162250222</v>
      </c>
      <c r="AU396" s="26">
        <f>AL396/AL$154</f>
        <v>1</v>
      </c>
      <c r="AV396" s="26"/>
      <c r="AW396" s="26">
        <f>AO396/AO$154</f>
        <v>1.0126899617169882</v>
      </c>
      <c r="BI396" s="242">
        <f>BI386*BO386</f>
        <v>0.72057947659335531</v>
      </c>
      <c r="BJ396">
        <f>BJ386*BP386</f>
        <v>0.74749056896767918</v>
      </c>
      <c r="BM396">
        <f>BM386*BS386</f>
        <v>0.93152734398608616</v>
      </c>
      <c r="CU396" s="3"/>
      <c r="CV396" s="226"/>
      <c r="CW396" s="5"/>
      <c r="CX396" s="26">
        <v>0.19211732824189154</v>
      </c>
      <c r="CY396" s="26">
        <v>0.15738013032912224</v>
      </c>
      <c r="CZ396" s="26">
        <v>0.37537810467047805</v>
      </c>
      <c r="DA396" s="26">
        <v>0.27512443675850806</v>
      </c>
      <c r="DB396" s="26">
        <v>0.27512443675850806</v>
      </c>
      <c r="DC396">
        <f t="shared" si="1772"/>
        <v>1.275124436758508</v>
      </c>
      <c r="DE396" s="26"/>
      <c r="DF396" s="26"/>
      <c r="DG396" s="26"/>
      <c r="DH396" s="26"/>
      <c r="DI396" s="26"/>
      <c r="DJ396" s="26"/>
      <c r="DK396" s="26"/>
      <c r="DL396" s="26">
        <v>0.19317996841272181</v>
      </c>
      <c r="DM396" s="26">
        <v>0.1585644816569923</v>
      </c>
      <c r="DN396" s="26">
        <v>0.37573945219058641</v>
      </c>
      <c r="DO396" s="26">
        <v>0.27251609773969954</v>
      </c>
      <c r="DP396" s="26" t="e">
        <f>DI396/$DJ396</f>
        <v>#DIV/0!</v>
      </c>
      <c r="DQ396" s="26"/>
      <c r="DR396" s="26"/>
      <c r="DS396" s="26"/>
      <c r="DT396" s="26"/>
      <c r="DU396" s="26"/>
      <c r="DV396" s="26"/>
      <c r="DW396" s="26"/>
      <c r="DX396" s="26"/>
      <c r="DZ396" s="26"/>
      <c r="EA396" s="26">
        <f>INDEX(EA326:EA387,Base_row,1)</f>
        <v>0.79977643541683152</v>
      </c>
      <c r="EB396" s="26"/>
      <c r="ED396" s="26"/>
      <c r="EE396" s="26"/>
      <c r="EF396" s="26"/>
      <c r="EG396" s="26"/>
      <c r="EH396" s="26"/>
      <c r="EJ396" s="26">
        <f>INDEX(EJ326:EJ387,Base_row,1)</f>
        <v>0.97966986323218386</v>
      </c>
      <c r="EK396" s="26">
        <f>INDEX(EK326:EK387,Base_row,1)</f>
        <v>0.89370061075526108</v>
      </c>
      <c r="EL396" s="26"/>
      <c r="EU396" s="26">
        <f>INDEX(EU326:EU387,Base_row,1)</f>
        <v>0.96933754942819528</v>
      </c>
      <c r="EV396" s="26">
        <f>INDEX(EV326:EV387,Base_row,1)</f>
        <v>0.79260788836507534</v>
      </c>
      <c r="EW396" s="26"/>
      <c r="EX396" s="26"/>
      <c r="EY396" s="26"/>
      <c r="EZ396" s="26"/>
      <c r="FA396" s="26"/>
      <c r="FB396" s="26"/>
      <c r="FC396" s="26"/>
      <c r="FD396" s="26"/>
      <c r="FE396" s="26">
        <f>INDEX(FE326:FE387,Base_row,1)</f>
        <v>1.0018584200552088</v>
      </c>
      <c r="FF396" s="26">
        <f>INDEX(FF326:FF387,Base_row,1)</f>
        <v>1.0090442962310748</v>
      </c>
      <c r="FG396" s="26"/>
      <c r="FY396" s="8">
        <f>FY395+1</f>
        <v>1</v>
      </c>
      <c r="FZ396" t="b">
        <f>(FY396+Begin_year_chart1&lt;=End_year_chart1)</f>
        <v>1</v>
      </c>
      <c r="GD396" s="11"/>
      <c r="GE396" s="11"/>
      <c r="GF396" s="11"/>
      <c r="GG396" s="11">
        <f ca="1">IF(FZ396,OFFSET(B$10,$FZ$4+$FY396,0),"")</f>
        <v>1986</v>
      </c>
      <c r="GH396" s="11">
        <f ca="1">IF($FZ396,OFFSET(CA$10,$FZ$4+$FY396,0),"")</f>
        <v>1.0346241400560927</v>
      </c>
      <c r="GI396" s="11">
        <f ca="1">IF($FZ396,OFFSET(CJ$10,$FZ$4+$FY396,0),"")</f>
        <v>0.98118405710224932</v>
      </c>
      <c r="GJ396" s="11">
        <f ca="1">IF($FZ396,OFFSET(CF$10,$FZ$4+$FY396,0),"")</f>
        <v>0.98204728202621061</v>
      </c>
      <c r="GN396" s="11">
        <f t="shared" ref="GN396:GQ397" ca="1" si="2263">IF($FZ396,OFFSET(AR$10,$FZ$4+$FY396,0),"")</f>
        <v>0.98278661335957673</v>
      </c>
      <c r="GO396" s="11">
        <f t="shared" ca="1" si="2263"/>
        <v>0.98749388338319655</v>
      </c>
      <c r="GP396" s="11">
        <f t="shared" ca="1" si="2263"/>
        <v>0.96908610842963894</v>
      </c>
      <c r="GQ396" s="11">
        <f t="shared" ca="1" si="2263"/>
        <v>0.99688938725871945</v>
      </c>
      <c r="GY396" s="14"/>
    </row>
    <row r="397" spans="1:241" x14ac:dyDescent="0.2">
      <c r="A397" t="s">
        <v>169</v>
      </c>
      <c r="B397" s="1">
        <f>Base_year2</f>
        <v>1996</v>
      </c>
      <c r="C397" s="42"/>
      <c r="D397" s="42"/>
      <c r="E397" s="42"/>
      <c r="F397" s="42"/>
      <c r="G397" s="42"/>
      <c r="H397" s="42"/>
      <c r="I397" s="1">
        <f>(I377-1)/(I362-1)</f>
        <v>0.99014521397520239</v>
      </c>
      <c r="J397" s="1"/>
      <c r="K397" s="525"/>
      <c r="L397" s="27">
        <f>MATCH(B397,B326:B387,0)</f>
        <v>48</v>
      </c>
      <c r="M397" s="27"/>
      <c r="N397" s="27"/>
      <c r="O397" s="27"/>
      <c r="P397" s="27"/>
      <c r="Q397" s="27"/>
      <c r="R397" s="27"/>
      <c r="S397" s="27"/>
      <c r="T397" s="1"/>
      <c r="U397" s="1"/>
      <c r="V397" s="1"/>
      <c r="W397" s="1"/>
      <c r="X397" s="1"/>
      <c r="Y397" s="1"/>
      <c r="AA397" s="23"/>
      <c r="AB397" s="23"/>
      <c r="AC397" s="23"/>
      <c r="AD397" s="26"/>
      <c r="AE397" s="27"/>
      <c r="AF397" s="27"/>
      <c r="AI397" s="34"/>
      <c r="AJ397" s="34"/>
      <c r="AK397" s="34"/>
      <c r="AR397" s="26">
        <f t="shared" ref="AR397:AW397" si="2264">INDEX(AR326:AR387,base_row2,1)</f>
        <v>0.9095170513421762</v>
      </c>
      <c r="AS397" s="26">
        <f t="shared" si="2264"/>
        <v>0.97216297634137772</v>
      </c>
      <c r="AT397" s="26">
        <f t="shared" si="2264"/>
        <v>0.89180172177943084</v>
      </c>
      <c r="AU397" s="26">
        <f t="shared" si="2264"/>
        <v>0.94382686978797159</v>
      </c>
      <c r="AV397" s="26">
        <f t="shared" si="2264"/>
        <v>0.98801944088559146</v>
      </c>
      <c r="AW397" s="26">
        <f t="shared" si="2264"/>
        <v>0.88765883732490647</v>
      </c>
      <c r="BI397" s="242">
        <f>BI387*BO387</f>
        <v>0.71374185152057434</v>
      </c>
      <c r="BJ397">
        <f>BJ387*BP387</f>
        <v>0.73735012599570715</v>
      </c>
      <c r="BM397">
        <f>BM387*BS387</f>
        <v>0.93212744955604088</v>
      </c>
      <c r="BO397" s="224" t="s">
        <v>522</v>
      </c>
      <c r="BP397" s="224"/>
      <c r="BQ397" s="224"/>
      <c r="BR397" s="224"/>
      <c r="BS397" s="224"/>
      <c r="CA397" s="26">
        <f>INDEX(CA326:CA387,base_row2,1)</f>
        <v>1.3874055162178818</v>
      </c>
      <c r="CB397" s="26"/>
      <c r="CC397" s="26"/>
      <c r="CD397" s="26">
        <f t="shared" ref="CD397:CJ397" si="2265">INDEX(CD326:CD387,base_row2,1)</f>
        <v>0.93611202700273921</v>
      </c>
      <c r="CE397" s="26">
        <f t="shared" si="2265"/>
        <v>1.0001628691020024</v>
      </c>
      <c r="CF397" s="26">
        <f t="shared" si="2265"/>
        <v>0.94808562544281472</v>
      </c>
      <c r="CG397" s="26">
        <f t="shared" si="2265"/>
        <v>1.2315428616938935</v>
      </c>
      <c r="CH397" s="26">
        <f t="shared" si="2265"/>
        <v>1.2315427674241266</v>
      </c>
      <c r="CI397" s="26"/>
      <c r="CJ397" s="26">
        <f t="shared" si="2265"/>
        <v>0.9362644907279507</v>
      </c>
      <c r="CU397" s="3"/>
      <c r="CV397" s="226"/>
      <c r="CW397" s="5"/>
      <c r="DE397" s="26"/>
      <c r="DF397" s="26"/>
      <c r="DG397" s="26"/>
      <c r="DH397" s="26"/>
      <c r="DI397" s="26"/>
      <c r="DJ397" s="26"/>
      <c r="DK397" s="26"/>
      <c r="DL397" s="26"/>
      <c r="DM397" s="26"/>
      <c r="DN397" s="26"/>
      <c r="DO397" s="26"/>
      <c r="DP397" s="26"/>
      <c r="DQ397" s="26"/>
      <c r="DR397" s="26"/>
      <c r="DS397" s="26"/>
      <c r="DT397" s="26">
        <v>-1.3764419303596612E-3</v>
      </c>
      <c r="DU397" s="26">
        <v>-2.4059571119773942E-3</v>
      </c>
      <c r="DV397" s="26">
        <v>-1.3742014352989265E-2</v>
      </c>
      <c r="DW397" s="26">
        <v>2.6065307443558501E-3</v>
      </c>
      <c r="DX397" s="26"/>
      <c r="ED397" s="26">
        <v>-2.6996284006505063E-2</v>
      </c>
      <c r="EE397" s="26">
        <v>-2.290210832879978E-2</v>
      </c>
      <c r="EF397" s="26">
        <v>1.154962278973674E-2</v>
      </c>
      <c r="EG397" s="26">
        <v>-1.3582256648764706E-2</v>
      </c>
      <c r="EH397" s="26"/>
      <c r="EJ397" s="26"/>
      <c r="EK397" s="26"/>
      <c r="EU397" s="26"/>
      <c r="EV397" s="26"/>
      <c r="EW397" s="26"/>
      <c r="EX397" s="26"/>
      <c r="EY397" s="26"/>
      <c r="EZ397" s="26"/>
      <c r="FA397" s="26"/>
      <c r="FB397" s="26"/>
      <c r="FC397" s="26"/>
      <c r="FD397" s="26"/>
      <c r="FE397" s="26"/>
      <c r="FF397" s="26"/>
      <c r="FG397" s="26"/>
      <c r="GN397" s="11" t="str">
        <f t="shared" ca="1" si="2263"/>
        <v/>
      </c>
      <c r="GO397" s="11" t="str">
        <f t="shared" ca="1" si="2263"/>
        <v/>
      </c>
      <c r="GP397" s="11" t="str">
        <f t="shared" ca="1" si="2263"/>
        <v/>
      </c>
      <c r="GQ397" s="11" t="str">
        <f t="shared" ca="1" si="2263"/>
        <v/>
      </c>
      <c r="GY397" s="14"/>
      <c r="HA397">
        <f>CA397</f>
        <v>1.3874055162178818</v>
      </c>
      <c r="HB397">
        <f>CD397</f>
        <v>0.93611202700273921</v>
      </c>
      <c r="HC397">
        <f>CE397</f>
        <v>1.0001628691020024</v>
      </c>
      <c r="HD397">
        <f>CF397</f>
        <v>0.94808562544281472</v>
      </c>
      <c r="HE397">
        <f>CG397</f>
        <v>1.2315428616938935</v>
      </c>
      <c r="HF397">
        <f>CH397</f>
        <v>1.2315427674241266</v>
      </c>
      <c r="HH397">
        <f>CJ397</f>
        <v>0.9362644907279507</v>
      </c>
    </row>
    <row r="398" spans="1:241" x14ac:dyDescent="0.2">
      <c r="L398" s="27"/>
      <c r="M398" s="27"/>
      <c r="N398" s="27"/>
      <c r="O398" s="27"/>
      <c r="P398" s="27"/>
      <c r="Q398" s="287">
        <f>Q385/Q362</f>
        <v>1.308433882633671</v>
      </c>
      <c r="R398" s="27"/>
      <c r="S398" s="27"/>
      <c r="AA398" s="23"/>
      <c r="AB398" s="23"/>
      <c r="AC398" s="23"/>
      <c r="AD398" s="26"/>
      <c r="AE398" s="27"/>
      <c r="AF398" s="27"/>
      <c r="AI398" s="34"/>
      <c r="AJ398" s="34"/>
      <c r="AK398" s="34"/>
      <c r="AR398" s="26"/>
      <c r="AS398" s="26"/>
      <c r="AT398" s="26"/>
      <c r="AU398" s="26"/>
      <c r="AV398" s="26"/>
      <c r="AW398" s="26"/>
      <c r="CU398" s="3"/>
      <c r="CV398" s="80"/>
      <c r="DE398" s="26"/>
      <c r="DF398" s="26"/>
      <c r="DG398" s="26"/>
      <c r="DH398" s="26"/>
      <c r="DI398" s="26"/>
      <c r="DJ398" s="26"/>
      <c r="DK398" s="26"/>
      <c r="DL398" s="26"/>
      <c r="DM398" s="26"/>
      <c r="DN398" s="26"/>
      <c r="DO398" s="26"/>
      <c r="DP398" s="26"/>
      <c r="DQ398" s="26"/>
      <c r="DR398" s="26"/>
      <c r="DS398" s="26"/>
      <c r="DT398" s="26"/>
      <c r="DU398" s="26"/>
      <c r="DV398" s="26"/>
      <c r="DW398" s="26"/>
      <c r="DX398" s="26"/>
      <c r="GY398" s="14"/>
    </row>
    <row r="399" spans="1:241" x14ac:dyDescent="0.2">
      <c r="AA399" s="23"/>
      <c r="AB399" s="23"/>
      <c r="AC399" s="23"/>
      <c r="AD399" s="26"/>
      <c r="AE399" s="27"/>
      <c r="AF399" s="27"/>
      <c r="AI399" s="34"/>
      <c r="AJ399" s="34"/>
      <c r="AK399" s="34"/>
      <c r="BI399" s="242"/>
      <c r="BJ399" s="242"/>
      <c r="CU399" s="3"/>
      <c r="CV399" s="80"/>
      <c r="DE399" s="26"/>
      <c r="DF399" s="26"/>
      <c r="DG399" s="26"/>
      <c r="DH399" s="26"/>
      <c r="DI399" s="26"/>
      <c r="DJ399" s="26"/>
      <c r="DK399" s="26"/>
      <c r="DL399" s="26"/>
      <c r="DM399" s="26"/>
      <c r="DN399" s="26"/>
      <c r="DO399" s="26"/>
      <c r="DP399" s="26"/>
      <c r="DQ399" s="26"/>
      <c r="DR399" s="26"/>
      <c r="DS399" s="26"/>
      <c r="DT399" s="26"/>
      <c r="DU399" s="26"/>
      <c r="DV399" s="26"/>
      <c r="DW399" s="26"/>
      <c r="DX399" s="26"/>
    </row>
    <row r="400" spans="1:241" x14ac:dyDescent="0.2">
      <c r="A400" s="250"/>
      <c r="B400" t="s">
        <v>8</v>
      </c>
      <c r="AA400" s="23"/>
      <c r="AB400" s="23"/>
      <c r="AC400" s="23"/>
      <c r="AD400" s="26"/>
      <c r="AE400" s="27"/>
      <c r="AF400" s="27"/>
      <c r="AI400" s="34"/>
      <c r="AJ400" s="34"/>
      <c r="AK400" s="34"/>
      <c r="BI400" s="242"/>
      <c r="BJ400" s="242"/>
      <c r="BM400" s="242"/>
      <c r="BO400" s="278"/>
      <c r="BP400" s="279"/>
      <c r="BQ400" s="242"/>
      <c r="BR400" s="242"/>
      <c r="CU400" s="3"/>
      <c r="CV400" s="80"/>
      <c r="DE400" s="26"/>
      <c r="DF400" s="26"/>
      <c r="DG400" s="26"/>
      <c r="DH400" s="26"/>
      <c r="DI400" s="26"/>
      <c r="DJ400" s="26"/>
      <c r="DK400" s="26"/>
      <c r="DL400" s="26"/>
      <c r="DM400" s="26"/>
      <c r="DN400" s="26"/>
      <c r="DO400" s="26"/>
      <c r="DP400" s="26"/>
      <c r="DQ400" s="26"/>
      <c r="DR400" s="26"/>
      <c r="DS400" s="26"/>
      <c r="DT400" s="26"/>
      <c r="DU400" s="26"/>
      <c r="DV400" s="26"/>
      <c r="DW400" s="26"/>
      <c r="DX400" s="26"/>
    </row>
    <row r="401" spans="1:205" x14ac:dyDescent="0.2">
      <c r="A401" s="85"/>
      <c r="B401" t="s">
        <v>21</v>
      </c>
      <c r="AA401" s="23"/>
      <c r="AB401" s="23"/>
      <c r="AC401" s="23"/>
      <c r="AD401" s="26"/>
      <c r="AE401" s="27"/>
      <c r="AF401" s="27"/>
      <c r="AI401" s="34"/>
      <c r="AJ401" s="34"/>
      <c r="AK401" s="34"/>
      <c r="BM401" s="242"/>
      <c r="BO401" s="278"/>
      <c r="BP401" s="279"/>
      <c r="BQ401" s="242"/>
      <c r="BR401" s="242"/>
      <c r="CU401" s="3"/>
      <c r="CV401" s="80"/>
      <c r="DE401" s="26"/>
      <c r="DF401" s="26"/>
      <c r="DG401" s="26"/>
      <c r="DH401" s="26"/>
      <c r="DI401" s="26"/>
      <c r="DJ401" s="26"/>
      <c r="DK401" s="26"/>
      <c r="DL401" s="26"/>
      <c r="DM401" s="26"/>
      <c r="DN401" s="26"/>
      <c r="DO401" s="26"/>
      <c r="DP401" s="26"/>
      <c r="DQ401" s="26"/>
      <c r="DR401" s="26"/>
      <c r="DS401" s="26"/>
      <c r="DT401" s="26"/>
      <c r="DU401" s="26"/>
      <c r="DV401" s="26"/>
      <c r="DW401" s="26"/>
      <c r="DX401" s="26"/>
    </row>
    <row r="402" spans="1:205" x14ac:dyDescent="0.2">
      <c r="A402" s="252"/>
      <c r="B402" t="s">
        <v>22</v>
      </c>
      <c r="AA402" s="23"/>
      <c r="AB402" s="23"/>
      <c r="AC402" s="23"/>
      <c r="AD402" s="26"/>
      <c r="AE402" s="27"/>
      <c r="AF402" s="27"/>
      <c r="AI402" s="34"/>
      <c r="AJ402" s="34"/>
      <c r="AK402" s="34"/>
      <c r="BM402" s="242"/>
      <c r="BO402" s="278"/>
      <c r="BP402" s="279"/>
      <c r="BQ402" s="242"/>
      <c r="BR402" s="242"/>
      <c r="CU402" s="3"/>
      <c r="CV402" s="80"/>
      <c r="DE402" s="26"/>
      <c r="DF402" s="26"/>
      <c r="DG402" s="26"/>
      <c r="DH402" s="26"/>
      <c r="DI402" s="26"/>
      <c r="DJ402" s="26"/>
      <c r="DK402" s="26"/>
      <c r="DL402" s="26"/>
      <c r="DM402" s="26"/>
      <c r="DN402" s="26"/>
      <c r="DO402" s="26"/>
      <c r="DP402" s="26"/>
      <c r="DQ402" s="26"/>
      <c r="DR402" s="26"/>
      <c r="DS402" s="26"/>
      <c r="DT402" s="26"/>
      <c r="DU402" s="26"/>
      <c r="DV402" s="26"/>
      <c r="DW402" s="26"/>
      <c r="DX402" s="26"/>
    </row>
    <row r="403" spans="1:205" s="369" customFormat="1" x14ac:dyDescent="0.2">
      <c r="A403" s="3"/>
      <c r="K403" s="485"/>
      <c r="AA403" s="23"/>
      <c r="AB403" s="23"/>
      <c r="AC403" s="23"/>
      <c r="AD403" s="26"/>
      <c r="AE403" s="27"/>
      <c r="AF403" s="27"/>
      <c r="AI403" s="371"/>
      <c r="AJ403" s="371"/>
      <c r="AK403" s="371"/>
      <c r="BM403" s="242"/>
      <c r="BO403" s="278"/>
      <c r="BP403" s="279"/>
      <c r="BQ403" s="242"/>
      <c r="BR403" s="242"/>
      <c r="CU403" s="3"/>
      <c r="CV403" s="80"/>
      <c r="DE403" s="26"/>
      <c r="DF403" s="26"/>
      <c r="DG403" s="26"/>
      <c r="DH403" s="26"/>
      <c r="DI403" s="26"/>
      <c r="DJ403" s="26"/>
      <c r="DK403" s="26"/>
      <c r="DL403" s="26"/>
      <c r="DM403" s="26"/>
      <c r="DN403" s="26"/>
      <c r="DO403" s="26"/>
      <c r="DP403" s="26"/>
      <c r="DQ403" s="26"/>
      <c r="DR403" s="26"/>
      <c r="DS403" s="26"/>
      <c r="DT403" s="26"/>
      <c r="DU403" s="26"/>
      <c r="DV403" s="26"/>
      <c r="DW403" s="26"/>
      <c r="DX403" s="26"/>
    </row>
    <row r="404" spans="1:205" x14ac:dyDescent="0.2">
      <c r="A404" s="449"/>
      <c r="B404" s="449"/>
      <c r="C404" s="449"/>
      <c r="D404" s="449"/>
      <c r="E404" s="449"/>
      <c r="F404" s="449"/>
      <c r="G404" s="449"/>
      <c r="H404" s="449"/>
      <c r="I404" s="449"/>
      <c r="J404" s="449"/>
      <c r="K404" s="449"/>
      <c r="L404" s="449"/>
      <c r="M404" s="449"/>
      <c r="N404" s="449"/>
      <c r="O404" s="449"/>
      <c r="P404" s="449"/>
      <c r="Q404" s="449"/>
      <c r="R404" s="449"/>
      <c r="S404" s="449"/>
      <c r="T404" s="449"/>
      <c r="U404" s="449"/>
      <c r="V404" s="449"/>
      <c r="W404" s="449"/>
      <c r="X404" s="449"/>
      <c r="Y404" s="449"/>
      <c r="Z404" s="449"/>
      <c r="AA404" s="450"/>
      <c r="AB404" s="450"/>
      <c r="AC404" s="450"/>
      <c r="AD404" s="451"/>
      <c r="AE404" s="452"/>
      <c r="AF404" s="452"/>
      <c r="AG404" s="449"/>
      <c r="AH404" s="449"/>
      <c r="AI404" s="453"/>
      <c r="AJ404" s="453"/>
      <c r="AK404" s="453"/>
      <c r="AL404" s="449"/>
      <c r="AM404" s="449"/>
      <c r="AN404" s="449"/>
      <c r="AO404" s="449"/>
      <c r="AP404" s="449"/>
      <c r="AQ404" s="449"/>
      <c r="AR404" s="449"/>
      <c r="AS404" s="449"/>
      <c r="AT404" s="449"/>
      <c r="AU404" s="449"/>
      <c r="AV404" s="449"/>
      <c r="AW404" s="449"/>
      <c r="AX404" s="449"/>
      <c r="AY404" s="449"/>
      <c r="AZ404" s="449"/>
      <c r="BA404" s="449"/>
      <c r="BB404" s="449"/>
      <c r="BC404" s="449"/>
      <c r="BD404" s="449"/>
      <c r="BE404" s="449"/>
      <c r="BF404" s="449"/>
      <c r="BG404" s="449"/>
      <c r="BH404" s="449"/>
      <c r="BI404" s="449"/>
      <c r="BJ404" s="449"/>
      <c r="BK404" s="449"/>
      <c r="BL404" s="449"/>
      <c r="BM404" s="454"/>
      <c r="BN404" s="449"/>
      <c r="BO404" s="455"/>
      <c r="BP404" s="454"/>
      <c r="BQ404" s="454"/>
      <c r="BR404" s="454"/>
      <c r="BS404" s="449"/>
      <c r="BT404" s="449"/>
      <c r="BU404" s="449"/>
      <c r="BV404" s="449"/>
      <c r="BW404" s="449"/>
      <c r="BX404" s="449"/>
      <c r="BY404" s="449"/>
      <c r="BZ404" s="449"/>
      <c r="CA404" s="449"/>
      <c r="CB404" s="449"/>
      <c r="CC404" s="449"/>
      <c r="CD404" s="449"/>
      <c r="CE404" s="449"/>
      <c r="CF404" s="449"/>
      <c r="CG404" s="449"/>
      <c r="CH404" s="449"/>
      <c r="CI404" s="449"/>
      <c r="CJ404" s="449"/>
      <c r="CK404" s="449"/>
      <c r="CL404" s="449"/>
      <c r="CM404" s="449"/>
      <c r="CN404" s="449"/>
      <c r="CO404" s="449"/>
      <c r="CP404" s="449"/>
      <c r="CQ404" s="449"/>
      <c r="CR404" s="449"/>
      <c r="CS404" s="449"/>
      <c r="CT404" s="449"/>
      <c r="CU404" s="449"/>
      <c r="CV404" s="456"/>
      <c r="CW404" s="449"/>
      <c r="CX404" s="449"/>
      <c r="CY404" s="449"/>
      <c r="CZ404" s="449"/>
      <c r="DA404" s="449"/>
      <c r="DB404" s="449"/>
      <c r="DC404" s="449"/>
      <c r="DD404" s="449"/>
      <c r="DE404" s="451"/>
      <c r="DF404" s="451"/>
      <c r="DG404" s="451"/>
      <c r="DH404" s="451"/>
      <c r="DI404" s="451"/>
      <c r="DJ404" s="451"/>
      <c r="DK404" s="451"/>
      <c r="DL404" s="451"/>
      <c r="DM404" s="451"/>
      <c r="DN404" s="451"/>
      <c r="DO404" s="451"/>
      <c r="DP404" s="451"/>
      <c r="DQ404" s="451"/>
      <c r="DR404" s="451"/>
      <c r="DS404" s="451"/>
      <c r="DT404" s="451"/>
      <c r="DU404" s="451"/>
      <c r="DV404" s="451"/>
      <c r="DW404" s="451"/>
      <c r="DX404" s="451"/>
      <c r="DY404" s="449"/>
      <c r="DZ404" s="449"/>
      <c r="EA404" s="449"/>
      <c r="EB404" s="449"/>
      <c r="EC404" s="449"/>
      <c r="ED404" s="449"/>
      <c r="EE404" s="449"/>
      <c r="EF404" s="449"/>
      <c r="EG404" s="449"/>
      <c r="EH404" s="449"/>
      <c r="EI404" s="449"/>
      <c r="EJ404" s="449"/>
      <c r="EK404" s="449"/>
      <c r="EL404" s="449"/>
      <c r="EM404" s="449"/>
      <c r="EN404" s="449"/>
      <c r="EO404" s="449"/>
      <c r="EP404" s="449"/>
      <c r="EQ404" s="449"/>
      <c r="ER404" s="449"/>
      <c r="ES404" s="449"/>
      <c r="ET404" s="449"/>
      <c r="EU404" s="449"/>
      <c r="EV404" s="449"/>
      <c r="EW404" s="449"/>
      <c r="EX404" s="449"/>
      <c r="EY404" s="449"/>
      <c r="EZ404" s="449"/>
      <c r="FA404" s="449"/>
      <c r="FB404" s="449"/>
      <c r="FC404" s="449"/>
      <c r="FD404" s="449"/>
      <c r="FE404" s="449"/>
      <c r="FF404" s="449"/>
      <c r="FG404" s="449"/>
      <c r="FH404" s="449"/>
    </row>
    <row r="405" spans="1:205" s="369" customFormat="1" ht="24.75" customHeight="1" x14ac:dyDescent="0.25">
      <c r="C405" s="417" t="s">
        <v>1764</v>
      </c>
      <c r="D405" s="417"/>
      <c r="E405" s="417"/>
      <c r="F405" s="417"/>
      <c r="G405" s="417"/>
      <c r="H405" s="417"/>
      <c r="I405" s="417"/>
      <c r="J405" s="417"/>
      <c r="K405" s="417"/>
      <c r="L405" s="417"/>
      <c r="M405" s="417"/>
      <c r="N405" s="365"/>
      <c r="O405" s="365"/>
      <c r="P405" s="365"/>
      <c r="AA405" s="23"/>
      <c r="AB405" s="23"/>
      <c r="AC405" s="23"/>
      <c r="AD405" s="26"/>
      <c r="AE405" s="27"/>
      <c r="AF405" s="27"/>
      <c r="AI405" s="371"/>
      <c r="AJ405" s="371"/>
      <c r="AK405" s="371"/>
      <c r="BM405" s="242"/>
      <c r="BO405" s="278"/>
      <c r="BP405" s="279"/>
      <c r="BQ405" s="242"/>
      <c r="BR405" s="242"/>
      <c r="CU405" s="3"/>
      <c r="CV405" s="80"/>
      <c r="DE405" s="26"/>
      <c r="DF405" s="26"/>
      <c r="DG405" s="26"/>
      <c r="DH405" s="26"/>
      <c r="DI405" s="26"/>
      <c r="DJ405" s="26"/>
      <c r="DK405" s="26"/>
      <c r="DL405" s="26"/>
      <c r="DM405" s="26"/>
      <c r="DN405" s="26"/>
      <c r="DO405" s="26"/>
      <c r="DP405" s="26"/>
      <c r="DQ405" s="26"/>
      <c r="DR405" s="26"/>
      <c r="DS405" s="26"/>
      <c r="DT405" s="26"/>
      <c r="DU405" s="26"/>
      <c r="DV405" s="26"/>
      <c r="DW405" s="26"/>
      <c r="DX405" s="26"/>
    </row>
    <row r="406" spans="1:205" s="369" customFormat="1" ht="18" customHeight="1" x14ac:dyDescent="0.25">
      <c r="C406" s="145" t="s">
        <v>1756</v>
      </c>
      <c r="D406" s="145"/>
      <c r="E406" s="145"/>
      <c r="F406" s="145"/>
      <c r="G406" s="145"/>
      <c r="H406" s="145"/>
      <c r="I406" s="145"/>
      <c r="J406" s="145"/>
      <c r="K406" s="145"/>
      <c r="L406" s="145"/>
      <c r="M406" s="145"/>
      <c r="AA406" s="23"/>
      <c r="AB406" s="23"/>
      <c r="AC406" s="23"/>
      <c r="AD406" s="26"/>
      <c r="AE406" s="27"/>
      <c r="AF406" s="27"/>
      <c r="AI406" s="371"/>
      <c r="AJ406" s="371"/>
      <c r="AK406" s="371"/>
      <c r="BM406" s="242"/>
      <c r="BO406" s="278"/>
      <c r="BP406" s="279"/>
      <c r="BQ406" s="242"/>
      <c r="BR406" s="242"/>
      <c r="CU406" s="3"/>
      <c r="CV406" s="80"/>
      <c r="DE406" s="26"/>
      <c r="DF406" s="26"/>
      <c r="DG406" s="26"/>
      <c r="DH406" s="26"/>
      <c r="DI406" s="26"/>
      <c r="DJ406" s="26"/>
      <c r="DK406" s="26"/>
      <c r="DL406" s="26"/>
      <c r="DM406" s="26"/>
      <c r="DN406" s="26"/>
      <c r="DO406" s="26"/>
      <c r="DP406" s="26"/>
      <c r="DQ406" s="26"/>
      <c r="DR406" s="26"/>
      <c r="DS406" s="26"/>
      <c r="DT406" s="26"/>
      <c r="DU406" s="26"/>
      <c r="DV406" s="26"/>
      <c r="DW406" s="26"/>
      <c r="DX406" s="26"/>
    </row>
    <row r="407" spans="1:205" s="369" customFormat="1" ht="18.75" customHeight="1" x14ac:dyDescent="0.25">
      <c r="C407" s="145" t="s">
        <v>1816</v>
      </c>
      <c r="D407" s="145"/>
      <c r="E407" s="145"/>
      <c r="F407" s="145"/>
      <c r="G407" s="145"/>
      <c r="H407" s="145"/>
      <c r="I407" s="145"/>
      <c r="J407" s="145"/>
      <c r="K407" s="145"/>
      <c r="L407" s="145"/>
      <c r="M407" s="145"/>
      <c r="AA407" s="23"/>
      <c r="AB407" s="23"/>
      <c r="AC407" s="23"/>
      <c r="AD407" s="26"/>
      <c r="AE407" s="27"/>
      <c r="AF407" s="27"/>
      <c r="AI407" s="371"/>
      <c r="AJ407" s="371"/>
      <c r="AK407" s="371"/>
      <c r="BM407" s="242"/>
      <c r="BO407" s="278"/>
      <c r="BP407" s="279"/>
      <c r="BQ407" s="242"/>
      <c r="BR407" s="242"/>
      <c r="CU407" s="3"/>
      <c r="CV407" s="80"/>
      <c r="DE407" s="26"/>
      <c r="DF407" s="26"/>
      <c r="DG407" s="26"/>
      <c r="DH407" s="26"/>
      <c r="DI407" s="26"/>
      <c r="DJ407" s="26"/>
      <c r="DK407" s="26"/>
      <c r="DL407" s="26"/>
      <c r="DM407" s="26"/>
      <c r="DN407" s="26"/>
      <c r="DO407" s="26"/>
      <c r="DP407" s="26"/>
      <c r="DQ407" s="26"/>
      <c r="DR407" s="26"/>
      <c r="DS407" s="26"/>
      <c r="DT407" s="26"/>
      <c r="DU407" s="26"/>
      <c r="DV407" s="26"/>
      <c r="DW407" s="26"/>
      <c r="DX407" s="26"/>
    </row>
    <row r="408" spans="1:205" x14ac:dyDescent="0.2">
      <c r="AA408" s="23"/>
      <c r="AB408" s="23"/>
      <c r="AC408" s="23"/>
      <c r="AD408" s="26"/>
      <c r="AE408" s="27"/>
      <c r="AF408" s="27"/>
      <c r="AI408" s="34"/>
      <c r="AJ408" s="34"/>
      <c r="AK408" s="34"/>
      <c r="BM408" s="242"/>
      <c r="BO408" s="278"/>
      <c r="BP408" s="279"/>
      <c r="BQ408" s="242"/>
      <c r="CU408" s="3"/>
      <c r="CV408" s="80"/>
      <c r="DE408" s="26"/>
      <c r="DF408" s="26"/>
      <c r="DG408" s="26"/>
      <c r="DH408" s="26"/>
      <c r="DI408" s="26"/>
      <c r="DJ408" s="26"/>
      <c r="DK408" s="26"/>
      <c r="DL408" s="26"/>
      <c r="DM408" s="26"/>
      <c r="DN408" s="26"/>
      <c r="DO408" s="26"/>
      <c r="DP408" s="26"/>
      <c r="DQ408" s="26"/>
      <c r="DR408" s="26"/>
      <c r="DS408" s="26"/>
      <c r="DT408" s="26"/>
      <c r="DU408" s="26"/>
      <c r="DV408" s="26"/>
      <c r="DW408" s="26"/>
      <c r="DX408" s="26"/>
    </row>
    <row r="409" spans="1:205" x14ac:dyDescent="0.2">
      <c r="C409" s="3" t="s">
        <v>932</v>
      </c>
      <c r="AA409" s="23"/>
      <c r="AB409" s="23"/>
      <c r="AC409" s="23"/>
      <c r="AD409" s="26"/>
      <c r="AE409" s="27"/>
      <c r="AF409" s="27"/>
      <c r="AI409" s="34"/>
      <c r="AJ409" s="34"/>
      <c r="AK409" s="34"/>
      <c r="BM409" s="242"/>
      <c r="BO409" s="278"/>
      <c r="BP409" s="279"/>
      <c r="BQ409" s="242"/>
      <c r="CU409" s="3"/>
      <c r="CV409" s="80"/>
      <c r="DE409" s="26"/>
      <c r="DF409" s="26"/>
      <c r="DG409" s="26"/>
      <c r="DH409" s="26"/>
      <c r="DI409" s="26"/>
      <c r="DJ409" s="26"/>
      <c r="DK409" s="26"/>
      <c r="DL409" s="26"/>
      <c r="DM409" s="26"/>
      <c r="DN409" s="26"/>
      <c r="DO409" s="26"/>
      <c r="DP409" s="26"/>
      <c r="DQ409" s="26"/>
      <c r="DR409" s="26"/>
      <c r="DS409" s="26"/>
      <c r="DT409" s="26"/>
      <c r="DU409" s="26"/>
      <c r="DV409" s="26"/>
      <c r="DW409" s="26"/>
      <c r="DX409" s="26"/>
    </row>
    <row r="410" spans="1:205" ht="18.75" x14ac:dyDescent="0.3">
      <c r="L410" s="85" t="s">
        <v>564</v>
      </c>
      <c r="M410" s="85"/>
      <c r="N410" s="85"/>
      <c r="O410" s="85"/>
      <c r="P410" s="85"/>
      <c r="Q410" s="85"/>
      <c r="R410" s="85"/>
      <c r="S410" s="85"/>
      <c r="T410" s="85"/>
      <c r="U410" s="85"/>
      <c r="AA410" s="23"/>
      <c r="AB410" s="23"/>
      <c r="AC410" s="23"/>
      <c r="AD410" s="26"/>
      <c r="AE410" s="27"/>
      <c r="AF410" s="27"/>
      <c r="AI410" s="34"/>
      <c r="AJ410" s="34"/>
      <c r="AK410" s="34"/>
      <c r="BI410" s="539" t="s">
        <v>1754</v>
      </c>
      <c r="BJ410" s="442"/>
      <c r="BK410" s="442"/>
      <c r="BL410" s="442"/>
      <c r="BM410" s="447"/>
      <c r="BN410" s="442"/>
      <c r="BO410" s="278"/>
      <c r="BP410" s="279"/>
      <c r="BQ410" s="242"/>
      <c r="CU410" s="3"/>
      <c r="CV410" s="80"/>
      <c r="DE410" s="26"/>
      <c r="DF410" s="26"/>
      <c r="DG410" s="26"/>
      <c r="DH410" s="26"/>
      <c r="DI410" s="26"/>
      <c r="DJ410" s="26"/>
      <c r="DK410" s="26"/>
      <c r="DL410" s="26"/>
      <c r="DM410" s="26"/>
      <c r="DN410" s="26"/>
      <c r="DO410" s="26"/>
      <c r="DP410" s="26"/>
      <c r="DQ410" s="26"/>
      <c r="DR410" s="26"/>
      <c r="DS410" s="26"/>
      <c r="DT410" s="26"/>
      <c r="DU410" s="26"/>
      <c r="DV410" s="26"/>
      <c r="DW410" s="26"/>
      <c r="DX410" s="26"/>
    </row>
    <row r="411" spans="1:205" x14ac:dyDescent="0.2">
      <c r="A411" s="3"/>
      <c r="B411" s="3"/>
      <c r="D411" s="3"/>
      <c r="E411" s="3"/>
      <c r="F411" s="3"/>
      <c r="G411" s="3"/>
      <c r="H411" s="3"/>
      <c r="I411" s="3"/>
      <c r="J411" s="3"/>
      <c r="K411" s="3"/>
      <c r="AA411" s="23"/>
      <c r="AB411" s="23"/>
      <c r="AC411" s="23"/>
      <c r="AD411" s="26"/>
      <c r="AE411" s="27"/>
      <c r="AF411" s="27"/>
      <c r="AI411" s="34"/>
      <c r="AJ411" s="34"/>
      <c r="AK411" s="34"/>
      <c r="BM411" s="242"/>
      <c r="BO411" s="278"/>
      <c r="BP411" s="279"/>
      <c r="BQ411" s="242"/>
      <c r="CU411" s="3"/>
      <c r="CV411" s="80"/>
      <c r="DE411" s="26"/>
      <c r="DF411" s="26"/>
      <c r="DG411" s="26"/>
      <c r="DH411" s="26"/>
      <c r="DI411" s="26"/>
      <c r="DJ411" s="26"/>
      <c r="DK411" s="26"/>
      <c r="DL411" s="26"/>
      <c r="DM411" s="26"/>
      <c r="DN411" s="26"/>
      <c r="DO411" s="26"/>
      <c r="DP411" s="26"/>
      <c r="DQ411" s="26"/>
      <c r="DR411" s="26"/>
      <c r="DS411" s="26"/>
      <c r="DT411" s="26"/>
      <c r="DU411" s="26"/>
      <c r="DV411" s="26"/>
      <c r="DW411" s="26"/>
      <c r="DX411" s="26"/>
      <c r="GG411" s="16"/>
      <c r="GH411" s="16"/>
      <c r="GI411" s="16"/>
      <c r="GJ411" s="16"/>
      <c r="GN411" s="16"/>
      <c r="GO411" s="16" t="s">
        <v>198</v>
      </c>
      <c r="GP411" s="16">
        <f>Base_year</f>
        <v>1985</v>
      </c>
      <c r="GQ411" s="16"/>
      <c r="GR411" s="16"/>
    </row>
    <row r="412" spans="1:205" ht="38.25" x14ac:dyDescent="0.2">
      <c r="B412" t="s">
        <v>101</v>
      </c>
      <c r="C412" s="219" t="s">
        <v>97</v>
      </c>
      <c r="D412" s="219" t="s">
        <v>104</v>
      </c>
      <c r="E412" s="219" t="s">
        <v>105</v>
      </c>
      <c r="F412" s="219" t="s">
        <v>106</v>
      </c>
      <c r="G412" s="230"/>
      <c r="H412" s="230" t="s">
        <v>107</v>
      </c>
      <c r="I412" s="1"/>
      <c r="J412" s="1"/>
      <c r="K412" s="525"/>
      <c r="L412" s="219" t="s">
        <v>97</v>
      </c>
      <c r="M412" s="219" t="s">
        <v>104</v>
      </c>
      <c r="N412" s="219" t="s">
        <v>105</v>
      </c>
      <c r="O412" s="219" t="s">
        <v>106</v>
      </c>
      <c r="P412" s="219" t="s">
        <v>518</v>
      </c>
      <c r="Q412" s="219" t="s">
        <v>107</v>
      </c>
      <c r="R412" s="27"/>
      <c r="S412" s="27"/>
      <c r="T412" s="41" t="s">
        <v>97</v>
      </c>
      <c r="U412" s="41" t="s">
        <v>104</v>
      </c>
      <c r="V412" s="41" t="s">
        <v>105</v>
      </c>
      <c r="W412" s="41" t="s">
        <v>106</v>
      </c>
      <c r="X412" s="41"/>
      <c r="Y412" s="41" t="s">
        <v>107</v>
      </c>
      <c r="AA412" s="41" t="s">
        <v>97</v>
      </c>
      <c r="AB412" s="41" t="s">
        <v>104</v>
      </c>
      <c r="AC412" s="41" t="s">
        <v>105</v>
      </c>
      <c r="AD412" s="41" t="s">
        <v>106</v>
      </c>
      <c r="AE412" s="41"/>
      <c r="AF412" s="41" t="s">
        <v>107</v>
      </c>
      <c r="AH412" s="41" t="s">
        <v>262</v>
      </c>
      <c r="AI412" s="62" t="s">
        <v>97</v>
      </c>
      <c r="AJ412" s="62" t="s">
        <v>104</v>
      </c>
      <c r="AK412" s="62" t="s">
        <v>105</v>
      </c>
      <c r="AL412" s="46" t="s">
        <v>106</v>
      </c>
      <c r="AO412" s="73" t="s">
        <v>111</v>
      </c>
      <c r="AP412" s="75" t="s">
        <v>111</v>
      </c>
      <c r="AR412" s="269" t="s">
        <v>97</v>
      </c>
      <c r="AS412" s="269" t="s">
        <v>104</v>
      </c>
      <c r="AT412" s="269" t="s">
        <v>105</v>
      </c>
      <c r="AU412" s="269" t="s">
        <v>106</v>
      </c>
      <c r="AV412" s="269"/>
      <c r="AW412" s="269" t="s">
        <v>111</v>
      </c>
      <c r="AZ412" s="30" t="s">
        <v>97</v>
      </c>
      <c r="BA412" s="30" t="s">
        <v>104</v>
      </c>
      <c r="BB412" s="30" t="s">
        <v>105</v>
      </c>
      <c r="BC412" s="30" t="s">
        <v>106</v>
      </c>
      <c r="BD412" s="243" t="s">
        <v>550</v>
      </c>
      <c r="BI412" s="225" t="s">
        <v>97</v>
      </c>
      <c r="BJ412" s="225" t="s">
        <v>104</v>
      </c>
      <c r="BK412" s="225" t="s">
        <v>105</v>
      </c>
      <c r="BL412" s="225" t="s">
        <v>106</v>
      </c>
      <c r="BM412" s="243" t="s">
        <v>550</v>
      </c>
      <c r="BN412" s="5"/>
      <c r="BO412" s="30" t="s">
        <v>97</v>
      </c>
      <c r="BP412" s="30" t="s">
        <v>104</v>
      </c>
      <c r="BQ412" s="30" t="s">
        <v>105</v>
      </c>
      <c r="BR412" s="221" t="s">
        <v>106</v>
      </c>
      <c r="BS412" s="243" t="s">
        <v>550</v>
      </c>
      <c r="CA412" s="30"/>
      <c r="CB412" s="171" t="s">
        <v>359</v>
      </c>
      <c r="CC412" s="172" t="s">
        <v>360</v>
      </c>
      <c r="CD412" s="549" t="s">
        <v>461</v>
      </c>
      <c r="CE412" s="550"/>
      <c r="CF412" s="175"/>
      <c r="CG412" s="30"/>
      <c r="CH412" s="30"/>
      <c r="CI412" s="166"/>
      <c r="CJ412" s="173" t="s">
        <v>240</v>
      </c>
      <c r="CL412" s="89" t="s">
        <v>269</v>
      </c>
      <c r="CM412" s="89"/>
      <c r="CN412" s="89" t="s">
        <v>266</v>
      </c>
      <c r="CO412" s="90"/>
      <c r="CP412" s="89" t="s">
        <v>266</v>
      </c>
      <c r="CQ412" s="90"/>
      <c r="CR412" s="85" t="s">
        <v>144</v>
      </c>
      <c r="CS412" s="85" t="s">
        <v>251</v>
      </c>
      <c r="CT412" s="57" t="s">
        <v>457</v>
      </c>
      <c r="CU412" s="80"/>
      <c r="CV412" s="226"/>
      <c r="CW412" s="5" t="s">
        <v>101</v>
      </c>
      <c r="CX412" s="46" t="s">
        <v>97</v>
      </c>
      <c r="CY412" s="46" t="s">
        <v>104</v>
      </c>
      <c r="CZ412" s="46" t="s">
        <v>105</v>
      </c>
      <c r="DA412" s="46" t="s">
        <v>106</v>
      </c>
      <c r="DB412" s="26"/>
      <c r="DC412" t="s">
        <v>111</v>
      </c>
      <c r="DE412" s="46" t="s">
        <v>97</v>
      </c>
      <c r="DF412" s="46" t="s">
        <v>104</v>
      </c>
      <c r="DG412" s="46" t="s">
        <v>105</v>
      </c>
      <c r="DH412" s="46" t="s">
        <v>106</v>
      </c>
      <c r="DI412" s="46"/>
      <c r="DJ412" s="46" t="s">
        <v>111</v>
      </c>
      <c r="DK412" s="26"/>
      <c r="DL412" s="46" t="s">
        <v>97</v>
      </c>
      <c r="DM412" s="46" t="s">
        <v>104</v>
      </c>
      <c r="DN412" s="46" t="s">
        <v>105</v>
      </c>
      <c r="DO412" s="46" t="s">
        <v>106</v>
      </c>
      <c r="DP412" s="26"/>
      <c r="DQ412" s="26" t="s">
        <v>111</v>
      </c>
      <c r="DR412" s="26"/>
      <c r="DS412" s="26"/>
      <c r="DT412" s="26" t="s">
        <v>97</v>
      </c>
      <c r="DU412" s="26" t="s">
        <v>104</v>
      </c>
      <c r="DV412" s="26" t="s">
        <v>105</v>
      </c>
      <c r="DW412" s="26" t="s">
        <v>106</v>
      </c>
      <c r="DX412" s="26"/>
      <c r="DZ412" t="s">
        <v>140</v>
      </c>
      <c r="EA412" t="s">
        <v>137</v>
      </c>
      <c r="EB412" t="s">
        <v>137</v>
      </c>
      <c r="ED412" s="30" t="s">
        <v>97</v>
      </c>
      <c r="EE412" s="30" t="s">
        <v>104</v>
      </c>
      <c r="EF412" s="30" t="s">
        <v>105</v>
      </c>
      <c r="EG412" s="30" t="s">
        <v>106</v>
      </c>
      <c r="EJ412" s="46" t="s">
        <v>136</v>
      </c>
      <c r="EK412" s="46" t="s">
        <v>137</v>
      </c>
      <c r="EL412" s="46" t="s">
        <v>137</v>
      </c>
      <c r="EO412" s="225" t="s">
        <v>97</v>
      </c>
      <c r="EP412" s="225" t="s">
        <v>104</v>
      </c>
      <c r="EQ412" s="225" t="s">
        <v>105</v>
      </c>
      <c r="ER412" s="225" t="s">
        <v>106</v>
      </c>
      <c r="ES412" s="1"/>
      <c r="EU412" s="30" t="s">
        <v>136</v>
      </c>
      <c r="EV412" s="30" t="s">
        <v>137</v>
      </c>
      <c r="EW412" s="30" t="s">
        <v>137</v>
      </c>
      <c r="EY412" s="30" t="s">
        <v>97</v>
      </c>
      <c r="EZ412" s="30" t="s">
        <v>104</v>
      </c>
      <c r="FA412" s="30" t="s">
        <v>105</v>
      </c>
      <c r="FB412" s="30" t="s">
        <v>106</v>
      </c>
      <c r="FE412" t="s">
        <v>136</v>
      </c>
      <c r="FF412" t="s">
        <v>137</v>
      </c>
      <c r="FG412" t="s">
        <v>137</v>
      </c>
      <c r="FW412" t="s">
        <v>137</v>
      </c>
      <c r="GG412" s="16"/>
      <c r="GH412" s="16" t="s">
        <v>225</v>
      </c>
      <c r="GI412" s="16"/>
      <c r="GJ412" s="16"/>
      <c r="GK412" s="16"/>
      <c r="GN412" s="16"/>
      <c r="GO412" s="16" t="s">
        <v>226</v>
      </c>
      <c r="GP412" s="16"/>
      <c r="GQ412" s="16"/>
      <c r="GR412" s="16"/>
    </row>
    <row r="413" spans="1:205" ht="38.25" x14ac:dyDescent="0.2">
      <c r="A413" s="216" t="s">
        <v>480</v>
      </c>
      <c r="C413" s="44" t="s">
        <v>239</v>
      </c>
      <c r="D413" s="44" t="str">
        <f>$L413</f>
        <v>Source</v>
      </c>
      <c r="E413" s="44" t="str">
        <f>$L413</f>
        <v>Source</v>
      </c>
      <c r="F413" s="44" t="str">
        <f>$L413</f>
        <v>Source</v>
      </c>
      <c r="G413" s="44"/>
      <c r="H413" s="44" t="str">
        <f>$L413</f>
        <v>Source</v>
      </c>
      <c r="L413" s="44" t="s">
        <v>239</v>
      </c>
      <c r="M413" s="44" t="str">
        <f>$L413</f>
        <v>Source</v>
      </c>
      <c r="N413" s="44" t="str">
        <f>$L413</f>
        <v>Source</v>
      </c>
      <c r="O413" s="44" t="str">
        <f>$L413</f>
        <v>Source</v>
      </c>
      <c r="P413" s="44"/>
      <c r="Q413" s="44" t="str">
        <f>$L413</f>
        <v>Source</v>
      </c>
      <c r="R413" s="27"/>
      <c r="S413" s="27"/>
      <c r="T413" s="44" t="s">
        <v>239</v>
      </c>
      <c r="U413" s="44" t="str">
        <f>$L413</f>
        <v>Source</v>
      </c>
      <c r="V413" s="44" t="str">
        <f>$L413</f>
        <v>Source</v>
      </c>
      <c r="W413" s="44" t="str">
        <f>$L413</f>
        <v>Source</v>
      </c>
      <c r="X413" s="44"/>
      <c r="Y413" s="44" t="str">
        <f>$L413</f>
        <v>Source</v>
      </c>
      <c r="AA413" s="60" t="s">
        <v>99</v>
      </c>
      <c r="AB413" s="60" t="s">
        <v>112</v>
      </c>
      <c r="AC413" s="60" t="s">
        <v>113</v>
      </c>
      <c r="AD413" s="61" t="s">
        <v>114</v>
      </c>
      <c r="AE413" s="31"/>
      <c r="AF413" s="49" t="s">
        <v>115</v>
      </c>
      <c r="AH413" s="60" t="s">
        <v>263</v>
      </c>
      <c r="AI413" s="237" t="s">
        <v>99</v>
      </c>
      <c r="AJ413" s="237" t="s">
        <v>112</v>
      </c>
      <c r="AK413" s="237" t="s">
        <v>113</v>
      </c>
      <c r="AL413" s="61" t="s">
        <v>114</v>
      </c>
      <c r="AO413" s="245" t="s">
        <v>552</v>
      </c>
      <c r="AP413" s="246" t="s">
        <v>405</v>
      </c>
      <c r="AR413" s="61" t="s">
        <v>99</v>
      </c>
      <c r="AS413" s="61" t="s">
        <v>129</v>
      </c>
      <c r="AT413" s="61" t="s">
        <v>113</v>
      </c>
      <c r="AU413" s="61" t="s">
        <v>114</v>
      </c>
      <c r="AV413" s="61"/>
      <c r="AW413" s="61" t="s">
        <v>115</v>
      </c>
      <c r="AZ413" s="31" t="s">
        <v>99</v>
      </c>
      <c r="BA413" s="31" t="s">
        <v>129</v>
      </c>
      <c r="BB413" s="31" t="s">
        <v>113</v>
      </c>
      <c r="BC413" s="31" t="s">
        <v>114</v>
      </c>
      <c r="BI413" s="60" t="s">
        <v>481</v>
      </c>
      <c r="BJ413" s="60" t="s">
        <v>481</v>
      </c>
      <c r="BK413" s="60" t="s">
        <v>482</v>
      </c>
      <c r="BL413" s="60" t="s">
        <v>483</v>
      </c>
      <c r="BM413" s="3"/>
      <c r="BN413" s="5"/>
      <c r="BO413" s="43" t="s">
        <v>484</v>
      </c>
      <c r="BP413" s="43" t="s">
        <v>485</v>
      </c>
      <c r="BQ413" s="32" t="s">
        <v>113</v>
      </c>
      <c r="BR413" s="32" t="s">
        <v>114</v>
      </c>
      <c r="BS413" s="5"/>
      <c r="BT413" s="5"/>
      <c r="BU413" s="5"/>
      <c r="BV413" s="5"/>
      <c r="BW413" s="5"/>
      <c r="BX413" s="5"/>
      <c r="BY413" s="5"/>
      <c r="CA413" s="167" t="s">
        <v>358</v>
      </c>
      <c r="CB413" s="168"/>
      <c r="CC413" s="204" t="s">
        <v>442</v>
      </c>
      <c r="CD413" s="203" t="s">
        <v>532</v>
      </c>
      <c r="CE413" s="170" t="s">
        <v>533</v>
      </c>
      <c r="CF413" s="168" t="s">
        <v>441</v>
      </c>
      <c r="CG413" s="173" t="s">
        <v>144</v>
      </c>
      <c r="CH413" s="172" t="s">
        <v>145</v>
      </c>
      <c r="CI413" s="170"/>
      <c r="CJ413" s="169" t="s">
        <v>534</v>
      </c>
      <c r="CL413" s="557" t="s">
        <v>267</v>
      </c>
      <c r="CM413" s="557"/>
      <c r="CN413" s="557" t="s">
        <v>267</v>
      </c>
      <c r="CO413" s="558"/>
      <c r="CP413" s="557" t="s">
        <v>267</v>
      </c>
      <c r="CQ413" s="559"/>
      <c r="CR413" s="31" t="s">
        <v>270</v>
      </c>
      <c r="CS413" s="31"/>
      <c r="CT413" s="213" t="s">
        <v>445</v>
      </c>
      <c r="CU413" s="200"/>
      <c r="CV413" s="227"/>
      <c r="CW413" s="5" t="s">
        <v>229</v>
      </c>
      <c r="CX413" s="61" t="str">
        <f>$L413</f>
        <v>Source</v>
      </c>
      <c r="CY413" s="61" t="str">
        <f>$L413</f>
        <v>Source</v>
      </c>
      <c r="CZ413" s="61" t="str">
        <f>$L413</f>
        <v>Source</v>
      </c>
      <c r="DA413" s="61" t="str">
        <f>$L413</f>
        <v>Source</v>
      </c>
      <c r="DB413" s="26"/>
      <c r="DE413" s="61" t="str">
        <f>$L413</f>
        <v>Source</v>
      </c>
      <c r="DF413" s="61" t="str">
        <f>$L413</f>
        <v>Source</v>
      </c>
      <c r="DG413" s="61" t="str">
        <f>$L413</f>
        <v>Source</v>
      </c>
      <c r="DH413" s="61" t="str">
        <f>$L413</f>
        <v>Source</v>
      </c>
      <c r="DI413" s="61"/>
      <c r="DJ413" s="61" t="str">
        <f>$L413</f>
        <v>Source</v>
      </c>
      <c r="DK413" s="26"/>
      <c r="DL413" s="61" t="str">
        <f>$L413</f>
        <v>Source</v>
      </c>
      <c r="DM413" s="61" t="str">
        <f>$L413</f>
        <v>Source</v>
      </c>
      <c r="DN413" s="61" t="str">
        <f>$L413</f>
        <v>Source</v>
      </c>
      <c r="DO413" s="61" t="str">
        <f>$L413</f>
        <v>Source</v>
      </c>
      <c r="DP413" s="51"/>
      <c r="DQ413" s="51" t="str">
        <f>$L413</f>
        <v>Source</v>
      </c>
      <c r="DR413" s="26"/>
      <c r="DS413" s="26"/>
      <c r="DT413" s="51" t="str">
        <f>$L413</f>
        <v>Source</v>
      </c>
      <c r="DU413" s="51" t="str">
        <f>$L413</f>
        <v>Source</v>
      </c>
      <c r="DV413" s="51" t="str">
        <f>$L413</f>
        <v>Source</v>
      </c>
      <c r="DW413" s="51" t="str">
        <f>$L413</f>
        <v>Source</v>
      </c>
      <c r="DX413" s="26"/>
      <c r="DZ413" t="s">
        <v>138</v>
      </c>
      <c r="EA413" t="s">
        <v>138</v>
      </c>
      <c r="EB413" t="s">
        <v>128</v>
      </c>
      <c r="ED413" s="44" t="str">
        <f>$L413</f>
        <v>Source</v>
      </c>
      <c r="EE413" s="44" t="str">
        <f>$L413</f>
        <v>Source</v>
      </c>
      <c r="EF413" s="44" t="str">
        <f>$L413</f>
        <v>Source</v>
      </c>
      <c r="EG413" s="44" t="str">
        <f>$L413</f>
        <v>Source</v>
      </c>
      <c r="EJ413" s="48" t="s">
        <v>138</v>
      </c>
      <c r="EK413" s="48" t="s">
        <v>138</v>
      </c>
      <c r="EL413" s="48" t="str">
        <f>base_label</f>
        <v xml:space="preserve"> 1985 = 1</v>
      </c>
      <c r="EO413" s="44" t="str">
        <f>$L413</f>
        <v>Source</v>
      </c>
      <c r="EP413" s="44" t="str">
        <f>$L413</f>
        <v>Source</v>
      </c>
      <c r="EQ413" s="44" t="str">
        <f>$L413</f>
        <v>Source</v>
      </c>
      <c r="ER413" s="44" t="str">
        <f>$L413</f>
        <v>Source</v>
      </c>
      <c r="EU413" s="31" t="s">
        <v>138</v>
      </c>
      <c r="EV413" s="31" t="s">
        <v>138</v>
      </c>
      <c r="EW413" s="31" t="str">
        <f>base_label</f>
        <v xml:space="preserve"> 1985 = 1</v>
      </c>
      <c r="EY413" s="44" t="str">
        <f>$L413</f>
        <v>Source</v>
      </c>
      <c r="EZ413" s="44" t="str">
        <f>$L413</f>
        <v>Source</v>
      </c>
      <c r="FA413" s="44" t="str">
        <f>$L413</f>
        <v>Source</v>
      </c>
      <c r="FB413" s="44" t="str">
        <f>$L413</f>
        <v>Source</v>
      </c>
      <c r="FE413" t="s">
        <v>138</v>
      </c>
      <c r="FF413" t="s">
        <v>138</v>
      </c>
      <c r="FG413" t="str">
        <f>base_label</f>
        <v xml:space="preserve"> 1985 = 1</v>
      </c>
      <c r="FW413" t="s">
        <v>128</v>
      </c>
      <c r="GG413" s="22" t="s">
        <v>227</v>
      </c>
      <c r="GH413" s="16"/>
      <c r="GI413" s="16"/>
      <c r="GJ413" s="16"/>
      <c r="GK413" s="16"/>
      <c r="GN413" s="22" t="s">
        <v>570</v>
      </c>
      <c r="GO413" s="16"/>
      <c r="GP413" s="16"/>
      <c r="GQ413" s="16"/>
      <c r="GR413" s="16"/>
    </row>
    <row r="414" spans="1:205" ht="77.25" thickBot="1" x14ac:dyDescent="0.25">
      <c r="B414" t="s">
        <v>103</v>
      </c>
      <c r="C414" s="43" t="s">
        <v>230</v>
      </c>
      <c r="D414" s="43" t="s">
        <v>230</v>
      </c>
      <c r="E414" s="43" t="s">
        <v>230</v>
      </c>
      <c r="F414" s="43" t="s">
        <v>230</v>
      </c>
      <c r="G414" s="43"/>
      <c r="H414" s="43" t="s">
        <v>230</v>
      </c>
      <c r="L414" s="43" t="s">
        <v>230</v>
      </c>
      <c r="M414" s="43" t="s">
        <v>230</v>
      </c>
      <c r="N414" s="43" t="s">
        <v>230</v>
      </c>
      <c r="O414" s="43" t="s">
        <v>230</v>
      </c>
      <c r="P414" s="43" t="s">
        <v>230</v>
      </c>
      <c r="Q414" s="43" t="s">
        <v>230</v>
      </c>
      <c r="R414" s="27"/>
      <c r="S414" s="27"/>
      <c r="T414" s="43" t="s">
        <v>230</v>
      </c>
      <c r="U414" s="43" t="s">
        <v>230</v>
      </c>
      <c r="V414" s="43" t="s">
        <v>230</v>
      </c>
      <c r="W414" s="43" t="s">
        <v>230</v>
      </c>
      <c r="X414" s="43"/>
      <c r="Y414" s="43" t="s">
        <v>230</v>
      </c>
      <c r="AA414" s="60" t="s">
        <v>232</v>
      </c>
      <c r="AB414" s="60" t="s">
        <v>98</v>
      </c>
      <c r="AC414" s="60" t="s">
        <v>92</v>
      </c>
      <c r="AD414" s="61" t="s">
        <v>118</v>
      </c>
      <c r="AE414" s="275"/>
      <c r="AF414" s="50" t="s">
        <v>20</v>
      </c>
      <c r="AH414" s="60" t="s">
        <v>264</v>
      </c>
      <c r="AI414" s="270" t="s">
        <v>120</v>
      </c>
      <c r="AJ414" s="270" t="s">
        <v>275</v>
      </c>
      <c r="AK414" s="270" t="s">
        <v>93</v>
      </c>
      <c r="AL414" s="70" t="s">
        <v>276</v>
      </c>
      <c r="AM414" s="4"/>
      <c r="AN414" s="4"/>
      <c r="AO414" s="247" t="s">
        <v>127</v>
      </c>
      <c r="AP414" s="248" t="s">
        <v>127</v>
      </c>
      <c r="AR414" s="70" t="str">
        <f>base_label</f>
        <v xml:space="preserve"> 1985 = 1</v>
      </c>
      <c r="AS414" s="70" t="str">
        <f>base_label</f>
        <v xml:space="preserve"> 1985 = 1</v>
      </c>
      <c r="AT414" s="70" t="str">
        <f>base_label</f>
        <v xml:space="preserve"> 1985 = 1</v>
      </c>
      <c r="AU414" s="70" t="str">
        <f>base_label</f>
        <v xml:space="preserve"> 1985 = 1</v>
      </c>
      <c r="AV414" s="70"/>
      <c r="AW414" s="70" t="str">
        <f>base_label</f>
        <v xml:space="preserve"> 1985 = 1</v>
      </c>
      <c r="AZ414" s="33"/>
      <c r="BA414" s="33"/>
      <c r="BB414" s="33"/>
      <c r="BC414" s="33"/>
      <c r="BD414" s="5"/>
      <c r="BE414" s="5"/>
      <c r="BI414" s="222" t="str">
        <f>base_label</f>
        <v xml:space="preserve"> 1985 = 1</v>
      </c>
      <c r="BJ414" s="222" t="str">
        <f>base_label</f>
        <v xml:space="preserve"> 1985 = 1</v>
      </c>
      <c r="BK414" s="222" t="str">
        <f>base_label</f>
        <v xml:space="preserve"> 1985 = 1</v>
      </c>
      <c r="BL414" s="222" t="str">
        <f>base_label</f>
        <v xml:space="preserve"> 1985 = 1</v>
      </c>
      <c r="BM414" s="232"/>
      <c r="BN414" s="5"/>
      <c r="BO414" s="222" t="str">
        <f>base_label</f>
        <v xml:space="preserve"> 1985 = 1</v>
      </c>
      <c r="BP414" s="222" t="str">
        <f>base_label</f>
        <v xml:space="preserve"> 1985 = 1</v>
      </c>
      <c r="BQ414" s="222" t="str">
        <f>base_label</f>
        <v xml:space="preserve"> 1985 = 1</v>
      </c>
      <c r="BR414" s="222" t="str">
        <f>base_label</f>
        <v xml:space="preserve"> 1985 = 1</v>
      </c>
      <c r="BS414" s="5"/>
      <c r="BT414" s="5"/>
      <c r="BU414" s="5"/>
      <c r="BV414" s="5"/>
      <c r="BW414" s="5"/>
      <c r="BX414" s="5"/>
      <c r="BY414" s="5"/>
      <c r="CA414" s="78" t="str">
        <f t="shared" ref="CA414:CH414" si="2266">base_label</f>
        <v xml:space="preserve"> 1985 = 1</v>
      </c>
      <c r="CB414" s="63" t="str">
        <f t="shared" si="2266"/>
        <v xml:space="preserve"> 1985 = 1</v>
      </c>
      <c r="CC414" s="63" t="str">
        <f t="shared" si="2266"/>
        <v xml:space="preserve"> 1985 = 1</v>
      </c>
      <c r="CD414" s="64" t="str">
        <f t="shared" si="2266"/>
        <v xml:space="preserve"> 1985 = 1</v>
      </c>
      <c r="CE414" s="65" t="str">
        <f t="shared" si="2266"/>
        <v xml:space="preserve"> 1985 = 1</v>
      </c>
      <c r="CF414" s="63" t="str">
        <f t="shared" si="2266"/>
        <v xml:space="preserve"> 1985 = 1</v>
      </c>
      <c r="CG414" s="64" t="str">
        <f t="shared" si="2266"/>
        <v xml:space="preserve"> 1985 = 1</v>
      </c>
      <c r="CH414" s="63" t="str">
        <f t="shared" si="2266"/>
        <v xml:space="preserve"> 1985 = 1</v>
      </c>
      <c r="CI414" s="65"/>
      <c r="CJ414" s="63" t="str">
        <f>base_label</f>
        <v xml:space="preserve"> 1985 = 1</v>
      </c>
      <c r="CL414" s="86" t="s">
        <v>143</v>
      </c>
      <c r="CM414" s="86" t="s">
        <v>155</v>
      </c>
      <c r="CN414" s="86" t="s">
        <v>446</v>
      </c>
      <c r="CO414" s="88" t="s">
        <v>444</v>
      </c>
      <c r="CP414" s="86" t="s">
        <v>143</v>
      </c>
      <c r="CQ414" s="88" t="s">
        <v>447</v>
      </c>
      <c r="CR414" s="86" t="s">
        <v>271</v>
      </c>
      <c r="CS414" s="31"/>
      <c r="CT414" s="214" t="str">
        <f>base_label</f>
        <v xml:space="preserve"> 1985 = 1</v>
      </c>
      <c r="CU414" s="201"/>
      <c r="CV414" s="228"/>
      <c r="CW414" s="5" t="s">
        <v>103</v>
      </c>
      <c r="CX414" s="61" t="s">
        <v>133</v>
      </c>
      <c r="CY414" s="61" t="s">
        <v>133</v>
      </c>
      <c r="CZ414" s="61" t="s">
        <v>133</v>
      </c>
      <c r="DA414" s="61" t="s">
        <v>133</v>
      </c>
      <c r="DB414" s="26"/>
      <c r="DE414" s="68"/>
      <c r="DF414" s="68"/>
      <c r="DG414" s="68"/>
      <c r="DH414" s="68"/>
      <c r="DI414" s="68"/>
      <c r="DJ414" s="68"/>
      <c r="DK414" s="26"/>
      <c r="DL414" s="68"/>
      <c r="DM414" s="68"/>
      <c r="DN414" s="68"/>
      <c r="DO414" s="68"/>
      <c r="DP414" s="38"/>
      <c r="DQ414" s="38"/>
      <c r="DR414" s="26"/>
      <c r="DS414" s="26"/>
      <c r="DT414" s="38"/>
      <c r="DU414" s="38"/>
      <c r="DV414" s="38"/>
      <c r="DW414" s="38"/>
      <c r="DX414" s="38"/>
      <c r="DY414" s="4"/>
      <c r="DZ414" s="4"/>
      <c r="EA414" s="4"/>
      <c r="EB414" s="4"/>
      <c r="ED414" s="4"/>
      <c r="EE414" s="4"/>
      <c r="EF414" s="4"/>
      <c r="EG414" s="4"/>
      <c r="EH414" s="5"/>
      <c r="EI414" s="5"/>
      <c r="EJ414" s="38"/>
      <c r="EK414" s="38"/>
      <c r="EL414" s="38"/>
      <c r="EO414" s="4"/>
      <c r="EP414" s="4"/>
      <c r="EQ414" s="4"/>
      <c r="ER414" s="4"/>
      <c r="ES414" s="5"/>
      <c r="ET414" s="5"/>
      <c r="EU414" s="4"/>
      <c r="EV414" s="4"/>
      <c r="EW414" s="4"/>
      <c r="EX414" s="5"/>
      <c r="EY414" s="4"/>
      <c r="EZ414" s="4"/>
      <c r="FA414" s="4"/>
      <c r="FB414" s="4"/>
      <c r="FC414" s="5"/>
      <c r="FD414" s="5"/>
      <c r="FE414" s="4"/>
      <c r="FF414" s="4"/>
      <c r="FG414" s="4"/>
      <c r="FW414" s="4"/>
      <c r="FY414" s="8" t="s">
        <v>152</v>
      </c>
      <c r="FZ414" t="s">
        <v>164</v>
      </c>
      <c r="GC414" s="198" t="s">
        <v>428</v>
      </c>
      <c r="GD414" t="s">
        <v>176</v>
      </c>
      <c r="GE414" t="s">
        <v>209</v>
      </c>
      <c r="GG414" s="16"/>
      <c r="GH414" s="16" t="s">
        <v>115</v>
      </c>
      <c r="GI414" s="16" t="s">
        <v>155</v>
      </c>
      <c r="GJ414" s="16" t="s">
        <v>156</v>
      </c>
      <c r="GK414" s="16" t="s">
        <v>145</v>
      </c>
      <c r="GN414" s="16" t="s">
        <v>97</v>
      </c>
      <c r="GO414" s="16" t="s">
        <v>104</v>
      </c>
      <c r="GP414" s="16" t="s">
        <v>105</v>
      </c>
      <c r="GQ414" s="16" t="s">
        <v>106</v>
      </c>
      <c r="GR414" s="16" t="s">
        <v>278</v>
      </c>
      <c r="GU414" s="194" t="s">
        <v>573</v>
      </c>
      <c r="GV414" s="194" t="s">
        <v>574</v>
      </c>
      <c r="GW414" s="283" t="s">
        <v>575</v>
      </c>
    </row>
    <row r="415" spans="1:205" x14ac:dyDescent="0.2">
      <c r="A415" t="s">
        <v>563</v>
      </c>
      <c r="B415" s="1">
        <v>1949</v>
      </c>
      <c r="C415" s="42">
        <f t="shared" ref="C415:F434" si="2267">C84</f>
        <v>5599.4040000000005</v>
      </c>
      <c r="D415" s="42">
        <f t="shared" si="2267"/>
        <v>3668.8560000000002</v>
      </c>
      <c r="E415" s="42">
        <f t="shared" si="2267"/>
        <v>14709.664000000001</v>
      </c>
      <c r="F415" s="42">
        <f t="shared" si="2267"/>
        <v>7990.0169999999998</v>
      </c>
      <c r="G415" s="42"/>
      <c r="H415" s="42">
        <f t="shared" ref="H415:H474" si="2268">SUM(C415:F415)</f>
        <v>31967.940999999999</v>
      </c>
      <c r="I415" s="1"/>
      <c r="J415" s="1"/>
      <c r="K415" s="525"/>
      <c r="L415" s="42"/>
      <c r="M415" s="42"/>
      <c r="N415" s="42"/>
      <c r="O415" s="42"/>
      <c r="P415" s="42"/>
      <c r="Q415" s="42"/>
      <c r="R415" s="27"/>
      <c r="S415" s="27"/>
      <c r="T415" s="1"/>
      <c r="U415" s="1"/>
      <c r="V415" s="1"/>
      <c r="W415" s="1"/>
      <c r="X415" s="1"/>
      <c r="Y415" s="1"/>
      <c r="AA415" s="231"/>
      <c r="AB415" s="231">
        <f>AB84</f>
        <v>27235.148729606164</v>
      </c>
      <c r="AC415" s="231"/>
      <c r="AD415" s="51"/>
      <c r="AE415" s="23"/>
      <c r="AF415" s="42">
        <f t="shared" ref="AF415:AF446" si="2269">AF84</f>
        <v>2106.6</v>
      </c>
      <c r="AI415" s="267" t="e">
        <f t="shared" ref="AI415:AI446" si="2270">L415/AA415*1000</f>
        <v>#DIV/0!</v>
      </c>
      <c r="AJ415" s="267">
        <f t="shared" ref="AJ415:AJ446" si="2271">M415/AB415*1000</f>
        <v>0</v>
      </c>
      <c r="AK415" s="267"/>
      <c r="AL415" s="51" t="e">
        <f t="shared" ref="AL415:AL446" si="2272">O415/AD415*0.001</f>
        <v>#DIV/0!</v>
      </c>
      <c r="AO415" s="34">
        <f t="shared" ref="AO415:AO446" si="2273">Q415/AF415</f>
        <v>0</v>
      </c>
      <c r="AP415" s="34" t="e">
        <f>#REF!/AF415</f>
        <v>#REF!</v>
      </c>
      <c r="AR415" s="26" t="e">
        <f t="shared" ref="AR415:AR446" si="2274">AI415/AI$486</f>
        <v>#DIV/0!</v>
      </c>
      <c r="AS415" s="26">
        <f t="shared" ref="AS415:AS446" si="2275">AJ415/AJ$486</f>
        <v>0</v>
      </c>
      <c r="AT415" s="26"/>
      <c r="AU415" s="26"/>
      <c r="AV415" s="26"/>
      <c r="AW415" s="26">
        <f t="shared" ref="AW415:AW446" si="2276">AO415/AO$486</f>
        <v>0</v>
      </c>
      <c r="AZ415" s="34">
        <f>AA415/$AF415</f>
        <v>0</v>
      </c>
      <c r="BA415" s="34">
        <f>AB415/$AF415</f>
        <v>12.928486057916151</v>
      </c>
      <c r="BB415" s="34">
        <f>AC415/$AF415</f>
        <v>0</v>
      </c>
      <c r="BC415" s="368">
        <f>AD415/$AF415</f>
        <v>0</v>
      </c>
      <c r="BE415" s="34"/>
      <c r="BF415" s="26"/>
      <c r="BG415" s="26"/>
      <c r="BI415" s="205"/>
      <c r="BJ415" s="258">
        <f>[10]Commercial_Total!Y341</f>
        <v>0.62901324701121897</v>
      </c>
      <c r="BK415" s="205"/>
      <c r="BL415" s="51"/>
      <c r="BM415" s="1"/>
      <c r="BN415" s="5"/>
      <c r="BO415" s="1"/>
      <c r="BP415" s="258">
        <f>[10]Commercial_Total!X341</f>
        <v>0.98359070960493666</v>
      </c>
      <c r="BQ415" s="1"/>
      <c r="BR415" s="51"/>
      <c r="BS415" s="261"/>
      <c r="BT415" s="5"/>
      <c r="BU415" s="5"/>
      <c r="BV415" s="5"/>
      <c r="BW415" s="5"/>
      <c r="BX415" s="5"/>
      <c r="BY415" s="5"/>
      <c r="CA415" s="83">
        <f>IF(FW415&gt;0,FW415,"NA")</f>
        <v>0.26494447309177344</v>
      </c>
      <c r="CB415" s="83" t="str">
        <f t="shared" ref="CB415:CB446" si="2277">IF(ISERR(AP415),"NA ", AP415/AP$154)</f>
        <v xml:space="preserve">NA </v>
      </c>
      <c r="CC415" s="83" t="str">
        <f t="shared" ref="CC415:CC446" si="2278">IF(ISERR(AO415),"NA ",IF(AO415&gt;0, AO415/AO$154,"NA"))</f>
        <v>NA</v>
      </c>
      <c r="CD415" s="83" t="str">
        <f t="shared" ref="CD415:CD462" si="2279">IF(CN415=1,EL415,"NA")</f>
        <v>NA</v>
      </c>
      <c r="CE415" s="83" t="str">
        <f t="shared" ref="CE415:CE462" si="2280">IF(CQ415&gt;0, FG415,"NA")</f>
        <v>NA</v>
      </c>
      <c r="CF415" s="83" t="str">
        <f t="shared" ref="CF415:CF462" si="2281">IF(CP415&gt;0,EW415, "NA")</f>
        <v>NA</v>
      </c>
      <c r="CG415" s="84" t="str">
        <f>IF(ISERR(CR415),"NA ", CR415)</f>
        <v xml:space="preserve">NA </v>
      </c>
      <c r="CH415" s="84" t="str">
        <f t="shared" ref="CH415:CH446" si="2282">IF(Q415&gt;0,Q415/Q$154,"NA")</f>
        <v>NA</v>
      </c>
      <c r="CI415" s="9"/>
      <c r="CJ415" s="84" t="str">
        <f>IF(ISERR(CS415),"NA ", CS415)</f>
        <v xml:space="preserve">NA </v>
      </c>
      <c r="CK415" s="26"/>
      <c r="CL415" s="87" t="e">
        <f t="shared" ref="CL415:CL474" si="2283">AR415*AS415*AT415*AU415</f>
        <v>#DIV/0!</v>
      </c>
      <c r="CM415" s="87">
        <f>AZ415*BA415*BB415*BC415</f>
        <v>0</v>
      </c>
      <c r="CN415" s="92">
        <f>IF(ISERR(CL415),0,IF(CL415&lt;0.0001,0,1))</f>
        <v>0</v>
      </c>
      <c r="CO415" s="92">
        <f>IF(ISERR(CM415),0,IF(CM415&lt;0.0001,0,1))</f>
        <v>0</v>
      </c>
      <c r="CP415" s="5">
        <f t="shared" ref="CP415:CP474" si="2284">IF(BI415*BJ415*BK415*BL415&gt;0,1,0)</f>
        <v>0</v>
      </c>
      <c r="CQ415" s="91">
        <f t="shared" ref="CQ415:CQ474" si="2285">IF(BO415*BP415*BQ415*BR415&gt;0,1,0)</f>
        <v>0</v>
      </c>
      <c r="CR415" s="37" t="e">
        <f t="shared" ref="CR415:CR462" si="2286">CA415*CD415*CE415*CF415</f>
        <v>#VALUE!</v>
      </c>
      <c r="CS415" t="e">
        <f t="shared" ref="CS415:CS462" si="2287">CD415*CE415</f>
        <v>#VALUE!</v>
      </c>
      <c r="CT415" s="84" t="str">
        <f t="shared" ref="CT415:CT474" si="2288">IF(CO415=1,EB415,"NA ")</f>
        <v xml:space="preserve">NA </v>
      </c>
      <c r="CU415" s="205"/>
      <c r="CV415" s="244"/>
      <c r="CW415" s="5"/>
      <c r="CX415" s="26" t="e">
        <f>#REF!/$Q415</f>
        <v>#REF!</v>
      </c>
      <c r="CY415" s="26" t="e">
        <f>#REF!/$Q415</f>
        <v>#REF!</v>
      </c>
      <c r="CZ415" s="26" t="e">
        <f>#REF!/$Q415</f>
        <v>#REF!</v>
      </c>
      <c r="DA415" s="26" t="e">
        <f t="shared" ref="DA415:DA446" si="2289">O415/$Q415</f>
        <v>#DIV/0!</v>
      </c>
      <c r="DB415" s="26"/>
      <c r="DC415" t="e">
        <f>SUM(CX415:DA415)</f>
        <v>#REF!</v>
      </c>
      <c r="DE415" s="26"/>
      <c r="DF415" s="26"/>
      <c r="DG415" s="26"/>
      <c r="DH415" s="26"/>
      <c r="DI415" s="26"/>
      <c r="DJ415" s="26"/>
      <c r="DK415" s="26"/>
      <c r="DL415" s="26"/>
      <c r="DM415" s="26"/>
      <c r="DN415" s="26"/>
      <c r="DO415" s="26"/>
      <c r="DP415" s="26"/>
      <c r="DQ415" s="26"/>
      <c r="DR415" s="26"/>
      <c r="DS415" s="26"/>
      <c r="DT415" s="26"/>
      <c r="DU415" s="26"/>
      <c r="DV415" s="26"/>
      <c r="DW415" s="26"/>
      <c r="DX415" s="26"/>
      <c r="DZ415" s="26"/>
      <c r="EA415" s="26">
        <v>1</v>
      </c>
      <c r="EB415" s="26">
        <f t="shared" ref="EB415:EB446" si="2290">EA415/EB$154</f>
        <v>1.2027529592026753</v>
      </c>
      <c r="ED415" s="26"/>
      <c r="EE415" s="26"/>
      <c r="EF415" s="26"/>
      <c r="EG415" s="26"/>
      <c r="EH415" s="26"/>
      <c r="EJ415" s="26"/>
      <c r="EK415" s="26">
        <v>1</v>
      </c>
      <c r="EL415" s="26">
        <f t="shared" ref="EL415:EL446" si="2291">EK415/EK$486</f>
        <v>1.1427833813443911</v>
      </c>
      <c r="EU415" s="26"/>
      <c r="EV415" s="26">
        <v>1</v>
      </c>
      <c r="EW415" s="26">
        <f t="shared" ref="EW415:EW446" si="2292">EV415/EV$486</f>
        <v>1.1901245900194317</v>
      </c>
      <c r="EX415" s="26"/>
      <c r="EY415" s="26"/>
      <c r="EZ415" s="26"/>
      <c r="FA415" s="26"/>
      <c r="FB415" s="26"/>
      <c r="FC415" s="26"/>
      <c r="FD415" s="26"/>
      <c r="FE415" s="26"/>
      <c r="FF415" s="26">
        <v>1</v>
      </c>
      <c r="FG415" s="26">
        <f t="shared" ref="FG415:FG446" si="2293">FF415/FF$486</f>
        <v>0.95564604357743488</v>
      </c>
      <c r="FW415" s="26">
        <f t="shared" ref="FW415:FW446" si="2294">AF415/AF$486</f>
        <v>0.26494447309177344</v>
      </c>
      <c r="FY415" s="8">
        <v>0</v>
      </c>
      <c r="FZ415" t="b">
        <f>(FY415+Begin_year_chart1&lt;=End_year_chart1)</f>
        <v>1</v>
      </c>
      <c r="GC415" s="13">
        <f ca="1">OFFSET(L415,$FZ$5,0)</f>
        <v>22765.700250133079</v>
      </c>
      <c r="GD415" s="20">
        <f ca="1">OFFSET(CX415,$FZ$7,0)</f>
        <v>0.23315247276987852</v>
      </c>
      <c r="GE415" s="13">
        <f ca="1">OFFSET(AR415,$FZ$5,0)</f>
        <v>0</v>
      </c>
      <c r="GG415" s="17">
        <f t="shared" ref="GG415:GG440" ca="1" si="2295">IF(FZ415,OFFSET(B$10,$FZ$4+$FY415,0),"")</f>
        <v>1985</v>
      </c>
      <c r="GH415" s="18">
        <f t="shared" ref="GH415:GH440" ca="1" si="2296">IF($FZ415,OFFSET(CA$415,$FZ$4+$FY415,0),"")</f>
        <v>1</v>
      </c>
      <c r="GI415" s="18">
        <f t="shared" ref="GI415:GI440" ca="1" si="2297">IF($FZ415,OFFSET(CJ$415,$FZ$4+$FY415,0),"")</f>
        <v>1</v>
      </c>
      <c r="GJ415" s="18">
        <f t="shared" ref="GJ415:GJ440" ca="1" si="2298">IF($FZ415,OFFSET(CF$415,$FZ$4+$FY415,0),"")</f>
        <v>1</v>
      </c>
      <c r="GK415" s="94">
        <f ca="1">GH415*GI415*GJ415</f>
        <v>1</v>
      </c>
      <c r="GM415">
        <f ca="1">GG415</f>
        <v>1985</v>
      </c>
      <c r="GN415" s="18">
        <f t="shared" ref="GN415:GN440" ca="1" si="2299">IF($FZ415,OFFSET(BI$415,$FZ$4+$FY415,0),"")</f>
        <v>1</v>
      </c>
      <c r="GO415" s="18">
        <f t="shared" ref="GO415:GO440" ca="1" si="2300">IF($FZ415,OFFSET(BJ$415,$FZ$4+$FY415,0),"")</f>
        <v>1</v>
      </c>
      <c r="GP415" s="18">
        <f t="shared" ref="GP415:GP440" ca="1" si="2301">IF($FZ415,OFFSET(BK$415,$FZ$4+$FY415,0),"")</f>
        <v>1.0620120871984016</v>
      </c>
      <c r="GQ415" s="18">
        <f t="shared" ref="GQ415:GQ440" ca="1" si="2302">IF($FZ415,OFFSET(BL$415,$FZ$4+$FY415,0),"")</f>
        <v>1</v>
      </c>
      <c r="GR415" s="18">
        <f t="shared" ref="GR415:GR438" si="2303">GW415</f>
        <v>1</v>
      </c>
      <c r="GU415" s="26">
        <f t="shared" ref="GU415:GU440" ca="1" si="2304">GK98</f>
        <v>1</v>
      </c>
      <c r="GV415" s="26">
        <f ca="1">GJ415</f>
        <v>1</v>
      </c>
      <c r="GW415">
        <f t="shared" ref="GW415:GW440" si="2305">CF120/CF451</f>
        <v>1</v>
      </c>
    </row>
    <row r="416" spans="1:205" x14ac:dyDescent="0.2">
      <c r="A416" t="s">
        <v>563</v>
      </c>
      <c r="B416" s="1">
        <f>B415+1</f>
        <v>1950</v>
      </c>
      <c r="C416" s="42">
        <f t="shared" si="2267"/>
        <v>5988.7439999999997</v>
      </c>
      <c r="D416" s="42">
        <f t="shared" si="2267"/>
        <v>3893.348</v>
      </c>
      <c r="E416" s="42">
        <f t="shared" si="2267"/>
        <v>16223.977999999999</v>
      </c>
      <c r="F416" s="42">
        <f t="shared" si="2267"/>
        <v>8492.4760000000006</v>
      </c>
      <c r="G416" s="42"/>
      <c r="H416" s="42">
        <f t="shared" si="2268"/>
        <v>34598.546000000002</v>
      </c>
      <c r="I416" s="1"/>
      <c r="J416" s="1"/>
      <c r="K416" s="525"/>
      <c r="L416" s="42"/>
      <c r="M416" s="42"/>
      <c r="N416" s="42"/>
      <c r="O416" s="42"/>
      <c r="P416" s="42"/>
      <c r="Q416" s="42"/>
      <c r="R416" s="27"/>
      <c r="S416" s="27"/>
      <c r="T416" s="1"/>
      <c r="U416" s="1"/>
      <c r="V416" s="1"/>
      <c r="W416" s="1"/>
      <c r="X416" s="1"/>
      <c r="Y416" s="1"/>
      <c r="AA416" s="231"/>
      <c r="AB416" s="231">
        <f t="shared" ref="AB416:AB479" si="2306">AB85</f>
        <v>27788.637079656914</v>
      </c>
      <c r="AC416" s="231"/>
      <c r="AD416" s="51"/>
      <c r="AE416" s="23"/>
      <c r="AF416" s="42">
        <f t="shared" si="2269"/>
        <v>2289.5</v>
      </c>
      <c r="AI416" s="267" t="e">
        <f t="shared" si="2270"/>
        <v>#DIV/0!</v>
      </c>
      <c r="AJ416" s="267">
        <f t="shared" si="2271"/>
        <v>0</v>
      </c>
      <c r="AK416" s="267"/>
      <c r="AL416" s="51" t="e">
        <f t="shared" si="2272"/>
        <v>#DIV/0!</v>
      </c>
      <c r="AO416" s="34">
        <f t="shared" si="2273"/>
        <v>0</v>
      </c>
      <c r="AP416" s="34">
        <f t="shared" ref="AP416:AP447" si="2307">H416/AF416</f>
        <v>15.111834898449445</v>
      </c>
      <c r="AR416" s="26" t="e">
        <f t="shared" si="2274"/>
        <v>#DIV/0!</v>
      </c>
      <c r="AS416" s="26">
        <f t="shared" si="2275"/>
        <v>0</v>
      </c>
      <c r="AT416" s="26"/>
      <c r="AU416" s="26"/>
      <c r="AV416" s="26"/>
      <c r="AW416" s="26">
        <f t="shared" si="2276"/>
        <v>0</v>
      </c>
      <c r="AZ416" s="34">
        <f t="shared" ref="AZ416:AZ474" si="2308">AA416/$AF416</f>
        <v>0</v>
      </c>
      <c r="BA416" s="34">
        <f t="shared" ref="BA416:BA474" si="2309">AB416/$AF416</f>
        <v>12.137426110354625</v>
      </c>
      <c r="BB416" s="34">
        <f t="shared" ref="BB416:BB474" si="2310">AC416/$AF416</f>
        <v>0</v>
      </c>
      <c r="BC416" s="368">
        <f t="shared" ref="BC416:BC477" si="2311">AD416/$AF416</f>
        <v>0</v>
      </c>
      <c r="BE416" s="34"/>
      <c r="BF416" s="26"/>
      <c r="BG416" s="26"/>
      <c r="BI416" s="51"/>
      <c r="BJ416" s="258">
        <f>[10]Commercial_Total!Y342</f>
        <v>0.64263360106972089</v>
      </c>
      <c r="BK416" s="51"/>
      <c r="BL416" s="51"/>
      <c r="BM416" s="1"/>
      <c r="BO416" s="1"/>
      <c r="BP416" s="258">
        <f>[10]Commercial_Total!X342</f>
        <v>1.0137203068076903</v>
      </c>
      <c r="BQ416" s="1"/>
      <c r="BR416" s="51"/>
      <c r="BS416" s="1"/>
      <c r="CA416" s="83">
        <f>IF(FW416&gt;0,FW416,"NA")</f>
        <v>0.28794757958018385</v>
      </c>
      <c r="CB416" s="83">
        <f t="shared" si="2277"/>
        <v>1.5740757661711522</v>
      </c>
      <c r="CC416" s="83" t="str">
        <f t="shared" si="2278"/>
        <v>NA</v>
      </c>
      <c r="CD416" s="83" t="str">
        <f t="shared" si="2279"/>
        <v>NA</v>
      </c>
      <c r="CE416" s="83" t="str">
        <f t="shared" si="2280"/>
        <v>NA</v>
      </c>
      <c r="CF416" s="83" t="str">
        <f t="shared" si="2281"/>
        <v>NA</v>
      </c>
      <c r="CG416" s="84" t="str">
        <f t="shared" ref="CG416:CG462" si="2312">IF(ISERR(CR416),"NA ", CR416)</f>
        <v xml:space="preserve">NA </v>
      </c>
      <c r="CH416" s="84" t="str">
        <f t="shared" si="2282"/>
        <v>NA</v>
      </c>
      <c r="CI416" s="9"/>
      <c r="CJ416" s="84" t="str">
        <f t="shared" ref="CJ416:CJ462" si="2313">IF(ISERR(CS416),"NA ", CS416)</f>
        <v xml:space="preserve">NA </v>
      </c>
      <c r="CK416" s="26"/>
      <c r="CL416" s="87" t="e">
        <f t="shared" si="2283"/>
        <v>#DIV/0!</v>
      </c>
      <c r="CM416" s="87">
        <f t="shared" ref="CM416:CM474" si="2314">AZ416*BA416*BB416*BC416</f>
        <v>0</v>
      </c>
      <c r="CN416" s="92">
        <f t="shared" ref="CN416:CN474" si="2315">IF(ISERR(CL416),0,IF(CL416&lt;0.0001,0,1))</f>
        <v>0</v>
      </c>
      <c r="CO416" s="92">
        <f t="shared" ref="CO416:CO474" si="2316">IF(ISERR(CM416),0,IF(CM416&lt;0.0001,0,1))</f>
        <v>0</v>
      </c>
      <c r="CP416" s="5">
        <f t="shared" si="2284"/>
        <v>0</v>
      </c>
      <c r="CQ416" s="91">
        <f t="shared" si="2285"/>
        <v>0</v>
      </c>
      <c r="CR416" s="37" t="e">
        <f t="shared" si="2286"/>
        <v>#VALUE!</v>
      </c>
      <c r="CS416" t="e">
        <f t="shared" si="2287"/>
        <v>#VALUE!</v>
      </c>
      <c r="CT416" s="84" t="str">
        <f t="shared" si="2288"/>
        <v xml:space="preserve">NA </v>
      </c>
      <c r="CU416" s="205"/>
      <c r="CV416" s="244"/>
      <c r="CW416" s="5"/>
      <c r="CX416" s="26" t="e">
        <f t="shared" ref="CX416:CX447" si="2317">L416/$Q416</f>
        <v>#DIV/0!</v>
      </c>
      <c r="CY416" s="26" t="e">
        <f t="shared" ref="CY416:CY447" si="2318">M416/$Q416</f>
        <v>#DIV/0!</v>
      </c>
      <c r="CZ416" s="26" t="e">
        <f t="shared" ref="CZ416:CZ447" si="2319">N416/$Q416</f>
        <v>#DIV/0!</v>
      </c>
      <c r="DA416" s="26" t="e">
        <f t="shared" si="2289"/>
        <v>#DIV/0!</v>
      </c>
      <c r="DB416" s="26"/>
      <c r="DC416" t="e">
        <f t="shared" ref="DC416:DC474" si="2320">SUM(CX416:DA416)</f>
        <v>#DIV/0!</v>
      </c>
      <c r="DE416" s="26" t="e">
        <f>(CX416-CX415)/LN(CX416/CX415)</f>
        <v>#DIV/0!</v>
      </c>
      <c r="DF416" s="26" t="e">
        <f>(CY416-CY415)/LN(CY416/CY415)</f>
        <v>#DIV/0!</v>
      </c>
      <c r="DG416" s="26" t="e">
        <f>(CZ416-CZ415)/LN(CZ416/CZ415)</f>
        <v>#DIV/0!</v>
      </c>
      <c r="DH416" s="26" t="e">
        <f>(DA416-DA415)/LN(DA416/DA415)</f>
        <v>#DIV/0!</v>
      </c>
      <c r="DI416" s="26"/>
      <c r="DJ416" s="26" t="e">
        <f>SUM(DE416:DH416)</f>
        <v>#DIV/0!</v>
      </c>
      <c r="DK416" s="26"/>
      <c r="DL416" s="26" t="e">
        <f>DE416/$DJ486</f>
        <v>#DIV/0!</v>
      </c>
      <c r="DM416" s="26" t="e">
        <f>DF416/$DJ486</f>
        <v>#DIV/0!</v>
      </c>
      <c r="DN416" s="26" t="e">
        <f>DG416/$DJ486</f>
        <v>#DIV/0!</v>
      </c>
      <c r="DO416" s="26" t="e">
        <f>DH416/$DJ486</f>
        <v>#DIV/0!</v>
      </c>
      <c r="DP416" s="26"/>
      <c r="DQ416" s="26" t="e">
        <f>SUM(DL416:DO416)</f>
        <v>#DIV/0!</v>
      </c>
      <c r="DR416" s="26"/>
      <c r="DS416" s="26"/>
      <c r="DT416" s="26" t="e">
        <f>LN(AR416/AR415)</f>
        <v>#DIV/0!</v>
      </c>
      <c r="DU416" s="26" t="e">
        <f>LN(AS416/AS415)</f>
        <v>#DIV/0!</v>
      </c>
      <c r="DV416" s="26" t="e">
        <f>LN(AT416/AT415)</f>
        <v>#DIV/0!</v>
      </c>
      <c r="DW416" s="26" t="e">
        <f>LN(AU416/AU415)</f>
        <v>#DIV/0!</v>
      </c>
      <c r="DX416" s="26"/>
      <c r="DZ416" s="26" t="e">
        <f>EXP(SUMPRODUCT($DL416:$DO416,DT416:DW416))</f>
        <v>#DIV/0!</v>
      </c>
      <c r="EA416" s="26">
        <f>IF(ISERR(DZ416),EA415,DZ416*EA415)</f>
        <v>1</v>
      </c>
      <c r="EB416" s="26">
        <f t="shared" si="2290"/>
        <v>1.2027529592026753</v>
      </c>
      <c r="ED416" s="26" t="e">
        <f t="shared" ref="ED416:ED474" si="2321">LN(AZ416/AZ415)</f>
        <v>#DIV/0!</v>
      </c>
      <c r="EE416" s="26">
        <f t="shared" ref="EE416:EE474" si="2322">LN(BA416/BA415)</f>
        <v>-6.3139352490124104E-2</v>
      </c>
      <c r="EF416" s="26" t="e">
        <f t="shared" ref="EF416:EF474" si="2323">LN(BB416/BB415)</f>
        <v>#DIV/0!</v>
      </c>
      <c r="EG416" s="26" t="e">
        <f t="shared" ref="EG416:EG474" si="2324">LN(BC416/BC415)</f>
        <v>#DIV/0!</v>
      </c>
      <c r="EH416" s="26"/>
      <c r="EJ416" s="26" t="e">
        <f t="shared" ref="EJ416:EJ474" si="2325">EXP(SUMPRODUCT($DL416:$DO416,ED416:EG416))</f>
        <v>#DIV/0!</v>
      </c>
      <c r="EK416" s="26">
        <f>IF(ISERR(EJ416),EK415,EJ416*EK415)</f>
        <v>1</v>
      </c>
      <c r="EL416" s="26">
        <f t="shared" si="2291"/>
        <v>1.1427833813443911</v>
      </c>
      <c r="EO416" s="26" t="e">
        <f>LN(BI416/BI415)</f>
        <v>#DIV/0!</v>
      </c>
      <c r="EP416" s="26">
        <f>LN(BJ416/BJ415)</f>
        <v>2.1422417651235006E-2</v>
      </c>
      <c r="EQ416" s="26" t="e">
        <f>LN(BK416/BK415)</f>
        <v>#DIV/0!</v>
      </c>
      <c r="ER416" s="26" t="e">
        <f>LN(BL416/BL415)</f>
        <v>#DIV/0!</v>
      </c>
      <c r="EU416" s="26" t="e">
        <f>EXP(SUMPRODUCT($DL416:$DO416,EO416:ER416))</f>
        <v>#DIV/0!</v>
      </c>
      <c r="EV416" s="26">
        <f>IF(ISERR(EU416),EV415,EU416*EV415)</f>
        <v>1</v>
      </c>
      <c r="EW416" s="26">
        <f t="shared" si="2292"/>
        <v>1.1901245900194317</v>
      </c>
      <c r="EX416" s="26"/>
      <c r="EY416" s="26" t="e">
        <f t="shared" ref="EY416:EY474" si="2326">LN(BO416/BO415)</f>
        <v>#DIV/0!</v>
      </c>
      <c r="EZ416" s="26">
        <f t="shared" ref="EZ416:EZ474" si="2327">LN(BP416/BP415)</f>
        <v>3.0172449552527614E-2</v>
      </c>
      <c r="FA416" s="26" t="e">
        <f t="shared" ref="FA416:FA474" si="2328">LN(BQ416/BQ415)</f>
        <v>#DIV/0!</v>
      </c>
      <c r="FB416" s="26" t="e">
        <f t="shared" ref="FB416:FB474" si="2329">LN(BR416/BR415)</f>
        <v>#DIV/0!</v>
      </c>
      <c r="FC416" s="26"/>
      <c r="FD416" s="26"/>
      <c r="FE416" s="26" t="e">
        <f>EXP(SUMPRODUCT($DL416:$DO416,EY416:FB416))</f>
        <v>#DIV/0!</v>
      </c>
      <c r="FF416" s="26">
        <f>IF(ISERR(FE416),FF415,FE416*FF415)</f>
        <v>1</v>
      </c>
      <c r="FG416" s="26">
        <f t="shared" si="2293"/>
        <v>0.95564604357743488</v>
      </c>
      <c r="FW416" s="26">
        <f t="shared" si="2294"/>
        <v>0.28794757958018385</v>
      </c>
      <c r="FY416" s="8">
        <f>FY415+1</f>
        <v>1</v>
      </c>
      <c r="FZ416" t="b">
        <f t="shared" ref="FZ416:FZ474" si="2330">(FY416+Begin_year_chart1&lt;=End_year_chart1)</f>
        <v>1</v>
      </c>
      <c r="GC416" s="13">
        <f ca="1">OFFSET(M415,$FZ$5,0)</f>
        <v>19083.22128755445</v>
      </c>
      <c r="GD416" s="20">
        <f ca="1">OFFSET(CY415,$FZ$7,0)</f>
        <v>0.16710575041057296</v>
      </c>
      <c r="GE416" s="13">
        <f ca="1">OFFSET(AS415,$FZ$5,0)</f>
        <v>0</v>
      </c>
      <c r="GF416" s="11"/>
      <c r="GG416" s="17">
        <f t="shared" ca="1" si="2295"/>
        <v>1986</v>
      </c>
      <c r="GH416" s="18">
        <f t="shared" ca="1" si="2296"/>
        <v>1.0346241400560927</v>
      </c>
      <c r="GI416" s="18">
        <f t="shared" ca="1" si="2297"/>
        <v>0.98237094482046061</v>
      </c>
      <c r="GJ416" s="18">
        <f t="shared" ca="1" si="2298"/>
        <v>1.0080192235964183</v>
      </c>
      <c r="GK416" s="94">
        <f t="shared" ref="GK416:GK438" ca="1" si="2331">GH416*GI416*GJ416</f>
        <v>1.0245353101221313</v>
      </c>
      <c r="GM416">
        <f t="shared" ref="GM416:GM438" ca="1" si="2332">GG416</f>
        <v>1986</v>
      </c>
      <c r="GN416" s="18">
        <f t="shared" ca="1" si="2299"/>
        <v>1.0052145288105061</v>
      </c>
      <c r="GO416" s="18">
        <f t="shared" ca="1" si="2300"/>
        <v>1.0008754860236011</v>
      </c>
      <c r="GP416" s="18">
        <f t="shared" ca="1" si="2301"/>
        <v>1.077024413541285</v>
      </c>
      <c r="GQ416" s="18">
        <f t="shared" ca="1" si="2302"/>
        <v>1.0076372215361573</v>
      </c>
      <c r="GR416" s="18">
        <f t="shared" si="2303"/>
        <v>0.99409750762571769</v>
      </c>
      <c r="GU416" s="26">
        <f t="shared" ca="1" si="2304"/>
        <v>1.0020693978160105</v>
      </c>
      <c r="GV416" s="26">
        <f t="shared" ref="GV416:GV438" ca="1" si="2333">GJ416</f>
        <v>1.0080192235964183</v>
      </c>
      <c r="GW416">
        <f t="shared" si="2305"/>
        <v>0.99409750762571769</v>
      </c>
    </row>
    <row r="417" spans="1:205" x14ac:dyDescent="0.2">
      <c r="A417" t="s">
        <v>563</v>
      </c>
      <c r="B417" s="1">
        <f t="shared" ref="B417:B480" si="2334">B416+1</f>
        <v>1951</v>
      </c>
      <c r="C417" s="42">
        <f t="shared" si="2267"/>
        <v>6380.3969999999999</v>
      </c>
      <c r="D417" s="42">
        <f t="shared" si="2267"/>
        <v>3873.28</v>
      </c>
      <c r="E417" s="42">
        <f t="shared" si="2267"/>
        <v>17657.898000000001</v>
      </c>
      <c r="F417" s="42">
        <f t="shared" si="2267"/>
        <v>9041.9</v>
      </c>
      <c r="G417" s="42"/>
      <c r="H417" s="42">
        <f t="shared" si="2268"/>
        <v>36953.474999999999</v>
      </c>
      <c r="I417" s="1"/>
      <c r="J417" s="1"/>
      <c r="K417" s="525"/>
      <c r="L417" s="42"/>
      <c r="M417" s="42"/>
      <c r="N417" s="42"/>
      <c r="O417" s="42"/>
      <c r="P417" s="42"/>
      <c r="Q417" s="42"/>
      <c r="R417" s="27"/>
      <c r="S417" s="27"/>
      <c r="T417" s="1"/>
      <c r="U417" s="1"/>
      <c r="V417" s="1"/>
      <c r="W417" s="1"/>
      <c r="X417" s="1"/>
      <c r="Y417" s="1"/>
      <c r="AA417" s="231"/>
      <c r="AB417" s="231">
        <f t="shared" si="2306"/>
        <v>28246.642791733044</v>
      </c>
      <c r="AC417" s="231"/>
      <c r="AD417" s="51"/>
      <c r="AE417" s="23"/>
      <c r="AF417" s="42">
        <f t="shared" si="2269"/>
        <v>2473.8000000000002</v>
      </c>
      <c r="AI417" s="267" t="e">
        <f t="shared" si="2270"/>
        <v>#DIV/0!</v>
      </c>
      <c r="AJ417" s="267">
        <f t="shared" si="2271"/>
        <v>0</v>
      </c>
      <c r="AK417" s="267"/>
      <c r="AL417" s="51" t="e">
        <f t="shared" si="2272"/>
        <v>#DIV/0!</v>
      </c>
      <c r="AO417" s="34">
        <f t="shared" si="2273"/>
        <v>0</v>
      </c>
      <c r="AP417" s="34">
        <f t="shared" si="2307"/>
        <v>14.937939607082219</v>
      </c>
      <c r="AR417" s="26" t="e">
        <f t="shared" si="2274"/>
        <v>#DIV/0!</v>
      </c>
      <c r="AS417" s="26">
        <f t="shared" si="2275"/>
        <v>0</v>
      </c>
      <c r="AT417" s="26"/>
      <c r="AU417" s="26"/>
      <c r="AV417" s="26"/>
      <c r="AW417" s="26">
        <f t="shared" si="2276"/>
        <v>0</v>
      </c>
      <c r="AZ417" s="34">
        <f t="shared" si="2308"/>
        <v>0</v>
      </c>
      <c r="BA417" s="34">
        <f t="shared" si="2309"/>
        <v>11.418321122052324</v>
      </c>
      <c r="BB417" s="34">
        <f t="shared" si="2310"/>
        <v>0</v>
      </c>
      <c r="BC417" s="368">
        <f t="shared" si="2311"/>
        <v>0</v>
      </c>
      <c r="BE417" s="34"/>
      <c r="BF417" s="26"/>
      <c r="BG417" s="26"/>
      <c r="BI417" s="51"/>
      <c r="BJ417" s="258">
        <f>[10]Commercial_Total!Y343</f>
        <v>0.62933423931121024</v>
      </c>
      <c r="BK417" s="51"/>
      <c r="BL417" s="51"/>
      <c r="BM417" s="1"/>
      <c r="BO417" s="1"/>
      <c r="BP417" s="258">
        <f>[10]Commercial_Total!X343</f>
        <v>1.0163923852566221</v>
      </c>
      <c r="BQ417" s="1"/>
      <c r="BR417" s="51"/>
      <c r="BS417" s="1"/>
      <c r="CA417" s="83">
        <f t="shared" ref="CA417:CA462" si="2335">IF(FW417&gt;0,FW417,"NA")</f>
        <v>0.31112676233477132</v>
      </c>
      <c r="CB417" s="83">
        <f t="shared" si="2277"/>
        <v>1.5559625214307331</v>
      </c>
      <c r="CC417" s="83" t="str">
        <f t="shared" si="2278"/>
        <v>NA</v>
      </c>
      <c r="CD417" s="83" t="str">
        <f t="shared" si="2279"/>
        <v>NA</v>
      </c>
      <c r="CE417" s="83" t="str">
        <f t="shared" si="2280"/>
        <v>NA</v>
      </c>
      <c r="CF417" s="83" t="str">
        <f t="shared" si="2281"/>
        <v>NA</v>
      </c>
      <c r="CG417" s="84" t="str">
        <f t="shared" si="2312"/>
        <v xml:space="preserve">NA </v>
      </c>
      <c r="CH417" s="84" t="str">
        <f t="shared" si="2282"/>
        <v>NA</v>
      </c>
      <c r="CI417" s="9"/>
      <c r="CJ417" s="84" t="str">
        <f t="shared" si="2313"/>
        <v xml:space="preserve">NA </v>
      </c>
      <c r="CK417" s="26"/>
      <c r="CL417" s="87" t="e">
        <f t="shared" si="2283"/>
        <v>#DIV/0!</v>
      </c>
      <c r="CM417" s="87">
        <f t="shared" si="2314"/>
        <v>0</v>
      </c>
      <c r="CN417" s="92">
        <f t="shared" si="2315"/>
        <v>0</v>
      </c>
      <c r="CO417" s="92">
        <f t="shared" si="2316"/>
        <v>0</v>
      </c>
      <c r="CP417" s="5">
        <f t="shared" si="2284"/>
        <v>0</v>
      </c>
      <c r="CQ417" s="91">
        <f t="shared" si="2285"/>
        <v>0</v>
      </c>
      <c r="CR417" s="37" t="e">
        <f t="shared" si="2286"/>
        <v>#VALUE!</v>
      </c>
      <c r="CS417" t="e">
        <f t="shared" si="2287"/>
        <v>#VALUE!</v>
      </c>
      <c r="CT417" s="84" t="str">
        <f t="shared" si="2288"/>
        <v xml:space="preserve">NA </v>
      </c>
      <c r="CU417" s="205"/>
      <c r="CV417" s="244"/>
      <c r="CW417" s="5"/>
      <c r="CX417" s="26" t="e">
        <f t="shared" si="2317"/>
        <v>#DIV/0!</v>
      </c>
      <c r="CY417" s="26" t="e">
        <f t="shared" si="2318"/>
        <v>#DIV/0!</v>
      </c>
      <c r="CZ417" s="26" t="e">
        <f t="shared" si="2319"/>
        <v>#DIV/0!</v>
      </c>
      <c r="DA417" s="26" t="e">
        <f t="shared" si="2289"/>
        <v>#DIV/0!</v>
      </c>
      <c r="DB417" s="26"/>
      <c r="DC417" t="e">
        <f t="shared" si="2320"/>
        <v>#DIV/0!</v>
      </c>
      <c r="DE417" s="26" t="e">
        <f t="shared" ref="DE417:DE474" si="2336">(CX417-CX416)/LN(CX417/CX416)</f>
        <v>#DIV/0!</v>
      </c>
      <c r="DF417" s="26" t="e">
        <f t="shared" ref="DF417:DF474" si="2337">(CY417-CY416)/LN(CY417/CY416)</f>
        <v>#DIV/0!</v>
      </c>
      <c r="DG417" s="26" t="e">
        <f t="shared" ref="DG417:DG474" si="2338">(CZ417-CZ416)/LN(CZ417/CZ416)</f>
        <v>#DIV/0!</v>
      </c>
      <c r="DH417" s="26" t="e">
        <f t="shared" ref="DH417:DH474" si="2339">(DA417-DA416)/LN(DA417/DA416)</f>
        <v>#DIV/0!</v>
      </c>
      <c r="DI417" s="26"/>
      <c r="DJ417" s="26" t="e">
        <f t="shared" ref="DJ417:DJ474" si="2340">SUM(DE417:DH417)</f>
        <v>#DIV/0!</v>
      </c>
      <c r="DK417" s="26"/>
      <c r="DL417" s="26" t="e">
        <f t="shared" ref="DL417:DL474" si="2341">DE417/$DJ417</f>
        <v>#DIV/0!</v>
      </c>
      <c r="DM417" s="26" t="e">
        <f t="shared" ref="DM417:DM474" si="2342">DF417/$DJ417</f>
        <v>#DIV/0!</v>
      </c>
      <c r="DN417" s="26" t="e">
        <f t="shared" ref="DN417:DN474" si="2343">DG417/$DJ417</f>
        <v>#DIV/0!</v>
      </c>
      <c r="DO417" s="26" t="e">
        <f t="shared" ref="DO417:DO474" si="2344">DH417/$DJ417</f>
        <v>#DIV/0!</v>
      </c>
      <c r="DP417" s="26"/>
      <c r="DQ417" s="26" t="e">
        <f t="shared" ref="DQ417:DQ474" si="2345">SUM(DL417:DO417)</f>
        <v>#DIV/0!</v>
      </c>
      <c r="DR417" s="26"/>
      <c r="DS417" s="26"/>
      <c r="DT417" s="26" t="e">
        <f t="shared" ref="DT417:DT474" si="2346">LN(AR417/AR416)</f>
        <v>#DIV/0!</v>
      </c>
      <c r="DU417" s="26" t="e">
        <f t="shared" ref="DU417:DU474" si="2347">LN(AS417/AS416)</f>
        <v>#DIV/0!</v>
      </c>
      <c r="DV417" s="26" t="e">
        <f t="shared" ref="DV417:DV474" si="2348">LN(AT417/AT416)</f>
        <v>#DIV/0!</v>
      </c>
      <c r="DW417" s="26" t="e">
        <f t="shared" ref="DW417:DW474" si="2349">LN(AU417/AU416)</f>
        <v>#DIV/0!</v>
      </c>
      <c r="DX417" s="26"/>
      <c r="DZ417" s="26" t="e">
        <f>EXP(SUMPRODUCT($DL417:$DO417,DT417:DW417))</f>
        <v>#DIV/0!</v>
      </c>
      <c r="EA417" s="26">
        <f t="shared" ref="EA417:EA474" si="2350">IF(ISERR(DZ417),EA416,DZ417*EA416)</f>
        <v>1</v>
      </c>
      <c r="EB417" s="26">
        <f t="shared" si="2290"/>
        <v>1.2027529592026753</v>
      </c>
      <c r="ED417" s="26" t="e">
        <f t="shared" si="2321"/>
        <v>#DIV/0!</v>
      </c>
      <c r="EE417" s="26">
        <f t="shared" si="2322"/>
        <v>-6.107456454248919E-2</v>
      </c>
      <c r="EF417" s="26" t="e">
        <f t="shared" si="2323"/>
        <v>#DIV/0!</v>
      </c>
      <c r="EG417" s="26" t="e">
        <f t="shared" si="2324"/>
        <v>#DIV/0!</v>
      </c>
      <c r="EH417" s="26"/>
      <c r="EJ417" s="26" t="e">
        <f t="shared" si="2325"/>
        <v>#DIV/0!</v>
      </c>
      <c r="EK417" s="26">
        <f t="shared" ref="EK417:EK474" si="2351">IF(ISERR(EJ417),EK416,EJ417*EK416)</f>
        <v>1</v>
      </c>
      <c r="EL417" s="26">
        <f t="shared" si="2291"/>
        <v>1.1427833813443911</v>
      </c>
      <c r="EO417" s="26" t="e">
        <f t="shared" ref="EO417:EO474" si="2352">LN(BI417/BI416)</f>
        <v>#DIV/0!</v>
      </c>
      <c r="EP417" s="26">
        <f t="shared" ref="EP417:EP474" si="2353">LN(BJ417/BJ416)</f>
        <v>-2.0912236941307599E-2</v>
      </c>
      <c r="EQ417" s="26" t="e">
        <f t="shared" ref="EQ417:EQ474" si="2354">LN(BK417/BK416)</f>
        <v>#DIV/0!</v>
      </c>
      <c r="ER417" s="26" t="e">
        <f t="shared" ref="ER417:ER474" si="2355">LN(BL417/BL416)</f>
        <v>#DIV/0!</v>
      </c>
      <c r="EU417" s="26" t="e">
        <f t="shared" ref="EU417:EU474" si="2356">EXP(SUMPRODUCT($DL417:$DO417,EO417:ER417))</f>
        <v>#DIV/0!</v>
      </c>
      <c r="EV417" s="26">
        <f t="shared" ref="EV417:EV474" si="2357">IF(ISERR(EU417),EV416,EU417*EV416)</f>
        <v>1</v>
      </c>
      <c r="EW417" s="26">
        <f t="shared" si="2292"/>
        <v>1.1901245900194317</v>
      </c>
      <c r="EX417" s="26"/>
      <c r="EY417" s="26" t="e">
        <f t="shared" si="2326"/>
        <v>#DIV/0!</v>
      </c>
      <c r="EZ417" s="26">
        <f t="shared" si="2327"/>
        <v>2.6324449893348366E-3</v>
      </c>
      <c r="FA417" s="26" t="e">
        <f t="shared" si="2328"/>
        <v>#DIV/0!</v>
      </c>
      <c r="FB417" s="26" t="e">
        <f t="shared" si="2329"/>
        <v>#DIV/0!</v>
      </c>
      <c r="FC417" s="26"/>
      <c r="FD417" s="26"/>
      <c r="FE417" s="26" t="e">
        <f t="shared" ref="FE417:FE474" si="2358">EXP(SUMPRODUCT($DL417:$DO417,EY417:FB417))</f>
        <v>#DIV/0!</v>
      </c>
      <c r="FF417" s="26">
        <f t="shared" ref="FF417:FF474" si="2359">IF(ISERR(FE417),FF416,FE417*FF416)</f>
        <v>1</v>
      </c>
      <c r="FG417" s="26">
        <f t="shared" si="2293"/>
        <v>0.95564604357743488</v>
      </c>
      <c r="FW417" s="26">
        <f t="shared" si="2294"/>
        <v>0.31112676233477132</v>
      </c>
      <c r="FY417" s="8">
        <f t="shared" ref="FY417:FY476" si="2360">FY416+1</f>
        <v>2</v>
      </c>
      <c r="FZ417" t="b">
        <f t="shared" si="2330"/>
        <v>1</v>
      </c>
      <c r="GC417" s="13">
        <f ca="1">OFFSET(N415,$FZ$5,0)</f>
        <v>24462.339584840462</v>
      </c>
      <c r="GD417" s="20">
        <f ca="1">OFFSET(CZ415,$FZ$7,0)</f>
        <v>0.317648282697023</v>
      </c>
      <c r="GE417" s="13">
        <f ca="1">OFFSET(AT415,$FZ$5,0)</f>
        <v>0</v>
      </c>
      <c r="GF417" s="11"/>
      <c r="GG417" s="17">
        <f t="shared" ca="1" si="2295"/>
        <v>1987</v>
      </c>
      <c r="GH417" s="18">
        <f t="shared" ca="1" si="2296"/>
        <v>1.0704179295946472</v>
      </c>
      <c r="GI417" s="18">
        <f t="shared" ca="1" si="2297"/>
        <v>0.97251433965006007</v>
      </c>
      <c r="GJ417" s="18">
        <f t="shared" ca="1" si="2298"/>
        <v>0.99659196402179884</v>
      </c>
      <c r="GK417" s="94">
        <f t="shared" ca="1" si="2331"/>
        <v>1.0374490314496156</v>
      </c>
      <c r="GM417">
        <f t="shared" ca="1" si="2332"/>
        <v>1987</v>
      </c>
      <c r="GN417" s="18">
        <f t="shared" ca="1" si="2299"/>
        <v>1.0001945092849907</v>
      </c>
      <c r="GO417" s="18">
        <f t="shared" ca="1" si="2300"/>
        <v>1.013791012305401</v>
      </c>
      <c r="GP417" s="18">
        <f t="shared" ca="1" si="2301"/>
        <v>1.0536910776384458</v>
      </c>
      <c r="GQ417" s="18">
        <f t="shared" ca="1" si="2302"/>
        <v>0.98888140040798556</v>
      </c>
      <c r="GR417" s="18">
        <f t="shared" si="2303"/>
        <v>0.98745965046500539</v>
      </c>
      <c r="GU417" s="26">
        <f t="shared" ca="1" si="2304"/>
        <v>0.98409435244919874</v>
      </c>
      <c r="GV417" s="26">
        <f t="shared" ca="1" si="2333"/>
        <v>0.99659196402179884</v>
      </c>
      <c r="GW417">
        <f t="shared" si="2305"/>
        <v>0.98745965046500539</v>
      </c>
    </row>
    <row r="418" spans="1:205" x14ac:dyDescent="0.2">
      <c r="A418" t="s">
        <v>563</v>
      </c>
      <c r="B418" s="1">
        <f t="shared" si="2334"/>
        <v>1952</v>
      </c>
      <c r="C418" s="42">
        <f t="shared" si="2267"/>
        <v>6560.4560000000001</v>
      </c>
      <c r="D418" s="42">
        <f t="shared" si="2267"/>
        <v>3873.442</v>
      </c>
      <c r="E418" s="42">
        <f t="shared" si="2267"/>
        <v>17289.294999999998</v>
      </c>
      <c r="F418" s="42">
        <f t="shared" si="2267"/>
        <v>9002.7620000000006</v>
      </c>
      <c r="G418" s="42"/>
      <c r="H418" s="42">
        <f t="shared" si="2268"/>
        <v>36725.955000000002</v>
      </c>
      <c r="I418" s="1"/>
      <c r="J418" s="1"/>
      <c r="K418" s="525"/>
      <c r="L418" s="42"/>
      <c r="M418" s="42">
        <f>[10]Commercial_Total!D344</f>
        <v>3570.0909736535218</v>
      </c>
      <c r="N418" s="42"/>
      <c r="O418" s="42"/>
      <c r="P418" s="42"/>
      <c r="Q418" s="42"/>
      <c r="R418" s="27"/>
      <c r="S418" s="27"/>
      <c r="T418" s="1"/>
      <c r="U418" s="1"/>
      <c r="V418" s="1"/>
      <c r="W418" s="1"/>
      <c r="X418" s="1"/>
      <c r="Y418" s="1"/>
      <c r="AA418" s="231"/>
      <c r="AB418" s="231">
        <f t="shared" si="2306"/>
        <v>28701.498970601177</v>
      </c>
      <c r="AC418" s="231"/>
      <c r="AD418" s="51"/>
      <c r="AE418" s="23"/>
      <c r="AF418" s="42">
        <f t="shared" si="2269"/>
        <v>2574.9</v>
      </c>
      <c r="AI418" s="267" t="e">
        <f t="shared" si="2270"/>
        <v>#DIV/0!</v>
      </c>
      <c r="AJ418" s="267">
        <f t="shared" si="2271"/>
        <v>124.38691711921913</v>
      </c>
      <c r="AK418" s="267"/>
      <c r="AL418" s="51" t="e">
        <f t="shared" si="2272"/>
        <v>#DIV/0!</v>
      </c>
      <c r="AO418" s="34">
        <f t="shared" si="2273"/>
        <v>0</v>
      </c>
      <c r="AP418" s="34">
        <f t="shared" si="2307"/>
        <v>14.263060701386461</v>
      </c>
      <c r="AR418" s="26" t="e">
        <f t="shared" si="2274"/>
        <v>#DIV/0!</v>
      </c>
      <c r="AS418" s="26">
        <f t="shared" si="2275"/>
        <v>0.63020697497820954</v>
      </c>
      <c r="AT418" s="26"/>
      <c r="AU418" s="26"/>
      <c r="AV418" s="26"/>
      <c r="AW418" s="26">
        <f t="shared" si="2276"/>
        <v>0</v>
      </c>
      <c r="AZ418" s="34">
        <f t="shared" si="2308"/>
        <v>0</v>
      </c>
      <c r="BA418" s="34">
        <f t="shared" si="2309"/>
        <v>11.146646071925581</v>
      </c>
      <c r="BB418" s="34">
        <f t="shared" si="2310"/>
        <v>0</v>
      </c>
      <c r="BC418" s="368">
        <f t="shared" si="2311"/>
        <v>0</v>
      </c>
      <c r="BE418" s="34"/>
      <c r="BF418" s="26"/>
      <c r="BG418" s="26"/>
      <c r="BI418" s="51"/>
      <c r="BJ418" s="258">
        <f>[10]Commercial_Total!Y344</f>
        <v>0.63050227387574997</v>
      </c>
      <c r="BK418" s="51"/>
      <c r="BL418" s="51"/>
      <c r="BM418" s="1"/>
      <c r="BO418" s="1"/>
      <c r="BP418" s="258">
        <f>[10]Commercial_Total!X344</f>
        <v>0.99953164499197555</v>
      </c>
      <c r="BQ418" s="1"/>
      <c r="BR418" s="51"/>
      <c r="BS418" s="1"/>
      <c r="CA418" s="83">
        <f t="shared" si="2335"/>
        <v>0.32384198412798226</v>
      </c>
      <c r="CB418" s="83">
        <f t="shared" si="2277"/>
        <v>1.4856659268944337</v>
      </c>
      <c r="CC418" s="83" t="str">
        <f t="shared" si="2278"/>
        <v>NA</v>
      </c>
      <c r="CD418" s="83" t="str">
        <f t="shared" si="2279"/>
        <v>NA</v>
      </c>
      <c r="CE418" s="83" t="str">
        <f t="shared" si="2280"/>
        <v>NA</v>
      </c>
      <c r="CF418" s="83" t="str">
        <f t="shared" si="2281"/>
        <v>NA</v>
      </c>
      <c r="CG418" s="84" t="str">
        <f t="shared" si="2312"/>
        <v xml:space="preserve">NA </v>
      </c>
      <c r="CH418" s="84" t="str">
        <f t="shared" si="2282"/>
        <v>NA</v>
      </c>
      <c r="CI418" s="9"/>
      <c r="CJ418" s="84" t="str">
        <f t="shared" si="2313"/>
        <v xml:space="preserve">NA </v>
      </c>
      <c r="CK418" s="26"/>
      <c r="CL418" s="87" t="e">
        <f t="shared" si="2283"/>
        <v>#DIV/0!</v>
      </c>
      <c r="CM418" s="87">
        <f t="shared" si="2314"/>
        <v>0</v>
      </c>
      <c r="CN418" s="92">
        <f t="shared" si="2315"/>
        <v>0</v>
      </c>
      <c r="CO418" s="92">
        <f t="shared" si="2316"/>
        <v>0</v>
      </c>
      <c r="CP418" s="5">
        <f t="shared" si="2284"/>
        <v>0</v>
      </c>
      <c r="CQ418" s="91">
        <f t="shared" si="2285"/>
        <v>0</v>
      </c>
      <c r="CR418" s="37" t="e">
        <f t="shared" si="2286"/>
        <v>#VALUE!</v>
      </c>
      <c r="CS418" t="e">
        <f t="shared" si="2287"/>
        <v>#VALUE!</v>
      </c>
      <c r="CT418" s="84" t="str">
        <f t="shared" si="2288"/>
        <v xml:space="preserve">NA </v>
      </c>
      <c r="CU418" s="205"/>
      <c r="CV418" s="244"/>
      <c r="CW418" s="5"/>
      <c r="CX418" s="26" t="e">
        <f t="shared" si="2317"/>
        <v>#DIV/0!</v>
      </c>
      <c r="CY418" s="26" t="e">
        <f t="shared" si="2318"/>
        <v>#DIV/0!</v>
      </c>
      <c r="CZ418" s="26" t="e">
        <f t="shared" si="2319"/>
        <v>#DIV/0!</v>
      </c>
      <c r="DA418" s="26" t="e">
        <f t="shared" si="2289"/>
        <v>#DIV/0!</v>
      </c>
      <c r="DB418" s="26"/>
      <c r="DC418" t="e">
        <f t="shared" si="2320"/>
        <v>#DIV/0!</v>
      </c>
      <c r="DE418" s="26" t="e">
        <f t="shared" si="2336"/>
        <v>#DIV/0!</v>
      </c>
      <c r="DF418" s="26" t="e">
        <f t="shared" si="2337"/>
        <v>#DIV/0!</v>
      </c>
      <c r="DG418" s="26" t="e">
        <f t="shared" si="2338"/>
        <v>#DIV/0!</v>
      </c>
      <c r="DH418" s="26" t="e">
        <f t="shared" si="2339"/>
        <v>#DIV/0!</v>
      </c>
      <c r="DI418" s="26"/>
      <c r="DJ418" s="26" t="e">
        <f t="shared" si="2340"/>
        <v>#DIV/0!</v>
      </c>
      <c r="DK418" s="26"/>
      <c r="DL418" s="26" t="e">
        <f t="shared" si="2341"/>
        <v>#DIV/0!</v>
      </c>
      <c r="DM418" s="26" t="e">
        <f t="shared" si="2342"/>
        <v>#DIV/0!</v>
      </c>
      <c r="DN418" s="26" t="e">
        <f t="shared" si="2343"/>
        <v>#DIV/0!</v>
      </c>
      <c r="DO418" s="26" t="e">
        <f t="shared" si="2344"/>
        <v>#DIV/0!</v>
      </c>
      <c r="DP418" s="26"/>
      <c r="DQ418" s="26" t="e">
        <f t="shared" si="2345"/>
        <v>#DIV/0!</v>
      </c>
      <c r="DR418" s="26"/>
      <c r="DS418" s="26"/>
      <c r="DT418" s="26" t="e">
        <f t="shared" si="2346"/>
        <v>#DIV/0!</v>
      </c>
      <c r="DU418" s="26" t="e">
        <f t="shared" si="2347"/>
        <v>#DIV/0!</v>
      </c>
      <c r="DV418" s="26" t="e">
        <f t="shared" si="2348"/>
        <v>#DIV/0!</v>
      </c>
      <c r="DW418" s="26" t="e">
        <f t="shared" si="2349"/>
        <v>#DIV/0!</v>
      </c>
      <c r="DX418" s="26"/>
      <c r="DZ418" s="26" t="e">
        <f t="shared" ref="DZ418:DZ474" si="2361">EXP(SUMPRODUCT($DL418:$DO418,DT418:DW418))</f>
        <v>#DIV/0!</v>
      </c>
      <c r="EA418" s="26">
        <f t="shared" si="2350"/>
        <v>1</v>
      </c>
      <c r="EB418" s="26">
        <f t="shared" si="2290"/>
        <v>1.2027529592026753</v>
      </c>
      <c r="ED418" s="26" t="e">
        <f t="shared" si="2321"/>
        <v>#DIV/0!</v>
      </c>
      <c r="EE418" s="26">
        <f t="shared" si="2322"/>
        <v>-2.4080529408695487E-2</v>
      </c>
      <c r="EF418" s="26" t="e">
        <f t="shared" si="2323"/>
        <v>#DIV/0!</v>
      </c>
      <c r="EG418" s="26" t="e">
        <f t="shared" si="2324"/>
        <v>#DIV/0!</v>
      </c>
      <c r="EH418" s="26"/>
      <c r="EJ418" s="26" t="e">
        <f t="shared" si="2325"/>
        <v>#DIV/0!</v>
      </c>
      <c r="EK418" s="26">
        <f t="shared" si="2351"/>
        <v>1</v>
      </c>
      <c r="EL418" s="26">
        <f t="shared" si="2291"/>
        <v>1.1427833813443911</v>
      </c>
      <c r="EO418" s="26" t="e">
        <f t="shared" si="2352"/>
        <v>#DIV/0!</v>
      </c>
      <c r="EP418" s="26">
        <f t="shared" si="2353"/>
        <v>1.8542642429941014E-3</v>
      </c>
      <c r="EQ418" s="26" t="e">
        <f t="shared" si="2354"/>
        <v>#DIV/0!</v>
      </c>
      <c r="ER418" s="26" t="e">
        <f t="shared" si="2355"/>
        <v>#DIV/0!</v>
      </c>
      <c r="EU418" s="26" t="e">
        <f t="shared" si="2356"/>
        <v>#DIV/0!</v>
      </c>
      <c r="EV418" s="26">
        <f t="shared" si="2357"/>
        <v>1</v>
      </c>
      <c r="EW418" s="26">
        <f t="shared" si="2292"/>
        <v>1.1901245900194317</v>
      </c>
      <c r="EX418" s="26"/>
      <c r="EY418" s="26" t="e">
        <f t="shared" si="2326"/>
        <v>#DIV/0!</v>
      </c>
      <c r="EZ418" s="26">
        <f t="shared" si="2327"/>
        <v>-1.6727945279694865E-2</v>
      </c>
      <c r="FA418" s="26" t="e">
        <f t="shared" si="2328"/>
        <v>#DIV/0!</v>
      </c>
      <c r="FB418" s="26" t="e">
        <f t="shared" si="2329"/>
        <v>#DIV/0!</v>
      </c>
      <c r="FC418" s="26"/>
      <c r="FD418" s="26"/>
      <c r="FE418" s="26" t="e">
        <f t="shared" si="2358"/>
        <v>#DIV/0!</v>
      </c>
      <c r="FF418" s="26">
        <f t="shared" si="2359"/>
        <v>1</v>
      </c>
      <c r="FG418" s="26">
        <f t="shared" si="2293"/>
        <v>0.95564604357743488</v>
      </c>
      <c r="FW418" s="26">
        <f t="shared" si="2294"/>
        <v>0.32384198412798226</v>
      </c>
      <c r="FY418" s="8">
        <f t="shared" si="2360"/>
        <v>3</v>
      </c>
      <c r="FZ418" t="b">
        <f t="shared" si="2330"/>
        <v>1</v>
      </c>
      <c r="GC418" s="13">
        <f ca="1">OFFSET(O415,$FZ$5,0)</f>
        <v>0</v>
      </c>
      <c r="GD418" s="20">
        <f ca="1">OFFSET(DA415,$FZ$7,0)</f>
        <v>0.28209349412252555</v>
      </c>
      <c r="GE418" s="13">
        <f ca="1">OFFSET(AU415,$FZ$5,0)</f>
        <v>0</v>
      </c>
      <c r="GF418" s="11"/>
      <c r="GG418" s="17">
        <f t="shared" ca="1" si="2295"/>
        <v>1988</v>
      </c>
      <c r="GH418" s="18">
        <f t="shared" ca="1" si="2296"/>
        <v>1.1151287243274515</v>
      </c>
      <c r="GI418" s="18">
        <f t="shared" ca="1" si="2297"/>
        <v>0.95296725264890758</v>
      </c>
      <c r="GJ418" s="18">
        <f t="shared" ca="1" si="2298"/>
        <v>0.98211801718169289</v>
      </c>
      <c r="GK418" s="94">
        <f t="shared" ca="1" si="2331"/>
        <v>1.043678310585473</v>
      </c>
      <c r="GM418">
        <f t="shared" ca="1" si="2332"/>
        <v>1988</v>
      </c>
      <c r="GN418" s="18">
        <f t="shared" ca="1" si="2299"/>
        <v>1.0055400007330664</v>
      </c>
      <c r="GO418" s="18">
        <f t="shared" ca="1" si="2300"/>
        <v>1.0433379725972944</v>
      </c>
      <c r="GP418" s="18">
        <f t="shared" ca="1" si="2301"/>
        <v>1</v>
      </c>
      <c r="GQ418" s="18">
        <f t="shared" ca="1" si="2302"/>
        <v>0.9740290738609132</v>
      </c>
      <c r="GR418" s="18">
        <f t="shared" si="2303"/>
        <v>1.0087217311784404</v>
      </c>
      <c r="GU418" s="26">
        <f t="shared" ca="1" si="2304"/>
        <v>0.99068378651305455</v>
      </c>
      <c r="GV418" s="26">
        <f t="shared" ca="1" si="2333"/>
        <v>0.98211801718169289</v>
      </c>
      <c r="GW418">
        <f t="shared" si="2305"/>
        <v>1.0087217311784404</v>
      </c>
    </row>
    <row r="419" spans="1:205" x14ac:dyDescent="0.2">
      <c r="A419" t="s">
        <v>563</v>
      </c>
      <c r="B419" s="1">
        <f t="shared" si="2334"/>
        <v>1953</v>
      </c>
      <c r="C419" s="42">
        <f t="shared" si="2267"/>
        <v>6558.982</v>
      </c>
      <c r="D419" s="42">
        <f t="shared" si="2267"/>
        <v>3771.0439999999999</v>
      </c>
      <c r="E419" s="42">
        <f t="shared" si="2267"/>
        <v>18187.575000000001</v>
      </c>
      <c r="F419" s="42">
        <f t="shared" si="2267"/>
        <v>9123.0349999999999</v>
      </c>
      <c r="G419" s="42"/>
      <c r="H419" s="42">
        <f t="shared" si="2268"/>
        <v>37640.635999999999</v>
      </c>
      <c r="I419" s="1"/>
      <c r="J419" s="1"/>
      <c r="K419" s="525"/>
      <c r="L419" s="42"/>
      <c r="M419" s="42">
        <f>[10]Commercial_Total!D345</f>
        <v>3487.1675386278635</v>
      </c>
      <c r="N419" s="42"/>
      <c r="O419" s="42"/>
      <c r="P419" s="42"/>
      <c r="Q419" s="42"/>
      <c r="R419" s="27"/>
      <c r="S419" s="27"/>
      <c r="T419" s="1"/>
      <c r="U419" s="1"/>
      <c r="V419" s="1"/>
      <c r="W419" s="1"/>
      <c r="X419" s="1"/>
      <c r="Y419" s="1"/>
      <c r="AA419" s="231"/>
      <c r="AB419" s="231">
        <f t="shared" si="2306"/>
        <v>29253.228242721685</v>
      </c>
      <c r="AC419" s="231"/>
      <c r="AD419" s="51"/>
      <c r="AE419" s="23"/>
      <c r="AF419" s="42">
        <f t="shared" si="2269"/>
        <v>2695.6</v>
      </c>
      <c r="AI419" s="267" t="e">
        <f t="shared" si="2270"/>
        <v>#DIV/0!</v>
      </c>
      <c r="AJ419" s="267">
        <f t="shared" si="2271"/>
        <v>119.20624656171013</v>
      </c>
      <c r="AK419" s="267"/>
      <c r="AL419" s="51" t="e">
        <f t="shared" si="2272"/>
        <v>#DIV/0!</v>
      </c>
      <c r="AO419" s="34">
        <f t="shared" si="2273"/>
        <v>0</v>
      </c>
      <c r="AP419" s="34">
        <f t="shared" si="2307"/>
        <v>13.963732007716278</v>
      </c>
      <c r="AR419" s="26" t="e">
        <f t="shared" si="2274"/>
        <v>#DIV/0!</v>
      </c>
      <c r="AS419" s="26">
        <f t="shared" si="2275"/>
        <v>0.60395908013507926</v>
      </c>
      <c r="AT419" s="26"/>
      <c r="AU419" s="26"/>
      <c r="AV419" s="26"/>
      <c r="AW419" s="26">
        <f t="shared" si="2276"/>
        <v>0</v>
      </c>
      <c r="AZ419" s="34">
        <f t="shared" si="2308"/>
        <v>0</v>
      </c>
      <c r="BA419" s="34">
        <f t="shared" si="2309"/>
        <v>10.852214068378723</v>
      </c>
      <c r="BB419" s="34">
        <f t="shared" si="2310"/>
        <v>0</v>
      </c>
      <c r="BC419" s="368">
        <f t="shared" si="2311"/>
        <v>0</v>
      </c>
      <c r="BE419" s="34"/>
      <c r="BF419" s="26"/>
      <c r="BG419" s="26"/>
      <c r="BI419" s="51"/>
      <c r="BJ419" s="258">
        <f>[10]Commercial_Total!Y345</f>
        <v>0.6233646638184942</v>
      </c>
      <c r="BK419" s="51"/>
      <c r="BL419" s="51"/>
      <c r="BM419" s="1"/>
      <c r="BO419" s="1"/>
      <c r="BP419" s="258">
        <f>[10]Commercial_Total!X345</f>
        <v>0.96886961226749069</v>
      </c>
      <c r="BQ419" s="1"/>
      <c r="BR419" s="51"/>
      <c r="BS419" s="1"/>
      <c r="CA419" s="83">
        <f t="shared" si="2335"/>
        <v>0.33902227364767135</v>
      </c>
      <c r="CB419" s="83">
        <f t="shared" si="2277"/>
        <v>1.4544873145027479</v>
      </c>
      <c r="CC419" s="83" t="str">
        <f t="shared" si="2278"/>
        <v>NA</v>
      </c>
      <c r="CD419" s="83" t="str">
        <f t="shared" si="2279"/>
        <v>NA</v>
      </c>
      <c r="CE419" s="83" t="str">
        <f t="shared" si="2280"/>
        <v>NA</v>
      </c>
      <c r="CF419" s="83" t="str">
        <f t="shared" si="2281"/>
        <v>NA</v>
      </c>
      <c r="CG419" s="84" t="str">
        <f t="shared" si="2312"/>
        <v xml:space="preserve">NA </v>
      </c>
      <c r="CH419" s="84" t="str">
        <f t="shared" si="2282"/>
        <v>NA</v>
      </c>
      <c r="CI419" s="9"/>
      <c r="CJ419" s="84" t="str">
        <f t="shared" si="2313"/>
        <v xml:space="preserve">NA </v>
      </c>
      <c r="CK419" s="26"/>
      <c r="CL419" s="87" t="e">
        <f t="shared" si="2283"/>
        <v>#DIV/0!</v>
      </c>
      <c r="CM419" s="87">
        <f t="shared" si="2314"/>
        <v>0</v>
      </c>
      <c r="CN419" s="92">
        <f t="shared" si="2315"/>
        <v>0</v>
      </c>
      <c r="CO419" s="92">
        <f t="shared" si="2316"/>
        <v>0</v>
      </c>
      <c r="CP419" s="5">
        <f t="shared" si="2284"/>
        <v>0</v>
      </c>
      <c r="CQ419" s="91">
        <f t="shared" si="2285"/>
        <v>0</v>
      </c>
      <c r="CR419" s="37" t="e">
        <f t="shared" si="2286"/>
        <v>#VALUE!</v>
      </c>
      <c r="CS419" t="e">
        <f t="shared" si="2287"/>
        <v>#VALUE!</v>
      </c>
      <c r="CT419" s="84" t="str">
        <f t="shared" si="2288"/>
        <v xml:space="preserve">NA </v>
      </c>
      <c r="CU419" s="205"/>
      <c r="CV419" s="244"/>
      <c r="CW419" s="5"/>
      <c r="CX419" s="26" t="e">
        <f t="shared" si="2317"/>
        <v>#DIV/0!</v>
      </c>
      <c r="CY419" s="26" t="e">
        <f t="shared" si="2318"/>
        <v>#DIV/0!</v>
      </c>
      <c r="CZ419" s="26" t="e">
        <f t="shared" si="2319"/>
        <v>#DIV/0!</v>
      </c>
      <c r="DA419" s="26" t="e">
        <f t="shared" si="2289"/>
        <v>#DIV/0!</v>
      </c>
      <c r="DB419" s="26"/>
      <c r="DC419" t="e">
        <f t="shared" si="2320"/>
        <v>#DIV/0!</v>
      </c>
      <c r="DE419" s="26" t="e">
        <f t="shared" si="2336"/>
        <v>#DIV/0!</v>
      </c>
      <c r="DF419" s="26" t="e">
        <f t="shared" si="2337"/>
        <v>#DIV/0!</v>
      </c>
      <c r="DG419" s="26" t="e">
        <f t="shared" si="2338"/>
        <v>#DIV/0!</v>
      </c>
      <c r="DH419" s="26" t="e">
        <f t="shared" si="2339"/>
        <v>#DIV/0!</v>
      </c>
      <c r="DI419" s="26"/>
      <c r="DJ419" s="26" t="e">
        <f t="shared" si="2340"/>
        <v>#DIV/0!</v>
      </c>
      <c r="DK419" s="26"/>
      <c r="DL419" s="26" t="e">
        <f t="shared" si="2341"/>
        <v>#DIV/0!</v>
      </c>
      <c r="DM419" s="26" t="e">
        <f t="shared" si="2342"/>
        <v>#DIV/0!</v>
      </c>
      <c r="DN419" s="26" t="e">
        <f t="shared" si="2343"/>
        <v>#DIV/0!</v>
      </c>
      <c r="DO419" s="26" t="e">
        <f t="shared" si="2344"/>
        <v>#DIV/0!</v>
      </c>
      <c r="DP419" s="26"/>
      <c r="DQ419" s="26" t="e">
        <f t="shared" si="2345"/>
        <v>#DIV/0!</v>
      </c>
      <c r="DR419" s="26"/>
      <c r="DS419" s="26"/>
      <c r="DT419" s="26" t="e">
        <f t="shared" si="2346"/>
        <v>#DIV/0!</v>
      </c>
      <c r="DU419" s="26">
        <f t="shared" si="2347"/>
        <v>-4.2541849623218567E-2</v>
      </c>
      <c r="DV419" s="26" t="e">
        <f t="shared" si="2348"/>
        <v>#DIV/0!</v>
      </c>
      <c r="DW419" s="26" t="e">
        <f t="shared" si="2349"/>
        <v>#DIV/0!</v>
      </c>
      <c r="DX419" s="26"/>
      <c r="DZ419" s="26" t="e">
        <f t="shared" si="2361"/>
        <v>#DIV/0!</v>
      </c>
      <c r="EA419" s="26">
        <f t="shared" si="2350"/>
        <v>1</v>
      </c>
      <c r="EB419" s="26">
        <f t="shared" si="2290"/>
        <v>1.2027529592026753</v>
      </c>
      <c r="ED419" s="26" t="e">
        <f t="shared" si="2321"/>
        <v>#DIV/0!</v>
      </c>
      <c r="EE419" s="26">
        <f t="shared" si="2322"/>
        <v>-2.676953116189491E-2</v>
      </c>
      <c r="EF419" s="26" t="e">
        <f t="shared" si="2323"/>
        <v>#DIV/0!</v>
      </c>
      <c r="EG419" s="26" t="e">
        <f t="shared" si="2324"/>
        <v>#DIV/0!</v>
      </c>
      <c r="EH419" s="26"/>
      <c r="EJ419" s="26" t="e">
        <f t="shared" si="2325"/>
        <v>#DIV/0!</v>
      </c>
      <c r="EK419" s="26">
        <f t="shared" si="2351"/>
        <v>1</v>
      </c>
      <c r="EL419" s="26">
        <f t="shared" si="2291"/>
        <v>1.1427833813443911</v>
      </c>
      <c r="EO419" s="26" t="e">
        <f t="shared" si="2352"/>
        <v>#DIV/0!</v>
      </c>
      <c r="EP419" s="26">
        <f t="shared" si="2353"/>
        <v>-1.1385079134976619E-2</v>
      </c>
      <c r="EQ419" s="26" t="e">
        <f t="shared" si="2354"/>
        <v>#DIV/0!</v>
      </c>
      <c r="ER419" s="26" t="e">
        <f t="shared" si="2355"/>
        <v>#DIV/0!</v>
      </c>
      <c r="EU419" s="26" t="e">
        <f t="shared" si="2356"/>
        <v>#DIV/0!</v>
      </c>
      <c r="EV419" s="26">
        <f t="shared" si="2357"/>
        <v>1</v>
      </c>
      <c r="EW419" s="26">
        <f t="shared" si="2292"/>
        <v>1.1901245900194317</v>
      </c>
      <c r="EX419" s="26"/>
      <c r="EY419" s="26" t="e">
        <f t="shared" si="2326"/>
        <v>#DIV/0!</v>
      </c>
      <c r="EZ419" s="26">
        <f t="shared" si="2327"/>
        <v>-3.1156770488242117E-2</v>
      </c>
      <c r="FA419" s="26" t="e">
        <f t="shared" si="2328"/>
        <v>#DIV/0!</v>
      </c>
      <c r="FB419" s="26" t="e">
        <f t="shared" si="2329"/>
        <v>#DIV/0!</v>
      </c>
      <c r="FC419" s="26"/>
      <c r="FD419" s="26"/>
      <c r="FE419" s="26" t="e">
        <f t="shared" si="2358"/>
        <v>#DIV/0!</v>
      </c>
      <c r="FF419" s="26">
        <f t="shared" si="2359"/>
        <v>1</v>
      </c>
      <c r="FG419" s="26">
        <f t="shared" si="2293"/>
        <v>0.95564604357743488</v>
      </c>
      <c r="FW419" s="26">
        <f t="shared" si="2294"/>
        <v>0.33902227364767135</v>
      </c>
      <c r="FY419" s="8">
        <f t="shared" si="2360"/>
        <v>4</v>
      </c>
      <c r="FZ419" t="b">
        <f t="shared" si="2330"/>
        <v>1</v>
      </c>
      <c r="GC419" s="13">
        <f ca="1">OFFSET(P415,$FZ$5,0)</f>
        <v>0</v>
      </c>
      <c r="GD419" s="20">
        <f ca="1">OFFSET(DB415,$FZ$7,0)</f>
        <v>0</v>
      </c>
      <c r="GE419" s="13">
        <f ca="1">OFFSET(AV415,$FZ$5,0)</f>
        <v>0</v>
      </c>
      <c r="GG419" s="17">
        <f t="shared" ca="1" si="2295"/>
        <v>1989</v>
      </c>
      <c r="GH419" s="18">
        <f t="shared" ca="1" si="2296"/>
        <v>1.1560790330897612</v>
      </c>
      <c r="GI419" s="18">
        <f t="shared" ca="1" si="2297"/>
        <v>0.92508853587179374</v>
      </c>
      <c r="GJ419" s="18">
        <f t="shared" ca="1" si="2298"/>
        <v>0.98532056624586062</v>
      </c>
      <c r="GK419" s="94">
        <f t="shared" ca="1" si="2331"/>
        <v>1.0537761659052656</v>
      </c>
      <c r="GM419">
        <f t="shared" ca="1" si="2332"/>
        <v>1989</v>
      </c>
      <c r="GN419" s="18">
        <f t="shared" ca="1" si="2299"/>
        <v>1.0099655633271296</v>
      </c>
      <c r="GO419" s="18">
        <f t="shared" ca="1" si="2300"/>
        <v>1.0564829576216825</v>
      </c>
      <c r="GP419" s="18">
        <f t="shared" ca="1" si="2301"/>
        <v>1.0087637054778675</v>
      </c>
      <c r="GQ419" s="18">
        <f t="shared" ca="1" si="2302"/>
        <v>0.96511721846923759</v>
      </c>
      <c r="GR419" s="18">
        <f t="shared" si="2303"/>
        <v>1.0162655389650055</v>
      </c>
      <c r="GU419" s="26">
        <f t="shared" ca="1" si="2304"/>
        <v>1.0013473363091538</v>
      </c>
      <c r="GV419" s="26">
        <f t="shared" ca="1" si="2333"/>
        <v>0.98532056624586062</v>
      </c>
      <c r="GW419">
        <f t="shared" si="2305"/>
        <v>1.0162655389650055</v>
      </c>
    </row>
    <row r="420" spans="1:205" x14ac:dyDescent="0.2">
      <c r="A420" t="s">
        <v>563</v>
      </c>
      <c r="B420" s="1">
        <f t="shared" si="2334"/>
        <v>1954</v>
      </c>
      <c r="C420" s="42">
        <f t="shared" si="2267"/>
        <v>6846.3059999999996</v>
      </c>
      <c r="D420" s="42">
        <f t="shared" si="2267"/>
        <v>3732.9850000000001</v>
      </c>
      <c r="E420" s="42">
        <f t="shared" si="2267"/>
        <v>17131.525000000001</v>
      </c>
      <c r="F420" s="42">
        <f t="shared" si="2267"/>
        <v>8902.6309999999994</v>
      </c>
      <c r="G420" s="42"/>
      <c r="H420" s="42">
        <f t="shared" si="2268"/>
        <v>36613.447</v>
      </c>
      <c r="I420" s="1"/>
      <c r="J420" s="1"/>
      <c r="K420" s="525"/>
      <c r="L420" s="42"/>
      <c r="M420" s="42">
        <f>[10]Commercial_Total!D346</f>
        <v>3505.9660896872429</v>
      </c>
      <c r="N420" s="42"/>
      <c r="O420" s="42"/>
      <c r="P420" s="42"/>
      <c r="Q420" s="42"/>
      <c r="R420" s="27"/>
      <c r="S420" s="27"/>
      <c r="T420" s="1"/>
      <c r="U420" s="1"/>
      <c r="V420" s="1"/>
      <c r="W420" s="1"/>
      <c r="X420" s="1"/>
      <c r="Y420" s="1"/>
      <c r="AA420" s="231"/>
      <c r="AB420" s="231">
        <f t="shared" si="2306"/>
        <v>29913.833099802614</v>
      </c>
      <c r="AC420" s="231"/>
      <c r="AD420" s="51"/>
      <c r="AE420" s="23"/>
      <c r="AF420" s="42">
        <f t="shared" si="2269"/>
        <v>2680</v>
      </c>
      <c r="AI420" s="267" t="e">
        <f t="shared" si="2270"/>
        <v>#DIV/0!</v>
      </c>
      <c r="AJ420" s="267">
        <f t="shared" si="2271"/>
        <v>117.20216790640504</v>
      </c>
      <c r="AK420" s="267"/>
      <c r="AL420" s="51" t="e">
        <f t="shared" si="2272"/>
        <v>#DIV/0!</v>
      </c>
      <c r="AO420" s="34">
        <f t="shared" si="2273"/>
        <v>0</v>
      </c>
      <c r="AP420" s="34">
        <f t="shared" si="2307"/>
        <v>13.66173395522388</v>
      </c>
      <c r="AR420" s="26" t="e">
        <f t="shared" si="2274"/>
        <v>#DIV/0!</v>
      </c>
      <c r="AS420" s="26">
        <f t="shared" si="2275"/>
        <v>0.59380540500405476</v>
      </c>
      <c r="AT420" s="26"/>
      <c r="AU420" s="26"/>
      <c r="AV420" s="26"/>
      <c r="AW420" s="26">
        <f t="shared" si="2276"/>
        <v>0</v>
      </c>
      <c r="AZ420" s="34">
        <f t="shared" si="2308"/>
        <v>0</v>
      </c>
      <c r="BA420" s="34">
        <f t="shared" si="2309"/>
        <v>11.161878022314408</v>
      </c>
      <c r="BB420" s="34">
        <f t="shared" si="2310"/>
        <v>0</v>
      </c>
      <c r="BC420" s="368">
        <f t="shared" si="2311"/>
        <v>0</v>
      </c>
      <c r="BE420" s="34"/>
      <c r="BF420" s="26"/>
      <c r="BG420" s="26"/>
      <c r="BI420" s="51"/>
      <c r="BJ420" s="258">
        <f>[10]Commercial_Total!Y346</f>
        <v>0.60353348530516548</v>
      </c>
      <c r="BK420" s="51"/>
      <c r="BL420" s="51"/>
      <c r="BM420" s="1"/>
      <c r="BO420" s="1"/>
      <c r="BP420" s="258">
        <f>[10]Commercial_Total!X346</f>
        <v>0.98388145722156262</v>
      </c>
      <c r="BQ420" s="1"/>
      <c r="BR420" s="51"/>
      <c r="BS420" s="1"/>
      <c r="CA420" s="83">
        <f t="shared" si="2335"/>
        <v>0.33706028096741331</v>
      </c>
      <c r="CB420" s="83">
        <f t="shared" si="2277"/>
        <v>1.423030656919231</v>
      </c>
      <c r="CC420" s="83" t="str">
        <f t="shared" si="2278"/>
        <v>NA</v>
      </c>
      <c r="CD420" s="83" t="str">
        <f t="shared" si="2279"/>
        <v>NA</v>
      </c>
      <c r="CE420" s="83" t="str">
        <f t="shared" si="2280"/>
        <v>NA</v>
      </c>
      <c r="CF420" s="83" t="str">
        <f t="shared" si="2281"/>
        <v>NA</v>
      </c>
      <c r="CG420" s="84" t="str">
        <f t="shared" si="2312"/>
        <v xml:space="preserve">NA </v>
      </c>
      <c r="CH420" s="84" t="str">
        <f t="shared" si="2282"/>
        <v>NA</v>
      </c>
      <c r="CI420" s="9"/>
      <c r="CJ420" s="84" t="str">
        <f t="shared" si="2313"/>
        <v xml:space="preserve">NA </v>
      </c>
      <c r="CK420" s="26"/>
      <c r="CL420" s="87" t="e">
        <f t="shared" si="2283"/>
        <v>#DIV/0!</v>
      </c>
      <c r="CM420" s="87">
        <f t="shared" si="2314"/>
        <v>0</v>
      </c>
      <c r="CN420" s="92">
        <f t="shared" si="2315"/>
        <v>0</v>
      </c>
      <c r="CO420" s="92">
        <f t="shared" si="2316"/>
        <v>0</v>
      </c>
      <c r="CP420" s="5">
        <f t="shared" si="2284"/>
        <v>0</v>
      </c>
      <c r="CQ420" s="91">
        <f t="shared" si="2285"/>
        <v>0</v>
      </c>
      <c r="CR420" s="37" t="e">
        <f t="shared" si="2286"/>
        <v>#VALUE!</v>
      </c>
      <c r="CS420" t="e">
        <f t="shared" si="2287"/>
        <v>#VALUE!</v>
      </c>
      <c r="CT420" s="84" t="str">
        <f t="shared" si="2288"/>
        <v xml:space="preserve">NA </v>
      </c>
      <c r="CU420" s="205"/>
      <c r="CV420" s="244"/>
      <c r="CW420" s="5"/>
      <c r="CX420" s="26" t="e">
        <f t="shared" si="2317"/>
        <v>#DIV/0!</v>
      </c>
      <c r="CY420" s="26" t="e">
        <f t="shared" si="2318"/>
        <v>#DIV/0!</v>
      </c>
      <c r="CZ420" s="26" t="e">
        <f t="shared" si="2319"/>
        <v>#DIV/0!</v>
      </c>
      <c r="DA420" s="26" t="e">
        <f t="shared" si="2289"/>
        <v>#DIV/0!</v>
      </c>
      <c r="DB420" s="26"/>
      <c r="DC420" t="e">
        <f t="shared" si="2320"/>
        <v>#DIV/0!</v>
      </c>
      <c r="DE420" s="26" t="e">
        <f t="shared" si="2336"/>
        <v>#DIV/0!</v>
      </c>
      <c r="DF420" s="26" t="e">
        <f t="shared" si="2337"/>
        <v>#DIV/0!</v>
      </c>
      <c r="DG420" s="26" t="e">
        <f t="shared" si="2338"/>
        <v>#DIV/0!</v>
      </c>
      <c r="DH420" s="26" t="e">
        <f t="shared" si="2339"/>
        <v>#DIV/0!</v>
      </c>
      <c r="DI420" s="26"/>
      <c r="DJ420" s="26" t="e">
        <f t="shared" si="2340"/>
        <v>#DIV/0!</v>
      </c>
      <c r="DK420" s="26"/>
      <c r="DL420" s="26" t="e">
        <f t="shared" si="2341"/>
        <v>#DIV/0!</v>
      </c>
      <c r="DM420" s="26" t="e">
        <f t="shared" si="2342"/>
        <v>#DIV/0!</v>
      </c>
      <c r="DN420" s="26" t="e">
        <f t="shared" si="2343"/>
        <v>#DIV/0!</v>
      </c>
      <c r="DO420" s="26" t="e">
        <f t="shared" si="2344"/>
        <v>#DIV/0!</v>
      </c>
      <c r="DP420" s="26"/>
      <c r="DQ420" s="26" t="e">
        <f t="shared" si="2345"/>
        <v>#DIV/0!</v>
      </c>
      <c r="DR420" s="26"/>
      <c r="DS420" s="26"/>
      <c r="DT420" s="26" t="e">
        <f t="shared" si="2346"/>
        <v>#DIV/0!</v>
      </c>
      <c r="DU420" s="26">
        <f t="shared" si="2347"/>
        <v>-1.6954782832638769E-2</v>
      </c>
      <c r="DV420" s="26" t="e">
        <f t="shared" si="2348"/>
        <v>#DIV/0!</v>
      </c>
      <c r="DW420" s="26" t="e">
        <f t="shared" si="2349"/>
        <v>#DIV/0!</v>
      </c>
      <c r="DX420" s="26"/>
      <c r="DZ420" s="26" t="e">
        <f t="shared" si="2361"/>
        <v>#DIV/0!</v>
      </c>
      <c r="EA420" s="26">
        <f t="shared" si="2350"/>
        <v>1</v>
      </c>
      <c r="EB420" s="26">
        <f t="shared" si="2290"/>
        <v>1.2027529592026753</v>
      </c>
      <c r="ED420" s="26" t="e">
        <f t="shared" si="2321"/>
        <v>#DIV/0!</v>
      </c>
      <c r="EE420" s="26">
        <f t="shared" si="2322"/>
        <v>2.81351035943436E-2</v>
      </c>
      <c r="EF420" s="26" t="e">
        <f t="shared" si="2323"/>
        <v>#DIV/0!</v>
      </c>
      <c r="EG420" s="26" t="e">
        <f t="shared" si="2324"/>
        <v>#DIV/0!</v>
      </c>
      <c r="EH420" s="26"/>
      <c r="EJ420" s="26" t="e">
        <f t="shared" si="2325"/>
        <v>#DIV/0!</v>
      </c>
      <c r="EK420" s="26">
        <f t="shared" si="2351"/>
        <v>1</v>
      </c>
      <c r="EL420" s="26">
        <f t="shared" si="2291"/>
        <v>1.1427833813443911</v>
      </c>
      <c r="EO420" s="26" t="e">
        <f t="shared" si="2352"/>
        <v>#DIV/0!</v>
      </c>
      <c r="EP420" s="26">
        <f t="shared" si="2353"/>
        <v>-3.2330158551066024E-2</v>
      </c>
      <c r="EQ420" s="26" t="e">
        <f t="shared" si="2354"/>
        <v>#DIV/0!</v>
      </c>
      <c r="ER420" s="26" t="e">
        <f t="shared" si="2355"/>
        <v>#DIV/0!</v>
      </c>
      <c r="EU420" s="26" t="e">
        <f t="shared" si="2356"/>
        <v>#DIV/0!</v>
      </c>
      <c r="EV420" s="26">
        <f t="shared" si="2357"/>
        <v>1</v>
      </c>
      <c r="EW420" s="26">
        <f t="shared" si="2292"/>
        <v>1.1901245900194317</v>
      </c>
      <c r="EX420" s="26"/>
      <c r="EY420" s="26" t="e">
        <f t="shared" si="2326"/>
        <v>#DIV/0!</v>
      </c>
      <c r="EZ420" s="26">
        <f t="shared" si="2327"/>
        <v>1.5375375718427519E-2</v>
      </c>
      <c r="FA420" s="26" t="e">
        <f t="shared" si="2328"/>
        <v>#DIV/0!</v>
      </c>
      <c r="FB420" s="26" t="e">
        <f t="shared" si="2329"/>
        <v>#DIV/0!</v>
      </c>
      <c r="FC420" s="26"/>
      <c r="FD420" s="26"/>
      <c r="FE420" s="26" t="e">
        <f t="shared" si="2358"/>
        <v>#DIV/0!</v>
      </c>
      <c r="FF420" s="26">
        <f t="shared" si="2359"/>
        <v>1</v>
      </c>
      <c r="FG420" s="26">
        <f t="shared" si="2293"/>
        <v>0.95564604357743488</v>
      </c>
      <c r="FW420" s="26">
        <f t="shared" si="2294"/>
        <v>0.33706028096741331</v>
      </c>
      <c r="FY420" s="8">
        <f t="shared" si="2360"/>
        <v>5</v>
      </c>
      <c r="FZ420" t="b">
        <f t="shared" si="2330"/>
        <v>1</v>
      </c>
      <c r="GD420" s="12">
        <f ca="1">SUM(GD415:GD419)</f>
        <v>1</v>
      </c>
      <c r="GE420" s="11"/>
      <c r="GF420" s="11"/>
      <c r="GG420" s="17">
        <f t="shared" ca="1" si="2295"/>
        <v>1990</v>
      </c>
      <c r="GH420" s="18">
        <f t="shared" ca="1" si="2296"/>
        <v>1.177887336343399</v>
      </c>
      <c r="GI420" s="18">
        <f t="shared" ca="1" si="2297"/>
        <v>0.91030840566380888</v>
      </c>
      <c r="GJ420" s="18">
        <f t="shared" ca="1" si="2298"/>
        <v>0.97021363450115083</v>
      </c>
      <c r="GK420" s="94">
        <f t="shared" ca="1" si="2331"/>
        <v>1.0403025885186865</v>
      </c>
      <c r="GM420">
        <f t="shared" ca="1" si="2332"/>
        <v>1990</v>
      </c>
      <c r="GN420" s="18">
        <f t="shared" ca="1" si="2299"/>
        <v>0.99672269312677608</v>
      </c>
      <c r="GO420" s="18">
        <f t="shared" ca="1" si="2300"/>
        <v>1.0612178604218303</v>
      </c>
      <c r="GP420" s="18">
        <f t="shared" ca="1" si="2301"/>
        <v>0.97566272056317938</v>
      </c>
      <c r="GQ420" s="18">
        <f t="shared" ca="1" si="2302"/>
        <v>0.95515668919639807</v>
      </c>
      <c r="GR420" s="18">
        <f t="shared" si="2303"/>
        <v>1.027672918028379</v>
      </c>
      <c r="GU420" s="26">
        <f t="shared" ca="1" si="2304"/>
        <v>0.99706227687871696</v>
      </c>
      <c r="GV420" s="26">
        <f t="shared" ca="1" si="2333"/>
        <v>0.97021363450115083</v>
      </c>
      <c r="GW420">
        <f t="shared" si="2305"/>
        <v>1.027672918028379</v>
      </c>
    </row>
    <row r="421" spans="1:205" x14ac:dyDescent="0.2">
      <c r="A421" t="s">
        <v>563</v>
      </c>
      <c r="B421" s="1">
        <f t="shared" si="2334"/>
        <v>1955</v>
      </c>
      <c r="C421" s="42">
        <f t="shared" si="2267"/>
        <v>7278.2489999999998</v>
      </c>
      <c r="D421" s="42">
        <f t="shared" si="2267"/>
        <v>3895.212</v>
      </c>
      <c r="E421" s="42">
        <f t="shared" si="2267"/>
        <v>19454.57</v>
      </c>
      <c r="F421" s="42">
        <f t="shared" si="2267"/>
        <v>9550.223</v>
      </c>
      <c r="G421" s="42"/>
      <c r="H421" s="42">
        <f t="shared" si="2268"/>
        <v>40178.254000000001</v>
      </c>
      <c r="I421" s="1"/>
      <c r="J421" s="1"/>
      <c r="K421" s="525"/>
      <c r="L421" s="42"/>
      <c r="M421" s="42">
        <f>[10]Commercial_Total!D347</f>
        <v>3709.9169498937176</v>
      </c>
      <c r="N421" s="42"/>
      <c r="O421" s="42"/>
      <c r="P421" s="42"/>
      <c r="Q421" s="42"/>
      <c r="R421" s="27"/>
      <c r="S421" s="27"/>
      <c r="T421" s="1"/>
      <c r="U421" s="1"/>
      <c r="V421" s="1"/>
      <c r="W421" s="1"/>
      <c r="X421" s="1"/>
      <c r="Y421" s="1"/>
      <c r="AA421" s="231"/>
      <c r="AB421" s="231">
        <f t="shared" si="2306"/>
        <v>30679.715723217607</v>
      </c>
      <c r="AC421" s="231"/>
      <c r="AD421" s="51"/>
      <c r="AE421" s="23"/>
      <c r="AF421" s="42">
        <f t="shared" si="2269"/>
        <v>2871.2</v>
      </c>
      <c r="AI421" s="267" t="e">
        <f t="shared" si="2270"/>
        <v>#DIV/0!</v>
      </c>
      <c r="AJ421" s="267">
        <f t="shared" si="2271"/>
        <v>120.92409797285539</v>
      </c>
      <c r="AK421" s="267"/>
      <c r="AL421" s="51" t="e">
        <f t="shared" si="2272"/>
        <v>#DIV/0!</v>
      </c>
      <c r="AO421" s="34">
        <f t="shared" si="2273"/>
        <v>0</v>
      </c>
      <c r="AP421" s="34">
        <f t="shared" si="2307"/>
        <v>13.993540679855114</v>
      </c>
      <c r="AR421" s="26" t="e">
        <f t="shared" si="2274"/>
        <v>#DIV/0!</v>
      </c>
      <c r="AS421" s="26">
        <f t="shared" si="2275"/>
        <v>0.61266258341623447</v>
      </c>
      <c r="AT421" s="26"/>
      <c r="AU421" s="26"/>
      <c r="AV421" s="26"/>
      <c r="AW421" s="26">
        <f t="shared" si="2276"/>
        <v>0</v>
      </c>
      <c r="AZ421" s="34">
        <f t="shared" si="2308"/>
        <v>0</v>
      </c>
      <c r="BA421" s="34">
        <f t="shared" si="2309"/>
        <v>10.685328685991086</v>
      </c>
      <c r="BB421" s="34">
        <f t="shared" si="2310"/>
        <v>0</v>
      </c>
      <c r="BC421" s="368">
        <f t="shared" si="2311"/>
        <v>0</v>
      </c>
      <c r="BE421" s="34"/>
      <c r="BF421" s="26"/>
      <c r="BG421" s="26"/>
      <c r="BI421" s="51"/>
      <c r="BJ421" s="258">
        <f>[10]Commercial_Total!Y347</f>
        <v>0.60633744364207931</v>
      </c>
      <c r="BK421" s="51"/>
      <c r="BL421" s="51"/>
      <c r="BM421" s="1"/>
      <c r="BO421" s="1"/>
      <c r="BP421" s="258">
        <f>[10]Commercial_Total!X347</f>
        <v>1.010431715607339</v>
      </c>
      <c r="BQ421" s="1"/>
      <c r="BR421" s="51"/>
      <c r="BS421" s="1"/>
      <c r="CA421" s="83">
        <f t="shared" si="2335"/>
        <v>0.36110726817673022</v>
      </c>
      <c r="CB421" s="83">
        <f t="shared" si="2277"/>
        <v>1.4575922391363738</v>
      </c>
      <c r="CC421" s="83" t="str">
        <f t="shared" si="2278"/>
        <v>NA</v>
      </c>
      <c r="CD421" s="83" t="str">
        <f t="shared" si="2279"/>
        <v>NA</v>
      </c>
      <c r="CE421" s="83" t="str">
        <f t="shared" si="2280"/>
        <v>NA</v>
      </c>
      <c r="CF421" s="83" t="str">
        <f t="shared" si="2281"/>
        <v>NA</v>
      </c>
      <c r="CG421" s="84" t="str">
        <f t="shared" si="2312"/>
        <v xml:space="preserve">NA </v>
      </c>
      <c r="CH421" s="84" t="str">
        <f t="shared" si="2282"/>
        <v>NA</v>
      </c>
      <c r="CI421" s="9"/>
      <c r="CJ421" s="84" t="str">
        <f t="shared" si="2313"/>
        <v xml:space="preserve">NA </v>
      </c>
      <c r="CK421" s="26"/>
      <c r="CL421" s="87" t="e">
        <f t="shared" si="2283"/>
        <v>#DIV/0!</v>
      </c>
      <c r="CM421" s="87">
        <f t="shared" si="2314"/>
        <v>0</v>
      </c>
      <c r="CN421" s="92">
        <f t="shared" si="2315"/>
        <v>0</v>
      </c>
      <c r="CO421" s="92">
        <f t="shared" si="2316"/>
        <v>0</v>
      </c>
      <c r="CP421" s="5">
        <f t="shared" si="2284"/>
        <v>0</v>
      </c>
      <c r="CQ421" s="91">
        <f t="shared" si="2285"/>
        <v>0</v>
      </c>
      <c r="CR421" s="37" t="e">
        <f t="shared" si="2286"/>
        <v>#VALUE!</v>
      </c>
      <c r="CS421" t="e">
        <f t="shared" si="2287"/>
        <v>#VALUE!</v>
      </c>
      <c r="CT421" s="84" t="str">
        <f t="shared" si="2288"/>
        <v xml:space="preserve">NA </v>
      </c>
      <c r="CU421" s="205"/>
      <c r="CV421" s="244"/>
      <c r="CW421" s="5"/>
      <c r="CX421" s="26" t="e">
        <f t="shared" si="2317"/>
        <v>#DIV/0!</v>
      </c>
      <c r="CY421" s="26" t="e">
        <f t="shared" si="2318"/>
        <v>#DIV/0!</v>
      </c>
      <c r="CZ421" s="26" t="e">
        <f t="shared" si="2319"/>
        <v>#DIV/0!</v>
      </c>
      <c r="DA421" s="26" t="e">
        <f t="shared" si="2289"/>
        <v>#DIV/0!</v>
      </c>
      <c r="DB421" s="26"/>
      <c r="DC421" t="e">
        <f t="shared" si="2320"/>
        <v>#DIV/0!</v>
      </c>
      <c r="DE421" s="26" t="e">
        <f t="shared" si="2336"/>
        <v>#DIV/0!</v>
      </c>
      <c r="DF421" s="26" t="e">
        <f t="shared" si="2337"/>
        <v>#DIV/0!</v>
      </c>
      <c r="DG421" s="26" t="e">
        <f t="shared" si="2338"/>
        <v>#DIV/0!</v>
      </c>
      <c r="DH421" s="26" t="e">
        <f t="shared" si="2339"/>
        <v>#DIV/0!</v>
      </c>
      <c r="DI421" s="26"/>
      <c r="DJ421" s="26" t="e">
        <f t="shared" si="2340"/>
        <v>#DIV/0!</v>
      </c>
      <c r="DK421" s="26"/>
      <c r="DL421" s="26" t="e">
        <f t="shared" si="2341"/>
        <v>#DIV/0!</v>
      </c>
      <c r="DM421" s="26" t="e">
        <f t="shared" si="2342"/>
        <v>#DIV/0!</v>
      </c>
      <c r="DN421" s="26" t="e">
        <f t="shared" si="2343"/>
        <v>#DIV/0!</v>
      </c>
      <c r="DO421" s="26" t="e">
        <f t="shared" si="2344"/>
        <v>#DIV/0!</v>
      </c>
      <c r="DP421" s="26"/>
      <c r="DQ421" s="26" t="e">
        <f t="shared" si="2345"/>
        <v>#DIV/0!</v>
      </c>
      <c r="DR421" s="26"/>
      <c r="DS421" s="26"/>
      <c r="DT421" s="26" t="e">
        <f t="shared" si="2346"/>
        <v>#DIV/0!</v>
      </c>
      <c r="DU421" s="26">
        <f t="shared" si="2347"/>
        <v>3.1262684821085261E-2</v>
      </c>
      <c r="DV421" s="26" t="e">
        <f t="shared" si="2348"/>
        <v>#DIV/0!</v>
      </c>
      <c r="DW421" s="26" t="e">
        <f t="shared" si="2349"/>
        <v>#DIV/0!</v>
      </c>
      <c r="DX421" s="26"/>
      <c r="DZ421" s="26" t="e">
        <f t="shared" si="2361"/>
        <v>#DIV/0!</v>
      </c>
      <c r="EA421" s="26">
        <f t="shared" si="2350"/>
        <v>1</v>
      </c>
      <c r="EB421" s="26">
        <f t="shared" si="2290"/>
        <v>1.2027529592026753</v>
      </c>
      <c r="ED421" s="26" t="e">
        <f t="shared" si="2321"/>
        <v>#DIV/0!</v>
      </c>
      <c r="EE421" s="26">
        <f t="shared" si="2322"/>
        <v>-4.3632574626375181E-2</v>
      </c>
      <c r="EF421" s="26" t="e">
        <f t="shared" si="2323"/>
        <v>#DIV/0!</v>
      </c>
      <c r="EG421" s="26" t="e">
        <f t="shared" si="2324"/>
        <v>#DIV/0!</v>
      </c>
      <c r="EH421" s="26"/>
      <c r="EJ421" s="26" t="e">
        <f t="shared" si="2325"/>
        <v>#DIV/0!</v>
      </c>
      <c r="EK421" s="26">
        <f t="shared" si="2351"/>
        <v>1</v>
      </c>
      <c r="EL421" s="26">
        <f t="shared" si="2291"/>
        <v>1.1427833813443911</v>
      </c>
      <c r="EO421" s="26" t="e">
        <f t="shared" si="2352"/>
        <v>#DIV/0!</v>
      </c>
      <c r="EP421" s="26">
        <f t="shared" si="2353"/>
        <v>4.6351446091923796E-3</v>
      </c>
      <c r="EQ421" s="26" t="e">
        <f t="shared" si="2354"/>
        <v>#DIV/0!</v>
      </c>
      <c r="ER421" s="26" t="e">
        <f t="shared" si="2355"/>
        <v>#DIV/0!</v>
      </c>
      <c r="EU421" s="26" t="e">
        <f t="shared" si="2356"/>
        <v>#DIV/0!</v>
      </c>
      <c r="EV421" s="26">
        <f t="shared" si="2357"/>
        <v>1</v>
      </c>
      <c r="EW421" s="26">
        <f t="shared" si="2292"/>
        <v>1.1901245900194317</v>
      </c>
      <c r="EX421" s="26"/>
      <c r="EY421" s="26" t="e">
        <f t="shared" si="2326"/>
        <v>#DIV/0!</v>
      </c>
      <c r="EZ421" s="26">
        <f t="shared" si="2327"/>
        <v>2.6627540211892758E-2</v>
      </c>
      <c r="FA421" s="26" t="e">
        <f t="shared" si="2328"/>
        <v>#DIV/0!</v>
      </c>
      <c r="FB421" s="26" t="e">
        <f t="shared" si="2329"/>
        <v>#DIV/0!</v>
      </c>
      <c r="FC421" s="26"/>
      <c r="FD421" s="26"/>
      <c r="FE421" s="26" t="e">
        <f t="shared" si="2358"/>
        <v>#DIV/0!</v>
      </c>
      <c r="FF421" s="26">
        <f t="shared" si="2359"/>
        <v>1</v>
      </c>
      <c r="FG421" s="26">
        <f t="shared" si="2293"/>
        <v>0.95564604357743488</v>
      </c>
      <c r="FW421" s="26">
        <f t="shared" si="2294"/>
        <v>0.36110726817673022</v>
      </c>
      <c r="FY421" s="8">
        <f t="shared" si="2360"/>
        <v>6</v>
      </c>
      <c r="FZ421" t="b">
        <f t="shared" si="2330"/>
        <v>1</v>
      </c>
      <c r="GD421" s="11"/>
      <c r="GE421" s="11"/>
      <c r="GF421" s="11"/>
      <c r="GG421" s="17">
        <f t="shared" ca="1" si="2295"/>
        <v>1991</v>
      </c>
      <c r="GH421" s="18">
        <f t="shared" ca="1" si="2296"/>
        <v>1.1766170718516933</v>
      </c>
      <c r="GI421" s="18">
        <f t="shared" ca="1" si="2297"/>
        <v>0.91868836804790954</v>
      </c>
      <c r="GJ421" s="18">
        <f t="shared" ca="1" si="2298"/>
        <v>0.96359306272659739</v>
      </c>
      <c r="GK421" s="94">
        <f t="shared" ca="1" si="2331"/>
        <v>1.041590541950719</v>
      </c>
      <c r="GM421">
        <f t="shared" ca="1" si="2332"/>
        <v>1991</v>
      </c>
      <c r="GN421" s="18">
        <f t="shared" ca="1" si="2299"/>
        <v>0.99254856894561039</v>
      </c>
      <c r="GO421" s="18">
        <f t="shared" ca="1" si="2300"/>
        <v>1.0581556152567946</v>
      </c>
      <c r="GP421" s="18">
        <f t="shared" ca="1" si="2301"/>
        <v>0.99409825609064129</v>
      </c>
      <c r="GQ421" s="18">
        <f t="shared" ca="1" si="2302"/>
        <v>0.91712551484926064</v>
      </c>
      <c r="GR421" s="18">
        <f t="shared" si="2303"/>
        <v>1.015983224822564</v>
      </c>
      <c r="GU421" s="26">
        <f t="shared" ca="1" si="2304"/>
        <v>0.97899438728561949</v>
      </c>
      <c r="GV421" s="26">
        <f t="shared" ca="1" si="2333"/>
        <v>0.96359306272659739</v>
      </c>
      <c r="GW421">
        <f t="shared" si="2305"/>
        <v>1.015983224822564</v>
      </c>
    </row>
    <row r="422" spans="1:205" x14ac:dyDescent="0.2">
      <c r="A422" t="s">
        <v>563</v>
      </c>
      <c r="B422" s="1">
        <f t="shared" si="2334"/>
        <v>1956</v>
      </c>
      <c r="C422" s="42">
        <f t="shared" si="2267"/>
        <v>7663.0060000000003</v>
      </c>
      <c r="D422" s="42">
        <f t="shared" si="2267"/>
        <v>4022.9349999999999</v>
      </c>
      <c r="E422" s="42">
        <f t="shared" si="2267"/>
        <v>20176.606</v>
      </c>
      <c r="F422" s="42">
        <f t="shared" si="2267"/>
        <v>9859.3850000000002</v>
      </c>
      <c r="G422" s="42"/>
      <c r="H422" s="42">
        <f t="shared" si="2268"/>
        <v>41721.932000000001</v>
      </c>
      <c r="I422" s="1"/>
      <c r="J422" s="1"/>
      <c r="K422" s="525"/>
      <c r="L422" s="42"/>
      <c r="M422" s="42">
        <f>[10]Commercial_Total!D348</f>
        <v>3854.9455332367625</v>
      </c>
      <c r="N422" s="42"/>
      <c r="O422" s="42"/>
      <c r="P422" s="42"/>
      <c r="Q422" s="42"/>
      <c r="R422" s="27"/>
      <c r="S422" s="27"/>
      <c r="T422" s="1"/>
      <c r="U422" s="1"/>
      <c r="V422" s="1"/>
      <c r="W422" s="1"/>
      <c r="X422" s="1"/>
      <c r="Y422" s="1"/>
      <c r="AA422" s="231"/>
      <c r="AB422" s="231">
        <f t="shared" si="2306"/>
        <v>31512.619132312589</v>
      </c>
      <c r="AC422" s="231"/>
      <c r="AD422" s="51"/>
      <c r="AE422" s="23"/>
      <c r="AF422" s="42">
        <f t="shared" si="2269"/>
        <v>2932.4</v>
      </c>
      <c r="AI422" s="267" t="e">
        <f t="shared" si="2270"/>
        <v>#DIV/0!</v>
      </c>
      <c r="AJ422" s="267">
        <f t="shared" si="2271"/>
        <v>122.33021689028558</v>
      </c>
      <c r="AK422" s="267"/>
      <c r="AL422" s="51" t="e">
        <f t="shared" si="2272"/>
        <v>#DIV/0!</v>
      </c>
      <c r="AO422" s="34">
        <f t="shared" si="2273"/>
        <v>0</v>
      </c>
      <c r="AP422" s="34">
        <f t="shared" si="2307"/>
        <v>14.227912972309371</v>
      </c>
      <c r="AR422" s="26" t="e">
        <f t="shared" si="2274"/>
        <v>#DIV/0!</v>
      </c>
      <c r="AS422" s="26">
        <f t="shared" si="2275"/>
        <v>0.61978669236544159</v>
      </c>
      <c r="AT422" s="26"/>
      <c r="AU422" s="26"/>
      <c r="AV422" s="26"/>
      <c r="AW422" s="26">
        <f t="shared" si="2276"/>
        <v>0</v>
      </c>
      <c r="AZ422" s="34">
        <f t="shared" si="2308"/>
        <v>0</v>
      </c>
      <c r="BA422" s="34">
        <f t="shared" si="2309"/>
        <v>10.74635763617262</v>
      </c>
      <c r="BB422" s="34">
        <f t="shared" si="2310"/>
        <v>0</v>
      </c>
      <c r="BC422" s="368">
        <f t="shared" si="2311"/>
        <v>0</v>
      </c>
      <c r="BE422" s="34"/>
      <c r="BF422" s="26"/>
      <c r="BG422" s="26"/>
      <c r="BI422" s="51"/>
      <c r="BJ422" s="258">
        <f>[10]Commercial_Total!Y348</f>
        <v>0.6236308346548104</v>
      </c>
      <c r="BK422" s="51"/>
      <c r="BL422" s="51"/>
      <c r="BM422" s="1"/>
      <c r="BO422" s="1"/>
      <c r="BP422" s="258">
        <f>[10]Commercial_Total!X348</f>
        <v>0.99383586879327968</v>
      </c>
      <c r="BQ422" s="1"/>
      <c r="BR422" s="51"/>
      <c r="BS422" s="1"/>
      <c r="CA422" s="83">
        <f t="shared" si="2335"/>
        <v>0.36880431638389655</v>
      </c>
      <c r="CB422" s="83">
        <f t="shared" si="2277"/>
        <v>1.482004876535693</v>
      </c>
      <c r="CC422" s="83" t="str">
        <f t="shared" si="2278"/>
        <v>NA</v>
      </c>
      <c r="CD422" s="83" t="str">
        <f t="shared" si="2279"/>
        <v>NA</v>
      </c>
      <c r="CE422" s="83" t="str">
        <f t="shared" si="2280"/>
        <v>NA</v>
      </c>
      <c r="CF422" s="83" t="str">
        <f t="shared" si="2281"/>
        <v>NA</v>
      </c>
      <c r="CG422" s="84" t="str">
        <f t="shared" si="2312"/>
        <v xml:space="preserve">NA </v>
      </c>
      <c r="CH422" s="84" t="str">
        <f t="shared" si="2282"/>
        <v>NA</v>
      </c>
      <c r="CI422" s="9"/>
      <c r="CJ422" s="84" t="str">
        <f t="shared" si="2313"/>
        <v xml:space="preserve">NA </v>
      </c>
      <c r="CK422" s="26"/>
      <c r="CL422" s="87" t="e">
        <f t="shared" si="2283"/>
        <v>#DIV/0!</v>
      </c>
      <c r="CM422" s="87">
        <f t="shared" si="2314"/>
        <v>0</v>
      </c>
      <c r="CN422" s="92">
        <f t="shared" si="2315"/>
        <v>0</v>
      </c>
      <c r="CO422" s="92">
        <f t="shared" si="2316"/>
        <v>0</v>
      </c>
      <c r="CP422" s="5">
        <f t="shared" si="2284"/>
        <v>0</v>
      </c>
      <c r="CQ422" s="91">
        <f t="shared" si="2285"/>
        <v>0</v>
      </c>
      <c r="CR422" s="37" t="e">
        <f t="shared" si="2286"/>
        <v>#VALUE!</v>
      </c>
      <c r="CS422" t="e">
        <f t="shared" si="2287"/>
        <v>#VALUE!</v>
      </c>
      <c r="CT422" s="84" t="str">
        <f t="shared" si="2288"/>
        <v xml:space="preserve">NA </v>
      </c>
      <c r="CU422" s="205"/>
      <c r="CV422" s="244"/>
      <c r="CW422" s="5"/>
      <c r="CX422" s="26" t="e">
        <f t="shared" si="2317"/>
        <v>#DIV/0!</v>
      </c>
      <c r="CY422" s="26" t="e">
        <f t="shared" si="2318"/>
        <v>#DIV/0!</v>
      </c>
      <c r="CZ422" s="26" t="e">
        <f t="shared" si="2319"/>
        <v>#DIV/0!</v>
      </c>
      <c r="DA422" s="26" t="e">
        <f t="shared" si="2289"/>
        <v>#DIV/0!</v>
      </c>
      <c r="DB422" s="26"/>
      <c r="DC422" t="e">
        <f t="shared" si="2320"/>
        <v>#DIV/0!</v>
      </c>
      <c r="DE422" s="26" t="e">
        <f t="shared" si="2336"/>
        <v>#DIV/0!</v>
      </c>
      <c r="DF422" s="26" t="e">
        <f t="shared" si="2337"/>
        <v>#DIV/0!</v>
      </c>
      <c r="DG422" s="26" t="e">
        <f t="shared" si="2338"/>
        <v>#DIV/0!</v>
      </c>
      <c r="DH422" s="26" t="e">
        <f t="shared" si="2339"/>
        <v>#DIV/0!</v>
      </c>
      <c r="DI422" s="26"/>
      <c r="DJ422" s="26" t="e">
        <f t="shared" si="2340"/>
        <v>#DIV/0!</v>
      </c>
      <c r="DK422" s="26"/>
      <c r="DL422" s="26" t="e">
        <f t="shared" si="2341"/>
        <v>#DIV/0!</v>
      </c>
      <c r="DM422" s="26" t="e">
        <f t="shared" si="2342"/>
        <v>#DIV/0!</v>
      </c>
      <c r="DN422" s="26" t="e">
        <f t="shared" si="2343"/>
        <v>#DIV/0!</v>
      </c>
      <c r="DO422" s="26" t="e">
        <f t="shared" si="2344"/>
        <v>#DIV/0!</v>
      </c>
      <c r="DP422" s="26"/>
      <c r="DQ422" s="26" t="e">
        <f t="shared" si="2345"/>
        <v>#DIV/0!</v>
      </c>
      <c r="DR422" s="26"/>
      <c r="DS422" s="26"/>
      <c r="DT422" s="26" t="e">
        <f t="shared" si="2346"/>
        <v>#DIV/0!</v>
      </c>
      <c r="DU422" s="26">
        <f t="shared" si="2347"/>
        <v>1.1561024762832925E-2</v>
      </c>
      <c r="DV422" s="26" t="e">
        <f t="shared" si="2348"/>
        <v>#DIV/0!</v>
      </c>
      <c r="DW422" s="26" t="e">
        <f t="shared" si="2349"/>
        <v>#DIV/0!</v>
      </c>
      <c r="DX422" s="26"/>
      <c r="DZ422" s="26" t="e">
        <f t="shared" si="2361"/>
        <v>#DIV/0!</v>
      </c>
      <c r="EA422" s="26">
        <f t="shared" si="2350"/>
        <v>1</v>
      </c>
      <c r="EB422" s="26">
        <f t="shared" si="2290"/>
        <v>1.2027529592026753</v>
      </c>
      <c r="ED422" s="26" t="e">
        <f t="shared" si="2321"/>
        <v>#DIV/0!</v>
      </c>
      <c r="EE422" s="26">
        <f t="shared" si="2322"/>
        <v>5.6952228791595158E-3</v>
      </c>
      <c r="EF422" s="26" t="e">
        <f t="shared" si="2323"/>
        <v>#DIV/0!</v>
      </c>
      <c r="EG422" s="26" t="e">
        <f t="shared" si="2324"/>
        <v>#DIV/0!</v>
      </c>
      <c r="EH422" s="26"/>
      <c r="EJ422" s="26" t="e">
        <f t="shared" si="2325"/>
        <v>#DIV/0!</v>
      </c>
      <c r="EK422" s="26">
        <f t="shared" si="2351"/>
        <v>1</v>
      </c>
      <c r="EL422" s="26">
        <f t="shared" si="2291"/>
        <v>1.1427833813443911</v>
      </c>
      <c r="EO422" s="26" t="e">
        <f t="shared" si="2352"/>
        <v>#DIV/0!</v>
      </c>
      <c r="EP422" s="26">
        <f t="shared" si="2353"/>
        <v>2.8121913382463826E-2</v>
      </c>
      <c r="EQ422" s="26" t="e">
        <f t="shared" si="2354"/>
        <v>#DIV/0!</v>
      </c>
      <c r="ER422" s="26" t="e">
        <f t="shared" si="2355"/>
        <v>#DIV/0!</v>
      </c>
      <c r="EU422" s="26" t="e">
        <f t="shared" si="2356"/>
        <v>#DIV/0!</v>
      </c>
      <c r="EV422" s="26">
        <f t="shared" si="2357"/>
        <v>1</v>
      </c>
      <c r="EW422" s="26">
        <f t="shared" si="2292"/>
        <v>1.1901245900194317</v>
      </c>
      <c r="EX422" s="26"/>
      <c r="EY422" s="26" t="e">
        <f t="shared" si="2326"/>
        <v>#DIV/0!</v>
      </c>
      <c r="EZ422" s="26">
        <f t="shared" si="2327"/>
        <v>-1.6560888619630801E-2</v>
      </c>
      <c r="FA422" s="26" t="e">
        <f t="shared" si="2328"/>
        <v>#DIV/0!</v>
      </c>
      <c r="FB422" s="26" t="e">
        <f t="shared" si="2329"/>
        <v>#DIV/0!</v>
      </c>
      <c r="FC422" s="26"/>
      <c r="FD422" s="26"/>
      <c r="FE422" s="26" t="e">
        <f t="shared" si="2358"/>
        <v>#DIV/0!</v>
      </c>
      <c r="FF422" s="26">
        <f t="shared" si="2359"/>
        <v>1</v>
      </c>
      <c r="FG422" s="26">
        <f t="shared" si="2293"/>
        <v>0.95564604357743488</v>
      </c>
      <c r="FW422" s="26">
        <f t="shared" si="2294"/>
        <v>0.36880431638389655</v>
      </c>
      <c r="FY422" s="8">
        <f t="shared" si="2360"/>
        <v>7</v>
      </c>
      <c r="FZ422" t="b">
        <f t="shared" si="2330"/>
        <v>1</v>
      </c>
      <c r="GD422" s="11"/>
      <c r="GE422" s="11"/>
      <c r="GF422" s="11"/>
      <c r="GG422" s="17">
        <f t="shared" ca="1" si="2295"/>
        <v>1992</v>
      </c>
      <c r="GH422" s="18">
        <f t="shared" ca="1" si="2296"/>
        <v>1.2180578787840675</v>
      </c>
      <c r="GI422" s="18">
        <f t="shared" ca="1" si="2297"/>
        <v>0.90594347837012712</v>
      </c>
      <c r="GJ422" s="18">
        <f t="shared" ca="1" si="2298"/>
        <v>0.96119834409856031</v>
      </c>
      <c r="GK422" s="94">
        <f t="shared" ca="1" si="2331"/>
        <v>1.0606742905358646</v>
      </c>
      <c r="GM422">
        <f t="shared" ca="1" si="2332"/>
        <v>1992</v>
      </c>
      <c r="GN422" s="18">
        <f t="shared" ca="1" si="2299"/>
        <v>0.98027583104418303</v>
      </c>
      <c r="GO422" s="18">
        <f t="shared" ca="1" si="2300"/>
        <v>1.0675682740056098</v>
      </c>
      <c r="GP422" s="18">
        <f t="shared" ca="1" si="2301"/>
        <v>0.99054426271314044</v>
      </c>
      <c r="GQ422" s="18">
        <f t="shared" ca="1" si="2302"/>
        <v>0.91685612668643213</v>
      </c>
      <c r="GR422" s="18">
        <f t="shared" si="2303"/>
        <v>1.0147961045294713</v>
      </c>
      <c r="GU422" s="26">
        <f t="shared" ca="1" si="2304"/>
        <v>0.97542033527139727</v>
      </c>
      <c r="GV422" s="26">
        <f t="shared" ca="1" si="2333"/>
        <v>0.96119834409856031</v>
      </c>
      <c r="GW422">
        <f t="shared" si="2305"/>
        <v>1.0147961045294713</v>
      </c>
    </row>
    <row r="423" spans="1:205" x14ac:dyDescent="0.2">
      <c r="A423" t="s">
        <v>563</v>
      </c>
      <c r="B423" s="1">
        <f t="shared" si="2334"/>
        <v>1957</v>
      </c>
      <c r="C423" s="42">
        <f t="shared" si="2267"/>
        <v>7712.2889999999998</v>
      </c>
      <c r="D423" s="42">
        <f t="shared" si="2267"/>
        <v>3960.8629999999998</v>
      </c>
      <c r="E423" s="42">
        <f t="shared" si="2267"/>
        <v>20184.594000000001</v>
      </c>
      <c r="F423" s="42">
        <f t="shared" si="2267"/>
        <v>9896.2900000000009</v>
      </c>
      <c r="G423" s="42"/>
      <c r="H423" s="42">
        <f t="shared" si="2268"/>
        <v>41754.036</v>
      </c>
      <c r="I423" s="1"/>
      <c r="J423" s="1"/>
      <c r="K423" s="525"/>
      <c r="L423" s="42"/>
      <c r="M423" s="42">
        <f>[10]Commercial_Total!D349</f>
        <v>3797.5182277863737</v>
      </c>
      <c r="N423" s="42"/>
      <c r="O423" s="42"/>
      <c r="P423" s="42"/>
      <c r="Q423" s="42"/>
      <c r="R423" s="27"/>
      <c r="S423" s="27"/>
      <c r="T423" s="1"/>
      <c r="U423" s="1"/>
      <c r="V423" s="1"/>
      <c r="W423" s="1"/>
      <c r="X423" s="1"/>
      <c r="Y423" s="1"/>
      <c r="AA423" s="231"/>
      <c r="AB423" s="231">
        <f t="shared" si="2306"/>
        <v>32345.382764320952</v>
      </c>
      <c r="AC423" s="231"/>
      <c r="AD423" s="51"/>
      <c r="AE423" s="23"/>
      <c r="AF423" s="42">
        <f t="shared" si="2269"/>
        <v>2994.1</v>
      </c>
      <c r="AI423" s="267" t="e">
        <f t="shared" si="2270"/>
        <v>#DIV/0!</v>
      </c>
      <c r="AJ423" s="267">
        <f t="shared" si="2271"/>
        <v>117.40526477786133</v>
      </c>
      <c r="AK423" s="267"/>
      <c r="AL423" s="51" t="e">
        <f t="shared" si="2272"/>
        <v>#DIV/0!</v>
      </c>
      <c r="AO423" s="34">
        <f t="shared" si="2273"/>
        <v>0</v>
      </c>
      <c r="AP423" s="34">
        <f t="shared" si="2307"/>
        <v>13.945438028121973</v>
      </c>
      <c r="AR423" s="26" t="e">
        <f t="shared" si="2274"/>
        <v>#DIV/0!</v>
      </c>
      <c r="AS423" s="26">
        <f t="shared" si="2275"/>
        <v>0.59483439637993507</v>
      </c>
      <c r="AT423" s="26"/>
      <c r="AU423" s="26"/>
      <c r="AV423" s="26"/>
      <c r="AW423" s="26">
        <f t="shared" si="2276"/>
        <v>0</v>
      </c>
      <c r="AZ423" s="34">
        <f t="shared" si="2308"/>
        <v>0</v>
      </c>
      <c r="BA423" s="34">
        <f t="shared" si="2309"/>
        <v>10.803040233900321</v>
      </c>
      <c r="BB423" s="34">
        <f t="shared" si="2310"/>
        <v>0</v>
      </c>
      <c r="BC423" s="368">
        <f t="shared" si="2311"/>
        <v>0</v>
      </c>
      <c r="BE423" s="34"/>
      <c r="BF423" s="26"/>
      <c r="BG423" s="26"/>
      <c r="BI423" s="51"/>
      <c r="BJ423" s="258">
        <f>[10]Commercial_Total!Y349</f>
        <v>0.5987386246410954</v>
      </c>
      <c r="BK423" s="51"/>
      <c r="BL423" s="51"/>
      <c r="BM423" s="1"/>
      <c r="BO423" s="1"/>
      <c r="BP423" s="258">
        <f>[10]Commercial_Total!X349</f>
        <v>0.99347924436393131</v>
      </c>
      <c r="BQ423" s="1"/>
      <c r="BR423" s="51"/>
      <c r="BS423" s="1"/>
      <c r="CA423" s="83">
        <f t="shared" si="2335"/>
        <v>0.37656424897184032</v>
      </c>
      <c r="CB423" s="83">
        <f t="shared" si="2277"/>
        <v>1.452581780850499</v>
      </c>
      <c r="CC423" s="83" t="str">
        <f t="shared" si="2278"/>
        <v>NA</v>
      </c>
      <c r="CD423" s="83" t="str">
        <f t="shared" si="2279"/>
        <v>NA</v>
      </c>
      <c r="CE423" s="83" t="str">
        <f t="shared" si="2280"/>
        <v>NA</v>
      </c>
      <c r="CF423" s="83" t="str">
        <f t="shared" si="2281"/>
        <v>NA</v>
      </c>
      <c r="CG423" s="84" t="str">
        <f t="shared" si="2312"/>
        <v xml:space="preserve">NA </v>
      </c>
      <c r="CH423" s="84" t="str">
        <f t="shared" si="2282"/>
        <v>NA</v>
      </c>
      <c r="CI423" s="9"/>
      <c r="CJ423" s="84" t="str">
        <f t="shared" si="2313"/>
        <v xml:space="preserve">NA </v>
      </c>
      <c r="CK423" s="26"/>
      <c r="CL423" s="87" t="e">
        <f t="shared" si="2283"/>
        <v>#DIV/0!</v>
      </c>
      <c r="CM423" s="87">
        <f t="shared" si="2314"/>
        <v>0</v>
      </c>
      <c r="CN423" s="92">
        <f t="shared" si="2315"/>
        <v>0</v>
      </c>
      <c r="CO423" s="92">
        <f t="shared" si="2316"/>
        <v>0</v>
      </c>
      <c r="CP423" s="5">
        <f t="shared" si="2284"/>
        <v>0</v>
      </c>
      <c r="CQ423" s="91">
        <f t="shared" si="2285"/>
        <v>0</v>
      </c>
      <c r="CR423" s="37" t="e">
        <f t="shared" si="2286"/>
        <v>#VALUE!</v>
      </c>
      <c r="CS423" t="e">
        <f t="shared" si="2287"/>
        <v>#VALUE!</v>
      </c>
      <c r="CT423" s="84" t="str">
        <f t="shared" si="2288"/>
        <v xml:space="preserve">NA </v>
      </c>
      <c r="CU423" s="205"/>
      <c r="CV423" s="244"/>
      <c r="CW423" s="5"/>
      <c r="CX423" s="26" t="e">
        <f t="shared" si="2317"/>
        <v>#DIV/0!</v>
      </c>
      <c r="CY423" s="26" t="e">
        <f t="shared" si="2318"/>
        <v>#DIV/0!</v>
      </c>
      <c r="CZ423" s="26" t="e">
        <f t="shared" si="2319"/>
        <v>#DIV/0!</v>
      </c>
      <c r="DA423" s="26" t="e">
        <f t="shared" si="2289"/>
        <v>#DIV/0!</v>
      </c>
      <c r="DB423" s="26"/>
      <c r="DC423" t="e">
        <f t="shared" si="2320"/>
        <v>#DIV/0!</v>
      </c>
      <c r="DE423" s="26" t="e">
        <f t="shared" si="2336"/>
        <v>#DIV/0!</v>
      </c>
      <c r="DF423" s="26" t="e">
        <f t="shared" si="2337"/>
        <v>#DIV/0!</v>
      </c>
      <c r="DG423" s="26" t="e">
        <f t="shared" si="2338"/>
        <v>#DIV/0!</v>
      </c>
      <c r="DH423" s="26" t="e">
        <f t="shared" si="2339"/>
        <v>#DIV/0!</v>
      </c>
      <c r="DI423" s="26"/>
      <c r="DJ423" s="26" t="e">
        <f t="shared" si="2340"/>
        <v>#DIV/0!</v>
      </c>
      <c r="DK423" s="26"/>
      <c r="DL423" s="26" t="e">
        <f t="shared" si="2341"/>
        <v>#DIV/0!</v>
      </c>
      <c r="DM423" s="26" t="e">
        <f t="shared" si="2342"/>
        <v>#DIV/0!</v>
      </c>
      <c r="DN423" s="26" t="e">
        <f t="shared" si="2343"/>
        <v>#DIV/0!</v>
      </c>
      <c r="DO423" s="26" t="e">
        <f t="shared" si="2344"/>
        <v>#DIV/0!</v>
      </c>
      <c r="DP423" s="26"/>
      <c r="DQ423" s="26" t="e">
        <f t="shared" si="2345"/>
        <v>#DIV/0!</v>
      </c>
      <c r="DR423" s="26"/>
      <c r="DS423" s="26"/>
      <c r="DT423" s="26" t="e">
        <f t="shared" si="2346"/>
        <v>#DIV/0!</v>
      </c>
      <c r="DU423" s="26">
        <f t="shared" si="2347"/>
        <v>-4.1092332876306994E-2</v>
      </c>
      <c r="DV423" s="26" t="e">
        <f t="shared" si="2348"/>
        <v>#DIV/0!</v>
      </c>
      <c r="DW423" s="26" t="e">
        <f t="shared" si="2349"/>
        <v>#DIV/0!</v>
      </c>
      <c r="DX423" s="26"/>
      <c r="DZ423" s="26" t="e">
        <f t="shared" si="2361"/>
        <v>#DIV/0!</v>
      </c>
      <c r="EA423" s="26">
        <f t="shared" si="2350"/>
        <v>1</v>
      </c>
      <c r="EB423" s="26">
        <f t="shared" si="2290"/>
        <v>1.2027529592026753</v>
      </c>
      <c r="ED423" s="26" t="e">
        <f t="shared" si="2321"/>
        <v>#DIV/0!</v>
      </c>
      <c r="EE423" s="26">
        <f t="shared" si="2322"/>
        <v>5.2607250369327285E-3</v>
      </c>
      <c r="EF423" s="26" t="e">
        <f t="shared" si="2323"/>
        <v>#DIV/0!</v>
      </c>
      <c r="EG423" s="26" t="e">
        <f t="shared" si="2324"/>
        <v>#DIV/0!</v>
      </c>
      <c r="EH423" s="26"/>
      <c r="EJ423" s="26" t="e">
        <f t="shared" si="2325"/>
        <v>#DIV/0!</v>
      </c>
      <c r="EK423" s="26">
        <f t="shared" si="2351"/>
        <v>1</v>
      </c>
      <c r="EL423" s="26">
        <f t="shared" si="2291"/>
        <v>1.1427833813443911</v>
      </c>
      <c r="EO423" s="26" t="e">
        <f t="shared" si="2352"/>
        <v>#DIV/0!</v>
      </c>
      <c r="EP423" s="26">
        <f t="shared" si="2353"/>
        <v>-4.073343213548828E-2</v>
      </c>
      <c r="EQ423" s="26" t="e">
        <f t="shared" si="2354"/>
        <v>#DIV/0!</v>
      </c>
      <c r="ER423" s="26" t="e">
        <f t="shared" si="2355"/>
        <v>#DIV/0!</v>
      </c>
      <c r="EU423" s="26" t="e">
        <f t="shared" si="2356"/>
        <v>#DIV/0!</v>
      </c>
      <c r="EV423" s="26">
        <f t="shared" si="2357"/>
        <v>1</v>
      </c>
      <c r="EW423" s="26">
        <f t="shared" si="2292"/>
        <v>1.1901245900194317</v>
      </c>
      <c r="EX423" s="26"/>
      <c r="EY423" s="26" t="e">
        <f t="shared" si="2326"/>
        <v>#DIV/0!</v>
      </c>
      <c r="EZ423" s="26">
        <f t="shared" si="2327"/>
        <v>-3.5890074081899957E-4</v>
      </c>
      <c r="FA423" s="26" t="e">
        <f t="shared" si="2328"/>
        <v>#DIV/0!</v>
      </c>
      <c r="FB423" s="26" t="e">
        <f t="shared" si="2329"/>
        <v>#DIV/0!</v>
      </c>
      <c r="FC423" s="26"/>
      <c r="FD423" s="26"/>
      <c r="FE423" s="26" t="e">
        <f t="shared" si="2358"/>
        <v>#DIV/0!</v>
      </c>
      <c r="FF423" s="26">
        <f t="shared" si="2359"/>
        <v>1</v>
      </c>
      <c r="FG423" s="26">
        <f t="shared" si="2293"/>
        <v>0.95564604357743488</v>
      </c>
      <c r="FW423" s="26">
        <f t="shared" si="2294"/>
        <v>0.37656424897184032</v>
      </c>
      <c r="FY423" s="8">
        <f t="shared" si="2360"/>
        <v>8</v>
      </c>
      <c r="FZ423" t="b">
        <f t="shared" si="2330"/>
        <v>1</v>
      </c>
      <c r="GD423" s="11"/>
      <c r="GE423" s="11"/>
      <c r="GF423" s="11"/>
      <c r="GG423" s="17">
        <f t="shared" ca="1" si="2295"/>
        <v>1993</v>
      </c>
      <c r="GH423" s="18">
        <f t="shared" ca="1" si="2296"/>
        <v>1.251587830614632</v>
      </c>
      <c r="GI423" s="18">
        <f t="shared" ca="1" si="2297"/>
        <v>0.9113182697408293</v>
      </c>
      <c r="GJ423" s="18">
        <f t="shared" ca="1" si="2298"/>
        <v>0.95955408705757261</v>
      </c>
      <c r="GK423" s="94">
        <f t="shared" ca="1" si="2331"/>
        <v>1.0944624559669718</v>
      </c>
      <c r="GM423">
        <f t="shared" ca="1" si="2332"/>
        <v>1993</v>
      </c>
      <c r="GN423" s="18">
        <f t="shared" ca="1" si="2299"/>
        <v>0.96213870899695453</v>
      </c>
      <c r="GO423" s="18">
        <f t="shared" ca="1" si="2300"/>
        <v>1.0629849221328616</v>
      </c>
      <c r="GP423" s="18">
        <f t="shared" ca="1" si="2301"/>
        <v>0.99728196600462227</v>
      </c>
      <c r="GQ423" s="18">
        <f t="shared" ca="1" si="2302"/>
        <v>0.92060839513039872</v>
      </c>
      <c r="GR423" s="18">
        <f t="shared" si="2303"/>
        <v>1.0144590088989907</v>
      </c>
      <c r="GU423" s="26">
        <f t="shared" ca="1" si="2304"/>
        <v>0.97342828814140081</v>
      </c>
      <c r="GV423" s="26">
        <f t="shared" ca="1" si="2333"/>
        <v>0.95955408705757261</v>
      </c>
      <c r="GW423">
        <f t="shared" si="2305"/>
        <v>1.0144590088989907</v>
      </c>
    </row>
    <row r="424" spans="1:205" x14ac:dyDescent="0.2">
      <c r="A424" t="s">
        <v>563</v>
      </c>
      <c r="B424" s="1">
        <f t="shared" si="2334"/>
        <v>1958</v>
      </c>
      <c r="C424" s="42">
        <f t="shared" si="2267"/>
        <v>8200.9850000000006</v>
      </c>
      <c r="D424" s="42">
        <f t="shared" si="2267"/>
        <v>4119.2370000000001</v>
      </c>
      <c r="E424" s="42">
        <f t="shared" si="2267"/>
        <v>19284.925999999999</v>
      </c>
      <c r="F424" s="42">
        <f t="shared" si="2267"/>
        <v>10004.123</v>
      </c>
      <c r="G424" s="42"/>
      <c r="H424" s="42">
        <f t="shared" si="2268"/>
        <v>41609.271000000001</v>
      </c>
      <c r="I424" s="1"/>
      <c r="J424" s="1"/>
      <c r="K424" s="525"/>
      <c r="L424" s="42"/>
      <c r="M424" s="42">
        <f>[10]Commercial_Total!D350</f>
        <v>3986.1166079891736</v>
      </c>
      <c r="N424" s="42"/>
      <c r="O424" s="42"/>
      <c r="P424" s="42"/>
      <c r="Q424" s="42"/>
      <c r="R424" s="27"/>
      <c r="S424" s="27"/>
      <c r="T424" s="1"/>
      <c r="U424" s="1"/>
      <c r="V424" s="1"/>
      <c r="W424" s="1"/>
      <c r="X424" s="1"/>
      <c r="Y424" s="1"/>
      <c r="AA424" s="231"/>
      <c r="AB424" s="231">
        <f t="shared" si="2306"/>
        <v>33206.848339272772</v>
      </c>
      <c r="AC424" s="231"/>
      <c r="AD424" s="51"/>
      <c r="AE424" s="23"/>
      <c r="AF424" s="42">
        <f t="shared" si="2269"/>
        <v>2972</v>
      </c>
      <c r="AI424" s="267" t="e">
        <f t="shared" si="2270"/>
        <v>#DIV/0!</v>
      </c>
      <c r="AJ424" s="267">
        <f t="shared" si="2271"/>
        <v>120.03899217604791</v>
      </c>
      <c r="AK424" s="267"/>
      <c r="AL424" s="51" t="e">
        <f t="shared" si="2272"/>
        <v>#DIV/0!</v>
      </c>
      <c r="AO424" s="34">
        <f t="shared" si="2273"/>
        <v>0</v>
      </c>
      <c r="AP424" s="34">
        <f t="shared" si="2307"/>
        <v>14.000427658142666</v>
      </c>
      <c r="AR424" s="26" t="e">
        <f t="shared" si="2274"/>
        <v>#DIV/0!</v>
      </c>
      <c r="AS424" s="26">
        <f t="shared" si="2275"/>
        <v>0.60817819020463093</v>
      </c>
      <c r="AT424" s="26"/>
      <c r="AU424" s="26"/>
      <c r="AV424" s="26"/>
      <c r="AW424" s="26">
        <f t="shared" si="2276"/>
        <v>0</v>
      </c>
      <c r="AZ424" s="34">
        <f t="shared" si="2308"/>
        <v>0</v>
      </c>
      <c r="BA424" s="34">
        <f t="shared" si="2309"/>
        <v>11.173232953994876</v>
      </c>
      <c r="BB424" s="34">
        <f t="shared" si="2310"/>
        <v>0</v>
      </c>
      <c r="BC424" s="368">
        <f t="shared" si="2311"/>
        <v>0</v>
      </c>
      <c r="BE424" s="34"/>
      <c r="BF424" s="26"/>
      <c r="BG424" s="26"/>
      <c r="BI424" s="51"/>
      <c r="BJ424" s="258">
        <f>[10]Commercial_Total!Y350</f>
        <v>0.59646245793076058</v>
      </c>
      <c r="BK424" s="51"/>
      <c r="BL424" s="51"/>
      <c r="BM424" s="1"/>
      <c r="BO424" s="1"/>
      <c r="BP424" s="258">
        <f>[10]Commercial_Total!X350</f>
        <v>1.019642027956821</v>
      </c>
      <c r="BQ424" s="1"/>
      <c r="BR424" s="51"/>
      <c r="BS424" s="1"/>
      <c r="CA424" s="83">
        <f t="shared" si="2335"/>
        <v>0.37378475934147476</v>
      </c>
      <c r="CB424" s="83">
        <f t="shared" si="2277"/>
        <v>1.45830959911929</v>
      </c>
      <c r="CC424" s="83" t="str">
        <f t="shared" si="2278"/>
        <v>NA</v>
      </c>
      <c r="CD424" s="83" t="str">
        <f t="shared" si="2279"/>
        <v>NA</v>
      </c>
      <c r="CE424" s="83" t="str">
        <f t="shared" si="2280"/>
        <v>NA</v>
      </c>
      <c r="CF424" s="83" t="str">
        <f t="shared" si="2281"/>
        <v>NA</v>
      </c>
      <c r="CG424" s="84" t="str">
        <f t="shared" si="2312"/>
        <v xml:space="preserve">NA </v>
      </c>
      <c r="CH424" s="84" t="str">
        <f t="shared" si="2282"/>
        <v>NA</v>
      </c>
      <c r="CI424" s="9"/>
      <c r="CJ424" s="84" t="str">
        <f t="shared" si="2313"/>
        <v xml:space="preserve">NA </v>
      </c>
      <c r="CK424" s="26"/>
      <c r="CL424" s="87" t="e">
        <f t="shared" si="2283"/>
        <v>#DIV/0!</v>
      </c>
      <c r="CM424" s="87">
        <f t="shared" si="2314"/>
        <v>0</v>
      </c>
      <c r="CN424" s="92">
        <f t="shared" si="2315"/>
        <v>0</v>
      </c>
      <c r="CO424" s="92">
        <f t="shared" si="2316"/>
        <v>0</v>
      </c>
      <c r="CP424" s="5">
        <f t="shared" si="2284"/>
        <v>0</v>
      </c>
      <c r="CQ424" s="91">
        <f t="shared" si="2285"/>
        <v>0</v>
      </c>
      <c r="CR424" s="37" t="e">
        <f t="shared" si="2286"/>
        <v>#VALUE!</v>
      </c>
      <c r="CS424" t="e">
        <f t="shared" si="2287"/>
        <v>#VALUE!</v>
      </c>
      <c r="CT424" s="84" t="str">
        <f t="shared" si="2288"/>
        <v xml:space="preserve">NA </v>
      </c>
      <c r="CU424" s="205"/>
      <c r="CV424" s="244"/>
      <c r="CW424" s="5"/>
      <c r="CX424" s="26" t="e">
        <f t="shared" si="2317"/>
        <v>#DIV/0!</v>
      </c>
      <c r="CY424" s="26" t="e">
        <f t="shared" si="2318"/>
        <v>#DIV/0!</v>
      </c>
      <c r="CZ424" s="26" t="e">
        <f t="shared" si="2319"/>
        <v>#DIV/0!</v>
      </c>
      <c r="DA424" s="26" t="e">
        <f t="shared" si="2289"/>
        <v>#DIV/0!</v>
      </c>
      <c r="DB424" s="26"/>
      <c r="DC424" t="e">
        <f t="shared" si="2320"/>
        <v>#DIV/0!</v>
      </c>
      <c r="DE424" s="26" t="e">
        <f t="shared" si="2336"/>
        <v>#DIV/0!</v>
      </c>
      <c r="DF424" s="26" t="e">
        <f t="shared" si="2337"/>
        <v>#DIV/0!</v>
      </c>
      <c r="DG424" s="26" t="e">
        <f t="shared" si="2338"/>
        <v>#DIV/0!</v>
      </c>
      <c r="DH424" s="26" t="e">
        <f t="shared" si="2339"/>
        <v>#DIV/0!</v>
      </c>
      <c r="DI424" s="26"/>
      <c r="DJ424" s="26" t="e">
        <f t="shared" si="2340"/>
        <v>#DIV/0!</v>
      </c>
      <c r="DK424" s="26"/>
      <c r="DL424" s="26" t="e">
        <f t="shared" si="2341"/>
        <v>#DIV/0!</v>
      </c>
      <c r="DM424" s="26" t="e">
        <f t="shared" si="2342"/>
        <v>#DIV/0!</v>
      </c>
      <c r="DN424" s="26" t="e">
        <f t="shared" si="2343"/>
        <v>#DIV/0!</v>
      </c>
      <c r="DO424" s="26" t="e">
        <f t="shared" si="2344"/>
        <v>#DIV/0!</v>
      </c>
      <c r="DP424" s="26"/>
      <c r="DQ424" s="26" t="e">
        <f t="shared" si="2345"/>
        <v>#DIV/0!</v>
      </c>
      <c r="DR424" s="26"/>
      <c r="DS424" s="26"/>
      <c r="DT424" s="26" t="e">
        <f t="shared" si="2346"/>
        <v>#DIV/0!</v>
      </c>
      <c r="DU424" s="26">
        <f t="shared" si="2347"/>
        <v>2.2184873628195542E-2</v>
      </c>
      <c r="DV424" s="26" t="e">
        <f t="shared" si="2348"/>
        <v>#DIV/0!</v>
      </c>
      <c r="DW424" s="26" t="e">
        <f t="shared" si="2349"/>
        <v>#DIV/0!</v>
      </c>
      <c r="DX424" s="26"/>
      <c r="DZ424" s="26" t="e">
        <f t="shared" si="2361"/>
        <v>#DIV/0!</v>
      </c>
      <c r="EA424" s="26">
        <f t="shared" si="2350"/>
        <v>1</v>
      </c>
      <c r="EB424" s="26">
        <f t="shared" si="2290"/>
        <v>1.2027529592026753</v>
      </c>
      <c r="ED424" s="26" t="e">
        <f t="shared" si="2321"/>
        <v>#DIV/0!</v>
      </c>
      <c r="EE424" s="26">
        <f t="shared" si="2322"/>
        <v>3.3693405419892124E-2</v>
      </c>
      <c r="EF424" s="26" t="e">
        <f t="shared" si="2323"/>
        <v>#DIV/0!</v>
      </c>
      <c r="EG424" s="26" t="e">
        <f t="shared" si="2324"/>
        <v>#DIV/0!</v>
      </c>
      <c r="EH424" s="26"/>
      <c r="EJ424" s="26" t="e">
        <f t="shared" si="2325"/>
        <v>#DIV/0!</v>
      </c>
      <c r="EK424" s="26">
        <f t="shared" si="2351"/>
        <v>1</v>
      </c>
      <c r="EL424" s="26">
        <f t="shared" si="2291"/>
        <v>1.1427833813443911</v>
      </c>
      <c r="EO424" s="26" t="e">
        <f t="shared" si="2352"/>
        <v>#DIV/0!</v>
      </c>
      <c r="EP424" s="26">
        <f t="shared" si="2353"/>
        <v>-3.8088477249250932E-3</v>
      </c>
      <c r="EQ424" s="26" t="e">
        <f t="shared" si="2354"/>
        <v>#DIV/0!</v>
      </c>
      <c r="ER424" s="26" t="e">
        <f t="shared" si="2355"/>
        <v>#DIV/0!</v>
      </c>
      <c r="EU424" s="26" t="e">
        <f t="shared" si="2356"/>
        <v>#DIV/0!</v>
      </c>
      <c r="EV424" s="26">
        <f t="shared" si="2357"/>
        <v>1</v>
      </c>
      <c r="EW424" s="26">
        <f t="shared" si="2292"/>
        <v>1.1901245900194317</v>
      </c>
      <c r="EX424" s="26"/>
      <c r="EY424" s="26" t="e">
        <f t="shared" si="2326"/>
        <v>#DIV/0!</v>
      </c>
      <c r="EZ424" s="26">
        <f t="shared" si="2327"/>
        <v>2.5993721353120565E-2</v>
      </c>
      <c r="FA424" s="26" t="e">
        <f t="shared" si="2328"/>
        <v>#DIV/0!</v>
      </c>
      <c r="FB424" s="26" t="e">
        <f t="shared" si="2329"/>
        <v>#DIV/0!</v>
      </c>
      <c r="FC424" s="26"/>
      <c r="FD424" s="26"/>
      <c r="FE424" s="26" t="e">
        <f t="shared" si="2358"/>
        <v>#DIV/0!</v>
      </c>
      <c r="FF424" s="26">
        <f t="shared" si="2359"/>
        <v>1</v>
      </c>
      <c r="FG424" s="26">
        <f t="shared" si="2293"/>
        <v>0.95564604357743488</v>
      </c>
      <c r="FW424" s="26">
        <f t="shared" si="2294"/>
        <v>0.37378475934147476</v>
      </c>
      <c r="FY424" s="8">
        <f t="shared" si="2360"/>
        <v>9</v>
      </c>
      <c r="FZ424" t="b">
        <f t="shared" si="2330"/>
        <v>1</v>
      </c>
      <c r="GD424" s="11"/>
      <c r="GE424" s="11"/>
      <c r="GF424" s="11"/>
      <c r="GG424" s="17">
        <f t="shared" ca="1" si="2295"/>
        <v>1994</v>
      </c>
      <c r="GH424" s="18">
        <f t="shared" ca="1" si="2296"/>
        <v>1.3020085271220334</v>
      </c>
      <c r="GI424" s="18">
        <f t="shared" ca="1" si="2297"/>
        <v>0.90687592823142382</v>
      </c>
      <c r="GJ424" s="18">
        <f t="shared" ca="1" si="2298"/>
        <v>0.95855806695846213</v>
      </c>
      <c r="GK424" s="94">
        <f t="shared" ca="1" si="2331"/>
        <v>1.1318272068006627</v>
      </c>
      <c r="GM424">
        <f t="shared" ca="1" si="2332"/>
        <v>1994</v>
      </c>
      <c r="GN424" s="18">
        <f t="shared" ca="1" si="2299"/>
        <v>0.95997573435550998</v>
      </c>
      <c r="GO424" s="18">
        <f t="shared" ca="1" si="2300"/>
        <v>1.0838657722321716</v>
      </c>
      <c r="GP424" s="18">
        <f t="shared" ca="1" si="2301"/>
        <v>0.98750644079627814</v>
      </c>
      <c r="GQ424" s="18">
        <f t="shared" ca="1" si="2302"/>
        <v>0.91767019977469066</v>
      </c>
      <c r="GR424" s="18">
        <f t="shared" si="2303"/>
        <v>1.007636915634281</v>
      </c>
      <c r="GU424" s="26">
        <f t="shared" ca="1" si="2304"/>
        <v>0.96587849404638348</v>
      </c>
      <c r="GV424" s="26">
        <f t="shared" ca="1" si="2333"/>
        <v>0.95855806695846213</v>
      </c>
      <c r="GW424">
        <f t="shared" si="2305"/>
        <v>1.007636915634281</v>
      </c>
    </row>
    <row r="425" spans="1:205" x14ac:dyDescent="0.2">
      <c r="A425" t="s">
        <v>563</v>
      </c>
      <c r="B425" s="1">
        <f t="shared" si="2334"/>
        <v>1959</v>
      </c>
      <c r="C425" s="42">
        <f t="shared" si="2267"/>
        <v>8412.2350000000006</v>
      </c>
      <c r="D425" s="42">
        <f t="shared" si="2267"/>
        <v>4372.2860000000001</v>
      </c>
      <c r="E425" s="42">
        <f t="shared" si="2267"/>
        <v>20289.953000000001</v>
      </c>
      <c r="F425" s="42">
        <f t="shared" si="2267"/>
        <v>10348.554</v>
      </c>
      <c r="G425" s="42"/>
      <c r="H425" s="42">
        <f t="shared" si="2268"/>
        <v>43423.028000000006</v>
      </c>
      <c r="I425" s="1"/>
      <c r="J425" s="1"/>
      <c r="K425" s="525"/>
      <c r="L425" s="42"/>
      <c r="M425" s="42">
        <f>[10]Commercial_Total!D351</f>
        <v>4250.9964501663344</v>
      </c>
      <c r="N425" s="42"/>
      <c r="O425" s="42"/>
      <c r="P425" s="42"/>
      <c r="Q425" s="42"/>
      <c r="R425" s="27"/>
      <c r="S425" s="27"/>
      <c r="T425" s="1"/>
      <c r="U425" s="1"/>
      <c r="V425" s="1"/>
      <c r="W425" s="1"/>
      <c r="X425" s="1"/>
      <c r="Y425" s="1"/>
      <c r="AA425" s="231"/>
      <c r="AB425" s="231">
        <f t="shared" si="2306"/>
        <v>34088.664024781632</v>
      </c>
      <c r="AC425" s="231"/>
      <c r="AD425" s="51"/>
      <c r="AE425" s="23"/>
      <c r="AF425" s="42">
        <f t="shared" si="2269"/>
        <v>3178.2</v>
      </c>
      <c r="AI425" s="267" t="e">
        <f t="shared" si="2270"/>
        <v>#DIV/0!</v>
      </c>
      <c r="AJ425" s="267">
        <f t="shared" si="2271"/>
        <v>124.70410829465077</v>
      </c>
      <c r="AK425" s="267"/>
      <c r="AL425" s="51" t="e">
        <f t="shared" si="2272"/>
        <v>#DIV/0!</v>
      </c>
      <c r="AO425" s="34">
        <f t="shared" si="2273"/>
        <v>0</v>
      </c>
      <c r="AP425" s="34">
        <f t="shared" si="2307"/>
        <v>13.662773897174503</v>
      </c>
      <c r="AR425" s="26" t="e">
        <f t="shared" si="2274"/>
        <v>#DIV/0!</v>
      </c>
      <c r="AS425" s="26">
        <f t="shared" si="2275"/>
        <v>0.63181402575001189</v>
      </c>
      <c r="AT425" s="26"/>
      <c r="AU425" s="26"/>
      <c r="AV425" s="26"/>
      <c r="AW425" s="26">
        <f t="shared" si="2276"/>
        <v>0</v>
      </c>
      <c r="AZ425" s="34">
        <f t="shared" si="2308"/>
        <v>0</v>
      </c>
      <c r="BA425" s="34">
        <f t="shared" si="2309"/>
        <v>10.725776862620865</v>
      </c>
      <c r="BB425" s="34">
        <f t="shared" si="2310"/>
        <v>0</v>
      </c>
      <c r="BC425" s="368">
        <f t="shared" si="2311"/>
        <v>0</v>
      </c>
      <c r="BE425" s="34"/>
      <c r="BF425" s="26"/>
      <c r="BG425" s="26"/>
      <c r="BI425" s="51"/>
      <c r="BJ425" s="258">
        <f>[10]Commercial_Total!Y351</f>
        <v>0.62894727467069433</v>
      </c>
      <c r="BK425" s="51"/>
      <c r="BL425" s="51"/>
      <c r="BM425" s="1"/>
      <c r="BO425" s="1"/>
      <c r="BP425" s="258">
        <f>[10]Commercial_Total!X351</f>
        <v>1.0045580149477846</v>
      </c>
      <c r="BQ425" s="1"/>
      <c r="BR425" s="51"/>
      <c r="BS425" s="1"/>
      <c r="CA425" s="83">
        <f t="shared" si="2335"/>
        <v>0.39971827797411674</v>
      </c>
      <c r="CB425" s="83">
        <f t="shared" si="2277"/>
        <v>1.4231389791338198</v>
      </c>
      <c r="CC425" s="83" t="str">
        <f t="shared" si="2278"/>
        <v>NA</v>
      </c>
      <c r="CD425" s="83" t="str">
        <f t="shared" si="2279"/>
        <v>NA</v>
      </c>
      <c r="CE425" s="83" t="str">
        <f t="shared" si="2280"/>
        <v>NA</v>
      </c>
      <c r="CF425" s="83" t="str">
        <f t="shared" si="2281"/>
        <v>NA</v>
      </c>
      <c r="CG425" s="84" t="str">
        <f t="shared" si="2312"/>
        <v xml:space="preserve">NA </v>
      </c>
      <c r="CH425" s="84" t="str">
        <f t="shared" si="2282"/>
        <v>NA</v>
      </c>
      <c r="CI425" s="9"/>
      <c r="CJ425" s="84" t="str">
        <f t="shared" si="2313"/>
        <v xml:space="preserve">NA </v>
      </c>
      <c r="CK425" s="26"/>
      <c r="CL425" s="87" t="e">
        <f t="shared" si="2283"/>
        <v>#DIV/0!</v>
      </c>
      <c r="CM425" s="87">
        <f t="shared" si="2314"/>
        <v>0</v>
      </c>
      <c r="CN425" s="92">
        <f t="shared" si="2315"/>
        <v>0</v>
      </c>
      <c r="CO425" s="92">
        <f t="shared" si="2316"/>
        <v>0</v>
      </c>
      <c r="CP425" s="5">
        <f t="shared" si="2284"/>
        <v>0</v>
      </c>
      <c r="CQ425" s="91">
        <f t="shared" si="2285"/>
        <v>0</v>
      </c>
      <c r="CR425" s="37" t="e">
        <f t="shared" si="2286"/>
        <v>#VALUE!</v>
      </c>
      <c r="CS425" t="e">
        <f t="shared" si="2287"/>
        <v>#VALUE!</v>
      </c>
      <c r="CT425" s="84" t="str">
        <f t="shared" si="2288"/>
        <v xml:space="preserve">NA </v>
      </c>
      <c r="CU425" s="205"/>
      <c r="CV425" s="244"/>
      <c r="CW425" s="5"/>
      <c r="CX425" s="26" t="e">
        <f t="shared" si="2317"/>
        <v>#DIV/0!</v>
      </c>
      <c r="CY425" s="26" t="e">
        <f t="shared" si="2318"/>
        <v>#DIV/0!</v>
      </c>
      <c r="CZ425" s="26" t="e">
        <f t="shared" si="2319"/>
        <v>#DIV/0!</v>
      </c>
      <c r="DA425" s="26" t="e">
        <f t="shared" si="2289"/>
        <v>#DIV/0!</v>
      </c>
      <c r="DB425" s="26"/>
      <c r="DC425" t="e">
        <f t="shared" si="2320"/>
        <v>#DIV/0!</v>
      </c>
      <c r="DE425" s="26" t="e">
        <f t="shared" si="2336"/>
        <v>#DIV/0!</v>
      </c>
      <c r="DF425" s="26" t="e">
        <f t="shared" si="2337"/>
        <v>#DIV/0!</v>
      </c>
      <c r="DG425" s="26" t="e">
        <f t="shared" si="2338"/>
        <v>#DIV/0!</v>
      </c>
      <c r="DH425" s="26" t="e">
        <f t="shared" si="2339"/>
        <v>#DIV/0!</v>
      </c>
      <c r="DI425" s="26"/>
      <c r="DJ425" s="26" t="e">
        <f t="shared" si="2340"/>
        <v>#DIV/0!</v>
      </c>
      <c r="DK425" s="26"/>
      <c r="DL425" s="26" t="e">
        <f t="shared" si="2341"/>
        <v>#DIV/0!</v>
      </c>
      <c r="DM425" s="26" t="e">
        <f t="shared" si="2342"/>
        <v>#DIV/0!</v>
      </c>
      <c r="DN425" s="26" t="e">
        <f t="shared" si="2343"/>
        <v>#DIV/0!</v>
      </c>
      <c r="DO425" s="26" t="e">
        <f t="shared" si="2344"/>
        <v>#DIV/0!</v>
      </c>
      <c r="DP425" s="26"/>
      <c r="DQ425" s="26" t="e">
        <f t="shared" si="2345"/>
        <v>#DIV/0!</v>
      </c>
      <c r="DR425" s="26"/>
      <c r="DS425" s="26"/>
      <c r="DT425" s="26" t="e">
        <f t="shared" si="2346"/>
        <v>#DIV/0!</v>
      </c>
      <c r="DU425" s="26">
        <f t="shared" si="2347"/>
        <v>3.8127172766965249E-2</v>
      </c>
      <c r="DV425" s="26" t="e">
        <f t="shared" si="2348"/>
        <v>#DIV/0!</v>
      </c>
      <c r="DW425" s="26" t="e">
        <f t="shared" si="2349"/>
        <v>#DIV/0!</v>
      </c>
      <c r="DX425" s="26"/>
      <c r="DZ425" s="26" t="e">
        <f t="shared" si="2361"/>
        <v>#DIV/0!</v>
      </c>
      <c r="EA425" s="26">
        <f t="shared" si="2350"/>
        <v>1</v>
      </c>
      <c r="EB425" s="26">
        <f t="shared" si="2290"/>
        <v>1.2027529592026753</v>
      </c>
      <c r="ED425" s="26" t="e">
        <f t="shared" si="2321"/>
        <v>#DIV/0!</v>
      </c>
      <c r="EE425" s="26">
        <f t="shared" si="2322"/>
        <v>-4.0871106140394735E-2</v>
      </c>
      <c r="EF425" s="26" t="e">
        <f t="shared" si="2323"/>
        <v>#DIV/0!</v>
      </c>
      <c r="EG425" s="26" t="e">
        <f t="shared" si="2324"/>
        <v>#DIV/0!</v>
      </c>
      <c r="EH425" s="26"/>
      <c r="EJ425" s="26" t="e">
        <f t="shared" si="2325"/>
        <v>#DIV/0!</v>
      </c>
      <c r="EK425" s="26">
        <f t="shared" si="2351"/>
        <v>1</v>
      </c>
      <c r="EL425" s="26">
        <f t="shared" si="2291"/>
        <v>1.1427833813443911</v>
      </c>
      <c r="EO425" s="26" t="e">
        <f t="shared" si="2352"/>
        <v>#DIV/0!</v>
      </c>
      <c r="EP425" s="26">
        <f t="shared" si="2353"/>
        <v>5.3031126826072646E-2</v>
      </c>
      <c r="EQ425" s="26" t="e">
        <f t="shared" si="2354"/>
        <v>#DIV/0!</v>
      </c>
      <c r="ER425" s="26" t="e">
        <f t="shared" si="2355"/>
        <v>#DIV/0!</v>
      </c>
      <c r="EU425" s="26" t="e">
        <f t="shared" si="2356"/>
        <v>#DIV/0!</v>
      </c>
      <c r="EV425" s="26">
        <f t="shared" si="2357"/>
        <v>1</v>
      </c>
      <c r="EW425" s="26">
        <f t="shared" si="2292"/>
        <v>1.1901245900194317</v>
      </c>
      <c r="EX425" s="26"/>
      <c r="EY425" s="26" t="e">
        <f t="shared" si="2326"/>
        <v>#DIV/0!</v>
      </c>
      <c r="EZ425" s="26">
        <f t="shared" si="2327"/>
        <v>-1.4903954059107303E-2</v>
      </c>
      <c r="FA425" s="26" t="e">
        <f t="shared" si="2328"/>
        <v>#DIV/0!</v>
      </c>
      <c r="FB425" s="26" t="e">
        <f t="shared" si="2329"/>
        <v>#DIV/0!</v>
      </c>
      <c r="FC425" s="26"/>
      <c r="FD425" s="26"/>
      <c r="FE425" s="26" t="e">
        <f t="shared" si="2358"/>
        <v>#DIV/0!</v>
      </c>
      <c r="FF425" s="26">
        <f t="shared" si="2359"/>
        <v>1</v>
      </c>
      <c r="FG425" s="26">
        <f t="shared" si="2293"/>
        <v>0.95564604357743488</v>
      </c>
      <c r="FW425" s="26">
        <f t="shared" si="2294"/>
        <v>0.39971827797411674</v>
      </c>
      <c r="FY425" s="8">
        <f t="shared" si="2360"/>
        <v>10</v>
      </c>
      <c r="FZ425" t="b">
        <f t="shared" si="2330"/>
        <v>1</v>
      </c>
      <c r="GD425" s="11"/>
      <c r="GE425" s="11"/>
      <c r="GF425" s="11"/>
      <c r="GG425" s="17">
        <f t="shared" ca="1" si="2295"/>
        <v>1995</v>
      </c>
      <c r="GH425" s="18">
        <f t="shared" ca="1" si="2296"/>
        <v>1.3369596659581691</v>
      </c>
      <c r="GI425" s="18">
        <f t="shared" ca="1" si="2297"/>
        <v>0.89892396370571148</v>
      </c>
      <c r="GJ425" s="18">
        <f t="shared" ca="1" si="2298"/>
        <v>0.95525634860037967</v>
      </c>
      <c r="GK425" s="94">
        <f t="shared" ca="1" si="2331"/>
        <v>1.148051039714814</v>
      </c>
      <c r="GM425">
        <f t="shared" ca="1" si="2332"/>
        <v>1995</v>
      </c>
      <c r="GN425" s="18">
        <f t="shared" ca="1" si="2299"/>
        <v>0.94607682099555723</v>
      </c>
      <c r="GO425" s="18">
        <f t="shared" ca="1" si="2300"/>
        <v>1.0955315890811672</v>
      </c>
      <c r="GP425" s="18">
        <f t="shared" ca="1" si="2301"/>
        <v>0.98615766378988312</v>
      </c>
      <c r="GQ425" s="18">
        <f t="shared" ca="1" si="2302"/>
        <v>0.91250666836907246</v>
      </c>
      <c r="GR425" s="18">
        <f t="shared" si="2303"/>
        <v>1.0121591565324</v>
      </c>
      <c r="GU425" s="26">
        <f t="shared" ca="1" si="2304"/>
        <v>0.96687146007158042</v>
      </c>
      <c r="GV425" s="26">
        <f t="shared" ca="1" si="2333"/>
        <v>0.95525634860037967</v>
      </c>
      <c r="GW425">
        <f t="shared" si="2305"/>
        <v>1.0121591565324</v>
      </c>
    </row>
    <row r="426" spans="1:205" x14ac:dyDescent="0.2">
      <c r="A426" t="s">
        <v>563</v>
      </c>
      <c r="B426" s="1">
        <f t="shared" si="2334"/>
        <v>1960</v>
      </c>
      <c r="C426" s="42">
        <f t="shared" si="2267"/>
        <v>9039.8160000000007</v>
      </c>
      <c r="D426" s="42">
        <f t="shared" si="2267"/>
        <v>4609.5039999999999</v>
      </c>
      <c r="E426" s="42">
        <f t="shared" si="2267"/>
        <v>20795.437000000002</v>
      </c>
      <c r="F426" s="42">
        <f t="shared" si="2267"/>
        <v>10595.968000000001</v>
      </c>
      <c r="G426" s="42"/>
      <c r="H426" s="42">
        <f t="shared" si="2268"/>
        <v>45040.724999999999</v>
      </c>
      <c r="I426" s="1"/>
      <c r="J426" s="1"/>
      <c r="K426" s="525"/>
      <c r="L426" s="42">
        <f>[11]National!H350</f>
        <v>8901.0482974500374</v>
      </c>
      <c r="M426" s="42">
        <f>[10]Commercial_Total!D352</f>
        <v>4505.1885002539038</v>
      </c>
      <c r="N426" s="42"/>
      <c r="O426" s="42"/>
      <c r="P426" s="42"/>
      <c r="Q426" s="42"/>
      <c r="R426" s="27"/>
      <c r="S426" s="27"/>
      <c r="T426" s="1"/>
      <c r="U426" s="1"/>
      <c r="V426" s="1"/>
      <c r="W426" s="1"/>
      <c r="X426" s="1"/>
      <c r="Y426" s="1"/>
      <c r="AA426" s="231"/>
      <c r="AB426" s="231">
        <f t="shared" si="2306"/>
        <v>34692.396596239487</v>
      </c>
      <c r="AC426" s="231"/>
      <c r="AD426" s="51"/>
      <c r="AE426" s="23"/>
      <c r="AF426" s="42">
        <f t="shared" si="2269"/>
        <v>3260</v>
      </c>
      <c r="AI426" s="267" t="e">
        <f t="shared" si="2270"/>
        <v>#DIV/0!</v>
      </c>
      <c r="AJ426" s="267">
        <f t="shared" si="2271"/>
        <v>129.86097653288812</v>
      </c>
      <c r="AK426" s="267"/>
      <c r="AL426" s="51" t="e">
        <f t="shared" si="2272"/>
        <v>#DIV/0!</v>
      </c>
      <c r="AO426" s="34">
        <f t="shared" si="2273"/>
        <v>0</v>
      </c>
      <c r="AP426" s="34">
        <f t="shared" si="2307"/>
        <v>13.816173312883436</v>
      </c>
      <c r="AR426" s="26" t="e">
        <f t="shared" si="2274"/>
        <v>#DIV/0!</v>
      </c>
      <c r="AS426" s="26">
        <f t="shared" si="2275"/>
        <v>0.65794132601637267</v>
      </c>
      <c r="AT426" s="26"/>
      <c r="AU426" s="26"/>
      <c r="AV426" s="26"/>
      <c r="AW426" s="26">
        <f t="shared" si="2276"/>
        <v>0</v>
      </c>
      <c r="AZ426" s="34">
        <f t="shared" si="2308"/>
        <v>0</v>
      </c>
      <c r="BA426" s="34">
        <f t="shared" si="2309"/>
        <v>10.64183944669923</v>
      </c>
      <c r="BB426" s="34">
        <f t="shared" si="2310"/>
        <v>0</v>
      </c>
      <c r="BC426" s="368">
        <f t="shared" si="2311"/>
        <v>0</v>
      </c>
      <c r="BE426" s="34"/>
      <c r="BF426" s="26"/>
      <c r="BG426" s="26"/>
      <c r="BI426" s="51"/>
      <c r="BJ426" s="258">
        <f>[10]Commercial_Total!Y352</f>
        <v>0.64529966471758293</v>
      </c>
      <c r="BK426" s="51"/>
      <c r="BL426" s="51"/>
      <c r="BM426" s="1"/>
      <c r="BO426" s="1"/>
      <c r="BP426" s="258">
        <f>[10]Commercial_Total!X352</f>
        <v>1.0195903732637492</v>
      </c>
      <c r="BQ426" s="1"/>
      <c r="BR426" s="51"/>
      <c r="BS426" s="1"/>
      <c r="CA426" s="83">
        <f t="shared" si="2335"/>
        <v>0.41000616266931617</v>
      </c>
      <c r="CB426" s="83">
        <f t="shared" si="2277"/>
        <v>1.4391173367875962</v>
      </c>
      <c r="CC426" s="83" t="str">
        <f t="shared" si="2278"/>
        <v>NA</v>
      </c>
      <c r="CD426" s="83" t="str">
        <f t="shared" si="2279"/>
        <v>NA</v>
      </c>
      <c r="CE426" s="83" t="str">
        <f t="shared" si="2280"/>
        <v>NA</v>
      </c>
      <c r="CF426" s="83" t="str">
        <f t="shared" si="2281"/>
        <v>NA</v>
      </c>
      <c r="CG426" s="84" t="str">
        <f t="shared" si="2312"/>
        <v xml:space="preserve">NA </v>
      </c>
      <c r="CH426" s="84" t="str">
        <f t="shared" si="2282"/>
        <v>NA</v>
      </c>
      <c r="CI426" s="9"/>
      <c r="CJ426" s="84" t="str">
        <f t="shared" si="2313"/>
        <v xml:space="preserve">NA </v>
      </c>
      <c r="CK426" s="26"/>
      <c r="CL426" s="87" t="e">
        <f t="shared" si="2283"/>
        <v>#DIV/0!</v>
      </c>
      <c r="CM426" s="87">
        <f t="shared" si="2314"/>
        <v>0</v>
      </c>
      <c r="CN426" s="92">
        <f t="shared" si="2315"/>
        <v>0</v>
      </c>
      <c r="CO426" s="92">
        <f t="shared" si="2316"/>
        <v>0</v>
      </c>
      <c r="CP426" s="5">
        <f t="shared" si="2284"/>
        <v>0</v>
      </c>
      <c r="CQ426" s="91">
        <f t="shared" si="2285"/>
        <v>0</v>
      </c>
      <c r="CR426" s="37" t="e">
        <f t="shared" si="2286"/>
        <v>#VALUE!</v>
      </c>
      <c r="CS426" t="e">
        <f t="shared" si="2287"/>
        <v>#VALUE!</v>
      </c>
      <c r="CT426" s="84" t="str">
        <f t="shared" si="2288"/>
        <v xml:space="preserve">NA </v>
      </c>
      <c r="CU426" s="205"/>
      <c r="CV426" s="244"/>
      <c r="CW426" s="5"/>
      <c r="CX426" s="26" t="e">
        <f t="shared" si="2317"/>
        <v>#DIV/0!</v>
      </c>
      <c r="CY426" s="26" t="e">
        <f t="shared" si="2318"/>
        <v>#DIV/0!</v>
      </c>
      <c r="CZ426" s="26" t="e">
        <f t="shared" si="2319"/>
        <v>#DIV/0!</v>
      </c>
      <c r="DA426" s="26" t="e">
        <f t="shared" si="2289"/>
        <v>#DIV/0!</v>
      </c>
      <c r="DB426" s="26"/>
      <c r="DC426" t="e">
        <f t="shared" si="2320"/>
        <v>#DIV/0!</v>
      </c>
      <c r="DE426" s="26" t="e">
        <f t="shared" si="2336"/>
        <v>#DIV/0!</v>
      </c>
      <c r="DF426" s="26" t="e">
        <f t="shared" si="2337"/>
        <v>#DIV/0!</v>
      </c>
      <c r="DG426" s="26" t="e">
        <f t="shared" si="2338"/>
        <v>#DIV/0!</v>
      </c>
      <c r="DH426" s="26" t="e">
        <f t="shared" si="2339"/>
        <v>#DIV/0!</v>
      </c>
      <c r="DI426" s="26"/>
      <c r="DJ426" s="26" t="e">
        <f t="shared" si="2340"/>
        <v>#DIV/0!</v>
      </c>
      <c r="DK426" s="26"/>
      <c r="DL426" s="26" t="e">
        <f t="shared" si="2341"/>
        <v>#DIV/0!</v>
      </c>
      <c r="DM426" s="26" t="e">
        <f t="shared" si="2342"/>
        <v>#DIV/0!</v>
      </c>
      <c r="DN426" s="26" t="e">
        <f t="shared" si="2343"/>
        <v>#DIV/0!</v>
      </c>
      <c r="DO426" s="26" t="e">
        <f t="shared" si="2344"/>
        <v>#DIV/0!</v>
      </c>
      <c r="DP426" s="26"/>
      <c r="DQ426" s="26" t="e">
        <f t="shared" si="2345"/>
        <v>#DIV/0!</v>
      </c>
      <c r="DR426" s="26"/>
      <c r="DS426" s="26"/>
      <c r="DT426" s="26" t="e">
        <f t="shared" si="2346"/>
        <v>#DIV/0!</v>
      </c>
      <c r="DU426" s="26">
        <f t="shared" si="2347"/>
        <v>4.0520669372325228E-2</v>
      </c>
      <c r="DV426" s="26" t="e">
        <f t="shared" si="2348"/>
        <v>#DIV/0!</v>
      </c>
      <c r="DW426" s="26" t="e">
        <f t="shared" si="2349"/>
        <v>#DIV/0!</v>
      </c>
      <c r="DX426" s="26"/>
      <c r="DZ426" s="26" t="e">
        <f t="shared" si="2361"/>
        <v>#DIV/0!</v>
      </c>
      <c r="EA426" s="26">
        <f t="shared" si="2350"/>
        <v>1</v>
      </c>
      <c r="EB426" s="26">
        <f t="shared" si="2290"/>
        <v>1.2027529592026753</v>
      </c>
      <c r="ED426" s="26" t="e">
        <f t="shared" si="2321"/>
        <v>#DIV/0!</v>
      </c>
      <c r="EE426" s="26">
        <f t="shared" si="2322"/>
        <v>-7.8565476337242451E-3</v>
      </c>
      <c r="EF426" s="26" t="e">
        <f t="shared" si="2323"/>
        <v>#DIV/0!</v>
      </c>
      <c r="EG426" s="26" t="e">
        <f t="shared" si="2324"/>
        <v>#DIV/0!</v>
      </c>
      <c r="EH426" s="26"/>
      <c r="EJ426" s="26" t="e">
        <f t="shared" si="2325"/>
        <v>#DIV/0!</v>
      </c>
      <c r="EK426" s="26">
        <f t="shared" si="2351"/>
        <v>1</v>
      </c>
      <c r="EL426" s="26">
        <f t="shared" si="2291"/>
        <v>1.1427833813443911</v>
      </c>
      <c r="EO426" s="26" t="e">
        <f t="shared" si="2352"/>
        <v>#DIV/0!</v>
      </c>
      <c r="EP426" s="26">
        <f t="shared" si="2353"/>
        <v>2.5667376231563479E-2</v>
      </c>
      <c r="EQ426" s="26" t="e">
        <f t="shared" si="2354"/>
        <v>#DIV/0!</v>
      </c>
      <c r="ER426" s="26" t="e">
        <f t="shared" si="2355"/>
        <v>#DIV/0!</v>
      </c>
      <c r="EU426" s="26" t="e">
        <f t="shared" si="2356"/>
        <v>#DIV/0!</v>
      </c>
      <c r="EV426" s="26">
        <f t="shared" si="2357"/>
        <v>1</v>
      </c>
      <c r="EW426" s="26">
        <f t="shared" si="2292"/>
        <v>1.1901245900194317</v>
      </c>
      <c r="EX426" s="26"/>
      <c r="EY426" s="26" t="e">
        <f t="shared" si="2326"/>
        <v>#DIV/0!</v>
      </c>
      <c r="EZ426" s="26">
        <f t="shared" si="2327"/>
        <v>1.48532931407618E-2</v>
      </c>
      <c r="FA426" s="26" t="e">
        <f t="shared" si="2328"/>
        <v>#DIV/0!</v>
      </c>
      <c r="FB426" s="26" t="e">
        <f t="shared" si="2329"/>
        <v>#DIV/0!</v>
      </c>
      <c r="FC426" s="26"/>
      <c r="FD426" s="26"/>
      <c r="FE426" s="26" t="e">
        <f t="shared" si="2358"/>
        <v>#DIV/0!</v>
      </c>
      <c r="FF426" s="26">
        <f t="shared" si="2359"/>
        <v>1</v>
      </c>
      <c r="FG426" s="26">
        <f t="shared" si="2293"/>
        <v>0.95564604357743488</v>
      </c>
      <c r="FW426" s="26">
        <f t="shared" si="2294"/>
        <v>0.41000616266931617</v>
      </c>
      <c r="FY426" s="8">
        <f t="shared" si="2360"/>
        <v>11</v>
      </c>
      <c r="FZ426" t="b">
        <f t="shared" si="2330"/>
        <v>1</v>
      </c>
      <c r="GD426" s="11"/>
      <c r="GE426" s="11"/>
      <c r="GF426" s="11"/>
      <c r="GG426" s="17">
        <f t="shared" ca="1" si="2295"/>
        <v>1996</v>
      </c>
      <c r="GH426" s="18">
        <f t="shared" ca="1" si="2296"/>
        <v>1.3874055162178818</v>
      </c>
      <c r="GI426" s="18">
        <f t="shared" ca="1" si="2297"/>
        <v>0.89064144958281521</v>
      </c>
      <c r="GJ426" s="18">
        <f t="shared" ca="1" si="2298"/>
        <v>0.96579994636746691</v>
      </c>
      <c r="GK426" s="94">
        <f t="shared" ca="1" si="2331"/>
        <v>1.1934205084345704</v>
      </c>
      <c r="GM426">
        <f t="shared" ca="1" si="2332"/>
        <v>1996</v>
      </c>
      <c r="GN426" s="18">
        <f t="shared" ca="1" si="2299"/>
        <v>0.97854153217037465</v>
      </c>
      <c r="GO426" s="18">
        <f t="shared" ca="1" si="2300"/>
        <v>1.1199412356515668</v>
      </c>
      <c r="GP426" s="18">
        <f t="shared" ca="1" si="2301"/>
        <v>0.99049317297978479</v>
      </c>
      <c r="GQ426" s="18">
        <f t="shared" ca="1" si="2302"/>
        <v>0.90581959756709673</v>
      </c>
      <c r="GR426" s="18">
        <f t="shared" si="2303"/>
        <v>1.0086608105270294</v>
      </c>
      <c r="GU426" s="26">
        <f t="shared" ca="1" si="2304"/>
        <v>0.97416455670997071</v>
      </c>
      <c r="GV426" s="26">
        <f t="shared" ca="1" si="2333"/>
        <v>0.96579994636746691</v>
      </c>
      <c r="GW426">
        <f t="shared" si="2305"/>
        <v>1.0086608105270294</v>
      </c>
    </row>
    <row r="427" spans="1:205" x14ac:dyDescent="0.2">
      <c r="A427" t="s">
        <v>563</v>
      </c>
      <c r="B427" s="1">
        <f t="shared" si="2334"/>
        <v>1961</v>
      </c>
      <c r="C427" s="42">
        <f t="shared" si="2267"/>
        <v>9286.4310000000005</v>
      </c>
      <c r="D427" s="42">
        <f t="shared" si="2267"/>
        <v>4727.7709999999997</v>
      </c>
      <c r="E427" s="42">
        <f t="shared" si="2267"/>
        <v>20907.530999999999</v>
      </c>
      <c r="F427" s="42">
        <f t="shared" si="2267"/>
        <v>10769.153</v>
      </c>
      <c r="G427" s="42"/>
      <c r="H427" s="42">
        <f t="shared" si="2268"/>
        <v>45690.885999999999</v>
      </c>
      <c r="I427" s="1"/>
      <c r="J427" s="1"/>
      <c r="K427" s="525"/>
      <c r="L427" s="42">
        <f>[11]National!H351</f>
        <v>9171.3589101001071</v>
      </c>
      <c r="M427" s="42">
        <f>[10]Commercial_Total!D353</f>
        <v>4642.9554112369333</v>
      </c>
      <c r="N427" s="42"/>
      <c r="O427" s="42"/>
      <c r="P427" s="42"/>
      <c r="Q427" s="42"/>
      <c r="R427" s="27"/>
      <c r="S427" s="27"/>
      <c r="T427" s="1"/>
      <c r="U427" s="1"/>
      <c r="V427" s="1"/>
      <c r="W427" s="1"/>
      <c r="X427" s="1"/>
      <c r="Y427" s="1"/>
      <c r="AA427" s="231"/>
      <c r="AB427" s="231">
        <f t="shared" si="2306"/>
        <v>35344.195837661653</v>
      </c>
      <c r="AC427" s="231"/>
      <c r="AD427" s="51"/>
      <c r="AE427" s="23"/>
      <c r="AF427" s="42">
        <f t="shared" si="2269"/>
        <v>3343.5</v>
      </c>
      <c r="AI427" s="267" t="e">
        <f t="shared" si="2270"/>
        <v>#DIV/0!</v>
      </c>
      <c r="AJ427" s="267">
        <f t="shared" si="2271"/>
        <v>131.36401327568322</v>
      </c>
      <c r="AK427" s="267"/>
      <c r="AL427" s="51" t="e">
        <f t="shared" si="2272"/>
        <v>#DIV/0!</v>
      </c>
      <c r="AO427" s="34">
        <f t="shared" si="2273"/>
        <v>0</v>
      </c>
      <c r="AP427" s="34">
        <f t="shared" si="2307"/>
        <v>13.665585763421564</v>
      </c>
      <c r="AR427" s="26" t="e">
        <f t="shared" si="2274"/>
        <v>#DIV/0!</v>
      </c>
      <c r="AS427" s="26">
        <f t="shared" si="2275"/>
        <v>0.66555646964156701</v>
      </c>
      <c r="AT427" s="26"/>
      <c r="AU427" s="26"/>
      <c r="AV427" s="26"/>
      <c r="AW427" s="26">
        <f t="shared" si="2276"/>
        <v>0</v>
      </c>
      <c r="AZ427" s="34">
        <f t="shared" si="2308"/>
        <v>0</v>
      </c>
      <c r="BA427" s="34">
        <f t="shared" si="2309"/>
        <v>10.571017148994065</v>
      </c>
      <c r="BB427" s="34">
        <f t="shared" si="2310"/>
        <v>0</v>
      </c>
      <c r="BC427" s="368">
        <f t="shared" si="2311"/>
        <v>0</v>
      </c>
      <c r="BE427" s="34"/>
      <c r="BF427" s="26"/>
      <c r="BG427" s="26"/>
      <c r="BI427" s="51"/>
      <c r="BJ427" s="258">
        <f>[10]Commercial_Total!Y353</f>
        <v>0.66319883612805608</v>
      </c>
      <c r="BK427" s="51"/>
      <c r="BL427" s="51"/>
      <c r="BM427" s="1"/>
      <c r="BO427" s="1"/>
      <c r="BP427" s="258">
        <f>[10]Commercial_Total!X353</f>
        <v>1.003554942175827</v>
      </c>
      <c r="BQ427" s="1"/>
      <c r="BR427" s="51"/>
      <c r="BS427" s="1"/>
      <c r="CA427" s="83">
        <f t="shared" si="2335"/>
        <v>0.4205078542591591</v>
      </c>
      <c r="CB427" s="83">
        <f t="shared" si="2277"/>
        <v>1.423431868154045</v>
      </c>
      <c r="CC427" s="83" t="str">
        <f t="shared" si="2278"/>
        <v>NA</v>
      </c>
      <c r="CD427" s="83" t="str">
        <f t="shared" si="2279"/>
        <v>NA</v>
      </c>
      <c r="CE427" s="83" t="str">
        <f t="shared" si="2280"/>
        <v>NA</v>
      </c>
      <c r="CF427" s="83" t="str">
        <f t="shared" si="2281"/>
        <v>NA</v>
      </c>
      <c r="CG427" s="84" t="str">
        <f t="shared" si="2312"/>
        <v xml:space="preserve">NA </v>
      </c>
      <c r="CH427" s="84" t="str">
        <f t="shared" si="2282"/>
        <v>NA</v>
      </c>
      <c r="CI427" s="9"/>
      <c r="CJ427" s="84" t="str">
        <f t="shared" si="2313"/>
        <v xml:space="preserve">NA </v>
      </c>
      <c r="CK427" s="26"/>
      <c r="CL427" s="87" t="e">
        <f t="shared" si="2283"/>
        <v>#DIV/0!</v>
      </c>
      <c r="CM427" s="87">
        <f t="shared" si="2314"/>
        <v>0</v>
      </c>
      <c r="CN427" s="92">
        <f t="shared" si="2315"/>
        <v>0</v>
      </c>
      <c r="CO427" s="92">
        <f t="shared" si="2316"/>
        <v>0</v>
      </c>
      <c r="CP427" s="5">
        <f t="shared" si="2284"/>
        <v>0</v>
      </c>
      <c r="CQ427" s="91">
        <f t="shared" si="2285"/>
        <v>0</v>
      </c>
      <c r="CR427" s="37" t="e">
        <f t="shared" si="2286"/>
        <v>#VALUE!</v>
      </c>
      <c r="CS427" t="e">
        <f t="shared" si="2287"/>
        <v>#VALUE!</v>
      </c>
      <c r="CT427" s="84" t="str">
        <f t="shared" si="2288"/>
        <v xml:space="preserve">NA </v>
      </c>
      <c r="CU427" s="205"/>
      <c r="CV427" s="244"/>
      <c r="CW427" s="5"/>
      <c r="CX427" s="26" t="e">
        <f t="shared" si="2317"/>
        <v>#DIV/0!</v>
      </c>
      <c r="CY427" s="26" t="e">
        <f t="shared" si="2318"/>
        <v>#DIV/0!</v>
      </c>
      <c r="CZ427" s="26" t="e">
        <f t="shared" si="2319"/>
        <v>#DIV/0!</v>
      </c>
      <c r="DA427" s="26" t="e">
        <f t="shared" si="2289"/>
        <v>#DIV/0!</v>
      </c>
      <c r="DB427" s="26"/>
      <c r="DC427" t="e">
        <f t="shared" si="2320"/>
        <v>#DIV/0!</v>
      </c>
      <c r="DE427" s="26" t="e">
        <f t="shared" si="2336"/>
        <v>#DIV/0!</v>
      </c>
      <c r="DF427" s="26" t="e">
        <f t="shared" si="2337"/>
        <v>#DIV/0!</v>
      </c>
      <c r="DG427" s="26" t="e">
        <f t="shared" si="2338"/>
        <v>#DIV/0!</v>
      </c>
      <c r="DH427" s="26" t="e">
        <f t="shared" si="2339"/>
        <v>#DIV/0!</v>
      </c>
      <c r="DI427" s="26"/>
      <c r="DJ427" s="26" t="e">
        <f t="shared" si="2340"/>
        <v>#DIV/0!</v>
      </c>
      <c r="DK427" s="26"/>
      <c r="DL427" s="26" t="e">
        <f t="shared" si="2341"/>
        <v>#DIV/0!</v>
      </c>
      <c r="DM427" s="26" t="e">
        <f t="shared" si="2342"/>
        <v>#DIV/0!</v>
      </c>
      <c r="DN427" s="26" t="e">
        <f t="shared" si="2343"/>
        <v>#DIV/0!</v>
      </c>
      <c r="DO427" s="26" t="e">
        <f t="shared" si="2344"/>
        <v>#DIV/0!</v>
      </c>
      <c r="DP427" s="26"/>
      <c r="DQ427" s="26" t="e">
        <f t="shared" si="2345"/>
        <v>#DIV/0!</v>
      </c>
      <c r="DR427" s="26"/>
      <c r="DS427" s="26"/>
      <c r="DT427" s="26" t="e">
        <f t="shared" si="2346"/>
        <v>#DIV/0!</v>
      </c>
      <c r="DU427" s="26">
        <f t="shared" si="2347"/>
        <v>1.1507730028843564E-2</v>
      </c>
      <c r="DV427" s="26" t="e">
        <f t="shared" si="2348"/>
        <v>#DIV/0!</v>
      </c>
      <c r="DW427" s="26" t="e">
        <f t="shared" si="2349"/>
        <v>#DIV/0!</v>
      </c>
      <c r="DX427" s="26"/>
      <c r="DZ427" s="26" t="e">
        <f t="shared" si="2361"/>
        <v>#DIV/0!</v>
      </c>
      <c r="EA427" s="26">
        <f t="shared" si="2350"/>
        <v>1</v>
      </c>
      <c r="EB427" s="26">
        <f t="shared" si="2290"/>
        <v>1.2027529592026753</v>
      </c>
      <c r="ED427" s="26" t="e">
        <f t="shared" si="2321"/>
        <v>#DIV/0!</v>
      </c>
      <c r="EE427" s="26">
        <f t="shared" si="2322"/>
        <v>-6.6773242471724215E-3</v>
      </c>
      <c r="EF427" s="26" t="e">
        <f t="shared" si="2323"/>
        <v>#DIV/0!</v>
      </c>
      <c r="EG427" s="26" t="e">
        <f t="shared" si="2324"/>
        <v>#DIV/0!</v>
      </c>
      <c r="EH427" s="26"/>
      <c r="EJ427" s="26" t="e">
        <f t="shared" si="2325"/>
        <v>#DIV/0!</v>
      </c>
      <c r="EK427" s="26">
        <f t="shared" si="2351"/>
        <v>1</v>
      </c>
      <c r="EL427" s="26">
        <f t="shared" si="2291"/>
        <v>1.1427833813443911</v>
      </c>
      <c r="EO427" s="26" t="e">
        <f t="shared" si="2352"/>
        <v>#DIV/0!</v>
      </c>
      <c r="EP427" s="26">
        <f t="shared" si="2353"/>
        <v>2.7360043520353303E-2</v>
      </c>
      <c r="EQ427" s="26" t="e">
        <f t="shared" si="2354"/>
        <v>#DIV/0!</v>
      </c>
      <c r="ER427" s="26" t="e">
        <f t="shared" si="2355"/>
        <v>#DIV/0!</v>
      </c>
      <c r="EU427" s="26" t="e">
        <f t="shared" si="2356"/>
        <v>#DIV/0!</v>
      </c>
      <c r="EV427" s="26">
        <f t="shared" si="2357"/>
        <v>1</v>
      </c>
      <c r="EW427" s="26">
        <f t="shared" si="2292"/>
        <v>1.1901245900194317</v>
      </c>
      <c r="EX427" s="26"/>
      <c r="EY427" s="26" t="e">
        <f t="shared" si="2326"/>
        <v>#DIV/0!</v>
      </c>
      <c r="EZ427" s="26">
        <f t="shared" si="2327"/>
        <v>-1.5852313491509583E-2</v>
      </c>
      <c r="FA427" s="26" t="e">
        <f t="shared" si="2328"/>
        <v>#DIV/0!</v>
      </c>
      <c r="FB427" s="26" t="e">
        <f t="shared" si="2329"/>
        <v>#DIV/0!</v>
      </c>
      <c r="FC427" s="26"/>
      <c r="FD427" s="26"/>
      <c r="FE427" s="26" t="e">
        <f t="shared" si="2358"/>
        <v>#DIV/0!</v>
      </c>
      <c r="FF427" s="26">
        <f t="shared" si="2359"/>
        <v>1</v>
      </c>
      <c r="FG427" s="26">
        <f t="shared" si="2293"/>
        <v>0.95564604357743488</v>
      </c>
      <c r="FW427" s="26">
        <f t="shared" si="2294"/>
        <v>0.4205078542591591</v>
      </c>
      <c r="FY427" s="8">
        <f t="shared" si="2360"/>
        <v>12</v>
      </c>
      <c r="FZ427" t="b">
        <f t="shared" si="2330"/>
        <v>1</v>
      </c>
      <c r="GD427" s="11"/>
      <c r="GE427" s="11"/>
      <c r="GF427" s="11"/>
      <c r="GG427" s="17">
        <f t="shared" ca="1" si="2295"/>
        <v>1997</v>
      </c>
      <c r="GH427" s="18">
        <f t="shared" ca="1" si="2296"/>
        <v>1.4490950937606115</v>
      </c>
      <c r="GI427" s="18">
        <f t="shared" ca="1" si="2297"/>
        <v>0.87067994419594275</v>
      </c>
      <c r="GJ427" s="18">
        <f t="shared" ca="1" si="2298"/>
        <v>0.95251715288953465</v>
      </c>
      <c r="GK427" s="94">
        <f t="shared" ca="1" si="2331"/>
        <v>1.2017890204570505</v>
      </c>
      <c r="GM427">
        <f t="shared" ca="1" si="2332"/>
        <v>1997</v>
      </c>
      <c r="GN427" s="18">
        <f t="shared" ca="1" si="2299"/>
        <v>0.95493222822235235</v>
      </c>
      <c r="GO427" s="18">
        <f t="shared" ca="1" si="2300"/>
        <v>1.1298962930625747</v>
      </c>
      <c r="GP427" s="18">
        <f t="shared" ca="1" si="2301"/>
        <v>0.97018391825661476</v>
      </c>
      <c r="GQ427" s="18">
        <f t="shared" ca="1" si="2302"/>
        <v>0.89465147841208559</v>
      </c>
      <c r="GR427" s="18">
        <f t="shared" si="2303"/>
        <v>0.99970695324433245</v>
      </c>
      <c r="GU427" s="26">
        <f t="shared" ca="1" si="2304"/>
        <v>0.95223802082816267</v>
      </c>
      <c r="GV427" s="26">
        <f t="shared" ca="1" si="2333"/>
        <v>0.95251715288953465</v>
      </c>
      <c r="GW427">
        <f t="shared" si="2305"/>
        <v>0.99970695324433245</v>
      </c>
    </row>
    <row r="428" spans="1:205" x14ac:dyDescent="0.2">
      <c r="A428" t="s">
        <v>563</v>
      </c>
      <c r="B428" s="1">
        <f t="shared" si="2334"/>
        <v>1962</v>
      </c>
      <c r="C428" s="42">
        <f t="shared" si="2267"/>
        <v>9782.8649999999998</v>
      </c>
      <c r="D428" s="42">
        <f t="shared" si="2267"/>
        <v>5036.5029999999997</v>
      </c>
      <c r="E428" s="42">
        <f t="shared" si="2267"/>
        <v>21736.21</v>
      </c>
      <c r="F428" s="42">
        <f t="shared" si="2267"/>
        <v>11219.511</v>
      </c>
      <c r="G428" s="42"/>
      <c r="H428" s="42">
        <f t="shared" si="2268"/>
        <v>47775.088999999993</v>
      </c>
      <c r="I428" s="1"/>
      <c r="J428" s="1"/>
      <c r="K428" s="525"/>
      <c r="L428" s="42">
        <f>[11]National!H352</f>
        <v>9681.7146216581477</v>
      </c>
      <c r="M428" s="42">
        <f>[10]Commercial_Total!D354</f>
        <v>4962.1179585324098</v>
      </c>
      <c r="N428" s="42"/>
      <c r="O428" s="42"/>
      <c r="P428" s="42"/>
      <c r="Q428" s="42"/>
      <c r="R428" s="27"/>
      <c r="S428" s="27"/>
      <c r="T428" s="1"/>
      <c r="U428" s="1"/>
      <c r="V428" s="1"/>
      <c r="W428" s="1"/>
      <c r="X428" s="1"/>
      <c r="Y428" s="1"/>
      <c r="AA428" s="231"/>
      <c r="AB428" s="231">
        <f t="shared" si="2306"/>
        <v>36019.174273443197</v>
      </c>
      <c r="AC428" s="231"/>
      <c r="AD428" s="51"/>
      <c r="AE428" s="23"/>
      <c r="AF428" s="42">
        <f t="shared" si="2269"/>
        <v>3548.4</v>
      </c>
      <c r="AI428" s="267" t="e">
        <f t="shared" si="2270"/>
        <v>#DIV/0!</v>
      </c>
      <c r="AJ428" s="267">
        <f t="shared" si="2271"/>
        <v>137.76323468333811</v>
      </c>
      <c r="AK428" s="267"/>
      <c r="AL428" s="51" t="e">
        <f t="shared" si="2272"/>
        <v>#DIV/0!</v>
      </c>
      <c r="AO428" s="34">
        <f t="shared" si="2273"/>
        <v>0</v>
      </c>
      <c r="AP428" s="34">
        <f t="shared" si="2307"/>
        <v>13.463839758764511</v>
      </c>
      <c r="AR428" s="26" t="e">
        <f t="shared" si="2274"/>
        <v>#DIV/0!</v>
      </c>
      <c r="AS428" s="26">
        <f t="shared" si="2275"/>
        <v>0.69797815882668213</v>
      </c>
      <c r="AT428" s="26"/>
      <c r="AU428" s="26"/>
      <c r="AV428" s="26"/>
      <c r="AW428" s="26">
        <f t="shared" si="2276"/>
        <v>0</v>
      </c>
      <c r="AZ428" s="34">
        <f t="shared" si="2308"/>
        <v>0</v>
      </c>
      <c r="BA428" s="34">
        <f t="shared" si="2309"/>
        <v>10.150821292256566</v>
      </c>
      <c r="BB428" s="34">
        <f t="shared" si="2310"/>
        <v>0</v>
      </c>
      <c r="BC428" s="368">
        <f t="shared" si="2311"/>
        <v>0</v>
      </c>
      <c r="BE428" s="34"/>
      <c r="BF428" s="26"/>
      <c r="BG428" s="26"/>
      <c r="BI428" s="51"/>
      <c r="BJ428" s="258">
        <f>[10]Commercial_Total!Y354</f>
        <v>0.69002633355705689</v>
      </c>
      <c r="BK428" s="51"/>
      <c r="BL428" s="51"/>
      <c r="BM428" s="1"/>
      <c r="BO428" s="1"/>
      <c r="BP428" s="258">
        <f>[10]Commercial_Total!X354</f>
        <v>1.0115239446422772</v>
      </c>
      <c r="BQ428" s="1"/>
      <c r="BR428" s="51"/>
      <c r="BS428" s="1"/>
      <c r="CA428" s="83">
        <f t="shared" si="2335"/>
        <v>0.44627787350177961</v>
      </c>
      <c r="CB428" s="83">
        <f t="shared" si="2277"/>
        <v>1.4024176432775475</v>
      </c>
      <c r="CC428" s="83" t="str">
        <f t="shared" si="2278"/>
        <v>NA</v>
      </c>
      <c r="CD428" s="83" t="str">
        <f t="shared" si="2279"/>
        <v>NA</v>
      </c>
      <c r="CE428" s="83" t="str">
        <f t="shared" si="2280"/>
        <v>NA</v>
      </c>
      <c r="CF428" s="83" t="str">
        <f t="shared" si="2281"/>
        <v>NA</v>
      </c>
      <c r="CG428" s="84" t="str">
        <f t="shared" si="2312"/>
        <v xml:space="preserve">NA </v>
      </c>
      <c r="CH428" s="84" t="str">
        <f t="shared" si="2282"/>
        <v>NA</v>
      </c>
      <c r="CI428" s="9"/>
      <c r="CJ428" s="84" t="str">
        <f t="shared" si="2313"/>
        <v xml:space="preserve">NA </v>
      </c>
      <c r="CK428" s="26"/>
      <c r="CL428" s="87" t="e">
        <f t="shared" si="2283"/>
        <v>#DIV/0!</v>
      </c>
      <c r="CM428" s="87">
        <f t="shared" si="2314"/>
        <v>0</v>
      </c>
      <c r="CN428" s="92">
        <f t="shared" si="2315"/>
        <v>0</v>
      </c>
      <c r="CO428" s="92">
        <f t="shared" si="2316"/>
        <v>0</v>
      </c>
      <c r="CP428" s="5">
        <f t="shared" si="2284"/>
        <v>0</v>
      </c>
      <c r="CQ428" s="91">
        <f t="shared" si="2285"/>
        <v>0</v>
      </c>
      <c r="CR428" s="37" t="e">
        <f t="shared" si="2286"/>
        <v>#VALUE!</v>
      </c>
      <c r="CS428" t="e">
        <f t="shared" si="2287"/>
        <v>#VALUE!</v>
      </c>
      <c r="CT428" s="84" t="str">
        <f t="shared" si="2288"/>
        <v xml:space="preserve">NA </v>
      </c>
      <c r="CU428" s="205"/>
      <c r="CV428" s="244"/>
      <c r="CW428" s="5"/>
      <c r="CX428" s="26" t="e">
        <f t="shared" si="2317"/>
        <v>#DIV/0!</v>
      </c>
      <c r="CY428" s="26" t="e">
        <f t="shared" si="2318"/>
        <v>#DIV/0!</v>
      </c>
      <c r="CZ428" s="26" t="e">
        <f t="shared" si="2319"/>
        <v>#DIV/0!</v>
      </c>
      <c r="DA428" s="26" t="e">
        <f t="shared" si="2289"/>
        <v>#DIV/0!</v>
      </c>
      <c r="DB428" s="26"/>
      <c r="DC428" t="e">
        <f t="shared" si="2320"/>
        <v>#DIV/0!</v>
      </c>
      <c r="DE428" s="26" t="e">
        <f t="shared" si="2336"/>
        <v>#DIV/0!</v>
      </c>
      <c r="DF428" s="26" t="e">
        <f t="shared" si="2337"/>
        <v>#DIV/0!</v>
      </c>
      <c r="DG428" s="26" t="e">
        <f t="shared" si="2338"/>
        <v>#DIV/0!</v>
      </c>
      <c r="DH428" s="26" t="e">
        <f t="shared" si="2339"/>
        <v>#DIV/0!</v>
      </c>
      <c r="DI428" s="26"/>
      <c r="DJ428" s="26" t="e">
        <f t="shared" si="2340"/>
        <v>#DIV/0!</v>
      </c>
      <c r="DK428" s="26"/>
      <c r="DL428" s="26" t="e">
        <f t="shared" si="2341"/>
        <v>#DIV/0!</v>
      </c>
      <c r="DM428" s="26" t="e">
        <f t="shared" si="2342"/>
        <v>#DIV/0!</v>
      </c>
      <c r="DN428" s="26" t="e">
        <f t="shared" si="2343"/>
        <v>#DIV/0!</v>
      </c>
      <c r="DO428" s="26" t="e">
        <f t="shared" si="2344"/>
        <v>#DIV/0!</v>
      </c>
      <c r="DP428" s="26"/>
      <c r="DQ428" s="26" t="e">
        <f t="shared" si="2345"/>
        <v>#DIV/0!</v>
      </c>
      <c r="DR428" s="26"/>
      <c r="DS428" s="26"/>
      <c r="DT428" s="26" t="e">
        <f t="shared" si="2346"/>
        <v>#DIV/0!</v>
      </c>
      <c r="DU428" s="26">
        <f t="shared" si="2347"/>
        <v>4.7564324003164724E-2</v>
      </c>
      <c r="DV428" s="26" t="e">
        <f t="shared" si="2348"/>
        <v>#DIV/0!</v>
      </c>
      <c r="DW428" s="26" t="e">
        <f t="shared" si="2349"/>
        <v>#DIV/0!</v>
      </c>
      <c r="DX428" s="26"/>
      <c r="DZ428" s="26" t="e">
        <f t="shared" si="2361"/>
        <v>#DIV/0!</v>
      </c>
      <c r="EA428" s="26">
        <f t="shared" si="2350"/>
        <v>1</v>
      </c>
      <c r="EB428" s="26">
        <f t="shared" si="2290"/>
        <v>1.2027529592026753</v>
      </c>
      <c r="ED428" s="26" t="e">
        <f t="shared" si="2321"/>
        <v>#DIV/0!</v>
      </c>
      <c r="EE428" s="26">
        <f t="shared" si="2322"/>
        <v>-4.0561407345546786E-2</v>
      </c>
      <c r="EF428" s="26" t="e">
        <f t="shared" si="2323"/>
        <v>#DIV/0!</v>
      </c>
      <c r="EG428" s="26" t="e">
        <f t="shared" si="2324"/>
        <v>#DIV/0!</v>
      </c>
      <c r="EH428" s="26"/>
      <c r="EJ428" s="26" t="e">
        <f t="shared" si="2325"/>
        <v>#DIV/0!</v>
      </c>
      <c r="EK428" s="26">
        <f t="shared" si="2351"/>
        <v>1</v>
      </c>
      <c r="EL428" s="26">
        <f t="shared" si="2291"/>
        <v>1.1427833813443911</v>
      </c>
      <c r="EO428" s="26" t="e">
        <f t="shared" si="2352"/>
        <v>#DIV/0!</v>
      </c>
      <c r="EP428" s="26">
        <f t="shared" si="2353"/>
        <v>3.9654912552526102E-2</v>
      </c>
      <c r="EQ428" s="26" t="e">
        <f t="shared" si="2354"/>
        <v>#DIV/0!</v>
      </c>
      <c r="ER428" s="26" t="e">
        <f t="shared" si="2355"/>
        <v>#DIV/0!</v>
      </c>
      <c r="EU428" s="26" t="e">
        <f t="shared" si="2356"/>
        <v>#DIV/0!</v>
      </c>
      <c r="EV428" s="26">
        <f t="shared" si="2357"/>
        <v>1</v>
      </c>
      <c r="EW428" s="26">
        <f t="shared" si="2292"/>
        <v>1.1901245900194317</v>
      </c>
      <c r="EX428" s="26"/>
      <c r="EY428" s="26" t="e">
        <f t="shared" si="2326"/>
        <v>#DIV/0!</v>
      </c>
      <c r="EZ428" s="26">
        <f t="shared" si="2327"/>
        <v>7.9094114506382558E-3</v>
      </c>
      <c r="FA428" s="26" t="e">
        <f t="shared" si="2328"/>
        <v>#DIV/0!</v>
      </c>
      <c r="FB428" s="26" t="e">
        <f t="shared" si="2329"/>
        <v>#DIV/0!</v>
      </c>
      <c r="FC428" s="26"/>
      <c r="FD428" s="26"/>
      <c r="FE428" s="26" t="e">
        <f t="shared" si="2358"/>
        <v>#DIV/0!</v>
      </c>
      <c r="FF428" s="26">
        <f t="shared" si="2359"/>
        <v>1</v>
      </c>
      <c r="FG428" s="26">
        <f t="shared" si="2293"/>
        <v>0.95564604357743488</v>
      </c>
      <c r="FW428" s="26">
        <f t="shared" si="2294"/>
        <v>0.44627787350177961</v>
      </c>
      <c r="FY428" s="8">
        <f t="shared" si="2360"/>
        <v>13</v>
      </c>
      <c r="FZ428" t="b">
        <f t="shared" si="2330"/>
        <v>1</v>
      </c>
      <c r="GD428" s="11"/>
      <c r="GE428" s="11"/>
      <c r="GF428" s="11"/>
      <c r="GG428" s="17">
        <f t="shared" ca="1" si="2295"/>
        <v>1998</v>
      </c>
      <c r="GH428" s="18">
        <f t="shared" ca="1" si="2296"/>
        <v>1.5140420822276162</v>
      </c>
      <c r="GI428" s="18">
        <f t="shared" ca="1" si="2297"/>
        <v>0.85346414512384627</v>
      </c>
      <c r="GJ428" s="18">
        <f t="shared" ca="1" si="2298"/>
        <v>0.95373949720438334</v>
      </c>
      <c r="GK428" s="94">
        <f t="shared" ca="1" si="2331"/>
        <v>1.2324037056790655</v>
      </c>
      <c r="GM428">
        <f t="shared" ca="1" si="2332"/>
        <v>1998</v>
      </c>
      <c r="GN428" s="18">
        <f t="shared" ca="1" si="2299"/>
        <v>0.95169237976403542</v>
      </c>
      <c r="GO428" s="18">
        <f t="shared" ca="1" si="2300"/>
        <v>1.1324842958119017</v>
      </c>
      <c r="GP428" s="18">
        <f t="shared" ca="1" si="2301"/>
        <v>0.97486086698450225</v>
      </c>
      <c r="GQ428" s="18">
        <f t="shared" ca="1" si="2302"/>
        <v>0.89510094500725579</v>
      </c>
      <c r="GR428" s="18">
        <f t="shared" si="2303"/>
        <v>0.9981933995728407</v>
      </c>
      <c r="GU428" s="26">
        <f t="shared" ca="1" si="2304"/>
        <v>0.95201647102133524</v>
      </c>
      <c r="GV428" s="26">
        <f t="shared" ca="1" si="2333"/>
        <v>0.95373949720438334</v>
      </c>
      <c r="GW428">
        <f t="shared" si="2305"/>
        <v>0.9981933995728407</v>
      </c>
    </row>
    <row r="429" spans="1:205" x14ac:dyDescent="0.2">
      <c r="A429" t="s">
        <v>563</v>
      </c>
      <c r="B429" s="1">
        <f t="shared" si="2334"/>
        <v>1963</v>
      </c>
      <c r="C429" s="42">
        <f t="shared" si="2267"/>
        <v>9988.9549999999999</v>
      </c>
      <c r="D429" s="42">
        <f t="shared" si="2267"/>
        <v>5250.77</v>
      </c>
      <c r="E429" s="42">
        <f t="shared" si="2267"/>
        <v>22694.993999999999</v>
      </c>
      <c r="F429" s="42">
        <f t="shared" si="2267"/>
        <v>11653.787</v>
      </c>
      <c r="G429" s="42"/>
      <c r="H429" s="42">
        <f t="shared" si="2268"/>
        <v>49588.505999999994</v>
      </c>
      <c r="I429" s="1"/>
      <c r="J429" s="1"/>
      <c r="K429" s="525"/>
      <c r="L429" s="42">
        <f>[11]National!H353</f>
        <v>9889.7069003323122</v>
      </c>
      <c r="M429" s="42">
        <f>[10]Commercial_Total!D355</f>
        <v>5178.3958727825921</v>
      </c>
      <c r="N429" s="42"/>
      <c r="O429" s="42"/>
      <c r="P429" s="42"/>
      <c r="Q429" s="42"/>
      <c r="R429" s="27"/>
      <c r="S429" s="27"/>
      <c r="T429" s="1"/>
      <c r="U429" s="1"/>
      <c r="V429" s="1"/>
      <c r="W429" s="1"/>
      <c r="X429" s="1"/>
      <c r="Y429" s="1"/>
      <c r="AA429" s="231"/>
      <c r="AB429" s="231">
        <f t="shared" si="2306"/>
        <v>36743.103932126673</v>
      </c>
      <c r="AC429" s="231"/>
      <c r="AD429" s="51"/>
      <c r="AE429" s="23"/>
      <c r="AF429" s="42">
        <f t="shared" si="2269"/>
        <v>3702.9</v>
      </c>
      <c r="AI429" s="267" t="e">
        <f t="shared" si="2270"/>
        <v>#DIV/0!</v>
      </c>
      <c r="AJ429" s="267">
        <f t="shared" si="2271"/>
        <v>140.93517745121184</v>
      </c>
      <c r="AK429" s="267"/>
      <c r="AL429" s="51" t="e">
        <f t="shared" si="2272"/>
        <v>#DIV/0!</v>
      </c>
      <c r="AO429" s="34">
        <f t="shared" si="2273"/>
        <v>0</v>
      </c>
      <c r="AP429" s="34">
        <f t="shared" si="2307"/>
        <v>13.391802641173133</v>
      </c>
      <c r="AR429" s="26" t="e">
        <f t="shared" si="2274"/>
        <v>#DIV/0!</v>
      </c>
      <c r="AS429" s="26">
        <f t="shared" si="2275"/>
        <v>0.71404882367505829</v>
      </c>
      <c r="AT429" s="26"/>
      <c r="AU429" s="26"/>
      <c r="AV429" s="26"/>
      <c r="AW429" s="26">
        <f t="shared" si="2276"/>
        <v>0</v>
      </c>
      <c r="AZ429" s="34">
        <f t="shared" si="2308"/>
        <v>0</v>
      </c>
      <c r="BA429" s="34">
        <f t="shared" si="2309"/>
        <v>9.9227913073879037</v>
      </c>
      <c r="BB429" s="34">
        <f t="shared" si="2310"/>
        <v>0</v>
      </c>
      <c r="BC429" s="368">
        <f t="shared" si="2311"/>
        <v>0</v>
      </c>
      <c r="BE429" s="34"/>
      <c r="BF429" s="26"/>
      <c r="BG429" s="26"/>
      <c r="BI429" s="51"/>
      <c r="BJ429" s="258">
        <f>[10]Commercial_Total!Y355</f>
        <v>0.70547538238831053</v>
      </c>
      <c r="BK429" s="51"/>
      <c r="BL429" s="51"/>
      <c r="BM429" s="1"/>
      <c r="BO429" s="1"/>
      <c r="BP429" s="258">
        <f>[10]Commercial_Total!X355</f>
        <v>1.0121527150355314</v>
      </c>
      <c r="BQ429" s="1"/>
      <c r="BR429" s="51"/>
      <c r="BS429" s="1"/>
      <c r="CA429" s="83">
        <f t="shared" si="2335"/>
        <v>0.46570914716202788</v>
      </c>
      <c r="CB429" s="83">
        <f t="shared" si="2277"/>
        <v>1.3949141281963284</v>
      </c>
      <c r="CC429" s="83" t="str">
        <f t="shared" si="2278"/>
        <v>NA</v>
      </c>
      <c r="CD429" s="83" t="str">
        <f t="shared" si="2279"/>
        <v>NA</v>
      </c>
      <c r="CE429" s="83" t="str">
        <f t="shared" si="2280"/>
        <v>NA</v>
      </c>
      <c r="CF429" s="83" t="str">
        <f t="shared" si="2281"/>
        <v>NA</v>
      </c>
      <c r="CG429" s="84" t="str">
        <f t="shared" si="2312"/>
        <v xml:space="preserve">NA </v>
      </c>
      <c r="CH429" s="84" t="str">
        <f t="shared" si="2282"/>
        <v>NA</v>
      </c>
      <c r="CI429" s="9"/>
      <c r="CJ429" s="84" t="str">
        <f t="shared" si="2313"/>
        <v xml:space="preserve">NA </v>
      </c>
      <c r="CK429" s="26"/>
      <c r="CL429" s="87" t="e">
        <f t="shared" si="2283"/>
        <v>#DIV/0!</v>
      </c>
      <c r="CM429" s="87">
        <f t="shared" si="2314"/>
        <v>0</v>
      </c>
      <c r="CN429" s="92">
        <f t="shared" si="2315"/>
        <v>0</v>
      </c>
      <c r="CO429" s="92">
        <f t="shared" si="2316"/>
        <v>0</v>
      </c>
      <c r="CP429" s="5">
        <f t="shared" si="2284"/>
        <v>0</v>
      </c>
      <c r="CQ429" s="91">
        <f t="shared" si="2285"/>
        <v>0</v>
      </c>
      <c r="CR429" s="37" t="e">
        <f t="shared" si="2286"/>
        <v>#VALUE!</v>
      </c>
      <c r="CS429" t="e">
        <f t="shared" si="2287"/>
        <v>#VALUE!</v>
      </c>
      <c r="CT429" s="84" t="str">
        <f t="shared" si="2288"/>
        <v xml:space="preserve">NA </v>
      </c>
      <c r="CU429" s="205"/>
      <c r="CV429" s="244"/>
      <c r="CW429" s="5"/>
      <c r="CX429" s="26" t="e">
        <f t="shared" si="2317"/>
        <v>#DIV/0!</v>
      </c>
      <c r="CY429" s="26" t="e">
        <f t="shared" si="2318"/>
        <v>#DIV/0!</v>
      </c>
      <c r="CZ429" s="26" t="e">
        <f t="shared" si="2319"/>
        <v>#DIV/0!</v>
      </c>
      <c r="DA429" s="26" t="e">
        <f t="shared" si="2289"/>
        <v>#DIV/0!</v>
      </c>
      <c r="DB429" s="26"/>
      <c r="DC429" t="e">
        <f t="shared" si="2320"/>
        <v>#DIV/0!</v>
      </c>
      <c r="DE429" s="26" t="e">
        <f t="shared" si="2336"/>
        <v>#DIV/0!</v>
      </c>
      <c r="DF429" s="26" t="e">
        <f t="shared" si="2337"/>
        <v>#DIV/0!</v>
      </c>
      <c r="DG429" s="26" t="e">
        <f t="shared" si="2338"/>
        <v>#DIV/0!</v>
      </c>
      <c r="DH429" s="26" t="e">
        <f t="shared" si="2339"/>
        <v>#DIV/0!</v>
      </c>
      <c r="DI429" s="26"/>
      <c r="DJ429" s="26" t="e">
        <f t="shared" si="2340"/>
        <v>#DIV/0!</v>
      </c>
      <c r="DK429" s="26"/>
      <c r="DL429" s="26" t="e">
        <f t="shared" si="2341"/>
        <v>#DIV/0!</v>
      </c>
      <c r="DM429" s="26" t="e">
        <f t="shared" si="2342"/>
        <v>#DIV/0!</v>
      </c>
      <c r="DN429" s="26" t="e">
        <f t="shared" si="2343"/>
        <v>#DIV/0!</v>
      </c>
      <c r="DO429" s="26" t="e">
        <f t="shared" si="2344"/>
        <v>#DIV/0!</v>
      </c>
      <c r="DP429" s="26"/>
      <c r="DQ429" s="26" t="e">
        <f t="shared" si="2345"/>
        <v>#DIV/0!</v>
      </c>
      <c r="DR429" s="26"/>
      <c r="DS429" s="26"/>
      <c r="DT429" s="26" t="e">
        <f t="shared" si="2346"/>
        <v>#DIV/0!</v>
      </c>
      <c r="DU429" s="26">
        <f t="shared" si="2347"/>
        <v>2.2763529305480742E-2</v>
      </c>
      <c r="DV429" s="26" t="e">
        <f t="shared" si="2348"/>
        <v>#DIV/0!</v>
      </c>
      <c r="DW429" s="26" t="e">
        <f t="shared" si="2349"/>
        <v>#DIV/0!</v>
      </c>
      <c r="DX429" s="26"/>
      <c r="DZ429" s="26" t="e">
        <f t="shared" si="2361"/>
        <v>#DIV/0!</v>
      </c>
      <c r="EA429" s="26">
        <f t="shared" si="2350"/>
        <v>1</v>
      </c>
      <c r="EB429" s="26">
        <f t="shared" si="2290"/>
        <v>1.2027529592026753</v>
      </c>
      <c r="ED429" s="26" t="e">
        <f t="shared" si="2321"/>
        <v>#DIV/0!</v>
      </c>
      <c r="EE429" s="26">
        <f t="shared" si="2322"/>
        <v>-2.2720354198087368E-2</v>
      </c>
      <c r="EF429" s="26" t="e">
        <f t="shared" si="2323"/>
        <v>#DIV/0!</v>
      </c>
      <c r="EG429" s="26" t="e">
        <f t="shared" si="2324"/>
        <v>#DIV/0!</v>
      </c>
      <c r="EH429" s="26"/>
      <c r="EJ429" s="26" t="e">
        <f t="shared" si="2325"/>
        <v>#DIV/0!</v>
      </c>
      <c r="EK429" s="26">
        <f t="shared" si="2351"/>
        <v>1</v>
      </c>
      <c r="EL429" s="26">
        <f t="shared" si="2291"/>
        <v>1.1427833813443911</v>
      </c>
      <c r="EO429" s="26" t="e">
        <f t="shared" si="2352"/>
        <v>#DIV/0!</v>
      </c>
      <c r="EP429" s="26">
        <f t="shared" si="2353"/>
        <v>2.2142115394833978E-2</v>
      </c>
      <c r="EQ429" s="26" t="e">
        <f t="shared" si="2354"/>
        <v>#DIV/0!</v>
      </c>
      <c r="ER429" s="26" t="e">
        <f t="shared" si="2355"/>
        <v>#DIV/0!</v>
      </c>
      <c r="EU429" s="26" t="e">
        <f t="shared" si="2356"/>
        <v>#DIV/0!</v>
      </c>
      <c r="EV429" s="26">
        <f t="shared" si="2357"/>
        <v>1</v>
      </c>
      <c r="EW429" s="26">
        <f t="shared" si="2292"/>
        <v>1.1901245900194317</v>
      </c>
      <c r="EX429" s="26"/>
      <c r="EY429" s="26" t="e">
        <f t="shared" si="2326"/>
        <v>#DIV/0!</v>
      </c>
      <c r="EZ429" s="26">
        <f t="shared" si="2327"/>
        <v>6.2141391064709324E-4</v>
      </c>
      <c r="FA429" s="26" t="e">
        <f t="shared" si="2328"/>
        <v>#DIV/0!</v>
      </c>
      <c r="FB429" s="26" t="e">
        <f t="shared" si="2329"/>
        <v>#DIV/0!</v>
      </c>
      <c r="FC429" s="26"/>
      <c r="FD429" s="26"/>
      <c r="FE429" s="26" t="e">
        <f t="shared" si="2358"/>
        <v>#DIV/0!</v>
      </c>
      <c r="FF429" s="26">
        <f t="shared" si="2359"/>
        <v>1</v>
      </c>
      <c r="FG429" s="26">
        <f t="shared" si="2293"/>
        <v>0.95564604357743488</v>
      </c>
      <c r="FW429" s="26">
        <f t="shared" si="2294"/>
        <v>0.46570914716202788</v>
      </c>
      <c r="FY429" s="8">
        <f t="shared" si="2360"/>
        <v>14</v>
      </c>
      <c r="FZ429" t="b">
        <f t="shared" si="2330"/>
        <v>1</v>
      </c>
      <c r="GD429" s="11"/>
      <c r="GE429" s="11"/>
      <c r="GF429" s="11"/>
      <c r="GG429" s="17">
        <f t="shared" ca="1" si="2295"/>
        <v>1999</v>
      </c>
      <c r="GH429" s="18">
        <f t="shared" ca="1" si="2296"/>
        <v>1.58600696758939</v>
      </c>
      <c r="GI429" s="18">
        <f t="shared" ca="1" si="2297"/>
        <v>0.8344275629481902</v>
      </c>
      <c r="GJ429" s="18">
        <f t="shared" ca="1" si="2298"/>
        <v>0.95468122800844035</v>
      </c>
      <c r="GK429" s="94">
        <f t="shared" ca="1" si="2331"/>
        <v>1.2634327066080586</v>
      </c>
      <c r="GM429">
        <f t="shared" ca="1" si="2332"/>
        <v>1999</v>
      </c>
      <c r="GN429" s="18">
        <f t="shared" ca="1" si="2299"/>
        <v>0.9547091396647639</v>
      </c>
      <c r="GO429" s="18">
        <f t="shared" ca="1" si="2300"/>
        <v>1.1332262154494199</v>
      </c>
      <c r="GP429" s="18">
        <f t="shared" ca="1" si="2301"/>
        <v>0.9679758403733808</v>
      </c>
      <c r="GQ429" s="18">
        <f t="shared" ca="1" si="2302"/>
        <v>0.90230703294353143</v>
      </c>
      <c r="GR429" s="18">
        <f t="shared" si="2303"/>
        <v>1.0025348316336378</v>
      </c>
      <c r="GU429" s="26">
        <f t="shared" ca="1" si="2304"/>
        <v>0.95710118418523638</v>
      </c>
      <c r="GV429" s="26">
        <f t="shared" ca="1" si="2333"/>
        <v>0.95468122800844035</v>
      </c>
      <c r="GW429">
        <f t="shared" si="2305"/>
        <v>1.0025348316336378</v>
      </c>
    </row>
    <row r="430" spans="1:205" x14ac:dyDescent="0.2">
      <c r="A430" t="s">
        <v>563</v>
      </c>
      <c r="B430" s="1">
        <f t="shared" si="2334"/>
        <v>1964</v>
      </c>
      <c r="C430" s="42">
        <f t="shared" si="2267"/>
        <v>10241.058000000001</v>
      </c>
      <c r="D430" s="42">
        <f t="shared" si="2267"/>
        <v>5466.1270000000004</v>
      </c>
      <c r="E430" s="42">
        <f t="shared" si="2267"/>
        <v>24051.334999999999</v>
      </c>
      <c r="F430" s="42">
        <f t="shared" si="2267"/>
        <v>11997.044</v>
      </c>
      <c r="G430" s="42"/>
      <c r="H430" s="42">
        <f t="shared" si="2268"/>
        <v>51755.564000000006</v>
      </c>
      <c r="I430" s="1"/>
      <c r="J430" s="1"/>
      <c r="K430" s="525"/>
      <c r="L430" s="42">
        <f>[11]National!H354</f>
        <v>10144.805146002698</v>
      </c>
      <c r="M430" s="42">
        <f>[10]Commercial_Total!D356</f>
        <v>5399.3112087652607</v>
      </c>
      <c r="N430" s="42"/>
      <c r="O430" s="42"/>
      <c r="P430" s="42"/>
      <c r="Q430" s="42"/>
      <c r="R430" s="27"/>
      <c r="S430" s="27"/>
      <c r="T430" s="1"/>
      <c r="U430" s="1"/>
      <c r="V430" s="1"/>
      <c r="W430" s="1"/>
      <c r="X430" s="1"/>
      <c r="Y430" s="1"/>
      <c r="AA430" s="231"/>
      <c r="AB430" s="231">
        <f t="shared" si="2306"/>
        <v>37509.906313800413</v>
      </c>
      <c r="AC430" s="231"/>
      <c r="AD430" s="51"/>
      <c r="AE430" s="23"/>
      <c r="AF430" s="42">
        <f t="shared" si="2269"/>
        <v>3916.3</v>
      </c>
      <c r="AI430" s="267" t="e">
        <f t="shared" si="2270"/>
        <v>#DIV/0!</v>
      </c>
      <c r="AJ430" s="267">
        <f t="shared" si="2271"/>
        <v>143.94360688602359</v>
      </c>
      <c r="AK430" s="267"/>
      <c r="AL430" s="51" t="e">
        <f t="shared" si="2272"/>
        <v>#DIV/0!</v>
      </c>
      <c r="AO430" s="34">
        <f t="shared" si="2273"/>
        <v>0</v>
      </c>
      <c r="AP430" s="34">
        <f t="shared" si="2307"/>
        <v>13.215423741797105</v>
      </c>
      <c r="AR430" s="26" t="e">
        <f t="shared" si="2274"/>
        <v>#DIV/0!</v>
      </c>
      <c r="AS430" s="26">
        <f t="shared" si="2275"/>
        <v>0.72929104735466721</v>
      </c>
      <c r="AT430" s="26"/>
      <c r="AU430" s="26"/>
      <c r="AV430" s="26"/>
      <c r="AW430" s="26">
        <f t="shared" si="2276"/>
        <v>0</v>
      </c>
      <c r="AZ430" s="34">
        <f t="shared" si="2308"/>
        <v>0</v>
      </c>
      <c r="BA430" s="34">
        <f t="shared" si="2309"/>
        <v>9.5778940106223764</v>
      </c>
      <c r="BB430" s="34">
        <f t="shared" si="2310"/>
        <v>0</v>
      </c>
      <c r="BC430" s="368">
        <f t="shared" si="2311"/>
        <v>0</v>
      </c>
      <c r="BE430" s="34"/>
      <c r="BF430" s="26"/>
      <c r="BG430" s="26"/>
      <c r="BI430" s="51"/>
      <c r="BJ430" s="258">
        <f>[10]Commercial_Total!Y356</f>
        <v>0.73168756279689939</v>
      </c>
      <c r="BK430" s="51"/>
      <c r="BL430" s="51"/>
      <c r="BM430" s="1"/>
      <c r="BO430" s="1"/>
      <c r="BP430" s="258">
        <f>[10]Commercial_Total!X356</f>
        <v>0.99672467380329444</v>
      </c>
      <c r="BQ430" s="1"/>
      <c r="BR430" s="51"/>
      <c r="BS430" s="1"/>
      <c r="CA430" s="83">
        <f t="shared" si="2335"/>
        <v>0.49254820087786594</v>
      </c>
      <c r="CB430" s="83">
        <f t="shared" si="2277"/>
        <v>1.3765421864012104</v>
      </c>
      <c r="CC430" s="83" t="str">
        <f t="shared" si="2278"/>
        <v>NA</v>
      </c>
      <c r="CD430" s="83" t="str">
        <f t="shared" si="2279"/>
        <v>NA</v>
      </c>
      <c r="CE430" s="83" t="str">
        <f t="shared" si="2280"/>
        <v>NA</v>
      </c>
      <c r="CF430" s="83" t="str">
        <f t="shared" si="2281"/>
        <v>NA</v>
      </c>
      <c r="CG430" s="84" t="str">
        <f t="shared" si="2312"/>
        <v xml:space="preserve">NA </v>
      </c>
      <c r="CH430" s="84" t="str">
        <f t="shared" si="2282"/>
        <v>NA</v>
      </c>
      <c r="CI430" s="9"/>
      <c r="CJ430" s="84" t="str">
        <f t="shared" si="2313"/>
        <v xml:space="preserve">NA </v>
      </c>
      <c r="CK430" s="26"/>
      <c r="CL430" s="87" t="e">
        <f t="shared" si="2283"/>
        <v>#DIV/0!</v>
      </c>
      <c r="CM430" s="87">
        <f t="shared" si="2314"/>
        <v>0</v>
      </c>
      <c r="CN430" s="92">
        <f t="shared" si="2315"/>
        <v>0</v>
      </c>
      <c r="CO430" s="92">
        <f t="shared" si="2316"/>
        <v>0</v>
      </c>
      <c r="CP430" s="5">
        <f t="shared" si="2284"/>
        <v>0</v>
      </c>
      <c r="CQ430" s="91">
        <f t="shared" si="2285"/>
        <v>0</v>
      </c>
      <c r="CR430" s="37" t="e">
        <f t="shared" si="2286"/>
        <v>#VALUE!</v>
      </c>
      <c r="CS430" t="e">
        <f t="shared" si="2287"/>
        <v>#VALUE!</v>
      </c>
      <c r="CT430" s="84" t="str">
        <f t="shared" si="2288"/>
        <v xml:space="preserve">NA </v>
      </c>
      <c r="CU430" s="205"/>
      <c r="CV430" s="244"/>
      <c r="CW430" s="5"/>
      <c r="CX430" s="26" t="e">
        <f t="shared" si="2317"/>
        <v>#DIV/0!</v>
      </c>
      <c r="CY430" s="26" t="e">
        <f t="shared" si="2318"/>
        <v>#DIV/0!</v>
      </c>
      <c r="CZ430" s="26" t="e">
        <f t="shared" si="2319"/>
        <v>#DIV/0!</v>
      </c>
      <c r="DA430" s="26" t="e">
        <f t="shared" si="2289"/>
        <v>#DIV/0!</v>
      </c>
      <c r="DB430" s="26"/>
      <c r="DC430" t="e">
        <f t="shared" si="2320"/>
        <v>#DIV/0!</v>
      </c>
      <c r="DE430" s="26" t="e">
        <f t="shared" si="2336"/>
        <v>#DIV/0!</v>
      </c>
      <c r="DF430" s="26" t="e">
        <f t="shared" si="2337"/>
        <v>#DIV/0!</v>
      </c>
      <c r="DG430" s="26" t="e">
        <f t="shared" si="2338"/>
        <v>#DIV/0!</v>
      </c>
      <c r="DH430" s="26" t="e">
        <f t="shared" si="2339"/>
        <v>#DIV/0!</v>
      </c>
      <c r="DI430" s="26"/>
      <c r="DJ430" s="26" t="e">
        <f t="shared" si="2340"/>
        <v>#DIV/0!</v>
      </c>
      <c r="DK430" s="26"/>
      <c r="DL430" s="26" t="e">
        <f t="shared" si="2341"/>
        <v>#DIV/0!</v>
      </c>
      <c r="DM430" s="26" t="e">
        <f t="shared" si="2342"/>
        <v>#DIV/0!</v>
      </c>
      <c r="DN430" s="26" t="e">
        <f t="shared" si="2343"/>
        <v>#DIV/0!</v>
      </c>
      <c r="DO430" s="26" t="e">
        <f t="shared" si="2344"/>
        <v>#DIV/0!</v>
      </c>
      <c r="DP430" s="26"/>
      <c r="DQ430" s="26" t="e">
        <f t="shared" si="2345"/>
        <v>#DIV/0!</v>
      </c>
      <c r="DR430" s="26"/>
      <c r="DS430" s="26"/>
      <c r="DT430" s="26" t="e">
        <f t="shared" si="2346"/>
        <v>#DIV/0!</v>
      </c>
      <c r="DU430" s="26">
        <f t="shared" si="2347"/>
        <v>2.1121553746909952E-2</v>
      </c>
      <c r="DV430" s="26" t="e">
        <f t="shared" si="2348"/>
        <v>#DIV/0!</v>
      </c>
      <c r="DW430" s="26" t="e">
        <f t="shared" si="2349"/>
        <v>#DIV/0!</v>
      </c>
      <c r="DX430" s="26"/>
      <c r="DZ430" s="26" t="e">
        <f t="shared" si="2361"/>
        <v>#DIV/0!</v>
      </c>
      <c r="EA430" s="26">
        <f t="shared" si="2350"/>
        <v>1</v>
      </c>
      <c r="EB430" s="26">
        <f t="shared" si="2290"/>
        <v>1.2027529592026753</v>
      </c>
      <c r="ED430" s="26" t="e">
        <f t="shared" si="2321"/>
        <v>#DIV/0!</v>
      </c>
      <c r="EE430" s="26">
        <f t="shared" si="2322"/>
        <v>-3.5376527569863016E-2</v>
      </c>
      <c r="EF430" s="26" t="e">
        <f t="shared" si="2323"/>
        <v>#DIV/0!</v>
      </c>
      <c r="EG430" s="26" t="e">
        <f t="shared" si="2324"/>
        <v>#DIV/0!</v>
      </c>
      <c r="EH430" s="26"/>
      <c r="EJ430" s="26" t="e">
        <f t="shared" si="2325"/>
        <v>#DIV/0!</v>
      </c>
      <c r="EK430" s="26">
        <f t="shared" si="2351"/>
        <v>1</v>
      </c>
      <c r="EL430" s="26">
        <f t="shared" si="2291"/>
        <v>1.1427833813443911</v>
      </c>
      <c r="EO430" s="26" t="e">
        <f t="shared" si="2352"/>
        <v>#DIV/0!</v>
      </c>
      <c r="EP430" s="26">
        <f t="shared" si="2353"/>
        <v>3.6481719231306151E-2</v>
      </c>
      <c r="EQ430" s="26" t="e">
        <f t="shared" si="2354"/>
        <v>#DIV/0!</v>
      </c>
      <c r="ER430" s="26" t="e">
        <f t="shared" si="2355"/>
        <v>#DIV/0!</v>
      </c>
      <c r="EU430" s="26" t="e">
        <f t="shared" si="2356"/>
        <v>#DIV/0!</v>
      </c>
      <c r="EV430" s="26">
        <f t="shared" si="2357"/>
        <v>1</v>
      </c>
      <c r="EW430" s="26">
        <f t="shared" si="2292"/>
        <v>1.1901245900194317</v>
      </c>
      <c r="EX430" s="26"/>
      <c r="EY430" s="26" t="e">
        <f t="shared" si="2326"/>
        <v>#DIV/0!</v>
      </c>
      <c r="EZ430" s="26">
        <f t="shared" si="2327"/>
        <v>-1.5360165484396305E-2</v>
      </c>
      <c r="FA430" s="26" t="e">
        <f t="shared" si="2328"/>
        <v>#DIV/0!</v>
      </c>
      <c r="FB430" s="26" t="e">
        <f t="shared" si="2329"/>
        <v>#DIV/0!</v>
      </c>
      <c r="FC430" s="26"/>
      <c r="FD430" s="26"/>
      <c r="FE430" s="26" t="e">
        <f t="shared" si="2358"/>
        <v>#DIV/0!</v>
      </c>
      <c r="FF430" s="26">
        <f t="shared" si="2359"/>
        <v>1</v>
      </c>
      <c r="FG430" s="26">
        <f t="shared" si="2293"/>
        <v>0.95564604357743488</v>
      </c>
      <c r="FW430" s="26">
        <f t="shared" si="2294"/>
        <v>0.49254820087786594</v>
      </c>
      <c r="FY430" s="8">
        <f t="shared" si="2360"/>
        <v>15</v>
      </c>
      <c r="FZ430" t="b">
        <f t="shared" si="2330"/>
        <v>1</v>
      </c>
      <c r="GD430" s="11"/>
      <c r="GE430" s="11"/>
      <c r="GF430" s="11"/>
      <c r="GG430" s="17">
        <f t="shared" ca="1" si="2295"/>
        <v>2000</v>
      </c>
      <c r="GH430" s="18">
        <f t="shared" ca="1" si="2296"/>
        <v>1.6514696079787701</v>
      </c>
      <c r="GI430" s="18">
        <f t="shared" ca="1" si="2297"/>
        <v>0.82975438101287902</v>
      </c>
      <c r="GJ430" s="18">
        <f t="shared" ca="1" si="2298"/>
        <v>0.94300928368950809</v>
      </c>
      <c r="GK430" s="94">
        <f t="shared" ca="1" si="2331"/>
        <v>1.2922189577882219</v>
      </c>
      <c r="GM430">
        <f t="shared" ca="1" si="2332"/>
        <v>2000</v>
      </c>
      <c r="GN430" s="18">
        <f t="shared" ca="1" si="2299"/>
        <v>0.96007543695628739</v>
      </c>
      <c r="GO430" s="18">
        <f t="shared" ca="1" si="2300"/>
        <v>1.1645984030691878</v>
      </c>
      <c r="GP430" s="18">
        <f t="shared" ca="1" si="2301"/>
        <v>0.92507165612058406</v>
      </c>
      <c r="GQ430" s="18">
        <f t="shared" ca="1" si="2302"/>
        <v>0.88724074248409435</v>
      </c>
      <c r="GR430" s="18">
        <f t="shared" si="2303"/>
        <v>1.0184293068687129</v>
      </c>
      <c r="GU430" s="26">
        <f t="shared" ca="1" si="2304"/>
        <v>0.96038829115866708</v>
      </c>
      <c r="GV430" s="26">
        <f t="shared" ca="1" si="2333"/>
        <v>0.94300928368950809</v>
      </c>
      <c r="GW430">
        <f t="shared" si="2305"/>
        <v>1.0184293068687129</v>
      </c>
    </row>
    <row r="431" spans="1:205" x14ac:dyDescent="0.2">
      <c r="A431" t="s">
        <v>563</v>
      </c>
      <c r="B431" s="1">
        <f t="shared" si="2334"/>
        <v>1965</v>
      </c>
      <c r="C431" s="42">
        <f t="shared" si="2267"/>
        <v>10639.89</v>
      </c>
      <c r="D431" s="42">
        <f t="shared" si="2267"/>
        <v>5845.5559999999996</v>
      </c>
      <c r="E431" s="42">
        <f t="shared" si="2267"/>
        <v>25035.155999999999</v>
      </c>
      <c r="F431" s="42">
        <f t="shared" si="2267"/>
        <v>12432.496999999999</v>
      </c>
      <c r="G431" s="42"/>
      <c r="H431" s="42">
        <f t="shared" si="2268"/>
        <v>53953.099000000002</v>
      </c>
      <c r="I431" s="1"/>
      <c r="J431" s="1"/>
      <c r="K431" s="525"/>
      <c r="L431" s="42">
        <f>[11]National!H355</f>
        <v>10527.556250086565</v>
      </c>
      <c r="M431" s="42">
        <f>[10]Commercial_Total!D357</f>
        <v>5765.8153371879689</v>
      </c>
      <c r="N431" s="42"/>
      <c r="O431" s="42"/>
      <c r="P431" s="42"/>
      <c r="Q431" s="42"/>
      <c r="R431" s="27"/>
      <c r="S431" s="27"/>
      <c r="T431" s="1"/>
      <c r="U431" s="1"/>
      <c r="V431" s="1"/>
      <c r="W431" s="1"/>
      <c r="X431" s="1"/>
      <c r="Y431" s="1"/>
      <c r="AA431" s="231"/>
      <c r="AB431" s="231">
        <f t="shared" si="2306"/>
        <v>38329.005933125394</v>
      </c>
      <c r="AC431" s="231"/>
      <c r="AD431" s="51"/>
      <c r="AE431" s="23"/>
      <c r="AF431" s="42">
        <f t="shared" si="2269"/>
        <v>4170.8</v>
      </c>
      <c r="AI431" s="267" t="e">
        <f t="shared" si="2270"/>
        <v>#DIV/0!</v>
      </c>
      <c r="AJ431" s="267">
        <f t="shared" si="2271"/>
        <v>150.42955581075822</v>
      </c>
      <c r="AK431" s="267"/>
      <c r="AL431" s="51" t="e">
        <f t="shared" si="2272"/>
        <v>#DIV/0!</v>
      </c>
      <c r="AO431" s="34">
        <f t="shared" si="2273"/>
        <v>0</v>
      </c>
      <c r="AP431" s="34">
        <f t="shared" si="2307"/>
        <v>12.935911335954733</v>
      </c>
      <c r="AR431" s="26" t="e">
        <f t="shared" si="2274"/>
        <v>#DIV/0!</v>
      </c>
      <c r="AS431" s="26">
        <f t="shared" si="2275"/>
        <v>0.76215214196482228</v>
      </c>
      <c r="AT431" s="26"/>
      <c r="AU431" s="26"/>
      <c r="AV431" s="26"/>
      <c r="AW431" s="26">
        <f t="shared" si="2276"/>
        <v>0</v>
      </c>
      <c r="AZ431" s="34">
        <f t="shared" si="2308"/>
        <v>0</v>
      </c>
      <c r="BA431" s="34">
        <f t="shared" si="2309"/>
        <v>9.1898450976132615</v>
      </c>
      <c r="BB431" s="34">
        <f t="shared" si="2310"/>
        <v>0</v>
      </c>
      <c r="BC431" s="368">
        <f t="shared" si="2311"/>
        <v>0</v>
      </c>
      <c r="BE431" s="34"/>
      <c r="BF431" s="26"/>
      <c r="BG431" s="26"/>
      <c r="BI431" s="51"/>
      <c r="BJ431" s="258">
        <f>[10]Commercial_Total!Y357</f>
        <v>0.7639217940290739</v>
      </c>
      <c r="BK431" s="51"/>
      <c r="BL431" s="51"/>
      <c r="BM431" s="1"/>
      <c r="BO431" s="1"/>
      <c r="BP431" s="258">
        <f>[10]Commercial_Total!X357</f>
        <v>0.9976834643571062</v>
      </c>
      <c r="BQ431" s="1"/>
      <c r="BR431" s="51"/>
      <c r="BS431" s="1"/>
      <c r="CA431" s="83">
        <f t="shared" si="2335"/>
        <v>0.52455635069361473</v>
      </c>
      <c r="CB431" s="83">
        <f t="shared" si="2277"/>
        <v>1.3474276740115987</v>
      </c>
      <c r="CC431" s="83" t="str">
        <f t="shared" si="2278"/>
        <v>NA</v>
      </c>
      <c r="CD431" s="83" t="str">
        <f t="shared" si="2279"/>
        <v>NA</v>
      </c>
      <c r="CE431" s="83" t="str">
        <f t="shared" si="2280"/>
        <v>NA</v>
      </c>
      <c r="CF431" s="83" t="str">
        <f t="shared" si="2281"/>
        <v>NA</v>
      </c>
      <c r="CG431" s="84" t="str">
        <f t="shared" si="2312"/>
        <v xml:space="preserve">NA </v>
      </c>
      <c r="CH431" s="84" t="str">
        <f t="shared" si="2282"/>
        <v>NA</v>
      </c>
      <c r="CI431" s="9"/>
      <c r="CJ431" s="84" t="str">
        <f t="shared" si="2313"/>
        <v xml:space="preserve">NA </v>
      </c>
      <c r="CK431" s="26"/>
      <c r="CL431" s="87" t="e">
        <f t="shared" si="2283"/>
        <v>#DIV/0!</v>
      </c>
      <c r="CM431" s="87">
        <f t="shared" si="2314"/>
        <v>0</v>
      </c>
      <c r="CN431" s="92">
        <f t="shared" si="2315"/>
        <v>0</v>
      </c>
      <c r="CO431" s="92">
        <f t="shared" si="2316"/>
        <v>0</v>
      </c>
      <c r="CP431" s="5">
        <f t="shared" si="2284"/>
        <v>0</v>
      </c>
      <c r="CQ431" s="91">
        <f t="shared" si="2285"/>
        <v>0</v>
      </c>
      <c r="CR431" s="37" t="e">
        <f t="shared" si="2286"/>
        <v>#VALUE!</v>
      </c>
      <c r="CS431" t="e">
        <f t="shared" si="2287"/>
        <v>#VALUE!</v>
      </c>
      <c r="CT431" s="84" t="str">
        <f t="shared" si="2288"/>
        <v xml:space="preserve">NA </v>
      </c>
      <c r="CU431" s="205"/>
      <c r="CV431" s="244"/>
      <c r="CW431" s="5"/>
      <c r="CX431" s="26" t="e">
        <f t="shared" si="2317"/>
        <v>#DIV/0!</v>
      </c>
      <c r="CY431" s="26" t="e">
        <f t="shared" si="2318"/>
        <v>#DIV/0!</v>
      </c>
      <c r="CZ431" s="26" t="e">
        <f t="shared" si="2319"/>
        <v>#DIV/0!</v>
      </c>
      <c r="DA431" s="26" t="e">
        <f t="shared" si="2289"/>
        <v>#DIV/0!</v>
      </c>
      <c r="DB431" s="26"/>
      <c r="DC431" t="e">
        <f t="shared" si="2320"/>
        <v>#DIV/0!</v>
      </c>
      <c r="DE431" s="26" t="e">
        <f t="shared" si="2336"/>
        <v>#DIV/0!</v>
      </c>
      <c r="DF431" s="26" t="e">
        <f t="shared" si="2337"/>
        <v>#DIV/0!</v>
      </c>
      <c r="DG431" s="26" t="e">
        <f t="shared" si="2338"/>
        <v>#DIV/0!</v>
      </c>
      <c r="DH431" s="26" t="e">
        <f t="shared" si="2339"/>
        <v>#DIV/0!</v>
      </c>
      <c r="DI431" s="26"/>
      <c r="DJ431" s="26" t="e">
        <f t="shared" si="2340"/>
        <v>#DIV/0!</v>
      </c>
      <c r="DK431" s="26"/>
      <c r="DL431" s="26" t="e">
        <f t="shared" si="2341"/>
        <v>#DIV/0!</v>
      </c>
      <c r="DM431" s="26" t="e">
        <f t="shared" si="2342"/>
        <v>#DIV/0!</v>
      </c>
      <c r="DN431" s="26" t="e">
        <f t="shared" si="2343"/>
        <v>#DIV/0!</v>
      </c>
      <c r="DO431" s="26" t="e">
        <f t="shared" si="2344"/>
        <v>#DIV/0!</v>
      </c>
      <c r="DP431" s="26"/>
      <c r="DQ431" s="26" t="e">
        <f t="shared" si="2345"/>
        <v>#DIV/0!</v>
      </c>
      <c r="DR431" s="26"/>
      <c r="DS431" s="26"/>
      <c r="DT431" s="26" t="e">
        <f t="shared" si="2346"/>
        <v>#DIV/0!</v>
      </c>
      <c r="DU431" s="26">
        <f t="shared" si="2347"/>
        <v>4.4073302882189996E-2</v>
      </c>
      <c r="DV431" s="26" t="e">
        <f t="shared" si="2348"/>
        <v>#DIV/0!</v>
      </c>
      <c r="DW431" s="26" t="e">
        <f t="shared" si="2349"/>
        <v>#DIV/0!</v>
      </c>
      <c r="DX431" s="26"/>
      <c r="DZ431" s="26" t="e">
        <f t="shared" si="2361"/>
        <v>#DIV/0!</v>
      </c>
      <c r="EA431" s="26">
        <f t="shared" si="2350"/>
        <v>1</v>
      </c>
      <c r="EB431" s="26">
        <f t="shared" si="2290"/>
        <v>1.2027529592026753</v>
      </c>
      <c r="ED431" s="26" t="e">
        <f t="shared" si="2321"/>
        <v>#DIV/0!</v>
      </c>
      <c r="EE431" s="26">
        <f t="shared" si="2322"/>
        <v>-4.1358655251268098E-2</v>
      </c>
      <c r="EF431" s="26" t="e">
        <f t="shared" si="2323"/>
        <v>#DIV/0!</v>
      </c>
      <c r="EG431" s="26" t="e">
        <f t="shared" si="2324"/>
        <v>#DIV/0!</v>
      </c>
      <c r="EH431" s="26"/>
      <c r="EJ431" s="26" t="e">
        <f t="shared" si="2325"/>
        <v>#DIV/0!</v>
      </c>
      <c r="EK431" s="26">
        <f t="shared" si="2351"/>
        <v>1</v>
      </c>
      <c r="EL431" s="26">
        <f t="shared" si="2291"/>
        <v>1.1427833813443911</v>
      </c>
      <c r="EO431" s="26" t="e">
        <f t="shared" si="2352"/>
        <v>#DIV/0!</v>
      </c>
      <c r="EP431" s="26">
        <f t="shared" si="2353"/>
        <v>4.311182402605352E-2</v>
      </c>
      <c r="EQ431" s="26" t="e">
        <f t="shared" si="2354"/>
        <v>#DIV/0!</v>
      </c>
      <c r="ER431" s="26" t="e">
        <f t="shared" si="2355"/>
        <v>#DIV/0!</v>
      </c>
      <c r="EU431" s="26" t="e">
        <f t="shared" si="2356"/>
        <v>#DIV/0!</v>
      </c>
      <c r="EV431" s="26">
        <f t="shared" si="2357"/>
        <v>1</v>
      </c>
      <c r="EW431" s="26">
        <f t="shared" si="2292"/>
        <v>1.1901245900194317</v>
      </c>
      <c r="EX431" s="26"/>
      <c r="EY431" s="26" t="e">
        <f t="shared" si="2326"/>
        <v>#DIV/0!</v>
      </c>
      <c r="EZ431" s="26">
        <f t="shared" si="2327"/>
        <v>9.6147885613654576E-4</v>
      </c>
      <c r="FA431" s="26" t="e">
        <f t="shared" si="2328"/>
        <v>#DIV/0!</v>
      </c>
      <c r="FB431" s="26" t="e">
        <f t="shared" si="2329"/>
        <v>#DIV/0!</v>
      </c>
      <c r="FC431" s="26"/>
      <c r="FD431" s="26"/>
      <c r="FE431" s="26" t="e">
        <f t="shared" si="2358"/>
        <v>#DIV/0!</v>
      </c>
      <c r="FF431" s="26">
        <f t="shared" si="2359"/>
        <v>1</v>
      </c>
      <c r="FG431" s="26">
        <f t="shared" si="2293"/>
        <v>0.95564604357743488</v>
      </c>
      <c r="FW431" s="26">
        <f t="shared" si="2294"/>
        <v>0.52455635069361473</v>
      </c>
      <c r="FY431" s="8">
        <f t="shared" si="2360"/>
        <v>16</v>
      </c>
      <c r="FZ431" t="b">
        <f t="shared" si="2330"/>
        <v>1</v>
      </c>
      <c r="GD431" s="11"/>
      <c r="GE431" s="11"/>
      <c r="GF431" s="11"/>
      <c r="GG431" s="17">
        <f t="shared" ca="1" si="2295"/>
        <v>2001</v>
      </c>
      <c r="GH431" s="18">
        <f t="shared" ca="1" si="2296"/>
        <v>1.6679578926186314</v>
      </c>
      <c r="GI431" s="18">
        <f t="shared" ca="1" si="2297"/>
        <v>0.8159868204448143</v>
      </c>
      <c r="GJ431" s="18">
        <f t="shared" ca="1" si="2298"/>
        <v>0.9356272707966995</v>
      </c>
      <c r="GK431" s="94">
        <f t="shared" ca="1" si="2331"/>
        <v>1.2734183351126105</v>
      </c>
      <c r="GM431">
        <f t="shared" ca="1" si="2332"/>
        <v>2001</v>
      </c>
      <c r="GN431" s="18">
        <f t="shared" ca="1" si="2299"/>
        <v>0.956010659599979</v>
      </c>
      <c r="GO431" s="18">
        <f t="shared" ca="1" si="2300"/>
        <v>1.1466777350381405</v>
      </c>
      <c r="GP431" s="18">
        <f t="shared" ca="1" si="2301"/>
        <v>0.9241798858853183</v>
      </c>
      <c r="GQ431" s="18">
        <f t="shared" ca="1" si="2302"/>
        <v>0.87586301026889168</v>
      </c>
      <c r="GR431" s="18">
        <f t="shared" si="2303"/>
        <v>1.0155290235384873</v>
      </c>
      <c r="GU431" s="26">
        <f t="shared" ca="1" si="2304"/>
        <v>0.95015664870815209</v>
      </c>
      <c r="GV431" s="26">
        <f t="shared" ca="1" si="2333"/>
        <v>0.9356272707966995</v>
      </c>
      <c r="GW431">
        <f t="shared" si="2305"/>
        <v>1.0155290235384873</v>
      </c>
    </row>
    <row r="432" spans="1:205" x14ac:dyDescent="0.2">
      <c r="A432" t="s">
        <v>563</v>
      </c>
      <c r="B432" s="1">
        <f t="shared" si="2334"/>
        <v>1966</v>
      </c>
      <c r="C432" s="42">
        <f t="shared" si="2267"/>
        <v>11169.165999999999</v>
      </c>
      <c r="D432" s="42">
        <f t="shared" si="2267"/>
        <v>6324.1869999999999</v>
      </c>
      <c r="E432" s="42">
        <f t="shared" si="2267"/>
        <v>26355.735000000001</v>
      </c>
      <c r="F432" s="42">
        <f t="shared" si="2267"/>
        <v>13100.281999999999</v>
      </c>
      <c r="G432" s="42"/>
      <c r="H432" s="42">
        <f t="shared" si="2268"/>
        <v>56949.37</v>
      </c>
      <c r="I432" s="1"/>
      <c r="J432" s="1"/>
      <c r="K432" s="525"/>
      <c r="L432" s="42">
        <f>[11]National!H356</f>
        <v>11032.351901138543</v>
      </c>
      <c r="M432" s="42">
        <f>[10]Commercial_Total!D358</f>
        <v>6229.7391358909736</v>
      </c>
      <c r="N432" s="42"/>
      <c r="O432" s="42"/>
      <c r="P432" s="42"/>
      <c r="Q432" s="42"/>
      <c r="R432" s="27"/>
      <c r="S432" s="27"/>
      <c r="T432" s="1"/>
      <c r="U432" s="1"/>
      <c r="V432" s="1"/>
      <c r="W432" s="1"/>
      <c r="X432" s="1"/>
      <c r="Y432" s="1"/>
      <c r="AA432" s="231"/>
      <c r="AB432" s="231">
        <f t="shared" si="2306"/>
        <v>39236.168078555282</v>
      </c>
      <c r="AC432" s="231"/>
      <c r="AD432" s="51"/>
      <c r="AE432" s="23"/>
      <c r="AF432" s="42">
        <f t="shared" si="2269"/>
        <v>4445.8999999999996</v>
      </c>
      <c r="AI432" s="267" t="e">
        <f t="shared" si="2270"/>
        <v>#DIV/0!</v>
      </c>
      <c r="AJ432" s="267">
        <f t="shared" si="2271"/>
        <v>158.77542178477586</v>
      </c>
      <c r="AK432" s="267"/>
      <c r="AL432" s="51" t="e">
        <f t="shared" si="2272"/>
        <v>#DIV/0!</v>
      </c>
      <c r="AO432" s="34">
        <f t="shared" si="2273"/>
        <v>0</v>
      </c>
      <c r="AP432" s="34">
        <f t="shared" si="2307"/>
        <v>12.809413167187747</v>
      </c>
      <c r="AR432" s="26" t="e">
        <f t="shared" si="2274"/>
        <v>#DIV/0!</v>
      </c>
      <c r="AS432" s="26">
        <f t="shared" si="2275"/>
        <v>0.80443651616486878</v>
      </c>
      <c r="AT432" s="26"/>
      <c r="AU432" s="26"/>
      <c r="AV432" s="26"/>
      <c r="AW432" s="26">
        <f t="shared" si="2276"/>
        <v>0</v>
      </c>
      <c r="AZ432" s="34">
        <f t="shared" si="2308"/>
        <v>0</v>
      </c>
      <c r="BA432" s="34">
        <f t="shared" si="2309"/>
        <v>8.8252475491026079</v>
      </c>
      <c r="BB432" s="34">
        <f t="shared" si="2310"/>
        <v>0</v>
      </c>
      <c r="BC432" s="368">
        <f t="shared" si="2311"/>
        <v>0</v>
      </c>
      <c r="BE432" s="34"/>
      <c r="BF432" s="26"/>
      <c r="BG432" s="26"/>
      <c r="BI432" s="51"/>
      <c r="BJ432" s="258">
        <f>[10]Commercial_Total!Y358</f>
        <v>0.79524449451098167</v>
      </c>
      <c r="BK432" s="51"/>
      <c r="BL432" s="51"/>
      <c r="BM432" s="1"/>
      <c r="BO432" s="1"/>
      <c r="BP432" s="258">
        <f>[10]Commercial_Total!X358</f>
        <v>1.0115587366116119</v>
      </c>
      <c r="BQ432" s="1"/>
      <c r="BR432" s="51"/>
      <c r="BS432" s="1"/>
      <c r="CA432" s="83">
        <f t="shared" si="2335"/>
        <v>0.5591553369973965</v>
      </c>
      <c r="CB432" s="83">
        <f t="shared" si="2277"/>
        <v>1.3342513983800026</v>
      </c>
      <c r="CC432" s="83" t="str">
        <f t="shared" si="2278"/>
        <v>NA</v>
      </c>
      <c r="CD432" s="83" t="str">
        <f t="shared" si="2279"/>
        <v>NA</v>
      </c>
      <c r="CE432" s="83" t="str">
        <f t="shared" si="2280"/>
        <v>NA</v>
      </c>
      <c r="CF432" s="83" t="str">
        <f t="shared" si="2281"/>
        <v>NA</v>
      </c>
      <c r="CG432" s="84" t="str">
        <f t="shared" si="2312"/>
        <v xml:space="preserve">NA </v>
      </c>
      <c r="CH432" s="84" t="str">
        <f t="shared" si="2282"/>
        <v>NA</v>
      </c>
      <c r="CI432" s="9"/>
      <c r="CJ432" s="84" t="str">
        <f t="shared" si="2313"/>
        <v xml:space="preserve">NA </v>
      </c>
      <c r="CK432" s="26"/>
      <c r="CL432" s="87" t="e">
        <f t="shared" si="2283"/>
        <v>#DIV/0!</v>
      </c>
      <c r="CM432" s="87">
        <f t="shared" si="2314"/>
        <v>0</v>
      </c>
      <c r="CN432" s="92">
        <f t="shared" si="2315"/>
        <v>0</v>
      </c>
      <c r="CO432" s="92">
        <f t="shared" si="2316"/>
        <v>0</v>
      </c>
      <c r="CP432" s="5">
        <f t="shared" si="2284"/>
        <v>0</v>
      </c>
      <c r="CQ432" s="91">
        <f t="shared" si="2285"/>
        <v>0</v>
      </c>
      <c r="CR432" s="37" t="e">
        <f t="shared" si="2286"/>
        <v>#VALUE!</v>
      </c>
      <c r="CS432" t="e">
        <f t="shared" si="2287"/>
        <v>#VALUE!</v>
      </c>
      <c r="CT432" s="84" t="str">
        <f t="shared" si="2288"/>
        <v xml:space="preserve">NA </v>
      </c>
      <c r="CU432" s="205"/>
      <c r="CV432" s="244"/>
      <c r="CW432" s="5"/>
      <c r="CX432" s="26" t="e">
        <f t="shared" si="2317"/>
        <v>#DIV/0!</v>
      </c>
      <c r="CY432" s="26" t="e">
        <f t="shared" si="2318"/>
        <v>#DIV/0!</v>
      </c>
      <c r="CZ432" s="26" t="e">
        <f t="shared" si="2319"/>
        <v>#DIV/0!</v>
      </c>
      <c r="DA432" s="26" t="e">
        <f t="shared" si="2289"/>
        <v>#DIV/0!</v>
      </c>
      <c r="DB432" s="26"/>
      <c r="DC432" t="e">
        <f t="shared" si="2320"/>
        <v>#DIV/0!</v>
      </c>
      <c r="DE432" s="26" t="e">
        <f t="shared" si="2336"/>
        <v>#DIV/0!</v>
      </c>
      <c r="DF432" s="26" t="e">
        <f t="shared" si="2337"/>
        <v>#DIV/0!</v>
      </c>
      <c r="DG432" s="26" t="e">
        <f t="shared" si="2338"/>
        <v>#DIV/0!</v>
      </c>
      <c r="DH432" s="26" t="e">
        <f t="shared" si="2339"/>
        <v>#DIV/0!</v>
      </c>
      <c r="DI432" s="26"/>
      <c r="DJ432" s="26" t="e">
        <f t="shared" si="2340"/>
        <v>#DIV/0!</v>
      </c>
      <c r="DK432" s="26"/>
      <c r="DL432" s="26" t="e">
        <f t="shared" si="2341"/>
        <v>#DIV/0!</v>
      </c>
      <c r="DM432" s="26" t="e">
        <f t="shared" si="2342"/>
        <v>#DIV/0!</v>
      </c>
      <c r="DN432" s="26" t="e">
        <f t="shared" si="2343"/>
        <v>#DIV/0!</v>
      </c>
      <c r="DO432" s="26" t="e">
        <f t="shared" si="2344"/>
        <v>#DIV/0!</v>
      </c>
      <c r="DP432" s="26"/>
      <c r="DQ432" s="26" t="e">
        <f t="shared" si="2345"/>
        <v>#DIV/0!</v>
      </c>
      <c r="DR432" s="26"/>
      <c r="DS432" s="26"/>
      <c r="DT432" s="26" t="e">
        <f t="shared" si="2346"/>
        <v>#DIV/0!</v>
      </c>
      <c r="DU432" s="26">
        <f t="shared" si="2347"/>
        <v>5.399585527069295E-2</v>
      </c>
      <c r="DV432" s="26" t="e">
        <f t="shared" si="2348"/>
        <v>#DIV/0!</v>
      </c>
      <c r="DW432" s="26" t="e">
        <f t="shared" si="2349"/>
        <v>#DIV/0!</v>
      </c>
      <c r="DX432" s="26"/>
      <c r="DZ432" s="26" t="e">
        <f t="shared" si="2361"/>
        <v>#DIV/0!</v>
      </c>
      <c r="EA432" s="26">
        <f t="shared" si="2350"/>
        <v>1</v>
      </c>
      <c r="EB432" s="26">
        <f t="shared" si="2290"/>
        <v>1.2027529592026753</v>
      </c>
      <c r="ED432" s="26" t="e">
        <f t="shared" si="2321"/>
        <v>#DIV/0!</v>
      </c>
      <c r="EE432" s="26">
        <f t="shared" si="2322"/>
        <v>-4.0482427372598065E-2</v>
      </c>
      <c r="EF432" s="26" t="e">
        <f t="shared" si="2323"/>
        <v>#DIV/0!</v>
      </c>
      <c r="EG432" s="26" t="e">
        <f t="shared" si="2324"/>
        <v>#DIV/0!</v>
      </c>
      <c r="EH432" s="26"/>
      <c r="EJ432" s="26" t="e">
        <f t="shared" si="2325"/>
        <v>#DIV/0!</v>
      </c>
      <c r="EK432" s="26">
        <f t="shared" si="2351"/>
        <v>1</v>
      </c>
      <c r="EL432" s="26">
        <f t="shared" si="2291"/>
        <v>1.1427833813443911</v>
      </c>
      <c r="EO432" s="26" t="e">
        <f t="shared" si="2352"/>
        <v>#DIV/0!</v>
      </c>
      <c r="EP432" s="26">
        <f t="shared" si="2353"/>
        <v>4.0184187548209023E-2</v>
      </c>
      <c r="EQ432" s="26" t="e">
        <f t="shared" si="2354"/>
        <v>#DIV/0!</v>
      </c>
      <c r="ER432" s="26" t="e">
        <f t="shared" si="2355"/>
        <v>#DIV/0!</v>
      </c>
      <c r="EU432" s="26" t="e">
        <f t="shared" si="2356"/>
        <v>#DIV/0!</v>
      </c>
      <c r="EV432" s="26">
        <f t="shared" si="2357"/>
        <v>1</v>
      </c>
      <c r="EW432" s="26">
        <f t="shared" si="2292"/>
        <v>1.1901245900194317</v>
      </c>
      <c r="EX432" s="26"/>
      <c r="EY432" s="26" t="e">
        <f t="shared" si="2326"/>
        <v>#DIV/0!</v>
      </c>
      <c r="EZ432" s="26">
        <f t="shared" si="2327"/>
        <v>1.3811667722483739E-2</v>
      </c>
      <c r="FA432" s="26" t="e">
        <f t="shared" si="2328"/>
        <v>#DIV/0!</v>
      </c>
      <c r="FB432" s="26" t="e">
        <f t="shared" si="2329"/>
        <v>#DIV/0!</v>
      </c>
      <c r="FC432" s="26"/>
      <c r="FD432" s="26"/>
      <c r="FE432" s="26" t="e">
        <f t="shared" si="2358"/>
        <v>#DIV/0!</v>
      </c>
      <c r="FF432" s="26">
        <f t="shared" si="2359"/>
        <v>1</v>
      </c>
      <c r="FG432" s="26">
        <f t="shared" si="2293"/>
        <v>0.95564604357743488</v>
      </c>
      <c r="FW432" s="26">
        <f t="shared" si="2294"/>
        <v>0.5591553369973965</v>
      </c>
      <c r="FY432" s="8">
        <f t="shared" si="2360"/>
        <v>17</v>
      </c>
      <c r="FZ432" t="b">
        <f t="shared" si="2330"/>
        <v>1</v>
      </c>
      <c r="GD432" s="11"/>
      <c r="GE432" s="11"/>
      <c r="GF432" s="11"/>
      <c r="GG432" s="17">
        <f t="shared" ca="1" si="2295"/>
        <v>2002</v>
      </c>
      <c r="GH432" s="18">
        <f t="shared" ca="1" si="2296"/>
        <v>1.6970104765378375</v>
      </c>
      <c r="GI432" s="18">
        <f t="shared" ca="1" si="2297"/>
        <v>0.81109011188290059</v>
      </c>
      <c r="GJ432" s="18">
        <f t="shared" ca="1" si="2298"/>
        <v>0.93280996462302668</v>
      </c>
      <c r="GK432" s="94">
        <f t="shared" ca="1" si="2331"/>
        <v>1.2839461432305117</v>
      </c>
      <c r="GM432">
        <f t="shared" ca="1" si="2332"/>
        <v>2002</v>
      </c>
      <c r="GN432" s="18">
        <f t="shared" ca="1" si="2299"/>
        <v>0.95217412974697535</v>
      </c>
      <c r="GO432" s="18">
        <f t="shared" ca="1" si="2300"/>
        <v>1.1376712153188371</v>
      </c>
      <c r="GP432" s="18">
        <f t="shared" ca="1" si="2301"/>
        <v>0.92376231569551859</v>
      </c>
      <c r="GQ432" s="18">
        <f t="shared" ca="1" si="2302"/>
        <v>0.8743059551899488</v>
      </c>
      <c r="GR432" s="18">
        <f t="shared" si="2303"/>
        <v>0.99857708566004266</v>
      </c>
      <c r="GU432" s="26">
        <f t="shared" ca="1" si="2304"/>
        <v>0.93148265594790947</v>
      </c>
      <c r="GV432" s="26">
        <f t="shared" ca="1" si="2333"/>
        <v>0.93280996462302668</v>
      </c>
      <c r="GW432">
        <f t="shared" si="2305"/>
        <v>0.99857708566004266</v>
      </c>
    </row>
    <row r="433" spans="1:205" x14ac:dyDescent="0.2">
      <c r="A433" t="s">
        <v>563</v>
      </c>
      <c r="B433" s="1">
        <f t="shared" si="2334"/>
        <v>1967</v>
      </c>
      <c r="C433" s="42">
        <f t="shared" si="2267"/>
        <v>11639.868</v>
      </c>
      <c r="D433" s="42">
        <f t="shared" si="2267"/>
        <v>6899.3559999999998</v>
      </c>
      <c r="E433" s="42">
        <f t="shared" si="2267"/>
        <v>26603.802</v>
      </c>
      <c r="F433" s="42">
        <f t="shared" si="2267"/>
        <v>13752.127</v>
      </c>
      <c r="G433" s="42"/>
      <c r="H433" s="42">
        <f t="shared" si="2268"/>
        <v>58895.152999999998</v>
      </c>
      <c r="I433" s="1"/>
      <c r="J433" s="1"/>
      <c r="K433" s="525"/>
      <c r="L433" s="42">
        <f>[11]National!H357</f>
        <v>11506.973933878746</v>
      </c>
      <c r="M433" s="42">
        <f>[10]Commercial_Total!D359</f>
        <v>6804.9804438404244</v>
      </c>
      <c r="N433" s="42"/>
      <c r="O433" s="42"/>
      <c r="P433" s="42"/>
      <c r="Q433" s="42"/>
      <c r="R433" s="27"/>
      <c r="S433" s="27"/>
      <c r="T433" s="1"/>
      <c r="U433" s="1"/>
      <c r="V433" s="1"/>
      <c r="W433" s="1"/>
      <c r="X433" s="1"/>
      <c r="Y433" s="1"/>
      <c r="AA433" s="231"/>
      <c r="AB433" s="231">
        <f t="shared" si="2306"/>
        <v>40166.88589064408</v>
      </c>
      <c r="AC433" s="231"/>
      <c r="AD433" s="51"/>
      <c r="AE433" s="23"/>
      <c r="AF433" s="42">
        <f t="shared" si="2269"/>
        <v>4567.8</v>
      </c>
      <c r="AI433" s="267" t="e">
        <f t="shared" si="2270"/>
        <v>#DIV/0!</v>
      </c>
      <c r="AJ433" s="267">
        <f t="shared" si="2271"/>
        <v>169.41767560391042</v>
      </c>
      <c r="AK433" s="267"/>
      <c r="AL433" s="51" t="e">
        <f t="shared" si="2272"/>
        <v>#DIV/0!</v>
      </c>
      <c r="AO433" s="34">
        <f t="shared" si="2273"/>
        <v>0</v>
      </c>
      <c r="AP433" s="34">
        <f t="shared" si="2307"/>
        <v>12.893548973247514</v>
      </c>
      <c r="AR433" s="26" t="e">
        <f t="shared" si="2274"/>
        <v>#DIV/0!</v>
      </c>
      <c r="AS433" s="26">
        <f t="shared" si="2275"/>
        <v>0.85835555155569609</v>
      </c>
      <c r="AT433" s="26"/>
      <c r="AU433" s="26"/>
      <c r="AV433" s="26"/>
      <c r="AW433" s="26">
        <f t="shared" si="2276"/>
        <v>0</v>
      </c>
      <c r="AZ433" s="34">
        <f t="shared" si="2308"/>
        <v>0</v>
      </c>
      <c r="BA433" s="34">
        <f t="shared" si="2309"/>
        <v>8.7934861181847008</v>
      </c>
      <c r="BB433" s="34">
        <f t="shared" si="2310"/>
        <v>0</v>
      </c>
      <c r="BC433" s="368">
        <f t="shared" si="2311"/>
        <v>0</v>
      </c>
      <c r="BE433" s="34"/>
      <c r="BF433" s="26"/>
      <c r="BG433" s="26"/>
      <c r="BI433" s="51"/>
      <c r="BJ433" s="258">
        <f>[10]Commercial_Total!Y359</f>
        <v>0.86170317078214043</v>
      </c>
      <c r="BK433" s="51"/>
      <c r="BL433" s="51"/>
      <c r="BM433" s="1"/>
      <c r="BO433" s="1"/>
      <c r="BP433" s="258">
        <f>[10]Commercial_Total!X359</f>
        <v>0.9961151132548276</v>
      </c>
      <c r="BQ433" s="1"/>
      <c r="BR433" s="51"/>
      <c r="BS433" s="1"/>
      <c r="CA433" s="83">
        <f t="shared" si="2335"/>
        <v>0.57448654903095164</v>
      </c>
      <c r="CB433" s="83">
        <f t="shared" si="2277"/>
        <v>1.3430151345031087</v>
      </c>
      <c r="CC433" s="83" t="str">
        <f t="shared" si="2278"/>
        <v>NA</v>
      </c>
      <c r="CD433" s="83" t="str">
        <f t="shared" si="2279"/>
        <v>NA</v>
      </c>
      <c r="CE433" s="83" t="str">
        <f t="shared" si="2280"/>
        <v>NA</v>
      </c>
      <c r="CF433" s="83" t="str">
        <f t="shared" si="2281"/>
        <v>NA</v>
      </c>
      <c r="CG433" s="84" t="str">
        <f t="shared" si="2312"/>
        <v xml:space="preserve">NA </v>
      </c>
      <c r="CH433" s="84" t="str">
        <f t="shared" si="2282"/>
        <v>NA</v>
      </c>
      <c r="CI433" s="9"/>
      <c r="CJ433" s="84" t="str">
        <f t="shared" si="2313"/>
        <v xml:space="preserve">NA </v>
      </c>
      <c r="CK433" s="26"/>
      <c r="CL433" s="87" t="e">
        <f t="shared" si="2283"/>
        <v>#DIV/0!</v>
      </c>
      <c r="CM433" s="87">
        <f t="shared" si="2314"/>
        <v>0</v>
      </c>
      <c r="CN433" s="92">
        <f t="shared" si="2315"/>
        <v>0</v>
      </c>
      <c r="CO433" s="92">
        <f t="shared" si="2316"/>
        <v>0</v>
      </c>
      <c r="CP433" s="5">
        <f t="shared" si="2284"/>
        <v>0</v>
      </c>
      <c r="CQ433" s="91">
        <f t="shared" si="2285"/>
        <v>0</v>
      </c>
      <c r="CR433" s="37" t="e">
        <f t="shared" si="2286"/>
        <v>#VALUE!</v>
      </c>
      <c r="CS433" t="e">
        <f t="shared" si="2287"/>
        <v>#VALUE!</v>
      </c>
      <c r="CT433" s="84" t="str">
        <f t="shared" si="2288"/>
        <v xml:space="preserve">NA </v>
      </c>
      <c r="CU433" s="205"/>
      <c r="CV433" s="244"/>
      <c r="CW433" s="5"/>
      <c r="CX433" s="26" t="e">
        <f t="shared" si="2317"/>
        <v>#DIV/0!</v>
      </c>
      <c r="CY433" s="26" t="e">
        <f t="shared" si="2318"/>
        <v>#DIV/0!</v>
      </c>
      <c r="CZ433" s="26" t="e">
        <f t="shared" si="2319"/>
        <v>#DIV/0!</v>
      </c>
      <c r="DA433" s="26" t="e">
        <f t="shared" si="2289"/>
        <v>#DIV/0!</v>
      </c>
      <c r="DB433" s="26"/>
      <c r="DC433" t="e">
        <f t="shared" si="2320"/>
        <v>#DIV/0!</v>
      </c>
      <c r="DE433" s="26" t="e">
        <f t="shared" si="2336"/>
        <v>#DIV/0!</v>
      </c>
      <c r="DF433" s="26" t="e">
        <f t="shared" si="2337"/>
        <v>#DIV/0!</v>
      </c>
      <c r="DG433" s="26" t="e">
        <f t="shared" si="2338"/>
        <v>#DIV/0!</v>
      </c>
      <c r="DH433" s="26" t="e">
        <f t="shared" si="2339"/>
        <v>#DIV/0!</v>
      </c>
      <c r="DI433" s="26"/>
      <c r="DJ433" s="26" t="e">
        <f t="shared" si="2340"/>
        <v>#DIV/0!</v>
      </c>
      <c r="DK433" s="26"/>
      <c r="DL433" s="26" t="e">
        <f t="shared" si="2341"/>
        <v>#DIV/0!</v>
      </c>
      <c r="DM433" s="26" t="e">
        <f t="shared" si="2342"/>
        <v>#DIV/0!</v>
      </c>
      <c r="DN433" s="26" t="e">
        <f t="shared" si="2343"/>
        <v>#DIV/0!</v>
      </c>
      <c r="DO433" s="26" t="e">
        <f t="shared" si="2344"/>
        <v>#DIV/0!</v>
      </c>
      <c r="DP433" s="26"/>
      <c r="DQ433" s="26" t="e">
        <f t="shared" si="2345"/>
        <v>#DIV/0!</v>
      </c>
      <c r="DR433" s="26"/>
      <c r="DS433" s="26"/>
      <c r="DT433" s="26" t="e">
        <f t="shared" si="2346"/>
        <v>#DIV/0!</v>
      </c>
      <c r="DU433" s="26">
        <f t="shared" si="2347"/>
        <v>6.4876357003496726E-2</v>
      </c>
      <c r="DV433" s="26" t="e">
        <f t="shared" si="2348"/>
        <v>#DIV/0!</v>
      </c>
      <c r="DW433" s="26" t="e">
        <f t="shared" si="2349"/>
        <v>#DIV/0!</v>
      </c>
      <c r="DX433" s="26"/>
      <c r="DZ433" s="26" t="e">
        <f t="shared" si="2361"/>
        <v>#DIV/0!</v>
      </c>
      <c r="EA433" s="26">
        <f t="shared" si="2350"/>
        <v>1</v>
      </c>
      <c r="EB433" s="26">
        <f t="shared" si="2290"/>
        <v>1.2027529592026753</v>
      </c>
      <c r="ED433" s="26" t="e">
        <f t="shared" si="2321"/>
        <v>#DIV/0!</v>
      </c>
      <c r="EE433" s="26">
        <f t="shared" si="2322"/>
        <v>-3.6054197677757157E-3</v>
      </c>
      <c r="EF433" s="26" t="e">
        <f t="shared" si="2323"/>
        <v>#DIV/0!</v>
      </c>
      <c r="EG433" s="26" t="e">
        <f t="shared" si="2324"/>
        <v>#DIV/0!</v>
      </c>
      <c r="EH433" s="26"/>
      <c r="EJ433" s="26" t="e">
        <f t="shared" si="2325"/>
        <v>#DIV/0!</v>
      </c>
      <c r="EK433" s="26">
        <f t="shared" si="2351"/>
        <v>1</v>
      </c>
      <c r="EL433" s="26">
        <f t="shared" si="2291"/>
        <v>1.1427833813443911</v>
      </c>
      <c r="EO433" s="26" t="e">
        <f t="shared" si="2352"/>
        <v>#DIV/0!</v>
      </c>
      <c r="EP433" s="26">
        <f t="shared" si="2353"/>
        <v>8.0261254282234171E-2</v>
      </c>
      <c r="EQ433" s="26" t="e">
        <f t="shared" si="2354"/>
        <v>#DIV/0!</v>
      </c>
      <c r="ER433" s="26" t="e">
        <f t="shared" si="2355"/>
        <v>#DIV/0!</v>
      </c>
      <c r="EU433" s="26" t="e">
        <f t="shared" si="2356"/>
        <v>#DIV/0!</v>
      </c>
      <c r="EV433" s="26">
        <f t="shared" si="2357"/>
        <v>1</v>
      </c>
      <c r="EW433" s="26">
        <f t="shared" si="2292"/>
        <v>1.1901245900194317</v>
      </c>
      <c r="EX433" s="26"/>
      <c r="EY433" s="26" t="e">
        <f t="shared" si="2326"/>
        <v>#DIV/0!</v>
      </c>
      <c r="EZ433" s="26">
        <f t="shared" si="2327"/>
        <v>-1.5384897278737325E-2</v>
      </c>
      <c r="FA433" s="26" t="e">
        <f t="shared" si="2328"/>
        <v>#DIV/0!</v>
      </c>
      <c r="FB433" s="26" t="e">
        <f t="shared" si="2329"/>
        <v>#DIV/0!</v>
      </c>
      <c r="FC433" s="26"/>
      <c r="FD433" s="26"/>
      <c r="FE433" s="26" t="e">
        <f t="shared" si="2358"/>
        <v>#DIV/0!</v>
      </c>
      <c r="FF433" s="26">
        <f t="shared" si="2359"/>
        <v>1</v>
      </c>
      <c r="FG433" s="26">
        <f t="shared" si="2293"/>
        <v>0.95564604357743488</v>
      </c>
      <c r="FW433" s="26">
        <f t="shared" si="2294"/>
        <v>0.57448654903095164</v>
      </c>
      <c r="FY433" s="8">
        <f t="shared" si="2360"/>
        <v>18</v>
      </c>
      <c r="FZ433" t="b">
        <f t="shared" si="2330"/>
        <v>1</v>
      </c>
      <c r="GD433" s="11"/>
      <c r="GE433" s="11"/>
      <c r="GF433" s="11"/>
      <c r="GG433" s="17">
        <f t="shared" ca="1" si="2295"/>
        <v>2003</v>
      </c>
      <c r="GH433" s="18">
        <f t="shared" ca="1" si="2296"/>
        <v>1.7455572184980694</v>
      </c>
      <c r="GI433" s="18">
        <f t="shared" ca="1" si="2297"/>
        <v>0.7932257369885527</v>
      </c>
      <c r="GJ433" s="18">
        <f t="shared" ca="1" si="2298"/>
        <v>0.93405464489426671</v>
      </c>
      <c r="GK433" s="94">
        <f t="shared" ca="1" si="2331"/>
        <v>1.2933115934295836</v>
      </c>
      <c r="GM433">
        <f t="shared" ca="1" si="2332"/>
        <v>2003</v>
      </c>
      <c r="GN433" s="18">
        <f t="shared" ca="1" si="2299"/>
        <v>0.95180692107007558</v>
      </c>
      <c r="GO433" s="18">
        <f t="shared" ca="1" si="2300"/>
        <v>1.1332452512368663</v>
      </c>
      <c r="GP433" s="18">
        <f t="shared" ca="1" si="2301"/>
        <v>0.93439597599042312</v>
      </c>
      <c r="GQ433" s="18">
        <f t="shared" ca="1" si="2302"/>
        <v>0.87040310165455204</v>
      </c>
      <c r="GR433" s="18">
        <f t="shared" si="2303"/>
        <v>0.99136606815767059</v>
      </c>
      <c r="GU433" s="26">
        <f t="shared" ca="1" si="2304"/>
        <v>0.92599008075323841</v>
      </c>
      <c r="GV433" s="26">
        <f t="shared" ca="1" si="2333"/>
        <v>0.93405464489426671</v>
      </c>
      <c r="GW433">
        <f t="shared" si="2305"/>
        <v>0.99136606815767059</v>
      </c>
    </row>
    <row r="434" spans="1:205" x14ac:dyDescent="0.2">
      <c r="A434" t="s">
        <v>563</v>
      </c>
      <c r="B434" s="1">
        <f t="shared" si="2334"/>
        <v>1968</v>
      </c>
      <c r="C434" s="42">
        <f t="shared" si="2267"/>
        <v>12336.928</v>
      </c>
      <c r="D434" s="42">
        <f t="shared" si="2267"/>
        <v>7329.1940000000004</v>
      </c>
      <c r="E434" s="42">
        <f t="shared" si="2267"/>
        <v>27869.286</v>
      </c>
      <c r="F434" s="42">
        <f t="shared" si="2267"/>
        <v>14865.832</v>
      </c>
      <c r="G434" s="42"/>
      <c r="H434" s="42">
        <f t="shared" si="2268"/>
        <v>62401.24</v>
      </c>
      <c r="I434" s="1"/>
      <c r="J434" s="1"/>
      <c r="K434" s="525"/>
      <c r="L434" s="42">
        <f>[11]National!H358</f>
        <v>12194.704021553751</v>
      </c>
      <c r="M434" s="42">
        <f>[10]Commercial_Total!D360</f>
        <v>7228.2085643508526</v>
      </c>
      <c r="N434" s="42"/>
      <c r="O434" s="42"/>
      <c r="P434" s="42"/>
      <c r="Q434" s="42"/>
      <c r="R434" s="27"/>
      <c r="S434" s="27"/>
      <c r="T434" s="1"/>
      <c r="U434" s="1"/>
      <c r="V434" s="1"/>
      <c r="W434" s="1"/>
      <c r="X434" s="1"/>
      <c r="Y434" s="1"/>
      <c r="AA434" s="231"/>
      <c r="AB434" s="231">
        <f t="shared" si="2306"/>
        <v>41119.338763690568</v>
      </c>
      <c r="AC434" s="231"/>
      <c r="AD434" s="51"/>
      <c r="AE434" s="23"/>
      <c r="AF434" s="42">
        <f t="shared" si="2269"/>
        <v>4792.3</v>
      </c>
      <c r="AI434" s="267" t="e">
        <f t="shared" si="2270"/>
        <v>#DIV/0!</v>
      </c>
      <c r="AJ434" s="267">
        <f t="shared" si="2271"/>
        <v>175.78610896178967</v>
      </c>
      <c r="AK434" s="267"/>
      <c r="AL434" s="51" t="e">
        <f t="shared" si="2272"/>
        <v>#DIV/0!</v>
      </c>
      <c r="AO434" s="34">
        <f t="shared" si="2273"/>
        <v>0</v>
      </c>
      <c r="AP434" s="34">
        <f t="shared" si="2307"/>
        <v>13.021146422385909</v>
      </c>
      <c r="AR434" s="26" t="e">
        <f t="shared" si="2274"/>
        <v>#DIV/0!</v>
      </c>
      <c r="AS434" s="26">
        <f t="shared" si="2275"/>
        <v>0.89062125292341077</v>
      </c>
      <c r="AT434" s="26"/>
      <c r="AU434" s="26"/>
      <c r="AV434" s="26"/>
      <c r="AW434" s="26">
        <f t="shared" si="2276"/>
        <v>0</v>
      </c>
      <c r="AZ434" s="34">
        <f t="shared" si="2308"/>
        <v>0</v>
      </c>
      <c r="BA434" s="34">
        <f t="shared" si="2309"/>
        <v>8.5802931293305029</v>
      </c>
      <c r="BB434" s="34">
        <f t="shared" si="2310"/>
        <v>0</v>
      </c>
      <c r="BC434" s="368">
        <f t="shared" si="2311"/>
        <v>0</v>
      </c>
      <c r="BE434" s="34"/>
      <c r="BF434" s="26"/>
      <c r="BG434" s="26"/>
      <c r="BI434" s="51"/>
      <c r="BJ434" s="258">
        <f>[10]Commercial_Total!Y360</f>
        <v>0.8836018236467551</v>
      </c>
      <c r="BK434" s="51"/>
      <c r="BL434" s="51"/>
      <c r="BM434" s="1"/>
      <c r="BO434" s="1"/>
      <c r="BP434" s="258">
        <f>[10]Commercial_Total!X360</f>
        <v>1.0079441090871513</v>
      </c>
      <c r="BQ434" s="1"/>
      <c r="BR434" s="51"/>
      <c r="BS434" s="1"/>
      <c r="CA434" s="83">
        <f t="shared" si="2335"/>
        <v>0.60272163600005035</v>
      </c>
      <c r="CB434" s="83">
        <f t="shared" si="2277"/>
        <v>1.3563059131453907</v>
      </c>
      <c r="CC434" s="83" t="str">
        <f t="shared" si="2278"/>
        <v>NA</v>
      </c>
      <c r="CD434" s="83" t="str">
        <f t="shared" si="2279"/>
        <v>NA</v>
      </c>
      <c r="CE434" s="83" t="str">
        <f t="shared" si="2280"/>
        <v>NA</v>
      </c>
      <c r="CF434" s="83" t="str">
        <f t="shared" si="2281"/>
        <v>NA</v>
      </c>
      <c r="CG434" s="84" t="str">
        <f t="shared" si="2312"/>
        <v xml:space="preserve">NA </v>
      </c>
      <c r="CH434" s="84" t="str">
        <f t="shared" si="2282"/>
        <v>NA</v>
      </c>
      <c r="CI434" s="9"/>
      <c r="CJ434" s="84" t="str">
        <f t="shared" si="2313"/>
        <v xml:space="preserve">NA </v>
      </c>
      <c r="CK434" s="26"/>
      <c r="CL434" s="87" t="e">
        <f t="shared" si="2283"/>
        <v>#DIV/0!</v>
      </c>
      <c r="CM434" s="87">
        <f t="shared" si="2314"/>
        <v>0</v>
      </c>
      <c r="CN434" s="92">
        <f t="shared" si="2315"/>
        <v>0</v>
      </c>
      <c r="CO434" s="92">
        <f t="shared" si="2316"/>
        <v>0</v>
      </c>
      <c r="CP434" s="5">
        <f t="shared" si="2284"/>
        <v>0</v>
      </c>
      <c r="CQ434" s="91">
        <f t="shared" si="2285"/>
        <v>0</v>
      </c>
      <c r="CR434" s="37" t="e">
        <f t="shared" si="2286"/>
        <v>#VALUE!</v>
      </c>
      <c r="CS434" t="e">
        <f t="shared" si="2287"/>
        <v>#VALUE!</v>
      </c>
      <c r="CT434" s="84" t="str">
        <f t="shared" si="2288"/>
        <v xml:space="preserve">NA </v>
      </c>
      <c r="CU434" s="205"/>
      <c r="CV434" s="244"/>
      <c r="CW434" s="5"/>
      <c r="CX434" s="26" t="e">
        <f t="shared" si="2317"/>
        <v>#DIV/0!</v>
      </c>
      <c r="CY434" s="26" t="e">
        <f t="shared" si="2318"/>
        <v>#DIV/0!</v>
      </c>
      <c r="CZ434" s="26" t="e">
        <f t="shared" si="2319"/>
        <v>#DIV/0!</v>
      </c>
      <c r="DA434" s="26" t="e">
        <f t="shared" si="2289"/>
        <v>#DIV/0!</v>
      </c>
      <c r="DB434" s="26"/>
      <c r="DC434" t="e">
        <f t="shared" si="2320"/>
        <v>#DIV/0!</v>
      </c>
      <c r="DE434" s="26" t="e">
        <f t="shared" si="2336"/>
        <v>#DIV/0!</v>
      </c>
      <c r="DF434" s="26" t="e">
        <f t="shared" si="2337"/>
        <v>#DIV/0!</v>
      </c>
      <c r="DG434" s="26" t="e">
        <f t="shared" si="2338"/>
        <v>#DIV/0!</v>
      </c>
      <c r="DH434" s="26" t="e">
        <f t="shared" si="2339"/>
        <v>#DIV/0!</v>
      </c>
      <c r="DI434" s="26"/>
      <c r="DJ434" s="26" t="e">
        <f t="shared" si="2340"/>
        <v>#DIV/0!</v>
      </c>
      <c r="DK434" s="26"/>
      <c r="DL434" s="26" t="e">
        <f t="shared" si="2341"/>
        <v>#DIV/0!</v>
      </c>
      <c r="DM434" s="26" t="e">
        <f t="shared" si="2342"/>
        <v>#DIV/0!</v>
      </c>
      <c r="DN434" s="26" t="e">
        <f t="shared" si="2343"/>
        <v>#DIV/0!</v>
      </c>
      <c r="DO434" s="26" t="e">
        <f t="shared" si="2344"/>
        <v>#DIV/0!</v>
      </c>
      <c r="DP434" s="26"/>
      <c r="DQ434" s="26" t="e">
        <f t="shared" si="2345"/>
        <v>#DIV/0!</v>
      </c>
      <c r="DR434" s="26"/>
      <c r="DS434" s="26"/>
      <c r="DT434" s="26" t="e">
        <f t="shared" si="2346"/>
        <v>#DIV/0!</v>
      </c>
      <c r="DU434" s="26">
        <f t="shared" si="2347"/>
        <v>3.6900846801960076E-2</v>
      </c>
      <c r="DV434" s="26" t="e">
        <f t="shared" si="2348"/>
        <v>#DIV/0!</v>
      </c>
      <c r="DW434" s="26" t="e">
        <f t="shared" si="2349"/>
        <v>#DIV/0!</v>
      </c>
      <c r="DX434" s="26"/>
      <c r="DZ434" s="26" t="e">
        <f t="shared" si="2361"/>
        <v>#DIV/0!</v>
      </c>
      <c r="EA434" s="26">
        <f t="shared" si="2350"/>
        <v>1</v>
      </c>
      <c r="EB434" s="26">
        <f t="shared" si="2290"/>
        <v>1.2027529592026753</v>
      </c>
      <c r="ED434" s="26" t="e">
        <f t="shared" si="2321"/>
        <v>#DIV/0!</v>
      </c>
      <c r="EE434" s="26">
        <f t="shared" si="2322"/>
        <v>-2.4543156374059478E-2</v>
      </c>
      <c r="EF434" s="26" t="e">
        <f t="shared" si="2323"/>
        <v>#DIV/0!</v>
      </c>
      <c r="EG434" s="26" t="e">
        <f t="shared" si="2324"/>
        <v>#DIV/0!</v>
      </c>
      <c r="EH434" s="26"/>
      <c r="EJ434" s="26" t="e">
        <f t="shared" si="2325"/>
        <v>#DIV/0!</v>
      </c>
      <c r="EK434" s="26">
        <f t="shared" si="2351"/>
        <v>1</v>
      </c>
      <c r="EL434" s="26">
        <f t="shared" si="2291"/>
        <v>1.1427833813443911</v>
      </c>
      <c r="EO434" s="26" t="e">
        <f t="shared" si="2352"/>
        <v>#DIV/0!</v>
      </c>
      <c r="EP434" s="26">
        <f t="shared" si="2353"/>
        <v>2.5095673505395839E-2</v>
      </c>
      <c r="EQ434" s="26" t="e">
        <f t="shared" si="2354"/>
        <v>#DIV/0!</v>
      </c>
      <c r="ER434" s="26" t="e">
        <f t="shared" si="2355"/>
        <v>#DIV/0!</v>
      </c>
      <c r="EU434" s="26" t="e">
        <f t="shared" si="2356"/>
        <v>#DIV/0!</v>
      </c>
      <c r="EV434" s="26">
        <f t="shared" si="2357"/>
        <v>1</v>
      </c>
      <c r="EW434" s="26">
        <f t="shared" si="2292"/>
        <v>1.1901245900194317</v>
      </c>
      <c r="EX434" s="26"/>
      <c r="EY434" s="26" t="e">
        <f t="shared" si="2326"/>
        <v>#DIV/0!</v>
      </c>
      <c r="EZ434" s="26">
        <f t="shared" si="2327"/>
        <v>1.1805173296564503E-2</v>
      </c>
      <c r="FA434" s="26" t="e">
        <f t="shared" si="2328"/>
        <v>#DIV/0!</v>
      </c>
      <c r="FB434" s="26" t="e">
        <f t="shared" si="2329"/>
        <v>#DIV/0!</v>
      </c>
      <c r="FC434" s="26"/>
      <c r="FD434" s="26"/>
      <c r="FE434" s="26" t="e">
        <f t="shared" si="2358"/>
        <v>#DIV/0!</v>
      </c>
      <c r="FF434" s="26">
        <f t="shared" si="2359"/>
        <v>1</v>
      </c>
      <c r="FG434" s="26">
        <f t="shared" si="2293"/>
        <v>0.95564604357743488</v>
      </c>
      <c r="FW434" s="26">
        <f t="shared" si="2294"/>
        <v>0.60272163600005035</v>
      </c>
      <c r="FY434" s="8">
        <f t="shared" si="2360"/>
        <v>19</v>
      </c>
      <c r="FZ434" t="b">
        <f t="shared" si="2330"/>
        <v>1</v>
      </c>
      <c r="GD434" s="11"/>
      <c r="GE434" s="11"/>
      <c r="GF434" s="11"/>
      <c r="GG434" s="17">
        <f t="shared" ca="1" si="2295"/>
        <v>2004</v>
      </c>
      <c r="GH434" s="18">
        <f t="shared" ca="1" si="2296"/>
        <v>1.8118750864660234</v>
      </c>
      <c r="GI434" s="18">
        <f t="shared" ca="1" si="2297"/>
        <v>0.78365496695917525</v>
      </c>
      <c r="GJ434" s="18">
        <f t="shared" ca="1" si="2298"/>
        <v>0.93204104380690334</v>
      </c>
      <c r="GK434" s="94">
        <f t="shared" ca="1" si="2331"/>
        <v>1.3233910145515266</v>
      </c>
      <c r="GM434">
        <f t="shared" ca="1" si="2332"/>
        <v>2004</v>
      </c>
      <c r="GN434" s="18">
        <f t="shared" ca="1" si="2299"/>
        <v>0.94811588433256699</v>
      </c>
      <c r="GO434" s="18">
        <f t="shared" ca="1" si="2300"/>
        <v>1.141542452121117</v>
      </c>
      <c r="GP434" s="18">
        <f t="shared" ca="1" si="2301"/>
        <v>0.9428404576415792</v>
      </c>
      <c r="GQ434" s="18">
        <f t="shared" ca="1" si="2302"/>
        <v>0.85470751554274027</v>
      </c>
      <c r="GR434" s="18">
        <f t="shared" si="2303"/>
        <v>0.9850072388613148</v>
      </c>
      <c r="GU434" s="26">
        <f t="shared" ca="1" si="2304"/>
        <v>0.91806717506565561</v>
      </c>
      <c r="GV434" s="26">
        <f t="shared" ca="1" si="2333"/>
        <v>0.93204104380690334</v>
      </c>
      <c r="GW434">
        <f t="shared" si="2305"/>
        <v>0.9850072388613148</v>
      </c>
    </row>
    <row r="435" spans="1:205" x14ac:dyDescent="0.2">
      <c r="A435" t="s">
        <v>563</v>
      </c>
      <c r="B435" s="1">
        <f t="shared" si="2334"/>
        <v>1969</v>
      </c>
      <c r="C435" s="42">
        <f t="shared" ref="C435:F454" si="2362">C104</f>
        <v>13169.880999999999</v>
      </c>
      <c r="D435" s="42">
        <f t="shared" si="2362"/>
        <v>7833.4080000000004</v>
      </c>
      <c r="E435" s="42">
        <f t="shared" si="2362"/>
        <v>29086.665000000001</v>
      </c>
      <c r="F435" s="42">
        <f t="shared" si="2362"/>
        <v>15506.565000000001</v>
      </c>
      <c r="G435" s="42"/>
      <c r="H435" s="42">
        <f t="shared" si="2268"/>
        <v>65596.519</v>
      </c>
      <c r="I435" s="1"/>
      <c r="J435" s="1"/>
      <c r="K435" s="525"/>
      <c r="L435" s="42">
        <f>[11]National!H359</f>
        <v>13010.181491942862</v>
      </c>
      <c r="M435" s="42">
        <f>[10]Commercial_Total!D361</f>
        <v>7721.8803156686436</v>
      </c>
      <c r="N435" s="42"/>
      <c r="O435" s="42"/>
      <c r="P435" s="42"/>
      <c r="Q435" s="42"/>
      <c r="R435" s="27"/>
      <c r="S435" s="27"/>
      <c r="T435" s="1"/>
      <c r="U435" s="1"/>
      <c r="V435" s="1"/>
      <c r="W435" s="1"/>
      <c r="X435" s="1"/>
      <c r="Y435" s="1"/>
      <c r="AA435" s="231"/>
      <c r="AB435" s="231">
        <f t="shared" si="2306"/>
        <v>42169.102376586241</v>
      </c>
      <c r="AC435" s="231"/>
      <c r="AD435" s="51"/>
      <c r="AE435" s="23"/>
      <c r="AF435" s="42">
        <f t="shared" si="2269"/>
        <v>4942.1000000000004</v>
      </c>
      <c r="AI435" s="267" t="e">
        <f t="shared" si="2270"/>
        <v>#DIV/0!</v>
      </c>
      <c r="AJ435" s="267">
        <f t="shared" si="2271"/>
        <v>183.11701887105144</v>
      </c>
      <c r="AK435" s="267"/>
      <c r="AL435" s="51" t="e">
        <f t="shared" si="2272"/>
        <v>#DIV/0!</v>
      </c>
      <c r="AO435" s="34">
        <f t="shared" si="2273"/>
        <v>0</v>
      </c>
      <c r="AP435" s="34">
        <f t="shared" si="2307"/>
        <v>13.273005200218529</v>
      </c>
      <c r="AR435" s="26" t="e">
        <f t="shared" si="2274"/>
        <v>#DIV/0!</v>
      </c>
      <c r="AS435" s="26">
        <f t="shared" si="2275"/>
        <v>0.92776334684093742</v>
      </c>
      <c r="AT435" s="26"/>
      <c r="AU435" s="26"/>
      <c r="AV435" s="26"/>
      <c r="AW435" s="26">
        <f t="shared" si="2276"/>
        <v>0</v>
      </c>
      <c r="AZ435" s="34">
        <f t="shared" si="2308"/>
        <v>0</v>
      </c>
      <c r="BA435" s="34">
        <f t="shared" si="2309"/>
        <v>8.5326283111604866</v>
      </c>
      <c r="BB435" s="34">
        <f t="shared" si="2310"/>
        <v>0</v>
      </c>
      <c r="BC435" s="368">
        <f t="shared" si="2311"/>
        <v>0</v>
      </c>
      <c r="BE435" s="34"/>
      <c r="BF435" s="26"/>
      <c r="BG435" s="26"/>
      <c r="BI435" s="51"/>
      <c r="BJ435" s="258">
        <f>[10]Commercial_Total!Y361</f>
        <v>0.9151875108822386</v>
      </c>
      <c r="BK435" s="51"/>
      <c r="BL435" s="51"/>
      <c r="BM435" s="1"/>
      <c r="BO435" s="1"/>
      <c r="BP435" s="258">
        <f>[10]Commercial_Total!X361</f>
        <v>1.0137412670181389</v>
      </c>
      <c r="BQ435" s="1"/>
      <c r="BR435" s="51"/>
      <c r="BS435" s="1"/>
      <c r="CA435" s="83">
        <f t="shared" si="2335"/>
        <v>0.62156179648099008</v>
      </c>
      <c r="CB435" s="83">
        <f t="shared" si="2277"/>
        <v>1.3825399741543876</v>
      </c>
      <c r="CC435" s="83" t="str">
        <f t="shared" si="2278"/>
        <v>NA</v>
      </c>
      <c r="CD435" s="83" t="str">
        <f t="shared" si="2279"/>
        <v>NA</v>
      </c>
      <c r="CE435" s="83" t="str">
        <f t="shared" si="2280"/>
        <v>NA</v>
      </c>
      <c r="CF435" s="83" t="str">
        <f t="shared" si="2281"/>
        <v>NA</v>
      </c>
      <c r="CG435" s="84" t="str">
        <f t="shared" si="2312"/>
        <v xml:space="preserve">NA </v>
      </c>
      <c r="CH435" s="84" t="str">
        <f t="shared" si="2282"/>
        <v>NA</v>
      </c>
      <c r="CI435" s="9"/>
      <c r="CJ435" s="84" t="str">
        <f t="shared" si="2313"/>
        <v xml:space="preserve">NA </v>
      </c>
      <c r="CK435" s="26"/>
      <c r="CL435" s="87" t="e">
        <f t="shared" si="2283"/>
        <v>#DIV/0!</v>
      </c>
      <c r="CM435" s="87">
        <f t="shared" si="2314"/>
        <v>0</v>
      </c>
      <c r="CN435" s="92">
        <f t="shared" si="2315"/>
        <v>0</v>
      </c>
      <c r="CO435" s="92">
        <f t="shared" si="2316"/>
        <v>0</v>
      </c>
      <c r="CP435" s="5">
        <f t="shared" si="2284"/>
        <v>0</v>
      </c>
      <c r="CQ435" s="91">
        <f t="shared" si="2285"/>
        <v>0</v>
      </c>
      <c r="CR435" s="37" t="e">
        <f t="shared" si="2286"/>
        <v>#VALUE!</v>
      </c>
      <c r="CS435" t="e">
        <f t="shared" si="2287"/>
        <v>#VALUE!</v>
      </c>
      <c r="CT435" s="84" t="str">
        <f t="shared" si="2288"/>
        <v xml:space="preserve">NA </v>
      </c>
      <c r="CU435" s="205"/>
      <c r="CV435" s="244"/>
      <c r="CW435" s="5"/>
      <c r="CX435" s="26" t="e">
        <f t="shared" si="2317"/>
        <v>#DIV/0!</v>
      </c>
      <c r="CY435" s="26" t="e">
        <f t="shared" si="2318"/>
        <v>#DIV/0!</v>
      </c>
      <c r="CZ435" s="26" t="e">
        <f t="shared" si="2319"/>
        <v>#DIV/0!</v>
      </c>
      <c r="DA435" s="26" t="e">
        <f t="shared" si="2289"/>
        <v>#DIV/0!</v>
      </c>
      <c r="DB435" s="26"/>
      <c r="DC435" t="e">
        <f t="shared" si="2320"/>
        <v>#DIV/0!</v>
      </c>
      <c r="DE435" s="26" t="e">
        <f t="shared" si="2336"/>
        <v>#DIV/0!</v>
      </c>
      <c r="DF435" s="26" t="e">
        <f t="shared" si="2337"/>
        <v>#DIV/0!</v>
      </c>
      <c r="DG435" s="26" t="e">
        <f t="shared" si="2338"/>
        <v>#DIV/0!</v>
      </c>
      <c r="DH435" s="26" t="e">
        <f t="shared" si="2339"/>
        <v>#DIV/0!</v>
      </c>
      <c r="DI435" s="26"/>
      <c r="DJ435" s="26" t="e">
        <f t="shared" si="2340"/>
        <v>#DIV/0!</v>
      </c>
      <c r="DK435" s="26"/>
      <c r="DL435" s="26" t="e">
        <f t="shared" si="2341"/>
        <v>#DIV/0!</v>
      </c>
      <c r="DM435" s="26" t="e">
        <f t="shared" si="2342"/>
        <v>#DIV/0!</v>
      </c>
      <c r="DN435" s="26" t="e">
        <f t="shared" si="2343"/>
        <v>#DIV/0!</v>
      </c>
      <c r="DO435" s="26" t="e">
        <f t="shared" si="2344"/>
        <v>#DIV/0!</v>
      </c>
      <c r="DP435" s="26"/>
      <c r="DQ435" s="26" t="e">
        <f t="shared" si="2345"/>
        <v>#DIV/0!</v>
      </c>
      <c r="DR435" s="26"/>
      <c r="DS435" s="26"/>
      <c r="DT435" s="26" t="e">
        <f t="shared" si="2346"/>
        <v>#DIV/0!</v>
      </c>
      <c r="DU435" s="26">
        <f t="shared" si="2347"/>
        <v>4.0857429880255904E-2</v>
      </c>
      <c r="DV435" s="26" t="e">
        <f t="shared" si="2348"/>
        <v>#DIV/0!</v>
      </c>
      <c r="DW435" s="26" t="e">
        <f t="shared" si="2349"/>
        <v>#DIV/0!</v>
      </c>
      <c r="DX435" s="26"/>
      <c r="DZ435" s="26" t="e">
        <f t="shared" si="2361"/>
        <v>#DIV/0!</v>
      </c>
      <c r="EA435" s="26">
        <f t="shared" si="2350"/>
        <v>1</v>
      </c>
      <c r="EB435" s="26">
        <f t="shared" si="2290"/>
        <v>1.2027529592026753</v>
      </c>
      <c r="ED435" s="26" t="e">
        <f t="shared" si="2321"/>
        <v>#DIV/0!</v>
      </c>
      <c r="EE435" s="26">
        <f t="shared" si="2322"/>
        <v>-5.5706375555962208E-3</v>
      </c>
      <c r="EF435" s="26" t="e">
        <f t="shared" si="2323"/>
        <v>#DIV/0!</v>
      </c>
      <c r="EG435" s="26" t="e">
        <f t="shared" si="2324"/>
        <v>#DIV/0!</v>
      </c>
      <c r="EH435" s="26"/>
      <c r="EJ435" s="26" t="e">
        <f t="shared" si="2325"/>
        <v>#DIV/0!</v>
      </c>
      <c r="EK435" s="26">
        <f t="shared" si="2351"/>
        <v>1</v>
      </c>
      <c r="EL435" s="26">
        <f t="shared" si="2291"/>
        <v>1.1427833813443911</v>
      </c>
      <c r="EO435" s="26" t="e">
        <f t="shared" si="2352"/>
        <v>#DIV/0!</v>
      </c>
      <c r="EP435" s="26">
        <f t="shared" si="2353"/>
        <v>3.5122438779662341E-2</v>
      </c>
      <c r="EQ435" s="26" t="e">
        <f t="shared" si="2354"/>
        <v>#DIV/0!</v>
      </c>
      <c r="ER435" s="26" t="e">
        <f t="shared" si="2355"/>
        <v>#DIV/0!</v>
      </c>
      <c r="EU435" s="26" t="e">
        <f t="shared" si="2356"/>
        <v>#DIV/0!</v>
      </c>
      <c r="EV435" s="26">
        <f t="shared" si="2357"/>
        <v>1</v>
      </c>
      <c r="EW435" s="26">
        <f t="shared" si="2292"/>
        <v>1.1901245900194317</v>
      </c>
      <c r="EX435" s="26"/>
      <c r="EY435" s="26" t="e">
        <f t="shared" si="2326"/>
        <v>#DIV/0!</v>
      </c>
      <c r="EZ435" s="26">
        <f t="shared" si="2327"/>
        <v>5.7349911005936879E-3</v>
      </c>
      <c r="FA435" s="26" t="e">
        <f t="shared" si="2328"/>
        <v>#DIV/0!</v>
      </c>
      <c r="FB435" s="26" t="e">
        <f t="shared" si="2329"/>
        <v>#DIV/0!</v>
      </c>
      <c r="FC435" s="26"/>
      <c r="FD435" s="26"/>
      <c r="FE435" s="26" t="e">
        <f t="shared" si="2358"/>
        <v>#DIV/0!</v>
      </c>
      <c r="FF435" s="26">
        <f t="shared" si="2359"/>
        <v>1</v>
      </c>
      <c r="FG435" s="26">
        <f t="shared" si="2293"/>
        <v>0.95564604357743488</v>
      </c>
      <c r="FW435" s="26">
        <f t="shared" si="2294"/>
        <v>0.62156179648099008</v>
      </c>
      <c r="FY435" s="8">
        <f t="shared" si="2360"/>
        <v>20</v>
      </c>
      <c r="FZ435" t="b">
        <f t="shared" si="2330"/>
        <v>1</v>
      </c>
      <c r="GD435" s="11"/>
      <c r="GE435" s="11"/>
      <c r="GF435" s="11"/>
      <c r="GG435" s="17">
        <f t="shared" ca="1" si="2295"/>
        <v>2005</v>
      </c>
      <c r="GH435" s="18">
        <f t="shared" ca="1" si="2296"/>
        <v>1.8755266566890114</v>
      </c>
      <c r="GI435" s="18">
        <f t="shared" ca="1" si="2297"/>
        <v>0.77848027120642249</v>
      </c>
      <c r="GJ435" s="18">
        <f t="shared" ca="1" si="2298"/>
        <v>0.90983450931838461</v>
      </c>
      <c r="GK435" s="94">
        <f t="shared" ca="1" si="2331"/>
        <v>1.3284134289148608</v>
      </c>
      <c r="GM435">
        <f t="shared" ca="1" si="2332"/>
        <v>2005</v>
      </c>
      <c r="GN435" s="18">
        <f t="shared" ca="1" si="2299"/>
        <v>0.93791608417158578</v>
      </c>
      <c r="GO435" s="18">
        <f t="shared" ca="1" si="2300"/>
        <v>1.1382910426831025</v>
      </c>
      <c r="GP435" s="18">
        <f t="shared" ca="1" si="2301"/>
        <v>0.88975259114534733</v>
      </c>
      <c r="GQ435" s="18">
        <f t="shared" ca="1" si="2302"/>
        <v>0.84164428001675029</v>
      </c>
      <c r="GR435" s="18">
        <f t="shared" si="2303"/>
        <v>0.99165979379958358</v>
      </c>
      <c r="GU435" s="26">
        <f t="shared" ca="1" si="2304"/>
        <v>0.90224630190241462</v>
      </c>
      <c r="GV435" s="26">
        <f t="shared" ca="1" si="2333"/>
        <v>0.90983450931838461</v>
      </c>
      <c r="GW435">
        <f t="shared" si="2305"/>
        <v>0.99165979379958358</v>
      </c>
    </row>
    <row r="436" spans="1:205" x14ac:dyDescent="0.2">
      <c r="A436" t="s">
        <v>563</v>
      </c>
      <c r="B436" s="1">
        <f t="shared" si="2334"/>
        <v>1970</v>
      </c>
      <c r="C436" s="42">
        <f t="shared" si="2362"/>
        <v>13766.472</v>
      </c>
      <c r="D436" s="42">
        <f t="shared" si="2362"/>
        <v>8346.4789999999994</v>
      </c>
      <c r="E436" s="42">
        <f t="shared" si="2362"/>
        <v>29605.448</v>
      </c>
      <c r="F436" s="42">
        <f t="shared" si="2362"/>
        <v>16098.307000000001</v>
      </c>
      <c r="G436" s="42"/>
      <c r="H436" s="42">
        <f t="shared" si="2268"/>
        <v>67816.706000000006</v>
      </c>
      <c r="I436" s="1"/>
      <c r="J436" s="1"/>
      <c r="K436" s="525"/>
      <c r="L436" s="42">
        <f>[11]National!H360</f>
        <v>13509.437979218888</v>
      </c>
      <c r="M436" s="42">
        <f>[10]Commercial_Total!D362</f>
        <v>8180.1747417315328</v>
      </c>
      <c r="N436" s="42">
        <f>[12]Total_Industrial!F366</f>
        <v>0</v>
      </c>
      <c r="O436" s="42">
        <f t="shared" ref="O436:O477" si="2363">O105</f>
        <v>15134.086036861363</v>
      </c>
      <c r="P436" s="42"/>
      <c r="Q436" s="42">
        <f t="shared" ref="Q436:Q474" si="2364">SUM(L436:O436)</f>
        <v>36823.698757811784</v>
      </c>
      <c r="R436" s="27"/>
      <c r="S436" s="27"/>
      <c r="T436" s="51">
        <f t="shared" ref="T436:T477" si="2365">L436/C436</f>
        <v>0.98132898386884371</v>
      </c>
      <c r="U436" s="51">
        <f t="shared" ref="U436:U477" si="2366">M436/D436</f>
        <v>0.98007492042231625</v>
      </c>
      <c r="V436" s="51">
        <f t="shared" ref="V436:V477" si="2367">N436/E436</f>
        <v>0</v>
      </c>
      <c r="W436" s="51">
        <f t="shared" ref="W436:W477" si="2368">O436/F436</f>
        <v>0.94010420082443213</v>
      </c>
      <c r="X436" s="51"/>
      <c r="Y436" s="51">
        <f t="shared" ref="Y436:Y477" si="2369">Q436/H436</f>
        <v>0.54298860752410738</v>
      </c>
      <c r="AA436" s="231">
        <f t="shared" ref="AA436:AB480" si="2370">AA105</f>
        <v>63443</v>
      </c>
      <c r="AB436" s="231">
        <f t="shared" si="2306"/>
        <v>43217.587378911085</v>
      </c>
      <c r="AC436" s="231">
        <f t="shared" ref="AC436:AD455" si="2371">AC105</f>
        <v>1381.4295529538467</v>
      </c>
      <c r="AD436" s="277">
        <f t="shared" si="2371"/>
        <v>0.68193706834026513</v>
      </c>
      <c r="AE436" s="23"/>
      <c r="AF436" s="42">
        <f t="shared" si="2269"/>
        <v>4951.3</v>
      </c>
      <c r="AI436" s="267">
        <f t="shared" si="2270"/>
        <v>212.93819616378306</v>
      </c>
      <c r="AJ436" s="267">
        <f t="shared" si="2271"/>
        <v>189.27883849719981</v>
      </c>
      <c r="AK436" s="267">
        <f t="shared" ref="AK436:AK477" si="2372">N436/AC436</f>
        <v>0</v>
      </c>
      <c r="AL436" s="51">
        <f t="shared" si="2272"/>
        <v>22.192789832785465</v>
      </c>
      <c r="AO436" s="34">
        <f t="shared" si="2273"/>
        <v>7.4371778639573005</v>
      </c>
      <c r="AP436" s="34">
        <f t="shared" si="2307"/>
        <v>13.69674752085311</v>
      </c>
      <c r="AR436" s="26">
        <f t="shared" si="2274"/>
        <v>1.1543647332104374</v>
      </c>
      <c r="AS436" s="26">
        <f t="shared" si="2275"/>
        <v>0.9589822386415473</v>
      </c>
      <c r="AT436" s="26">
        <f t="shared" ref="AT436:AT476" si="2373">AK436/AK$486</f>
        <v>0</v>
      </c>
      <c r="AU436" s="26">
        <f t="shared" ref="AU436:AU476" si="2374">AL436/AL$486</f>
        <v>1.1450058440995639</v>
      </c>
      <c r="AV436" s="26"/>
      <c r="AW436" s="26">
        <f t="shared" si="2276"/>
        <v>0.86064540956896329</v>
      </c>
      <c r="AZ436" s="34">
        <f t="shared" si="2308"/>
        <v>12.813402540746875</v>
      </c>
      <c r="BA436" s="34">
        <f t="shared" si="2309"/>
        <v>8.7285333910106608</v>
      </c>
      <c r="BB436" s="34">
        <f t="shared" si="2310"/>
        <v>0.27900340374322841</v>
      </c>
      <c r="BC436" s="368">
        <f t="shared" si="2311"/>
        <v>1.3772889308671766E-4</v>
      </c>
      <c r="BE436" s="34"/>
      <c r="BF436" s="26"/>
      <c r="BG436" s="26"/>
      <c r="BI436" s="258">
        <f>[11]National!CQ360</f>
        <v>1.2206705441439927</v>
      </c>
      <c r="BJ436" s="258">
        <f>[10]Commercial_Total!Y362</f>
        <v>0.94526253111061809</v>
      </c>
      <c r="BK436" s="258">
        <f>[12]Total_Industrial!Z366</f>
        <v>0</v>
      </c>
      <c r="BL436" s="258">
        <f t="shared" ref="BL436:BL480" si="2375">BL105</f>
        <v>1.1934927904002204</v>
      </c>
      <c r="BM436" s="1"/>
      <c r="BO436" s="258">
        <f>[11]National!CU360</f>
        <v>0.94568082989169511</v>
      </c>
      <c r="BP436" s="258">
        <f>[10]Commercial_Total!X362</f>
        <v>1.0145141768338259</v>
      </c>
      <c r="BQ436" s="258">
        <f>[12]Total_Industrial!AD366</f>
        <v>0</v>
      </c>
      <c r="BR436" s="258">
        <f t="shared" ref="BR436:BR480" si="2376">BR105</f>
        <v>0.95937390934351829</v>
      </c>
      <c r="BS436" s="1"/>
      <c r="CA436" s="83">
        <f t="shared" si="2335"/>
        <v>0.62271886908729612</v>
      </c>
      <c r="CB436" s="83">
        <f t="shared" si="2277"/>
        <v>1.4266777325731523</v>
      </c>
      <c r="CC436" s="83">
        <f t="shared" si="2278"/>
        <v>0.85388014292071368</v>
      </c>
      <c r="CD436" s="83" t="str">
        <f t="shared" si="2279"/>
        <v>NA</v>
      </c>
      <c r="CE436" s="83" t="str">
        <f t="shared" si="2280"/>
        <v>NA</v>
      </c>
      <c r="CF436" s="83" t="str">
        <f t="shared" si="2281"/>
        <v>NA</v>
      </c>
      <c r="CG436" s="84" t="str">
        <f t="shared" si="2312"/>
        <v xml:space="preserve">NA </v>
      </c>
      <c r="CH436" s="84">
        <f t="shared" si="2282"/>
        <v>0.53172727693568556</v>
      </c>
      <c r="CI436" s="9"/>
      <c r="CJ436" s="84" t="str">
        <f t="shared" si="2313"/>
        <v xml:space="preserve">NA </v>
      </c>
      <c r="CK436" s="26"/>
      <c r="CL436" s="87">
        <f t="shared" si="2283"/>
        <v>0</v>
      </c>
      <c r="CM436" s="87">
        <f t="shared" si="2314"/>
        <v>4.2977416607173158E-3</v>
      </c>
      <c r="CN436" s="92">
        <f t="shared" si="2315"/>
        <v>0</v>
      </c>
      <c r="CO436" s="92">
        <f t="shared" si="2316"/>
        <v>1</v>
      </c>
      <c r="CP436" s="5">
        <f t="shared" si="2284"/>
        <v>0</v>
      </c>
      <c r="CQ436" s="91">
        <f t="shared" si="2285"/>
        <v>0</v>
      </c>
      <c r="CR436" s="37" t="e">
        <f t="shared" si="2286"/>
        <v>#VALUE!</v>
      </c>
      <c r="CS436" t="e">
        <f t="shared" si="2287"/>
        <v>#VALUE!</v>
      </c>
      <c r="CT436" s="84">
        <f t="shared" si="2288"/>
        <v>1.2027529592026753</v>
      </c>
      <c r="CU436" s="205"/>
      <c r="CV436" s="244"/>
      <c r="CW436" s="5"/>
      <c r="CX436" s="26">
        <f t="shared" si="2317"/>
        <v>0.36686803430774306</v>
      </c>
      <c r="CY436" s="26">
        <f t="shared" si="2318"/>
        <v>0.22214429885309089</v>
      </c>
      <c r="CZ436" s="26">
        <f t="shared" si="2319"/>
        <v>0</v>
      </c>
      <c r="DA436" s="26">
        <f t="shared" si="2289"/>
        <v>0.41098766683916604</v>
      </c>
      <c r="DB436" s="26"/>
      <c r="DC436">
        <f t="shared" si="2320"/>
        <v>1</v>
      </c>
      <c r="DE436" s="26" t="e">
        <f t="shared" si="2336"/>
        <v>#DIV/0!</v>
      </c>
      <c r="DF436" s="26" t="e">
        <f t="shared" si="2337"/>
        <v>#DIV/0!</v>
      </c>
      <c r="DG436" s="26" t="e">
        <f t="shared" si="2338"/>
        <v>#DIV/0!</v>
      </c>
      <c r="DH436" s="26" t="e">
        <f t="shared" si="2339"/>
        <v>#DIV/0!</v>
      </c>
      <c r="DI436" s="26"/>
      <c r="DJ436" s="26" t="e">
        <f t="shared" si="2340"/>
        <v>#DIV/0!</v>
      </c>
      <c r="DK436" s="26"/>
      <c r="DL436" s="26" t="e">
        <f t="shared" si="2341"/>
        <v>#DIV/0!</v>
      </c>
      <c r="DM436" s="26" t="e">
        <f t="shared" si="2342"/>
        <v>#DIV/0!</v>
      </c>
      <c r="DN436" s="26" t="e">
        <f t="shared" si="2343"/>
        <v>#DIV/0!</v>
      </c>
      <c r="DO436" s="26" t="e">
        <f t="shared" si="2344"/>
        <v>#DIV/0!</v>
      </c>
      <c r="DP436" s="26"/>
      <c r="DQ436" s="26" t="e">
        <f t="shared" si="2345"/>
        <v>#DIV/0!</v>
      </c>
      <c r="DR436" s="26"/>
      <c r="DS436" s="26"/>
      <c r="DT436" s="26" t="e">
        <f t="shared" si="2346"/>
        <v>#DIV/0!</v>
      </c>
      <c r="DU436" s="26">
        <f t="shared" si="2347"/>
        <v>3.309586791993821E-2</v>
      </c>
      <c r="DV436" s="26" t="e">
        <f t="shared" si="2348"/>
        <v>#DIV/0!</v>
      </c>
      <c r="DW436" s="26" t="e">
        <f t="shared" si="2349"/>
        <v>#DIV/0!</v>
      </c>
      <c r="DX436" s="26"/>
      <c r="DZ436" s="26" t="e">
        <f t="shared" si="2361"/>
        <v>#DIV/0!</v>
      </c>
      <c r="EA436" s="26">
        <f t="shared" si="2350"/>
        <v>1</v>
      </c>
      <c r="EB436" s="26">
        <f t="shared" si="2290"/>
        <v>1.2027529592026753</v>
      </c>
      <c r="ED436" s="26" t="e">
        <f t="shared" si="2321"/>
        <v>#DIV/0!</v>
      </c>
      <c r="EE436" s="26">
        <f t="shared" si="2322"/>
        <v>2.2699919672397702E-2</v>
      </c>
      <c r="EF436" s="26" t="e">
        <f t="shared" si="2323"/>
        <v>#DIV/0!</v>
      </c>
      <c r="EG436" s="26" t="e">
        <f t="shared" si="2324"/>
        <v>#DIV/0!</v>
      </c>
      <c r="EH436" s="26"/>
      <c r="EJ436" s="26" t="e">
        <f t="shared" si="2325"/>
        <v>#DIV/0!</v>
      </c>
      <c r="EK436" s="26">
        <f t="shared" si="2351"/>
        <v>1</v>
      </c>
      <c r="EL436" s="26">
        <f t="shared" si="2291"/>
        <v>1.1427833813443911</v>
      </c>
      <c r="EO436" s="26" t="e">
        <f t="shared" si="2352"/>
        <v>#DIV/0!</v>
      </c>
      <c r="EP436" s="26">
        <f t="shared" si="2353"/>
        <v>3.2333725404366707E-2</v>
      </c>
      <c r="EQ436" s="26" t="e">
        <f t="shared" si="2354"/>
        <v>#DIV/0!</v>
      </c>
      <c r="ER436" s="26" t="e">
        <f t="shared" si="2355"/>
        <v>#DIV/0!</v>
      </c>
      <c r="EU436" s="26" t="e">
        <f t="shared" si="2356"/>
        <v>#DIV/0!</v>
      </c>
      <c r="EV436" s="26">
        <f t="shared" si="2357"/>
        <v>1</v>
      </c>
      <c r="EW436" s="26">
        <f t="shared" si="2292"/>
        <v>1.1901245900194317</v>
      </c>
      <c r="EX436" s="26"/>
      <c r="EY436" s="26" t="e">
        <f t="shared" si="2326"/>
        <v>#DIV/0!</v>
      </c>
      <c r="EZ436" s="26">
        <f t="shared" si="2327"/>
        <v>7.6214251557177499E-4</v>
      </c>
      <c r="FA436" s="26" t="e">
        <f t="shared" si="2328"/>
        <v>#DIV/0!</v>
      </c>
      <c r="FB436" s="26" t="e">
        <f t="shared" si="2329"/>
        <v>#DIV/0!</v>
      </c>
      <c r="FC436" s="26"/>
      <c r="FD436" s="26"/>
      <c r="FE436" s="26" t="e">
        <f t="shared" si="2358"/>
        <v>#DIV/0!</v>
      </c>
      <c r="FF436" s="26">
        <f t="shared" si="2359"/>
        <v>1</v>
      </c>
      <c r="FG436" s="26">
        <f t="shared" si="2293"/>
        <v>0.95564604357743488</v>
      </c>
      <c r="FW436" s="26">
        <f t="shared" si="2294"/>
        <v>0.62271886908729612</v>
      </c>
      <c r="FY436" s="8">
        <f t="shared" si="2360"/>
        <v>21</v>
      </c>
      <c r="FZ436" t="b">
        <f t="shared" si="2330"/>
        <v>1</v>
      </c>
      <c r="GD436" s="11"/>
      <c r="GE436" s="11"/>
      <c r="GF436" s="11"/>
      <c r="GG436" s="17">
        <f t="shared" ca="1" si="2295"/>
        <v>2006</v>
      </c>
      <c r="GH436" s="18">
        <f t="shared" ca="1" si="2296"/>
        <v>1.9290789953591325</v>
      </c>
      <c r="GI436" s="18">
        <f t="shared" ca="1" si="2297"/>
        <v>0.75735575653205323</v>
      </c>
      <c r="GJ436" s="18">
        <f t="shared" ca="1" si="2298"/>
        <v>0.9008202580632596</v>
      </c>
      <c r="GK436" s="94">
        <f t="shared" ca="1" si="2331"/>
        <v>1.3160975700236544</v>
      </c>
      <c r="GM436">
        <f t="shared" ca="1" si="2332"/>
        <v>2006</v>
      </c>
      <c r="GN436" s="18">
        <f t="shared" ca="1" si="2299"/>
        <v>0.91506323045644455</v>
      </c>
      <c r="GO436" s="18">
        <f t="shared" ca="1" si="2300"/>
        <v>1.1235381594492846</v>
      </c>
      <c r="GP436" s="18">
        <f t="shared" ca="1" si="2301"/>
        <v>0.88821780869970934</v>
      </c>
      <c r="GQ436" s="18">
        <f t="shared" ca="1" si="2302"/>
        <v>0.83813139167191675</v>
      </c>
      <c r="GR436" s="18">
        <f t="shared" si="2303"/>
        <v>0.98705704484920731</v>
      </c>
      <c r="GU436" s="26">
        <f t="shared" ca="1" si="2304"/>
        <v>0.88916098186422132</v>
      </c>
      <c r="GV436" s="26">
        <f t="shared" ca="1" si="2333"/>
        <v>0.9008202580632596</v>
      </c>
      <c r="GW436">
        <f t="shared" si="2305"/>
        <v>0.98705704484920731</v>
      </c>
    </row>
    <row r="437" spans="1:205" x14ac:dyDescent="0.2">
      <c r="A437" t="s">
        <v>563</v>
      </c>
      <c r="B437" s="1">
        <f t="shared" si="2334"/>
        <v>1971</v>
      </c>
      <c r="C437" s="42">
        <f t="shared" si="2362"/>
        <v>14246.924999999999</v>
      </c>
      <c r="D437" s="42">
        <f t="shared" si="2362"/>
        <v>8721.1409999999996</v>
      </c>
      <c r="E437" s="42">
        <f t="shared" si="2362"/>
        <v>29562.393</v>
      </c>
      <c r="F437" s="42">
        <f t="shared" si="2362"/>
        <v>16730.12</v>
      </c>
      <c r="G437" s="42"/>
      <c r="H437" s="42">
        <f t="shared" si="2268"/>
        <v>69260.578999999998</v>
      </c>
      <c r="I437" s="1"/>
      <c r="J437" s="1"/>
      <c r="K437" s="525"/>
      <c r="L437" s="42">
        <f>[11]National!H361</f>
        <v>13988.780601360257</v>
      </c>
      <c r="M437" s="42">
        <f>[10]Commercial_Total!D363</f>
        <v>8552.3734076831279</v>
      </c>
      <c r="N437" s="42">
        <f>[12]Total_Industrial!F367</f>
        <v>0</v>
      </c>
      <c r="O437" s="42">
        <f t="shared" si="2363"/>
        <v>15845.497142715329</v>
      </c>
      <c r="P437" s="42"/>
      <c r="Q437" s="42">
        <f t="shared" si="2364"/>
        <v>38386.651151758713</v>
      </c>
      <c r="R437" s="27"/>
      <c r="S437" s="27"/>
      <c r="T437" s="51">
        <f t="shared" si="2365"/>
        <v>0.9818806936486475</v>
      </c>
      <c r="U437" s="51">
        <f t="shared" si="2366"/>
        <v>0.9806484504359152</v>
      </c>
      <c r="V437" s="51">
        <f t="shared" si="2367"/>
        <v>0</v>
      </c>
      <c r="W437" s="51">
        <f t="shared" si="2368"/>
        <v>0.94712393830500496</v>
      </c>
      <c r="X437" s="51"/>
      <c r="Y437" s="51">
        <f t="shared" si="2369"/>
        <v>0.55423520429649764</v>
      </c>
      <c r="AA437" s="231">
        <f t="shared" si="2370"/>
        <v>65211.199999999997</v>
      </c>
      <c r="AB437" s="231">
        <f t="shared" si="2306"/>
        <v>44196.531411053329</v>
      </c>
      <c r="AC437" s="231">
        <f t="shared" si="2371"/>
        <v>1409.762699457305</v>
      </c>
      <c r="AD437" s="277">
        <f t="shared" si="2371"/>
        <v>0.71329863034206265</v>
      </c>
      <c r="AE437" s="23"/>
      <c r="AF437" s="42">
        <f t="shared" si="2269"/>
        <v>5114.3</v>
      </c>
      <c r="AI437" s="267">
        <f t="shared" si="2270"/>
        <v>214.51500051157251</v>
      </c>
      <c r="AJ437" s="267">
        <f t="shared" si="2271"/>
        <v>193.50779653138622</v>
      </c>
      <c r="AK437" s="267">
        <f t="shared" si="2372"/>
        <v>0</v>
      </c>
      <c r="AL437" s="51">
        <f t="shared" si="2272"/>
        <v>22.21439446072764</v>
      </c>
      <c r="AO437" s="34">
        <f t="shared" si="2273"/>
        <v>7.5057488124980374</v>
      </c>
      <c r="AP437" s="34">
        <f t="shared" si="2307"/>
        <v>13.542533484543338</v>
      </c>
      <c r="AR437" s="26">
        <f t="shared" si="2274"/>
        <v>1.1629127878246552</v>
      </c>
      <c r="AS437" s="26">
        <f t="shared" si="2275"/>
        <v>0.98040827694009292</v>
      </c>
      <c r="AT437" s="26">
        <f t="shared" si="2373"/>
        <v>0</v>
      </c>
      <c r="AU437" s="26">
        <f t="shared" si="2374"/>
        <v>1.1461205045563958</v>
      </c>
      <c r="AV437" s="26"/>
      <c r="AW437" s="26">
        <f t="shared" si="2276"/>
        <v>0.8685805797599816</v>
      </c>
      <c r="AZ437" s="34">
        <f t="shared" si="2308"/>
        <v>12.750757679447823</v>
      </c>
      <c r="BA437" s="34">
        <f t="shared" si="2309"/>
        <v>8.6417557458602996</v>
      </c>
      <c r="BB437" s="34">
        <f t="shared" si="2310"/>
        <v>0.27565115449960015</v>
      </c>
      <c r="BC437" s="368">
        <f t="shared" si="2311"/>
        <v>1.394714096439518E-4</v>
      </c>
      <c r="BE437" s="34"/>
      <c r="BF437" s="26"/>
      <c r="BG437" s="26"/>
      <c r="BI437" s="258">
        <f>[11]National!CQ361</f>
        <v>1.2476854814943374</v>
      </c>
      <c r="BJ437" s="258">
        <f>[10]Commercial_Total!Y363</f>
        <v>0.97749765341003303</v>
      </c>
      <c r="BK437" s="258">
        <f>[12]Total_Industrial!Z367</f>
        <v>0</v>
      </c>
      <c r="BL437" s="258">
        <f t="shared" si="2375"/>
        <v>1.1820648969358265</v>
      </c>
      <c r="BM437" s="1"/>
      <c r="BO437" s="258">
        <f>[11]National!CU361</f>
        <v>0.93205603902022627</v>
      </c>
      <c r="BP437" s="258">
        <f>[10]Commercial_Total!X363</f>
        <v>1.0029776271277031</v>
      </c>
      <c r="BQ437" s="258">
        <f>[12]Total_Industrial!AD367</f>
        <v>0</v>
      </c>
      <c r="BR437" s="258">
        <f t="shared" si="2376"/>
        <v>0.96959186211128767</v>
      </c>
      <c r="BS437" s="1"/>
      <c r="CA437" s="83">
        <f t="shared" si="2335"/>
        <v>0.64321917722076194</v>
      </c>
      <c r="CB437" s="83">
        <f t="shared" si="2277"/>
        <v>1.4106145225798008</v>
      </c>
      <c r="CC437" s="83">
        <f t="shared" si="2278"/>
        <v>0.86175293719983526</v>
      </c>
      <c r="CD437" s="83" t="str">
        <f t="shared" si="2279"/>
        <v>NA</v>
      </c>
      <c r="CE437" s="83" t="str">
        <f t="shared" si="2280"/>
        <v>NA</v>
      </c>
      <c r="CF437" s="83" t="str">
        <f t="shared" si="2281"/>
        <v>NA</v>
      </c>
      <c r="CG437" s="84" t="str">
        <f t="shared" si="2312"/>
        <v xml:space="preserve">NA </v>
      </c>
      <c r="CH437" s="84">
        <f t="shared" si="2282"/>
        <v>0.554296015233253</v>
      </c>
      <c r="CI437" s="9"/>
      <c r="CJ437" s="84" t="str">
        <f t="shared" si="2313"/>
        <v xml:space="preserve">NA </v>
      </c>
      <c r="CK437" s="26"/>
      <c r="CL437" s="87">
        <f t="shared" si="2283"/>
        <v>0</v>
      </c>
      <c r="CM437" s="87">
        <f t="shared" si="2314"/>
        <v>4.2362636917837046E-3</v>
      </c>
      <c r="CN437" s="92">
        <f t="shared" si="2315"/>
        <v>0</v>
      </c>
      <c r="CO437" s="92">
        <f t="shared" si="2316"/>
        <v>1</v>
      </c>
      <c r="CP437" s="5">
        <f t="shared" si="2284"/>
        <v>0</v>
      </c>
      <c r="CQ437" s="91">
        <f t="shared" si="2285"/>
        <v>0</v>
      </c>
      <c r="CR437" s="37" t="e">
        <f t="shared" si="2286"/>
        <v>#VALUE!</v>
      </c>
      <c r="CS437" t="e">
        <f t="shared" si="2287"/>
        <v>#VALUE!</v>
      </c>
      <c r="CT437" s="84">
        <f t="shared" si="2288"/>
        <v>1.2027529592026753</v>
      </c>
      <c r="CU437" s="205"/>
      <c r="CV437" s="244"/>
      <c r="CW437" s="5"/>
      <c r="CX437" s="26">
        <f t="shared" si="2317"/>
        <v>0.36441784270413885</v>
      </c>
      <c r="CY437" s="26">
        <f t="shared" si="2318"/>
        <v>0.2227955070597841</v>
      </c>
      <c r="CZ437" s="26">
        <f t="shared" si="2319"/>
        <v>0</v>
      </c>
      <c r="DA437" s="26">
        <f t="shared" si="2289"/>
        <v>0.41278665023607708</v>
      </c>
      <c r="DB437" s="26"/>
      <c r="DC437">
        <f t="shared" si="2320"/>
        <v>1</v>
      </c>
      <c r="DE437" s="26">
        <f t="shared" si="2336"/>
        <v>0.36564157026381178</v>
      </c>
      <c r="DF437" s="26">
        <f t="shared" si="2337"/>
        <v>0.22246974410634593</v>
      </c>
      <c r="DG437" s="26" t="e">
        <f t="shared" si="2338"/>
        <v>#DIV/0!</v>
      </c>
      <c r="DH437" s="26">
        <f t="shared" si="2339"/>
        <v>0.41188650375767899</v>
      </c>
      <c r="DI437" s="26"/>
      <c r="DJ437" s="26" t="e">
        <f t="shared" si="2340"/>
        <v>#DIV/0!</v>
      </c>
      <c r="DK437" s="26"/>
      <c r="DL437" s="26" t="e">
        <f t="shared" si="2341"/>
        <v>#DIV/0!</v>
      </c>
      <c r="DM437" s="26" t="e">
        <f t="shared" si="2342"/>
        <v>#DIV/0!</v>
      </c>
      <c r="DN437" s="26" t="e">
        <f t="shared" si="2343"/>
        <v>#DIV/0!</v>
      </c>
      <c r="DO437" s="26" t="e">
        <f t="shared" si="2344"/>
        <v>#DIV/0!</v>
      </c>
      <c r="DP437" s="26"/>
      <c r="DQ437" s="26" t="e">
        <f t="shared" si="2345"/>
        <v>#DIV/0!</v>
      </c>
      <c r="DR437" s="26"/>
      <c r="DS437" s="26"/>
      <c r="DT437" s="26">
        <f t="shared" si="2346"/>
        <v>7.3777036280741866E-3</v>
      </c>
      <c r="DU437" s="26">
        <f t="shared" si="2347"/>
        <v>2.2096540025206803E-2</v>
      </c>
      <c r="DV437" s="26" t="e">
        <f t="shared" si="2348"/>
        <v>#DIV/0!</v>
      </c>
      <c r="DW437" s="26">
        <f t="shared" si="2349"/>
        <v>9.7302407213840111E-4</v>
      </c>
      <c r="DX437" s="26"/>
      <c r="DZ437" s="26" t="e">
        <f t="shared" si="2361"/>
        <v>#DIV/0!</v>
      </c>
      <c r="EA437" s="26">
        <f t="shared" si="2350"/>
        <v>1</v>
      </c>
      <c r="EB437" s="26">
        <f t="shared" si="2290"/>
        <v>1.2027529592026753</v>
      </c>
      <c r="ED437" s="26">
        <f t="shared" si="2321"/>
        <v>-4.9010009444906254E-3</v>
      </c>
      <c r="EE437" s="26">
        <f t="shared" si="2322"/>
        <v>-9.9915857929587445E-3</v>
      </c>
      <c r="EF437" s="26">
        <f t="shared" si="2323"/>
        <v>-1.208784823575315E-2</v>
      </c>
      <c r="EG437" s="26">
        <f t="shared" si="2324"/>
        <v>1.2572421405710389E-2</v>
      </c>
      <c r="EH437" s="26"/>
      <c r="EJ437" s="26" t="e">
        <f t="shared" si="2325"/>
        <v>#DIV/0!</v>
      </c>
      <c r="EK437" s="26">
        <f t="shared" si="2351"/>
        <v>1</v>
      </c>
      <c r="EL437" s="26">
        <f t="shared" si="2291"/>
        <v>1.1427833813443911</v>
      </c>
      <c r="EO437" s="26">
        <f t="shared" si="2352"/>
        <v>2.1889886048509662E-2</v>
      </c>
      <c r="EP437" s="26">
        <f t="shared" si="2353"/>
        <v>3.3533191642529894E-2</v>
      </c>
      <c r="EQ437" s="26" t="e">
        <f t="shared" si="2354"/>
        <v>#DIV/0!</v>
      </c>
      <c r="ER437" s="26">
        <f t="shared" si="2355"/>
        <v>-9.6213042363685001E-3</v>
      </c>
      <c r="EU437" s="26" t="e">
        <f t="shared" si="2356"/>
        <v>#DIV/0!</v>
      </c>
      <c r="EV437" s="26">
        <f t="shared" si="2357"/>
        <v>1</v>
      </c>
      <c r="EW437" s="26">
        <f t="shared" si="2292"/>
        <v>1.1901245900194317</v>
      </c>
      <c r="EX437" s="26"/>
      <c r="EY437" s="26">
        <f t="shared" si="2326"/>
        <v>-1.451218242043544E-2</v>
      </c>
      <c r="EZ437" s="26">
        <f t="shared" si="2327"/>
        <v>-1.1436651617323282E-2</v>
      </c>
      <c r="FA437" s="26" t="e">
        <f t="shared" si="2328"/>
        <v>#DIV/0!</v>
      </c>
      <c r="FB437" s="26">
        <f t="shared" si="2329"/>
        <v>1.0594328308506699E-2</v>
      </c>
      <c r="FC437" s="26"/>
      <c r="FD437" s="26"/>
      <c r="FE437" s="26" t="e">
        <f t="shared" si="2358"/>
        <v>#DIV/0!</v>
      </c>
      <c r="FF437" s="26">
        <f t="shared" si="2359"/>
        <v>1</v>
      </c>
      <c r="FG437" s="26">
        <f t="shared" si="2293"/>
        <v>0.95564604357743488</v>
      </c>
      <c r="FW437" s="26">
        <f t="shared" si="2294"/>
        <v>0.64321917722076194</v>
      </c>
      <c r="FY437" s="8">
        <f t="shared" si="2360"/>
        <v>22</v>
      </c>
      <c r="FZ437" t="b">
        <f t="shared" si="2330"/>
        <v>1</v>
      </c>
      <c r="GD437" s="11"/>
      <c r="GE437" s="11"/>
      <c r="GF437" s="11"/>
      <c r="GG437" s="17">
        <f t="shared" ca="1" si="2295"/>
        <v>2007</v>
      </c>
      <c r="GH437" s="18">
        <f t="shared" ca="1" si="2296"/>
        <v>1.9652626680585075</v>
      </c>
      <c r="GI437" s="18">
        <f t="shared" ca="1" si="2297"/>
        <v>0.75150380936085515</v>
      </c>
      <c r="GJ437" s="18">
        <f t="shared" ca="1" si="2298"/>
        <v>0.89715600623206526</v>
      </c>
      <c r="GK437" s="94">
        <f t="shared" ca="1" si="2331"/>
        <v>1.3250118421279162</v>
      </c>
      <c r="GM437">
        <f t="shared" ca="1" si="2332"/>
        <v>2007</v>
      </c>
      <c r="GN437" s="18">
        <f t="shared" ca="1" si="2299"/>
        <v>0.9201053045456592</v>
      </c>
      <c r="GO437" s="18">
        <f t="shared" ca="1" si="2300"/>
        <v>1.1295728412732593</v>
      </c>
      <c r="GP437" s="18">
        <f t="shared" ca="1" si="2301"/>
        <v>0.87460844237438018</v>
      </c>
      <c r="GQ437" s="18">
        <f t="shared" ca="1" si="2302"/>
        <v>0.83227345465368552</v>
      </c>
      <c r="GR437" s="18">
        <f t="shared" si="2303"/>
        <v>0.98687418537880056</v>
      </c>
      <c r="GU437" s="26">
        <f t="shared" ca="1" si="2304"/>
        <v>0.88538010280796753</v>
      </c>
      <c r="GV437" s="26">
        <f t="shared" ca="1" si="2333"/>
        <v>0.89715600623206526</v>
      </c>
      <c r="GW437">
        <f t="shared" si="2305"/>
        <v>0.98687418537880056</v>
      </c>
    </row>
    <row r="438" spans="1:205" x14ac:dyDescent="0.2">
      <c r="A438" t="s">
        <v>563</v>
      </c>
      <c r="B438" s="1">
        <f t="shared" si="2334"/>
        <v>1972</v>
      </c>
      <c r="C438" s="42">
        <f t="shared" si="2362"/>
        <v>14857.828</v>
      </c>
      <c r="D438" s="42">
        <f t="shared" si="2362"/>
        <v>9183.616</v>
      </c>
      <c r="E438" s="42">
        <f t="shared" si="2362"/>
        <v>30901.306</v>
      </c>
      <c r="F438" s="42">
        <f t="shared" si="2362"/>
        <v>17717.36</v>
      </c>
      <c r="G438" s="42"/>
      <c r="H438" s="42">
        <f t="shared" si="2268"/>
        <v>72660.11</v>
      </c>
      <c r="I438" s="1"/>
      <c r="J438" s="1"/>
      <c r="K438" s="525"/>
      <c r="L438" s="42">
        <f>[11]National!H362</f>
        <v>14653.120793467981</v>
      </c>
      <c r="M438" s="42">
        <f>[10]Commercial_Total!D364</f>
        <v>9033.0907434403871</v>
      </c>
      <c r="N438" s="42">
        <f>[12]Total_Industrial!F368</f>
        <v>0</v>
      </c>
      <c r="O438" s="42">
        <f t="shared" si="2363"/>
        <v>16940.23523080493</v>
      </c>
      <c r="P438" s="42"/>
      <c r="Q438" s="42">
        <f t="shared" si="2364"/>
        <v>40626.4467677133</v>
      </c>
      <c r="R438" s="27"/>
      <c r="S438" s="27"/>
      <c r="T438" s="51">
        <f t="shared" si="2365"/>
        <v>0.98622226569509219</v>
      </c>
      <c r="U438" s="51">
        <f t="shared" si="2366"/>
        <v>0.98360936949458544</v>
      </c>
      <c r="V438" s="51">
        <f t="shared" si="2367"/>
        <v>0</v>
      </c>
      <c r="W438" s="51">
        <f t="shared" si="2368"/>
        <v>0.95613766558928248</v>
      </c>
      <c r="X438" s="51"/>
      <c r="Y438" s="51">
        <f t="shared" si="2369"/>
        <v>0.55912999261511298</v>
      </c>
      <c r="AA438" s="231">
        <f t="shared" si="2370"/>
        <v>67274.100000000006</v>
      </c>
      <c r="AB438" s="231">
        <f t="shared" si="2306"/>
        <v>45237.158093969592</v>
      </c>
      <c r="AC438" s="231">
        <f t="shared" si="2371"/>
        <v>1481.671917402625</v>
      </c>
      <c r="AD438" s="277">
        <f t="shared" si="2371"/>
        <v>0.75758347403452642</v>
      </c>
      <c r="AE438" s="23"/>
      <c r="AF438" s="42">
        <f t="shared" si="2269"/>
        <v>5383.3</v>
      </c>
      <c r="AI438" s="267">
        <f t="shared" si="2270"/>
        <v>217.8122158968753</v>
      </c>
      <c r="AJ438" s="267">
        <f t="shared" si="2271"/>
        <v>199.68298460916265</v>
      </c>
      <c r="AK438" s="267">
        <f t="shared" si="2372"/>
        <v>0</v>
      </c>
      <c r="AL438" s="51">
        <f t="shared" si="2272"/>
        <v>22.360882742847277</v>
      </c>
      <c r="AO438" s="34">
        <f t="shared" si="2273"/>
        <v>7.546755107037189</v>
      </c>
      <c r="AP438" s="34">
        <f t="shared" si="2307"/>
        <v>13.497317630449723</v>
      </c>
      <c r="AR438" s="26">
        <f t="shared" si="2274"/>
        <v>1.1807874069731374</v>
      </c>
      <c r="AS438" s="26">
        <f t="shared" si="2275"/>
        <v>1.0116949000717446</v>
      </c>
      <c r="AT438" s="26">
        <f t="shared" si="2373"/>
        <v>0</v>
      </c>
      <c r="AU438" s="26">
        <f t="shared" si="2374"/>
        <v>1.1536783618777544</v>
      </c>
      <c r="AV438" s="26"/>
      <c r="AW438" s="26">
        <f t="shared" si="2276"/>
        <v>0.87332591190130204</v>
      </c>
      <c r="AZ438" s="34">
        <f t="shared" si="2308"/>
        <v>12.496814221759887</v>
      </c>
      <c r="BA438" s="34">
        <f t="shared" si="2309"/>
        <v>8.4032392944791461</v>
      </c>
      <c r="BB438" s="34">
        <f t="shared" si="2310"/>
        <v>0.27523487775205263</v>
      </c>
      <c r="BC438" s="368">
        <f t="shared" si="2311"/>
        <v>1.4072845169961295E-4</v>
      </c>
      <c r="BE438" s="34"/>
      <c r="BF438" s="26"/>
      <c r="BG438" s="26"/>
      <c r="BI438" s="258">
        <f>[11]National!CQ362</f>
        <v>1.2514123806666144</v>
      </c>
      <c r="BJ438" s="258">
        <f>[10]Commercial_Total!Y364</f>
        <v>1.0067459732758786</v>
      </c>
      <c r="BK438" s="258">
        <f>[12]Total_Industrial!Z368</f>
        <v>0</v>
      </c>
      <c r="BL438" s="258">
        <f t="shared" si="2375"/>
        <v>1.1818043808364722</v>
      </c>
      <c r="BM438" s="1"/>
      <c r="BO438" s="258">
        <f>[11]National!CU362</f>
        <v>0.94356378857634848</v>
      </c>
      <c r="BP438" s="258">
        <f>[10]Commercial_Total!X364</f>
        <v>1.0049157651753624</v>
      </c>
      <c r="BQ438" s="258">
        <f>[12]Total_Industrial!AD368</f>
        <v>0</v>
      </c>
      <c r="BR438" s="258">
        <f t="shared" si="2376"/>
        <v>0.97620078295968815</v>
      </c>
      <c r="BS438" s="1"/>
      <c r="CA438" s="83">
        <f t="shared" si="2335"/>
        <v>0.67705097407905823</v>
      </c>
      <c r="CB438" s="83">
        <f t="shared" si="2277"/>
        <v>1.4059047583020829</v>
      </c>
      <c r="CC438" s="83">
        <f t="shared" si="2278"/>
        <v>0.86646096775688708</v>
      </c>
      <c r="CD438" s="83" t="str">
        <f t="shared" si="2279"/>
        <v>NA</v>
      </c>
      <c r="CE438" s="83" t="str">
        <f t="shared" si="2280"/>
        <v>NA</v>
      </c>
      <c r="CF438" s="83" t="str">
        <f t="shared" si="2281"/>
        <v>NA</v>
      </c>
      <c r="CG438" s="84" t="str">
        <f t="shared" si="2312"/>
        <v xml:space="preserve">NA </v>
      </c>
      <c r="CH438" s="84">
        <f t="shared" si="2282"/>
        <v>0.58663824222128391</v>
      </c>
      <c r="CI438" s="9"/>
      <c r="CJ438" s="84" t="str">
        <f t="shared" si="2313"/>
        <v xml:space="preserve">NA </v>
      </c>
      <c r="CK438" s="26"/>
      <c r="CL438" s="87">
        <f t="shared" si="2283"/>
        <v>0</v>
      </c>
      <c r="CM438" s="87">
        <f t="shared" si="2314"/>
        <v>4.0675361454790854E-3</v>
      </c>
      <c r="CN438" s="92">
        <f t="shared" si="2315"/>
        <v>0</v>
      </c>
      <c r="CO438" s="92">
        <f t="shared" si="2316"/>
        <v>1</v>
      </c>
      <c r="CP438" s="5">
        <f t="shared" si="2284"/>
        <v>0</v>
      </c>
      <c r="CQ438" s="91">
        <f t="shared" si="2285"/>
        <v>0</v>
      </c>
      <c r="CR438" s="37" t="e">
        <f t="shared" si="2286"/>
        <v>#VALUE!</v>
      </c>
      <c r="CS438" t="e">
        <f t="shared" si="2287"/>
        <v>#VALUE!</v>
      </c>
      <c r="CT438" s="84">
        <f t="shared" si="2288"/>
        <v>1.2027529592026753</v>
      </c>
      <c r="CU438" s="205"/>
      <c r="CV438" s="244"/>
      <c r="CW438" s="5"/>
      <c r="CX438" s="26">
        <f t="shared" si="2317"/>
        <v>0.36067935936531687</v>
      </c>
      <c r="CY438" s="26">
        <f t="shared" si="2318"/>
        <v>0.2223450845969423</v>
      </c>
      <c r="CZ438" s="26">
        <f t="shared" si="2319"/>
        <v>0</v>
      </c>
      <c r="DA438" s="26">
        <f t="shared" si="2289"/>
        <v>0.41697555603774078</v>
      </c>
      <c r="DB438" s="26"/>
      <c r="DC438">
        <f t="shared" si="2320"/>
        <v>1</v>
      </c>
      <c r="DE438" s="26">
        <f t="shared" si="2336"/>
        <v>0.36254538850986345</v>
      </c>
      <c r="DF438" s="26">
        <f t="shared" si="2337"/>
        <v>0.22257021986718006</v>
      </c>
      <c r="DG438" s="26" t="e">
        <f t="shared" si="2338"/>
        <v>#DIV/0!</v>
      </c>
      <c r="DH438" s="26">
        <f t="shared" si="2339"/>
        <v>0.41487757862290742</v>
      </c>
      <c r="DI438" s="26"/>
      <c r="DJ438" s="26" t="e">
        <f t="shared" si="2340"/>
        <v>#DIV/0!</v>
      </c>
      <c r="DK438" s="26"/>
      <c r="DL438" s="26" t="e">
        <f t="shared" si="2341"/>
        <v>#DIV/0!</v>
      </c>
      <c r="DM438" s="26" t="e">
        <f t="shared" si="2342"/>
        <v>#DIV/0!</v>
      </c>
      <c r="DN438" s="26" t="e">
        <f t="shared" si="2343"/>
        <v>#DIV/0!</v>
      </c>
      <c r="DO438" s="26" t="e">
        <f t="shared" si="2344"/>
        <v>#DIV/0!</v>
      </c>
      <c r="DP438" s="26"/>
      <c r="DQ438" s="26" t="e">
        <f t="shared" si="2345"/>
        <v>#DIV/0!</v>
      </c>
      <c r="DR438" s="26"/>
      <c r="DS438" s="26"/>
      <c r="DT438" s="26">
        <f t="shared" si="2346"/>
        <v>1.5253628228996556E-2</v>
      </c>
      <c r="DU438" s="26">
        <f t="shared" si="2347"/>
        <v>3.1413228220312658E-2</v>
      </c>
      <c r="DV438" s="26" t="e">
        <f t="shared" si="2348"/>
        <v>#DIV/0!</v>
      </c>
      <c r="DW438" s="26">
        <f t="shared" si="2349"/>
        <v>6.572648277854325E-3</v>
      </c>
      <c r="DX438" s="26"/>
      <c r="DZ438" s="26" t="e">
        <f t="shared" si="2361"/>
        <v>#DIV/0!</v>
      </c>
      <c r="EA438" s="26">
        <f t="shared" si="2350"/>
        <v>1</v>
      </c>
      <c r="EB438" s="26">
        <f t="shared" si="2290"/>
        <v>1.2027529592026753</v>
      </c>
      <c r="ED438" s="26">
        <f t="shared" si="2321"/>
        <v>-2.0116946111693196E-2</v>
      </c>
      <c r="EE438" s="26">
        <f t="shared" si="2322"/>
        <v>-2.7988511689610616E-2</v>
      </c>
      <c r="EF438" s="26">
        <f t="shared" si="2323"/>
        <v>-1.5112992612221115E-3</v>
      </c>
      <c r="EG438" s="26">
        <f t="shared" si="2324"/>
        <v>8.9725275589656976E-3</v>
      </c>
      <c r="EH438" s="26"/>
      <c r="EJ438" s="26" t="e">
        <f t="shared" si="2325"/>
        <v>#DIV/0!</v>
      </c>
      <c r="EK438" s="26">
        <f t="shared" si="2351"/>
        <v>1</v>
      </c>
      <c r="EL438" s="26">
        <f t="shared" si="2291"/>
        <v>1.1427833813443911</v>
      </c>
      <c r="EO438" s="26">
        <f t="shared" si="2352"/>
        <v>2.98259783383936E-3</v>
      </c>
      <c r="EP438" s="26">
        <f t="shared" si="2353"/>
        <v>2.9482708744500815E-2</v>
      </c>
      <c r="EQ438" s="26" t="e">
        <f t="shared" si="2354"/>
        <v>#DIV/0!</v>
      </c>
      <c r="ER438" s="26">
        <f t="shared" si="2355"/>
        <v>-2.2041498052257678E-4</v>
      </c>
      <c r="EU438" s="26" t="e">
        <f t="shared" si="2356"/>
        <v>#DIV/0!</v>
      </c>
      <c r="EV438" s="26">
        <f t="shared" si="2357"/>
        <v>1</v>
      </c>
      <c r="EW438" s="26">
        <f t="shared" si="2292"/>
        <v>1.1901245900194317</v>
      </c>
      <c r="EX438" s="26"/>
      <c r="EY438" s="26">
        <f t="shared" si="2326"/>
        <v>1.2271030395157074E-2</v>
      </c>
      <c r="EZ438" s="26">
        <f t="shared" si="2327"/>
        <v>1.9305194758117781E-3</v>
      </c>
      <c r="FA438" s="26" t="e">
        <f t="shared" si="2328"/>
        <v>#DIV/0!</v>
      </c>
      <c r="FB438" s="26">
        <f t="shared" si="2329"/>
        <v>6.7930632583766094E-3</v>
      </c>
      <c r="FC438" s="26"/>
      <c r="FD438" s="26"/>
      <c r="FE438" s="26" t="e">
        <f t="shared" si="2358"/>
        <v>#DIV/0!</v>
      </c>
      <c r="FF438" s="26">
        <f t="shared" si="2359"/>
        <v>1</v>
      </c>
      <c r="FG438" s="26">
        <f t="shared" si="2293"/>
        <v>0.95564604357743488</v>
      </c>
      <c r="FW438" s="26">
        <f t="shared" si="2294"/>
        <v>0.67705097407905823</v>
      </c>
      <c r="FY438" s="8">
        <f t="shared" si="2360"/>
        <v>23</v>
      </c>
      <c r="FZ438" t="b">
        <f t="shared" si="2330"/>
        <v>1</v>
      </c>
      <c r="GD438" s="11"/>
      <c r="GE438" s="11"/>
      <c r="GF438" s="11"/>
      <c r="GG438" s="17">
        <f t="shared" ca="1" si="2295"/>
        <v>2008</v>
      </c>
      <c r="GH438" s="18">
        <f t="shared" ca="1" si="2296"/>
        <v>1.962583793437386</v>
      </c>
      <c r="GI438" s="18">
        <f t="shared" ca="1" si="2297"/>
        <v>0.74779511759747563</v>
      </c>
      <c r="GJ438" s="18">
        <f t="shared" ca="1" si="2298"/>
        <v>0.8856724855640048</v>
      </c>
      <c r="GK438" s="94">
        <f t="shared" ca="1" si="2331"/>
        <v>1.2998223089961376</v>
      </c>
      <c r="GM438">
        <f t="shared" ca="1" si="2332"/>
        <v>2008</v>
      </c>
      <c r="GN438" s="18">
        <f t="shared" ca="1" si="2299"/>
        <v>0.91058968255120276</v>
      </c>
      <c r="GO438" s="18">
        <f t="shared" ca="1" si="2300"/>
        <v>1.1247094096730774</v>
      </c>
      <c r="GP438" s="18">
        <f t="shared" ca="1" si="2301"/>
        <v>0.85563300909628681</v>
      </c>
      <c r="GQ438" s="18">
        <f t="shared" ca="1" si="2302"/>
        <v>0.82243070151547848</v>
      </c>
      <c r="GR438" s="18">
        <f t="shared" si="2303"/>
        <v>0.99712523192062452</v>
      </c>
      <c r="GU438" s="26">
        <f t="shared" ca="1" si="2304"/>
        <v>0.88312638257372422</v>
      </c>
      <c r="GV438" s="26">
        <f t="shared" ca="1" si="2333"/>
        <v>0.8856724855640048</v>
      </c>
      <c r="GW438">
        <f t="shared" si="2305"/>
        <v>0.99712523192062452</v>
      </c>
    </row>
    <row r="439" spans="1:205" x14ac:dyDescent="0.2">
      <c r="A439" t="s">
        <v>563</v>
      </c>
      <c r="B439" s="1">
        <f t="shared" si="2334"/>
        <v>1973</v>
      </c>
      <c r="C439" s="42">
        <f t="shared" si="2362"/>
        <v>14898.093999999999</v>
      </c>
      <c r="D439" s="42">
        <f t="shared" si="2362"/>
        <v>9543.1479999999992</v>
      </c>
      <c r="E439" s="42">
        <f t="shared" si="2362"/>
        <v>32590.859</v>
      </c>
      <c r="F439" s="42">
        <f t="shared" si="2362"/>
        <v>18612.844000000001</v>
      </c>
      <c r="G439" s="42"/>
      <c r="H439" s="42">
        <f t="shared" si="2268"/>
        <v>75644.944999999992</v>
      </c>
      <c r="I439" s="1"/>
      <c r="J439" s="1"/>
      <c r="K439" s="525"/>
      <c r="L439" s="42">
        <f>[11]National!H363</f>
        <v>14737.549118205825</v>
      </c>
      <c r="M439" s="42">
        <f>[10]Commercial_Total!D365</f>
        <v>9402.037883212648</v>
      </c>
      <c r="N439" s="42">
        <f>[12]Total_Industrial!F369</f>
        <v>23711.90968775452</v>
      </c>
      <c r="O439" s="42">
        <f t="shared" si="2363"/>
        <v>17696.21872201284</v>
      </c>
      <c r="P439" s="42"/>
      <c r="Q439" s="42">
        <f t="shared" si="2364"/>
        <v>65547.71541118584</v>
      </c>
      <c r="R439" s="27"/>
      <c r="S439" s="27"/>
      <c r="T439" s="51">
        <f t="shared" si="2365"/>
        <v>0.98922379723243969</v>
      </c>
      <c r="U439" s="51">
        <f t="shared" si="2366"/>
        <v>0.9852134623933998</v>
      </c>
      <c r="V439" s="51">
        <f t="shared" si="2367"/>
        <v>0.72756320070466751</v>
      </c>
      <c r="W439" s="51">
        <f t="shared" si="2368"/>
        <v>0.95075307792902786</v>
      </c>
      <c r="X439" s="51"/>
      <c r="Y439" s="51">
        <f t="shared" si="2369"/>
        <v>0.86651811844381466</v>
      </c>
      <c r="AA439" s="231">
        <f t="shared" si="2370"/>
        <v>69263.55687920819</v>
      </c>
      <c r="AB439" s="231">
        <f t="shared" si="2306"/>
        <v>46382.587898653008</v>
      </c>
      <c r="AC439" s="231">
        <f t="shared" si="2371"/>
        <v>1547.3600670798403</v>
      </c>
      <c r="AD439" s="277">
        <f t="shared" si="2371"/>
        <v>0.78563192138379478</v>
      </c>
      <c r="AE439" s="23"/>
      <c r="AF439" s="42">
        <f t="shared" si="2269"/>
        <v>5687.2</v>
      </c>
      <c r="AI439" s="267">
        <f t="shared" si="2270"/>
        <v>212.77493940871813</v>
      </c>
      <c r="AJ439" s="267">
        <f t="shared" si="2271"/>
        <v>202.70619448307437</v>
      </c>
      <c r="AK439" s="267">
        <f t="shared" si="2372"/>
        <v>15.324105999777645</v>
      </c>
      <c r="AL439" s="51">
        <f t="shared" si="2272"/>
        <v>22.524821408533285</v>
      </c>
      <c r="AO439" s="34">
        <f t="shared" si="2273"/>
        <v>11.525480976787495</v>
      </c>
      <c r="AP439" s="34">
        <f t="shared" si="2307"/>
        <v>13.30091169644113</v>
      </c>
      <c r="AR439" s="26">
        <f t="shared" si="2274"/>
        <v>1.1534796978156585</v>
      </c>
      <c r="AS439" s="26">
        <f t="shared" si="2275"/>
        <v>1.0270120089244068</v>
      </c>
      <c r="AT439" s="26">
        <f t="shared" si="2373"/>
        <v>1.2694378000101119</v>
      </c>
      <c r="AU439" s="26">
        <f t="shared" si="2374"/>
        <v>1.1621365472478091</v>
      </c>
      <c r="AV439" s="26"/>
      <c r="AW439" s="26">
        <f t="shared" si="2276"/>
        <v>1.3337521943395489</v>
      </c>
      <c r="AZ439" s="34">
        <f t="shared" si="2308"/>
        <v>12.178850203827576</v>
      </c>
      <c r="BA439" s="34">
        <f t="shared" si="2309"/>
        <v>8.1556104759201382</v>
      </c>
      <c r="BB439" s="34">
        <f t="shared" si="2310"/>
        <v>0.27207765984664517</v>
      </c>
      <c r="BC439" s="368">
        <f t="shared" si="2311"/>
        <v>1.3814037160356498E-4</v>
      </c>
      <c r="BE439" s="34"/>
      <c r="BF439" s="26"/>
      <c r="BG439" s="26"/>
      <c r="BI439" s="258">
        <f>[11]National!CQ363</f>
        <v>1.2474358652166284</v>
      </c>
      <c r="BJ439" s="258">
        <f>[10]Commercial_Total!Y365</f>
        <v>1.0316894647723454</v>
      </c>
      <c r="BK439" s="258">
        <f>[12]Total_Industrial!Z369</f>
        <v>1.3058507232029426</v>
      </c>
      <c r="BL439" s="258">
        <f t="shared" si="2375"/>
        <v>1.1858681144019159</v>
      </c>
      <c r="BM439" s="1"/>
      <c r="BO439" s="258">
        <f>[11]National!CU363</f>
        <v>0.92468056272804622</v>
      </c>
      <c r="BP439" s="258">
        <f>[10]Commercial_Total!X365</f>
        <v>0.99546621729924245</v>
      </c>
      <c r="BQ439" s="258">
        <f>[12]Total_Industrial!AD369</f>
        <v>1.0623821406042568</v>
      </c>
      <c r="BR439" s="258">
        <f t="shared" si="2376"/>
        <v>0.97998802154649722</v>
      </c>
      <c r="BS439" s="1"/>
      <c r="CA439" s="83">
        <f t="shared" si="2335"/>
        <v>0.71527210071562419</v>
      </c>
      <c r="CB439" s="83">
        <f t="shared" si="2277"/>
        <v>1.385446764740569</v>
      </c>
      <c r="CC439" s="83">
        <f t="shared" si="2278"/>
        <v>1.3232679819832498</v>
      </c>
      <c r="CD439" s="83">
        <f t="shared" si="2279"/>
        <v>1.1427833813443911</v>
      </c>
      <c r="CE439" s="83">
        <f t="shared" si="2280"/>
        <v>0.95564604357743488</v>
      </c>
      <c r="CF439" s="83">
        <f t="shared" si="2281"/>
        <v>1.1901245900194317</v>
      </c>
      <c r="CG439" s="84">
        <f t="shared" si="2312"/>
        <v>0.92966118011047383</v>
      </c>
      <c r="CH439" s="84">
        <f t="shared" si="2282"/>
        <v>0.94649666928288378</v>
      </c>
      <c r="CI439" s="9"/>
      <c r="CJ439" s="84">
        <f t="shared" si="2313"/>
        <v>1.0920964170478102</v>
      </c>
      <c r="CK439" s="26"/>
      <c r="CL439" s="87">
        <f t="shared" si="2283"/>
        <v>1.7476483940378931</v>
      </c>
      <c r="CM439" s="87">
        <f t="shared" si="2314"/>
        <v>3.7331571079062859E-3</v>
      </c>
      <c r="CN439" s="92">
        <f t="shared" si="2315"/>
        <v>1</v>
      </c>
      <c r="CO439" s="92">
        <f t="shared" si="2316"/>
        <v>1</v>
      </c>
      <c r="CP439" s="5">
        <f t="shared" si="2284"/>
        <v>1</v>
      </c>
      <c r="CQ439" s="91">
        <f t="shared" si="2285"/>
        <v>1</v>
      </c>
      <c r="CR439" s="37">
        <f t="shared" si="2286"/>
        <v>0.92966118011047383</v>
      </c>
      <c r="CS439">
        <f t="shared" si="2287"/>
        <v>1.0920964170478102</v>
      </c>
      <c r="CT439" s="84">
        <f t="shared" si="2288"/>
        <v>1.2027529592026753</v>
      </c>
      <c r="CU439" s="205"/>
      <c r="CV439" s="244"/>
      <c r="CW439" s="5"/>
      <c r="CX439" s="26">
        <f t="shared" si="2317"/>
        <v>0.22483696076600154</v>
      </c>
      <c r="CY439" s="26">
        <f t="shared" si="2318"/>
        <v>0.14343807139933015</v>
      </c>
      <c r="CZ439" s="26">
        <f t="shared" si="2319"/>
        <v>0.36175036061909854</v>
      </c>
      <c r="DA439" s="26">
        <f t="shared" si="2289"/>
        <v>0.26997460721556965</v>
      </c>
      <c r="DB439" s="26"/>
      <c r="DC439">
        <f t="shared" si="2320"/>
        <v>0.99999999999999989</v>
      </c>
      <c r="DE439" s="26">
        <f t="shared" si="2336"/>
        <v>0.28742788849497813</v>
      </c>
      <c r="DF439" s="26">
        <f t="shared" si="2337"/>
        <v>0.18001850779950151</v>
      </c>
      <c r="DG439" s="26" t="e">
        <f t="shared" si="2338"/>
        <v>#DIV/0!</v>
      </c>
      <c r="DH439" s="26">
        <f t="shared" si="2339"/>
        <v>0.33816667177348775</v>
      </c>
      <c r="DI439" s="26"/>
      <c r="DJ439" s="26" t="e">
        <f t="shared" si="2340"/>
        <v>#DIV/0!</v>
      </c>
      <c r="DK439" s="26"/>
      <c r="DL439" s="26" t="e">
        <f t="shared" si="2341"/>
        <v>#DIV/0!</v>
      </c>
      <c r="DM439" s="26" t="e">
        <f t="shared" si="2342"/>
        <v>#DIV/0!</v>
      </c>
      <c r="DN439" s="26" t="e">
        <f t="shared" si="2343"/>
        <v>#DIV/0!</v>
      </c>
      <c r="DO439" s="26" t="e">
        <f t="shared" si="2344"/>
        <v>#DIV/0!</v>
      </c>
      <c r="DP439" s="26"/>
      <c r="DQ439" s="26" t="e">
        <f t="shared" si="2345"/>
        <v>#DIV/0!</v>
      </c>
      <c r="DR439" s="26"/>
      <c r="DS439" s="26"/>
      <c r="DT439" s="26">
        <f t="shared" si="2346"/>
        <v>-2.3398312010729557E-2</v>
      </c>
      <c r="DU439" s="26">
        <f t="shared" si="2347"/>
        <v>1.5026580818000828E-2</v>
      </c>
      <c r="DV439" s="26" t="e">
        <f t="shared" si="2348"/>
        <v>#DIV/0!</v>
      </c>
      <c r="DW439" s="26">
        <f t="shared" si="2349"/>
        <v>7.3047487059234827E-3</v>
      </c>
      <c r="DX439" s="26"/>
      <c r="DZ439" s="26" t="e">
        <f t="shared" si="2361"/>
        <v>#DIV/0!</v>
      </c>
      <c r="EA439" s="26">
        <f t="shared" si="2350"/>
        <v>1</v>
      </c>
      <c r="EB439" s="26">
        <f t="shared" si="2290"/>
        <v>1.2027529592026753</v>
      </c>
      <c r="ED439" s="26">
        <f t="shared" si="2321"/>
        <v>-2.5772892082946988E-2</v>
      </c>
      <c r="EE439" s="26">
        <f t="shared" si="2322"/>
        <v>-2.9911169441926694E-2</v>
      </c>
      <c r="EF439" s="26">
        <f t="shared" si="2323"/>
        <v>-1.1537294359822103E-2</v>
      </c>
      <c r="EG439" s="26">
        <f t="shared" si="2324"/>
        <v>-1.856180531900865E-2</v>
      </c>
      <c r="EH439" s="26"/>
      <c r="EJ439" s="26" t="e">
        <f t="shared" si="2325"/>
        <v>#DIV/0!</v>
      </c>
      <c r="EK439" s="26">
        <f t="shared" si="2351"/>
        <v>1</v>
      </c>
      <c r="EL439" s="26">
        <f t="shared" si="2291"/>
        <v>1.1427833813443911</v>
      </c>
      <c r="EO439" s="26">
        <f t="shared" si="2352"/>
        <v>-3.1826813118400444E-3</v>
      </c>
      <c r="EP439" s="26">
        <f t="shared" si="2353"/>
        <v>2.4474394534204139E-2</v>
      </c>
      <c r="EQ439" s="26" t="e">
        <f t="shared" si="2354"/>
        <v>#DIV/0!</v>
      </c>
      <c r="ER439" s="26">
        <f t="shared" si="2355"/>
        <v>3.4326855289106128E-3</v>
      </c>
      <c r="EU439" s="26" t="e">
        <f t="shared" si="2356"/>
        <v>#DIV/0!</v>
      </c>
      <c r="EV439" s="26">
        <f t="shared" si="2357"/>
        <v>1</v>
      </c>
      <c r="EW439" s="26">
        <f t="shared" si="2292"/>
        <v>1.1901245900194317</v>
      </c>
      <c r="EX439" s="26"/>
      <c r="EY439" s="26">
        <f t="shared" si="2326"/>
        <v>-2.0215630698889701E-2</v>
      </c>
      <c r="EZ439" s="26">
        <f t="shared" si="2327"/>
        <v>-9.4478137162032749E-3</v>
      </c>
      <c r="FA439" s="26" t="e">
        <f t="shared" si="2328"/>
        <v>#DIV/0!</v>
      </c>
      <c r="FB439" s="26">
        <f t="shared" si="2329"/>
        <v>3.8720631770132186E-3</v>
      </c>
      <c r="FC439" s="26"/>
      <c r="FD439" s="26"/>
      <c r="FE439" s="26" t="e">
        <f t="shared" si="2358"/>
        <v>#DIV/0!</v>
      </c>
      <c r="FF439" s="26">
        <f t="shared" si="2359"/>
        <v>1</v>
      </c>
      <c r="FG439" s="26">
        <f t="shared" si="2293"/>
        <v>0.95564604357743488</v>
      </c>
      <c r="FW439" s="26">
        <f t="shared" si="2294"/>
        <v>0.71527210071562419</v>
      </c>
      <c r="FY439" s="8">
        <f t="shared" si="2360"/>
        <v>24</v>
      </c>
      <c r="FZ439" t="b">
        <f t="shared" si="2330"/>
        <v>1</v>
      </c>
      <c r="GG439" s="17">
        <f t="shared" ca="1" si="2295"/>
        <v>2009</v>
      </c>
      <c r="GH439" s="18">
        <f t="shared" ca="1" si="2296"/>
        <v>1.9127919407377594</v>
      </c>
      <c r="GI439" s="18">
        <f t="shared" ca="1" si="2297"/>
        <v>0.73346550523945886</v>
      </c>
      <c r="GJ439" s="18">
        <f t="shared" ca="1" si="2298"/>
        <v>0.87514310539346285</v>
      </c>
      <c r="GK439" s="94">
        <f t="shared" ref="GK439:GK440" ca="1" si="2377">GH439*GI439*GJ439</f>
        <v>1.2277968159585622</v>
      </c>
      <c r="GM439">
        <f t="shared" ref="GM439:GM440" ca="1" si="2378">GG439</f>
        <v>2009</v>
      </c>
      <c r="GN439" s="18">
        <f t="shared" ca="1" si="2299"/>
        <v>0.89165564097750261</v>
      </c>
      <c r="GO439" s="18">
        <f t="shared" ca="1" si="2300"/>
        <v>1.0995247114549609</v>
      </c>
      <c r="GP439" s="18">
        <f t="shared" ca="1" si="2301"/>
        <v>0.85004307547912739</v>
      </c>
      <c r="GQ439" s="18">
        <f t="shared" ca="1" si="2302"/>
        <v>0.82061201446862342</v>
      </c>
      <c r="GR439" s="18">
        <f t="shared" ref="GR439:GR440" si="2379">GW439</f>
        <v>0.99778160563763496</v>
      </c>
      <c r="GU439" s="26">
        <f t="shared" ca="1" si="2304"/>
        <v>0.8732016928621954</v>
      </c>
      <c r="GV439" s="26">
        <f t="shared" ref="GV439:GV440" ca="1" si="2380">GJ439</f>
        <v>0.87514310539346285</v>
      </c>
      <c r="GW439">
        <f t="shared" si="2305"/>
        <v>0.99778160563763496</v>
      </c>
    </row>
    <row r="440" spans="1:205" x14ac:dyDescent="0.2">
      <c r="A440" t="s">
        <v>563</v>
      </c>
      <c r="B440" s="1">
        <f t="shared" si="2334"/>
        <v>1974</v>
      </c>
      <c r="C440" s="42">
        <f t="shared" si="2362"/>
        <v>14655.022000000001</v>
      </c>
      <c r="D440" s="42">
        <f t="shared" si="2362"/>
        <v>9393.4989999999998</v>
      </c>
      <c r="E440" s="42">
        <f t="shared" si="2362"/>
        <v>31753.219000000001</v>
      </c>
      <c r="F440" s="42">
        <f t="shared" si="2362"/>
        <v>18120.478999999999</v>
      </c>
      <c r="G440" s="42"/>
      <c r="H440" s="42">
        <f t="shared" si="2268"/>
        <v>73922.219000000012</v>
      </c>
      <c r="I440" s="1"/>
      <c r="J440" s="1"/>
      <c r="K440" s="525"/>
      <c r="L440" s="42">
        <f>[11]National!H364</f>
        <v>14381.706236543441</v>
      </c>
      <c r="M440" s="42">
        <f>[10]Commercial_Total!D366</f>
        <v>9188.0217972246628</v>
      </c>
      <c r="N440" s="42">
        <f>[12]Total_Industrial!F370</f>
        <v>23933.024329376643</v>
      </c>
      <c r="O440" s="42">
        <f t="shared" si="2363"/>
        <v>17100.512277313584</v>
      </c>
      <c r="P440" s="42"/>
      <c r="Q440" s="42">
        <f t="shared" si="2364"/>
        <v>64603.264640458336</v>
      </c>
      <c r="R440" s="27"/>
      <c r="S440" s="27"/>
      <c r="T440" s="51">
        <f t="shared" si="2365"/>
        <v>0.98135002707900676</v>
      </c>
      <c r="U440" s="51">
        <f t="shared" si="2366"/>
        <v>0.97812559486349682</v>
      </c>
      <c r="V440" s="51">
        <f t="shared" si="2367"/>
        <v>0.75371962538275705</v>
      </c>
      <c r="W440" s="51">
        <f t="shared" si="2368"/>
        <v>0.94371193373605544</v>
      </c>
      <c r="X440" s="51"/>
      <c r="Y440" s="51">
        <f t="shared" si="2369"/>
        <v>0.87393567880393752</v>
      </c>
      <c r="AA440" s="231">
        <f t="shared" si="2370"/>
        <v>70809.498826130162</v>
      </c>
      <c r="AB440" s="231">
        <f t="shared" si="2306"/>
        <v>47542.368755172327</v>
      </c>
      <c r="AC440" s="231">
        <f t="shared" si="2371"/>
        <v>1454.9434144874015</v>
      </c>
      <c r="AD440" s="277">
        <f t="shared" si="2371"/>
        <v>0.77065445172423508</v>
      </c>
      <c r="AE440" s="23"/>
      <c r="AF440" s="42">
        <f t="shared" si="2269"/>
        <v>5656.5</v>
      </c>
      <c r="AI440" s="267">
        <f t="shared" si="2270"/>
        <v>203.10419470496655</v>
      </c>
      <c r="AJ440" s="267">
        <f t="shared" si="2271"/>
        <v>193.25965528852748</v>
      </c>
      <c r="AK440" s="267">
        <f t="shared" si="2372"/>
        <v>16.44945369769491</v>
      </c>
      <c r="AL440" s="51">
        <f t="shared" si="2272"/>
        <v>22.189597736123503</v>
      </c>
      <c r="AO440" s="34">
        <f t="shared" si="2273"/>
        <v>11.421066850606971</v>
      </c>
      <c r="AP440" s="34">
        <f t="shared" si="2307"/>
        <v>13.068543975956866</v>
      </c>
      <c r="AR440" s="26">
        <f t="shared" si="2274"/>
        <v>1.1010533749153466</v>
      </c>
      <c r="AS440" s="26">
        <f t="shared" si="2275"/>
        <v>0.97915106801771523</v>
      </c>
      <c r="AT440" s="26">
        <f t="shared" si="2373"/>
        <v>1.3626607851494252</v>
      </c>
      <c r="AU440" s="26">
        <f t="shared" si="2374"/>
        <v>1.1448411523523607</v>
      </c>
      <c r="AV440" s="26"/>
      <c r="AW440" s="26">
        <f t="shared" si="2276"/>
        <v>1.3216691784381911</v>
      </c>
      <c r="AZ440" s="34">
        <f t="shared" si="2308"/>
        <v>12.518253129343263</v>
      </c>
      <c r="BA440" s="34">
        <f t="shared" si="2309"/>
        <v>8.4049091761994745</v>
      </c>
      <c r="BB440" s="34">
        <f t="shared" si="2310"/>
        <v>0.25721619632058718</v>
      </c>
      <c r="BC440" s="368">
        <f t="shared" si="2311"/>
        <v>1.3624227909913111E-4</v>
      </c>
      <c r="BE440" s="34"/>
      <c r="BF440" s="26"/>
      <c r="BG440" s="26"/>
      <c r="BI440" s="258">
        <f>[11]National!CQ364</f>
        <v>1.1924457212901312</v>
      </c>
      <c r="BJ440" s="258">
        <f>[10]Commercial_Total!Y366</f>
        <v>0.99995933304103002</v>
      </c>
      <c r="BK440" s="258">
        <f>[12]Total_Industrial!Z370</f>
        <v>1.301102318987051</v>
      </c>
      <c r="BL440" s="258">
        <f t="shared" si="2375"/>
        <v>1.1687116123844523</v>
      </c>
      <c r="BM440" s="1"/>
      <c r="BO440" s="258">
        <f>[11]National!CU364</f>
        <v>0.92335722729928149</v>
      </c>
      <c r="BP440" s="258">
        <f>[10]Commercial_Total!X366</f>
        <v>0.97919088873341109</v>
      </c>
      <c r="BQ440" s="258">
        <f>[12]Total_Industrial!AD370</f>
        <v>1.0545730905117843</v>
      </c>
      <c r="BR440" s="258">
        <f t="shared" si="2376"/>
        <v>0.97957540613172234</v>
      </c>
      <c r="BS440" s="1"/>
      <c r="CA440" s="83">
        <f t="shared" si="2335"/>
        <v>0.71141099973588562</v>
      </c>
      <c r="CB440" s="83">
        <f t="shared" si="2277"/>
        <v>1.3612429271448949</v>
      </c>
      <c r="CC440" s="83">
        <f t="shared" si="2278"/>
        <v>1.3112799469225249</v>
      </c>
      <c r="CD440" s="83">
        <f t="shared" si="2279"/>
        <v>1.1271073357057775</v>
      </c>
      <c r="CE440" s="83">
        <f t="shared" si="2280"/>
        <v>0.95041534490305246</v>
      </c>
      <c r="CF440" s="83">
        <f t="shared" si="2281"/>
        <v>1.1668174413606203</v>
      </c>
      <c r="CG440" s="84">
        <f t="shared" si="2312"/>
        <v>0.88920563068215364</v>
      </c>
      <c r="CH440" s="84">
        <f t="shared" si="2282"/>
        <v>0.93285897797377249</v>
      </c>
      <c r="CI440" s="9"/>
      <c r="CJ440" s="84">
        <f t="shared" si="2313"/>
        <v>1.0712201072075671</v>
      </c>
      <c r="CK440" s="26"/>
      <c r="CL440" s="87">
        <f t="shared" si="2283"/>
        <v>1.6818647349421627</v>
      </c>
      <c r="CM440" s="87">
        <f t="shared" si="2314"/>
        <v>3.687117396101659E-3</v>
      </c>
      <c r="CN440" s="92">
        <f t="shared" si="2315"/>
        <v>1</v>
      </c>
      <c r="CO440" s="92">
        <f t="shared" si="2316"/>
        <v>1</v>
      </c>
      <c r="CP440" s="5">
        <f t="shared" si="2284"/>
        <v>1</v>
      </c>
      <c r="CQ440" s="91">
        <f t="shared" si="2285"/>
        <v>1</v>
      </c>
      <c r="CR440" s="37">
        <f t="shared" si="2286"/>
        <v>0.88920563068215364</v>
      </c>
      <c r="CS440">
        <f t="shared" si="2287"/>
        <v>1.0712201072075671</v>
      </c>
      <c r="CT440" s="84">
        <f t="shared" si="2288"/>
        <v>1.2084333135391945</v>
      </c>
      <c r="CU440" s="205"/>
      <c r="CV440" s="244"/>
      <c r="CW440" s="5"/>
      <c r="CX440" s="26">
        <f t="shared" si="2317"/>
        <v>0.22261578136311053</v>
      </c>
      <c r="CY440" s="26">
        <f t="shared" si="2318"/>
        <v>0.14222225220907161</v>
      </c>
      <c r="CZ440" s="26">
        <f t="shared" si="2319"/>
        <v>0.37046153104758711</v>
      </c>
      <c r="DA440" s="26">
        <f t="shared" si="2289"/>
        <v>0.26470043538023069</v>
      </c>
      <c r="DB440" s="26"/>
      <c r="DC440">
        <f t="shared" si="2320"/>
        <v>1</v>
      </c>
      <c r="DE440" s="26">
        <f t="shared" si="2336"/>
        <v>0.22372453337687184</v>
      </c>
      <c r="DF440" s="26">
        <f t="shared" si="2337"/>
        <v>0.1428292993443015</v>
      </c>
      <c r="DG440" s="26">
        <f t="shared" si="2338"/>
        <v>0.36608867229192371</v>
      </c>
      <c r="DH440" s="26">
        <f t="shared" si="2339"/>
        <v>0.26732885010881308</v>
      </c>
      <c r="DI440" s="26"/>
      <c r="DJ440" s="26">
        <f t="shared" si="2340"/>
        <v>0.99997135512191027</v>
      </c>
      <c r="DK440" s="26"/>
      <c r="DL440" s="26">
        <f t="shared" si="2341"/>
        <v>0.22373094212243383</v>
      </c>
      <c r="DM440" s="26">
        <f t="shared" si="2342"/>
        <v>0.1428333907893678</v>
      </c>
      <c r="DN440" s="26">
        <f t="shared" si="2343"/>
        <v>0.36609915915770652</v>
      </c>
      <c r="DO440" s="26">
        <f t="shared" si="2344"/>
        <v>0.26733650793049168</v>
      </c>
      <c r="DP440" s="26"/>
      <c r="DQ440" s="26">
        <f t="shared" si="2345"/>
        <v>0.99999999999999978</v>
      </c>
      <c r="DR440" s="26"/>
      <c r="DS440" s="26"/>
      <c r="DT440" s="26">
        <f t="shared" si="2346"/>
        <v>-4.6515862825824934E-2</v>
      </c>
      <c r="DU440" s="26">
        <f t="shared" si="2347"/>
        <v>-4.7722963945676523E-2</v>
      </c>
      <c r="DV440" s="26">
        <f t="shared" si="2348"/>
        <v>7.0865122739401154E-2</v>
      </c>
      <c r="DW440" s="26">
        <f t="shared" si="2349"/>
        <v>-1.4994266254082079E-2</v>
      </c>
      <c r="DX440" s="26"/>
      <c r="DZ440" s="26">
        <f t="shared" si="2361"/>
        <v>1.0047227938979961</v>
      </c>
      <c r="EA440" s="26">
        <f t="shared" si="2350"/>
        <v>1.0047227938979961</v>
      </c>
      <c r="EB440" s="26">
        <f t="shared" si="2290"/>
        <v>1.2084333135391945</v>
      </c>
      <c r="ED440" s="26">
        <f t="shared" si="2321"/>
        <v>2.7486972043760268E-2</v>
      </c>
      <c r="EE440" s="26">
        <f t="shared" si="2322"/>
        <v>3.0109868510861813E-2</v>
      </c>
      <c r="EF440" s="26">
        <f t="shared" si="2323"/>
        <v>-5.6170577608377001E-2</v>
      </c>
      <c r="EG440" s="26">
        <f t="shared" si="2324"/>
        <v>-1.3835588932259757E-2</v>
      </c>
      <c r="EH440" s="26"/>
      <c r="EJ440" s="26">
        <f t="shared" si="2325"/>
        <v>0.98628257472542868</v>
      </c>
      <c r="EK440" s="26">
        <f t="shared" si="2351"/>
        <v>0.98628257472542868</v>
      </c>
      <c r="EL440" s="26">
        <f t="shared" si="2291"/>
        <v>1.1271073357057775</v>
      </c>
      <c r="EO440" s="26">
        <f t="shared" si="2352"/>
        <v>-4.5083710667365141E-2</v>
      </c>
      <c r="EP440" s="26">
        <f t="shared" si="2353"/>
        <v>-3.1238383335553635E-2</v>
      </c>
      <c r="EQ440" s="26">
        <f t="shared" si="2354"/>
        <v>-3.6428807041914433E-3</v>
      </c>
      <c r="ER440" s="26">
        <f t="shared" si="2355"/>
        <v>-1.4573136307437236E-2</v>
      </c>
      <c r="EU440" s="26">
        <f t="shared" si="2356"/>
        <v>0.98041621116455469</v>
      </c>
      <c r="EV440" s="26">
        <f t="shared" si="2357"/>
        <v>0.98041621116455469</v>
      </c>
      <c r="EW440" s="26">
        <f t="shared" si="2292"/>
        <v>1.1668174413606203</v>
      </c>
      <c r="EX440" s="26"/>
      <c r="EY440" s="26">
        <f t="shared" si="2326"/>
        <v>-1.4321521584597834E-3</v>
      </c>
      <c r="EZ440" s="26">
        <f t="shared" si="2327"/>
        <v>-1.6484580610122739E-2</v>
      </c>
      <c r="FA440" s="26">
        <f t="shared" si="2328"/>
        <v>-7.3776576831665443E-3</v>
      </c>
      <c r="FB440" s="26">
        <f t="shared" si="2329"/>
        <v>-4.2112994664523964E-4</v>
      </c>
      <c r="FC440" s="26"/>
      <c r="FD440" s="26"/>
      <c r="FE440" s="26">
        <f t="shared" si="2358"/>
        <v>0.99452653133496849</v>
      </c>
      <c r="FF440" s="26">
        <f t="shared" si="2359"/>
        <v>0.99452653133496849</v>
      </c>
      <c r="FG440" s="26">
        <f t="shared" si="2293"/>
        <v>0.95041534490305246</v>
      </c>
      <c r="FW440" s="26">
        <f t="shared" si="2294"/>
        <v>0.71141099973588562</v>
      </c>
      <c r="FY440" s="8">
        <f t="shared" si="2360"/>
        <v>25</v>
      </c>
      <c r="FZ440" t="b">
        <f t="shared" si="2330"/>
        <v>1</v>
      </c>
      <c r="GG440" s="17">
        <f t="shared" ca="1" si="2295"/>
        <v>2010</v>
      </c>
      <c r="GH440" s="18">
        <f t="shared" ca="1" si="2296"/>
        <v>1.9618417577442113</v>
      </c>
      <c r="GI440" s="18">
        <f t="shared" ca="1" si="2297"/>
        <v>0.72673839931359607</v>
      </c>
      <c r="GJ440" s="18">
        <f t="shared" ca="1" si="2298"/>
        <v>0.87427181834735079</v>
      </c>
      <c r="GK440" s="94">
        <f t="shared" ca="1" si="2377"/>
        <v>1.2464893195001141</v>
      </c>
      <c r="GM440">
        <f t="shared" ca="1" si="2378"/>
        <v>2010</v>
      </c>
      <c r="GN440" s="18">
        <f t="shared" ca="1" si="2299"/>
        <v>0.89530905880877054</v>
      </c>
      <c r="GO440" s="18">
        <f t="shared" ca="1" si="2300"/>
        <v>1.1074456733934548</v>
      </c>
      <c r="GP440" s="18">
        <f t="shared" ca="1" si="2301"/>
        <v>0.83877537850254813</v>
      </c>
      <c r="GQ440" s="18">
        <f t="shared" ca="1" si="2302"/>
        <v>0.82189126265380541</v>
      </c>
      <c r="GR440" s="18">
        <f t="shared" si="2379"/>
        <v>0.99837011031884138</v>
      </c>
      <c r="GU440" s="26">
        <f t="shared" ca="1" si="2304"/>
        <v>0.87284685173209864</v>
      </c>
      <c r="GV440" s="26">
        <f t="shared" ca="1" si="2380"/>
        <v>0.87427181834735079</v>
      </c>
      <c r="GW440">
        <f t="shared" si="2305"/>
        <v>0.99837011031884138</v>
      </c>
    </row>
    <row r="441" spans="1:205" x14ac:dyDescent="0.2">
      <c r="A441" t="s">
        <v>563</v>
      </c>
      <c r="B441" s="1">
        <f t="shared" si="2334"/>
        <v>1975</v>
      </c>
      <c r="C441" s="42">
        <f t="shared" si="2362"/>
        <v>14814.066999999999</v>
      </c>
      <c r="D441" s="42">
        <f t="shared" si="2362"/>
        <v>9492.66</v>
      </c>
      <c r="E441" s="42">
        <f t="shared" si="2362"/>
        <v>29378.583999999999</v>
      </c>
      <c r="F441" s="42">
        <f t="shared" si="2362"/>
        <v>18245.059000000001</v>
      </c>
      <c r="G441" s="42"/>
      <c r="H441" s="42">
        <f t="shared" si="2268"/>
        <v>71930.37</v>
      </c>
      <c r="I441" s="1"/>
      <c r="J441" s="1"/>
      <c r="K441" s="525"/>
      <c r="L441" s="42">
        <f>[11]National!H365</f>
        <v>14579.383524391063</v>
      </c>
      <c r="M441" s="42">
        <f>[10]Commercial_Total!D367</f>
        <v>9304.8955312250946</v>
      </c>
      <c r="N441" s="42">
        <f>[12]Total_Industrial!F371</f>
        <v>25034.59526522729</v>
      </c>
      <c r="O441" s="42">
        <f t="shared" si="2363"/>
        <v>17299.890386474955</v>
      </c>
      <c r="P441" s="42"/>
      <c r="Q441" s="42">
        <f t="shared" si="2364"/>
        <v>66218.764707318405</v>
      </c>
      <c r="R441" s="27"/>
      <c r="S441" s="27"/>
      <c r="T441" s="51">
        <f t="shared" si="2365"/>
        <v>0.98415806573515996</v>
      </c>
      <c r="U441" s="51">
        <f t="shared" si="2366"/>
        <v>0.98022003645185807</v>
      </c>
      <c r="V441" s="51">
        <f t="shared" si="2367"/>
        <v>0.85213757290777836</v>
      </c>
      <c r="W441" s="51">
        <f t="shared" si="2368"/>
        <v>0.94819591356075938</v>
      </c>
      <c r="X441" s="51"/>
      <c r="Y441" s="51">
        <f t="shared" si="2369"/>
        <v>0.92059535780670121</v>
      </c>
      <c r="AA441" s="231">
        <f t="shared" si="2370"/>
        <v>72520.665866179261</v>
      </c>
      <c r="AB441" s="231">
        <f t="shared" si="2306"/>
        <v>48478.406456760917</v>
      </c>
      <c r="AC441" s="231">
        <f t="shared" si="2371"/>
        <v>1396.5768663670813</v>
      </c>
      <c r="AD441" s="277">
        <f t="shared" si="2371"/>
        <v>0.77452140460648522</v>
      </c>
      <c r="AE441" s="23"/>
      <c r="AF441" s="42">
        <f t="shared" si="2269"/>
        <v>5644.8</v>
      </c>
      <c r="AI441" s="267">
        <f t="shared" si="2270"/>
        <v>201.03764010239604</v>
      </c>
      <c r="AJ441" s="267">
        <f t="shared" si="2271"/>
        <v>191.93897265423439</v>
      </c>
      <c r="AK441" s="267">
        <f t="shared" si="2372"/>
        <v>17.92568376873508</v>
      </c>
      <c r="AL441" s="51">
        <f t="shared" si="2272"/>
        <v>22.336232780118703</v>
      </c>
      <c r="AO441" s="34">
        <f t="shared" si="2273"/>
        <v>11.730931956370181</v>
      </c>
      <c r="AP441" s="34">
        <f t="shared" si="2307"/>
        <v>12.742766794217685</v>
      </c>
      <c r="AR441" s="26">
        <f t="shared" si="2274"/>
        <v>1.0898503225957608</v>
      </c>
      <c r="AS441" s="26">
        <f t="shared" si="2275"/>
        <v>0.97245982244993279</v>
      </c>
      <c r="AT441" s="26">
        <f t="shared" si="2373"/>
        <v>1.4849506109779074</v>
      </c>
      <c r="AU441" s="26">
        <f t="shared" si="2374"/>
        <v>1.1524065816467104</v>
      </c>
      <c r="AV441" s="26"/>
      <c r="AW441" s="26">
        <f t="shared" si="2276"/>
        <v>1.3575274012397642</v>
      </c>
      <c r="AZ441" s="34">
        <f t="shared" si="2308"/>
        <v>12.847340183209194</v>
      </c>
      <c r="BA441" s="34">
        <f t="shared" si="2309"/>
        <v>8.5881530712799243</v>
      </c>
      <c r="BB441" s="34">
        <f t="shared" si="2310"/>
        <v>0.24740945053271704</v>
      </c>
      <c r="BC441" s="368">
        <f t="shared" si="2311"/>
        <v>1.372097159521126E-4</v>
      </c>
      <c r="BE441" s="26"/>
      <c r="BF441" s="26"/>
      <c r="BG441" s="26"/>
      <c r="BI441" s="258">
        <f>[11]National!CQ365</f>
        <v>1.1649936630252697</v>
      </c>
      <c r="BJ441" s="258">
        <f>[10]Commercial_Total!Y367</f>
        <v>0.97606779678801225</v>
      </c>
      <c r="BK441" s="258">
        <f>[12]Total_Industrial!Z371</f>
        <v>1.2664204310911653</v>
      </c>
      <c r="BL441" s="258">
        <f t="shared" si="2375"/>
        <v>1.1664740838171992</v>
      </c>
      <c r="BM441" s="1"/>
      <c r="BO441" s="258">
        <f>[11]National!CU365</f>
        <v>0.9354989277500656</v>
      </c>
      <c r="BP441" s="258">
        <f>[10]Commercial_Total!X367</f>
        <v>0.99630356175057477</v>
      </c>
      <c r="BQ441" s="258">
        <f>[12]Total_Industrial!AD371</f>
        <v>1.0783191730849182</v>
      </c>
      <c r="BR441" s="258">
        <f t="shared" si="2376"/>
        <v>0.9879401502651004</v>
      </c>
      <c r="BS441" s="1"/>
      <c r="CA441" s="83">
        <f t="shared" si="2335"/>
        <v>0.70993950522569205</v>
      </c>
      <c r="CB441" s="83">
        <f t="shared" si="2277"/>
        <v>1.3273093929054627</v>
      </c>
      <c r="CC441" s="83">
        <f t="shared" si="2278"/>
        <v>1.3468562993555491</v>
      </c>
      <c r="CD441" s="83">
        <f t="shared" si="2279"/>
        <v>1.12272764369809</v>
      </c>
      <c r="CE441" s="83">
        <f t="shared" si="2280"/>
        <v>0.96565870554667199</v>
      </c>
      <c r="CF441" s="83">
        <f t="shared" si="2281"/>
        <v>1.1446390356536438</v>
      </c>
      <c r="CG441" s="84">
        <f t="shared" si="2312"/>
        <v>0.88102447255635363</v>
      </c>
      <c r="CH441" s="84">
        <f t="shared" si="2282"/>
        <v>0.95618649477458528</v>
      </c>
      <c r="CI441" s="9"/>
      <c r="CJ441" s="84">
        <f t="shared" si="2313"/>
        <v>1.0841717230949628</v>
      </c>
      <c r="CK441" s="26"/>
      <c r="CL441" s="87">
        <f t="shared" si="2283"/>
        <v>1.8136616243219108</v>
      </c>
      <c r="CM441" s="87">
        <f t="shared" si="2314"/>
        <v>3.7455375077071239E-3</v>
      </c>
      <c r="CN441" s="92">
        <f t="shared" si="2315"/>
        <v>1</v>
      </c>
      <c r="CO441" s="92">
        <f t="shared" si="2316"/>
        <v>1</v>
      </c>
      <c r="CP441" s="5">
        <f t="shared" si="2284"/>
        <v>1</v>
      </c>
      <c r="CQ441" s="91">
        <f t="shared" si="2285"/>
        <v>1</v>
      </c>
      <c r="CR441" s="37">
        <f t="shared" si="2286"/>
        <v>0.88102447255635363</v>
      </c>
      <c r="CS441">
        <f t="shared" si="2287"/>
        <v>1.0841717230949628</v>
      </c>
      <c r="CT441" s="84">
        <f t="shared" si="2288"/>
        <v>1.246061253545653</v>
      </c>
      <c r="CU441" s="205"/>
      <c r="CV441" s="244"/>
      <c r="CW441" s="5"/>
      <c r="CX441" s="26">
        <f t="shared" si="2317"/>
        <v>0.2201699712888146</v>
      </c>
      <c r="CY441" s="26">
        <f t="shared" si="2318"/>
        <v>0.1405175039484953</v>
      </c>
      <c r="CZ441" s="26">
        <f t="shared" si="2319"/>
        <v>0.37805892900416038</v>
      </c>
      <c r="DA441" s="26">
        <f t="shared" si="2289"/>
        <v>0.26125359575852969</v>
      </c>
      <c r="DB441" s="26"/>
      <c r="DC441">
        <f t="shared" si="2320"/>
        <v>1</v>
      </c>
      <c r="DE441" s="26">
        <f t="shared" si="2336"/>
        <v>0.22139062465926751</v>
      </c>
      <c r="DF441" s="26">
        <f t="shared" si="2337"/>
        <v>0.14136816496348792</v>
      </c>
      <c r="DG441" s="26">
        <f t="shared" si="2338"/>
        <v>0.37424737755120918</v>
      </c>
      <c r="DH441" s="26">
        <f t="shared" si="2339"/>
        <v>0.26297325071581701</v>
      </c>
      <c r="DI441" s="26"/>
      <c r="DJ441" s="26">
        <f t="shared" si="2340"/>
        <v>0.99997941788978162</v>
      </c>
      <c r="DK441" s="26"/>
      <c r="DL441" s="26">
        <f t="shared" si="2341"/>
        <v>0.22139518143929371</v>
      </c>
      <c r="DM441" s="26">
        <f t="shared" si="2342"/>
        <v>0.14137107467852864</v>
      </c>
      <c r="DN441" s="26">
        <f t="shared" si="2343"/>
        <v>0.37425508051052603</v>
      </c>
      <c r="DO441" s="26">
        <f t="shared" si="2344"/>
        <v>0.2629786633716516</v>
      </c>
      <c r="DP441" s="26"/>
      <c r="DQ441" s="26">
        <f t="shared" si="2345"/>
        <v>1</v>
      </c>
      <c r="DR441" s="26"/>
      <c r="DS441" s="26"/>
      <c r="DT441" s="26">
        <f t="shared" si="2346"/>
        <v>-1.0226967051886105E-2</v>
      </c>
      <c r="DU441" s="26">
        <f t="shared" si="2347"/>
        <v>-6.8571781593067382E-3</v>
      </c>
      <c r="DV441" s="26">
        <f t="shared" si="2348"/>
        <v>8.5942265058797401E-2</v>
      </c>
      <c r="DW441" s="26">
        <f t="shared" si="2349"/>
        <v>6.5865396517472792E-3</v>
      </c>
      <c r="DX441" s="26"/>
      <c r="DZ441" s="26">
        <f t="shared" si="2361"/>
        <v>1.0311377877329913</v>
      </c>
      <c r="EA441" s="26">
        <f t="shared" si="2350"/>
        <v>1.0360076389848898</v>
      </c>
      <c r="EB441" s="26">
        <f t="shared" si="2290"/>
        <v>1.246061253545653</v>
      </c>
      <c r="ED441" s="26">
        <f t="shared" si="2321"/>
        <v>2.5948970755437343E-2</v>
      </c>
      <c r="EE441" s="26">
        <f t="shared" si="2322"/>
        <v>2.15677428371393E-2</v>
      </c>
      <c r="EF441" s="26">
        <f t="shared" si="2323"/>
        <v>-3.8872303444806335E-2</v>
      </c>
      <c r="EG441" s="26">
        <f t="shared" si="2324"/>
        <v>7.0757639865803596E-3</v>
      </c>
      <c r="EH441" s="26"/>
      <c r="EJ441" s="26">
        <f t="shared" si="2325"/>
        <v>0.99611421923277155</v>
      </c>
      <c r="EK441" s="26">
        <f t="shared" si="2351"/>
        <v>0.9824500968655081</v>
      </c>
      <c r="EL441" s="26">
        <f t="shared" si="2291"/>
        <v>1.12272764369809</v>
      </c>
      <c r="EO441" s="26">
        <f t="shared" si="2352"/>
        <v>-2.3290778467023363E-2</v>
      </c>
      <c r="EP441" s="26">
        <f t="shared" si="2353"/>
        <v>-2.4182563273514153E-2</v>
      </c>
      <c r="EQ441" s="26">
        <f t="shared" si="2354"/>
        <v>-2.7017480193968584E-2</v>
      </c>
      <c r="ER441" s="26">
        <f t="shared" si="2355"/>
        <v>-1.9163608749901372E-3</v>
      </c>
      <c r="EU441" s="26">
        <f t="shared" si="2356"/>
        <v>0.9809923944219463</v>
      </c>
      <c r="EV441" s="26">
        <f t="shared" si="2357"/>
        <v>0.96178084652040907</v>
      </c>
      <c r="EW441" s="26">
        <f t="shared" si="2292"/>
        <v>1.1446390356536438</v>
      </c>
      <c r="EX441" s="26"/>
      <c r="EY441" s="26">
        <f t="shared" si="2326"/>
        <v>1.3063811415136999E-2</v>
      </c>
      <c r="EZ441" s="26">
        <f t="shared" si="2327"/>
        <v>1.7325385114207531E-2</v>
      </c>
      <c r="FA441" s="26">
        <f t="shared" si="2328"/>
        <v>2.2267476102225812E-2</v>
      </c>
      <c r="FB441" s="26">
        <f t="shared" si="2329"/>
        <v>8.5029005267370436E-3</v>
      </c>
      <c r="FC441" s="26"/>
      <c r="FD441" s="26"/>
      <c r="FE441" s="26">
        <f t="shared" si="2358"/>
        <v>1.0160386306106772</v>
      </c>
      <c r="FF441" s="26">
        <f t="shared" si="2359"/>
        <v>1.0104773750035683</v>
      </c>
      <c r="FG441" s="26">
        <f t="shared" si="2293"/>
        <v>0.96565870554667199</v>
      </c>
      <c r="FW441" s="26">
        <f t="shared" si="2294"/>
        <v>0.70993950522569205</v>
      </c>
      <c r="FY441" s="8">
        <f t="shared" si="2360"/>
        <v>26</v>
      </c>
      <c r="FZ441" t="b">
        <f t="shared" si="2330"/>
        <v>1</v>
      </c>
    </row>
    <row r="442" spans="1:205" x14ac:dyDescent="0.2">
      <c r="A442" t="s">
        <v>563</v>
      </c>
      <c r="B442" s="1">
        <f t="shared" si="2334"/>
        <v>1976</v>
      </c>
      <c r="C442" s="42">
        <f t="shared" si="2362"/>
        <v>15410.953</v>
      </c>
      <c r="D442" s="42">
        <f t="shared" si="2362"/>
        <v>10063.511</v>
      </c>
      <c r="E442" s="42">
        <f t="shared" si="2362"/>
        <v>31356.092000000001</v>
      </c>
      <c r="F442" s="42">
        <f t="shared" si="2362"/>
        <v>19100.859</v>
      </c>
      <c r="G442" s="42"/>
      <c r="H442" s="42">
        <f t="shared" si="2268"/>
        <v>75931.414999999994</v>
      </c>
      <c r="I442" s="1"/>
      <c r="J442" s="1"/>
      <c r="K442" s="525"/>
      <c r="L442" s="42">
        <f>[11]National!H366</f>
        <v>15186.180817135504</v>
      </c>
      <c r="M442" s="42">
        <f>[10]Commercial_Total!D368</f>
        <v>9880.202413338764</v>
      </c>
      <c r="N442" s="42">
        <f>[12]Total_Industrial!F372</f>
        <v>26051.613028935135</v>
      </c>
      <c r="O442" s="42">
        <f t="shared" si="2363"/>
        <v>18190.61269184772</v>
      </c>
      <c r="P442" s="42"/>
      <c r="Q442" s="42">
        <f t="shared" si="2364"/>
        <v>69308.60895125712</v>
      </c>
      <c r="R442" s="27"/>
      <c r="S442" s="27"/>
      <c r="T442" s="51">
        <f t="shared" si="2365"/>
        <v>0.98541477721303183</v>
      </c>
      <c r="U442" s="51">
        <f t="shared" si="2366"/>
        <v>0.98178482771457831</v>
      </c>
      <c r="V442" s="51">
        <f t="shared" si="2367"/>
        <v>0.83083099223382606</v>
      </c>
      <c r="W442" s="51">
        <f t="shared" si="2368"/>
        <v>0.95234526844304335</v>
      </c>
      <c r="X442" s="51"/>
      <c r="Y442" s="51">
        <f t="shared" si="2369"/>
        <v>0.91277910402772189</v>
      </c>
      <c r="AA442" s="231">
        <f t="shared" si="2370"/>
        <v>74047.725476823762</v>
      </c>
      <c r="AB442" s="231">
        <f t="shared" si="2306"/>
        <v>49218.818000569161</v>
      </c>
      <c r="AC442" s="231">
        <f t="shared" si="2371"/>
        <v>1492.4050777964867</v>
      </c>
      <c r="AD442" s="277">
        <f t="shared" si="2371"/>
        <v>0.82042491580942556</v>
      </c>
      <c r="AE442" s="23"/>
      <c r="AF442" s="42">
        <f t="shared" si="2269"/>
        <v>5949</v>
      </c>
      <c r="AI442" s="267">
        <f t="shared" si="2270"/>
        <v>205.08639150420137</v>
      </c>
      <c r="AJ442" s="267">
        <f t="shared" si="2271"/>
        <v>200.74034311885569</v>
      </c>
      <c r="AK442" s="267">
        <f t="shared" si="2372"/>
        <v>17.456127305195146</v>
      </c>
      <c r="AL442" s="51">
        <f t="shared" si="2272"/>
        <v>22.1721846098506</v>
      </c>
      <c r="AO442" s="34">
        <f t="shared" si="2273"/>
        <v>11.650463767230983</v>
      </c>
      <c r="AP442" s="34">
        <f t="shared" si="2307"/>
        <v>12.763727517229785</v>
      </c>
      <c r="AR442" s="26">
        <f t="shared" si="2274"/>
        <v>1.1117991129771048</v>
      </c>
      <c r="AS442" s="26">
        <f t="shared" si="2275"/>
        <v>1.0170520125663203</v>
      </c>
      <c r="AT442" s="26">
        <f t="shared" si="2373"/>
        <v>1.4460528949176483</v>
      </c>
      <c r="AU442" s="26">
        <f t="shared" si="2374"/>
        <v>1.1439427465414309</v>
      </c>
      <c r="AV442" s="26"/>
      <c r="AW442" s="26">
        <f t="shared" si="2276"/>
        <v>1.3482154580718313</v>
      </c>
      <c r="AZ442" s="34">
        <f t="shared" si="2308"/>
        <v>12.447087825991556</v>
      </c>
      <c r="BA442" s="34">
        <f t="shared" si="2309"/>
        <v>8.2734607498015063</v>
      </c>
      <c r="BB442" s="34">
        <f t="shared" si="2310"/>
        <v>0.25086654526752172</v>
      </c>
      <c r="BC442" s="368">
        <f t="shared" si="2311"/>
        <v>1.3790971857613474E-4</v>
      </c>
      <c r="BE442" s="26"/>
      <c r="BF442" s="26"/>
      <c r="BG442" s="26"/>
      <c r="BI442" s="258">
        <f>[11]National!CQ366</f>
        <v>1.1746732384279344</v>
      </c>
      <c r="BJ442" s="258">
        <f>[10]Commercial_Total!Y368</f>
        <v>1.0057136819243093</v>
      </c>
      <c r="BK442" s="258">
        <f>[12]Total_Industrial!Z372</f>
        <v>1.2269927497552735</v>
      </c>
      <c r="BL442" s="258">
        <f t="shared" si="2375"/>
        <v>1.1498700807699487</v>
      </c>
      <c r="BM442" s="1"/>
      <c r="BO442" s="258">
        <f>[11]National!CU366</f>
        <v>0.94647522102829718</v>
      </c>
      <c r="BP442" s="258">
        <f>[10]Commercial_Total!X368</f>
        <v>1.0112739150772179</v>
      </c>
      <c r="BQ442" s="258">
        <f>[12]Total_Industrial!AD372</f>
        <v>1.1090166160510599</v>
      </c>
      <c r="BR442" s="258">
        <f t="shared" si="2376"/>
        <v>0.99484521397013004</v>
      </c>
      <c r="BS442" s="1"/>
      <c r="CA442" s="83">
        <f t="shared" si="2335"/>
        <v>0.74819836249072447</v>
      </c>
      <c r="CB442" s="83">
        <f t="shared" si="2277"/>
        <v>1.3294926993243383</v>
      </c>
      <c r="CC442" s="83">
        <f t="shared" si="2278"/>
        <v>1.3376175544848987</v>
      </c>
      <c r="CD442" s="83">
        <f t="shared" si="2279"/>
        <v>1.1163778916782523</v>
      </c>
      <c r="CE442" s="83">
        <f t="shared" si="2280"/>
        <v>0.98229219557126091</v>
      </c>
      <c r="CF442" s="83">
        <f t="shared" si="2281"/>
        <v>1.1336749641998543</v>
      </c>
      <c r="CG442" s="84">
        <f t="shared" si="2312"/>
        <v>0.93015908039949058</v>
      </c>
      <c r="CH442" s="84">
        <f t="shared" si="2282"/>
        <v>1.0008032639044488</v>
      </c>
      <c r="CI442" s="9"/>
      <c r="CJ442" s="84">
        <f t="shared" si="2313"/>
        <v>1.0966092903038458</v>
      </c>
      <c r="CK442" s="26"/>
      <c r="CL442" s="87">
        <f t="shared" si="2283"/>
        <v>1.8705010437471556</v>
      </c>
      <c r="CM442" s="87">
        <f t="shared" si="2314"/>
        <v>3.562809372759559E-3</v>
      </c>
      <c r="CN442" s="92">
        <f t="shared" si="2315"/>
        <v>1</v>
      </c>
      <c r="CO442" s="92">
        <f t="shared" si="2316"/>
        <v>1</v>
      </c>
      <c r="CP442" s="5">
        <f t="shared" si="2284"/>
        <v>1</v>
      </c>
      <c r="CQ442" s="91">
        <f t="shared" si="2285"/>
        <v>1</v>
      </c>
      <c r="CR442" s="37">
        <f t="shared" si="2286"/>
        <v>0.93015908039949058</v>
      </c>
      <c r="CS442">
        <f t="shared" si="2287"/>
        <v>1.0966092903038458</v>
      </c>
      <c r="CT442" s="84">
        <f t="shared" si="2288"/>
        <v>1.2445526625084293</v>
      </c>
      <c r="CU442" s="205"/>
      <c r="CV442" s="244"/>
      <c r="CW442" s="5"/>
      <c r="CX442" s="26">
        <f t="shared" si="2317"/>
        <v>0.21910958893743684</v>
      </c>
      <c r="CY442" s="26">
        <f t="shared" si="2318"/>
        <v>0.14255375432923845</v>
      </c>
      <c r="CZ442" s="26">
        <f t="shared" si="2319"/>
        <v>0.37587845757020649</v>
      </c>
      <c r="DA442" s="26">
        <f t="shared" si="2289"/>
        <v>0.26245819916311824</v>
      </c>
      <c r="DB442" s="26"/>
      <c r="DC442">
        <f t="shared" si="2320"/>
        <v>1</v>
      </c>
      <c r="DE442" s="26">
        <f t="shared" si="2336"/>
        <v>0.21963935350078856</v>
      </c>
      <c r="DF442" s="26">
        <f t="shared" si="2337"/>
        <v>0.14153318783789509</v>
      </c>
      <c r="DG442" s="26">
        <f t="shared" si="2338"/>
        <v>0.37696764225687401</v>
      </c>
      <c r="DH442" s="26">
        <f t="shared" si="2339"/>
        <v>0.26185543567012959</v>
      </c>
      <c r="DI442" s="26"/>
      <c r="DJ442" s="26">
        <f t="shared" si="2340"/>
        <v>0.99999561926568725</v>
      </c>
      <c r="DK442" s="26"/>
      <c r="DL442" s="26">
        <f t="shared" si="2341"/>
        <v>0.21964031568665596</v>
      </c>
      <c r="DM442" s="26">
        <f t="shared" si="2342"/>
        <v>0.1415338078599036</v>
      </c>
      <c r="DN442" s="26">
        <f t="shared" si="2343"/>
        <v>0.37696929365919357</v>
      </c>
      <c r="DO442" s="26">
        <f t="shared" si="2344"/>
        <v>0.26185658279424684</v>
      </c>
      <c r="DP442" s="26"/>
      <c r="DQ442" s="26">
        <f t="shared" si="2345"/>
        <v>0.99999999999999989</v>
      </c>
      <c r="DR442" s="26"/>
      <c r="DS442" s="26"/>
      <c r="DT442" s="26">
        <f t="shared" si="2346"/>
        <v>1.9939157618471978E-2</v>
      </c>
      <c r="DU442" s="26">
        <f t="shared" si="2347"/>
        <v>4.4834776910846551E-2</v>
      </c>
      <c r="DV442" s="26">
        <f t="shared" si="2348"/>
        <v>-2.6543809868963771E-2</v>
      </c>
      <c r="DW442" s="26">
        <f t="shared" si="2349"/>
        <v>-7.3715904881369344E-3</v>
      </c>
      <c r="DX442" s="26"/>
      <c r="DZ442" s="26">
        <f t="shared" si="2361"/>
        <v>0.99878931229670209</v>
      </c>
      <c r="EA442" s="26">
        <f t="shared" si="2350"/>
        <v>1.0347533572758481</v>
      </c>
      <c r="EB442" s="26">
        <f t="shared" si="2290"/>
        <v>1.2445526625084293</v>
      </c>
      <c r="ED442" s="26">
        <f t="shared" si="2321"/>
        <v>-3.165011429169453E-2</v>
      </c>
      <c r="EE442" s="26">
        <f t="shared" si="2322"/>
        <v>-3.733081186207745E-2</v>
      </c>
      <c r="EF442" s="26">
        <f t="shared" si="2323"/>
        <v>1.3876446938630462E-2</v>
      </c>
      <c r="EG442" s="26">
        <f t="shared" si="2324"/>
        <v>5.0887290879952753E-3</v>
      </c>
      <c r="EH442" s="26"/>
      <c r="EJ442" s="26">
        <f t="shared" si="2325"/>
        <v>0.99434435229641038</v>
      </c>
      <c r="EK442" s="26">
        <f t="shared" si="2351"/>
        <v>0.97689370523127927</v>
      </c>
      <c r="EL442" s="26">
        <f t="shared" si="2291"/>
        <v>1.1163778916782523</v>
      </c>
      <c r="EO442" s="26">
        <f t="shared" si="2352"/>
        <v>8.2743664260182311E-3</v>
      </c>
      <c r="EP442" s="26">
        <f t="shared" si="2353"/>
        <v>2.9920651814513272E-2</v>
      </c>
      <c r="EQ442" s="26">
        <f t="shared" si="2354"/>
        <v>-3.1628105868396421E-2</v>
      </c>
      <c r="ER442" s="26">
        <f t="shared" si="2355"/>
        <v>-1.4336632438031472E-2</v>
      </c>
      <c r="EU442" s="26">
        <f t="shared" si="2356"/>
        <v>0.99042137205505276</v>
      </c>
      <c r="EV442" s="26">
        <f t="shared" si="2357"/>
        <v>0.95256830562701367</v>
      </c>
      <c r="EW442" s="26">
        <f t="shared" si="2292"/>
        <v>1.1336749641998543</v>
      </c>
      <c r="EX442" s="26"/>
      <c r="EY442" s="26">
        <f t="shared" si="2326"/>
        <v>1.1664791192453427E-2</v>
      </c>
      <c r="EZ442" s="26">
        <f t="shared" si="2327"/>
        <v>1.491412509633297E-2</v>
      </c>
      <c r="FA442" s="26">
        <f t="shared" si="2328"/>
        <v>2.8070183576892022E-2</v>
      </c>
      <c r="FB442" s="26">
        <f t="shared" si="2329"/>
        <v>6.9650419498952154E-3</v>
      </c>
      <c r="FC442" s="26"/>
      <c r="FD442" s="26"/>
      <c r="FE442" s="26">
        <f t="shared" si="2358"/>
        <v>1.0172250194908898</v>
      </c>
      <c r="FF442" s="26">
        <f t="shared" si="2359"/>
        <v>1.027882867483108</v>
      </c>
      <c r="FG442" s="26">
        <f t="shared" si="2293"/>
        <v>0.98229219557126091</v>
      </c>
      <c r="FW442" s="26">
        <f t="shared" si="2294"/>
        <v>0.74819836249072447</v>
      </c>
      <c r="FY442" s="8">
        <f t="shared" si="2360"/>
        <v>27</v>
      </c>
      <c r="FZ442" t="b">
        <f t="shared" si="2330"/>
        <v>1</v>
      </c>
    </row>
    <row r="443" spans="1:205" x14ac:dyDescent="0.2">
      <c r="A443" t="s">
        <v>563</v>
      </c>
      <c r="B443" s="1">
        <f t="shared" si="2334"/>
        <v>1977</v>
      </c>
      <c r="C443" s="42">
        <f t="shared" si="2362"/>
        <v>15662.391</v>
      </c>
      <c r="D443" s="42">
        <f t="shared" si="2362"/>
        <v>10207.775</v>
      </c>
      <c r="E443" s="42">
        <f t="shared" si="2362"/>
        <v>32220.752</v>
      </c>
      <c r="F443" s="42">
        <f t="shared" si="2362"/>
        <v>19821.654999999999</v>
      </c>
      <c r="G443" s="42"/>
      <c r="H443" s="42">
        <f t="shared" si="2268"/>
        <v>77912.573000000004</v>
      </c>
      <c r="I443" s="1"/>
      <c r="J443" s="1"/>
      <c r="K443" s="525"/>
      <c r="L443" s="42">
        <f>[11]National!H367</f>
        <v>15423.107896544061</v>
      </c>
      <c r="M443" s="42">
        <f>[10]Commercial_Total!D369</f>
        <v>10046.380605676251</v>
      </c>
      <c r="N443" s="42">
        <f>[12]Total_Industrial!F373</f>
        <v>26085.535922943047</v>
      </c>
      <c r="O443" s="42">
        <f t="shared" si="2363"/>
        <v>18719.764953945582</v>
      </c>
      <c r="P443" s="42"/>
      <c r="Q443" s="42">
        <f t="shared" si="2364"/>
        <v>70274.78937910893</v>
      </c>
      <c r="R443" s="27"/>
      <c r="S443" s="27"/>
      <c r="T443" s="51">
        <f t="shared" si="2365"/>
        <v>0.98472244094430161</v>
      </c>
      <c r="U443" s="51">
        <f t="shared" si="2366"/>
        <v>0.98418907212161821</v>
      </c>
      <c r="V443" s="51">
        <f t="shared" si="2367"/>
        <v>0.80958805439870074</v>
      </c>
      <c r="W443" s="51">
        <f t="shared" si="2368"/>
        <v>0.94440978586024138</v>
      </c>
      <c r="X443" s="51"/>
      <c r="Y443" s="51">
        <f t="shared" si="2369"/>
        <v>0.90196981916011076</v>
      </c>
      <c r="AA443" s="231">
        <f t="shared" si="2370"/>
        <v>75365.9499935403</v>
      </c>
      <c r="AB443" s="231">
        <f t="shared" si="2306"/>
        <v>50022.048157018362</v>
      </c>
      <c r="AC443" s="231">
        <f t="shared" si="2371"/>
        <v>1559.9049660076644</v>
      </c>
      <c r="AD443" s="277">
        <f t="shared" si="2371"/>
        <v>0.85681885207392539</v>
      </c>
      <c r="AE443" s="23"/>
      <c r="AF443" s="42">
        <f t="shared" si="2269"/>
        <v>6224.1</v>
      </c>
      <c r="AI443" s="267">
        <f t="shared" si="2270"/>
        <v>204.64291762879645</v>
      </c>
      <c r="AJ443" s="267">
        <f t="shared" si="2271"/>
        <v>200.83904949555108</v>
      </c>
      <c r="AK443" s="267">
        <f t="shared" si="2372"/>
        <v>16.722516109237695</v>
      </c>
      <c r="AL443" s="51">
        <f t="shared" si="2272"/>
        <v>21.847984446927715</v>
      </c>
      <c r="AO443" s="34">
        <f t="shared" si="2273"/>
        <v>11.290755190165473</v>
      </c>
      <c r="AP443" s="34">
        <f t="shared" si="2307"/>
        <v>12.51788579875002</v>
      </c>
      <c r="AR443" s="26">
        <f t="shared" si="2274"/>
        <v>1.1093949853424654</v>
      </c>
      <c r="AS443" s="26">
        <f t="shared" si="2275"/>
        <v>1.0175521089471047</v>
      </c>
      <c r="AT443" s="26">
        <f t="shared" si="2373"/>
        <v>1.385281076798371</v>
      </c>
      <c r="AU443" s="26">
        <f t="shared" si="2374"/>
        <v>1.1272160941465912</v>
      </c>
      <c r="AV443" s="26"/>
      <c r="AW443" s="26">
        <f t="shared" si="2276"/>
        <v>1.306589246987875</v>
      </c>
      <c r="AZ443" s="34">
        <f t="shared" si="2308"/>
        <v>12.108730578483684</v>
      </c>
      <c r="BA443" s="34">
        <f t="shared" si="2309"/>
        <v>8.0368323383329887</v>
      </c>
      <c r="BB443" s="34">
        <f t="shared" si="2310"/>
        <v>0.25062337783899108</v>
      </c>
      <c r="BC443" s="368">
        <f t="shared" si="2311"/>
        <v>1.3766148552785549E-4</v>
      </c>
      <c r="BE443" s="26"/>
      <c r="BF443" s="26"/>
      <c r="BG443" s="26"/>
      <c r="BI443" s="258">
        <f>[11]National!CQ367</f>
        <v>1.1605672539825496</v>
      </c>
      <c r="BJ443" s="258">
        <f>[10]Commercial_Total!Y369</f>
        <v>1.0055588429397726</v>
      </c>
      <c r="BK443" s="258">
        <f>[12]Total_Industrial!Z373</f>
        <v>1.2122970533267481</v>
      </c>
      <c r="BL443" s="258">
        <f t="shared" si="2375"/>
        <v>1.1257992165594513</v>
      </c>
      <c r="BM443" s="1"/>
      <c r="BO443" s="258">
        <f>[11]National!CU367</f>
        <v>0.95590753705613885</v>
      </c>
      <c r="BP443" s="258">
        <f>[10]Commercial_Total!X369</f>
        <v>1.0119269658772725</v>
      </c>
      <c r="BQ443" s="258">
        <f>[12]Total_Industrial!AD373</f>
        <v>1.1953122961897005</v>
      </c>
      <c r="BR443" s="258">
        <f t="shared" si="2376"/>
        <v>1.0012585526497961</v>
      </c>
      <c r="BS443" s="1"/>
      <c r="CA443" s="83">
        <f t="shared" si="2335"/>
        <v>0.78279734879450646</v>
      </c>
      <c r="CB443" s="83">
        <f t="shared" si="2277"/>
        <v>1.3038853859852697</v>
      </c>
      <c r="CC443" s="83">
        <f t="shared" si="2278"/>
        <v>1.2963185541365232</v>
      </c>
      <c r="CD443" s="83">
        <f t="shared" si="2279"/>
        <v>1.1041376557087759</v>
      </c>
      <c r="CE443" s="83">
        <f t="shared" si="2280"/>
        <v>1.014189485951825</v>
      </c>
      <c r="CF443" s="83">
        <f t="shared" si="2281"/>
        <v>1.1192944188359157</v>
      </c>
      <c r="CG443" s="84">
        <f t="shared" si="2312"/>
        <v>0.98115135882427928</v>
      </c>
      <c r="CH443" s="84">
        <f t="shared" si="2282"/>
        <v>1.0147547273711983</v>
      </c>
      <c r="CI443" s="9"/>
      <c r="CJ443" s="84">
        <f t="shared" si="2313"/>
        <v>1.1198048014633366</v>
      </c>
      <c r="CK443" s="26"/>
      <c r="CL443" s="87">
        <f t="shared" si="2283"/>
        <v>1.7627387020065513</v>
      </c>
      <c r="CM443" s="87">
        <f t="shared" si="2314"/>
        <v>3.3575118587515903E-3</v>
      </c>
      <c r="CN443" s="92">
        <f t="shared" si="2315"/>
        <v>1</v>
      </c>
      <c r="CO443" s="92">
        <f t="shared" si="2316"/>
        <v>1</v>
      </c>
      <c r="CP443" s="5">
        <f t="shared" si="2284"/>
        <v>1</v>
      </c>
      <c r="CQ443" s="91">
        <f t="shared" si="2285"/>
        <v>1</v>
      </c>
      <c r="CR443" s="37">
        <f t="shared" si="2286"/>
        <v>0.98115135882427928</v>
      </c>
      <c r="CS443">
        <f t="shared" si="2287"/>
        <v>1.1198048014633366</v>
      </c>
      <c r="CT443" s="84">
        <f t="shared" si="2288"/>
        <v>1.2194979134741166</v>
      </c>
      <c r="CU443" s="205"/>
      <c r="CV443" s="244"/>
      <c r="CW443" s="5"/>
      <c r="CX443" s="26">
        <f t="shared" si="2317"/>
        <v>0.2194685751862103</v>
      </c>
      <c r="CY443" s="26">
        <f t="shared" si="2318"/>
        <v>0.14295853028430147</v>
      </c>
      <c r="CZ443" s="26">
        <f t="shared" si="2319"/>
        <v>0.37119337038806799</v>
      </c>
      <c r="DA443" s="26">
        <f t="shared" si="2289"/>
        <v>0.26637952414142041</v>
      </c>
      <c r="DB443" s="26"/>
      <c r="DC443">
        <f t="shared" si="2320"/>
        <v>1.0000000000000002</v>
      </c>
      <c r="DE443" s="26">
        <f t="shared" si="2336"/>
        <v>0.21928903308874442</v>
      </c>
      <c r="DF443" s="26">
        <f t="shared" si="2337"/>
        <v>0.14275604666368422</v>
      </c>
      <c r="DG443" s="26">
        <f t="shared" si="2338"/>
        <v>0.373531017022045</v>
      </c>
      <c r="DH443" s="26">
        <f t="shared" si="2339"/>
        <v>0.26441401548542298</v>
      </c>
      <c r="DI443" s="26"/>
      <c r="DJ443" s="26">
        <f t="shared" si="2340"/>
        <v>0.99999011225989654</v>
      </c>
      <c r="DK443" s="26"/>
      <c r="DL443" s="26">
        <f t="shared" si="2341"/>
        <v>0.21929120138315067</v>
      </c>
      <c r="DM443" s="26">
        <f t="shared" si="2342"/>
        <v>0.14275745821232885</v>
      </c>
      <c r="DN443" s="26">
        <f t="shared" si="2343"/>
        <v>0.37353471043618142</v>
      </c>
      <c r="DO443" s="26">
        <f t="shared" si="2344"/>
        <v>0.26441662996833915</v>
      </c>
      <c r="DP443" s="26"/>
      <c r="DQ443" s="26">
        <f t="shared" si="2345"/>
        <v>1</v>
      </c>
      <c r="DR443" s="26"/>
      <c r="DS443" s="26"/>
      <c r="DT443" s="26">
        <f t="shared" si="2346"/>
        <v>-2.1647172349955023E-3</v>
      </c>
      <c r="DU443" s="26">
        <f t="shared" si="2347"/>
        <v>4.9159085599774293E-4</v>
      </c>
      <c r="DV443" s="26">
        <f t="shared" si="2348"/>
        <v>-4.2934640646105915E-2</v>
      </c>
      <c r="DW443" s="26">
        <f t="shared" si="2349"/>
        <v>-1.4729885488619572E-2</v>
      </c>
      <c r="DX443" s="26"/>
      <c r="DZ443" s="26">
        <f t="shared" si="2361"/>
        <v>0.97986847018284118</v>
      </c>
      <c r="EA443" s="26">
        <f t="shared" si="2350"/>
        <v>1.0139221892104442</v>
      </c>
      <c r="EB443" s="26">
        <f t="shared" si="2290"/>
        <v>1.2194979134741166</v>
      </c>
      <c r="ED443" s="26">
        <f t="shared" si="2321"/>
        <v>-2.7559958157657029E-2</v>
      </c>
      <c r="EE443" s="26">
        <f t="shared" si="2322"/>
        <v>-2.9017874064376139E-2</v>
      </c>
      <c r="EF443" s="26">
        <f t="shared" si="2323"/>
        <v>-9.6977999510746099E-4</v>
      </c>
      <c r="EG443" s="26">
        <f t="shared" si="2324"/>
        <v>-1.80158965613062E-3</v>
      </c>
      <c r="EH443" s="26"/>
      <c r="EJ443" s="26">
        <f t="shared" si="2325"/>
        <v>0.98903575925256315</v>
      </c>
      <c r="EK443" s="26">
        <f t="shared" si="2351"/>
        <v>0.96618280746246787</v>
      </c>
      <c r="EL443" s="26">
        <f t="shared" si="2291"/>
        <v>1.1041376557087759</v>
      </c>
      <c r="EO443" s="26">
        <f t="shared" si="2352"/>
        <v>-1.2081116320834112E-2</v>
      </c>
      <c r="EP443" s="26">
        <f t="shared" si="2353"/>
        <v>-1.5397116296122091E-4</v>
      </c>
      <c r="EQ443" s="26">
        <f t="shared" si="2354"/>
        <v>-1.204930567087493E-2</v>
      </c>
      <c r="ER443" s="26">
        <f t="shared" si="2355"/>
        <v>-2.115576459887028E-2</v>
      </c>
      <c r="EU443" s="26">
        <f t="shared" si="2356"/>
        <v>0.98731510722379912</v>
      </c>
      <c r="EV443" s="26">
        <f t="shared" si="2357"/>
        <v>0.94048507880812759</v>
      </c>
      <c r="EW443" s="26">
        <f t="shared" si="2292"/>
        <v>1.1192944188359157</v>
      </c>
      <c r="EX443" s="26"/>
      <c r="EY443" s="26">
        <f t="shared" si="2326"/>
        <v>9.9163990858386446E-3</v>
      </c>
      <c r="EZ443" s="26">
        <f t="shared" si="2327"/>
        <v>6.4556201895931331E-4</v>
      </c>
      <c r="FA443" s="26">
        <f t="shared" si="2328"/>
        <v>7.493379579536398E-2</v>
      </c>
      <c r="FB443" s="26">
        <f t="shared" si="2329"/>
        <v>6.4258791102505862E-3</v>
      </c>
      <c r="FC443" s="26"/>
      <c r="FD443" s="26"/>
      <c r="FE443" s="26">
        <f t="shared" si="2358"/>
        <v>1.0324723035817402</v>
      </c>
      <c r="FF443" s="26">
        <f t="shared" si="2359"/>
        <v>1.0612605920024891</v>
      </c>
      <c r="FG443" s="26">
        <f t="shared" si="2293"/>
        <v>1.014189485951825</v>
      </c>
      <c r="FW443" s="26">
        <f t="shared" si="2294"/>
        <v>0.78279734879450646</v>
      </c>
      <c r="FY443" s="8">
        <f t="shared" si="2360"/>
        <v>28</v>
      </c>
      <c r="FZ443" t="b">
        <f t="shared" si="2330"/>
        <v>1</v>
      </c>
    </row>
    <row r="444" spans="1:205" x14ac:dyDescent="0.2">
      <c r="A444" t="s">
        <v>563</v>
      </c>
      <c r="B444" s="1">
        <f t="shared" si="2334"/>
        <v>1978</v>
      </c>
      <c r="C444" s="42">
        <f t="shared" si="2362"/>
        <v>16132.944</v>
      </c>
      <c r="D444" s="42">
        <f t="shared" si="2362"/>
        <v>10512.050999999999</v>
      </c>
      <c r="E444" s="42">
        <f t="shared" si="2362"/>
        <v>32642.955000000002</v>
      </c>
      <c r="F444" s="42">
        <f t="shared" si="2362"/>
        <v>20617.133999999998</v>
      </c>
      <c r="G444" s="42"/>
      <c r="H444" s="42">
        <f t="shared" si="2268"/>
        <v>79905.084000000003</v>
      </c>
      <c r="I444" s="1"/>
      <c r="J444" s="1"/>
      <c r="K444" s="525"/>
      <c r="L444" s="42">
        <f>[11]National!H368</f>
        <v>15821.021765007003</v>
      </c>
      <c r="M444" s="42">
        <f>[10]Commercial_Total!D370</f>
        <v>10292.183319171272</v>
      </c>
      <c r="N444" s="42">
        <f>[12]Total_Industrial!F374</f>
        <v>24118.049557408965</v>
      </c>
      <c r="O444" s="42">
        <f t="shared" si="2363"/>
        <v>19631.219861075948</v>
      </c>
      <c r="P444" s="42"/>
      <c r="Q444" s="42">
        <f t="shared" si="2364"/>
        <v>69862.474502663186</v>
      </c>
      <c r="R444" s="27"/>
      <c r="S444" s="27"/>
      <c r="T444" s="51">
        <f t="shared" si="2365"/>
        <v>0.9806655105854829</v>
      </c>
      <c r="U444" s="51">
        <f t="shared" si="2366"/>
        <v>0.97908422620583491</v>
      </c>
      <c r="V444" s="51">
        <f t="shared" si="2367"/>
        <v>0.73884394220464922</v>
      </c>
      <c r="W444" s="51">
        <f t="shared" si="2368"/>
        <v>0.95217986462502258</v>
      </c>
      <c r="X444" s="51"/>
      <c r="Y444" s="51">
        <f t="shared" si="2369"/>
        <v>0.87431826619021114</v>
      </c>
      <c r="Z444" s="218"/>
      <c r="AA444" s="231">
        <f t="shared" si="2370"/>
        <v>77278.879497356</v>
      </c>
      <c r="AB444" s="231">
        <f t="shared" si="2306"/>
        <v>51004.508012970276</v>
      </c>
      <c r="AC444" s="231">
        <f t="shared" si="2371"/>
        <v>1612.331519370073</v>
      </c>
      <c r="AD444" s="277">
        <f t="shared" si="2371"/>
        <v>0.91602019497989828</v>
      </c>
      <c r="AE444" s="23"/>
      <c r="AF444" s="42">
        <f t="shared" si="2269"/>
        <v>6568.6</v>
      </c>
      <c r="AI444" s="267">
        <f t="shared" si="2270"/>
        <v>204.72633490432918</v>
      </c>
      <c r="AJ444" s="267">
        <f t="shared" si="2271"/>
        <v>201.78967938586928</v>
      </c>
      <c r="AK444" s="267">
        <f t="shared" si="2372"/>
        <v>14.958492882922567</v>
      </c>
      <c r="AL444" s="51">
        <f t="shared" si="2272"/>
        <v>21.430990243077282</v>
      </c>
      <c r="AO444" s="34">
        <f t="shared" si="2273"/>
        <v>10.635824148625762</v>
      </c>
      <c r="AP444" s="34">
        <f t="shared" si="2307"/>
        <v>12.164705416679354</v>
      </c>
      <c r="AR444" s="26">
        <f t="shared" si="2274"/>
        <v>1.1098472008808249</v>
      </c>
      <c r="AS444" s="26">
        <f t="shared" si="2275"/>
        <v>1.0223684803258333</v>
      </c>
      <c r="AT444" s="26">
        <f t="shared" si="2373"/>
        <v>1.2391506752197923</v>
      </c>
      <c r="AU444" s="26">
        <f t="shared" si="2374"/>
        <v>1.1057018634454545</v>
      </c>
      <c r="AV444" s="26"/>
      <c r="AW444" s="26">
        <f t="shared" si="2276"/>
        <v>1.2307992894534387</v>
      </c>
      <c r="AZ444" s="34">
        <f t="shared" si="2308"/>
        <v>11.764893508107663</v>
      </c>
      <c r="BA444" s="34">
        <f t="shared" si="2309"/>
        <v>7.7648978493088743</v>
      </c>
      <c r="BB444" s="34">
        <f t="shared" si="2310"/>
        <v>0.24546045114180692</v>
      </c>
      <c r="BC444" s="368">
        <f t="shared" si="2311"/>
        <v>1.3945440352280519E-4</v>
      </c>
      <c r="BE444" s="26"/>
      <c r="BF444" s="26"/>
      <c r="BG444" s="26"/>
      <c r="BI444" s="258">
        <f>[11]National!CQ368</f>
        <v>1.1419824837280588</v>
      </c>
      <c r="BJ444" s="258">
        <f>[10]Commercial_Total!Y370</f>
        <v>0.99526232934150349</v>
      </c>
      <c r="BK444" s="258">
        <f>[12]Total_Industrial!Z374</f>
        <v>1.2358571166402419</v>
      </c>
      <c r="BL444" s="258">
        <f t="shared" si="2375"/>
        <v>1.1130098189753979</v>
      </c>
      <c r="BM444" s="1"/>
      <c r="BO444" s="258">
        <f>[11]National!CU368</f>
        <v>0.97186009128412632</v>
      </c>
      <c r="BP444" s="258">
        <f>[10]Commercial_Total!X370</f>
        <v>1.0272351823084311</v>
      </c>
      <c r="BQ444" s="258">
        <f>[12]Total_Industrial!AD374</f>
        <v>1.1293941698748593</v>
      </c>
      <c r="BR444" s="258">
        <f t="shared" si="2376"/>
        <v>0.9934340601445264</v>
      </c>
      <c r="BS444" s="1"/>
      <c r="CA444" s="83">
        <f t="shared" si="2335"/>
        <v>0.82612468715020559</v>
      </c>
      <c r="CB444" s="83">
        <f t="shared" si="2277"/>
        <v>1.2670974853603398</v>
      </c>
      <c r="CC444" s="83">
        <f t="shared" si="2278"/>
        <v>1.2211243579531372</v>
      </c>
      <c r="CD444" s="83">
        <f t="shared" si="2279"/>
        <v>1.0873358748530415</v>
      </c>
      <c r="CE444" s="83">
        <f t="shared" si="2280"/>
        <v>0.99750015384479074</v>
      </c>
      <c r="CF444" s="83">
        <f t="shared" si="2281"/>
        <v>1.1178093830256612</v>
      </c>
      <c r="CG444" s="84">
        <f t="shared" si="2312"/>
        <v>1.0015901379800458</v>
      </c>
      <c r="CH444" s="84">
        <f t="shared" si="2282"/>
        <v>1.0088009781855314</v>
      </c>
      <c r="CI444" s="9"/>
      <c r="CJ444" s="84">
        <f t="shared" si="2313"/>
        <v>1.0846177024468691</v>
      </c>
      <c r="CK444" s="26"/>
      <c r="CL444" s="87">
        <f t="shared" si="2283"/>
        <v>1.5546506119264281</v>
      </c>
      <c r="CM444" s="87">
        <f t="shared" si="2314"/>
        <v>3.1270693133256242E-3</v>
      </c>
      <c r="CN444" s="92">
        <f t="shared" si="2315"/>
        <v>1</v>
      </c>
      <c r="CO444" s="92">
        <f t="shared" si="2316"/>
        <v>1</v>
      </c>
      <c r="CP444" s="5">
        <f t="shared" si="2284"/>
        <v>1</v>
      </c>
      <c r="CQ444" s="91">
        <f t="shared" si="2285"/>
        <v>1</v>
      </c>
      <c r="CR444" s="37">
        <f t="shared" si="2286"/>
        <v>1.0015901379800458</v>
      </c>
      <c r="CS444">
        <f t="shared" si="2287"/>
        <v>1.0846177024468691</v>
      </c>
      <c r="CT444" s="84">
        <f t="shared" si="2288"/>
        <v>1.1665106899355304</v>
      </c>
      <c r="CU444" s="205"/>
      <c r="CV444" s="244"/>
      <c r="CW444" s="5"/>
      <c r="CX444" s="26">
        <f t="shared" si="2317"/>
        <v>0.22645951031127445</v>
      </c>
      <c r="CY444" s="26">
        <f t="shared" si="2318"/>
        <v>0.14732062373168489</v>
      </c>
      <c r="CZ444" s="26">
        <f t="shared" si="2319"/>
        <v>0.34522180511212175</v>
      </c>
      <c r="DA444" s="26">
        <f t="shared" si="2289"/>
        <v>0.28099806084491896</v>
      </c>
      <c r="DB444" s="26"/>
      <c r="DC444">
        <f t="shared" si="2320"/>
        <v>1</v>
      </c>
      <c r="DE444" s="26">
        <f t="shared" si="2336"/>
        <v>0.22294577508814201</v>
      </c>
      <c r="DF444" s="26">
        <f t="shared" si="2337"/>
        <v>0.14512865131518041</v>
      </c>
      <c r="DG444" s="26">
        <f t="shared" si="2338"/>
        <v>0.35805061202330235</v>
      </c>
      <c r="DH444" s="26">
        <f t="shared" si="2339"/>
        <v>0.27362371180002937</v>
      </c>
      <c r="DI444" s="26"/>
      <c r="DJ444" s="26">
        <f t="shared" si="2340"/>
        <v>0.99974875022665421</v>
      </c>
      <c r="DK444" s="26"/>
      <c r="DL444" s="26">
        <f t="shared" si="2341"/>
        <v>0.22300180424091323</v>
      </c>
      <c r="DM444" s="26">
        <f t="shared" si="2342"/>
        <v>0.14516512401968806</v>
      </c>
      <c r="DN444" s="26">
        <f t="shared" si="2343"/>
        <v>0.35814059476656335</v>
      </c>
      <c r="DO444" s="26">
        <f t="shared" si="2344"/>
        <v>0.27369247697283522</v>
      </c>
      <c r="DP444" s="26"/>
      <c r="DQ444" s="26">
        <f t="shared" si="2345"/>
        <v>0.99999999999999978</v>
      </c>
      <c r="DR444" s="26"/>
      <c r="DS444" s="26"/>
      <c r="DT444" s="26">
        <f t="shared" si="2346"/>
        <v>4.0754050858073939E-4</v>
      </c>
      <c r="DU444" s="26">
        <f t="shared" si="2347"/>
        <v>4.7221253159176191E-3</v>
      </c>
      <c r="DV444" s="26">
        <f t="shared" si="2348"/>
        <v>-0.11147685698582492</v>
      </c>
      <c r="DW444" s="26">
        <f t="shared" si="2349"/>
        <v>-1.9270655613929148E-2</v>
      </c>
      <c r="DX444" s="26"/>
      <c r="DZ444" s="26">
        <f t="shared" si="2361"/>
        <v>0.95654996785715229</v>
      </c>
      <c r="EA444" s="26">
        <f t="shared" si="2350"/>
        <v>0.96986723749890391</v>
      </c>
      <c r="EB444" s="26">
        <f t="shared" si="2290"/>
        <v>1.1665106899355304</v>
      </c>
      <c r="ED444" s="26">
        <f t="shared" si="2321"/>
        <v>-2.8806757279239772E-2</v>
      </c>
      <c r="EE444" s="26">
        <f t="shared" si="2322"/>
        <v>-3.442171654617518E-2</v>
      </c>
      <c r="EF444" s="26">
        <f t="shared" si="2323"/>
        <v>-2.0815486465039341E-2</v>
      </c>
      <c r="EG444" s="26">
        <f t="shared" si="2324"/>
        <v>1.2940023171042255E-2</v>
      </c>
      <c r="EH444" s="26"/>
      <c r="EJ444" s="26">
        <f t="shared" si="2325"/>
        <v>0.98478289299448907</v>
      </c>
      <c r="EK444" s="26">
        <f t="shared" si="2351"/>
        <v>0.95148030029442654</v>
      </c>
      <c r="EL444" s="26">
        <f t="shared" si="2291"/>
        <v>1.0873358748530415</v>
      </c>
      <c r="EO444" s="26">
        <f t="shared" si="2352"/>
        <v>-1.6143124770209551E-2</v>
      </c>
      <c r="EP444" s="26">
        <f t="shared" si="2353"/>
        <v>-1.0292378585204091E-2</v>
      </c>
      <c r="EQ444" s="26">
        <f t="shared" si="2354"/>
        <v>1.9247799808852689E-2</v>
      </c>
      <c r="ER444" s="26">
        <f t="shared" si="2355"/>
        <v>-1.1425303815993075E-2</v>
      </c>
      <c r="EU444" s="26">
        <f t="shared" si="2356"/>
        <v>0.9986732393325084</v>
      </c>
      <c r="EV444" s="26">
        <f t="shared" si="2357"/>
        <v>0.93923728019720221</v>
      </c>
      <c r="EW444" s="26">
        <f t="shared" si="2292"/>
        <v>1.1178093830256612</v>
      </c>
      <c r="EX444" s="26"/>
      <c r="EY444" s="26">
        <f t="shared" si="2326"/>
        <v>1.6550665278789879E-2</v>
      </c>
      <c r="EZ444" s="26">
        <f t="shared" si="2327"/>
        <v>1.5014503901121343E-2</v>
      </c>
      <c r="FA444" s="26">
        <f t="shared" si="2328"/>
        <v>-5.6726130865306014E-2</v>
      </c>
      <c r="FB444" s="26">
        <f t="shared" si="2329"/>
        <v>-7.8453517979361117E-3</v>
      </c>
      <c r="FC444" s="26"/>
      <c r="FD444" s="26"/>
      <c r="FE444" s="26">
        <f t="shared" si="2358"/>
        <v>0.98354416769429309</v>
      </c>
      <c r="FF444" s="26">
        <f t="shared" si="2359"/>
        <v>1.043796665667841</v>
      </c>
      <c r="FG444" s="26">
        <f t="shared" si="2293"/>
        <v>0.99750015384479074</v>
      </c>
      <c r="FW444" s="26">
        <f t="shared" si="2294"/>
        <v>0.82612468715020559</v>
      </c>
      <c r="FY444" s="8">
        <f t="shared" si="2360"/>
        <v>29</v>
      </c>
      <c r="FZ444" t="b">
        <f t="shared" si="2330"/>
        <v>1</v>
      </c>
    </row>
    <row r="445" spans="1:205" x14ac:dyDescent="0.2">
      <c r="A445" t="s">
        <v>563</v>
      </c>
      <c r="B445" s="1">
        <f t="shared" si="2334"/>
        <v>1979</v>
      </c>
      <c r="C445" s="42">
        <f t="shared" si="2362"/>
        <v>15813.166999999999</v>
      </c>
      <c r="D445" s="42">
        <f t="shared" si="2362"/>
        <v>10648.147999999999</v>
      </c>
      <c r="E445" s="42">
        <f t="shared" si="2362"/>
        <v>33877.347999999998</v>
      </c>
      <c r="F445" s="42">
        <f t="shared" si="2362"/>
        <v>20471.560000000001</v>
      </c>
      <c r="G445" s="42"/>
      <c r="H445" s="42">
        <f t="shared" si="2268"/>
        <v>80810.222999999998</v>
      </c>
      <c r="I445" s="1"/>
      <c r="J445" s="1"/>
      <c r="K445" s="525"/>
      <c r="L445" s="42">
        <f>[11]National!H369</f>
        <v>15565.9000528262</v>
      </c>
      <c r="M445" s="42">
        <f>[10]Commercial_Total!D371</f>
        <v>10483.149976113316</v>
      </c>
      <c r="N445" s="42">
        <f>[12]Total_Industrial!F375</f>
        <v>25335.053413153917</v>
      </c>
      <c r="O445" s="42">
        <f t="shared" si="2363"/>
        <v>19444.027413605094</v>
      </c>
      <c r="P445" s="42"/>
      <c r="Q445" s="42">
        <f t="shared" si="2364"/>
        <v>70828.130855698517</v>
      </c>
      <c r="R445" s="27"/>
      <c r="S445" s="27"/>
      <c r="T445" s="51">
        <f t="shared" si="2365"/>
        <v>0.98436322419324362</v>
      </c>
      <c r="U445" s="51">
        <f t="shared" si="2366"/>
        <v>0.98450453319331377</v>
      </c>
      <c r="V445" s="51">
        <f t="shared" si="2367"/>
        <v>0.74784641977152166</v>
      </c>
      <c r="W445" s="51">
        <f t="shared" si="2368"/>
        <v>0.9498068253521027</v>
      </c>
      <c r="X445" s="51"/>
      <c r="Y445" s="51">
        <f t="shared" si="2369"/>
        <v>0.87647488431876397</v>
      </c>
      <c r="Z445" s="218"/>
      <c r="AA445" s="231">
        <f t="shared" si="2370"/>
        <v>78688.399457564272</v>
      </c>
      <c r="AB445" s="231">
        <f t="shared" si="2306"/>
        <v>52144.920365325939</v>
      </c>
      <c r="AC445" s="231">
        <f t="shared" si="2371"/>
        <v>1612.8518128819369</v>
      </c>
      <c r="AD445" s="277">
        <f t="shared" si="2371"/>
        <v>0.92015382082262431</v>
      </c>
      <c r="AE445" s="23"/>
      <c r="AF445" s="42">
        <f t="shared" si="2269"/>
        <v>6776.6</v>
      </c>
      <c r="AI445" s="267">
        <f t="shared" si="2270"/>
        <v>197.8169610784968</v>
      </c>
      <c r="AJ445" s="267">
        <f t="shared" si="2271"/>
        <v>201.03875703843528</v>
      </c>
      <c r="AK445" s="267">
        <f t="shared" si="2372"/>
        <v>15.708233832024392</v>
      </c>
      <c r="AL445" s="51">
        <f t="shared" si="2272"/>
        <v>21.131279329169107</v>
      </c>
      <c r="AO445" s="34">
        <f t="shared" si="2273"/>
        <v>10.451868319761903</v>
      </c>
      <c r="AP445" s="34">
        <f t="shared" si="2307"/>
        <v>11.924891981229525</v>
      </c>
      <c r="AR445" s="26">
        <f t="shared" si="2274"/>
        <v>1.0723906166850359</v>
      </c>
      <c r="AS445" s="26">
        <f t="shared" si="2275"/>
        <v>1.0185639282718071</v>
      </c>
      <c r="AT445" s="26">
        <f t="shared" si="2373"/>
        <v>1.3012586703628122</v>
      </c>
      <c r="AU445" s="26">
        <f t="shared" si="2374"/>
        <v>1.0902386994831519</v>
      </c>
      <c r="AV445" s="26"/>
      <c r="AW445" s="26">
        <f t="shared" si="2276"/>
        <v>1.2095115452887601</v>
      </c>
      <c r="AZ445" s="34">
        <f t="shared" si="2308"/>
        <v>11.611781639400919</v>
      </c>
      <c r="BA445" s="34">
        <f t="shared" si="2309"/>
        <v>7.6948499786509368</v>
      </c>
      <c r="BB445" s="34">
        <f t="shared" si="2310"/>
        <v>0.23800310080009693</v>
      </c>
      <c r="BC445" s="368">
        <f t="shared" si="2311"/>
        <v>1.3578399504509994E-4</v>
      </c>
      <c r="BE445" s="26"/>
      <c r="BF445" s="26"/>
      <c r="BG445" s="26"/>
      <c r="BI445" s="258">
        <f>[11]National!CQ369</f>
        <v>1.1236220952290286</v>
      </c>
      <c r="BJ445" s="258">
        <f>[10]Commercial_Total!Y371</f>
        <v>1.0193976505992346</v>
      </c>
      <c r="BK445" s="258">
        <f>[12]Total_Industrial!Z375</f>
        <v>1.1983453300401885</v>
      </c>
      <c r="BL445" s="258">
        <f t="shared" si="2375"/>
        <v>1.0999515590464899</v>
      </c>
      <c r="BM445" s="1"/>
      <c r="BO445" s="258">
        <f>[11]National!CU369</f>
        <v>0.95440506308880424</v>
      </c>
      <c r="BP445" s="258">
        <f>[10]Commercial_Total!X371</f>
        <v>0.99918214219256096</v>
      </c>
      <c r="BQ445" s="258">
        <f>[12]Total_Industrial!AD375</f>
        <v>1.1449580891472539</v>
      </c>
      <c r="BR445" s="258">
        <f t="shared" si="2376"/>
        <v>0.99116973880944503</v>
      </c>
      <c r="BS445" s="1"/>
      <c r="CA445" s="83">
        <f t="shared" si="2335"/>
        <v>0.85228458955364672</v>
      </c>
      <c r="CB445" s="83">
        <f t="shared" si="2277"/>
        <v>1.2421180887694891</v>
      </c>
      <c r="CC445" s="83">
        <f t="shared" si="2278"/>
        <v>1.20000395014326</v>
      </c>
      <c r="CD445" s="83">
        <f t="shared" si="2279"/>
        <v>1.0631307030073713</v>
      </c>
      <c r="CE445" s="83">
        <f t="shared" si="2280"/>
        <v>0.99356155104081123</v>
      </c>
      <c r="CF445" s="83">
        <f t="shared" si="2281"/>
        <v>1.1020611528241131</v>
      </c>
      <c r="CG445" s="84">
        <f t="shared" si="2312"/>
        <v>0.99213727670920304</v>
      </c>
      <c r="CH445" s="84">
        <f t="shared" si="2282"/>
        <v>1.0227448741106031</v>
      </c>
      <c r="CI445" s="9"/>
      <c r="CJ445" s="84">
        <f t="shared" si="2313"/>
        <v>1.0562857902391118</v>
      </c>
      <c r="CK445" s="26"/>
      <c r="CL445" s="87">
        <f t="shared" si="2283"/>
        <v>1.5496246897326749</v>
      </c>
      <c r="CM445" s="87">
        <f t="shared" si="2314"/>
        <v>2.8875546669926365E-3</v>
      </c>
      <c r="CN445" s="92">
        <f t="shared" si="2315"/>
        <v>1</v>
      </c>
      <c r="CO445" s="92">
        <f t="shared" si="2316"/>
        <v>1</v>
      </c>
      <c r="CP445" s="5">
        <f t="shared" si="2284"/>
        <v>1</v>
      </c>
      <c r="CQ445" s="91">
        <f t="shared" si="2285"/>
        <v>1</v>
      </c>
      <c r="CR445" s="37">
        <f t="shared" si="2286"/>
        <v>0.99213727670920304</v>
      </c>
      <c r="CS445">
        <f t="shared" si="2287"/>
        <v>1.0562857902391118</v>
      </c>
      <c r="CT445" s="84">
        <f t="shared" si="2288"/>
        <v>1.1724344226875534</v>
      </c>
      <c r="CU445" s="205"/>
      <c r="CV445" s="244"/>
      <c r="CW445" s="5"/>
      <c r="CX445" s="26">
        <f t="shared" si="2317"/>
        <v>0.21977002449124827</v>
      </c>
      <c r="CY445" s="26">
        <f t="shared" si="2318"/>
        <v>0.14800828215375514</v>
      </c>
      <c r="CZ445" s="26">
        <f t="shared" si="2319"/>
        <v>0.35769761402810718</v>
      </c>
      <c r="DA445" s="26">
        <f t="shared" si="2289"/>
        <v>0.27452407932688955</v>
      </c>
      <c r="DB445" s="26"/>
      <c r="DC445">
        <f t="shared" si="2320"/>
        <v>1.0000000000000002</v>
      </c>
      <c r="DE445" s="26">
        <f t="shared" si="2336"/>
        <v>0.22309805257210535</v>
      </c>
      <c r="DF445" s="26">
        <f t="shared" si="2337"/>
        <v>0.14766418607936063</v>
      </c>
      <c r="DG445" s="26">
        <f t="shared" si="2338"/>
        <v>0.35142280185808999</v>
      </c>
      <c r="DH445" s="26">
        <f t="shared" si="2339"/>
        <v>0.27774849514313016</v>
      </c>
      <c r="DI445" s="26"/>
      <c r="DJ445" s="26">
        <f t="shared" si="2340"/>
        <v>0.99993353565268617</v>
      </c>
      <c r="DK445" s="26"/>
      <c r="DL445" s="26">
        <f t="shared" si="2341"/>
        <v>0.22311288162415982</v>
      </c>
      <c r="DM445" s="26">
        <f t="shared" si="2342"/>
        <v>0.14767400113546134</v>
      </c>
      <c r="DN445" s="26">
        <f t="shared" si="2343"/>
        <v>0.35144616049776345</v>
      </c>
      <c r="DO445" s="26">
        <f t="shared" si="2344"/>
        <v>0.27776695674261542</v>
      </c>
      <c r="DP445" s="26"/>
      <c r="DQ445" s="26">
        <f t="shared" si="2345"/>
        <v>1</v>
      </c>
      <c r="DR445" s="26"/>
      <c r="DS445" s="26"/>
      <c r="DT445" s="26">
        <f t="shared" si="2346"/>
        <v>-3.4331971470614391E-2</v>
      </c>
      <c r="DU445" s="26">
        <f t="shared" si="2347"/>
        <v>-3.7282532678663237E-3</v>
      </c>
      <c r="DV445" s="26">
        <f t="shared" si="2348"/>
        <v>4.8905798427915911E-2</v>
      </c>
      <c r="DW445" s="26">
        <f t="shared" si="2349"/>
        <v>-1.4083641255478799E-2</v>
      </c>
      <c r="DX445" s="26"/>
      <c r="DZ445" s="26">
        <f t="shared" si="2361"/>
        <v>1.0050781641378275</v>
      </c>
      <c r="EA445" s="26">
        <f t="shared" si="2350"/>
        <v>0.97479238252282463</v>
      </c>
      <c r="EB445" s="26">
        <f t="shared" si="2290"/>
        <v>1.1724344226875534</v>
      </c>
      <c r="ED445" s="26">
        <f t="shared" si="2321"/>
        <v>-1.3099729304629158E-2</v>
      </c>
      <c r="EE445" s="26">
        <f t="shared" si="2322"/>
        <v>-9.0620300925991337E-3</v>
      </c>
      <c r="EF445" s="26">
        <f t="shared" si="2323"/>
        <v>-3.0852136953529861E-2</v>
      </c>
      <c r="EG445" s="26">
        <f t="shared" si="2324"/>
        <v>-2.6672339996671516E-2</v>
      </c>
      <c r="EH445" s="26"/>
      <c r="EJ445" s="26">
        <f t="shared" si="2325"/>
        <v>0.97773901109540651</v>
      </c>
      <c r="EK445" s="26">
        <f t="shared" si="2351"/>
        <v>0.93029940788663301</v>
      </c>
      <c r="EL445" s="26">
        <f t="shared" si="2291"/>
        <v>1.0631307030073713</v>
      </c>
      <c r="EO445" s="26">
        <f t="shared" si="2352"/>
        <v>-1.6208292144775562E-2</v>
      </c>
      <c r="EP445" s="26">
        <f t="shared" si="2353"/>
        <v>2.3960843224424194E-2</v>
      </c>
      <c r="EQ445" s="26">
        <f t="shared" si="2354"/>
        <v>-3.0823037314496288E-2</v>
      </c>
      <c r="ER445" s="26">
        <f t="shared" si="2355"/>
        <v>-1.1801752730621168E-2</v>
      </c>
      <c r="EU445" s="26">
        <f t="shared" si="2356"/>
        <v>0.98591152441490404</v>
      </c>
      <c r="EV445" s="26">
        <f t="shared" si="2357"/>
        <v>0.92600485870653204</v>
      </c>
      <c r="EW445" s="26">
        <f t="shared" si="2292"/>
        <v>1.1020611528241131</v>
      </c>
      <c r="EX445" s="26"/>
      <c r="EY445" s="26">
        <f t="shared" si="2326"/>
        <v>-1.8123679325838905E-2</v>
      </c>
      <c r="EZ445" s="26">
        <f t="shared" si="2327"/>
        <v>-2.7689096492290483E-2</v>
      </c>
      <c r="FA445" s="26">
        <f t="shared" si="2328"/>
        <v>1.3686676871905003E-2</v>
      </c>
      <c r="FB445" s="26">
        <f t="shared" si="2329"/>
        <v>-2.2818885248576323E-3</v>
      </c>
      <c r="FC445" s="26"/>
      <c r="FD445" s="26"/>
      <c r="FE445" s="26">
        <f t="shared" si="2358"/>
        <v>0.9960515266200225</v>
      </c>
      <c r="FF445" s="26">
        <f t="shared" si="2359"/>
        <v>1.0396752623193424</v>
      </c>
      <c r="FG445" s="26">
        <f t="shared" si="2293"/>
        <v>0.99356155104081123</v>
      </c>
      <c r="FW445" s="26">
        <f t="shared" si="2294"/>
        <v>0.85228458955364672</v>
      </c>
      <c r="FY445" s="8">
        <f t="shared" si="2360"/>
        <v>30</v>
      </c>
      <c r="FZ445" t="b">
        <f t="shared" si="2330"/>
        <v>0</v>
      </c>
    </row>
    <row r="446" spans="1:205" x14ac:dyDescent="0.2">
      <c r="A446" t="s">
        <v>563</v>
      </c>
      <c r="B446" s="1">
        <f t="shared" si="2334"/>
        <v>1980</v>
      </c>
      <c r="C446" s="42">
        <f t="shared" si="2362"/>
        <v>15753.786</v>
      </c>
      <c r="D446" s="42">
        <f t="shared" si="2362"/>
        <v>10578.373</v>
      </c>
      <c r="E446" s="42">
        <f t="shared" si="2362"/>
        <v>31993.321</v>
      </c>
      <c r="F446" s="42">
        <f t="shared" si="2362"/>
        <v>19696.713</v>
      </c>
      <c r="G446" s="42"/>
      <c r="H446" s="42">
        <f t="shared" si="2268"/>
        <v>78022.192999999999</v>
      </c>
      <c r="I446" s="1"/>
      <c r="J446" s="1"/>
      <c r="K446" s="525"/>
      <c r="L446" s="42">
        <f>[11]National!H370</f>
        <v>15099.438292977007</v>
      </c>
      <c r="M446" s="42">
        <f>[10]Commercial_Total!D372</f>
        <v>10392.887879737806</v>
      </c>
      <c r="N446" s="42">
        <f>[12]Total_Industrial!F376</f>
        <v>25858.725125930923</v>
      </c>
      <c r="O446" s="42">
        <f t="shared" si="2363"/>
        <v>18523.56970793612</v>
      </c>
      <c r="P446" s="42"/>
      <c r="Q446" s="42">
        <f t="shared" si="2364"/>
        <v>69874.621006581845</v>
      </c>
      <c r="R446" s="27"/>
      <c r="S446" s="27"/>
      <c r="T446" s="51">
        <f t="shared" si="2365"/>
        <v>0.95846409827942358</v>
      </c>
      <c r="U446" s="51">
        <f t="shared" si="2366"/>
        <v>0.98246562866877596</v>
      </c>
      <c r="V446" s="51">
        <f t="shared" si="2367"/>
        <v>0.80825385792024917</v>
      </c>
      <c r="W446" s="51">
        <f t="shared" si="2368"/>
        <v>0.94043964127091262</v>
      </c>
      <c r="X446" s="51"/>
      <c r="Y446" s="51">
        <f t="shared" si="2369"/>
        <v>0.89557366077343981</v>
      </c>
      <c r="Z446" s="218"/>
      <c r="AA446" s="231">
        <f t="shared" si="2370"/>
        <v>80226.208855010162</v>
      </c>
      <c r="AB446" s="231">
        <f t="shared" si="2306"/>
        <v>53249.557142872116</v>
      </c>
      <c r="AC446" s="231">
        <f t="shared" si="2371"/>
        <v>1535.1680742552876</v>
      </c>
      <c r="AD446" s="277">
        <f t="shared" si="2371"/>
        <v>0.91829096620150519</v>
      </c>
      <c r="AE446" s="23"/>
      <c r="AF446" s="42">
        <f t="shared" si="2269"/>
        <v>6759.2</v>
      </c>
      <c r="AI446" s="267">
        <f t="shared" si="2270"/>
        <v>188.21079181574763</v>
      </c>
      <c r="AJ446" s="267">
        <f t="shared" si="2271"/>
        <v>195.17322654633529</v>
      </c>
      <c r="AK446" s="267">
        <f t="shared" si="2372"/>
        <v>16.844230647823387</v>
      </c>
      <c r="AL446" s="51">
        <f t="shared" si="2272"/>
        <v>20.171786927795392</v>
      </c>
      <c r="AO446" s="34">
        <f t="shared" si="2273"/>
        <v>10.337705794558801</v>
      </c>
      <c r="AP446" s="34">
        <f t="shared" si="2307"/>
        <v>11.543110575216001</v>
      </c>
      <c r="AR446" s="26">
        <f t="shared" si="2274"/>
        <v>1.0203143653691913</v>
      </c>
      <c r="AS446" s="26">
        <f t="shared" si="2275"/>
        <v>0.98884618693952642</v>
      </c>
      <c r="AT446" s="26">
        <f t="shared" si="2373"/>
        <v>1.395363820685271</v>
      </c>
      <c r="AU446" s="26">
        <f t="shared" si="2374"/>
        <v>1.0407350356707263</v>
      </c>
      <c r="AV446" s="26"/>
      <c r="AW446" s="26">
        <f t="shared" si="2276"/>
        <v>1.1963004247457092</v>
      </c>
      <c r="AZ446" s="34">
        <f t="shared" si="2308"/>
        <v>11.869187012517777</v>
      </c>
      <c r="BA446" s="34">
        <f t="shared" si="2309"/>
        <v>7.8780857413410041</v>
      </c>
      <c r="BB446" s="34">
        <f t="shared" si="2310"/>
        <v>0.22712274740432117</v>
      </c>
      <c r="BC446" s="368">
        <f t="shared" si="2311"/>
        <v>1.3585793676788751E-4</v>
      </c>
      <c r="BE446" s="26"/>
      <c r="BF446" s="26"/>
      <c r="BG446" s="26"/>
      <c r="BI446" s="258">
        <f>[11]National!CQ370</f>
        <v>1.0456152879801925</v>
      </c>
      <c r="BJ446" s="258">
        <f>[10]Commercial_Total!Y372</f>
        <v>0.95803020179908893</v>
      </c>
      <c r="BK446" s="258">
        <f>[12]Total_Industrial!Z376</f>
        <v>1.1536020379117826</v>
      </c>
      <c r="BL446" s="258">
        <f t="shared" si="2375"/>
        <v>1.0650117526936302</v>
      </c>
      <c r="BM446" s="1"/>
      <c r="BO446" s="258">
        <f>[11]National!CU370</f>
        <v>0.97580283790620981</v>
      </c>
      <c r="BP446" s="258">
        <f>[10]Commercial_Total!X372</f>
        <v>1.0321659850415654</v>
      </c>
      <c r="BQ446" s="258">
        <f>[12]Total_Industrial!AD376</f>
        <v>1.161420493665976</v>
      </c>
      <c r="BR446" s="258">
        <f t="shared" si="2376"/>
        <v>0.97720521209131828</v>
      </c>
      <c r="BS446" s="1"/>
      <c r="CA446" s="83">
        <f t="shared" si="2335"/>
        <v>0.85009621310258954</v>
      </c>
      <c r="CB446" s="83">
        <f t="shared" si="2277"/>
        <v>1.2023510543081548</v>
      </c>
      <c r="CC446" s="83">
        <f t="shared" si="2278"/>
        <v>1.1868966781215653</v>
      </c>
      <c r="CD446" s="83">
        <f t="shared" si="2279"/>
        <v>1.0540169500556971</v>
      </c>
      <c r="CE446" s="83">
        <f t="shared" si="2280"/>
        <v>1.0045688778708028</v>
      </c>
      <c r="CF446" s="83">
        <f t="shared" si="2281"/>
        <v>1.0509899675691694</v>
      </c>
      <c r="CG446" s="84">
        <f t="shared" si="2312"/>
        <v>0.94600616417885675</v>
      </c>
      <c r="CH446" s="84">
        <f t="shared" si="2282"/>
        <v>1.0089763714151858</v>
      </c>
      <c r="CI446" s="9"/>
      <c r="CJ446" s="84">
        <f t="shared" si="2313"/>
        <v>1.0588326247742577</v>
      </c>
      <c r="CK446" s="26"/>
      <c r="CL446" s="87">
        <f t="shared" si="2283"/>
        <v>1.4651779623325785</v>
      </c>
      <c r="CM446" s="87">
        <f t="shared" si="2314"/>
        <v>2.8852757370463784E-3</v>
      </c>
      <c r="CN446" s="92">
        <f t="shared" si="2315"/>
        <v>1</v>
      </c>
      <c r="CO446" s="92">
        <f t="shared" si="2316"/>
        <v>1</v>
      </c>
      <c r="CP446" s="5">
        <f t="shared" si="2284"/>
        <v>1</v>
      </c>
      <c r="CQ446" s="91">
        <f t="shared" si="2285"/>
        <v>1</v>
      </c>
      <c r="CR446" s="37">
        <f t="shared" si="2286"/>
        <v>0.94600616417885675</v>
      </c>
      <c r="CS446">
        <f t="shared" si="2287"/>
        <v>1.0588326247742577</v>
      </c>
      <c r="CT446" s="84">
        <f t="shared" si="2288"/>
        <v>1.1696552250173655</v>
      </c>
      <c r="CU446" s="205"/>
      <c r="CV446" s="244"/>
      <c r="CW446" s="5"/>
      <c r="CX446" s="26">
        <f t="shared" si="2317"/>
        <v>0.21609331221352476</v>
      </c>
      <c r="CY446" s="26">
        <f t="shared" si="2318"/>
        <v>0.14873623255514826</v>
      </c>
      <c r="CZ446" s="26">
        <f t="shared" si="2319"/>
        <v>0.37007320760273116</v>
      </c>
      <c r="DA446" s="26">
        <f t="shared" si="2289"/>
        <v>0.26509724762859593</v>
      </c>
      <c r="DB446" s="26"/>
      <c r="DC446">
        <f t="shared" si="2320"/>
        <v>1.0000000000000002</v>
      </c>
      <c r="DE446" s="26">
        <f t="shared" si="2336"/>
        <v>0.21792649912136278</v>
      </c>
      <c r="DF446" s="26">
        <f t="shared" si="2337"/>
        <v>0.14837195972882042</v>
      </c>
      <c r="DG446" s="26">
        <f t="shared" si="2338"/>
        <v>0.36385033403863842</v>
      </c>
      <c r="DH446" s="26">
        <f t="shared" si="2339"/>
        <v>0.26978321447955811</v>
      </c>
      <c r="DI446" s="26"/>
      <c r="DJ446" s="26">
        <f t="shared" si="2340"/>
        <v>0.99993200736837973</v>
      </c>
      <c r="DK446" s="26"/>
      <c r="DL446" s="26">
        <f t="shared" si="2341"/>
        <v>0.21794131752508009</v>
      </c>
      <c r="DM446" s="26">
        <f t="shared" si="2342"/>
        <v>0.14838204861479096</v>
      </c>
      <c r="DN446" s="26">
        <f t="shared" si="2343"/>
        <v>0.36387507486255938</v>
      </c>
      <c r="DO446" s="26">
        <f t="shared" si="2344"/>
        <v>0.26980155899756958</v>
      </c>
      <c r="DP446" s="26"/>
      <c r="DQ446" s="26">
        <f t="shared" si="2345"/>
        <v>1</v>
      </c>
      <c r="DR446" s="26"/>
      <c r="DS446" s="26"/>
      <c r="DT446" s="26">
        <f t="shared" si="2346"/>
        <v>-4.9779596359684319E-2</v>
      </c>
      <c r="DU446" s="26">
        <f t="shared" si="2347"/>
        <v>-2.961020507279474E-2</v>
      </c>
      <c r="DV446" s="26">
        <f t="shared" si="2348"/>
        <v>6.982318060079333E-2</v>
      </c>
      <c r="DW446" s="26">
        <f t="shared" si="2349"/>
        <v>-4.6469434037206207E-2</v>
      </c>
      <c r="DX446" s="26"/>
      <c r="DZ446" s="26">
        <f t="shared" si="2361"/>
        <v>0.99762954957956873</v>
      </c>
      <c r="EA446" s="26">
        <f t="shared" si="2350"/>
        <v>0.97248168550984015</v>
      </c>
      <c r="EB446" s="26">
        <f t="shared" si="2290"/>
        <v>1.1696552250173655</v>
      </c>
      <c r="ED446" s="26">
        <f t="shared" si="2321"/>
        <v>2.1925474084735788E-2</v>
      </c>
      <c r="EE446" s="26">
        <f t="shared" si="2322"/>
        <v>2.3533676983672827E-2</v>
      </c>
      <c r="EF446" s="26">
        <f t="shared" si="2323"/>
        <v>-4.6793093358887358E-2</v>
      </c>
      <c r="EG446" s="26">
        <f t="shared" si="2324"/>
        <v>5.4440582218140659E-4</v>
      </c>
      <c r="EH446" s="26"/>
      <c r="EJ446" s="26">
        <f t="shared" si="2325"/>
        <v>0.99142743885968743</v>
      </c>
      <c r="EK446" s="26">
        <f t="shared" si="2351"/>
        <v>0.92232435933372825</v>
      </c>
      <c r="EL446" s="26">
        <f t="shared" si="2291"/>
        <v>1.0540169500556971</v>
      </c>
      <c r="EO446" s="26">
        <f t="shared" si="2352"/>
        <v>-7.1951976257654801E-2</v>
      </c>
      <c r="EP446" s="26">
        <f t="shared" si="2353"/>
        <v>-6.2087889853257548E-2</v>
      </c>
      <c r="EQ446" s="26">
        <f t="shared" si="2354"/>
        <v>-3.8052459500824254E-2</v>
      </c>
      <c r="ER446" s="26">
        <f t="shared" si="2355"/>
        <v>-3.2280307110614838E-2</v>
      </c>
      <c r="EU446" s="26">
        <f t="shared" si="2356"/>
        <v>0.9536584833572348</v>
      </c>
      <c r="EV446" s="26">
        <f t="shared" si="2357"/>
        <v>0.88309238913550181</v>
      </c>
      <c r="EW446" s="26">
        <f t="shared" si="2292"/>
        <v>1.0509899675691694</v>
      </c>
      <c r="EX446" s="26"/>
      <c r="EY446" s="26">
        <f t="shared" si="2326"/>
        <v>2.2172379897970499E-2</v>
      </c>
      <c r="EZ446" s="26">
        <f t="shared" si="2327"/>
        <v>3.247768478046293E-2</v>
      </c>
      <c r="FA446" s="26">
        <f t="shared" si="2328"/>
        <v>1.4275786485635017E-2</v>
      </c>
      <c r="FB446" s="26">
        <f t="shared" si="2329"/>
        <v>-1.4189126926591474E-2</v>
      </c>
      <c r="FC446" s="26"/>
      <c r="FD446" s="26"/>
      <c r="FE446" s="26">
        <f t="shared" si="2358"/>
        <v>1.011078656192423</v>
      </c>
      <c r="FF446" s="26">
        <f t="shared" si="2359"/>
        <v>1.0511934671023455</v>
      </c>
      <c r="FG446" s="26">
        <f t="shared" si="2293"/>
        <v>1.0045688778708028</v>
      </c>
      <c r="FW446" s="26">
        <f t="shared" si="2294"/>
        <v>0.85009621310258954</v>
      </c>
      <c r="FY446" s="8">
        <f t="shared" si="2360"/>
        <v>31</v>
      </c>
      <c r="FZ446" t="b">
        <f t="shared" si="2330"/>
        <v>0</v>
      </c>
    </row>
    <row r="447" spans="1:205" x14ac:dyDescent="0.2">
      <c r="A447" t="s">
        <v>563</v>
      </c>
      <c r="B447" s="1">
        <f t="shared" si="2334"/>
        <v>1981</v>
      </c>
      <c r="C447" s="42">
        <f t="shared" si="2362"/>
        <v>15261.933999999999</v>
      </c>
      <c r="D447" s="42">
        <f t="shared" si="2362"/>
        <v>10616.004000000001</v>
      </c>
      <c r="E447" s="42">
        <f t="shared" si="2362"/>
        <v>30662.424999999999</v>
      </c>
      <c r="F447" s="42">
        <f t="shared" si="2362"/>
        <v>19514.058000000001</v>
      </c>
      <c r="G447" s="42"/>
      <c r="H447" s="42">
        <f t="shared" si="2268"/>
        <v>76054.421000000002</v>
      </c>
      <c r="I447" s="1"/>
      <c r="J447" s="1"/>
      <c r="K447" s="525"/>
      <c r="L447" s="42">
        <f>[11]National!H371</f>
        <v>15291.902187717384</v>
      </c>
      <c r="M447" s="42">
        <f>[10]Commercial_Total!D373</f>
        <v>10542.349444159257</v>
      </c>
      <c r="N447" s="42">
        <f>[12]Total_Industrial!F377</f>
        <v>26525.610278640688</v>
      </c>
      <c r="O447" s="42">
        <f t="shared" si="2363"/>
        <v>18487.75708129393</v>
      </c>
      <c r="P447" s="42"/>
      <c r="Q447" s="42">
        <f t="shared" si="2364"/>
        <v>70847.618991811265</v>
      </c>
      <c r="R447" s="27"/>
      <c r="S447" s="27"/>
      <c r="T447" s="51">
        <f t="shared" si="2365"/>
        <v>1.0019635904412498</v>
      </c>
      <c r="U447" s="51">
        <f t="shared" si="2366"/>
        <v>0.99306193216951089</v>
      </c>
      <c r="V447" s="51">
        <f t="shared" si="2367"/>
        <v>0.86508520701284031</v>
      </c>
      <c r="W447" s="51">
        <f t="shared" si="2368"/>
        <v>0.94740709909204579</v>
      </c>
      <c r="X447" s="51"/>
      <c r="Y447" s="51">
        <f t="shared" si="2369"/>
        <v>0.93153847022004499</v>
      </c>
      <c r="Z447" s="218"/>
      <c r="AA447" s="231">
        <f t="shared" si="2370"/>
        <v>83391.453556010398</v>
      </c>
      <c r="AB447" s="231">
        <f t="shared" si="2306"/>
        <v>54225.356492580366</v>
      </c>
      <c r="AC447" s="231">
        <f t="shared" si="2371"/>
        <v>1549.6626461446829</v>
      </c>
      <c r="AD447" s="277">
        <f t="shared" si="2371"/>
        <v>0.92139324235598297</v>
      </c>
      <c r="AE447" s="23"/>
      <c r="AF447" s="42">
        <f t="shared" ref="AF447:AF477" si="2381">AF116</f>
        <v>6930.7</v>
      </c>
      <c r="AI447" s="267">
        <f t="shared" ref="AI447:AI477" si="2382">L447/AA447*1000</f>
        <v>183.37493274951109</v>
      </c>
      <c r="AJ447" s="267">
        <f t="shared" ref="AJ447:AJ477" si="2383">M447/AB447*1000</f>
        <v>194.41733768226609</v>
      </c>
      <c r="AK447" s="267">
        <f t="shared" si="2372"/>
        <v>17.11702243364531</v>
      </c>
      <c r="AL447" s="51">
        <f t="shared" ref="AL447:AL477" si="2384">O447/AD447*0.001</f>
        <v>20.065001816185593</v>
      </c>
      <c r="AO447" s="34">
        <f t="shared" ref="AO447:AO477" si="2385">Q447/AF447</f>
        <v>10.222289089386535</v>
      </c>
      <c r="AP447" s="34">
        <f t="shared" si="2307"/>
        <v>10.973555485015945</v>
      </c>
      <c r="AR447" s="26">
        <f t="shared" ref="AR447:AR476" si="2386">AI447/AI$486</f>
        <v>0.99409856537929331</v>
      </c>
      <c r="AS447" s="26">
        <f t="shared" ref="AS447:AS476" si="2387">AJ447/AJ$486</f>
        <v>0.98501647200263975</v>
      </c>
      <c r="AT447" s="26">
        <f t="shared" si="2373"/>
        <v>1.4179616938962523</v>
      </c>
      <c r="AU447" s="26">
        <f t="shared" si="2374"/>
        <v>1.0352256077088837</v>
      </c>
      <c r="AV447" s="26"/>
      <c r="AW447" s="26">
        <f t="shared" ref="AW447:AW477" si="2388">AO447/AO$486</f>
        <v>1.1829441679355177</v>
      </c>
      <c r="AZ447" s="34">
        <f t="shared" si="2308"/>
        <v>12.032183409469519</v>
      </c>
      <c r="BA447" s="34">
        <f t="shared" si="2309"/>
        <v>7.823936469992983</v>
      </c>
      <c r="BB447" s="34">
        <f t="shared" si="2310"/>
        <v>0.22359395820691746</v>
      </c>
      <c r="BC447" s="368">
        <f t="shared" si="2311"/>
        <v>1.329437491676141E-4</v>
      </c>
      <c r="BE447" s="26"/>
      <c r="BF447" s="26"/>
      <c r="BG447" s="26"/>
      <c r="BI447" s="258">
        <f>[11]National!CQ371</f>
        <v>1.036674288873112</v>
      </c>
      <c r="BJ447" s="258">
        <f>[10]Commercial_Total!Y373</f>
        <v>0.96776632186163569</v>
      </c>
      <c r="BK447" s="258">
        <f>[12]Total_Industrial!Z377</f>
        <v>1.1343630195446486</v>
      </c>
      <c r="BL447" s="258">
        <f t="shared" si="2375"/>
        <v>1.0623116885614958</v>
      </c>
      <c r="BM447" s="1"/>
      <c r="BO447" s="258">
        <f>[11]National!CU371</f>
        <v>0.95893047223144712</v>
      </c>
      <c r="BP447" s="258">
        <f>[10]Commercial_Total!X373</f>
        <v>1.0178247059763568</v>
      </c>
      <c r="BQ447" s="258">
        <f>[12]Total_Industrial!AD377</f>
        <v>1.1721833006374003</v>
      </c>
      <c r="BR447" s="258">
        <f t="shared" si="2376"/>
        <v>0.97450269902490605</v>
      </c>
      <c r="BS447" s="1"/>
      <c r="CA447" s="83">
        <f t="shared" si="2335"/>
        <v>0.87166555570927284</v>
      </c>
      <c r="CB447" s="83">
        <f t="shared" ref="CB447:CB476" si="2389">IF(ISERR(AP447),"NA ", AP447/AP$154)</f>
        <v>1.1430251768744804</v>
      </c>
      <c r="CC447" s="83">
        <f t="shared" ref="CC447:CC476" si="2390">IF(ISERR(AO447),"NA ",IF(AO447&gt;0, AO447/AO$154,"NA"))</f>
        <v>1.1736454107039145</v>
      </c>
      <c r="CD447" s="83">
        <f t="shared" si="2279"/>
        <v>1.0439337398112427</v>
      </c>
      <c r="CE447" s="83">
        <f t="shared" si="2280"/>
        <v>1.0014161705542006</v>
      </c>
      <c r="CF447" s="83">
        <f t="shared" si="2281"/>
        <v>1.0433682475049708</v>
      </c>
      <c r="CG447" s="84">
        <f t="shared" si="2312"/>
        <v>0.95076904794422312</v>
      </c>
      <c r="CH447" s="84">
        <f t="shared" ref="CH447:CH477" si="2391">IF(Q447&gt;0,Q447/Q$154,"NA")</f>
        <v>1.0230262791268654</v>
      </c>
      <c r="CI447" s="9"/>
      <c r="CJ447" s="84">
        <f t="shared" si="2313"/>
        <v>1.0454121280341</v>
      </c>
      <c r="CK447" s="26"/>
      <c r="CL447" s="87">
        <f t="shared" si="2283"/>
        <v>1.4373828043955761</v>
      </c>
      <c r="CM447" s="87">
        <f t="shared" si="2314"/>
        <v>2.7983223753415992E-3</v>
      </c>
      <c r="CN447" s="92">
        <f t="shared" si="2315"/>
        <v>1</v>
      </c>
      <c r="CO447" s="92">
        <f t="shared" si="2316"/>
        <v>1</v>
      </c>
      <c r="CP447" s="5">
        <f t="shared" si="2284"/>
        <v>1</v>
      </c>
      <c r="CQ447" s="91">
        <f t="shared" si="2285"/>
        <v>1</v>
      </c>
      <c r="CR447" s="37">
        <f t="shared" si="2286"/>
        <v>0.95076904794422312</v>
      </c>
      <c r="CS447">
        <f t="shared" si="2287"/>
        <v>1.0454121280341</v>
      </c>
      <c r="CT447" s="84">
        <f t="shared" si="2288"/>
        <v>1.1677678557724946</v>
      </c>
      <c r="CU447" s="205"/>
      <c r="CV447" s="244"/>
      <c r="CW447" s="5"/>
      <c r="CX447" s="26">
        <f t="shared" si="2317"/>
        <v>0.21584214692500617</v>
      </c>
      <c r="CY447" s="26">
        <f t="shared" si="2318"/>
        <v>0.14880315801971788</v>
      </c>
      <c r="CZ447" s="26">
        <f t="shared" si="2319"/>
        <v>0.37440369423997977</v>
      </c>
      <c r="DA447" s="26">
        <f t="shared" ref="DA447:DA477" si="2392">O447/$Q447</f>
        <v>0.2609510008152961</v>
      </c>
      <c r="DB447" s="26"/>
      <c r="DC447">
        <f t="shared" si="2320"/>
        <v>0.99999999999999989</v>
      </c>
      <c r="DE447" s="26">
        <f t="shared" si="2336"/>
        <v>0.21596770522767025</v>
      </c>
      <c r="DF447" s="26">
        <f t="shared" si="2337"/>
        <v>0.14876969277852845</v>
      </c>
      <c r="DG447" s="26">
        <f t="shared" si="2338"/>
        <v>0.37223425260804333</v>
      </c>
      <c r="DH447" s="26">
        <f t="shared" si="2339"/>
        <v>0.26301867743149915</v>
      </c>
      <c r="DI447" s="26"/>
      <c r="DJ447" s="26">
        <f t="shared" si="2340"/>
        <v>0.99999032804574117</v>
      </c>
      <c r="DK447" s="26"/>
      <c r="DL447" s="26">
        <f t="shared" si="2341"/>
        <v>0.21596979407763986</v>
      </c>
      <c r="DM447" s="26">
        <f t="shared" si="2342"/>
        <v>0.14877113168610914</v>
      </c>
      <c r="DN447" s="26">
        <f t="shared" si="2343"/>
        <v>0.37223785287552974</v>
      </c>
      <c r="DO447" s="26">
        <f t="shared" si="2344"/>
        <v>0.26302122136072126</v>
      </c>
      <c r="DP447" s="26"/>
      <c r="DQ447" s="26">
        <f t="shared" si="2345"/>
        <v>1</v>
      </c>
      <c r="DR447" s="26"/>
      <c r="DS447" s="26"/>
      <c r="DT447" s="26">
        <f t="shared" si="2346"/>
        <v>-2.6029698054529919E-2</v>
      </c>
      <c r="DU447" s="26">
        <f t="shared" si="2347"/>
        <v>-3.8804318275238135E-3</v>
      </c>
      <c r="DV447" s="26">
        <f t="shared" si="2348"/>
        <v>1.6065228938846987E-2</v>
      </c>
      <c r="DW447" s="26">
        <f t="shared" si="2349"/>
        <v>-5.3078471543060533E-3</v>
      </c>
      <c r="DX447" s="26"/>
      <c r="DZ447" s="26">
        <f t="shared" si="2361"/>
        <v>0.99838638839505633</v>
      </c>
      <c r="EA447" s="26">
        <f t="shared" si="2350"/>
        <v>0.97091247777650636</v>
      </c>
      <c r="EB447" s="26">
        <f t="shared" ref="EB447:EB474" si="2393">EA447/EB$154</f>
        <v>1.1677678557724946</v>
      </c>
      <c r="ED447" s="26">
        <f t="shared" si="2321"/>
        <v>1.363929523059401E-2</v>
      </c>
      <c r="EE447" s="26">
        <f t="shared" si="2322"/>
        <v>-6.8971353215444269E-3</v>
      </c>
      <c r="EF447" s="26">
        <f t="shared" si="2323"/>
        <v>-1.5658888425183429E-2</v>
      </c>
      <c r="EG447" s="26">
        <f t="shared" si="2324"/>
        <v>-2.1683657021731067E-2</v>
      </c>
      <c r="EH447" s="26"/>
      <c r="EJ447" s="26">
        <f t="shared" si="2325"/>
        <v>0.99043354070926304</v>
      </c>
      <c r="EK447" s="26">
        <f t="shared" si="2351"/>
        <v>0.91350098089730714</v>
      </c>
      <c r="EL447" s="26">
        <f t="shared" ref="EL447:EL477" si="2394">EK447/EK$486</f>
        <v>1.0439337398112427</v>
      </c>
      <c r="EM447" s="26">
        <v>0.98662118380364838</v>
      </c>
      <c r="EN447" s="26"/>
      <c r="EO447" s="26">
        <f t="shared" si="2352"/>
        <v>-8.587714365404512E-3</v>
      </c>
      <c r="EP447" s="26">
        <f t="shared" si="2353"/>
        <v>1.011135173842932E-2</v>
      </c>
      <c r="EQ447" s="26">
        <f t="shared" si="2354"/>
        <v>-1.6817976981713043E-2</v>
      </c>
      <c r="ER447" s="26">
        <f t="shared" si="2355"/>
        <v>-2.5384626800605947E-3</v>
      </c>
      <c r="EU447" s="26">
        <f t="shared" si="2356"/>
        <v>0.99274805630939844</v>
      </c>
      <c r="EV447" s="26">
        <f t="shared" si="2357"/>
        <v>0.87668825285589236</v>
      </c>
      <c r="EW447" s="26">
        <f t="shared" ref="EW447:EW476" si="2395">EV447/EV$486</f>
        <v>1.0433682475049708</v>
      </c>
      <c r="EX447" s="26"/>
      <c r="EY447" s="26">
        <f t="shared" si="2326"/>
        <v>-1.7441983689125279E-2</v>
      </c>
      <c r="EZ447" s="26">
        <f t="shared" si="2327"/>
        <v>-1.3991783565953353E-2</v>
      </c>
      <c r="FA447" s="26">
        <f t="shared" si="2328"/>
        <v>9.2242593298258631E-3</v>
      </c>
      <c r="FB447" s="26">
        <f t="shared" si="2329"/>
        <v>-2.7693844742452652E-3</v>
      </c>
      <c r="FC447" s="26"/>
      <c r="FD447" s="26"/>
      <c r="FE447" s="26">
        <f t="shared" si="2358"/>
        <v>0.99686163150576146</v>
      </c>
      <c r="FF447" s="26">
        <f t="shared" si="2359"/>
        <v>1.0478944346438421</v>
      </c>
      <c r="FG447" s="26">
        <f t="shared" ref="FG447:FG476" si="2396">FF447/FF$486</f>
        <v>1.0014161705542006</v>
      </c>
      <c r="FW447" s="26">
        <f t="shared" ref="FW447:FW477" si="2397">AF447/AF$486</f>
        <v>0.87166555570927284</v>
      </c>
      <c r="FY447" s="8">
        <f t="shared" si="2360"/>
        <v>32</v>
      </c>
      <c r="FZ447" t="b">
        <f t="shared" si="2330"/>
        <v>0</v>
      </c>
    </row>
    <row r="448" spans="1:205" x14ac:dyDescent="0.2">
      <c r="A448" t="s">
        <v>563</v>
      </c>
      <c r="B448" s="1">
        <f t="shared" si="2334"/>
        <v>1982</v>
      </c>
      <c r="C448" s="42">
        <f t="shared" si="2362"/>
        <v>15531.314</v>
      </c>
      <c r="D448" s="42">
        <f t="shared" si="2362"/>
        <v>10860.441999999999</v>
      </c>
      <c r="E448" s="42">
        <f t="shared" si="2362"/>
        <v>27560.972000000002</v>
      </c>
      <c r="F448" s="42">
        <f t="shared" si="2362"/>
        <v>19089.272000000001</v>
      </c>
      <c r="G448" s="42"/>
      <c r="H448" s="42">
        <f t="shared" si="2268"/>
        <v>73042</v>
      </c>
      <c r="I448" s="1"/>
      <c r="J448" s="1"/>
      <c r="K448" s="525"/>
      <c r="L448" s="42">
        <f>[11]National!H372</f>
        <v>15434.374882481537</v>
      </c>
      <c r="M448" s="42">
        <f>[10]Commercial_Total!D374</f>
        <v>10713.152985124569</v>
      </c>
      <c r="N448" s="42">
        <f>[12]Total_Industrial!F378</f>
        <v>26283.688432429546</v>
      </c>
      <c r="O448" s="42">
        <f t="shared" si="2363"/>
        <v>18201.851944383496</v>
      </c>
      <c r="P448" s="42"/>
      <c r="Q448" s="42">
        <f t="shared" si="2364"/>
        <v>70633.068244419148</v>
      </c>
      <c r="R448" s="27"/>
      <c r="S448" s="27"/>
      <c r="T448" s="51">
        <f t="shared" si="2365"/>
        <v>0.99375847288140184</v>
      </c>
      <c r="U448" s="51">
        <f t="shared" si="2366"/>
        <v>0.98643802757977705</v>
      </c>
      <c r="V448" s="51">
        <f t="shared" si="2367"/>
        <v>0.95365607687673515</v>
      </c>
      <c r="W448" s="51">
        <f t="shared" si="2368"/>
        <v>0.95351210587724322</v>
      </c>
      <c r="X448" s="51"/>
      <c r="Y448" s="51">
        <f t="shared" si="2369"/>
        <v>0.96701990970152996</v>
      </c>
      <c r="Z448" s="218"/>
      <c r="AA448" s="231">
        <f t="shared" si="2370"/>
        <v>84072.928486251054</v>
      </c>
      <c r="AB448" s="231">
        <f t="shared" si="2306"/>
        <v>55124.436870888363</v>
      </c>
      <c r="AC448" s="231">
        <f t="shared" si="2371"/>
        <v>1485.0017708143225</v>
      </c>
      <c r="AD448" s="277">
        <f t="shared" si="2371"/>
        <v>0.91880064372478998</v>
      </c>
      <c r="AE448" s="23"/>
      <c r="AF448" s="42">
        <f t="shared" si="2381"/>
        <v>6805.8</v>
      </c>
      <c r="AI448" s="267">
        <f t="shared" si="2382"/>
        <v>183.58317190063877</v>
      </c>
      <c r="AJ448" s="267">
        <f t="shared" si="2383"/>
        <v>194.34489662391937</v>
      </c>
      <c r="AK448" s="267">
        <f t="shared" si="2372"/>
        <v>17.699432383852646</v>
      </c>
      <c r="AL448" s="51">
        <f t="shared" si="2384"/>
        <v>19.810447531462035</v>
      </c>
      <c r="AO448" s="34">
        <f t="shared" si="2385"/>
        <v>10.378363784480758</v>
      </c>
      <c r="AP448" s="34">
        <f t="shared" ref="AP448:AP477" si="2398">H448/AF448</f>
        <v>10.732316553527873</v>
      </c>
      <c r="AR448" s="26">
        <f t="shared" si="2386"/>
        <v>0.99522745599857232</v>
      </c>
      <c r="AS448" s="26">
        <f t="shared" si="2387"/>
        <v>0.98464944899650519</v>
      </c>
      <c r="AT448" s="26">
        <f t="shared" si="2373"/>
        <v>1.4662081107447082</v>
      </c>
      <c r="AU448" s="26">
        <f t="shared" si="2374"/>
        <v>1.0220922366525564</v>
      </c>
      <c r="AV448" s="26"/>
      <c r="AW448" s="26">
        <f t="shared" si="2388"/>
        <v>1.2010054503654695</v>
      </c>
      <c r="AZ448" s="34">
        <f t="shared" si="2308"/>
        <v>12.353129461084817</v>
      </c>
      <c r="BA448" s="34">
        <f t="shared" si="2309"/>
        <v>8.0996263291440194</v>
      </c>
      <c r="BB448" s="34">
        <f t="shared" si="2310"/>
        <v>0.21819650457173623</v>
      </c>
      <c r="BC448" s="368">
        <f t="shared" si="2311"/>
        <v>1.3500259245419934E-4</v>
      </c>
      <c r="BE448" s="26"/>
      <c r="BF448" s="26"/>
      <c r="BG448" s="26"/>
      <c r="BI448" s="258">
        <f>[11]National!CQ372</f>
        <v>1.0417225148371561</v>
      </c>
      <c r="BJ448" s="258">
        <f>[10]Commercial_Total!Y374</f>
        <v>1.0051593997739734</v>
      </c>
      <c r="BK448" s="258">
        <f>[12]Total_Industrial!Z378</f>
        <v>1.0944836425637097</v>
      </c>
      <c r="BL448" s="258">
        <f t="shared" si="2375"/>
        <v>1.0367523713577214</v>
      </c>
      <c r="BM448" s="1"/>
      <c r="BO448" s="258">
        <f>[11]National!CU372</f>
        <v>0.95536713647218008</v>
      </c>
      <c r="BP448" s="258">
        <f>[10]Commercial_Total!X374</f>
        <v>0.97959532509761127</v>
      </c>
      <c r="BQ448" s="258">
        <f>[12]Total_Industrial!AD378</f>
        <v>1.2034253377194217</v>
      </c>
      <c r="BR448" s="258">
        <f t="shared" si="2376"/>
        <v>0.98585955999698738</v>
      </c>
      <c r="BS448" s="1"/>
      <c r="CA448" s="83">
        <f t="shared" si="2335"/>
        <v>0.85595703739105278</v>
      </c>
      <c r="CB448" s="83">
        <f t="shared" si="2389"/>
        <v>1.1178972980653121</v>
      </c>
      <c r="CC448" s="83">
        <f t="shared" si="2390"/>
        <v>1.1915647189941223</v>
      </c>
      <c r="CD448" s="83">
        <f t="shared" si="2279"/>
        <v>1.0499894325994785</v>
      </c>
      <c r="CE448" s="83">
        <f t="shared" si="2280"/>
        <v>1.0077076028912395</v>
      </c>
      <c r="CF448" s="83">
        <f t="shared" si="2281"/>
        <v>1.0299709023923116</v>
      </c>
      <c r="CG448" s="84">
        <f t="shared" si="2312"/>
        <v>0.93281685776995449</v>
      </c>
      <c r="CH448" s="84">
        <f t="shared" si="2391"/>
        <v>1.0199282067299114</v>
      </c>
      <c r="CI448" s="9"/>
      <c r="CJ448" s="84">
        <f t="shared" si="2313"/>
        <v>1.0580823341859531</v>
      </c>
      <c r="CK448" s="26"/>
      <c r="CL448" s="87">
        <f t="shared" si="2283"/>
        <v>1.4685532477967536</v>
      </c>
      <c r="CM448" s="87">
        <f t="shared" si="2314"/>
        <v>2.947351099481142E-3</v>
      </c>
      <c r="CN448" s="92">
        <f t="shared" si="2315"/>
        <v>1</v>
      </c>
      <c r="CO448" s="92">
        <f t="shared" si="2316"/>
        <v>1</v>
      </c>
      <c r="CP448" s="5">
        <f t="shared" si="2284"/>
        <v>1</v>
      </c>
      <c r="CQ448" s="91">
        <f t="shared" si="2285"/>
        <v>1</v>
      </c>
      <c r="CR448" s="37">
        <f t="shared" si="2286"/>
        <v>0.93281685776995449</v>
      </c>
      <c r="CS448">
        <f t="shared" si="2287"/>
        <v>1.0580823341859531</v>
      </c>
      <c r="CT448" s="84">
        <f t="shared" si="2288"/>
        <v>1.1787596288789945</v>
      </c>
      <c r="CU448" s="205"/>
      <c r="CV448" s="244"/>
      <c r="CW448" s="5"/>
      <c r="CX448" s="26">
        <f t="shared" ref="CX448:CX477" si="2399">L448/$Q448</f>
        <v>0.21851485807005186</v>
      </c>
      <c r="CY448" s="26">
        <f t="shared" ref="CY448:CY477" si="2400">M448/$Q448</f>
        <v>0.15167333447915218</v>
      </c>
      <c r="CZ448" s="26">
        <f t="shared" ref="CZ448:CZ477" si="2401">N448/$Q448</f>
        <v>0.37211590952664397</v>
      </c>
      <c r="DA448" s="26">
        <f t="shared" si="2392"/>
        <v>0.25769589792415193</v>
      </c>
      <c r="DB448" s="26"/>
      <c r="DC448">
        <f t="shared" si="2320"/>
        <v>1</v>
      </c>
      <c r="DE448" s="26">
        <f t="shared" si="2336"/>
        <v>0.21717576148920723</v>
      </c>
      <c r="DF448" s="26">
        <f t="shared" si="2337"/>
        <v>0.15023367677752206</v>
      </c>
      <c r="DG448" s="26">
        <f t="shared" si="2338"/>
        <v>0.37325863335584092</v>
      </c>
      <c r="DH448" s="26">
        <f t="shared" si="2339"/>
        <v>0.25932004441793033</v>
      </c>
      <c r="DI448" s="26"/>
      <c r="DJ448" s="26">
        <f t="shared" si="2340"/>
        <v>0.99998811604050053</v>
      </c>
      <c r="DK448" s="26"/>
      <c r="DL448" s="26">
        <f t="shared" si="2341"/>
        <v>0.21717834242783279</v>
      </c>
      <c r="DM448" s="26">
        <f t="shared" si="2342"/>
        <v>0.15023546216966988</v>
      </c>
      <c r="DN448" s="26">
        <f t="shared" si="2343"/>
        <v>0.37326306919903796</v>
      </c>
      <c r="DO448" s="26">
        <f t="shared" si="2344"/>
        <v>0.25932312620345943</v>
      </c>
      <c r="DP448" s="26"/>
      <c r="DQ448" s="26">
        <f t="shared" si="2345"/>
        <v>1</v>
      </c>
      <c r="DR448" s="26"/>
      <c r="DS448" s="26"/>
      <c r="DT448" s="26">
        <f t="shared" si="2346"/>
        <v>1.134947945510443E-3</v>
      </c>
      <c r="DU448" s="26">
        <f t="shared" si="2347"/>
        <v>-3.7267539278568385E-4</v>
      </c>
      <c r="DV448" s="26">
        <f t="shared" si="2348"/>
        <v>3.3459138037872163E-2</v>
      </c>
      <c r="DW448" s="26">
        <f t="shared" si="2349"/>
        <v>-1.2767642589297959E-2</v>
      </c>
      <c r="DX448" s="26"/>
      <c r="DZ448" s="26">
        <f t="shared" si="2361"/>
        <v>1.0094126354413384</v>
      </c>
      <c r="EA448" s="26">
        <f t="shared" si="2350"/>
        <v>0.98005132297526321</v>
      </c>
      <c r="EB448" s="26">
        <f t="shared" si="2393"/>
        <v>1.1787596288789945</v>
      </c>
      <c r="ED448" s="26">
        <f t="shared" si="2321"/>
        <v>2.6324418068410214E-2</v>
      </c>
      <c r="EE448" s="26">
        <f t="shared" si="2322"/>
        <v>3.4630115598700752E-2</v>
      </c>
      <c r="EF448" s="26">
        <f t="shared" si="2323"/>
        <v>-2.443566648163726E-2</v>
      </c>
      <c r="EG448" s="26">
        <f t="shared" si="2324"/>
        <v>1.5367881449851892E-2</v>
      </c>
      <c r="EH448" s="26"/>
      <c r="EJ448" s="26">
        <f t="shared" si="2325"/>
        <v>1.0058008401848673</v>
      </c>
      <c r="EK448" s="26">
        <f t="shared" si="2351"/>
        <v>0.9188000540962119</v>
      </c>
      <c r="EL448" s="26">
        <f t="shared" si="2394"/>
        <v>1.0499894325994785</v>
      </c>
      <c r="EM448" s="26">
        <v>0.99461185596796919</v>
      </c>
      <c r="EN448" s="26"/>
      <c r="EO448" s="26">
        <f t="shared" si="2352"/>
        <v>4.8578172200109482E-3</v>
      </c>
      <c r="EP448" s="26">
        <f t="shared" si="2353"/>
        <v>3.7910759558055257E-2</v>
      </c>
      <c r="EQ448" s="26">
        <f t="shared" si="2354"/>
        <v>-3.5788584385491047E-2</v>
      </c>
      <c r="ER448" s="26">
        <f t="shared" si="2355"/>
        <v>-2.4354264372314693E-2</v>
      </c>
      <c r="EU448" s="26">
        <f t="shared" si="2356"/>
        <v>0.98715952383571526</v>
      </c>
      <c r="EV448" s="26">
        <f t="shared" si="2357"/>
        <v>0.86543115824158778</v>
      </c>
      <c r="EW448" s="26">
        <f t="shared" si="2395"/>
        <v>1.0299709023923116</v>
      </c>
      <c r="EX448" s="26"/>
      <c r="EY448" s="26">
        <f t="shared" si="2326"/>
        <v>-3.7228692745005219E-3</v>
      </c>
      <c r="EZ448" s="26">
        <f t="shared" si="2327"/>
        <v>-3.8283434950840564E-2</v>
      </c>
      <c r="FA448" s="26">
        <f t="shared" si="2328"/>
        <v>2.6303859905597516E-2</v>
      </c>
      <c r="FB448" s="26">
        <f t="shared" si="2329"/>
        <v>1.1586621783017167E-2</v>
      </c>
      <c r="FC448" s="26"/>
      <c r="FD448" s="26"/>
      <c r="FE448" s="26">
        <f t="shared" si="2358"/>
        <v>1.006282535195689</v>
      </c>
      <c r="FF448" s="26">
        <f t="shared" si="2359"/>
        <v>1.0544778683108587</v>
      </c>
      <c r="FG448" s="26">
        <f t="shared" si="2396"/>
        <v>1.0077076028912395</v>
      </c>
      <c r="FW448" s="26">
        <f t="shared" si="2397"/>
        <v>0.85595703739105278</v>
      </c>
      <c r="FY448" s="8">
        <f t="shared" si="2360"/>
        <v>33</v>
      </c>
      <c r="FZ448" t="b">
        <f t="shared" si="2330"/>
        <v>0</v>
      </c>
    </row>
    <row r="449" spans="1:182" x14ac:dyDescent="0.2">
      <c r="A449" t="s">
        <v>563</v>
      </c>
      <c r="B449" s="1">
        <f t="shared" si="2334"/>
        <v>1983</v>
      </c>
      <c r="C449" s="42">
        <f t="shared" si="2362"/>
        <v>15425.468999999999</v>
      </c>
      <c r="D449" s="42">
        <f t="shared" si="2362"/>
        <v>10938.501</v>
      </c>
      <c r="E449" s="42">
        <f t="shared" si="2362"/>
        <v>27371.96</v>
      </c>
      <c r="F449" s="42">
        <f t="shared" si="2362"/>
        <v>19176.667000000001</v>
      </c>
      <c r="G449" s="42"/>
      <c r="H449" s="42">
        <f t="shared" si="2268"/>
        <v>72912.597000000009</v>
      </c>
      <c r="I449" s="1"/>
      <c r="J449" s="1"/>
      <c r="K449" s="525"/>
      <c r="L449" s="42">
        <f>[11]National!H373</f>
        <v>15220.927189192891</v>
      </c>
      <c r="M449" s="42">
        <f>[10]Commercial_Total!D375</f>
        <v>10818.764009733271</v>
      </c>
      <c r="N449" s="42">
        <f>[12]Total_Industrial!F379</f>
        <v>24836.927687359901</v>
      </c>
      <c r="O449" s="42">
        <f t="shared" si="2363"/>
        <v>18416.191951597593</v>
      </c>
      <c r="P449" s="42"/>
      <c r="Q449" s="42">
        <f t="shared" si="2364"/>
        <v>69292.810837883662</v>
      </c>
      <c r="R449" s="27"/>
      <c r="S449" s="27"/>
      <c r="T449" s="51">
        <f t="shared" si="2365"/>
        <v>0.98673999404445289</v>
      </c>
      <c r="U449" s="51">
        <f t="shared" si="2366"/>
        <v>0.98905361984546802</v>
      </c>
      <c r="V449" s="51">
        <f t="shared" si="2367"/>
        <v>0.90738579507495631</v>
      </c>
      <c r="W449" s="51">
        <f t="shared" si="2368"/>
        <v>0.96034373186944277</v>
      </c>
      <c r="X449" s="51"/>
      <c r="Y449" s="51">
        <f t="shared" si="2369"/>
        <v>0.95035444750217379</v>
      </c>
      <c r="Z449" s="218"/>
      <c r="AA449" s="231">
        <f t="shared" si="2370"/>
        <v>84941.020785206041</v>
      </c>
      <c r="AB449" s="231">
        <f t="shared" si="2306"/>
        <v>55948.968379792685</v>
      </c>
      <c r="AC449" s="231">
        <f t="shared" si="2371"/>
        <v>1539.6167326602758</v>
      </c>
      <c r="AD449" s="277">
        <f t="shared" si="2371"/>
        <v>0.95430002938086766</v>
      </c>
      <c r="AE449" s="23"/>
      <c r="AF449" s="42">
        <f t="shared" si="2381"/>
        <v>7117.7</v>
      </c>
      <c r="AI449" s="267">
        <f t="shared" si="2382"/>
        <v>179.19406958485575</v>
      </c>
      <c r="AJ449" s="267">
        <f t="shared" si="2383"/>
        <v>193.36842703324498</v>
      </c>
      <c r="AK449" s="267">
        <f t="shared" si="2372"/>
        <v>16.131889944093178</v>
      </c>
      <c r="AL449" s="51">
        <f t="shared" si="2384"/>
        <v>19.298115251600361</v>
      </c>
      <c r="AO449" s="34">
        <f t="shared" si="2385"/>
        <v>9.7352811776112596</v>
      </c>
      <c r="AP449" s="34">
        <f t="shared" si="2398"/>
        <v>10.243842392907823</v>
      </c>
      <c r="AR449" s="26">
        <f t="shared" si="2386"/>
        <v>0.97143358052169382</v>
      </c>
      <c r="AS449" s="26">
        <f t="shared" si="2387"/>
        <v>0.97970216063894178</v>
      </c>
      <c r="AT449" s="26">
        <f t="shared" si="2373"/>
        <v>1.3363540346779141</v>
      </c>
      <c r="AU449" s="26">
        <f t="shared" si="2374"/>
        <v>0.995659171725503</v>
      </c>
      <c r="AV449" s="26"/>
      <c r="AW449" s="26">
        <f t="shared" si="2388"/>
        <v>1.1265866178862662</v>
      </c>
      <c r="AZ449" s="34">
        <f t="shared" si="2308"/>
        <v>11.93377366076205</v>
      </c>
      <c r="BA449" s="34">
        <f t="shared" si="2309"/>
        <v>7.8605403964472629</v>
      </c>
      <c r="BB449" s="34">
        <f t="shared" si="2310"/>
        <v>0.21630817998233642</v>
      </c>
      <c r="BC449" s="368">
        <f t="shared" si="2311"/>
        <v>1.3407421349324468E-4</v>
      </c>
      <c r="BE449" s="26"/>
      <c r="BF449" s="26"/>
      <c r="BG449" s="26"/>
      <c r="BI449" s="258">
        <f>[11]National!CQ373</f>
        <v>1.0134512088377432</v>
      </c>
      <c r="BJ449" s="258">
        <f>[10]Commercial_Total!Y375</f>
        <v>0.96297707622879991</v>
      </c>
      <c r="BK449" s="258">
        <f>[12]Total_Industrial!Z379</f>
        <v>1.1053765338225101</v>
      </c>
      <c r="BL449" s="258">
        <f t="shared" si="2375"/>
        <v>1.006201793613424</v>
      </c>
      <c r="BM449" s="1"/>
      <c r="BO449" s="258">
        <f>[11]National!CU373</f>
        <v>0.95854005802189834</v>
      </c>
      <c r="BP449" s="258">
        <f>[10]Commercial_Total!X375</f>
        <v>1.0173681023390924</v>
      </c>
      <c r="BQ449" s="258">
        <f>[12]Total_Industrial!AD379</f>
        <v>1.1829546326349827</v>
      </c>
      <c r="BR449" s="258">
        <f t="shared" si="2376"/>
        <v>0.98952235828355972</v>
      </c>
      <c r="BS449" s="1"/>
      <c r="CA449" s="83">
        <f t="shared" si="2335"/>
        <v>0.89518431412005883</v>
      </c>
      <c r="CB449" s="83">
        <f t="shared" si="2389"/>
        <v>1.0670169553538054</v>
      </c>
      <c r="CC449" s="83">
        <f t="shared" si="2390"/>
        <v>1.1177308698771444</v>
      </c>
      <c r="CD449" s="83">
        <f t="shared" si="2279"/>
        <v>1.0321259500997881</v>
      </c>
      <c r="CE449" s="83">
        <f t="shared" si="2280"/>
        <v>1.0089713754938558</v>
      </c>
      <c r="CF449" s="83">
        <f t="shared" si="2281"/>
        <v>1.012773633025299</v>
      </c>
      <c r="CG449" s="84">
        <f t="shared" si="2312"/>
        <v>0.94413998942311161</v>
      </c>
      <c r="CH449" s="84">
        <f t="shared" si="2391"/>
        <v>1.0005751421217883</v>
      </c>
      <c r="CI449" s="9"/>
      <c r="CJ449" s="84">
        <f t="shared" si="2313"/>
        <v>1.0413855395550862</v>
      </c>
      <c r="CK449" s="26"/>
      <c r="CL449" s="87">
        <f t="shared" si="2283"/>
        <v>1.2663081611217926</v>
      </c>
      <c r="CM449" s="87">
        <f t="shared" si="2314"/>
        <v>2.7204979421933148E-3</v>
      </c>
      <c r="CN449" s="92">
        <f t="shared" si="2315"/>
        <v>1</v>
      </c>
      <c r="CO449" s="92">
        <f t="shared" si="2316"/>
        <v>1</v>
      </c>
      <c r="CP449" s="5">
        <f t="shared" si="2284"/>
        <v>1</v>
      </c>
      <c r="CQ449" s="91">
        <f t="shared" si="2285"/>
        <v>1</v>
      </c>
      <c r="CR449" s="37">
        <f t="shared" si="2286"/>
        <v>0.94413998942311161</v>
      </c>
      <c r="CS449">
        <f t="shared" si="2287"/>
        <v>1.0413855395550862</v>
      </c>
      <c r="CT449" s="84">
        <f t="shared" si="2288"/>
        <v>1.1248564270472341</v>
      </c>
      <c r="CU449" s="205"/>
      <c r="CV449" s="244"/>
      <c r="CW449" s="5"/>
      <c r="CX449" s="26">
        <f t="shared" si="2399"/>
        <v>0.21966098654597122</v>
      </c>
      <c r="CY449" s="26">
        <f t="shared" si="2400"/>
        <v>0.15613111777273225</v>
      </c>
      <c r="CZ449" s="26">
        <f t="shared" si="2401"/>
        <v>0.35843440880855554</v>
      </c>
      <c r="DA449" s="26">
        <f t="shared" si="2392"/>
        <v>0.26577348687274094</v>
      </c>
      <c r="DB449" s="26"/>
      <c r="DC449">
        <f t="shared" si="2320"/>
        <v>0.99999999999999989</v>
      </c>
      <c r="DE449" s="26">
        <f t="shared" si="2336"/>
        <v>0.21908742265591741</v>
      </c>
      <c r="DF449" s="26">
        <f t="shared" si="2337"/>
        <v>0.15389146553680227</v>
      </c>
      <c r="DG449" s="26">
        <f t="shared" si="2338"/>
        <v>0.36523245141540162</v>
      </c>
      <c r="DH449" s="26">
        <f t="shared" si="2339"/>
        <v>0.26171391703933428</v>
      </c>
      <c r="DI449" s="26"/>
      <c r="DJ449" s="26">
        <f t="shared" si="2340"/>
        <v>0.99992525664745568</v>
      </c>
      <c r="DK449" s="26"/>
      <c r="DL449" s="26">
        <f t="shared" si="2341"/>
        <v>0.21910379920842543</v>
      </c>
      <c r="DM449" s="26">
        <f t="shared" si="2342"/>
        <v>0.15390296876065396</v>
      </c>
      <c r="DN449" s="26">
        <f t="shared" si="2343"/>
        <v>0.36525975215382711</v>
      </c>
      <c r="DO449" s="26">
        <f t="shared" si="2344"/>
        <v>0.26173347987709339</v>
      </c>
      <c r="DP449" s="26"/>
      <c r="DQ449" s="26">
        <f t="shared" si="2345"/>
        <v>0.99999999999999989</v>
      </c>
      <c r="DR449" s="26"/>
      <c r="DS449" s="26"/>
      <c r="DT449" s="26">
        <f t="shared" si="2346"/>
        <v>-2.4198411512383042E-2</v>
      </c>
      <c r="DU449" s="26">
        <f t="shared" si="2347"/>
        <v>-5.0370807278936943E-3</v>
      </c>
      <c r="DV449" s="26">
        <f t="shared" si="2348"/>
        <v>-9.2734515579767182E-2</v>
      </c>
      <c r="DW449" s="26">
        <f t="shared" si="2349"/>
        <v>-2.6202015859932839E-2</v>
      </c>
      <c r="DX449" s="26"/>
      <c r="DZ449" s="26">
        <f t="shared" si="2361"/>
        <v>0.95427125216103414</v>
      </c>
      <c r="EA449" s="26">
        <f t="shared" si="2350"/>
        <v>0.93523480315768248</v>
      </c>
      <c r="EB449" s="26">
        <f t="shared" si="2393"/>
        <v>1.1248564270472341</v>
      </c>
      <c r="ED449" s="26">
        <f t="shared" si="2321"/>
        <v>-3.4536925628575688E-2</v>
      </c>
      <c r="EE449" s="26">
        <f t="shared" si="2322"/>
        <v>-2.99625716034141E-2</v>
      </c>
      <c r="EF449" s="26">
        <f t="shared" si="2323"/>
        <v>-8.6919038848694511E-3</v>
      </c>
      <c r="EG449" s="26">
        <f t="shared" si="2324"/>
        <v>-6.9005029367976674E-3</v>
      </c>
      <c r="EH449" s="26"/>
      <c r="EJ449" s="26">
        <f t="shared" si="2325"/>
        <v>0.98298698830190567</v>
      </c>
      <c r="EK449" s="26">
        <f t="shared" si="2351"/>
        <v>0.9031684980276633</v>
      </c>
      <c r="EL449" s="26">
        <f t="shared" si="2394"/>
        <v>1.0321259500997881</v>
      </c>
      <c r="EM449" s="26">
        <v>0.97407801486493151</v>
      </c>
      <c r="EN449" s="26"/>
      <c r="EO449" s="26">
        <f t="shared" si="2352"/>
        <v>-2.7514062830952618E-2</v>
      </c>
      <c r="EP449" s="26">
        <f t="shared" si="2353"/>
        <v>-4.2871807681084492E-2</v>
      </c>
      <c r="EQ449" s="26">
        <f t="shared" si="2354"/>
        <v>9.9033387697004711E-3</v>
      </c>
      <c r="ER449" s="26">
        <f t="shared" si="2355"/>
        <v>-2.9910465806168973E-2</v>
      </c>
      <c r="EU449" s="26">
        <f t="shared" si="2356"/>
        <v>0.98330315028602422</v>
      </c>
      <c r="EV449" s="26">
        <f t="shared" si="2357"/>
        <v>0.85098118425463598</v>
      </c>
      <c r="EW449" s="26">
        <f t="shared" si="2395"/>
        <v>1.012773633025299</v>
      </c>
      <c r="EX449" s="26"/>
      <c r="EY449" s="26">
        <f t="shared" si="2326"/>
        <v>3.3156513185694809E-3</v>
      </c>
      <c r="EZ449" s="26">
        <f t="shared" si="2327"/>
        <v>3.7834726953190664E-2</v>
      </c>
      <c r="FA449" s="26">
        <f t="shared" si="2328"/>
        <v>-1.7156703852584727E-2</v>
      </c>
      <c r="FB449" s="26">
        <f t="shared" si="2329"/>
        <v>3.7084499462361107E-3</v>
      </c>
      <c r="FC449" s="26"/>
      <c r="FD449" s="26"/>
      <c r="FE449" s="26">
        <f t="shared" si="2358"/>
        <v>1.0012541064481308</v>
      </c>
      <c r="FF449" s="26">
        <f t="shared" si="2359"/>
        <v>1.0558002958049186</v>
      </c>
      <c r="FG449" s="26">
        <f t="shared" si="2396"/>
        <v>1.0089713754938558</v>
      </c>
      <c r="FW449" s="26">
        <f t="shared" si="2397"/>
        <v>0.89518431412005883</v>
      </c>
      <c r="FY449" s="8">
        <f t="shared" si="2360"/>
        <v>34</v>
      </c>
      <c r="FZ449" t="b">
        <f t="shared" si="2330"/>
        <v>0</v>
      </c>
    </row>
    <row r="450" spans="1:182" x14ac:dyDescent="0.2">
      <c r="A450" t="s">
        <v>563</v>
      </c>
      <c r="B450" s="1">
        <f t="shared" si="2334"/>
        <v>1984</v>
      </c>
      <c r="C450" s="42">
        <f t="shared" si="2362"/>
        <v>15959.927</v>
      </c>
      <c r="D450" s="42">
        <f t="shared" si="2362"/>
        <v>11443.999</v>
      </c>
      <c r="E450" s="42">
        <f t="shared" si="2362"/>
        <v>29508.353999999999</v>
      </c>
      <c r="F450" s="42">
        <f t="shared" si="2362"/>
        <v>19655.621999999999</v>
      </c>
      <c r="G450" s="42"/>
      <c r="H450" s="42">
        <f t="shared" si="2268"/>
        <v>76567.902000000002</v>
      </c>
      <c r="I450" s="1"/>
      <c r="J450" s="1"/>
      <c r="K450" s="525"/>
      <c r="L450" s="42">
        <f>[11]National!H374</f>
        <v>15924.54542477764</v>
      </c>
      <c r="M450" s="42">
        <f>[10]Commercial_Total!D376</f>
        <v>11465.230254167585</v>
      </c>
      <c r="N450" s="42">
        <f>[12]Total_Industrial!F380</f>
        <v>24251.789322576042</v>
      </c>
      <c r="O450" s="42">
        <f t="shared" si="2363"/>
        <v>19040.996312836553</v>
      </c>
      <c r="P450" s="42"/>
      <c r="Q450" s="42">
        <f t="shared" si="2364"/>
        <v>70682.561314357823</v>
      </c>
      <c r="R450" s="27"/>
      <c r="S450" s="27"/>
      <c r="T450" s="51">
        <f t="shared" si="2365"/>
        <v>0.99778309918194741</v>
      </c>
      <c r="U450" s="51">
        <f t="shared" si="2366"/>
        <v>1.001855230341036</v>
      </c>
      <c r="V450" s="51">
        <f t="shared" si="2367"/>
        <v>0.82186181318605711</v>
      </c>
      <c r="W450" s="51">
        <f t="shared" si="2368"/>
        <v>0.96873028555578411</v>
      </c>
      <c r="X450" s="51"/>
      <c r="Y450" s="51">
        <f t="shared" si="2369"/>
        <v>0.92313566740222064</v>
      </c>
      <c r="Z450" s="218"/>
      <c r="AA450" s="231">
        <f t="shared" si="2370"/>
        <v>86136.082150429764</v>
      </c>
      <c r="AB450" s="231">
        <f t="shared" si="2306"/>
        <v>56945.76865771367</v>
      </c>
      <c r="AC450" s="231">
        <f t="shared" si="2371"/>
        <v>1705.6793955608432</v>
      </c>
      <c r="AD450" s="277">
        <f t="shared" si="2371"/>
        <v>0.98566238940932693</v>
      </c>
      <c r="AE450" s="23"/>
      <c r="AF450" s="42">
        <f t="shared" si="2381"/>
        <v>7632.8</v>
      </c>
      <c r="AI450" s="267">
        <f t="shared" si="2382"/>
        <v>184.87659326049561</v>
      </c>
      <c r="AJ450" s="267">
        <f t="shared" si="2383"/>
        <v>201.3359468915439</v>
      </c>
      <c r="AK450" s="267">
        <f t="shared" si="2372"/>
        <v>14.218257772060282</v>
      </c>
      <c r="AL450" s="51">
        <f t="shared" si="2384"/>
        <v>19.317969841831093</v>
      </c>
      <c r="AO450" s="34">
        <f t="shared" si="2385"/>
        <v>9.2603712024889706</v>
      </c>
      <c r="AP450" s="34">
        <f t="shared" si="2398"/>
        <v>10.03143040561786</v>
      </c>
      <c r="AR450" s="26">
        <f t="shared" si="2386"/>
        <v>1.0022392558066791</v>
      </c>
      <c r="AS450" s="26">
        <f t="shared" si="2387"/>
        <v>1.0200696422380298</v>
      </c>
      <c r="AT450" s="26">
        <f t="shared" si="2373"/>
        <v>1.1778301368055515</v>
      </c>
      <c r="AU450" s="26">
        <f t="shared" si="2374"/>
        <v>0.9966835414427706</v>
      </c>
      <c r="AV450" s="26"/>
      <c r="AW450" s="26">
        <f t="shared" si="2388"/>
        <v>1.0716290657711922</v>
      </c>
      <c r="AZ450" s="34">
        <f t="shared" si="2308"/>
        <v>11.284991372815973</v>
      </c>
      <c r="BA450" s="34">
        <f t="shared" si="2309"/>
        <v>7.4606656348540072</v>
      </c>
      <c r="BB450" s="34">
        <f t="shared" si="2310"/>
        <v>0.22346706261933277</v>
      </c>
      <c r="BC450" s="368">
        <f t="shared" si="2311"/>
        <v>1.2913509975491654E-4</v>
      </c>
      <c r="BE450" s="26"/>
      <c r="BF450" s="26"/>
      <c r="BG450" s="26"/>
      <c r="BI450" s="258">
        <f>[11]National!CQ374</f>
        <v>1.0423345096126961</v>
      </c>
      <c r="BJ450" s="258">
        <f>[10]Commercial_Total!Y376</f>
        <v>1.0186943763127503</v>
      </c>
      <c r="BK450" s="258">
        <f>[12]Total_Industrial!Z380</f>
        <v>1.0811453218445499</v>
      </c>
      <c r="BL450" s="258">
        <f t="shared" si="2375"/>
        <v>1.0018455894501068</v>
      </c>
      <c r="BM450" s="1"/>
      <c r="BO450" s="258">
        <f>[11]National!CU374</f>
        <v>0.96153321852414164</v>
      </c>
      <c r="BP450" s="258">
        <f>[10]Commercial_Total!X376</f>
        <v>1.0013500279939282</v>
      </c>
      <c r="BQ450" s="258">
        <f>[12]Total_Industrial!AD380</f>
        <v>1.1699278060222214</v>
      </c>
      <c r="BR450" s="258">
        <f t="shared" si="2376"/>
        <v>0.99484746146342817</v>
      </c>
      <c r="BS450" s="1"/>
      <c r="CA450" s="83">
        <f t="shared" si="2335"/>
        <v>0.95996780319704189</v>
      </c>
      <c r="CB450" s="83">
        <f t="shared" si="2389"/>
        <v>1.0448917426391209</v>
      </c>
      <c r="CC450" s="83">
        <f t="shared" si="2390"/>
        <v>1.0632053220349795</v>
      </c>
      <c r="CD450" s="83">
        <f t="shared" si="2279"/>
        <v>1.0123252566337484</v>
      </c>
      <c r="CE450" s="83">
        <f t="shared" si="2280"/>
        <v>1.0046622813979513</v>
      </c>
      <c r="CF450" s="83">
        <f t="shared" si="2281"/>
        <v>1.0191430508011246</v>
      </c>
      <c r="CG450" s="84">
        <f t="shared" si="2312"/>
        <v>0.99502039969629108</v>
      </c>
      <c r="CH450" s="84">
        <f t="shared" si="2391"/>
        <v>1.020642877341323</v>
      </c>
      <c r="CI450" s="9"/>
      <c r="CJ450" s="84">
        <f t="shared" si="2313"/>
        <v>1.0170450018464283</v>
      </c>
      <c r="CK450" s="26"/>
      <c r="CL450" s="87">
        <f t="shared" si="2283"/>
        <v>1.2001656182221412</v>
      </c>
      <c r="CM450" s="87">
        <f t="shared" si="2314"/>
        <v>2.4296103601438215E-3</v>
      </c>
      <c r="CN450" s="92">
        <f t="shared" si="2315"/>
        <v>1</v>
      </c>
      <c r="CO450" s="92">
        <f t="shared" si="2316"/>
        <v>1</v>
      </c>
      <c r="CP450" s="5">
        <f t="shared" si="2284"/>
        <v>1</v>
      </c>
      <c r="CQ450" s="91">
        <f t="shared" si="2285"/>
        <v>1</v>
      </c>
      <c r="CR450" s="37">
        <f t="shared" si="2286"/>
        <v>0.99502039969629108</v>
      </c>
      <c r="CS450">
        <f t="shared" si="2287"/>
        <v>1.0170450018464283</v>
      </c>
      <c r="CT450" s="84">
        <f t="shared" si="2288"/>
        <v>1.090911739949743</v>
      </c>
      <c r="CU450" s="205"/>
      <c r="CV450" s="244"/>
      <c r="CW450" s="5"/>
      <c r="CX450" s="26">
        <f t="shared" si="2399"/>
        <v>0.22529666623078173</v>
      </c>
      <c r="CY450" s="26">
        <f t="shared" si="2400"/>
        <v>0.16220733998555087</v>
      </c>
      <c r="CZ450" s="26">
        <f t="shared" si="2401"/>
        <v>0.3431085245300774</v>
      </c>
      <c r="DA450" s="26">
        <f t="shared" si="2392"/>
        <v>0.26938746925358992</v>
      </c>
      <c r="DB450" s="26"/>
      <c r="DC450">
        <f t="shared" si="2320"/>
        <v>0.99999999999999989</v>
      </c>
      <c r="DE450" s="26">
        <f t="shared" si="2336"/>
        <v>0.22246692928457221</v>
      </c>
      <c r="DF450" s="26">
        <f t="shared" si="2337"/>
        <v>0.15914989721964884</v>
      </c>
      <c r="DG450" s="26">
        <f t="shared" si="2338"/>
        <v>0.3507156581037153</v>
      </c>
      <c r="DH450" s="26">
        <f t="shared" si="2339"/>
        <v>0.26757641043100722</v>
      </c>
      <c r="DI450" s="26"/>
      <c r="DJ450" s="26">
        <f t="shared" si="2340"/>
        <v>0.99990889503894353</v>
      </c>
      <c r="DK450" s="26"/>
      <c r="DL450" s="26">
        <f t="shared" si="2341"/>
        <v>0.22248719897217012</v>
      </c>
      <c r="DM450" s="26">
        <f t="shared" si="2342"/>
        <v>0.15916439788591982</v>
      </c>
      <c r="DN450" s="26">
        <f t="shared" si="2343"/>
        <v>0.35074761295133389</v>
      </c>
      <c r="DO450" s="26">
        <f t="shared" si="2344"/>
        <v>0.2676007901905762</v>
      </c>
      <c r="DP450" s="26"/>
      <c r="DQ450" s="26">
        <f t="shared" si="2345"/>
        <v>1</v>
      </c>
      <c r="DR450" s="26"/>
      <c r="DS450" s="26"/>
      <c r="DT450" s="26">
        <f t="shared" si="2346"/>
        <v>3.1219132877018399E-2</v>
      </c>
      <c r="DU450" s="26">
        <f t="shared" si="2347"/>
        <v>4.0377572894615542E-2</v>
      </c>
      <c r="DV450" s="26">
        <f t="shared" si="2348"/>
        <v>-0.1262711574536424</v>
      </c>
      <c r="DW450" s="26">
        <f t="shared" si="2349"/>
        <v>1.0283068276983739E-3</v>
      </c>
      <c r="DX450" s="26"/>
      <c r="DZ450" s="26">
        <f t="shared" si="2361"/>
        <v>0.96982309361329211</v>
      </c>
      <c r="EA450" s="26">
        <f t="shared" si="2350"/>
        <v>0.90701231005320193</v>
      </c>
      <c r="EB450" s="26">
        <f t="shared" si="2393"/>
        <v>1.090911739949743</v>
      </c>
      <c r="ED450" s="26">
        <f t="shared" si="2321"/>
        <v>-5.5898857217541863E-2</v>
      </c>
      <c r="EE450" s="26">
        <f t="shared" si="2322"/>
        <v>-5.2210719379027486E-2</v>
      </c>
      <c r="EF450" s="26">
        <f t="shared" si="2323"/>
        <v>3.2559882354887958E-2</v>
      </c>
      <c r="EG450" s="26">
        <f t="shared" si="2324"/>
        <v>-3.7534337418448256E-2</v>
      </c>
      <c r="EH450" s="26"/>
      <c r="EJ450" s="26">
        <f t="shared" si="2325"/>
        <v>0.98081562287613711</v>
      </c>
      <c r="EK450" s="26">
        <f t="shared" si="2351"/>
        <v>0.8858417729551078</v>
      </c>
      <c r="EL450" s="26">
        <f t="shared" si="2394"/>
        <v>1.0123252566337484</v>
      </c>
      <c r="EM450" s="26">
        <v>0.95823592983563788</v>
      </c>
      <c r="EN450" s="26"/>
      <c r="EO450" s="26">
        <f t="shared" si="2352"/>
        <v>2.8101373817122136E-2</v>
      </c>
      <c r="EP450" s="26">
        <f t="shared" si="2353"/>
        <v>5.6247456150392443E-2</v>
      </c>
      <c r="EQ450" s="26">
        <f t="shared" si="2354"/>
        <v>-2.2165069106101432E-2</v>
      </c>
      <c r="ER450" s="26">
        <f t="shared" si="2355"/>
        <v>-4.3387531925509317E-3</v>
      </c>
      <c r="EU450" s="26">
        <f t="shared" si="2356"/>
        <v>1.0062890833332607</v>
      </c>
      <c r="EV450" s="26">
        <f t="shared" si="2357"/>
        <v>0.85633307583745033</v>
      </c>
      <c r="EW450" s="26">
        <f t="shared" si="2395"/>
        <v>1.0191430508011246</v>
      </c>
      <c r="EX450" s="26"/>
      <c r="EY450" s="26">
        <f t="shared" si="2326"/>
        <v>3.1177590598962658E-3</v>
      </c>
      <c r="EZ450" s="26">
        <f t="shared" si="2327"/>
        <v>-1.5869883255776766E-2</v>
      </c>
      <c r="FA450" s="26">
        <f t="shared" si="2328"/>
        <v>-1.1073192188546337E-2</v>
      </c>
      <c r="FB450" s="26">
        <f t="shared" si="2329"/>
        <v>5.3670600202492796E-3</v>
      </c>
      <c r="FC450" s="26"/>
      <c r="FD450" s="26"/>
      <c r="FE450" s="26">
        <f t="shared" si="2358"/>
        <v>0.99572922066912428</v>
      </c>
      <c r="FF450" s="26">
        <f t="shared" si="2359"/>
        <v>1.0512912057240624</v>
      </c>
      <c r="FG450" s="26">
        <f t="shared" si="2396"/>
        <v>1.0046622813979513</v>
      </c>
      <c r="FW450" s="26">
        <f t="shared" si="2397"/>
        <v>0.95996780319704189</v>
      </c>
      <c r="FY450" s="8">
        <f t="shared" si="2360"/>
        <v>35</v>
      </c>
      <c r="FZ450" t="b">
        <f t="shared" si="2330"/>
        <v>0</v>
      </c>
    </row>
    <row r="451" spans="1:182" x14ac:dyDescent="0.2">
      <c r="A451" t="s">
        <v>563</v>
      </c>
      <c r="B451" s="1">
        <f t="shared" si="2334"/>
        <v>1985</v>
      </c>
      <c r="C451" s="42">
        <f t="shared" si="2362"/>
        <v>16041.743</v>
      </c>
      <c r="D451" s="42">
        <f t="shared" si="2362"/>
        <v>11451.355</v>
      </c>
      <c r="E451" s="42">
        <f t="shared" si="2362"/>
        <v>28756.987000000001</v>
      </c>
      <c r="F451" s="42">
        <f t="shared" si="2362"/>
        <v>20087.952000000001</v>
      </c>
      <c r="G451" s="42"/>
      <c r="H451" s="42">
        <f t="shared" si="2268"/>
        <v>76338.036999999997</v>
      </c>
      <c r="I451" s="1"/>
      <c r="J451" s="1"/>
      <c r="K451" s="525"/>
      <c r="L451" s="42">
        <f>[11]National!H375</f>
        <v>16019.580999999998</v>
      </c>
      <c r="M451" s="42">
        <f>[10]Commercial_Total!D377</f>
        <v>11481.60288615133</v>
      </c>
      <c r="N451" s="42">
        <f>[12]Total_Industrial!F381</f>
        <v>21825.170171788392</v>
      </c>
      <c r="O451" s="42">
        <f t="shared" si="2363"/>
        <v>19382.250271602712</v>
      </c>
      <c r="P451" s="42"/>
      <c r="Q451" s="42">
        <f t="shared" si="2364"/>
        <v>68708.604329542432</v>
      </c>
      <c r="R451" s="27"/>
      <c r="S451" s="27"/>
      <c r="T451" s="51">
        <f t="shared" si="2365"/>
        <v>0.9986184793011581</v>
      </c>
      <c r="U451" s="51">
        <f t="shared" si="2366"/>
        <v>1.0026414241940216</v>
      </c>
      <c r="V451" s="51">
        <f t="shared" si="2367"/>
        <v>0.75895190868877849</v>
      </c>
      <c r="W451" s="51">
        <f t="shared" si="2368"/>
        <v>0.96486940388959064</v>
      </c>
      <c r="X451" s="51"/>
      <c r="Y451" s="51">
        <f t="shared" si="2369"/>
        <v>0.90005725886745602</v>
      </c>
      <c r="Z451" s="218"/>
      <c r="AA451" s="231">
        <f t="shared" si="2370"/>
        <v>86844.16267424557</v>
      </c>
      <c r="AB451" s="231">
        <f t="shared" si="2306"/>
        <v>58171.601888383011</v>
      </c>
      <c r="AC451" s="231">
        <f t="shared" si="2371"/>
        <v>1807.9812295819006</v>
      </c>
      <c r="AD451" s="277">
        <f t="shared" si="2371"/>
        <v>1</v>
      </c>
      <c r="AE451" s="23"/>
      <c r="AF451" s="42">
        <f t="shared" si="2381"/>
        <v>7951.1</v>
      </c>
      <c r="AI451" s="267">
        <f t="shared" si="2382"/>
        <v>184.46353222484061</v>
      </c>
      <c r="AJ451" s="267">
        <f t="shared" si="2383"/>
        <v>197.37470713255755</v>
      </c>
      <c r="AK451" s="267">
        <f t="shared" si="2372"/>
        <v>12.0715690045275</v>
      </c>
      <c r="AL451" s="51">
        <f t="shared" si="2384"/>
        <v>19.382250271602711</v>
      </c>
      <c r="AO451" s="34">
        <f t="shared" si="2385"/>
        <v>8.6413960746994043</v>
      </c>
      <c r="AP451" s="34">
        <f t="shared" si="2398"/>
        <v>9.600940373030145</v>
      </c>
      <c r="AR451" s="26">
        <f t="shared" si="2386"/>
        <v>1</v>
      </c>
      <c r="AS451" s="26">
        <f t="shared" si="2387"/>
        <v>1</v>
      </c>
      <c r="AT451" s="26">
        <f t="shared" si="2373"/>
        <v>1</v>
      </c>
      <c r="AU451" s="26">
        <f t="shared" si="2374"/>
        <v>1</v>
      </c>
      <c r="AV451" s="26"/>
      <c r="AW451" s="26">
        <f t="shared" si="2388"/>
        <v>1</v>
      </c>
      <c r="AZ451" s="34">
        <f t="shared" si="2308"/>
        <v>10.922282787821253</v>
      </c>
      <c r="BA451" s="34">
        <f t="shared" si="2309"/>
        <v>7.3161703271727196</v>
      </c>
      <c r="BB451" s="34">
        <f t="shared" si="2310"/>
        <v>0.22738756015921074</v>
      </c>
      <c r="BC451" s="368">
        <f t="shared" si="2311"/>
        <v>1.2576876155500496E-4</v>
      </c>
      <c r="BE451" s="26"/>
      <c r="BF451" s="26"/>
      <c r="BG451" s="26"/>
      <c r="BI451" s="258">
        <f>[11]National!CQ375</f>
        <v>1</v>
      </c>
      <c r="BJ451" s="258">
        <f>[10]Commercial_Total!Y377</f>
        <v>1</v>
      </c>
      <c r="BK451" s="258">
        <f>[12]Total_Industrial!Z381</f>
        <v>1.0620120871984016</v>
      </c>
      <c r="BL451" s="258">
        <f t="shared" si="2375"/>
        <v>1</v>
      </c>
      <c r="BM451" s="1"/>
      <c r="BO451" s="258">
        <f>[11]National!CU375</f>
        <v>1</v>
      </c>
      <c r="BP451" s="258">
        <f>[10]Commercial_Total!X377</f>
        <v>1</v>
      </c>
      <c r="BQ451" s="258">
        <f>[12]Total_Industrial!AD381</f>
        <v>1.1185042256000666</v>
      </c>
      <c r="BR451" s="258">
        <f t="shared" si="2376"/>
        <v>1</v>
      </c>
      <c r="BS451" s="1"/>
      <c r="CA451" s="83">
        <f t="shared" si="2335"/>
        <v>1</v>
      </c>
      <c r="CB451" s="83">
        <f t="shared" si="2389"/>
        <v>1.000051130468055</v>
      </c>
      <c r="CC451" s="83">
        <f t="shared" si="2390"/>
        <v>0.99213931013512535</v>
      </c>
      <c r="CD451" s="83">
        <f t="shared" si="2279"/>
        <v>1</v>
      </c>
      <c r="CE451" s="83">
        <f t="shared" si="2280"/>
        <v>1</v>
      </c>
      <c r="CF451" s="83">
        <f t="shared" si="2281"/>
        <v>1</v>
      </c>
      <c r="CG451" s="84">
        <f t="shared" si="2312"/>
        <v>1</v>
      </c>
      <c r="CH451" s="84">
        <f t="shared" si="2391"/>
        <v>0.99213931013512535</v>
      </c>
      <c r="CI451" s="9"/>
      <c r="CJ451" s="84">
        <f t="shared" si="2313"/>
        <v>1</v>
      </c>
      <c r="CK451" s="26"/>
      <c r="CL451" s="87">
        <f t="shared" si="2283"/>
        <v>1</v>
      </c>
      <c r="CM451" s="87">
        <f t="shared" si="2314"/>
        <v>2.2852657487157542E-3</v>
      </c>
      <c r="CN451" s="92">
        <f t="shared" si="2315"/>
        <v>1</v>
      </c>
      <c r="CO451" s="92">
        <f t="shared" si="2316"/>
        <v>1</v>
      </c>
      <c r="CP451" s="5">
        <f t="shared" si="2284"/>
        <v>1</v>
      </c>
      <c r="CQ451" s="91">
        <f t="shared" si="2285"/>
        <v>1</v>
      </c>
      <c r="CR451" s="37">
        <f t="shared" si="2286"/>
        <v>1</v>
      </c>
      <c r="CS451">
        <f t="shared" si="2287"/>
        <v>1</v>
      </c>
      <c r="CT451" s="84">
        <f t="shared" si="2288"/>
        <v>1.0305408302028907</v>
      </c>
      <c r="CU451" s="205"/>
      <c r="CV451" s="244"/>
      <c r="CW451" s="5"/>
      <c r="CX451" s="26">
        <f t="shared" si="2399"/>
        <v>0.23315247276987852</v>
      </c>
      <c r="CY451" s="26">
        <f t="shared" si="2400"/>
        <v>0.16710575041057296</v>
      </c>
      <c r="CZ451" s="26">
        <f t="shared" si="2401"/>
        <v>0.317648282697023</v>
      </c>
      <c r="DA451" s="26">
        <f t="shared" si="2392"/>
        <v>0.28209349412252555</v>
      </c>
      <c r="DB451" s="26"/>
      <c r="DC451">
        <f t="shared" si="2320"/>
        <v>1</v>
      </c>
      <c r="DE451" s="26">
        <f t="shared" si="2336"/>
        <v>0.2292021320679356</v>
      </c>
      <c r="DF451" s="26">
        <f t="shared" si="2337"/>
        <v>0.16464440080758375</v>
      </c>
      <c r="DG451" s="26">
        <f t="shared" si="2338"/>
        <v>0.33021483340801538</v>
      </c>
      <c r="DH451" s="26">
        <f t="shared" si="2339"/>
        <v>0.27569168401469546</v>
      </c>
      <c r="DI451" s="26"/>
      <c r="DJ451" s="26">
        <f t="shared" si="2340"/>
        <v>0.99975305029823014</v>
      </c>
      <c r="DK451" s="26"/>
      <c r="DL451" s="26">
        <f t="shared" si="2341"/>
        <v>0.22925874744724584</v>
      </c>
      <c r="DM451" s="26">
        <f t="shared" si="2342"/>
        <v>0.16468506973644112</v>
      </c>
      <c r="DN451" s="26">
        <f t="shared" si="2343"/>
        <v>0.33029640000549237</v>
      </c>
      <c r="DO451" s="26">
        <f t="shared" si="2344"/>
        <v>0.2757597828108207</v>
      </c>
      <c r="DP451" s="26"/>
      <c r="DQ451" s="26">
        <f t="shared" si="2345"/>
        <v>1</v>
      </c>
      <c r="DR451" s="26"/>
      <c r="DS451" s="26"/>
      <c r="DT451" s="26">
        <f t="shared" si="2346"/>
        <v>-2.236752409862579E-3</v>
      </c>
      <c r="DU451" s="26">
        <f t="shared" si="2347"/>
        <v>-1.9870901669382397E-2</v>
      </c>
      <c r="DV451" s="26">
        <f t="shared" si="2348"/>
        <v>-0.16367387857197174</v>
      </c>
      <c r="DW451" s="26">
        <f t="shared" si="2349"/>
        <v>3.3219701953637673E-3</v>
      </c>
      <c r="DX451" s="26"/>
      <c r="DZ451" s="26">
        <f t="shared" si="2361"/>
        <v>0.94466013377981095</v>
      </c>
      <c r="EA451" s="26">
        <f t="shared" si="2350"/>
        <v>0.85681837015479312</v>
      </c>
      <c r="EB451" s="26">
        <f t="shared" si="2393"/>
        <v>1.0305408302028907</v>
      </c>
      <c r="ED451" s="26">
        <f t="shared" si="2321"/>
        <v>-3.2668650813433217E-2</v>
      </c>
      <c r="EE451" s="26">
        <f t="shared" si="2322"/>
        <v>-1.9557625708223517E-2</v>
      </c>
      <c r="EF451" s="26">
        <f t="shared" si="2323"/>
        <v>1.7391842792470757E-2</v>
      </c>
      <c r="EG451" s="26">
        <f t="shared" si="2324"/>
        <v>-2.6414146155695411E-2</v>
      </c>
      <c r="EH451" s="26"/>
      <c r="EJ451" s="26">
        <f t="shared" si="2325"/>
        <v>0.98782480575982734</v>
      </c>
      <c r="EK451" s="26">
        <f t="shared" si="2351"/>
        <v>0.87505647730332048</v>
      </c>
      <c r="EL451" s="26">
        <f t="shared" si="2394"/>
        <v>1</v>
      </c>
      <c r="EM451" s="26">
        <v>0.94508357500568352</v>
      </c>
      <c r="EN451" s="26"/>
      <c r="EO451" s="26">
        <f t="shared" si="2352"/>
        <v>-4.1462918312902282E-2</v>
      </c>
      <c r="EP451" s="26">
        <f t="shared" si="2353"/>
        <v>-1.8521784143899846E-2</v>
      </c>
      <c r="EQ451" s="26">
        <f t="shared" si="2354"/>
        <v>-1.7855658112732643E-2</v>
      </c>
      <c r="ER451" s="26">
        <f t="shared" si="2355"/>
        <v>-1.8438884424838594E-3</v>
      </c>
      <c r="EU451" s="26">
        <f t="shared" si="2356"/>
        <v>0.9812165222673338</v>
      </c>
      <c r="EV451" s="26">
        <f t="shared" si="2357"/>
        <v>0.840248162575712</v>
      </c>
      <c r="EW451" s="26">
        <f t="shared" si="2395"/>
        <v>1</v>
      </c>
      <c r="EX451" s="26"/>
      <c r="EY451" s="26">
        <f t="shared" si="2326"/>
        <v>3.9226165903040143E-2</v>
      </c>
      <c r="EZ451" s="26">
        <f t="shared" si="2327"/>
        <v>-1.3491175254824721E-3</v>
      </c>
      <c r="FA451" s="26">
        <f t="shared" si="2328"/>
        <v>-4.494976279354386E-2</v>
      </c>
      <c r="FB451" s="26">
        <f t="shared" si="2329"/>
        <v>5.1658586378476867E-3</v>
      </c>
      <c r="FC451" s="26"/>
      <c r="FD451" s="26"/>
      <c r="FE451" s="26">
        <f t="shared" si="2358"/>
        <v>0.99535935459678659</v>
      </c>
      <c r="FF451" s="26">
        <f t="shared" si="2359"/>
        <v>1.0464125360227803</v>
      </c>
      <c r="FG451" s="26">
        <f t="shared" si="2396"/>
        <v>1</v>
      </c>
      <c r="FW451" s="26">
        <f t="shared" si="2397"/>
        <v>1</v>
      </c>
      <c r="FY451" s="8">
        <f t="shared" si="2360"/>
        <v>36</v>
      </c>
      <c r="FZ451" t="b">
        <f t="shared" si="2330"/>
        <v>0</v>
      </c>
    </row>
    <row r="452" spans="1:182" x14ac:dyDescent="0.2">
      <c r="A452" t="s">
        <v>563</v>
      </c>
      <c r="B452" s="1">
        <f t="shared" si="2334"/>
        <v>1986</v>
      </c>
      <c r="C452" s="42">
        <f t="shared" si="2362"/>
        <v>15975.51</v>
      </c>
      <c r="D452" s="42">
        <f t="shared" si="2362"/>
        <v>11606.227000000001</v>
      </c>
      <c r="E452" s="42">
        <f t="shared" si="2362"/>
        <v>28224.879000000001</v>
      </c>
      <c r="F452" s="42">
        <f t="shared" si="2362"/>
        <v>20788.82</v>
      </c>
      <c r="G452" s="42"/>
      <c r="H452" s="42">
        <f t="shared" si="2268"/>
        <v>76595.436000000002</v>
      </c>
      <c r="I452" s="1"/>
      <c r="J452" s="1"/>
      <c r="K452" s="525"/>
      <c r="L452" s="42">
        <f>[11]National!H376</f>
        <v>16060.183227842866</v>
      </c>
      <c r="M452" s="42">
        <f>[10]Commercial_Total!D378</f>
        <v>11728.933296151488</v>
      </c>
      <c r="N452" s="42">
        <f>[12]Total_Industrial!F382</f>
        <v>22710.917620472148</v>
      </c>
      <c r="O452" s="42">
        <f t="shared" si="2363"/>
        <v>19983.49743101445</v>
      </c>
      <c r="P452" s="42"/>
      <c r="Q452" s="42">
        <f t="shared" si="2364"/>
        <v>70483.531575480956</v>
      </c>
      <c r="R452" s="27"/>
      <c r="S452" s="27"/>
      <c r="T452" s="51">
        <f t="shared" si="2365"/>
        <v>1.0053001893424915</v>
      </c>
      <c r="U452" s="51">
        <f t="shared" si="2366"/>
        <v>1.0105724535761267</v>
      </c>
      <c r="V452" s="51">
        <f t="shared" si="2367"/>
        <v>0.80464180627566717</v>
      </c>
      <c r="W452" s="51">
        <f t="shared" si="2368"/>
        <v>0.96126174698777755</v>
      </c>
      <c r="X452" s="51"/>
      <c r="Y452" s="51">
        <f t="shared" si="2369"/>
        <v>0.92020537066308961</v>
      </c>
      <c r="Z452" s="218"/>
      <c r="AA452" s="231">
        <f t="shared" si="2370"/>
        <v>88175.682355544966</v>
      </c>
      <c r="AB452" s="231">
        <f t="shared" si="2306"/>
        <v>59492.416736089981</v>
      </c>
      <c r="AC452" s="231">
        <f t="shared" si="2371"/>
        <v>1867.0747193863228</v>
      </c>
      <c r="AD452" s="277">
        <f t="shared" si="2371"/>
        <v>1.0164849796299553</v>
      </c>
      <c r="AE452" s="23"/>
      <c r="AF452" s="42">
        <f t="shared" si="2381"/>
        <v>8226.4</v>
      </c>
      <c r="AI452" s="267">
        <f t="shared" si="2382"/>
        <v>182.13846265554773</v>
      </c>
      <c r="AJ452" s="267">
        <f t="shared" si="2383"/>
        <v>197.15005608498581</v>
      </c>
      <c r="AK452" s="267">
        <f t="shared" si="2372"/>
        <v>12.163903985554931</v>
      </c>
      <c r="AL452" s="51">
        <f t="shared" si="2384"/>
        <v>19.659412417770611</v>
      </c>
      <c r="AO452" s="34">
        <f t="shared" si="2385"/>
        <v>8.5679679538414089</v>
      </c>
      <c r="AP452" s="34">
        <f t="shared" si="2398"/>
        <v>9.3109301760186725</v>
      </c>
      <c r="AR452" s="26">
        <f t="shared" si="2386"/>
        <v>0.9873955055438336</v>
      </c>
      <c r="AS452" s="26">
        <f t="shared" si="2387"/>
        <v>0.9988618042765689</v>
      </c>
      <c r="AT452" s="26">
        <f t="shared" si="2373"/>
        <v>1.0076489626984528</v>
      </c>
      <c r="AU452" s="26">
        <f t="shared" si="2374"/>
        <v>1.0142997919376768</v>
      </c>
      <c r="AV452" s="26"/>
      <c r="AW452" s="26">
        <f t="shared" si="2388"/>
        <v>0.99150274790979886</v>
      </c>
      <c r="AZ452" s="34">
        <f t="shared" si="2308"/>
        <v>10.718623256290112</v>
      </c>
      <c r="BA452" s="34">
        <f t="shared" si="2309"/>
        <v>7.2318896158817934</v>
      </c>
      <c r="BB452" s="34">
        <f t="shared" si="2310"/>
        <v>0.22696133416638176</v>
      </c>
      <c r="BC452" s="368">
        <f t="shared" si="2311"/>
        <v>1.2356376782431626E-4</v>
      </c>
      <c r="BE452" s="26"/>
      <c r="BF452" s="26"/>
      <c r="BG452" s="26"/>
      <c r="BI452" s="258">
        <f>[11]National!CQ376</f>
        <v>1.0052145288105061</v>
      </c>
      <c r="BJ452" s="258">
        <f>[10]Commercial_Total!Y378</f>
        <v>1.0008754860236011</v>
      </c>
      <c r="BK452" s="258">
        <f>[12]Total_Industrial!Z382</f>
        <v>1.077024413541285</v>
      </c>
      <c r="BL452" s="258">
        <f t="shared" si="2375"/>
        <v>1.0076372215361573</v>
      </c>
      <c r="BM452" s="1"/>
      <c r="BO452" s="258">
        <f>[11]National!CU376</f>
        <v>0.98227341253437905</v>
      </c>
      <c r="BP452" s="258">
        <f>[10]Commercial_Total!X378</f>
        <v>0.99798807966110492</v>
      </c>
      <c r="BQ452" s="258">
        <f>[12]Total_Industrial!AD382</f>
        <v>1.1069625845276123</v>
      </c>
      <c r="BR452" s="258">
        <f t="shared" si="2376"/>
        <v>1.0066120725387284</v>
      </c>
      <c r="BS452" s="1"/>
      <c r="CA452" s="83">
        <f t="shared" si="2335"/>
        <v>1.0346241400560927</v>
      </c>
      <c r="CB452" s="83">
        <f t="shared" si="2389"/>
        <v>0.96984314936411109</v>
      </c>
      <c r="CC452" s="83">
        <f t="shared" si="2390"/>
        <v>0.98370885230830896</v>
      </c>
      <c r="CD452" s="83">
        <f t="shared" si="2279"/>
        <v>0.98819701384144321</v>
      </c>
      <c r="CE452" s="83">
        <f t="shared" si="2280"/>
        <v>0.99410434464041253</v>
      </c>
      <c r="CF452" s="83">
        <f t="shared" si="2281"/>
        <v>1.0080192235964183</v>
      </c>
      <c r="CG452" s="84">
        <f t="shared" si="2312"/>
        <v>1.0245353101221311</v>
      </c>
      <c r="CH452" s="84">
        <f t="shared" si="2391"/>
        <v>1.0177689253850501</v>
      </c>
      <c r="CI452" s="9"/>
      <c r="CJ452" s="84">
        <f t="shared" si="2313"/>
        <v>0.98237094482046061</v>
      </c>
      <c r="CK452" s="26"/>
      <c r="CL452" s="87">
        <f t="shared" si="2283"/>
        <v>1.008026967777081</v>
      </c>
      <c r="CM452" s="87">
        <f t="shared" si="2314"/>
        <v>2.1738712230181764E-3</v>
      </c>
      <c r="CN452" s="92">
        <f t="shared" si="2315"/>
        <v>1</v>
      </c>
      <c r="CO452" s="92">
        <f t="shared" si="2316"/>
        <v>1</v>
      </c>
      <c r="CP452" s="5">
        <f t="shared" si="2284"/>
        <v>1</v>
      </c>
      <c r="CQ452" s="91">
        <f t="shared" si="2285"/>
        <v>1</v>
      </c>
      <c r="CR452" s="37">
        <f t="shared" si="2286"/>
        <v>1.0245353101221311</v>
      </c>
      <c r="CS452">
        <f t="shared" si="2287"/>
        <v>0.98237094482046061</v>
      </c>
      <c r="CT452" s="84">
        <f t="shared" si="2288"/>
        <v>1.0339882135520775</v>
      </c>
      <c r="CU452" s="205"/>
      <c r="CV452" s="244"/>
      <c r="CW452" s="5"/>
      <c r="CX452" s="26">
        <f t="shared" si="2399"/>
        <v>0.22785724365476756</v>
      </c>
      <c r="CY452" s="26">
        <f t="shared" si="2400"/>
        <v>0.16640671989585185</v>
      </c>
      <c r="CZ452" s="26">
        <f t="shared" si="2401"/>
        <v>0.32221594339595455</v>
      </c>
      <c r="DA452" s="26">
        <f t="shared" si="2392"/>
        <v>0.28352009305342601</v>
      </c>
      <c r="DB452" s="26"/>
      <c r="DC452">
        <f t="shared" si="2320"/>
        <v>1</v>
      </c>
      <c r="DE452" s="26">
        <f t="shared" si="2336"/>
        <v>0.23049472088515838</v>
      </c>
      <c r="DF452" s="26">
        <f t="shared" si="2337"/>
        <v>0.16675599096232749</v>
      </c>
      <c r="DG452" s="26">
        <f t="shared" si="2338"/>
        <v>0.31992667861031343</v>
      </c>
      <c r="DH452" s="26">
        <f t="shared" si="2339"/>
        <v>0.28280619388882006</v>
      </c>
      <c r="DI452" s="26"/>
      <c r="DJ452" s="26">
        <f t="shared" si="2340"/>
        <v>0.99998358434661938</v>
      </c>
      <c r="DK452" s="26"/>
      <c r="DL452" s="26">
        <f t="shared" si="2341"/>
        <v>0.23049850466871577</v>
      </c>
      <c r="DM452" s="26">
        <f t="shared" si="2342"/>
        <v>0.16675872841581135</v>
      </c>
      <c r="DN452" s="26">
        <f t="shared" si="2343"/>
        <v>0.31993193050198993</v>
      </c>
      <c r="DO452" s="26">
        <f t="shared" si="2344"/>
        <v>0.28281083641348292</v>
      </c>
      <c r="DP452" s="26"/>
      <c r="DQ452" s="26">
        <f t="shared" si="2345"/>
        <v>1</v>
      </c>
      <c r="DR452" s="26"/>
      <c r="DS452" s="26"/>
      <c r="DT452" s="26">
        <f t="shared" si="2346"/>
        <v>-1.2684604976693345E-2</v>
      </c>
      <c r="DU452" s="26">
        <f t="shared" si="2347"/>
        <v>-1.1388439601103468E-3</v>
      </c>
      <c r="DV452" s="26">
        <f t="shared" si="2348"/>
        <v>7.6198577043963319E-3</v>
      </c>
      <c r="DW452" s="26">
        <f t="shared" si="2349"/>
        <v>1.4198514270813136E-2</v>
      </c>
      <c r="DX452" s="26"/>
      <c r="DZ452" s="26">
        <f t="shared" si="2361"/>
        <v>1.003345217625689</v>
      </c>
      <c r="EA452" s="26">
        <f t="shared" si="2350"/>
        <v>0.85968461406864904</v>
      </c>
      <c r="EB452" s="26">
        <f t="shared" si="2393"/>
        <v>1.0339882135520775</v>
      </c>
      <c r="ED452" s="26">
        <f t="shared" si="2321"/>
        <v>-1.8822275163111111E-2</v>
      </c>
      <c r="EE452" s="26">
        <f t="shared" si="2322"/>
        <v>-1.1586652036454046E-2</v>
      </c>
      <c r="EF452" s="26">
        <f t="shared" si="2323"/>
        <v>-1.8762062511156726E-3</v>
      </c>
      <c r="EG452" s="26">
        <f t="shared" si="2324"/>
        <v>-1.768763363801899E-2</v>
      </c>
      <c r="EH452" s="26"/>
      <c r="EJ452" s="26">
        <f t="shared" si="2325"/>
        <v>0.98819701384144321</v>
      </c>
      <c r="EK452" s="26">
        <f t="shared" si="2351"/>
        <v>0.86472819781375387</v>
      </c>
      <c r="EL452" s="26">
        <f t="shared" si="2394"/>
        <v>0.98819701384144321</v>
      </c>
      <c r="EM452" s="26">
        <v>0.93377792442880736</v>
      </c>
      <c r="EN452" s="26"/>
      <c r="EO452" s="26">
        <f t="shared" si="2352"/>
        <v>5.2009802343652546E-3</v>
      </c>
      <c r="EP452" s="26">
        <f t="shared" si="2353"/>
        <v>8.7510300924518319E-4</v>
      </c>
      <c r="EQ452" s="26">
        <f t="shared" si="2354"/>
        <v>1.4036761717362935E-2</v>
      </c>
      <c r="ER452" s="26">
        <f t="shared" si="2355"/>
        <v>7.6082056002063636E-3</v>
      </c>
      <c r="EU452" s="26">
        <f t="shared" si="2356"/>
        <v>1.0080192235964183</v>
      </c>
      <c r="EV452" s="26">
        <f t="shared" si="2357"/>
        <v>0.84698630046788626</v>
      </c>
      <c r="EW452" s="26">
        <f t="shared" si="2395"/>
        <v>1.0080192235964183</v>
      </c>
      <c r="EX452" s="26"/>
      <c r="EY452" s="26">
        <f t="shared" si="2326"/>
        <v>-1.7885585211058472E-2</v>
      </c>
      <c r="EZ452" s="26">
        <f t="shared" si="2327"/>
        <v>-2.0139469693557076E-3</v>
      </c>
      <c r="FA452" s="26">
        <f t="shared" si="2328"/>
        <v>-1.0372425683902006E-2</v>
      </c>
      <c r="FB452" s="26">
        <f t="shared" si="2329"/>
        <v>6.5903086706070807E-3</v>
      </c>
      <c r="FC452" s="26"/>
      <c r="FD452" s="26"/>
      <c r="FE452" s="26">
        <f t="shared" si="2358"/>
        <v>0.99410434464041264</v>
      </c>
      <c r="FF452" s="26">
        <f t="shared" si="2359"/>
        <v>1.0402432483464381</v>
      </c>
      <c r="FG452" s="26">
        <f t="shared" si="2396"/>
        <v>0.99410434464041253</v>
      </c>
      <c r="FW452" s="26">
        <f t="shared" si="2397"/>
        <v>1.0346241400560927</v>
      </c>
      <c r="FY452" s="8">
        <f t="shared" si="2360"/>
        <v>37</v>
      </c>
      <c r="FZ452" t="b">
        <f t="shared" si="2330"/>
        <v>0</v>
      </c>
    </row>
    <row r="453" spans="1:182" x14ac:dyDescent="0.2">
      <c r="A453" t="s">
        <v>563</v>
      </c>
      <c r="B453" s="1">
        <f t="shared" si="2334"/>
        <v>1987</v>
      </c>
      <c r="C453" s="42">
        <f t="shared" si="2362"/>
        <v>16263.66</v>
      </c>
      <c r="D453" s="42">
        <f t="shared" si="2362"/>
        <v>11946.141</v>
      </c>
      <c r="E453" s="42">
        <f t="shared" si="2362"/>
        <v>29332.026000000002</v>
      </c>
      <c r="F453" s="42">
        <f t="shared" si="2362"/>
        <v>21468.909</v>
      </c>
      <c r="G453" s="42"/>
      <c r="H453" s="42">
        <f t="shared" si="2268"/>
        <v>79010.736000000004</v>
      </c>
      <c r="I453" s="1"/>
      <c r="J453" s="1"/>
      <c r="K453" s="525"/>
      <c r="L453" s="42">
        <f>[11]National!H377</f>
        <v>16429.84970839772</v>
      </c>
      <c r="M453" s="42">
        <f>[10]Commercial_Total!D379</f>
        <v>12139.031452540217</v>
      </c>
      <c r="N453" s="42">
        <f>[12]Total_Industrial!F383</f>
        <v>23680.381000114754</v>
      </c>
      <c r="O453" s="42">
        <f t="shared" si="2363"/>
        <v>20453.715205859604</v>
      </c>
      <c r="P453" s="42"/>
      <c r="Q453" s="42">
        <f t="shared" si="2364"/>
        <v>72702.977366912295</v>
      </c>
      <c r="R453" s="27"/>
      <c r="S453" s="27"/>
      <c r="T453" s="51">
        <f t="shared" si="2365"/>
        <v>1.0102184691759248</v>
      </c>
      <c r="U453" s="51">
        <f t="shared" si="2366"/>
        <v>1.0161466746910335</v>
      </c>
      <c r="V453" s="51">
        <f t="shared" si="2367"/>
        <v>0.80732169677317045</v>
      </c>
      <c r="W453" s="51">
        <f t="shared" si="2368"/>
        <v>0.95271330303089008</v>
      </c>
      <c r="X453" s="51"/>
      <c r="Y453" s="51">
        <f t="shared" si="2369"/>
        <v>0.92016580337781295</v>
      </c>
      <c r="Z453" s="218"/>
      <c r="AA453" s="231">
        <f t="shared" si="2370"/>
        <v>89485.978910346399</v>
      </c>
      <c r="AB453" s="231">
        <f t="shared" si="2306"/>
        <v>60763.476770077759</v>
      </c>
      <c r="AC453" s="231">
        <f t="shared" si="2371"/>
        <v>1953.7808984948601</v>
      </c>
      <c r="AD453" s="277">
        <f t="shared" si="2371"/>
        <v>1.0584149691649238</v>
      </c>
      <c r="AE453" s="23"/>
      <c r="AF453" s="42">
        <f t="shared" si="2381"/>
        <v>8511</v>
      </c>
      <c r="AI453" s="267">
        <f t="shared" si="2382"/>
        <v>183.60250296706644</v>
      </c>
      <c r="AJ453" s="267">
        <f t="shared" si="2383"/>
        <v>199.77512969629706</v>
      </c>
      <c r="AK453" s="267">
        <f t="shared" si="2372"/>
        <v>12.120284837648622</v>
      </c>
      <c r="AL453" s="51">
        <f t="shared" si="2384"/>
        <v>19.32485443020267</v>
      </c>
      <c r="AO453" s="34">
        <f t="shared" si="2385"/>
        <v>8.5422367955483836</v>
      </c>
      <c r="AP453" s="34">
        <f t="shared" si="2398"/>
        <v>9.2833669369051819</v>
      </c>
      <c r="AR453" s="26">
        <f t="shared" si="2386"/>
        <v>0.9953322521400888</v>
      </c>
      <c r="AS453" s="26">
        <f t="shared" si="2387"/>
        <v>1.0121617536441858</v>
      </c>
      <c r="AT453" s="26">
        <f t="shared" si="2373"/>
        <v>1.0040355841981146</v>
      </c>
      <c r="AU453" s="26">
        <f t="shared" si="2374"/>
        <v>0.99703874211736232</v>
      </c>
      <c r="AV453" s="26"/>
      <c r="AW453" s="26">
        <f t="shared" si="2388"/>
        <v>0.98852508572760101</v>
      </c>
      <c r="AZ453" s="34">
        <f t="shared" si="2308"/>
        <v>10.514155670349712</v>
      </c>
      <c r="BA453" s="34">
        <f t="shared" si="2309"/>
        <v>7.1394050957675663</v>
      </c>
      <c r="BB453" s="34">
        <f t="shared" si="2310"/>
        <v>0.22955949929442607</v>
      </c>
      <c r="BC453" s="368">
        <f t="shared" si="2311"/>
        <v>1.2435847364174876E-4</v>
      </c>
      <c r="BE453" s="26"/>
      <c r="BF453" s="26"/>
      <c r="BG453" s="26"/>
      <c r="BI453" s="258">
        <f>[11]National!CQ377</f>
        <v>1.0001945092849907</v>
      </c>
      <c r="BJ453" s="258">
        <f>[10]Commercial_Total!Y379</f>
        <v>1.013791012305401</v>
      </c>
      <c r="BK453" s="258">
        <f>[12]Total_Industrial!Z383</f>
        <v>1.0536910776384458</v>
      </c>
      <c r="BL453" s="258">
        <f t="shared" si="2375"/>
        <v>0.98888140040798556</v>
      </c>
      <c r="BM453" s="1"/>
      <c r="BO453" s="258">
        <f>[11]National!CU377</f>
        <v>0.9951386884253367</v>
      </c>
      <c r="BP453" s="258">
        <f>[10]Commercial_Total!X379</f>
        <v>0.99839290480834886</v>
      </c>
      <c r="BQ453" s="258">
        <f>[12]Total_Industrial!AD383</f>
        <v>1.0649143134695951</v>
      </c>
      <c r="BR453" s="258">
        <f t="shared" si="2376"/>
        <v>1.0082490597012059</v>
      </c>
      <c r="BS453" s="1"/>
      <c r="CA453" s="83">
        <f t="shared" si="2335"/>
        <v>1.0704179295946472</v>
      </c>
      <c r="CB453" s="83">
        <f t="shared" si="2389"/>
        <v>0.96697211305268493</v>
      </c>
      <c r="CC453" s="83">
        <f t="shared" si="2390"/>
        <v>0.98075459660504771</v>
      </c>
      <c r="CD453" s="83">
        <f t="shared" si="2279"/>
        <v>0.9871917224573763</v>
      </c>
      <c r="CE453" s="83">
        <f t="shared" si="2280"/>
        <v>0.98513218610587572</v>
      </c>
      <c r="CF453" s="83">
        <f t="shared" si="2281"/>
        <v>0.99659196402179884</v>
      </c>
      <c r="CG453" s="84">
        <f t="shared" si="2312"/>
        <v>1.0374490314496156</v>
      </c>
      <c r="CH453" s="84">
        <f t="shared" si="2391"/>
        <v>1.0498173047384087</v>
      </c>
      <c r="CI453" s="9"/>
      <c r="CJ453" s="84">
        <f t="shared" si="2313"/>
        <v>0.97251433965006007</v>
      </c>
      <c r="CK453" s="26"/>
      <c r="CL453" s="87">
        <f t="shared" si="2283"/>
        <v>1.0085075148369476</v>
      </c>
      <c r="CM453" s="87">
        <f t="shared" si="2314"/>
        <v>2.1429255326655414E-3</v>
      </c>
      <c r="CN453" s="92">
        <f t="shared" si="2315"/>
        <v>1</v>
      </c>
      <c r="CO453" s="92">
        <f t="shared" si="2316"/>
        <v>1</v>
      </c>
      <c r="CP453" s="5">
        <f t="shared" si="2284"/>
        <v>1</v>
      </c>
      <c r="CQ453" s="91">
        <f t="shared" si="2285"/>
        <v>1</v>
      </c>
      <c r="CR453" s="37">
        <f t="shared" si="2286"/>
        <v>1.0374490314496156</v>
      </c>
      <c r="CS453">
        <f t="shared" si="2287"/>
        <v>0.97251433965006007</v>
      </c>
      <c r="CT453" s="84">
        <f t="shared" si="2288"/>
        <v>1.0319327435062551</v>
      </c>
      <c r="CU453" s="205"/>
      <c r="CV453" s="244"/>
      <c r="CW453" s="5"/>
      <c r="CX453" s="26">
        <f t="shared" si="2399"/>
        <v>0.22598592662141889</v>
      </c>
      <c r="CY453" s="26">
        <f t="shared" si="2400"/>
        <v>0.16696745982324498</v>
      </c>
      <c r="CZ453" s="26">
        <f t="shared" si="2401"/>
        <v>0.32571404717864944</v>
      </c>
      <c r="DA453" s="26">
        <f t="shared" si="2392"/>
        <v>0.28133256637668669</v>
      </c>
      <c r="DB453" s="26"/>
      <c r="DC453">
        <f t="shared" si="2320"/>
        <v>1</v>
      </c>
      <c r="DE453" s="26">
        <f t="shared" si="2336"/>
        <v>0.22692029914197939</v>
      </c>
      <c r="DF453" s="26">
        <f t="shared" si="2337"/>
        <v>0.16668693266406134</v>
      </c>
      <c r="DG453" s="26">
        <f t="shared" si="2338"/>
        <v>0.32396184761564967</v>
      </c>
      <c r="DH453" s="26">
        <f t="shared" si="2339"/>
        <v>0.2824249177562565</v>
      </c>
      <c r="DI453" s="26"/>
      <c r="DJ453" s="26">
        <f t="shared" si="2340"/>
        <v>0.99999399717794701</v>
      </c>
      <c r="DK453" s="26"/>
      <c r="DL453" s="26">
        <f t="shared" si="2341"/>
        <v>0.22692166131233221</v>
      </c>
      <c r="DM453" s="26">
        <f t="shared" si="2342"/>
        <v>0.1666879332620631</v>
      </c>
      <c r="DN453" s="26">
        <f t="shared" si="2343"/>
        <v>0.32396379231264655</v>
      </c>
      <c r="DO453" s="26">
        <f t="shared" si="2344"/>
        <v>0.28242661311295802</v>
      </c>
      <c r="DP453" s="26"/>
      <c r="DQ453" s="26">
        <f t="shared" si="2345"/>
        <v>0.99999999999999989</v>
      </c>
      <c r="DR453" s="26"/>
      <c r="DS453" s="26"/>
      <c r="DT453" s="26">
        <f t="shared" si="2346"/>
        <v>8.0059291625228842E-3</v>
      </c>
      <c r="DU453" s="26">
        <f t="shared" si="2347"/>
        <v>1.3227237669817258E-2</v>
      </c>
      <c r="DV453" s="26">
        <f t="shared" si="2348"/>
        <v>-3.592394634525911E-3</v>
      </c>
      <c r="DW453" s="26">
        <f t="shared" si="2349"/>
        <v>-1.7164165352648669E-2</v>
      </c>
      <c r="DX453" s="26"/>
      <c r="DZ453" s="26">
        <f t="shared" si="2361"/>
        <v>0.99801209528418</v>
      </c>
      <c r="EA453" s="26">
        <f t="shared" si="2350"/>
        <v>0.85797564297022411</v>
      </c>
      <c r="EB453" s="26">
        <f t="shared" si="2393"/>
        <v>1.0319327435062551</v>
      </c>
      <c r="ED453" s="26">
        <f t="shared" si="2321"/>
        <v>-1.9260211516351381E-2</v>
      </c>
      <c r="EE453" s="26">
        <f t="shared" si="2322"/>
        <v>-1.2870906723022211E-2</v>
      </c>
      <c r="EF453" s="26">
        <f t="shared" si="2323"/>
        <v>1.1382583180280792E-2</v>
      </c>
      <c r="EG453" s="26">
        <f t="shared" si="2324"/>
        <v>6.4109499383123028E-3</v>
      </c>
      <c r="EH453" s="26"/>
      <c r="EJ453" s="26">
        <f t="shared" si="2325"/>
        <v>0.99898270145529078</v>
      </c>
      <c r="EK453" s="26">
        <f t="shared" si="2351"/>
        <v>0.86384851107654892</v>
      </c>
      <c r="EL453" s="26">
        <f t="shared" si="2394"/>
        <v>0.9871917224573763</v>
      </c>
      <c r="EM453" s="26">
        <v>0.93666787919206651</v>
      </c>
      <c r="EN453" s="26"/>
      <c r="EO453" s="26">
        <f t="shared" si="2352"/>
        <v>-5.0064898638529295E-3</v>
      </c>
      <c r="EP453" s="26">
        <f t="shared" si="2353"/>
        <v>1.2821678654837982E-2</v>
      </c>
      <c r="EQ453" s="26">
        <f t="shared" si="2354"/>
        <v>-2.1902754076410451E-2</v>
      </c>
      <c r="ER453" s="26">
        <f t="shared" si="2355"/>
        <v>-1.8789078848142186E-2</v>
      </c>
      <c r="EU453" s="26">
        <f t="shared" si="2356"/>
        <v>0.98866364915755356</v>
      </c>
      <c r="EV453" s="26">
        <f t="shared" si="2357"/>
        <v>0.83738456660703653</v>
      </c>
      <c r="EW453" s="26">
        <f t="shared" si="2395"/>
        <v>0.99659196402179884</v>
      </c>
      <c r="EX453" s="26"/>
      <c r="EY453" s="26">
        <f t="shared" si="2326"/>
        <v>1.3012419026375751E-2</v>
      </c>
      <c r="EZ453" s="26">
        <f t="shared" si="2327"/>
        <v>4.0555901497959189E-4</v>
      </c>
      <c r="FA453" s="26">
        <f t="shared" si="2328"/>
        <v>-3.8725515085418688E-2</v>
      </c>
      <c r="FB453" s="26">
        <f t="shared" si="2329"/>
        <v>1.6249134954939861E-3</v>
      </c>
      <c r="FC453" s="26"/>
      <c r="FD453" s="26"/>
      <c r="FE453" s="26">
        <f t="shared" si="2358"/>
        <v>0.99097463100034811</v>
      </c>
      <c r="FF453" s="26">
        <f t="shared" si="2359"/>
        <v>1.030854669180715</v>
      </c>
      <c r="FG453" s="26">
        <f t="shared" si="2396"/>
        <v>0.98513218610587572</v>
      </c>
      <c r="FW453" s="26">
        <f t="shared" si="2397"/>
        <v>1.0704179295946472</v>
      </c>
      <c r="FY453" s="8">
        <f t="shared" si="2360"/>
        <v>38</v>
      </c>
      <c r="FZ453" t="b">
        <f t="shared" si="2330"/>
        <v>0</v>
      </c>
    </row>
    <row r="454" spans="1:182" x14ac:dyDescent="0.2">
      <c r="A454" t="s">
        <v>563</v>
      </c>
      <c r="B454" s="1">
        <f t="shared" si="2334"/>
        <v>1988</v>
      </c>
      <c r="C454" s="42">
        <f t="shared" si="2362"/>
        <v>17133.058000000001</v>
      </c>
      <c r="D454" s="42">
        <f t="shared" si="2362"/>
        <v>12578.22</v>
      </c>
      <c r="E454" s="42">
        <f t="shared" si="2362"/>
        <v>30626.774000000001</v>
      </c>
      <c r="F454" s="42">
        <f t="shared" si="2362"/>
        <v>22317.752</v>
      </c>
      <c r="G454" s="42"/>
      <c r="H454" s="42">
        <f t="shared" si="2268"/>
        <v>82655.804000000004</v>
      </c>
      <c r="I454" s="1"/>
      <c r="J454" s="1"/>
      <c r="K454" s="525"/>
      <c r="L454" s="42">
        <f>[11]National!H378</f>
        <v>17341.302712620094</v>
      </c>
      <c r="M454" s="42">
        <f>[10]Commercial_Total!D380</f>
        <v>12806.445467530339</v>
      </c>
      <c r="N454" s="42">
        <f>[12]Total_Industrial!F384</f>
        <v>22369.546373966452</v>
      </c>
      <c r="O454" s="42">
        <f t="shared" si="2363"/>
        <v>21007.131787469683</v>
      </c>
      <c r="P454" s="42"/>
      <c r="Q454" s="42">
        <f t="shared" si="2364"/>
        <v>73524.426341586572</v>
      </c>
      <c r="R454" s="27"/>
      <c r="S454" s="27"/>
      <c r="T454" s="51">
        <f t="shared" si="2365"/>
        <v>1.0121545559829479</v>
      </c>
      <c r="U454" s="51">
        <f t="shared" si="2366"/>
        <v>1.0181444964017436</v>
      </c>
      <c r="V454" s="51">
        <f t="shared" si="2367"/>
        <v>0.7303918582468546</v>
      </c>
      <c r="W454" s="51">
        <f t="shared" si="2368"/>
        <v>0.94127454178492898</v>
      </c>
      <c r="X454" s="51"/>
      <c r="Y454" s="51">
        <f t="shared" si="2369"/>
        <v>0.88952526965422252</v>
      </c>
      <c r="Z454" s="218"/>
      <c r="AA454" s="231">
        <f t="shared" si="2370"/>
        <v>90911.24345826685</v>
      </c>
      <c r="AB454" s="231">
        <f t="shared" si="2306"/>
        <v>62000.598696130473</v>
      </c>
      <c r="AC454" s="231">
        <f t="shared" si="2371"/>
        <v>2036.7312494111513</v>
      </c>
      <c r="AD454" s="277">
        <f t="shared" si="2371"/>
        <v>1.0991398319611194</v>
      </c>
      <c r="AE454" s="23"/>
      <c r="AF454" s="42">
        <f t="shared" si="2381"/>
        <v>8866.5</v>
      </c>
      <c r="AI454" s="267">
        <f t="shared" si="2382"/>
        <v>190.74981325693432</v>
      </c>
      <c r="AJ454" s="267">
        <f t="shared" si="2383"/>
        <v>206.55357749520576</v>
      </c>
      <c r="AK454" s="267">
        <f t="shared" si="2372"/>
        <v>10.983062385100544</v>
      </c>
      <c r="AL454" s="51">
        <f t="shared" si="2384"/>
        <v>19.112337826924264</v>
      </c>
      <c r="AO454" s="34">
        <f t="shared" si="2385"/>
        <v>8.2923844066527455</v>
      </c>
      <c r="AP454" s="34">
        <f t="shared" si="2398"/>
        <v>9.3222583883155696</v>
      </c>
      <c r="AR454" s="26">
        <f t="shared" si="2386"/>
        <v>1.0340787198221457</v>
      </c>
      <c r="AS454" s="26">
        <f t="shared" si="2387"/>
        <v>1.0465047953509243</v>
      </c>
      <c r="AT454" s="26">
        <f t="shared" si="2373"/>
        <v>0.90982890301843056</v>
      </c>
      <c r="AU454" s="26">
        <f t="shared" si="2374"/>
        <v>0.98607424623579953</v>
      </c>
      <c r="AV454" s="26"/>
      <c r="AW454" s="26">
        <f t="shared" si="2388"/>
        <v>0.95961165707141838</v>
      </c>
      <c r="AZ454" s="34">
        <f t="shared" si="2308"/>
        <v>10.253340490415255</v>
      </c>
      <c r="BA454" s="34">
        <f t="shared" si="2309"/>
        <v>6.9926801664840097</v>
      </c>
      <c r="BB454" s="34">
        <f t="shared" si="2310"/>
        <v>0.22971084976159153</v>
      </c>
      <c r="BC454" s="368">
        <f t="shared" si="2311"/>
        <v>1.2396546912097438E-4</v>
      </c>
      <c r="BE454" s="26"/>
      <c r="BF454" s="26"/>
      <c r="BG454" s="26"/>
      <c r="BI454" s="258">
        <f>[11]National!CQ378</f>
        <v>1.0055400007330664</v>
      </c>
      <c r="BJ454" s="258">
        <f>[10]Commercial_Total!Y380</f>
        <v>1.0433379725972944</v>
      </c>
      <c r="BK454" s="258">
        <f>[12]Total_Industrial!Z384</f>
        <v>1</v>
      </c>
      <c r="BL454" s="258">
        <f t="shared" si="2375"/>
        <v>0.9740290738609132</v>
      </c>
      <c r="BM454" s="1"/>
      <c r="BO454" s="258">
        <f>[11]National!CU378</f>
        <v>1.0283814856378404</v>
      </c>
      <c r="BP454" s="258">
        <f>[10]Commercial_Total!X380</f>
        <v>1.0030352798774749</v>
      </c>
      <c r="BQ454" s="258">
        <f>[12]Total_Industrial!AD384</f>
        <v>1</v>
      </c>
      <c r="BR454" s="258">
        <f t="shared" si="2376"/>
        <v>1.0123663376157153</v>
      </c>
      <c r="BS454" s="1"/>
      <c r="CA454" s="83">
        <f t="shared" si="2335"/>
        <v>1.1151287243274515</v>
      </c>
      <c r="CB454" s="83">
        <f t="shared" si="2389"/>
        <v>0.97102311622918169</v>
      </c>
      <c r="CC454" s="83">
        <f t="shared" si="2390"/>
        <v>0.95206844744446151</v>
      </c>
      <c r="CD454" s="83">
        <f t="shared" si="2279"/>
        <v>0.97733681426402352</v>
      </c>
      <c r="CE454" s="83">
        <f t="shared" si="2280"/>
        <v>0.97506533954369945</v>
      </c>
      <c r="CF454" s="83">
        <f t="shared" si="2281"/>
        <v>0.98211801718169289</v>
      </c>
      <c r="CG454" s="84">
        <f t="shared" si="2312"/>
        <v>1.043678310585473</v>
      </c>
      <c r="CH454" s="84">
        <f t="shared" si="2391"/>
        <v>1.0616788732711597</v>
      </c>
      <c r="CI454" s="9"/>
      <c r="CJ454" s="84">
        <f t="shared" si="2313"/>
        <v>0.95296725264890758</v>
      </c>
      <c r="CK454" s="26"/>
      <c r="CL454" s="87">
        <f t="shared" si="2283"/>
        <v>0.9708769023079572</v>
      </c>
      <c r="CM454" s="87">
        <f t="shared" si="2314"/>
        <v>2.0416969545332575E-3</v>
      </c>
      <c r="CN454" s="92">
        <f t="shared" si="2315"/>
        <v>1</v>
      </c>
      <c r="CO454" s="92">
        <f t="shared" si="2316"/>
        <v>1</v>
      </c>
      <c r="CP454" s="5">
        <f t="shared" si="2284"/>
        <v>1</v>
      </c>
      <c r="CQ454" s="91">
        <f t="shared" si="2285"/>
        <v>1</v>
      </c>
      <c r="CR454" s="37">
        <f t="shared" si="2286"/>
        <v>1.043678310585473</v>
      </c>
      <c r="CS454">
        <f t="shared" si="2287"/>
        <v>0.95296725264890758</v>
      </c>
      <c r="CT454" s="84">
        <f t="shared" si="2288"/>
        <v>1.0118507553564833</v>
      </c>
      <c r="CU454" s="205"/>
      <c r="CV454" s="244"/>
      <c r="CW454" s="5"/>
      <c r="CX454" s="26">
        <f t="shared" si="2399"/>
        <v>0.23585770845806084</v>
      </c>
      <c r="CY454" s="26">
        <f t="shared" si="2400"/>
        <v>0.17417946803192957</v>
      </c>
      <c r="CZ454" s="26">
        <f t="shared" si="2401"/>
        <v>0.30424645912964959</v>
      </c>
      <c r="DA454" s="26">
        <f t="shared" si="2392"/>
        <v>0.28571636438035991</v>
      </c>
      <c r="DB454" s="26"/>
      <c r="DC454">
        <f t="shared" si="2320"/>
        <v>1</v>
      </c>
      <c r="DE454" s="26">
        <f t="shared" si="2336"/>
        <v>0.23088664547965862</v>
      </c>
      <c r="DF454" s="26">
        <f t="shared" si="2337"/>
        <v>0.17054805001818885</v>
      </c>
      <c r="DG454" s="26">
        <f t="shared" si="2338"/>
        <v>0.31485828779925745</v>
      </c>
      <c r="DH454" s="26">
        <f t="shared" si="2339"/>
        <v>0.28351881683857172</v>
      </c>
      <c r="DI454" s="26"/>
      <c r="DJ454" s="26">
        <f t="shared" si="2340"/>
        <v>0.99981180013567672</v>
      </c>
      <c r="DK454" s="26"/>
      <c r="DL454" s="26">
        <f t="shared" si="2341"/>
        <v>0.23093010649436901</v>
      </c>
      <c r="DM454" s="26">
        <f t="shared" si="2342"/>
        <v>0.17058015317987354</v>
      </c>
      <c r="DN454" s="26">
        <f t="shared" si="2343"/>
        <v>0.31491755524042669</v>
      </c>
      <c r="DO454" s="26">
        <f t="shared" si="2344"/>
        <v>0.28357218508533061</v>
      </c>
      <c r="DP454" s="26"/>
      <c r="DQ454" s="26">
        <f t="shared" si="2345"/>
        <v>0.99999999999999978</v>
      </c>
      <c r="DR454" s="26"/>
      <c r="DS454" s="26"/>
      <c r="DT454" s="26">
        <f t="shared" si="2346"/>
        <v>3.8189580358603453E-2</v>
      </c>
      <c r="DU454" s="26">
        <f t="shared" si="2347"/>
        <v>3.3367451458842609E-2</v>
      </c>
      <c r="DV454" s="26">
        <f t="shared" si="2348"/>
        <v>-9.8526178879901394E-2</v>
      </c>
      <c r="DW454" s="26">
        <f t="shared" si="2349"/>
        <v>-1.10579756906147E-2</v>
      </c>
      <c r="DX454" s="26"/>
      <c r="DZ454" s="26">
        <f t="shared" si="2361"/>
        <v>0.98053944089269018</v>
      </c>
      <c r="EA454" s="26">
        <f t="shared" si="2350"/>
        <v>0.84127895725756996</v>
      </c>
      <c r="EB454" s="26">
        <f t="shared" si="2393"/>
        <v>1.0118507553564833</v>
      </c>
      <c r="ED454" s="26">
        <f t="shared" si="2321"/>
        <v>-2.5118954299913687E-2</v>
      </c>
      <c r="EE454" s="26">
        <f t="shared" si="2322"/>
        <v>-2.0765541522413472E-2</v>
      </c>
      <c r="EF454" s="26">
        <f t="shared" si="2323"/>
        <v>6.5909098183858969E-4</v>
      </c>
      <c r="EG454" s="26">
        <f t="shared" si="2324"/>
        <v>-3.1652594149692952E-3</v>
      </c>
      <c r="EH454" s="26"/>
      <c r="EJ454" s="26">
        <f t="shared" si="2325"/>
        <v>0.99001722971418227</v>
      </c>
      <c r="EK454" s="26">
        <f t="shared" si="2351"/>
        <v>0.85522490982872601</v>
      </c>
      <c r="EL454" s="26">
        <f t="shared" si="2394"/>
        <v>0.97733681426402352</v>
      </c>
      <c r="EM454" s="26">
        <v>0.9402690166961486</v>
      </c>
      <c r="EN454" s="26"/>
      <c r="EO454" s="26">
        <f t="shared" si="2352"/>
        <v>5.3302210012151309E-3</v>
      </c>
      <c r="EP454" s="26">
        <f t="shared" si="2353"/>
        <v>2.8728380788859337E-2</v>
      </c>
      <c r="EQ454" s="26">
        <f t="shared" si="2354"/>
        <v>-5.2299311938681176E-2</v>
      </c>
      <c r="ER454" s="26">
        <f t="shared" si="2355"/>
        <v>-1.5133252577297423E-2</v>
      </c>
      <c r="EU454" s="26">
        <f t="shared" si="2356"/>
        <v>0.98547655674274592</v>
      </c>
      <c r="EV454" s="26">
        <f t="shared" si="2357"/>
        <v>0.82522285936941897</v>
      </c>
      <c r="EW454" s="26">
        <f t="shared" si="2395"/>
        <v>0.98211801718169289</v>
      </c>
      <c r="EX454" s="26"/>
      <c r="EY454" s="26">
        <f t="shared" si="2326"/>
        <v>3.2859359357388429E-2</v>
      </c>
      <c r="EZ454" s="26">
        <f t="shared" si="2327"/>
        <v>4.6390706699832472E-3</v>
      </c>
      <c r="FA454" s="26">
        <f t="shared" si="2328"/>
        <v>-6.2894339088502629E-2</v>
      </c>
      <c r="FB454" s="26">
        <f t="shared" si="2329"/>
        <v>4.0752768866820508E-3</v>
      </c>
      <c r="FC454" s="26"/>
      <c r="FD454" s="26"/>
      <c r="FE454" s="26">
        <f t="shared" si="2358"/>
        <v>0.98978122255656931</v>
      </c>
      <c r="FF454" s="26">
        <f t="shared" si="2359"/>
        <v>1.0203205947398359</v>
      </c>
      <c r="FG454" s="26">
        <f t="shared" si="2396"/>
        <v>0.97506533954369945</v>
      </c>
      <c r="FW454" s="26">
        <f t="shared" si="2397"/>
        <v>1.1151287243274515</v>
      </c>
      <c r="FY454" s="8">
        <f t="shared" si="2360"/>
        <v>39</v>
      </c>
      <c r="FZ454" t="b">
        <f t="shared" si="2330"/>
        <v>0</v>
      </c>
    </row>
    <row r="455" spans="1:182" x14ac:dyDescent="0.2">
      <c r="A455" t="s">
        <v>563</v>
      </c>
      <c r="B455" s="1">
        <f t="shared" si="2334"/>
        <v>1989</v>
      </c>
      <c r="C455" s="42">
        <f t="shared" ref="C455:F474" si="2402">C124</f>
        <v>17790.213</v>
      </c>
      <c r="D455" s="42">
        <f t="shared" si="2402"/>
        <v>13196.439</v>
      </c>
      <c r="E455" s="42">
        <f t="shared" si="2402"/>
        <v>31281.752</v>
      </c>
      <c r="F455" s="42">
        <f t="shared" si="2402"/>
        <v>22478.603999999999</v>
      </c>
      <c r="G455" s="42"/>
      <c r="H455" s="42">
        <f t="shared" si="2268"/>
        <v>84747.008000000002</v>
      </c>
      <c r="I455" s="1"/>
      <c r="J455" s="1"/>
      <c r="K455" s="525"/>
      <c r="L455" s="42">
        <f>[11]National!H379</f>
        <v>17695.081281428786</v>
      </c>
      <c r="M455" s="42">
        <f>[10]Commercial_Total!D381</f>
        <v>13158.888907157741</v>
      </c>
      <c r="N455" s="42">
        <f>[12]Total_Industrial!F385</f>
        <v>22603.440271492753</v>
      </c>
      <c r="O455" s="42">
        <f t="shared" si="2363"/>
        <v>21279.453053453246</v>
      </c>
      <c r="P455" s="42"/>
      <c r="Q455" s="42">
        <f t="shared" si="2364"/>
        <v>74736.863513532531</v>
      </c>
      <c r="R455" s="27"/>
      <c r="S455" s="27"/>
      <c r="T455" s="51">
        <f t="shared" si="2365"/>
        <v>0.99465258124952105</v>
      </c>
      <c r="U455" s="51">
        <f t="shared" si="2366"/>
        <v>0.99715452836615548</v>
      </c>
      <c r="V455" s="51">
        <f t="shared" si="2367"/>
        <v>0.7225759053231019</v>
      </c>
      <c r="W455" s="51">
        <f t="shared" si="2368"/>
        <v>0.94665367357569208</v>
      </c>
      <c r="X455" s="51"/>
      <c r="Y455" s="51">
        <f t="shared" si="2369"/>
        <v>0.88188203073237148</v>
      </c>
      <c r="Z455" s="218"/>
      <c r="AA455" s="231">
        <f t="shared" si="2370"/>
        <v>92242.309556573455</v>
      </c>
      <c r="AB455" s="231">
        <f t="shared" si="2306"/>
        <v>63183.000000000015</v>
      </c>
      <c r="AC455" s="231">
        <f t="shared" si="2371"/>
        <v>2057.171182005543</v>
      </c>
      <c r="AD455" s="277">
        <f t="shared" si="2371"/>
        <v>1.1129082704132796</v>
      </c>
      <c r="AE455" s="23"/>
      <c r="AF455" s="42">
        <f t="shared" si="2381"/>
        <v>9192.1</v>
      </c>
      <c r="AI455" s="267">
        <f t="shared" si="2382"/>
        <v>191.83259142678071</v>
      </c>
      <c r="AJ455" s="267">
        <f t="shared" si="2383"/>
        <v>208.26628851364669</v>
      </c>
      <c r="AK455" s="267">
        <f t="shared" si="2372"/>
        <v>10.987632176266724</v>
      </c>
      <c r="AL455" s="51">
        <f t="shared" si="2384"/>
        <v>19.120581290631527</v>
      </c>
      <c r="AO455" s="34">
        <f t="shared" si="2385"/>
        <v>8.1305537922272961</v>
      </c>
      <c r="AP455" s="34">
        <f t="shared" si="2398"/>
        <v>9.2195480902078959</v>
      </c>
      <c r="AR455" s="26">
        <f t="shared" si="2386"/>
        <v>1.0399485964139408</v>
      </c>
      <c r="AS455" s="26">
        <f t="shared" si="2387"/>
        <v>1.055182254805193</v>
      </c>
      <c r="AT455" s="26">
        <f t="shared" si="2373"/>
        <v>0.91020746119628348</v>
      </c>
      <c r="AU455" s="26">
        <f t="shared" si="2374"/>
        <v>0.98649955617617013</v>
      </c>
      <c r="AV455" s="26"/>
      <c r="AW455" s="26">
        <f t="shared" si="2388"/>
        <v>0.94088428790253342</v>
      </c>
      <c r="AZ455" s="34">
        <f t="shared" si="2308"/>
        <v>10.03495496748006</v>
      </c>
      <c r="BA455" s="34">
        <f t="shared" si="2309"/>
        <v>6.8736197386886575</v>
      </c>
      <c r="BB455" s="34">
        <f t="shared" si="2310"/>
        <v>0.22379773740554856</v>
      </c>
      <c r="BC455" s="368">
        <f t="shared" si="2311"/>
        <v>1.2107225448083458E-4</v>
      </c>
      <c r="BE455" s="26"/>
      <c r="BF455" s="26"/>
      <c r="BG455" s="26"/>
      <c r="BI455" s="258">
        <f>[11]National!CQ379</f>
        <v>1.0099655633271296</v>
      </c>
      <c r="BJ455" s="258">
        <f>[10]Commercial_Total!Y381</f>
        <v>1.0564829576216825</v>
      </c>
      <c r="BK455" s="258">
        <f>[12]Total_Industrial!Z385</f>
        <v>1.0087637054778675</v>
      </c>
      <c r="BL455" s="258">
        <f t="shared" si="2375"/>
        <v>0.96511721846923759</v>
      </c>
      <c r="BM455" s="1"/>
      <c r="BO455" s="258">
        <f>[11]National!CU379</f>
        <v>1.0296871835788515</v>
      </c>
      <c r="BP455" s="258">
        <f>[10]Commercial_Total!X381</f>
        <v>0.99876883691581952</v>
      </c>
      <c r="BQ455" s="258">
        <f>[12]Total_Industrial!AD385</f>
        <v>0.9699742031988724</v>
      </c>
      <c r="BR455" s="258">
        <f t="shared" si="2376"/>
        <v>1.0221551717218835</v>
      </c>
      <c r="BS455" s="1"/>
      <c r="CA455" s="83">
        <f t="shared" si="2335"/>
        <v>1.1560790330897612</v>
      </c>
      <c r="CB455" s="83">
        <f t="shared" si="2389"/>
        <v>0.96032462777467298</v>
      </c>
      <c r="CC455" s="83">
        <f t="shared" si="2390"/>
        <v>0.93348828831659814</v>
      </c>
      <c r="CD455" s="83">
        <f t="shared" si="2279"/>
        <v>0.95536160779574164</v>
      </c>
      <c r="CE455" s="83">
        <f t="shared" si="2280"/>
        <v>0.96831244664122995</v>
      </c>
      <c r="CF455" s="83">
        <f t="shared" si="2281"/>
        <v>0.98532056624586062</v>
      </c>
      <c r="CG455" s="84">
        <f t="shared" si="2312"/>
        <v>1.0537761659052653</v>
      </c>
      <c r="CH455" s="84">
        <f t="shared" si="2391"/>
        <v>1.0791862377576691</v>
      </c>
      <c r="CI455" s="9"/>
      <c r="CJ455" s="84">
        <f t="shared" si="2313"/>
        <v>0.92508853587179374</v>
      </c>
      <c r="CK455" s="26"/>
      <c r="CL455" s="87">
        <f t="shared" si="2283"/>
        <v>0.98531850105633778</v>
      </c>
      <c r="CM455" s="87">
        <f t="shared" si="2314"/>
        <v>1.8689653568145467E-3</v>
      </c>
      <c r="CN455" s="92">
        <f t="shared" si="2315"/>
        <v>1</v>
      </c>
      <c r="CO455" s="92">
        <f t="shared" si="2316"/>
        <v>1</v>
      </c>
      <c r="CP455" s="5">
        <f t="shared" si="2284"/>
        <v>1</v>
      </c>
      <c r="CQ455" s="91">
        <f t="shared" si="2285"/>
        <v>1</v>
      </c>
      <c r="CR455" s="37">
        <f t="shared" si="2286"/>
        <v>1.0537761659052653</v>
      </c>
      <c r="CS455">
        <f t="shared" si="2287"/>
        <v>0.92508853587179374</v>
      </c>
      <c r="CT455" s="84">
        <f t="shared" si="2288"/>
        <v>1.0149242624654842</v>
      </c>
      <c r="CU455" s="205"/>
      <c r="CV455" s="244"/>
      <c r="CW455" s="5"/>
      <c r="CX455" s="26">
        <f t="shared" si="2399"/>
        <v>0.23676510425440525</v>
      </c>
      <c r="CY455" s="26">
        <f t="shared" si="2400"/>
        <v>0.17606958987213953</v>
      </c>
      <c r="CZ455" s="26">
        <f t="shared" si="2401"/>
        <v>0.30244031136522032</v>
      </c>
      <c r="DA455" s="26">
        <f t="shared" si="2392"/>
        <v>0.28472499450823485</v>
      </c>
      <c r="DB455" s="26"/>
      <c r="DC455">
        <f t="shared" si="2320"/>
        <v>1</v>
      </c>
      <c r="DE455" s="26">
        <f t="shared" si="2336"/>
        <v>0.23631111600209312</v>
      </c>
      <c r="DF455" s="26">
        <f t="shared" si="2337"/>
        <v>0.17512282892923026</v>
      </c>
      <c r="DG455" s="26">
        <f t="shared" si="2338"/>
        <v>0.30334248907453309</v>
      </c>
      <c r="DH455" s="26">
        <f t="shared" si="2339"/>
        <v>0.28522039229383267</v>
      </c>
      <c r="DI455" s="26"/>
      <c r="DJ455" s="26">
        <f t="shared" si="2340"/>
        <v>0.99999682629968911</v>
      </c>
      <c r="DK455" s="26"/>
      <c r="DL455" s="26">
        <f t="shared" si="2341"/>
        <v>0.23631186598513565</v>
      </c>
      <c r="DM455" s="26">
        <f t="shared" si="2342"/>
        <v>0.17512338471837077</v>
      </c>
      <c r="DN455" s="26">
        <f t="shared" si="2343"/>
        <v>0.30334345179574035</v>
      </c>
      <c r="DO455" s="26">
        <f t="shared" si="2344"/>
        <v>0.2852212975007532</v>
      </c>
      <c r="DP455" s="26"/>
      <c r="DQ455" s="26">
        <f t="shared" si="2345"/>
        <v>0.99999999999999989</v>
      </c>
      <c r="DR455" s="26"/>
      <c r="DS455" s="26"/>
      <c r="DT455" s="26">
        <f t="shared" si="2346"/>
        <v>5.6603808622602021E-3</v>
      </c>
      <c r="DU455" s="26">
        <f t="shared" si="2347"/>
        <v>8.2576602091863436E-3</v>
      </c>
      <c r="DV455" s="26">
        <f t="shared" si="2348"/>
        <v>4.1598969202503235E-4</v>
      </c>
      <c r="DW455" s="26">
        <f t="shared" si="2349"/>
        <v>4.3122335543662485E-4</v>
      </c>
      <c r="DX455" s="26"/>
      <c r="DZ455" s="26">
        <f t="shared" si="2361"/>
        <v>1.0030375103173375</v>
      </c>
      <c r="EA455" s="26">
        <f t="shared" si="2350"/>
        <v>0.84383435076999869</v>
      </c>
      <c r="EB455" s="26">
        <f t="shared" si="2393"/>
        <v>1.0149242624654842</v>
      </c>
      <c r="ED455" s="26">
        <f t="shared" si="2321"/>
        <v>-2.1529059301336775E-2</v>
      </c>
      <c r="EE455" s="26">
        <f t="shared" si="2322"/>
        <v>-1.7173053322335111E-2</v>
      </c>
      <c r="EF455" s="26">
        <f t="shared" si="2323"/>
        <v>-2.6078657134283301E-2</v>
      </c>
      <c r="EG455" s="26">
        <f t="shared" si="2324"/>
        <v>-2.361554014623481E-2</v>
      </c>
      <c r="EH455" s="26"/>
      <c r="EJ455" s="26">
        <f t="shared" si="2325"/>
        <v>0.97751521671182506</v>
      </c>
      <c r="EK455" s="26">
        <f t="shared" si="2351"/>
        <v>0.83599536306857813</v>
      </c>
      <c r="EL455" s="26">
        <f t="shared" si="2394"/>
        <v>0.95536160779574164</v>
      </c>
      <c r="EM455" s="26">
        <v>0.91944869707172117</v>
      </c>
      <c r="EN455" s="26"/>
      <c r="EO455" s="26">
        <f t="shared" si="2352"/>
        <v>4.3915231844552146E-3</v>
      </c>
      <c r="EP455" s="26">
        <f t="shared" si="2353"/>
        <v>1.2520264512868964E-2</v>
      </c>
      <c r="EQ455" s="26">
        <f t="shared" si="2354"/>
        <v>8.7255271048844382E-3</v>
      </c>
      <c r="ER455" s="26">
        <f t="shared" si="2355"/>
        <v>-9.1915892784823518E-3</v>
      </c>
      <c r="EU455" s="26">
        <f t="shared" si="2356"/>
        <v>1.0032608597013197</v>
      </c>
      <c r="EV455" s="26">
        <f t="shared" si="2357"/>
        <v>0.82791379533614451</v>
      </c>
      <c r="EW455" s="26">
        <f t="shared" si="2395"/>
        <v>0.98532056624586062</v>
      </c>
      <c r="EX455" s="26"/>
      <c r="EY455" s="26">
        <f t="shared" si="2326"/>
        <v>1.2688576778043927E-3</v>
      </c>
      <c r="EZ455" s="26">
        <f t="shared" si="2327"/>
        <v>-4.2626043036826317E-3</v>
      </c>
      <c r="FA455" s="26">
        <f t="shared" si="2328"/>
        <v>-3.0485802478689997E-2</v>
      </c>
      <c r="FB455" s="26">
        <f t="shared" si="2329"/>
        <v>9.6228126339188598E-3</v>
      </c>
      <c r="FC455" s="26"/>
      <c r="FD455" s="26"/>
      <c r="FE455" s="26">
        <f t="shared" si="2358"/>
        <v>0.99307442011462577</v>
      </c>
      <c r="FF455" s="26">
        <f t="shared" si="2359"/>
        <v>1.0132542829522726</v>
      </c>
      <c r="FG455" s="26">
        <f t="shared" si="2396"/>
        <v>0.96831244664122995</v>
      </c>
      <c r="FW455" s="26">
        <f t="shared" si="2397"/>
        <v>1.1560790330897612</v>
      </c>
      <c r="FY455" s="8">
        <f t="shared" si="2360"/>
        <v>40</v>
      </c>
      <c r="FZ455" t="b">
        <f t="shared" si="2330"/>
        <v>0</v>
      </c>
    </row>
    <row r="456" spans="1:182" x14ac:dyDescent="0.2">
      <c r="A456" t="s">
        <v>563</v>
      </c>
      <c r="B456" s="1">
        <f t="shared" si="2334"/>
        <v>1990</v>
      </c>
      <c r="C456" s="42">
        <f t="shared" si="2402"/>
        <v>16940.519</v>
      </c>
      <c r="D456" s="42">
        <f t="shared" si="2402"/>
        <v>13317.478999999999</v>
      </c>
      <c r="E456" s="42">
        <f t="shared" si="2402"/>
        <v>31749.275000000001</v>
      </c>
      <c r="F456" s="42">
        <f t="shared" si="2402"/>
        <v>22418.993999999999</v>
      </c>
      <c r="G456" s="42"/>
      <c r="H456" s="42">
        <f t="shared" si="2268"/>
        <v>84426.266999999993</v>
      </c>
      <c r="I456" s="1"/>
      <c r="J456" s="1"/>
      <c r="K456" s="525"/>
      <c r="L456" s="42">
        <f>[11]National!H380</f>
        <v>16891.876098194767</v>
      </c>
      <c r="M456" s="42">
        <f>[10]Commercial_Total!D382</f>
        <v>13313.476098689851</v>
      </c>
      <c r="N456" s="42">
        <f>[12]Total_Industrial!F386</f>
        <v>23274.401712677914</v>
      </c>
      <c r="O456" s="42">
        <f t="shared" si="2363"/>
        <v>21366.272862496113</v>
      </c>
      <c r="P456" s="42"/>
      <c r="Q456" s="42">
        <f t="shared" si="2364"/>
        <v>74846.026772058642</v>
      </c>
      <c r="R456" s="27"/>
      <c r="S456" s="27"/>
      <c r="T456" s="51">
        <f t="shared" si="2365"/>
        <v>0.99712860616577137</v>
      </c>
      <c r="U456" s="51">
        <f t="shared" si="2366"/>
        <v>0.99969942499551545</v>
      </c>
      <c r="V456" s="51">
        <f t="shared" si="2367"/>
        <v>0.73306876181197567</v>
      </c>
      <c r="W456" s="51">
        <f t="shared" si="2368"/>
        <v>0.95304333738151292</v>
      </c>
      <c r="X456" s="51"/>
      <c r="Y456" s="51">
        <f t="shared" si="2369"/>
        <v>0.88652536031302498</v>
      </c>
      <c r="Z456" s="218"/>
      <c r="AA456" s="231">
        <f t="shared" si="2370"/>
        <v>92806.399238568454</v>
      </c>
      <c r="AB456" s="231">
        <f t="shared" si="2306"/>
        <v>64179.533191506242</v>
      </c>
      <c r="AC456" s="231">
        <f t="shared" ref="AC456:AD475" si="2403">AC125</f>
        <v>2054.451497176819</v>
      </c>
      <c r="AD456" s="277">
        <f t="shared" si="2403"/>
        <v>1.1281809015204196</v>
      </c>
      <c r="AE456" s="23"/>
      <c r="AF456" s="42">
        <f t="shared" si="2381"/>
        <v>9365.5</v>
      </c>
      <c r="AI456" s="267">
        <f t="shared" si="2382"/>
        <v>182.01197586356574</v>
      </c>
      <c r="AJ456" s="267">
        <f t="shared" si="2383"/>
        <v>207.44114886226387</v>
      </c>
      <c r="AK456" s="267">
        <f t="shared" si="2372"/>
        <v>11.32876670228578</v>
      </c>
      <c r="AL456" s="51">
        <f t="shared" si="2384"/>
        <v>18.938693992870604</v>
      </c>
      <c r="AO456" s="34">
        <f t="shared" si="2385"/>
        <v>7.991674419097607</v>
      </c>
      <c r="AP456" s="34">
        <f t="shared" si="2398"/>
        <v>9.0146032779883605</v>
      </c>
      <c r="AR456" s="26">
        <f t="shared" si="2386"/>
        <v>0.9867098047418571</v>
      </c>
      <c r="AS456" s="26">
        <f t="shared" si="2387"/>
        <v>1.051001680387273</v>
      </c>
      <c r="AT456" s="26">
        <f t="shared" si="2373"/>
        <v>0.93846679731829974</v>
      </c>
      <c r="AU456" s="26">
        <f t="shared" si="2374"/>
        <v>0.9771153363249071</v>
      </c>
      <c r="AV456" s="26"/>
      <c r="AW456" s="26">
        <f t="shared" si="2388"/>
        <v>0.92481288324416977</v>
      </c>
      <c r="AZ456" s="34">
        <f t="shared" si="2308"/>
        <v>9.9093907680923028</v>
      </c>
      <c r="BA456" s="34">
        <f t="shared" si="2309"/>
        <v>6.8527610049123107</v>
      </c>
      <c r="BB456" s="34">
        <f t="shared" si="2310"/>
        <v>0.2193637816642805</v>
      </c>
      <c r="BC456" s="368">
        <f t="shared" si="2311"/>
        <v>1.2046136367737116E-4</v>
      </c>
      <c r="BE456" s="26"/>
      <c r="BF456" s="26"/>
      <c r="BG456" s="26"/>
      <c r="BI456" s="258">
        <f>[11]National!CQ380</f>
        <v>0.99672269312677608</v>
      </c>
      <c r="BJ456" s="258">
        <f>[10]Commercial_Total!Y382</f>
        <v>1.0612178604218303</v>
      </c>
      <c r="BK456" s="258">
        <f>[12]Total_Industrial!Z386</f>
        <v>0.97566272056317938</v>
      </c>
      <c r="BL456" s="258">
        <f t="shared" si="2375"/>
        <v>0.95515668919639807</v>
      </c>
      <c r="BM456" s="1"/>
      <c r="BO456" s="258">
        <f>[11]National!CU380</f>
        <v>0.989954188407702</v>
      </c>
      <c r="BP456" s="258">
        <f>[10]Commercial_Total!X382</f>
        <v>0.99037315482939914</v>
      </c>
      <c r="BQ456" s="258">
        <f>[12]Total_Industrial!AD386</f>
        <v>0.98682422516689428</v>
      </c>
      <c r="BR456" s="258">
        <f t="shared" si="2376"/>
        <v>1.0229895758223535</v>
      </c>
      <c r="BS456" s="1"/>
      <c r="CA456" s="83">
        <f t="shared" si="2335"/>
        <v>1.177887336343399</v>
      </c>
      <c r="CB456" s="83">
        <f t="shared" si="2389"/>
        <v>0.93897720937809104</v>
      </c>
      <c r="CC456" s="83">
        <f t="shared" si="2390"/>
        <v>0.91754321598594679</v>
      </c>
      <c r="CD456" s="83">
        <f t="shared" si="2279"/>
        <v>0.94488302045588923</v>
      </c>
      <c r="CE456" s="83">
        <f t="shared" si="2280"/>
        <v>0.96340857646547751</v>
      </c>
      <c r="CF456" s="83">
        <f t="shared" si="2281"/>
        <v>0.97021363450115083</v>
      </c>
      <c r="CG456" s="84">
        <f t="shared" si="2312"/>
        <v>1.0403025885186865</v>
      </c>
      <c r="CH456" s="84">
        <f t="shared" si="2391"/>
        <v>1.080762534657643</v>
      </c>
      <c r="CI456" s="9"/>
      <c r="CJ456" s="84">
        <f t="shared" si="2313"/>
        <v>0.91030840566380888</v>
      </c>
      <c r="CK456" s="26"/>
      <c r="CL456" s="87">
        <f t="shared" si="2283"/>
        <v>0.95094980989840383</v>
      </c>
      <c r="CM456" s="87">
        <f t="shared" si="2314"/>
        <v>1.7944247065352767E-3</v>
      </c>
      <c r="CN456" s="92">
        <f t="shared" si="2315"/>
        <v>1</v>
      </c>
      <c r="CO456" s="92">
        <f t="shared" si="2316"/>
        <v>1</v>
      </c>
      <c r="CP456" s="5">
        <f t="shared" si="2284"/>
        <v>1</v>
      </c>
      <c r="CQ456" s="91">
        <f t="shared" si="2285"/>
        <v>1</v>
      </c>
      <c r="CR456" s="37">
        <f t="shared" si="2286"/>
        <v>1.0403025885186865</v>
      </c>
      <c r="CS456">
        <f t="shared" si="2287"/>
        <v>0.91030840566380888</v>
      </c>
      <c r="CT456" s="84">
        <f t="shared" si="2288"/>
        <v>1.0086512466071647</v>
      </c>
      <c r="CU456" s="205"/>
      <c r="CV456" s="244"/>
      <c r="CW456" s="5"/>
      <c r="CX456" s="26">
        <f t="shared" si="2399"/>
        <v>0.22568834748754901</v>
      </c>
      <c r="CY456" s="26">
        <f t="shared" si="2400"/>
        <v>0.17787819437945113</v>
      </c>
      <c r="CZ456" s="26">
        <f t="shared" si="2401"/>
        <v>0.31096375741573318</v>
      </c>
      <c r="DA456" s="26">
        <f t="shared" si="2392"/>
        <v>0.28546970071726674</v>
      </c>
      <c r="DB456" s="26"/>
      <c r="DC456">
        <f t="shared" si="2320"/>
        <v>1</v>
      </c>
      <c r="DE456" s="26">
        <f t="shared" si="2336"/>
        <v>0.23118250040479985</v>
      </c>
      <c r="DF456" s="26">
        <f t="shared" si="2337"/>
        <v>0.17697235184538057</v>
      </c>
      <c r="DG456" s="26">
        <f t="shared" si="2338"/>
        <v>0.30668229403845004</v>
      </c>
      <c r="DH456" s="26">
        <f t="shared" si="2339"/>
        <v>0.28509718550800933</v>
      </c>
      <c r="DI456" s="26"/>
      <c r="DJ456" s="26">
        <f t="shared" si="2340"/>
        <v>0.99993433179663982</v>
      </c>
      <c r="DK456" s="26"/>
      <c r="DL456" s="26">
        <f t="shared" si="2341"/>
        <v>0.2311976827412465</v>
      </c>
      <c r="DM456" s="26">
        <f t="shared" si="2342"/>
        <v>0.17698397406498095</v>
      </c>
      <c r="DN456" s="26">
        <f t="shared" si="2343"/>
        <v>0.30670243463629882</v>
      </c>
      <c r="DO456" s="26">
        <f t="shared" si="2344"/>
        <v>0.28511590855747371</v>
      </c>
      <c r="DP456" s="26"/>
      <c r="DQ456" s="26">
        <f t="shared" si="2345"/>
        <v>1</v>
      </c>
      <c r="DR456" s="26"/>
      <c r="DS456" s="26"/>
      <c r="DT456" s="26">
        <f t="shared" si="2346"/>
        <v>-5.255058567241766E-2</v>
      </c>
      <c r="DU456" s="26">
        <f t="shared" si="2347"/>
        <v>-3.9698146380790769E-3</v>
      </c>
      <c r="DV456" s="26">
        <f t="shared" si="2348"/>
        <v>3.057492407980714E-2</v>
      </c>
      <c r="DW456" s="26">
        <f t="shared" si="2349"/>
        <v>-9.5581789802432655E-3</v>
      </c>
      <c r="DX456" s="26"/>
      <c r="DZ456" s="26">
        <f t="shared" si="2361"/>
        <v>0.99381922761105257</v>
      </c>
      <c r="EA456" s="26">
        <f t="shared" si="2350"/>
        <v>0.83861880271391409</v>
      </c>
      <c r="EB456" s="26">
        <f t="shared" si="2393"/>
        <v>1.0086512466071647</v>
      </c>
      <c r="ED456" s="26">
        <f t="shared" si="2321"/>
        <v>-1.2591624719588879E-2</v>
      </c>
      <c r="EE456" s="26">
        <f t="shared" si="2322"/>
        <v>-3.0392206396925386E-3</v>
      </c>
      <c r="EF456" s="26">
        <f t="shared" si="2323"/>
        <v>-2.0011230732069622E-2</v>
      </c>
      <c r="EG456" s="26">
        <f t="shared" si="2324"/>
        <v>-5.0584437126102522E-3</v>
      </c>
      <c r="EH456" s="26"/>
      <c r="EJ456" s="26">
        <f t="shared" si="2325"/>
        <v>0.98903181030685428</v>
      </c>
      <c r="EK456" s="26">
        <f t="shared" si="2351"/>
        <v>0.8268260073438517</v>
      </c>
      <c r="EL456" s="26">
        <f t="shared" si="2394"/>
        <v>0.94488302045588923</v>
      </c>
      <c r="EM456" s="26">
        <v>0.90991967347155067</v>
      </c>
      <c r="EN456" s="26"/>
      <c r="EO456" s="26">
        <f t="shared" si="2352"/>
        <v>-1.319892356206139E-2</v>
      </c>
      <c r="EP456" s="26">
        <f t="shared" si="2353"/>
        <v>4.4717465752788258E-3</v>
      </c>
      <c r="EQ456" s="26">
        <f t="shared" si="2354"/>
        <v>-3.3363852591568537E-2</v>
      </c>
      <c r="ER456" s="26">
        <f t="shared" si="2355"/>
        <v>-1.0374164399143286E-2</v>
      </c>
      <c r="EU456" s="26">
        <f t="shared" si="2356"/>
        <v>0.9846680032243027</v>
      </c>
      <c r="EV456" s="26">
        <f t="shared" si="2357"/>
        <v>0.81522022369549541</v>
      </c>
      <c r="EW456" s="26">
        <f t="shared" si="2395"/>
        <v>0.97021363450115083</v>
      </c>
      <c r="EX456" s="26"/>
      <c r="EY456" s="26">
        <f t="shared" si="2326"/>
        <v>-3.9351662110356268E-2</v>
      </c>
      <c r="EZ456" s="26">
        <f t="shared" si="2327"/>
        <v>-8.4415612133579444E-3</v>
      </c>
      <c r="FA456" s="26">
        <f t="shared" si="2328"/>
        <v>1.7222457066980258E-2</v>
      </c>
      <c r="FB456" s="26">
        <f t="shared" si="2329"/>
        <v>8.1598541889965084E-4</v>
      </c>
      <c r="FC456" s="26"/>
      <c r="FD456" s="26"/>
      <c r="FE456" s="26">
        <f t="shared" si="2358"/>
        <v>0.99493565306037057</v>
      </c>
      <c r="FF456" s="26">
        <f t="shared" si="2359"/>
        <v>1.0081228117253369</v>
      </c>
      <c r="FG456" s="26">
        <f t="shared" si="2396"/>
        <v>0.96340857646547751</v>
      </c>
      <c r="FW456" s="26">
        <f t="shared" si="2397"/>
        <v>1.177887336343399</v>
      </c>
      <c r="FY456" s="8">
        <f t="shared" si="2360"/>
        <v>41</v>
      </c>
      <c r="FZ456" t="b">
        <f t="shared" si="2330"/>
        <v>0</v>
      </c>
    </row>
    <row r="457" spans="1:182" x14ac:dyDescent="0.2">
      <c r="A457" t="s">
        <v>563</v>
      </c>
      <c r="B457" s="1">
        <f t="shared" si="2334"/>
        <v>1991</v>
      </c>
      <c r="C457" s="42">
        <f t="shared" si="2402"/>
        <v>17419.82</v>
      </c>
      <c r="D457" s="42">
        <f t="shared" si="2402"/>
        <v>13500.120999999999</v>
      </c>
      <c r="E457" s="42">
        <f t="shared" si="2402"/>
        <v>31341.75</v>
      </c>
      <c r="F457" s="42">
        <f t="shared" si="2402"/>
        <v>22118.013999999999</v>
      </c>
      <c r="G457" s="42"/>
      <c r="H457" s="42">
        <f t="shared" si="2268"/>
        <v>84379.705000000002</v>
      </c>
      <c r="I457" s="1"/>
      <c r="J457" s="1"/>
      <c r="K457" s="525"/>
      <c r="L457" s="42">
        <f>[11]National!H381</f>
        <v>17423.821572723558</v>
      </c>
      <c r="M457" s="42">
        <f>[10]Commercial_Total!D383</f>
        <v>13555.786059363852</v>
      </c>
      <c r="N457" s="42">
        <f>[12]Total_Industrial!F387</f>
        <v>24733.105641365572</v>
      </c>
      <c r="O457" s="42">
        <f t="shared" si="2363"/>
        <v>20788.511422386375</v>
      </c>
      <c r="P457" s="42"/>
      <c r="Q457" s="42">
        <f t="shared" si="2364"/>
        <v>76501.224695839366</v>
      </c>
      <c r="R457" s="27"/>
      <c r="S457" s="27"/>
      <c r="T457" s="51">
        <f t="shared" si="2365"/>
        <v>1.0002297137814029</v>
      </c>
      <c r="U457" s="51">
        <f t="shared" si="2366"/>
        <v>1.0041233007736636</v>
      </c>
      <c r="V457" s="51">
        <f t="shared" si="2367"/>
        <v>0.78914245826622864</v>
      </c>
      <c r="W457" s="51">
        <f t="shared" si="2368"/>
        <v>0.93989050836057775</v>
      </c>
      <c r="X457" s="51"/>
      <c r="Y457" s="51">
        <f t="shared" si="2369"/>
        <v>0.90663062517034598</v>
      </c>
      <c r="Z457" s="218"/>
      <c r="AA457" s="231">
        <f t="shared" si="2370"/>
        <v>93230.648934379147</v>
      </c>
      <c r="AB457" s="231">
        <f t="shared" si="2306"/>
        <v>64956.802596915419</v>
      </c>
      <c r="AC457" s="231">
        <f t="shared" si="2403"/>
        <v>2006.7470499851224</v>
      </c>
      <c r="AD457" s="277">
        <f t="shared" si="2403"/>
        <v>1.1387410050478803</v>
      </c>
      <c r="AE457" s="23"/>
      <c r="AF457" s="42">
        <f t="shared" si="2381"/>
        <v>9355.4</v>
      </c>
      <c r="AI457" s="267">
        <f t="shared" si="2382"/>
        <v>186.88941642986313</v>
      </c>
      <c r="AJ457" s="267">
        <f t="shared" si="2383"/>
        <v>208.68924450427878</v>
      </c>
      <c r="AK457" s="267">
        <f t="shared" si="2372"/>
        <v>12.32497421214544</v>
      </c>
      <c r="AL457" s="51">
        <f t="shared" si="2384"/>
        <v>18.255697590790003</v>
      </c>
      <c r="AO457" s="34">
        <f t="shared" si="2385"/>
        <v>8.1772264890693478</v>
      </c>
      <c r="AP457" s="34">
        <f t="shared" si="2398"/>
        <v>9.0193583384996909</v>
      </c>
      <c r="AR457" s="26">
        <f t="shared" si="2386"/>
        <v>1.0131510232714489</v>
      </c>
      <c r="AS457" s="26">
        <f t="shared" si="2387"/>
        <v>1.0573251635738836</v>
      </c>
      <c r="AT457" s="26">
        <f t="shared" si="2373"/>
        <v>1.0209919031670944</v>
      </c>
      <c r="AU457" s="26">
        <f t="shared" si="2374"/>
        <v>0.94187709553708321</v>
      </c>
      <c r="AV457" s="26"/>
      <c r="AW457" s="26">
        <f t="shared" si="2388"/>
        <v>0.94628534768947004</v>
      </c>
      <c r="AZ457" s="34">
        <f t="shared" si="2308"/>
        <v>9.965436959871214</v>
      </c>
      <c r="BA457" s="34">
        <f t="shared" si="2309"/>
        <v>6.9432416141389384</v>
      </c>
      <c r="BB457" s="34">
        <f t="shared" si="2310"/>
        <v>0.21450146973781159</v>
      </c>
      <c r="BC457" s="368">
        <f t="shared" si="2311"/>
        <v>1.2172018353548543E-4</v>
      </c>
      <c r="BE457" s="26"/>
      <c r="BF457" s="26"/>
      <c r="BG457" s="26"/>
      <c r="BI457" s="258">
        <f>[11]National!CQ381</f>
        <v>0.99254856894561039</v>
      </c>
      <c r="BJ457" s="258">
        <f>[10]Commercial_Total!Y383</f>
        <v>1.0581556152567946</v>
      </c>
      <c r="BK457" s="258">
        <f>[12]Total_Industrial!Z387</f>
        <v>0.99409825609064129</v>
      </c>
      <c r="BL457" s="258">
        <f t="shared" si="2375"/>
        <v>0.91712551484926064</v>
      </c>
      <c r="BM457" s="1"/>
      <c r="BO457" s="258">
        <f>[11]National!CU381</f>
        <v>1.0207571246087477</v>
      </c>
      <c r="BP457" s="258">
        <f>[10]Commercial_Total!X383</f>
        <v>0.99921518945707288</v>
      </c>
      <c r="BQ457" s="258">
        <f>[12]Total_Industrial!AD387</f>
        <v>0.98730764761095713</v>
      </c>
      <c r="BR457" s="258">
        <f t="shared" si="2376"/>
        <v>1.0269882151211229</v>
      </c>
      <c r="BS457" s="1"/>
      <c r="CA457" s="83">
        <f t="shared" si="2335"/>
        <v>1.1766170718516933</v>
      </c>
      <c r="CB457" s="83">
        <f t="shared" si="2389"/>
        <v>0.93947250499029566</v>
      </c>
      <c r="CC457" s="83">
        <f t="shared" si="2390"/>
        <v>0.93884689204760807</v>
      </c>
      <c r="CD457" s="83">
        <f t="shared" si="2279"/>
        <v>0.94431204493814469</v>
      </c>
      <c r="CE457" s="83">
        <f t="shared" si="2280"/>
        <v>0.97286524403920571</v>
      </c>
      <c r="CF457" s="83">
        <f t="shared" si="2281"/>
        <v>0.96359306272659739</v>
      </c>
      <c r="CG457" s="84">
        <f t="shared" si="2312"/>
        <v>1.041590541950719</v>
      </c>
      <c r="CH457" s="84">
        <f t="shared" si="2391"/>
        <v>1.1046632810381194</v>
      </c>
      <c r="CI457" s="9"/>
      <c r="CJ457" s="84">
        <f t="shared" si="2313"/>
        <v>0.91868836804790954</v>
      </c>
      <c r="CK457" s="26"/>
      <c r="CL457" s="87">
        <f t="shared" si="2283"/>
        <v>1.0301472073041216</v>
      </c>
      <c r="CM457" s="87">
        <f t="shared" si="2314"/>
        <v>1.8065562780130984E-3</v>
      </c>
      <c r="CN457" s="92">
        <f t="shared" si="2315"/>
        <v>1</v>
      </c>
      <c r="CO457" s="92">
        <f t="shared" si="2316"/>
        <v>1</v>
      </c>
      <c r="CP457" s="5">
        <f t="shared" si="2284"/>
        <v>1</v>
      </c>
      <c r="CQ457" s="91">
        <f t="shared" si="2285"/>
        <v>1</v>
      </c>
      <c r="CR457" s="37">
        <f t="shared" si="2286"/>
        <v>1.041590541950719</v>
      </c>
      <c r="CS457">
        <f t="shared" si="2287"/>
        <v>0.91868836804790954</v>
      </c>
      <c r="CT457" s="84">
        <f t="shared" si="2288"/>
        <v>1.0326943228608454</v>
      </c>
      <c r="CU457" s="205"/>
      <c r="CV457" s="244"/>
      <c r="CW457" s="5"/>
      <c r="CX457" s="26">
        <f t="shared" si="2399"/>
        <v>0.22775872728833815</v>
      </c>
      <c r="CY457" s="26">
        <f t="shared" si="2400"/>
        <v>0.17719698100599302</v>
      </c>
      <c r="CZ457" s="26">
        <f t="shared" si="2401"/>
        <v>0.32330339468030395</v>
      </c>
      <c r="DA457" s="26">
        <f t="shared" si="2392"/>
        <v>0.27174089702536475</v>
      </c>
      <c r="DB457" s="26"/>
      <c r="DC457">
        <f t="shared" si="2320"/>
        <v>0.99999999999999978</v>
      </c>
      <c r="DE457" s="26">
        <f t="shared" si="2336"/>
        <v>0.22672196186546967</v>
      </c>
      <c r="DF457" s="26">
        <f t="shared" si="2337"/>
        <v>0.17753736987400567</v>
      </c>
      <c r="DG457" s="26">
        <f t="shared" si="2338"/>
        <v>0.31709356083283408</v>
      </c>
      <c r="DH457" s="26">
        <f t="shared" si="2339"/>
        <v>0.27854891367554924</v>
      </c>
      <c r="DI457" s="26"/>
      <c r="DJ457" s="26">
        <f t="shared" si="2340"/>
        <v>0.99990180624785863</v>
      </c>
      <c r="DK457" s="26"/>
      <c r="DL457" s="26">
        <f t="shared" si="2341"/>
        <v>0.22674422673186886</v>
      </c>
      <c r="DM457" s="26">
        <f t="shared" si="2342"/>
        <v>0.17755480464648465</v>
      </c>
      <c r="DN457" s="26">
        <f t="shared" si="2343"/>
        <v>0.31712470049707259</v>
      </c>
      <c r="DO457" s="26">
        <f t="shared" si="2344"/>
        <v>0.27857626812457392</v>
      </c>
      <c r="DP457" s="26"/>
      <c r="DQ457" s="26">
        <f t="shared" si="2345"/>
        <v>1</v>
      </c>
      <c r="DR457" s="26"/>
      <c r="DS457" s="26"/>
      <c r="DT457" s="26">
        <f t="shared" si="2346"/>
        <v>2.644459958449466E-2</v>
      </c>
      <c r="DU457" s="26">
        <f t="shared" si="2347"/>
        <v>5.9985975763614799E-3</v>
      </c>
      <c r="DV457" s="26">
        <f t="shared" si="2348"/>
        <v>8.4282410892607074E-2</v>
      </c>
      <c r="DW457" s="26">
        <f t="shared" si="2349"/>
        <v>-3.6729902349705294E-2</v>
      </c>
      <c r="DX457" s="26"/>
      <c r="DZ457" s="26">
        <f t="shared" si="2361"/>
        <v>1.0238368577192118</v>
      </c>
      <c r="EA457" s="26">
        <f t="shared" si="2350"/>
        <v>0.85860883979486147</v>
      </c>
      <c r="EB457" s="26">
        <f t="shared" si="2393"/>
        <v>1.0326943228608454</v>
      </c>
      <c r="ED457" s="26">
        <f t="shared" si="2321"/>
        <v>5.6399321905717297E-3</v>
      </c>
      <c r="EE457" s="26">
        <f t="shared" si="2322"/>
        <v>1.3117119364735438E-2</v>
      </c>
      <c r="EF457" s="26">
        <f t="shared" si="2323"/>
        <v>-2.2414864930744471E-2</v>
      </c>
      <c r="EG457" s="26">
        <f t="shared" si="2324"/>
        <v>1.0395764743472922E-2</v>
      </c>
      <c r="EH457" s="26"/>
      <c r="EJ457" s="26">
        <f t="shared" si="2325"/>
        <v>0.99939571830016682</v>
      </c>
      <c r="EK457" s="26">
        <f t="shared" si="2351"/>
        <v>0.82632637151866772</v>
      </c>
      <c r="EL457" s="26">
        <f t="shared" si="2394"/>
        <v>0.94431204493814469</v>
      </c>
      <c r="EM457" s="26">
        <v>0.90863784455006114</v>
      </c>
      <c r="EN457" s="26"/>
      <c r="EO457" s="26">
        <f t="shared" si="2352"/>
        <v>-4.196642646887655E-3</v>
      </c>
      <c r="EP457" s="26">
        <f t="shared" si="2353"/>
        <v>-2.8897665571272577E-3</v>
      </c>
      <c r="EQ457" s="26">
        <f t="shared" si="2354"/>
        <v>1.8719097461618043E-2</v>
      </c>
      <c r="ER457" s="26">
        <f t="shared" si="2355"/>
        <v>-4.0631061072224993E-2</v>
      </c>
      <c r="EU457" s="26">
        <f t="shared" si="2356"/>
        <v>0.99317617116568602</v>
      </c>
      <c r="EV457" s="26">
        <f t="shared" si="2357"/>
        <v>0.80965730042672623</v>
      </c>
      <c r="EW457" s="26">
        <f t="shared" si="2395"/>
        <v>0.96359306272659739</v>
      </c>
      <c r="EX457" s="26"/>
      <c r="EY457" s="26">
        <f t="shared" si="2326"/>
        <v>3.0641242231382728E-2</v>
      </c>
      <c r="EZ457" s="26">
        <f t="shared" si="2327"/>
        <v>8.888364133488617E-3</v>
      </c>
      <c r="FA457" s="26">
        <f t="shared" si="2328"/>
        <v>4.8975700194293069E-4</v>
      </c>
      <c r="FB457" s="26">
        <f t="shared" si="2329"/>
        <v>3.9011587225198634E-3</v>
      </c>
      <c r="FC457" s="26"/>
      <c r="FD457" s="26"/>
      <c r="FE457" s="26">
        <f t="shared" si="2358"/>
        <v>1.0098158432514921</v>
      </c>
      <c r="FF457" s="26">
        <f t="shared" si="2359"/>
        <v>1.0180183872234863</v>
      </c>
      <c r="FG457" s="26">
        <f t="shared" si="2396"/>
        <v>0.97286524403920571</v>
      </c>
      <c r="FW457" s="26">
        <f t="shared" si="2397"/>
        <v>1.1766170718516933</v>
      </c>
      <c r="FY457" s="8">
        <f t="shared" si="2360"/>
        <v>42</v>
      </c>
      <c r="FZ457" t="b">
        <f t="shared" si="2330"/>
        <v>0</v>
      </c>
    </row>
    <row r="458" spans="1:182" x14ac:dyDescent="0.2">
      <c r="A458" t="s">
        <v>563</v>
      </c>
      <c r="B458" s="1">
        <f t="shared" si="2334"/>
        <v>1992</v>
      </c>
      <c r="C458" s="42">
        <f t="shared" si="2402"/>
        <v>17355.252</v>
      </c>
      <c r="D458" s="42">
        <f t="shared" si="2402"/>
        <v>13441.235000000001</v>
      </c>
      <c r="E458" s="42">
        <f t="shared" si="2402"/>
        <v>32512.944</v>
      </c>
      <c r="F458" s="42">
        <f t="shared" si="2402"/>
        <v>22415.098000000002</v>
      </c>
      <c r="G458" s="42"/>
      <c r="H458" s="42">
        <f t="shared" si="2268"/>
        <v>85724.528999999995</v>
      </c>
      <c r="I458" s="1"/>
      <c r="J458" s="1"/>
      <c r="K458" s="525"/>
      <c r="L458" s="42">
        <f>[11]National!H382</f>
        <v>17406.524117218709</v>
      </c>
      <c r="M458" s="42">
        <f>[10]Commercial_Total!D384</f>
        <v>13609.935657484693</v>
      </c>
      <c r="N458" s="42">
        <f>[12]Total_Industrial!F388</f>
        <v>24866.643296297127</v>
      </c>
      <c r="O458" s="42">
        <f t="shared" si="2363"/>
        <v>21475.306000916215</v>
      </c>
      <c r="P458" s="42"/>
      <c r="Q458" s="42">
        <f t="shared" si="2364"/>
        <v>77358.409071916743</v>
      </c>
      <c r="R458" s="27"/>
      <c r="S458" s="27"/>
      <c r="T458" s="51">
        <f t="shared" si="2365"/>
        <v>1.0029542709733461</v>
      </c>
      <c r="U458" s="51">
        <f t="shared" si="2366"/>
        <v>1.0125509789453642</v>
      </c>
      <c r="V458" s="51">
        <f t="shared" si="2367"/>
        <v>0.76482287473866184</v>
      </c>
      <c r="W458" s="51">
        <f t="shared" si="2368"/>
        <v>0.95807325941275001</v>
      </c>
      <c r="X458" s="51"/>
      <c r="Y458" s="51">
        <f t="shared" si="2369"/>
        <v>0.90240693036548203</v>
      </c>
      <c r="Z458" s="218"/>
      <c r="AA458" s="231">
        <f t="shared" si="2370"/>
        <v>94777.984433479316</v>
      </c>
      <c r="AB458" s="231">
        <f t="shared" si="2306"/>
        <v>65568.531836796683</v>
      </c>
      <c r="AC458" s="231">
        <f t="shared" si="2403"/>
        <v>2071.4640718987794</v>
      </c>
      <c r="AD458" s="277">
        <f t="shared" si="2403"/>
        <v>1.1743557038455561</v>
      </c>
      <c r="AE458" s="23"/>
      <c r="AF458" s="42">
        <f t="shared" si="2381"/>
        <v>9684.9</v>
      </c>
      <c r="AI458" s="267">
        <f t="shared" si="2382"/>
        <v>183.65577429466879</v>
      </c>
      <c r="AJ458" s="267">
        <f t="shared" si="2383"/>
        <v>207.56810128615501</v>
      </c>
      <c r="AK458" s="267">
        <f t="shared" si="2372"/>
        <v>12.004380685928796</v>
      </c>
      <c r="AL458" s="51">
        <f t="shared" si="2384"/>
        <v>18.28688354864968</v>
      </c>
      <c r="AO458" s="34">
        <f t="shared" si="2385"/>
        <v>7.9875279116889946</v>
      </c>
      <c r="AP458" s="34">
        <f t="shared" si="2398"/>
        <v>8.8513592293157384</v>
      </c>
      <c r="AR458" s="26">
        <f t="shared" si="2386"/>
        <v>0.99562104270459673</v>
      </c>
      <c r="AS458" s="26">
        <f t="shared" si="2387"/>
        <v>1.0516448855159113</v>
      </c>
      <c r="AT458" s="26">
        <f t="shared" si="2373"/>
        <v>0.99443416853488509</v>
      </c>
      <c r="AU458" s="26">
        <f t="shared" si="2374"/>
        <v>0.94348609126372329</v>
      </c>
      <c r="AV458" s="26"/>
      <c r="AW458" s="26">
        <f t="shared" si="2388"/>
        <v>0.92433304093943469</v>
      </c>
      <c r="AZ458" s="34">
        <f t="shared" si="2308"/>
        <v>9.7861603561708765</v>
      </c>
      <c r="BA458" s="34">
        <f t="shared" si="2309"/>
        <v>6.7701816060874851</v>
      </c>
      <c r="BB458" s="34">
        <f t="shared" si="2310"/>
        <v>0.21388595358741747</v>
      </c>
      <c r="BC458" s="368">
        <f t="shared" si="2311"/>
        <v>1.2125635823246044E-4</v>
      </c>
      <c r="BE458" s="26"/>
      <c r="BF458" s="26"/>
      <c r="BG458" s="26"/>
      <c r="BI458" s="258">
        <f>[11]National!CQ382</f>
        <v>0.98027583104418303</v>
      </c>
      <c r="BJ458" s="258">
        <f>[10]Commercial_Total!Y384</f>
        <v>1.0675682740056098</v>
      </c>
      <c r="BK458" s="258">
        <f>[12]Total_Industrial!Z388</f>
        <v>0.99054426271314044</v>
      </c>
      <c r="BL458" s="258">
        <f t="shared" si="2375"/>
        <v>0.91685612668643213</v>
      </c>
      <c r="BM458" s="1"/>
      <c r="BO458" s="258">
        <f>[11]National!CU382</f>
        <v>1.0156539732741019</v>
      </c>
      <c r="BP458" s="258">
        <f>[10]Commercial_Total!X384</f>
        <v>0.98508443077841523</v>
      </c>
      <c r="BQ458" s="258">
        <f>[12]Total_Industrial!AD388</f>
        <v>0.98630167776306643</v>
      </c>
      <c r="BR458" s="258">
        <f t="shared" si="2376"/>
        <v>1.0290448673485257</v>
      </c>
      <c r="BS458" s="1"/>
      <c r="CA458" s="83">
        <f t="shared" si="2335"/>
        <v>1.2180578787840675</v>
      </c>
      <c r="CB458" s="83">
        <f t="shared" si="2389"/>
        <v>0.92197341713750725</v>
      </c>
      <c r="CC458" s="83">
        <f t="shared" si="2390"/>
        <v>0.91706714557275326</v>
      </c>
      <c r="CD458" s="83">
        <f t="shared" si="2279"/>
        <v>0.9344098895418057</v>
      </c>
      <c r="CE458" s="83">
        <f t="shared" si="2280"/>
        <v>0.96953541321610237</v>
      </c>
      <c r="CF458" s="83">
        <f t="shared" si="2281"/>
        <v>0.96119834409856031</v>
      </c>
      <c r="CG458" s="84">
        <f t="shared" si="2312"/>
        <v>1.0606742905358648</v>
      </c>
      <c r="CH458" s="84">
        <f t="shared" si="2391"/>
        <v>1.1170408620389076</v>
      </c>
      <c r="CI458" s="9"/>
      <c r="CJ458" s="84">
        <f t="shared" si="2313"/>
        <v>0.90594347837012712</v>
      </c>
      <c r="CK458" s="26"/>
      <c r="CL458" s="87">
        <f t="shared" si="2283"/>
        <v>0.98236916321354417</v>
      </c>
      <c r="CM458" s="87">
        <f t="shared" si="2314"/>
        <v>1.7183017458742989E-3</v>
      </c>
      <c r="CN458" s="92">
        <f t="shared" si="2315"/>
        <v>1</v>
      </c>
      <c r="CO458" s="92">
        <f t="shared" si="2316"/>
        <v>1</v>
      </c>
      <c r="CP458" s="5">
        <f t="shared" si="2284"/>
        <v>1</v>
      </c>
      <c r="CQ458" s="91">
        <f t="shared" si="2285"/>
        <v>1</v>
      </c>
      <c r="CR458" s="37">
        <f t="shared" si="2286"/>
        <v>1.0606742905358648</v>
      </c>
      <c r="CS458">
        <f t="shared" si="2287"/>
        <v>0.90594347837012712</v>
      </c>
      <c r="CT458" s="84">
        <f t="shared" si="2288"/>
        <v>1.0194272878049091</v>
      </c>
      <c r="CU458" s="205"/>
      <c r="CV458" s="244"/>
      <c r="CW458" s="5"/>
      <c r="CX458" s="26">
        <f t="shared" si="2399"/>
        <v>0.22501140245834969</v>
      </c>
      <c r="CY458" s="26">
        <f t="shared" si="2400"/>
        <v>0.17593349993576171</v>
      </c>
      <c r="CZ458" s="26">
        <f t="shared" si="2401"/>
        <v>0.32144719099871472</v>
      </c>
      <c r="DA458" s="26">
        <f t="shared" si="2392"/>
        <v>0.27760790660717388</v>
      </c>
      <c r="DB458" s="26"/>
      <c r="DC458">
        <f t="shared" si="2320"/>
        <v>1</v>
      </c>
      <c r="DE458" s="26">
        <f t="shared" si="2336"/>
        <v>0.22638228647015629</v>
      </c>
      <c r="DF458" s="26">
        <f t="shared" si="2337"/>
        <v>0.17656448702422897</v>
      </c>
      <c r="DG458" s="26">
        <f t="shared" si="2338"/>
        <v>0.32237440218509872</v>
      </c>
      <c r="DH458" s="26">
        <f t="shared" si="2339"/>
        <v>0.27466395828499057</v>
      </c>
      <c r="DI458" s="26"/>
      <c r="DJ458" s="26">
        <f t="shared" si="2340"/>
        <v>0.99998513396447453</v>
      </c>
      <c r="DK458" s="26"/>
      <c r="DL458" s="26">
        <f t="shared" si="2341"/>
        <v>0.22638565192730031</v>
      </c>
      <c r="DM458" s="26">
        <f t="shared" si="2342"/>
        <v>0.17656711187718677</v>
      </c>
      <c r="DN458" s="26">
        <f t="shared" si="2343"/>
        <v>0.32237919468565956</v>
      </c>
      <c r="DO458" s="26">
        <f t="shared" si="2344"/>
        <v>0.27466804150985336</v>
      </c>
      <c r="DP458" s="26"/>
      <c r="DQ458" s="26">
        <f t="shared" si="2345"/>
        <v>1</v>
      </c>
      <c r="DR458" s="26"/>
      <c r="DS458" s="26"/>
      <c r="DT458" s="26">
        <f t="shared" si="2346"/>
        <v>-1.745387232914225E-2</v>
      </c>
      <c r="DU458" s="26">
        <f t="shared" si="2347"/>
        <v>-5.3867922838016198E-3</v>
      </c>
      <c r="DV458" s="26">
        <f t="shared" si="2348"/>
        <v>-2.6355987274127891E-2</v>
      </c>
      <c r="DW458" s="26">
        <f t="shared" si="2349"/>
        <v>1.7068288258979018E-3</v>
      </c>
      <c r="DX458" s="26"/>
      <c r="DZ458" s="26">
        <f t="shared" si="2361"/>
        <v>0.98715298926096251</v>
      </c>
      <c r="EA458" s="26">
        <f t="shared" si="2350"/>
        <v>0.84757828280938441</v>
      </c>
      <c r="EB458" s="26">
        <f t="shared" si="2393"/>
        <v>1.0194272878049091</v>
      </c>
      <c r="ED458" s="26">
        <f t="shared" si="2321"/>
        <v>-1.8153623147396884E-2</v>
      </c>
      <c r="EE458" s="26">
        <f t="shared" si="2322"/>
        <v>-2.5240845151879344E-2</v>
      </c>
      <c r="EF458" s="26">
        <f t="shared" si="2323"/>
        <v>-2.8736444650284331E-3</v>
      </c>
      <c r="EG458" s="26">
        <f t="shared" si="2324"/>
        <v>-3.8178654041810976E-3</v>
      </c>
      <c r="EH458" s="26"/>
      <c r="EJ458" s="26">
        <f t="shared" si="2325"/>
        <v>0.98951389485137031</v>
      </c>
      <c r="EK458" s="26">
        <f t="shared" si="2351"/>
        <v>0.81766142629983729</v>
      </c>
      <c r="EL458" s="26">
        <f t="shared" si="2394"/>
        <v>0.9344098895418057</v>
      </c>
      <c r="EM458" s="26">
        <v>0.89553167883440254</v>
      </c>
      <c r="EN458" s="26"/>
      <c r="EO458" s="26">
        <f t="shared" si="2352"/>
        <v>-1.2441955018091805E-2</v>
      </c>
      <c r="EP458" s="26">
        <f t="shared" si="2353"/>
        <v>8.8560140054433877E-3</v>
      </c>
      <c r="EQ458" s="26">
        <f t="shared" si="2354"/>
        <v>-3.581498574971633E-3</v>
      </c>
      <c r="ER458" s="26">
        <f t="shared" si="2355"/>
        <v>-2.9377411274448184E-4</v>
      </c>
      <c r="EU458" s="26">
        <f t="shared" si="2356"/>
        <v>0.99751480295918593</v>
      </c>
      <c r="EV458" s="26">
        <f t="shared" si="2357"/>
        <v>0.80764514249963226</v>
      </c>
      <c r="EW458" s="26">
        <f t="shared" si="2395"/>
        <v>0.96119834409856031</v>
      </c>
      <c r="EX458" s="26"/>
      <c r="EY458" s="26">
        <f t="shared" si="2326"/>
        <v>-5.0119173110501607E-3</v>
      </c>
      <c r="EZ458" s="26">
        <f t="shared" si="2327"/>
        <v>-1.4242806289244877E-2</v>
      </c>
      <c r="FA458" s="26">
        <f t="shared" si="2328"/>
        <v>-1.0194215461753115E-3</v>
      </c>
      <c r="FB458" s="26">
        <f t="shared" si="2329"/>
        <v>2.000602938641907E-3</v>
      </c>
      <c r="FC458" s="26"/>
      <c r="FD458" s="26"/>
      <c r="FE458" s="26">
        <f t="shared" si="2358"/>
        <v>0.99657729490954139</v>
      </c>
      <c r="FF458" s="26">
        <f t="shared" si="2359"/>
        <v>1.0145340105073559</v>
      </c>
      <c r="FG458" s="26">
        <f t="shared" si="2396"/>
        <v>0.96953541321610237</v>
      </c>
      <c r="FW458" s="26">
        <f t="shared" si="2397"/>
        <v>1.2180578787840675</v>
      </c>
      <c r="FY458" s="8">
        <f t="shared" si="2360"/>
        <v>43</v>
      </c>
      <c r="FZ458" t="b">
        <f t="shared" si="2330"/>
        <v>0</v>
      </c>
    </row>
    <row r="459" spans="1:182" x14ac:dyDescent="0.2">
      <c r="A459" t="s">
        <v>563</v>
      </c>
      <c r="B459" s="1">
        <f t="shared" si="2334"/>
        <v>1993</v>
      </c>
      <c r="C459" s="42">
        <f t="shared" si="2402"/>
        <v>18212.099999999999</v>
      </c>
      <c r="D459" s="42">
        <f t="shared" si="2402"/>
        <v>13817.02</v>
      </c>
      <c r="E459" s="42">
        <f t="shared" si="2402"/>
        <v>32559.173999999999</v>
      </c>
      <c r="F459" s="42">
        <f t="shared" si="2402"/>
        <v>22670.767</v>
      </c>
      <c r="G459" s="42"/>
      <c r="H459" s="42">
        <f t="shared" si="2268"/>
        <v>87259.060999999987</v>
      </c>
      <c r="I459" s="1"/>
      <c r="J459" s="1"/>
      <c r="K459" s="525"/>
      <c r="L459" s="42">
        <f>[11]National!H383</f>
        <v>18276.805594608075</v>
      </c>
      <c r="M459" s="42">
        <f>[10]Commercial_Total!D385</f>
        <v>13913.963017214315</v>
      </c>
      <c r="N459" s="42">
        <f>[12]Total_Industrial!F389</f>
        <v>25054.891299728421</v>
      </c>
      <c r="O459" s="42">
        <f t="shared" si="2363"/>
        <v>22098.895706006624</v>
      </c>
      <c r="P459" s="42"/>
      <c r="Q459" s="42">
        <f t="shared" si="2364"/>
        <v>79344.555617557431</v>
      </c>
      <c r="R459" s="27"/>
      <c r="S459" s="27"/>
      <c r="T459" s="51">
        <f t="shared" si="2365"/>
        <v>1.0035528903645421</v>
      </c>
      <c r="U459" s="51">
        <f t="shared" si="2366"/>
        <v>1.0070162030028411</v>
      </c>
      <c r="V459" s="51">
        <f t="shared" si="2367"/>
        <v>0.76951864011440896</v>
      </c>
      <c r="W459" s="51">
        <f t="shared" si="2368"/>
        <v>0.97477494722638292</v>
      </c>
      <c r="X459" s="51"/>
      <c r="Y459" s="51">
        <f t="shared" si="2369"/>
        <v>0.90929875600606613</v>
      </c>
      <c r="Z459" s="218"/>
      <c r="AA459" s="231">
        <f t="shared" si="2370"/>
        <v>96416.439816278726</v>
      </c>
      <c r="AB459" s="231">
        <f t="shared" si="2306"/>
        <v>66152.652187145024</v>
      </c>
      <c r="AC459" s="231">
        <f t="shared" si="2403"/>
        <v>2108.1054005159981</v>
      </c>
      <c r="AD459" s="277">
        <f t="shared" si="2403"/>
        <v>1.1928861897247303</v>
      </c>
      <c r="AE459" s="23"/>
      <c r="AF459" s="42">
        <f t="shared" si="2381"/>
        <v>9951.5</v>
      </c>
      <c r="AI459" s="267">
        <f t="shared" si="2382"/>
        <v>189.56109175400462</v>
      </c>
      <c r="AJ459" s="267">
        <f t="shared" si="2383"/>
        <v>210.331144061343</v>
      </c>
      <c r="AK459" s="267">
        <f t="shared" si="2372"/>
        <v>11.88502780439525</v>
      </c>
      <c r="AL459" s="51">
        <f t="shared" si="2384"/>
        <v>18.525569242365155</v>
      </c>
      <c r="AO459" s="34">
        <f t="shared" si="2385"/>
        <v>7.9731252190682236</v>
      </c>
      <c r="AP459" s="34">
        <f t="shared" si="2398"/>
        <v>8.7684330000502424</v>
      </c>
      <c r="AR459" s="26">
        <f t="shared" si="2386"/>
        <v>1.0276345111019052</v>
      </c>
      <c r="AS459" s="26">
        <f t="shared" si="2387"/>
        <v>1.065643856383705</v>
      </c>
      <c r="AT459" s="26">
        <f t="shared" si="2373"/>
        <v>0.98454706260120062</v>
      </c>
      <c r="AU459" s="26">
        <f t="shared" si="2374"/>
        <v>0.95580074463837172</v>
      </c>
      <c r="AV459" s="26"/>
      <c r="AW459" s="26">
        <f t="shared" si="2388"/>
        <v>0.92266633193821901</v>
      </c>
      <c r="AZ459" s="34">
        <f t="shared" si="2308"/>
        <v>9.6886338558286411</v>
      </c>
      <c r="BA459" s="34">
        <f t="shared" si="2309"/>
        <v>6.6475056209762373</v>
      </c>
      <c r="BB459" s="34">
        <f t="shared" si="2310"/>
        <v>0.21183795412912607</v>
      </c>
      <c r="BC459" s="368">
        <f t="shared" si="2311"/>
        <v>1.1986998841629204E-4</v>
      </c>
      <c r="BE459" s="26"/>
      <c r="BF459" s="26"/>
      <c r="BG459" s="26"/>
      <c r="BI459" s="258">
        <f>[11]National!CQ383</f>
        <v>0.96213870899695453</v>
      </c>
      <c r="BJ459" s="258">
        <f>[10]Commercial_Total!Y385</f>
        <v>1.0629849221328616</v>
      </c>
      <c r="BK459" s="258">
        <f>[12]Total_Industrial!Z389</f>
        <v>0.99728196600462227</v>
      </c>
      <c r="BL459" s="258">
        <f t="shared" si="2375"/>
        <v>0.92060839513039872</v>
      </c>
      <c r="BM459" s="1"/>
      <c r="BO459" s="258">
        <f>[11]National!CU383</f>
        <v>1.068073139031305</v>
      </c>
      <c r="BP459" s="258">
        <f>[10]Commercial_Total!X385</f>
        <v>1.0025013847284947</v>
      </c>
      <c r="BQ459" s="258">
        <f>[12]Total_Industrial!AD389</f>
        <v>0.98836096467526791</v>
      </c>
      <c r="BR459" s="258">
        <f t="shared" si="2376"/>
        <v>1.0382272741527496</v>
      </c>
      <c r="BS459" s="1"/>
      <c r="CA459" s="83">
        <f t="shared" si="2335"/>
        <v>1.251587830614632</v>
      </c>
      <c r="CB459" s="83">
        <f t="shared" si="2389"/>
        <v>0.91333567269787186</v>
      </c>
      <c r="CC459" s="83">
        <f t="shared" si="2390"/>
        <v>0.9154135380540912</v>
      </c>
      <c r="CD459" s="83">
        <f t="shared" si="2279"/>
        <v>0.92348992144161746</v>
      </c>
      <c r="CE459" s="83">
        <f t="shared" si="2280"/>
        <v>0.98681994094555192</v>
      </c>
      <c r="CF459" s="83">
        <f t="shared" si="2281"/>
        <v>0.95955408705757261</v>
      </c>
      <c r="CG459" s="84">
        <f t="shared" si="2312"/>
        <v>1.0944624559669718</v>
      </c>
      <c r="CH459" s="84">
        <f t="shared" si="2391"/>
        <v>1.145720444208385</v>
      </c>
      <c r="CI459" s="9"/>
      <c r="CJ459" s="84">
        <f t="shared" si="2313"/>
        <v>0.9113182697408293</v>
      </c>
      <c r="CK459" s="26"/>
      <c r="CL459" s="87">
        <f t="shared" si="2283"/>
        <v>1.0305156974571215</v>
      </c>
      <c r="CM459" s="87">
        <f t="shared" si="2314"/>
        <v>1.635443307072949E-3</v>
      </c>
      <c r="CN459" s="92">
        <f t="shared" si="2315"/>
        <v>1</v>
      </c>
      <c r="CO459" s="92">
        <f t="shared" si="2316"/>
        <v>1</v>
      </c>
      <c r="CP459" s="5">
        <f t="shared" si="2284"/>
        <v>1</v>
      </c>
      <c r="CQ459" s="91">
        <f t="shared" si="2285"/>
        <v>1</v>
      </c>
      <c r="CR459" s="37">
        <f t="shared" si="2286"/>
        <v>1.0944624559669718</v>
      </c>
      <c r="CS459">
        <f t="shared" si="2287"/>
        <v>0.9113182697408293</v>
      </c>
      <c r="CT459" s="84">
        <f t="shared" si="2288"/>
        <v>1.0296217702425468</v>
      </c>
      <c r="CU459" s="205"/>
      <c r="CV459" s="244"/>
      <c r="CW459" s="5"/>
      <c r="CX459" s="26">
        <f t="shared" si="2399"/>
        <v>0.23034731812857703</v>
      </c>
      <c r="CY459" s="26">
        <f t="shared" si="2400"/>
        <v>0.17536128230750872</v>
      </c>
      <c r="CZ459" s="26">
        <f t="shared" si="2401"/>
        <v>0.31577328910245045</v>
      </c>
      <c r="DA459" s="26">
        <f t="shared" si="2392"/>
        <v>0.27851811046146385</v>
      </c>
      <c r="DB459" s="26"/>
      <c r="DC459">
        <f t="shared" si="2320"/>
        <v>1</v>
      </c>
      <c r="DE459" s="26">
        <f t="shared" si="2336"/>
        <v>0.22766893882522396</v>
      </c>
      <c r="DF459" s="26">
        <f t="shared" si="2337"/>
        <v>0.17564723577572247</v>
      </c>
      <c r="DG459" s="26">
        <f t="shared" si="2338"/>
        <v>0.31860181966747692</v>
      </c>
      <c r="DH459" s="26">
        <f t="shared" si="2339"/>
        <v>0.2780627602477696</v>
      </c>
      <c r="DI459" s="26"/>
      <c r="DJ459" s="26">
        <f t="shared" si="2340"/>
        <v>0.99998075451619295</v>
      </c>
      <c r="DK459" s="26"/>
      <c r="DL459" s="26">
        <f t="shared" si="2341"/>
        <v>0.22767332050842709</v>
      </c>
      <c r="DM459" s="26">
        <f t="shared" si="2342"/>
        <v>0.17565061625681333</v>
      </c>
      <c r="DN459" s="26">
        <f t="shared" si="2343"/>
        <v>0.318607951431647</v>
      </c>
      <c r="DO459" s="26">
        <f t="shared" si="2344"/>
        <v>0.27806811180311258</v>
      </c>
      <c r="DP459" s="26"/>
      <c r="DQ459" s="26">
        <f t="shared" si="2345"/>
        <v>1</v>
      </c>
      <c r="DR459" s="26"/>
      <c r="DS459" s="26"/>
      <c r="DT459" s="26">
        <f t="shared" si="2346"/>
        <v>3.1648142878603784E-2</v>
      </c>
      <c r="DU459" s="26">
        <f t="shared" si="2347"/>
        <v>1.3223680441104491E-2</v>
      </c>
      <c r="DV459" s="26">
        <f t="shared" si="2348"/>
        <v>-9.9922000694669406E-3</v>
      </c>
      <c r="DW459" s="26">
        <f t="shared" si="2349"/>
        <v>1.2967842156098227E-2</v>
      </c>
      <c r="DX459" s="26"/>
      <c r="DZ459" s="26">
        <f t="shared" si="2361"/>
        <v>1.0100002055659987</v>
      </c>
      <c r="EA459" s="26">
        <f t="shared" si="2350"/>
        <v>0.85605423987075446</v>
      </c>
      <c r="EB459" s="26">
        <f t="shared" si="2393"/>
        <v>1.0296217702425468</v>
      </c>
      <c r="ED459" s="26">
        <f t="shared" si="2321"/>
        <v>-1.0015748003476014E-2</v>
      </c>
      <c r="EE459" s="26">
        <f t="shared" si="2322"/>
        <v>-1.8286221975950555E-2</v>
      </c>
      <c r="EF459" s="26">
        <f t="shared" si="2323"/>
        <v>-9.6213307251732955E-3</v>
      </c>
      <c r="EG459" s="26">
        <f t="shared" si="2324"/>
        <v>-1.1499241889900695E-2</v>
      </c>
      <c r="EH459" s="26"/>
      <c r="EJ459" s="26">
        <f t="shared" si="2325"/>
        <v>0.98831351399165634</v>
      </c>
      <c r="EK459" s="26">
        <f t="shared" si="2351"/>
        <v>0.80810583748182196</v>
      </c>
      <c r="EL459" s="26">
        <f t="shared" si="2394"/>
        <v>0.92348992144161746</v>
      </c>
      <c r="EM459" s="26">
        <v>0.88669755763001878</v>
      </c>
      <c r="EN459" s="26"/>
      <c r="EO459" s="26">
        <f t="shared" si="2352"/>
        <v>-1.8675363893161635E-2</v>
      </c>
      <c r="EP459" s="26">
        <f t="shared" si="2353"/>
        <v>-4.3025059890252479E-3</v>
      </c>
      <c r="EQ459" s="26">
        <f t="shared" si="2354"/>
        <v>6.778992043237681E-3</v>
      </c>
      <c r="ER459" s="26">
        <f t="shared" si="2355"/>
        <v>4.0841862416899164E-3</v>
      </c>
      <c r="EU459" s="26">
        <f t="shared" si="2356"/>
        <v>0.99828936758881981</v>
      </c>
      <c r="EV459" s="26">
        <f t="shared" si="2357"/>
        <v>0.80626355854214016</v>
      </c>
      <c r="EW459" s="26">
        <f t="shared" si="2395"/>
        <v>0.95955408705757261</v>
      </c>
      <c r="EX459" s="26"/>
      <c r="EY459" s="26">
        <f t="shared" si="2326"/>
        <v>5.0323506771764913E-2</v>
      </c>
      <c r="EZ459" s="26">
        <f t="shared" si="2327"/>
        <v>1.7526186430129504E-2</v>
      </c>
      <c r="FA459" s="26">
        <f t="shared" si="2328"/>
        <v>2.0857108596358991E-3</v>
      </c>
      <c r="FB459" s="26">
        <f t="shared" si="2329"/>
        <v>8.8836559144087352E-3</v>
      </c>
      <c r="FC459" s="26"/>
      <c r="FD459" s="26"/>
      <c r="FE459" s="26">
        <f t="shared" si="2358"/>
        <v>1.0178276393970118</v>
      </c>
      <c r="FF459" s="26">
        <f t="shared" si="2359"/>
        <v>1.0326207570026853</v>
      </c>
      <c r="FG459" s="26">
        <f t="shared" si="2396"/>
        <v>0.98681994094555192</v>
      </c>
      <c r="FW459" s="26">
        <f t="shared" si="2397"/>
        <v>1.251587830614632</v>
      </c>
      <c r="FY459" s="8">
        <f t="shared" si="2360"/>
        <v>44</v>
      </c>
      <c r="FZ459" t="b">
        <f t="shared" si="2330"/>
        <v>0</v>
      </c>
    </row>
    <row r="460" spans="1:182" x14ac:dyDescent="0.2">
      <c r="A460" t="s">
        <v>563</v>
      </c>
      <c r="B460" s="1">
        <f t="shared" si="2334"/>
        <v>1994</v>
      </c>
      <c r="C460" s="42">
        <f t="shared" si="2402"/>
        <v>18110.760999999999</v>
      </c>
      <c r="D460" s="42">
        <f t="shared" si="2402"/>
        <v>14097.404</v>
      </c>
      <c r="E460" s="42">
        <f t="shared" si="2402"/>
        <v>33462.078000000001</v>
      </c>
      <c r="F460" s="42">
        <f t="shared" si="2402"/>
        <v>23318.688999999998</v>
      </c>
      <c r="G460" s="42"/>
      <c r="H460" s="42">
        <f t="shared" si="2268"/>
        <v>88988.932000000001</v>
      </c>
      <c r="I460" s="1"/>
      <c r="J460" s="1"/>
      <c r="K460" s="525"/>
      <c r="L460" s="42">
        <f>[11]National!H384</f>
        <v>18254.270650010592</v>
      </c>
      <c r="M460" s="42">
        <f>[10]Commercial_Total!D386</f>
        <v>14249.952697385521</v>
      </c>
      <c r="N460" s="42">
        <f>[12]Total_Industrial!F390</f>
        <v>24410.69255648656</v>
      </c>
      <c r="O460" s="42">
        <f t="shared" si="2363"/>
        <v>22826.119434761531</v>
      </c>
      <c r="P460" s="42"/>
      <c r="Q460" s="42">
        <f t="shared" si="2364"/>
        <v>79741.0353386442</v>
      </c>
      <c r="R460" s="27"/>
      <c r="S460" s="27"/>
      <c r="T460" s="51">
        <f t="shared" si="2365"/>
        <v>1.0079239988872137</v>
      </c>
      <c r="U460" s="51">
        <f t="shared" si="2366"/>
        <v>1.010821048853074</v>
      </c>
      <c r="V460" s="51">
        <f t="shared" si="2367"/>
        <v>0.72950318735395214</v>
      </c>
      <c r="W460" s="51">
        <f t="shared" si="2368"/>
        <v>0.97887661843946427</v>
      </c>
      <c r="X460" s="51"/>
      <c r="Y460" s="51">
        <f t="shared" si="2369"/>
        <v>0.89607812507115159</v>
      </c>
      <c r="Z460" s="218"/>
      <c r="AA460" s="231">
        <f t="shared" si="2370"/>
        <v>97755.46657101551</v>
      </c>
      <c r="AB460" s="231">
        <f t="shared" si="2306"/>
        <v>66811.294146901753</v>
      </c>
      <c r="AC460" s="231">
        <f t="shared" si="2403"/>
        <v>2257.4337824762156</v>
      </c>
      <c r="AD460" s="277">
        <f t="shared" si="2403"/>
        <v>1.2351947387718127</v>
      </c>
      <c r="AE460" s="23"/>
      <c r="AF460" s="42">
        <f t="shared" si="2381"/>
        <v>10352.4</v>
      </c>
      <c r="AI460" s="267">
        <f t="shared" si="2382"/>
        <v>186.73401386458096</v>
      </c>
      <c r="AJ460" s="267">
        <f t="shared" si="2383"/>
        <v>213.28658394272901</v>
      </c>
      <c r="AK460" s="267">
        <f t="shared" si="2372"/>
        <v>10.81347003220182</v>
      </c>
      <c r="AL460" s="51">
        <f t="shared" si="2384"/>
        <v>18.479773851253732</v>
      </c>
      <c r="AO460" s="34">
        <f t="shared" si="2385"/>
        <v>7.7026617343460648</v>
      </c>
      <c r="AP460" s="34">
        <f t="shared" si="2398"/>
        <v>8.5959711757660067</v>
      </c>
      <c r="AR460" s="26">
        <f t="shared" si="2386"/>
        <v>1.0123085664269558</v>
      </c>
      <c r="AS460" s="26">
        <f t="shared" si="2387"/>
        <v>1.080617608209977</v>
      </c>
      <c r="AT460" s="26">
        <f t="shared" si="2373"/>
        <v>0.89577999580221723</v>
      </c>
      <c r="AU460" s="26">
        <f t="shared" si="2374"/>
        <v>0.95343799570727794</v>
      </c>
      <c r="AV460" s="26"/>
      <c r="AW460" s="26">
        <f t="shared" si="2388"/>
        <v>0.89136774518392925</v>
      </c>
      <c r="AZ460" s="34">
        <f t="shared" si="2308"/>
        <v>9.4427829847200186</v>
      </c>
      <c r="BA460" s="34">
        <f t="shared" si="2309"/>
        <v>6.4537009917412149</v>
      </c>
      <c r="BB460" s="34">
        <f t="shared" si="2310"/>
        <v>0.21805897979948763</v>
      </c>
      <c r="BC460" s="368">
        <f t="shared" si="2311"/>
        <v>1.1931481963330365E-4</v>
      </c>
      <c r="BE460" s="26"/>
      <c r="BF460" s="26"/>
      <c r="BG460" s="26"/>
      <c r="BI460" s="258">
        <f>[11]National!CQ384</f>
        <v>0.95997573435550998</v>
      </c>
      <c r="BJ460" s="258">
        <f>[10]Commercial_Total!Y386</f>
        <v>1.0838657722321716</v>
      </c>
      <c r="BK460" s="258">
        <f>[12]Total_Industrial!Z390</f>
        <v>0.98750644079627814</v>
      </c>
      <c r="BL460" s="258">
        <f t="shared" si="2375"/>
        <v>0.91767019977469066</v>
      </c>
      <c r="BM460" s="1"/>
      <c r="BO460" s="258">
        <f>[11]National!CU384</f>
        <v>1.0545147446946455</v>
      </c>
      <c r="BP460" s="258">
        <f>[10]Commercial_Total!X386</f>
        <v>0.99700316763808738</v>
      </c>
      <c r="BQ460" s="258">
        <f>[12]Total_Industrial!AD390</f>
        <v>0.99559885889946786</v>
      </c>
      <c r="BR460" s="258">
        <f t="shared" si="2376"/>
        <v>1.0389767434328463</v>
      </c>
      <c r="BS460" s="1"/>
      <c r="CA460" s="83">
        <f t="shared" si="2335"/>
        <v>1.3020085271220334</v>
      </c>
      <c r="CB460" s="83">
        <f t="shared" si="2389"/>
        <v>0.89537174045405565</v>
      </c>
      <c r="CC460" s="83">
        <f t="shared" si="2390"/>
        <v>0.88436097978348571</v>
      </c>
      <c r="CD460" s="83">
        <f t="shared" si="2279"/>
        <v>0.92030786928980457</v>
      </c>
      <c r="CE460" s="83">
        <f t="shared" si="2280"/>
        <v>0.98540494816289459</v>
      </c>
      <c r="CF460" s="83">
        <f t="shared" si="2281"/>
        <v>0.95855806695846213</v>
      </c>
      <c r="CG460" s="84">
        <f t="shared" si="2312"/>
        <v>1.131827206800663</v>
      </c>
      <c r="CH460" s="84">
        <f t="shared" si="2391"/>
        <v>1.1514455367320946</v>
      </c>
      <c r="CI460" s="9"/>
      <c r="CJ460" s="84">
        <f t="shared" si="2313"/>
        <v>0.90687592823142382</v>
      </c>
      <c r="CK460" s="26"/>
      <c r="CL460" s="87">
        <f t="shared" si="2283"/>
        <v>0.93428368870203571</v>
      </c>
      <c r="CM460" s="87">
        <f t="shared" si="2314"/>
        <v>1.5855400400350233E-3</v>
      </c>
      <c r="CN460" s="92">
        <f t="shared" si="2315"/>
        <v>1</v>
      </c>
      <c r="CO460" s="92">
        <f t="shared" si="2316"/>
        <v>1</v>
      </c>
      <c r="CP460" s="5">
        <f t="shared" si="2284"/>
        <v>1</v>
      </c>
      <c r="CQ460" s="91">
        <f t="shared" si="2285"/>
        <v>1</v>
      </c>
      <c r="CR460" s="37">
        <f t="shared" si="2286"/>
        <v>1.131827206800663</v>
      </c>
      <c r="CS460">
        <f t="shared" si="2287"/>
        <v>0.90687592823142382</v>
      </c>
      <c r="CT460" s="84">
        <f t="shared" si="2288"/>
        <v>0.99813430569358919</v>
      </c>
      <c r="CU460" s="205"/>
      <c r="CV460" s="244"/>
      <c r="CW460" s="5"/>
      <c r="CX460" s="26">
        <f t="shared" si="2399"/>
        <v>0.2289194085891707</v>
      </c>
      <c r="CY460" s="26">
        <f t="shared" si="2400"/>
        <v>0.17870288035349463</v>
      </c>
      <c r="CZ460" s="26">
        <f t="shared" si="2401"/>
        <v>0.30612460012362819</v>
      </c>
      <c r="DA460" s="26">
        <f t="shared" si="2392"/>
        <v>0.28625311093370653</v>
      </c>
      <c r="DB460" s="26"/>
      <c r="DC460">
        <f t="shared" si="2320"/>
        <v>1</v>
      </c>
      <c r="DE460" s="26">
        <f t="shared" si="2336"/>
        <v>0.22963262343630089</v>
      </c>
      <c r="DF460" s="26">
        <f t="shared" si="2337"/>
        <v>0.17702682496554498</v>
      </c>
      <c r="DG460" s="26">
        <f t="shared" si="2338"/>
        <v>0.31092399325653247</v>
      </c>
      <c r="DH460" s="26">
        <f t="shared" si="2339"/>
        <v>0.28236795362895212</v>
      </c>
      <c r="DI460" s="26"/>
      <c r="DJ460" s="26">
        <f t="shared" si="2340"/>
        <v>0.99995139528733046</v>
      </c>
      <c r="DK460" s="26"/>
      <c r="DL460" s="26">
        <f t="shared" si="2341"/>
        <v>0.2296437852064972</v>
      </c>
      <c r="DM460" s="26">
        <f t="shared" si="2342"/>
        <v>0.17703542972173894</v>
      </c>
      <c r="DN460" s="26">
        <f t="shared" si="2343"/>
        <v>0.31093910636245492</v>
      </c>
      <c r="DO460" s="26">
        <f t="shared" si="2344"/>
        <v>0.28238167870930891</v>
      </c>
      <c r="DP460" s="26"/>
      <c r="DQ460" s="26">
        <f t="shared" si="2345"/>
        <v>1</v>
      </c>
      <c r="DR460" s="26"/>
      <c r="DS460" s="26"/>
      <c r="DT460" s="26">
        <f t="shared" si="2346"/>
        <v>-1.5026137941296844E-2</v>
      </c>
      <c r="DU460" s="26">
        <f t="shared" si="2347"/>
        <v>1.3953560667182601E-2</v>
      </c>
      <c r="DV460" s="26">
        <f t="shared" si="2348"/>
        <v>-9.4486858067310206E-2</v>
      </c>
      <c r="DW460" s="26">
        <f t="shared" si="2349"/>
        <v>-2.4750703904573047E-3</v>
      </c>
      <c r="DX460" s="26"/>
      <c r="DZ460" s="26">
        <f t="shared" si="2361"/>
        <v>0.9694184161028957</v>
      </c>
      <c r="EA460" s="26">
        <f t="shared" si="2350"/>
        <v>0.82987474531367511</v>
      </c>
      <c r="EB460" s="26">
        <f t="shared" si="2393"/>
        <v>0.99813430569358919</v>
      </c>
      <c r="ED460" s="26">
        <f t="shared" si="2321"/>
        <v>-2.5702686599208841E-2</v>
      </c>
      <c r="EE460" s="26">
        <f t="shared" si="2322"/>
        <v>-2.9587926293939203E-2</v>
      </c>
      <c r="EF460" s="26">
        <f t="shared" si="2323"/>
        <v>2.8943960657171246E-2</v>
      </c>
      <c r="EG460" s="26">
        <f t="shared" si="2324"/>
        <v>-4.6421826243832334E-3</v>
      </c>
      <c r="EH460" s="26"/>
      <c r="EJ460" s="26">
        <f t="shared" si="2325"/>
        <v>0.99655431848476961</v>
      </c>
      <c r="EK460" s="26">
        <f t="shared" si="2351"/>
        <v>0.80532136213526107</v>
      </c>
      <c r="EL460" s="26">
        <f t="shared" si="2394"/>
        <v>0.92030786928980457</v>
      </c>
      <c r="EM460" s="26">
        <v>0.88624805928601624</v>
      </c>
      <c r="EN460" s="26"/>
      <c r="EO460" s="26">
        <f t="shared" si="2352"/>
        <v>-2.2506209887072559E-3</v>
      </c>
      <c r="EP460" s="26">
        <f t="shared" si="2353"/>
        <v>1.9453153995872101E-2</v>
      </c>
      <c r="EQ460" s="26">
        <f t="shared" si="2354"/>
        <v>-9.8505253459855186E-3</v>
      </c>
      <c r="ER460" s="26">
        <f t="shared" si="2355"/>
        <v>-3.1966839693584972E-3</v>
      </c>
      <c r="EU460" s="26">
        <f t="shared" si="2356"/>
        <v>0.9989619969186263</v>
      </c>
      <c r="EV460" s="26">
        <f t="shared" si="2357"/>
        <v>0.8054266544839741</v>
      </c>
      <c r="EW460" s="26">
        <f t="shared" si="2395"/>
        <v>0.95855806695846213</v>
      </c>
      <c r="EX460" s="26"/>
      <c r="EY460" s="26">
        <f t="shared" si="2326"/>
        <v>-1.2775516952589328E-2</v>
      </c>
      <c r="EZ460" s="26">
        <f t="shared" si="2327"/>
        <v>-5.4995933286893723E-3</v>
      </c>
      <c r="FA460" s="26">
        <f t="shared" si="2328"/>
        <v>7.296444463385573E-3</v>
      </c>
      <c r="FB460" s="26">
        <f t="shared" si="2329"/>
        <v>7.2161357890132311E-4</v>
      </c>
      <c r="FC460" s="26"/>
      <c r="FD460" s="26"/>
      <c r="FE460" s="26">
        <f t="shared" si="2358"/>
        <v>0.99856610844192961</v>
      </c>
      <c r="FF460" s="26">
        <f t="shared" si="2359"/>
        <v>1.0311400908165309</v>
      </c>
      <c r="FG460" s="26">
        <f t="shared" si="2396"/>
        <v>0.98540494816289459</v>
      </c>
      <c r="FW460" s="26">
        <f t="shared" si="2397"/>
        <v>1.3020085271220334</v>
      </c>
      <c r="FY460" s="8">
        <f t="shared" si="2360"/>
        <v>45</v>
      </c>
      <c r="FZ460" t="b">
        <f t="shared" si="2330"/>
        <v>0</v>
      </c>
    </row>
    <row r="461" spans="1:182" x14ac:dyDescent="0.2">
      <c r="A461" t="s">
        <v>563</v>
      </c>
      <c r="B461" s="1">
        <f t="shared" si="2334"/>
        <v>1995</v>
      </c>
      <c r="C461" s="42">
        <f t="shared" si="2402"/>
        <v>18517.170999999998</v>
      </c>
      <c r="D461" s="42">
        <f t="shared" si="2402"/>
        <v>14690.03</v>
      </c>
      <c r="E461" s="42">
        <f t="shared" si="2402"/>
        <v>33908.453000000001</v>
      </c>
      <c r="F461" s="42">
        <f t="shared" si="2402"/>
        <v>23811.902999999998</v>
      </c>
      <c r="G461" s="42"/>
      <c r="H461" s="42">
        <f t="shared" si="2268"/>
        <v>90927.557000000001</v>
      </c>
      <c r="I461" s="1"/>
      <c r="J461" s="1"/>
      <c r="K461" s="525"/>
      <c r="L461" s="42">
        <f>[11]National!H385</f>
        <v>18601.589865225102</v>
      </c>
      <c r="M461" s="42">
        <f>[10]Commercial_Total!D387</f>
        <v>14643.284789117404</v>
      </c>
      <c r="N461" s="42">
        <f>[12]Total_Industrial!F391</f>
        <v>24831.041951120598</v>
      </c>
      <c r="O461" s="42">
        <f t="shared" si="2363"/>
        <v>23360.511648450978</v>
      </c>
      <c r="P461" s="42"/>
      <c r="Q461" s="42">
        <f t="shared" si="2364"/>
        <v>81436.428253914084</v>
      </c>
      <c r="R461" s="27"/>
      <c r="S461" s="27"/>
      <c r="T461" s="51">
        <f t="shared" si="2365"/>
        <v>1.0045589504587447</v>
      </c>
      <c r="U461" s="51">
        <f t="shared" si="2366"/>
        <v>0.99681789547859356</v>
      </c>
      <c r="V461" s="51">
        <f t="shared" si="2367"/>
        <v>0.73229651471037616</v>
      </c>
      <c r="W461" s="51">
        <f t="shared" si="2368"/>
        <v>0.98104345748640831</v>
      </c>
      <c r="X461" s="51"/>
      <c r="Y461" s="51">
        <f t="shared" si="2369"/>
        <v>0.8956187864358226</v>
      </c>
      <c r="Z461" s="218"/>
      <c r="AA461" s="231">
        <f t="shared" si="2370"/>
        <v>99155.636506323688</v>
      </c>
      <c r="AB461" s="231">
        <f t="shared" si="2306"/>
        <v>67618.803117271193</v>
      </c>
      <c r="AC461" s="231">
        <f t="shared" si="2403"/>
        <v>2278.8996830459823</v>
      </c>
      <c r="AD461" s="277">
        <f t="shared" si="2403"/>
        <v>1.2729457228931913</v>
      </c>
      <c r="AE461" s="23"/>
      <c r="AF461" s="42">
        <f t="shared" si="2381"/>
        <v>10630.3</v>
      </c>
      <c r="AI461" s="267">
        <f t="shared" si="2382"/>
        <v>187.59992392403004</v>
      </c>
      <c r="AJ461" s="267">
        <f t="shared" si="2383"/>
        <v>216.55640316084234</v>
      </c>
      <c r="AK461" s="267">
        <f t="shared" si="2372"/>
        <v>10.896066262088102</v>
      </c>
      <c r="AL461" s="51">
        <f t="shared" si="2384"/>
        <v>18.351537876537634</v>
      </c>
      <c r="AO461" s="34">
        <f t="shared" si="2385"/>
        <v>7.6607836330032164</v>
      </c>
      <c r="AP461" s="34">
        <f t="shared" si="2398"/>
        <v>8.5536209702454311</v>
      </c>
      <c r="AR461" s="26">
        <f t="shared" si="2386"/>
        <v>1.0170027737263889</v>
      </c>
      <c r="AS461" s="26">
        <f t="shared" si="2387"/>
        <v>1.0971841646123497</v>
      </c>
      <c r="AT461" s="26">
        <f t="shared" si="2373"/>
        <v>0.90262220743645494</v>
      </c>
      <c r="AU461" s="26">
        <f t="shared" si="2374"/>
        <v>0.94682184056950325</v>
      </c>
      <c r="AV461" s="26"/>
      <c r="AW461" s="26">
        <f t="shared" si="2388"/>
        <v>0.88652152577900456</v>
      </c>
      <c r="AZ461" s="34">
        <f t="shared" si="2308"/>
        <v>9.3276423531155004</v>
      </c>
      <c r="BA461" s="34">
        <f t="shared" si="2309"/>
        <v>6.3609496549741023</v>
      </c>
      <c r="BB461" s="34">
        <f t="shared" si="2310"/>
        <v>0.21437773939079635</v>
      </c>
      <c r="BC461" s="368">
        <f t="shared" si="2311"/>
        <v>1.1974692368918952E-4</v>
      </c>
      <c r="BE461" s="26"/>
      <c r="BF461" s="26"/>
      <c r="BG461" s="26"/>
      <c r="BI461" s="258">
        <f>[11]National!CQ385</f>
        <v>0.94607682099555723</v>
      </c>
      <c r="BJ461" s="258">
        <f>[10]Commercial_Total!Y387</f>
        <v>1.0955315890811672</v>
      </c>
      <c r="BK461" s="258">
        <f>[12]Total_Industrial!Z391</f>
        <v>0.98615766378988312</v>
      </c>
      <c r="BL461" s="258">
        <f t="shared" si="2375"/>
        <v>0.91250666836907246</v>
      </c>
      <c r="BM461" s="1"/>
      <c r="BO461" s="258">
        <f>[11]National!CU385</f>
        <v>1.0749684921528848</v>
      </c>
      <c r="BP461" s="258">
        <f>[10]Commercial_Total!X387</f>
        <v>1.0015084690826384</v>
      </c>
      <c r="BQ461" s="258">
        <f>[12]Total_Industrial!AD391</f>
        <v>0.98244444712257339</v>
      </c>
      <c r="BR461" s="258">
        <f t="shared" si="2376"/>
        <v>1.037605393352097</v>
      </c>
      <c r="BS461" s="1"/>
      <c r="CA461" s="83">
        <f t="shared" si="2335"/>
        <v>1.3369596659581691</v>
      </c>
      <c r="CB461" s="83">
        <f t="shared" si="2389"/>
        <v>0.89096046725988209</v>
      </c>
      <c r="CC461" s="83">
        <f t="shared" si="2390"/>
        <v>0.8795528550063203</v>
      </c>
      <c r="CD461" s="83">
        <f t="shared" si="2279"/>
        <v>0.911545975507142</v>
      </c>
      <c r="CE461" s="83">
        <f t="shared" si="2280"/>
        <v>0.9861531813637725</v>
      </c>
      <c r="CF461" s="83">
        <f t="shared" si="2281"/>
        <v>0.95525634860037967</v>
      </c>
      <c r="CG461" s="84">
        <f t="shared" si="2312"/>
        <v>1.148051039714814</v>
      </c>
      <c r="CH461" s="84">
        <f t="shared" si="2391"/>
        <v>1.175926691221804</v>
      </c>
      <c r="CI461" s="9"/>
      <c r="CJ461" s="84">
        <f t="shared" si="2313"/>
        <v>0.89892396370571148</v>
      </c>
      <c r="CK461" s="26"/>
      <c r="CL461" s="87">
        <f t="shared" si="2283"/>
        <v>0.95362131572936548</v>
      </c>
      <c r="CM461" s="87">
        <f t="shared" si="2314"/>
        <v>1.5231332403939134E-3</v>
      </c>
      <c r="CN461" s="92">
        <f t="shared" si="2315"/>
        <v>1</v>
      </c>
      <c r="CO461" s="92">
        <f t="shared" si="2316"/>
        <v>1</v>
      </c>
      <c r="CP461" s="5">
        <f t="shared" si="2284"/>
        <v>1</v>
      </c>
      <c r="CQ461" s="91">
        <f t="shared" si="2285"/>
        <v>1</v>
      </c>
      <c r="CR461" s="37">
        <f t="shared" si="2286"/>
        <v>1.148051039714814</v>
      </c>
      <c r="CS461">
        <f t="shared" si="2287"/>
        <v>0.89892396370571148</v>
      </c>
      <c r="CT461" s="84">
        <f t="shared" si="2288"/>
        <v>1.002249643700907</v>
      </c>
      <c r="CU461" s="205"/>
      <c r="CV461" s="244"/>
      <c r="CW461" s="5"/>
      <c r="CX461" s="26">
        <f t="shared" si="2399"/>
        <v>0.22841853779768456</v>
      </c>
      <c r="CY461" s="26">
        <f t="shared" si="2400"/>
        <v>0.17981246357539757</v>
      </c>
      <c r="CZ461" s="26">
        <f t="shared" si="2401"/>
        <v>0.30491320019216511</v>
      </c>
      <c r="DA461" s="26">
        <f t="shared" si="2392"/>
        <v>0.28685579843475267</v>
      </c>
      <c r="DB461" s="26"/>
      <c r="DC461">
        <f t="shared" si="2320"/>
        <v>0.99999999999999978</v>
      </c>
      <c r="DE461" s="26">
        <f t="shared" si="2336"/>
        <v>0.22866888176882855</v>
      </c>
      <c r="DF461" s="26">
        <f t="shared" si="2337"/>
        <v>0.17925709961420233</v>
      </c>
      <c r="DG461" s="26">
        <f t="shared" si="2338"/>
        <v>0.30551849988496771</v>
      </c>
      <c r="DH461" s="26">
        <f t="shared" si="2339"/>
        <v>0.28655434905210148</v>
      </c>
      <c r="DI461" s="26"/>
      <c r="DJ461" s="26">
        <f t="shared" si="2340"/>
        <v>0.99999883032009995</v>
      </c>
      <c r="DK461" s="26"/>
      <c r="DL461" s="26">
        <f t="shared" si="2341"/>
        <v>0.22866914923853618</v>
      </c>
      <c r="DM461" s="26">
        <f t="shared" si="2342"/>
        <v>0.17925730928787395</v>
      </c>
      <c r="DN461" s="26">
        <f t="shared" si="2343"/>
        <v>0.30551885724423411</v>
      </c>
      <c r="DO461" s="26">
        <f t="shared" si="2344"/>
        <v>0.28655468422935587</v>
      </c>
      <c r="DP461" s="26"/>
      <c r="DQ461" s="26">
        <f t="shared" si="2345"/>
        <v>1</v>
      </c>
      <c r="DR461" s="26"/>
      <c r="DS461" s="26"/>
      <c r="DT461" s="26">
        <f t="shared" si="2346"/>
        <v>4.6264124970161347E-3</v>
      </c>
      <c r="DU461" s="26">
        <f t="shared" si="2347"/>
        <v>1.5214310292316836E-2</v>
      </c>
      <c r="DV461" s="26">
        <f t="shared" si="2348"/>
        <v>7.6092485161917576E-3</v>
      </c>
      <c r="DW461" s="26">
        <f t="shared" si="2349"/>
        <v>-6.9634496778012691E-3</v>
      </c>
      <c r="DX461" s="26"/>
      <c r="DZ461" s="26">
        <f t="shared" si="2361"/>
        <v>1.0041230303215138</v>
      </c>
      <c r="EA461" s="26">
        <f t="shared" si="2350"/>
        <v>0.83329634405166197</v>
      </c>
      <c r="EB461" s="26">
        <f t="shared" si="2393"/>
        <v>1.002249643700907</v>
      </c>
      <c r="ED461" s="26">
        <f t="shared" si="2321"/>
        <v>-1.2268456758776856E-2</v>
      </c>
      <c r="EE461" s="26">
        <f t="shared" si="2322"/>
        <v>-1.4476080393000518E-2</v>
      </c>
      <c r="EF461" s="26">
        <f t="shared" si="2323"/>
        <v>-1.7025979398194734E-2</v>
      </c>
      <c r="EG461" s="26">
        <f t="shared" si="2324"/>
        <v>3.6150035589190936E-3</v>
      </c>
      <c r="EH461" s="26"/>
      <c r="EJ461" s="26">
        <f t="shared" si="2325"/>
        <v>0.99047938839268646</v>
      </c>
      <c r="EK461" s="26">
        <f t="shared" si="2351"/>
        <v>0.79765421022729854</v>
      </c>
      <c r="EL461" s="26">
        <f t="shared" si="2394"/>
        <v>0.911545975507142</v>
      </c>
      <c r="EM461" s="26">
        <v>0.88873877675023238</v>
      </c>
      <c r="EN461" s="26"/>
      <c r="EO461" s="26">
        <f t="shared" si="2352"/>
        <v>-1.4584235548188869E-2</v>
      </c>
      <c r="EP461" s="26">
        <f t="shared" si="2353"/>
        <v>1.07056459505453E-2</v>
      </c>
      <c r="EQ461" s="26">
        <f t="shared" si="2354"/>
        <v>-1.3667748359295067E-3</v>
      </c>
      <c r="ER461" s="26">
        <f t="shared" si="2355"/>
        <v>-5.6426733349719347E-3</v>
      </c>
      <c r="EU461" s="26">
        <f t="shared" si="2356"/>
        <v>0.99655553641256289</v>
      </c>
      <c r="EV461" s="26">
        <f t="shared" si="2357"/>
        <v>0.80265239170025282</v>
      </c>
      <c r="EW461" s="26">
        <f t="shared" si="2395"/>
        <v>0.95525634860037967</v>
      </c>
      <c r="EX461" s="26"/>
      <c r="EY461" s="26">
        <f t="shared" si="2326"/>
        <v>1.9210648045205326E-2</v>
      </c>
      <c r="EZ461" s="26">
        <f t="shared" si="2327"/>
        <v>4.5086643417717315E-3</v>
      </c>
      <c r="FA461" s="26">
        <f t="shared" si="2328"/>
        <v>-1.3300624573261997E-2</v>
      </c>
      <c r="FB461" s="26">
        <f t="shared" si="2329"/>
        <v>-1.3207763428291213E-3</v>
      </c>
      <c r="FC461" s="26"/>
      <c r="FD461" s="26"/>
      <c r="FE461" s="26">
        <f t="shared" si="2358"/>
        <v>1.00075931544922</v>
      </c>
      <c r="FF461" s="26">
        <f t="shared" si="2359"/>
        <v>1.0319230514177979</v>
      </c>
      <c r="FG461" s="26">
        <f t="shared" si="2396"/>
        <v>0.9861531813637725</v>
      </c>
      <c r="FW461" s="26">
        <f t="shared" si="2397"/>
        <v>1.3369596659581691</v>
      </c>
      <c r="FY461" s="8">
        <f t="shared" si="2360"/>
        <v>46</v>
      </c>
      <c r="FZ461" t="b">
        <f t="shared" si="2330"/>
        <v>0</v>
      </c>
    </row>
    <row r="462" spans="1:182" x14ac:dyDescent="0.2">
      <c r="A462" t="s">
        <v>563</v>
      </c>
      <c r="B462" s="1">
        <f t="shared" si="2334"/>
        <v>1996</v>
      </c>
      <c r="C462" s="42">
        <f t="shared" si="2402"/>
        <v>19502.447</v>
      </c>
      <c r="D462" s="42">
        <f t="shared" si="2402"/>
        <v>15172.043</v>
      </c>
      <c r="E462" s="42">
        <f t="shared" si="2402"/>
        <v>34836.385999999999</v>
      </c>
      <c r="F462" s="42">
        <f t="shared" si="2402"/>
        <v>24419.293000000001</v>
      </c>
      <c r="G462" s="42"/>
      <c r="H462" s="42">
        <f t="shared" si="2268"/>
        <v>93930.168999999994</v>
      </c>
      <c r="I462" s="1"/>
      <c r="J462" s="1"/>
      <c r="K462" s="525"/>
      <c r="L462" s="42">
        <f>[11]National!H386</f>
        <v>19585.797448034296</v>
      </c>
      <c r="M462" s="42">
        <f>[10]Commercial_Total!D388</f>
        <v>15118.065691769443</v>
      </c>
      <c r="N462" s="42">
        <f>[12]Total_Industrial!F392</f>
        <v>25433.583985511803</v>
      </c>
      <c r="O462" s="42">
        <f t="shared" si="2363"/>
        <v>23927.582598620855</v>
      </c>
      <c r="P462" s="42"/>
      <c r="Q462" s="42">
        <f t="shared" si="2364"/>
        <v>84065.029723936401</v>
      </c>
      <c r="R462" s="27"/>
      <c r="S462" s="27"/>
      <c r="T462" s="51">
        <f t="shared" si="2365"/>
        <v>1.0042738456376421</v>
      </c>
      <c r="U462" s="51">
        <f t="shared" si="2366"/>
        <v>0.99644231773990122</v>
      </c>
      <c r="V462" s="51">
        <f t="shared" si="2367"/>
        <v>0.73008675427789216</v>
      </c>
      <c r="W462" s="51">
        <f t="shared" si="2368"/>
        <v>0.97986385595278513</v>
      </c>
      <c r="X462" s="51"/>
      <c r="Y462" s="51">
        <f t="shared" si="2369"/>
        <v>0.89497368756928786</v>
      </c>
      <c r="Z462" s="218"/>
      <c r="AA462" s="231">
        <f t="shared" si="2370"/>
        <v>99955.817933514249</v>
      </c>
      <c r="AB462" s="231">
        <f t="shared" si="2306"/>
        <v>68514.157016594836</v>
      </c>
      <c r="AC462" s="231">
        <f t="shared" si="2403"/>
        <v>2373.2013373794707</v>
      </c>
      <c r="AD462" s="277">
        <f t="shared" si="2403"/>
        <v>1.3079835736914913</v>
      </c>
      <c r="AE462" s="23"/>
      <c r="AF462" s="42">
        <f t="shared" si="2381"/>
        <v>11031.4</v>
      </c>
      <c r="AI462" s="267">
        <f t="shared" si="2382"/>
        <v>195.94454683029875</v>
      </c>
      <c r="AJ462" s="267">
        <f t="shared" si="2383"/>
        <v>220.65608554605279</v>
      </c>
      <c r="AK462" s="267">
        <f t="shared" si="2372"/>
        <v>10.716993785953282</v>
      </c>
      <c r="AL462" s="51">
        <f t="shared" si="2384"/>
        <v>18.293488603293849</v>
      </c>
      <c r="AO462" s="34">
        <f t="shared" si="2385"/>
        <v>7.6205223021499</v>
      </c>
      <c r="AP462" s="34">
        <f t="shared" si="2398"/>
        <v>8.5148003879833922</v>
      </c>
      <c r="AR462" s="26">
        <f t="shared" si="2386"/>
        <v>1.0622400236349376</v>
      </c>
      <c r="AS462" s="26">
        <f t="shared" si="2387"/>
        <v>1.117955227150049</v>
      </c>
      <c r="AT462" s="26">
        <f t="shared" si="2373"/>
        <v>0.88778797370365203</v>
      </c>
      <c r="AU462" s="26">
        <f t="shared" si="2374"/>
        <v>0.94382686978797159</v>
      </c>
      <c r="AV462" s="26"/>
      <c r="AW462" s="26">
        <f t="shared" si="2388"/>
        <v>0.88186240235666824</v>
      </c>
      <c r="AZ462" s="34">
        <f t="shared" si="2308"/>
        <v>9.0610274247615212</v>
      </c>
      <c r="BA462" s="34">
        <f t="shared" si="2309"/>
        <v>6.210830630436285</v>
      </c>
      <c r="BB462" s="34">
        <f t="shared" si="2310"/>
        <v>0.2151314735554391</v>
      </c>
      <c r="BC462" s="368">
        <f t="shared" si="2311"/>
        <v>1.1856913661833415E-4</v>
      </c>
      <c r="BE462" s="26"/>
      <c r="BF462" s="26"/>
      <c r="BG462" s="26"/>
      <c r="BI462" s="258">
        <f>[11]National!CQ386</f>
        <v>0.97854153217037465</v>
      </c>
      <c r="BJ462" s="258">
        <f>[10]Commercial_Total!Y388</f>
        <v>1.1199412356515668</v>
      </c>
      <c r="BK462" s="258">
        <f>[12]Total_Industrial!Z392</f>
        <v>0.99049317297978479</v>
      </c>
      <c r="BL462" s="258">
        <f t="shared" si="2375"/>
        <v>0.90581959756709673</v>
      </c>
      <c r="BM462" s="1"/>
      <c r="BO462" s="258">
        <f>[11]National!CU386</f>
        <v>1.0855339182987171</v>
      </c>
      <c r="BP462" s="258">
        <f>[10]Commercial_Total!X388</f>
        <v>0.99822668508105938</v>
      </c>
      <c r="BQ462" s="258">
        <f>[12]Total_Industrial!AD392</f>
        <v>0.98446577237415767</v>
      </c>
      <c r="BR462" s="258">
        <f t="shared" si="2376"/>
        <v>1.0419589864504548</v>
      </c>
      <c r="BS462" s="1"/>
      <c r="CA462" s="83">
        <f t="shared" si="2335"/>
        <v>1.3874055162178818</v>
      </c>
      <c r="CB462" s="83">
        <f t="shared" si="2389"/>
        <v>0.88691684594070008</v>
      </c>
      <c r="CC462" s="83">
        <f t="shared" si="2390"/>
        <v>0.87493035550824916</v>
      </c>
      <c r="CD462" s="83">
        <f t="shared" si="2279"/>
        <v>0.90000354682712425</v>
      </c>
      <c r="CE462" s="83">
        <f t="shared" si="2280"/>
        <v>0.9895977107231253</v>
      </c>
      <c r="CF462" s="83">
        <f t="shared" si="2281"/>
        <v>0.96579994636746691</v>
      </c>
      <c r="CG462" s="84">
        <f t="shared" si="2312"/>
        <v>1.1934205084345704</v>
      </c>
      <c r="CH462" s="84">
        <f t="shared" si="2391"/>
        <v>1.2138832015386174</v>
      </c>
      <c r="CI462" s="9"/>
      <c r="CJ462" s="84">
        <f t="shared" si="2313"/>
        <v>0.89064144958281521</v>
      </c>
      <c r="CK462" s="26"/>
      <c r="CL462" s="87">
        <f t="shared" si="2283"/>
        <v>0.99505862072406881</v>
      </c>
      <c r="CM462" s="87">
        <f t="shared" si="2314"/>
        <v>1.4354984916574638E-3</v>
      </c>
      <c r="CN462" s="92">
        <f t="shared" si="2315"/>
        <v>1</v>
      </c>
      <c r="CO462" s="92">
        <f t="shared" si="2316"/>
        <v>1</v>
      </c>
      <c r="CP462" s="5">
        <f t="shared" si="2284"/>
        <v>1</v>
      </c>
      <c r="CQ462" s="91">
        <f t="shared" si="2285"/>
        <v>1</v>
      </c>
      <c r="CR462" s="37">
        <f t="shared" si="2286"/>
        <v>1.1934205084345704</v>
      </c>
      <c r="CS462">
        <f t="shared" si="2287"/>
        <v>0.89064144958281521</v>
      </c>
      <c r="CT462" s="84">
        <f t="shared" si="2288"/>
        <v>1.0097684786390306</v>
      </c>
      <c r="CU462" s="205"/>
      <c r="CV462" s="244"/>
      <c r="CW462" s="5"/>
      <c r="CX462" s="26">
        <f t="shared" si="2399"/>
        <v>0.23298388773967804</v>
      </c>
      <c r="CY462" s="26">
        <f t="shared" si="2400"/>
        <v>0.17983774872162775</v>
      </c>
      <c r="CZ462" s="26">
        <f t="shared" si="2401"/>
        <v>0.30254654127922026</v>
      </c>
      <c r="DA462" s="26">
        <f t="shared" si="2392"/>
        <v>0.28463182225947387</v>
      </c>
      <c r="DB462" s="26"/>
      <c r="DC462">
        <f t="shared" si="2320"/>
        <v>1</v>
      </c>
      <c r="DE462" s="26">
        <f t="shared" si="2336"/>
        <v>0.23069368392361383</v>
      </c>
      <c r="DF462" s="26">
        <f t="shared" si="2337"/>
        <v>0.17982510585226588</v>
      </c>
      <c r="DG462" s="26">
        <f t="shared" si="2338"/>
        <v>0.30372833398170251</v>
      </c>
      <c r="DH462" s="26">
        <f t="shared" si="2339"/>
        <v>0.28574236788658763</v>
      </c>
      <c r="DI462" s="26"/>
      <c r="DJ462" s="26">
        <f t="shared" si="2340"/>
        <v>0.99998949164416984</v>
      </c>
      <c r="DK462" s="26"/>
      <c r="DL462" s="26">
        <f t="shared" si="2341"/>
        <v>0.23069610816040703</v>
      </c>
      <c r="DM462" s="26">
        <f t="shared" si="2342"/>
        <v>0.17982699553832288</v>
      </c>
      <c r="DN462" s="26">
        <f t="shared" si="2343"/>
        <v>0.30373152570065143</v>
      </c>
      <c r="DO462" s="26">
        <f t="shared" si="2344"/>
        <v>0.28574537060061872</v>
      </c>
      <c r="DP462" s="26"/>
      <c r="DQ462" s="26">
        <f t="shared" si="2345"/>
        <v>1</v>
      </c>
      <c r="DR462" s="26"/>
      <c r="DS462" s="26"/>
      <c r="DT462" s="26">
        <f t="shared" si="2346"/>
        <v>4.3520063814852447E-2</v>
      </c>
      <c r="DU462" s="26">
        <f t="shared" si="2347"/>
        <v>1.8754279226303169E-2</v>
      </c>
      <c r="DV462" s="26">
        <f t="shared" si="2348"/>
        <v>-1.6571144811106178E-2</v>
      </c>
      <c r="DW462" s="26">
        <f t="shared" si="2349"/>
        <v>-3.1681964717025579E-3</v>
      </c>
      <c r="DX462" s="26"/>
      <c r="DZ462" s="26">
        <f t="shared" si="2361"/>
        <v>1.007501958205103</v>
      </c>
      <c r="EA462" s="26">
        <f t="shared" si="2350"/>
        <v>0.83954769839720267</v>
      </c>
      <c r="EB462" s="26">
        <f t="shared" si="2393"/>
        <v>1.0097684786390306</v>
      </c>
      <c r="ED462" s="26">
        <f t="shared" si="2321"/>
        <v>-2.8999771737879296E-2</v>
      </c>
      <c r="EE462" s="26">
        <f t="shared" si="2322"/>
        <v>-2.388303911042684E-2</v>
      </c>
      <c r="EF462" s="26">
        <f t="shared" si="2323"/>
        <v>3.5097498058400309E-3</v>
      </c>
      <c r="EG462" s="26">
        <f t="shared" si="2324"/>
        <v>-9.884324694335412E-3</v>
      </c>
      <c r="EH462" s="26"/>
      <c r="EJ462" s="26">
        <f t="shared" si="2325"/>
        <v>0.98733752439245193</v>
      </c>
      <c r="EK462" s="26">
        <f t="shared" si="2351"/>
        <v>0.78755393324703737</v>
      </c>
      <c r="EL462" s="26">
        <f t="shared" si="2394"/>
        <v>0.90000354682712425</v>
      </c>
      <c r="EM462" s="26">
        <v>0.87741098487337266</v>
      </c>
      <c r="EN462" s="26"/>
      <c r="EO462" s="26">
        <f t="shared" si="2352"/>
        <v>3.3739458786272832E-2</v>
      </c>
      <c r="EP462" s="26">
        <f t="shared" si="2353"/>
        <v>2.2036500815458222E-2</v>
      </c>
      <c r="EQ462" s="26">
        <f t="shared" si="2354"/>
        <v>4.3867293724748476E-3</v>
      </c>
      <c r="ER462" s="26">
        <f t="shared" si="2355"/>
        <v>-7.3552266987609123E-3</v>
      </c>
      <c r="EU462" s="26">
        <f t="shared" si="2356"/>
        <v>1.0110374537500175</v>
      </c>
      <c r="EV462" s="26">
        <f t="shared" si="2357"/>
        <v>0.81151163035098528</v>
      </c>
      <c r="EW462" s="26">
        <f t="shared" si="2395"/>
        <v>0.96579994636746691</v>
      </c>
      <c r="EX462" s="26"/>
      <c r="EY462" s="26">
        <f t="shared" si="2326"/>
        <v>9.7806050285792444E-3</v>
      </c>
      <c r="EZ462" s="26">
        <f t="shared" si="2327"/>
        <v>-3.2822215891549827E-3</v>
      </c>
      <c r="FA462" s="26">
        <f t="shared" si="2328"/>
        <v>2.0553311921608693E-3</v>
      </c>
      <c r="FB462" s="26">
        <f t="shared" si="2329"/>
        <v>4.1870302270580317E-3</v>
      </c>
      <c r="FC462" s="26"/>
      <c r="FD462" s="26"/>
      <c r="FE462" s="26">
        <f t="shared" si="2358"/>
        <v>1.0034928948407278</v>
      </c>
      <c r="FF462" s="26">
        <f t="shared" si="2359"/>
        <v>1.0355274501201233</v>
      </c>
      <c r="FG462" s="26">
        <f t="shared" si="2396"/>
        <v>0.9895977107231253</v>
      </c>
      <c r="FW462" s="26">
        <f t="shared" si="2397"/>
        <v>1.3874055162178818</v>
      </c>
      <c r="FY462" s="8">
        <f t="shared" si="2360"/>
        <v>47</v>
      </c>
      <c r="FZ462" t="b">
        <f t="shared" si="2330"/>
        <v>0</v>
      </c>
    </row>
    <row r="463" spans="1:182" x14ac:dyDescent="0.2">
      <c r="A463" t="s">
        <v>563</v>
      </c>
      <c r="B463" s="1">
        <f t="shared" si="2334"/>
        <v>1997</v>
      </c>
      <c r="C463" s="42">
        <f t="shared" si="2402"/>
        <v>18962.848000000002</v>
      </c>
      <c r="D463" s="42">
        <f t="shared" si="2402"/>
        <v>15681.304</v>
      </c>
      <c r="E463" s="42">
        <f t="shared" si="2402"/>
        <v>35134.148000000001</v>
      </c>
      <c r="F463" s="42">
        <f t="shared" si="2402"/>
        <v>24722.554</v>
      </c>
      <c r="G463" s="42"/>
      <c r="H463" s="42">
        <f t="shared" si="2268"/>
        <v>94500.854000000007</v>
      </c>
      <c r="I463" s="1"/>
      <c r="J463" s="1"/>
      <c r="K463" s="525"/>
      <c r="L463" s="42">
        <f>[11]National!H387</f>
        <v>19074.654329195371</v>
      </c>
      <c r="M463" s="42">
        <f>[10]Commercial_Total!D389</f>
        <v>15408.650614094167</v>
      </c>
      <c r="N463" s="42">
        <f>[12]Total_Industrial!F393</f>
        <v>26090.600867745106</v>
      </c>
      <c r="O463" s="42">
        <f t="shared" si="2363"/>
        <v>24457.686854586962</v>
      </c>
      <c r="P463" s="42"/>
      <c r="Q463" s="42">
        <f t="shared" si="2364"/>
        <v>85031.592665621603</v>
      </c>
      <c r="R463" s="27"/>
      <c r="S463" s="27"/>
      <c r="T463" s="51">
        <f t="shared" si="2365"/>
        <v>1.0058960726361024</v>
      </c>
      <c r="U463" s="51">
        <f t="shared" si="2366"/>
        <v>0.98261283717821979</v>
      </c>
      <c r="V463" s="51">
        <f t="shared" si="2367"/>
        <v>0.74259950370064776</v>
      </c>
      <c r="W463" s="51">
        <f t="shared" si="2368"/>
        <v>0.98928641654850713</v>
      </c>
      <c r="X463" s="51"/>
      <c r="Y463" s="51">
        <f t="shared" si="2369"/>
        <v>0.89979708189326624</v>
      </c>
      <c r="Z463" s="218"/>
      <c r="AA463" s="231">
        <f t="shared" si="2370"/>
        <v>100775.68324445431</v>
      </c>
      <c r="AB463" s="231">
        <f t="shared" si="2306"/>
        <v>69518.180139864577</v>
      </c>
      <c r="AC463" s="231">
        <f t="shared" si="2403"/>
        <v>2504.5077686454097</v>
      </c>
      <c r="AD463" s="277">
        <f t="shared" si="2403"/>
        <v>1.337441386758899</v>
      </c>
      <c r="AE463" s="23"/>
      <c r="AF463" s="42">
        <f t="shared" si="2381"/>
        <v>11521.9</v>
      </c>
      <c r="AI463" s="267">
        <f t="shared" si="2382"/>
        <v>189.27834290069225</v>
      </c>
      <c r="AJ463" s="267">
        <f t="shared" si="2383"/>
        <v>221.64922302472954</v>
      </c>
      <c r="AK463" s="267">
        <f t="shared" si="2372"/>
        <v>10.417456553491345</v>
      </c>
      <c r="AL463" s="51">
        <f t="shared" si="2384"/>
        <v>18.286922400283071</v>
      </c>
      <c r="AO463" s="34">
        <f t="shared" si="2385"/>
        <v>7.3799974540328943</v>
      </c>
      <c r="AP463" s="34">
        <f t="shared" si="2398"/>
        <v>8.2018463968616295</v>
      </c>
      <c r="AR463" s="26">
        <f t="shared" si="2386"/>
        <v>1.0261016940192977</v>
      </c>
      <c r="AS463" s="26">
        <f t="shared" si="2387"/>
        <v>1.1229869634505354</v>
      </c>
      <c r="AT463" s="26">
        <f t="shared" si="2373"/>
        <v>0.86297452713762623</v>
      </c>
      <c r="AU463" s="26">
        <f t="shared" si="2374"/>
        <v>0.94348809575922021</v>
      </c>
      <c r="AV463" s="26"/>
      <c r="AW463" s="26">
        <f t="shared" si="2388"/>
        <v>0.85402837576677237</v>
      </c>
      <c r="AZ463" s="34">
        <f t="shared" si="2308"/>
        <v>8.7464466142263273</v>
      </c>
      <c r="BA463" s="34">
        <f t="shared" si="2309"/>
        <v>6.0335691283438129</v>
      </c>
      <c r="BB463" s="34">
        <f t="shared" si="2310"/>
        <v>0.21736933740489067</v>
      </c>
      <c r="BC463" s="368">
        <f t="shared" si="2311"/>
        <v>1.1607819775895461E-4</v>
      </c>
      <c r="BE463" s="26"/>
      <c r="BF463" s="26"/>
      <c r="BG463" s="26"/>
      <c r="BI463" s="258">
        <f>[11]National!CQ387</f>
        <v>0.95493222822235235</v>
      </c>
      <c r="BJ463" s="258">
        <f>[10]Commercial_Total!Y389</f>
        <v>1.1298962930625747</v>
      </c>
      <c r="BK463" s="258">
        <f>[12]Total_Industrial!Z393</f>
        <v>0.97018391825661476</v>
      </c>
      <c r="BL463" s="258">
        <f t="shared" si="2375"/>
        <v>0.89465147841208559</v>
      </c>
      <c r="BM463" s="1"/>
      <c r="BO463" s="258">
        <f>[11]National!CU387</f>
        <v>1.0745282897503943</v>
      </c>
      <c r="BP463" s="258">
        <f>[10]Commercial_Total!X389</f>
        <v>0.9938849878042243</v>
      </c>
      <c r="BQ463" s="258">
        <f>[12]Total_Industrial!AD393</f>
        <v>0.96283506350347681</v>
      </c>
      <c r="BR463" s="258">
        <f t="shared" si="2376"/>
        <v>1.0545873097240213</v>
      </c>
      <c r="BS463" s="1"/>
      <c r="CA463" s="83">
        <f>IF(FW463&gt;0,FW463,"NA")</f>
        <v>1.4490950937606115</v>
      </c>
      <c r="CB463" s="83">
        <f t="shared" si="2389"/>
        <v>0.8543189981835192</v>
      </c>
      <c r="CC463" s="83">
        <f t="shared" si="2390"/>
        <v>0.84731512356906713</v>
      </c>
      <c r="CD463" s="83">
        <f>IF(CN463=1,EL463,"NA")</f>
        <v>0.88551581044900707</v>
      </c>
      <c r="CE463" s="83">
        <f>IF(CQ463&gt;0, FG463,"NA")</f>
        <v>0.98324607412086551</v>
      </c>
      <c r="CF463" s="83">
        <f>IF(CP463&gt;0,EW463, "NA")</f>
        <v>0.95251715288953465</v>
      </c>
      <c r="CG463" s="84">
        <f>IF(ISERR(CR463),"NA ", CR463)</f>
        <v>1.2017890204570503</v>
      </c>
      <c r="CH463" s="84">
        <f t="shared" si="2391"/>
        <v>1.2278401884331016</v>
      </c>
      <c r="CI463" s="9"/>
      <c r="CJ463" s="84">
        <f>IF(ISERR(CS463),"NA ", CS463)</f>
        <v>0.87067994419594275</v>
      </c>
      <c r="CK463" s="26"/>
      <c r="CL463" s="87">
        <f t="shared" si="2283"/>
        <v>0.93820884029924412</v>
      </c>
      <c r="CM463" s="87">
        <f t="shared" si="2314"/>
        <v>1.3315420339250353E-3</v>
      </c>
      <c r="CN463" s="92">
        <f t="shared" si="2315"/>
        <v>1</v>
      </c>
      <c r="CO463" s="92">
        <f t="shared" si="2316"/>
        <v>1</v>
      </c>
      <c r="CP463" s="5">
        <f t="shared" si="2284"/>
        <v>1</v>
      </c>
      <c r="CQ463" s="91">
        <f t="shared" si="2285"/>
        <v>1</v>
      </c>
      <c r="CR463" s="37">
        <f>CA463*CD463*CE463*CF463</f>
        <v>1.2017890204570503</v>
      </c>
      <c r="CS463">
        <f>CD463*CE463</f>
        <v>0.87067994419594275</v>
      </c>
      <c r="CT463" s="84">
        <f t="shared" si="2288"/>
        <v>0.99389655271456945</v>
      </c>
      <c r="CU463" s="205"/>
      <c r="CV463" s="244"/>
      <c r="CW463" s="5"/>
      <c r="CX463" s="26">
        <f t="shared" si="2399"/>
        <v>0.22432432148136491</v>
      </c>
      <c r="CY463" s="26">
        <f t="shared" si="2400"/>
        <v>0.18121089034151311</v>
      </c>
      <c r="CZ463" s="26">
        <f t="shared" si="2401"/>
        <v>0.30683420185182037</v>
      </c>
      <c r="DA463" s="26">
        <f t="shared" si="2392"/>
        <v>0.28763058632530164</v>
      </c>
      <c r="DB463" s="26"/>
      <c r="DC463">
        <f t="shared" si="2320"/>
        <v>1</v>
      </c>
      <c r="DE463" s="26">
        <f t="shared" si="2336"/>
        <v>0.22862677247510982</v>
      </c>
      <c r="DF463" s="26">
        <f t="shared" si="2337"/>
        <v>0.18052344913860252</v>
      </c>
      <c r="DG463" s="26">
        <f t="shared" si="2338"/>
        <v>0.3046853434348859</v>
      </c>
      <c r="DH463" s="26">
        <f t="shared" si="2339"/>
        <v>0.28612858525735396</v>
      </c>
      <c r="DI463" s="26"/>
      <c r="DJ463" s="26">
        <f t="shared" si="2340"/>
        <v>0.9999641503059522</v>
      </c>
      <c r="DK463" s="26"/>
      <c r="DL463" s="26">
        <f t="shared" si="2341"/>
        <v>0.22863496896879598</v>
      </c>
      <c r="DM463" s="26">
        <f t="shared" si="2342"/>
        <v>0.18052992108103974</v>
      </c>
      <c r="DN463" s="26">
        <f t="shared" si="2343"/>
        <v>0.30469626670282468</v>
      </c>
      <c r="DO463" s="26">
        <f t="shared" si="2344"/>
        <v>0.28613884324733957</v>
      </c>
      <c r="DP463" s="26"/>
      <c r="DQ463" s="26">
        <f t="shared" si="2345"/>
        <v>1</v>
      </c>
      <c r="DR463" s="26"/>
      <c r="DS463" s="26"/>
      <c r="DT463" s="26">
        <f t="shared" si="2346"/>
        <v>-3.4613049424116048E-2</v>
      </c>
      <c r="DU463" s="26">
        <f t="shared" si="2347"/>
        <v>4.4907403481763359E-3</v>
      </c>
      <c r="DV463" s="26">
        <f t="shared" si="2348"/>
        <v>-2.8347772125302186E-2</v>
      </c>
      <c r="DW463" s="26">
        <f t="shared" si="2349"/>
        <v>-3.5900105554625576E-4</v>
      </c>
      <c r="DX463" s="26"/>
      <c r="DZ463" s="26">
        <f t="shared" si="2361"/>
        <v>0.98428161874704845</v>
      </c>
      <c r="EA463" s="26">
        <f t="shared" si="2350"/>
        <v>0.82635136759375749</v>
      </c>
      <c r="EB463" s="26">
        <f t="shared" si="2393"/>
        <v>0.99389655271456945</v>
      </c>
      <c r="ED463" s="26">
        <f t="shared" si="2321"/>
        <v>-3.5334999260082996E-2</v>
      </c>
      <c r="EE463" s="26">
        <f t="shared" si="2322"/>
        <v>-2.8955913028861625E-2</v>
      </c>
      <c r="EF463" s="26">
        <f t="shared" si="2323"/>
        <v>1.0348576300156323E-2</v>
      </c>
      <c r="EG463" s="26">
        <f t="shared" si="2324"/>
        <v>-2.1232139221462169E-2</v>
      </c>
      <c r="EH463" s="26"/>
      <c r="EJ463" s="26">
        <f t="shared" si="2325"/>
        <v>0.98390257857405972</v>
      </c>
      <c r="EK463" s="26">
        <f t="shared" si="2351"/>
        <v>0.77487634568790298</v>
      </c>
      <c r="EL463" s="26">
        <f t="shared" si="2394"/>
        <v>0.88551581044900707</v>
      </c>
      <c r="EM463" s="26">
        <v>0.86549750489286648</v>
      </c>
      <c r="EN463" s="26"/>
      <c r="EO463" s="26">
        <f t="shared" si="2352"/>
        <v>-2.4422857917109912E-2</v>
      </c>
      <c r="EP463" s="26">
        <f t="shared" si="2353"/>
        <v>8.8496366994941528E-3</v>
      </c>
      <c r="EQ463" s="26">
        <f t="shared" si="2354"/>
        <v>-2.0717313641381262E-2</v>
      </c>
      <c r="ER463" s="26">
        <f t="shared" si="2355"/>
        <v>-1.2405933693092345E-2</v>
      </c>
      <c r="EU463" s="26">
        <f t="shared" si="2356"/>
        <v>0.98624684798555751</v>
      </c>
      <c r="EV463" s="26">
        <f t="shared" si="2357"/>
        <v>0.80035078753728006</v>
      </c>
      <c r="EW463" s="26">
        <f t="shared" si="2395"/>
        <v>0.95251715288953465</v>
      </c>
      <c r="EX463" s="26"/>
      <c r="EY463" s="26">
        <f t="shared" si="2326"/>
        <v>-1.0190191507005836E-2</v>
      </c>
      <c r="EZ463" s="26">
        <f t="shared" si="2327"/>
        <v>-4.3588963513179028E-3</v>
      </c>
      <c r="FA463" s="26">
        <f t="shared" si="2328"/>
        <v>-2.2217007459472089E-2</v>
      </c>
      <c r="FB463" s="26">
        <f t="shared" si="2329"/>
        <v>1.2046932637546016E-2</v>
      </c>
      <c r="FC463" s="26"/>
      <c r="FD463" s="26"/>
      <c r="FE463" s="26">
        <f t="shared" si="2358"/>
        <v>0.99358159731632911</v>
      </c>
      <c r="FF463" s="26">
        <f t="shared" si="2359"/>
        <v>1.0288810179552574</v>
      </c>
      <c r="FG463" s="26">
        <f t="shared" si="2396"/>
        <v>0.98324607412086551</v>
      </c>
      <c r="FW463" s="26">
        <f t="shared" si="2397"/>
        <v>1.4490950937606115</v>
      </c>
      <c r="FY463" s="8">
        <f t="shared" si="2360"/>
        <v>48</v>
      </c>
      <c r="FZ463" t="b">
        <f t="shared" si="2330"/>
        <v>0</v>
      </c>
    </row>
    <row r="464" spans="1:182" x14ac:dyDescent="0.2">
      <c r="A464" t="s">
        <v>563</v>
      </c>
      <c r="B464" s="1">
        <f t="shared" si="2334"/>
        <v>1998</v>
      </c>
      <c r="C464" s="42">
        <f t="shared" si="2402"/>
        <v>18952.471000000001</v>
      </c>
      <c r="D464" s="42">
        <f t="shared" si="2402"/>
        <v>15967.601000000001</v>
      </c>
      <c r="E464" s="42">
        <f t="shared" si="2402"/>
        <v>34778.987000000001</v>
      </c>
      <c r="F464" s="42">
        <f t="shared" si="2402"/>
        <v>25224.503000000001</v>
      </c>
      <c r="G464" s="42"/>
      <c r="H464" s="42">
        <f t="shared" si="2268"/>
        <v>94923.562000000005</v>
      </c>
      <c r="I464" s="1"/>
      <c r="J464" s="1"/>
      <c r="K464" s="525"/>
      <c r="L464" s="42">
        <f>[11]National!H388</f>
        <v>19061.776740019021</v>
      </c>
      <c r="M464" s="42">
        <f>[10]Commercial_Total!D390</f>
        <v>15692.953911542743</v>
      </c>
      <c r="N464" s="42">
        <f>[12]Total_Industrial!F394</f>
        <v>26628.117689572962</v>
      </c>
      <c r="O464" s="42">
        <f t="shared" si="2363"/>
        <v>25099.696717885912</v>
      </c>
      <c r="P464" s="42"/>
      <c r="Q464" s="42">
        <f t="shared" si="2364"/>
        <v>86482.545059020631</v>
      </c>
      <c r="R464" s="27"/>
      <c r="S464" s="27"/>
      <c r="T464" s="51">
        <f t="shared" si="2365"/>
        <v>1.0057673608902511</v>
      </c>
      <c r="U464" s="51">
        <f t="shared" si="2366"/>
        <v>0.98279972749461508</v>
      </c>
      <c r="V464" s="51">
        <f t="shared" si="2367"/>
        <v>0.76563810468582538</v>
      </c>
      <c r="W464" s="51">
        <f t="shared" si="2368"/>
        <v>0.99505218072625301</v>
      </c>
      <c r="X464" s="51"/>
      <c r="Y464" s="51">
        <f t="shared" si="2369"/>
        <v>0.91107564061935042</v>
      </c>
      <c r="Z464" s="218"/>
      <c r="AA464" s="231">
        <f t="shared" si="2370"/>
        <v>101975.47074959462</v>
      </c>
      <c r="AB464" s="231">
        <f t="shared" si="2306"/>
        <v>70796.689723326577</v>
      </c>
      <c r="AC464" s="231">
        <f t="shared" si="2403"/>
        <v>2596.9806322047389</v>
      </c>
      <c r="AD464" s="277">
        <f t="shared" si="2403"/>
        <v>1.3675690388224764</v>
      </c>
      <c r="AE464" s="23"/>
      <c r="AF464" s="42">
        <f t="shared" si="2381"/>
        <v>12038.3</v>
      </c>
      <c r="AI464" s="267">
        <f t="shared" si="2382"/>
        <v>186.92511640202255</v>
      </c>
      <c r="AJ464" s="267">
        <f t="shared" si="2383"/>
        <v>221.66225529570377</v>
      </c>
      <c r="AK464" s="267">
        <f t="shared" si="2372"/>
        <v>10.253491057793024</v>
      </c>
      <c r="AL464" s="51">
        <f t="shared" si="2384"/>
        <v>18.353513428102765</v>
      </c>
      <c r="AO464" s="34">
        <f t="shared" si="2385"/>
        <v>7.1839499812282996</v>
      </c>
      <c r="AP464" s="34">
        <f t="shared" si="2398"/>
        <v>7.8851301263467439</v>
      </c>
      <c r="AR464" s="26">
        <f t="shared" si="2386"/>
        <v>1.0133445573089295</v>
      </c>
      <c r="AS464" s="26">
        <f t="shared" si="2387"/>
        <v>1.1230529915205125</v>
      </c>
      <c r="AT464" s="26">
        <f t="shared" si="2373"/>
        <v>0.84939174468102718</v>
      </c>
      <c r="AU464" s="26">
        <f t="shared" si="2374"/>
        <v>0.94692376637984255</v>
      </c>
      <c r="AV464" s="26"/>
      <c r="AW464" s="26">
        <f t="shared" si="2388"/>
        <v>0.83134136187342822</v>
      </c>
      <c r="AZ464" s="34">
        <f t="shared" si="2308"/>
        <v>8.4709195442541407</v>
      </c>
      <c r="BA464" s="34">
        <f t="shared" si="2309"/>
        <v>5.8809540984463409</v>
      </c>
      <c r="BB464" s="34">
        <f t="shared" si="2310"/>
        <v>0.21572652552310034</v>
      </c>
      <c r="BC464" s="368">
        <f t="shared" si="2311"/>
        <v>1.1360150842082989E-4</v>
      </c>
      <c r="BE464" s="26"/>
      <c r="BF464" s="26"/>
      <c r="BG464" s="26"/>
      <c r="BI464" s="258">
        <f>[11]National!CQ388</f>
        <v>0.95169237976403542</v>
      </c>
      <c r="BJ464" s="258">
        <f>[10]Commercial_Total!Y390</f>
        <v>1.1324842958119017</v>
      </c>
      <c r="BK464" s="258">
        <f>[12]Total_Industrial!Z394</f>
        <v>0.97486086698450225</v>
      </c>
      <c r="BL464" s="258">
        <f t="shared" si="2375"/>
        <v>0.89510094500725579</v>
      </c>
      <c r="BM464" s="1"/>
      <c r="BO464" s="258">
        <f>[11]National!CU388</f>
        <v>1.0647816236168455</v>
      </c>
      <c r="BP464" s="258">
        <f>[10]Commercial_Total!X390</f>
        <v>0.99167202200836879</v>
      </c>
      <c r="BQ464" s="258">
        <f>[12]Total_Industrial!AD394</f>
        <v>0.96874522918335071</v>
      </c>
      <c r="BR464" s="258">
        <f t="shared" si="2376"/>
        <v>1.0578960637474979</v>
      </c>
      <c r="BS464" s="1"/>
      <c r="CA464" s="83">
        <f t="shared" ref="CA464:CA474" si="2404">IF(FW464&gt;0,FW464,"NA")</f>
        <v>1.5140420822276162</v>
      </c>
      <c r="CB464" s="83">
        <f t="shared" si="2389"/>
        <v>0.82132926467202216</v>
      </c>
      <c r="CC464" s="83">
        <f t="shared" si="2390"/>
        <v>0.82480644525589863</v>
      </c>
      <c r="CD464" s="83">
        <f t="shared" ref="CD464:CD474" si="2405">IF(CN464=1,EL464,"NA")</f>
        <v>0.86769800684183174</v>
      </c>
      <c r="CE464" s="83">
        <f t="shared" ref="CE464:CE474" si="2406">IF(CQ464&gt;0, FG464,"NA")</f>
        <v>0.98359583448878418</v>
      </c>
      <c r="CF464" s="83">
        <f t="shared" ref="CF464:CF474" si="2407">IF(CP464&gt;0,EW464, "NA")</f>
        <v>0.95373949720438334</v>
      </c>
      <c r="CG464" s="84">
        <f t="shared" ref="CG464:CG474" si="2408">IF(ISERR(CR464),"NA ", CR464)</f>
        <v>1.2324037056790655</v>
      </c>
      <c r="CH464" s="84">
        <f t="shared" si="2391"/>
        <v>1.2487916678099991</v>
      </c>
      <c r="CI464" s="9"/>
      <c r="CJ464" s="84">
        <f t="shared" ref="CJ464:CJ474" si="2409">IF(ISERR(CS464),"NA ", CS464)</f>
        <v>0.85346414512384627</v>
      </c>
      <c r="CK464" s="26"/>
      <c r="CL464" s="87">
        <f t="shared" si="2283"/>
        <v>0.91533578377040459</v>
      </c>
      <c r="CM464" s="87">
        <f t="shared" si="2314"/>
        <v>1.2208603615368524E-3</v>
      </c>
      <c r="CN464" s="92">
        <f t="shared" si="2315"/>
        <v>1</v>
      </c>
      <c r="CO464" s="92">
        <f t="shared" si="2316"/>
        <v>1</v>
      </c>
      <c r="CP464" s="5">
        <f t="shared" si="2284"/>
        <v>1</v>
      </c>
      <c r="CQ464" s="91">
        <f t="shared" si="2285"/>
        <v>1</v>
      </c>
      <c r="CR464" s="37">
        <f t="shared" ref="CR464:CR474" si="2410">CA464*CD464*CE464*CF464</f>
        <v>1.2324037056790655</v>
      </c>
      <c r="CS464">
        <f t="shared" ref="CS464:CS474" si="2411">CD464*CE464</f>
        <v>0.85346414512384627</v>
      </c>
      <c r="CT464" s="84">
        <f t="shared" si="2288"/>
        <v>0.98736105245337302</v>
      </c>
      <c r="CU464" s="205"/>
      <c r="CV464" s="244"/>
      <c r="CW464" s="5"/>
      <c r="CX464" s="26">
        <f t="shared" si="2399"/>
        <v>0.2204118383311936</v>
      </c>
      <c r="CY464" s="26">
        <f t="shared" si="2400"/>
        <v>0.18145804914544286</v>
      </c>
      <c r="CZ464" s="26">
        <f t="shared" si="2401"/>
        <v>0.30790164271183756</v>
      </c>
      <c r="DA464" s="26">
        <f t="shared" si="2392"/>
        <v>0.29022846981152606</v>
      </c>
      <c r="DB464" s="26"/>
      <c r="DC464">
        <f t="shared" si="2320"/>
        <v>1</v>
      </c>
      <c r="DE464" s="26">
        <f t="shared" si="2336"/>
        <v>0.22236234323147644</v>
      </c>
      <c r="DF464" s="26">
        <f t="shared" si="2337"/>
        <v>0.18133444167037172</v>
      </c>
      <c r="DG464" s="26">
        <f t="shared" si="2338"/>
        <v>0.3073676133602839</v>
      </c>
      <c r="DH464" s="26">
        <f t="shared" si="2339"/>
        <v>0.2889275815052334</v>
      </c>
      <c r="DI464" s="26"/>
      <c r="DJ464" s="26">
        <f t="shared" si="2340"/>
        <v>0.99999197976736554</v>
      </c>
      <c r="DK464" s="26"/>
      <c r="DL464" s="26">
        <f t="shared" si="2341"/>
        <v>0.22236412664350169</v>
      </c>
      <c r="DM464" s="26">
        <f t="shared" si="2342"/>
        <v>0.18133589602644282</v>
      </c>
      <c r="DN464" s="26">
        <f t="shared" si="2343"/>
        <v>0.30737007853981868</v>
      </c>
      <c r="DO464" s="26">
        <f t="shared" si="2344"/>
        <v>0.28892989879023673</v>
      </c>
      <c r="DP464" s="26"/>
      <c r="DQ464" s="26">
        <f t="shared" si="2345"/>
        <v>1</v>
      </c>
      <c r="DR464" s="26"/>
      <c r="DS464" s="26"/>
      <c r="DT464" s="26">
        <f t="shared" si="2346"/>
        <v>-1.2510555834302004E-2</v>
      </c>
      <c r="DU464" s="26">
        <f t="shared" si="2347"/>
        <v>5.8795098324106976E-5</v>
      </c>
      <c r="DV464" s="26">
        <f t="shared" si="2348"/>
        <v>-1.5864675173921403E-2</v>
      </c>
      <c r="DW464" s="26">
        <f t="shared" si="2349"/>
        <v>3.6348421972231893E-3</v>
      </c>
      <c r="DX464" s="26"/>
      <c r="DZ464" s="26">
        <f t="shared" si="2361"/>
        <v>0.99342436570149428</v>
      </c>
      <c r="EA464" s="26">
        <f t="shared" si="2350"/>
        <v>0.82091758319839092</v>
      </c>
      <c r="EB464" s="26">
        <f t="shared" si="2393"/>
        <v>0.98736105245337302</v>
      </c>
      <c r="ED464" s="26">
        <f t="shared" si="2321"/>
        <v>-3.2008449038577316E-2</v>
      </c>
      <c r="EE464" s="26">
        <f t="shared" si="2322"/>
        <v>-2.5619720497849292E-2</v>
      </c>
      <c r="EF464" s="26">
        <f t="shared" si="2323"/>
        <v>-7.5864024643771755E-3</v>
      </c>
      <c r="EG464" s="26">
        <f t="shared" si="2324"/>
        <v>-2.1567298050883713E-2</v>
      </c>
      <c r="EH464" s="26"/>
      <c r="EJ464" s="26">
        <f t="shared" si="2325"/>
        <v>0.97987861605978477</v>
      </c>
      <c r="EK464" s="26">
        <f t="shared" si="2351"/>
        <v>0.75928476123012578</v>
      </c>
      <c r="EL464" s="26">
        <f t="shared" si="2394"/>
        <v>0.86769800684183174</v>
      </c>
      <c r="EM464" s="26">
        <v>0.85344462698722812</v>
      </c>
      <c r="EN464" s="26"/>
      <c r="EO464" s="26">
        <f t="shared" si="2352"/>
        <v>-3.3985206768904824E-3</v>
      </c>
      <c r="EP464" s="26">
        <f t="shared" si="2353"/>
        <v>2.2878589843978382E-3</v>
      </c>
      <c r="EQ464" s="26">
        <f t="shared" si="2354"/>
        <v>4.8091003119267103E-3</v>
      </c>
      <c r="ER464" s="26">
        <f t="shared" si="2355"/>
        <v>5.0226679258848987E-4</v>
      </c>
      <c r="EU464" s="26">
        <f t="shared" si="2356"/>
        <v>1.0012832780083178</v>
      </c>
      <c r="EV464" s="26">
        <f t="shared" si="2357"/>
        <v>0.80137786010186651</v>
      </c>
      <c r="EW464" s="26">
        <f t="shared" si="2395"/>
        <v>0.95373949720438334</v>
      </c>
      <c r="EX464" s="26"/>
      <c r="EY464" s="26">
        <f t="shared" si="2326"/>
        <v>-9.1120351574115934E-3</v>
      </c>
      <c r="EZ464" s="26">
        <f t="shared" si="2327"/>
        <v>-2.2290638860739606E-3</v>
      </c>
      <c r="FA464" s="26">
        <f t="shared" si="2328"/>
        <v>6.1195324328267341E-3</v>
      </c>
      <c r="FB464" s="26">
        <f t="shared" si="2329"/>
        <v>3.1325754046341546E-3</v>
      </c>
      <c r="FC464" s="26"/>
      <c r="FD464" s="26"/>
      <c r="FE464" s="26">
        <f t="shared" si="2358"/>
        <v>1.0003557200757007</v>
      </c>
      <c r="FF464" s="26">
        <f t="shared" si="2359"/>
        <v>1.0292470115888515</v>
      </c>
      <c r="FG464" s="26">
        <f t="shared" si="2396"/>
        <v>0.98359583448878418</v>
      </c>
      <c r="FW464" s="26">
        <f t="shared" si="2397"/>
        <v>1.5140420822276162</v>
      </c>
      <c r="FY464" s="8">
        <f t="shared" si="2360"/>
        <v>49</v>
      </c>
      <c r="FZ464" t="b">
        <f t="shared" si="2330"/>
        <v>0</v>
      </c>
    </row>
    <row r="465" spans="1:182" x14ac:dyDescent="0.2">
      <c r="A465" t="s">
        <v>563</v>
      </c>
      <c r="B465" s="1">
        <f t="shared" si="2334"/>
        <v>1999</v>
      </c>
      <c r="C465" s="42">
        <f t="shared" si="2402"/>
        <v>19554.197</v>
      </c>
      <c r="D465" s="42">
        <f t="shared" si="2402"/>
        <v>16376.421</v>
      </c>
      <c r="E465" s="42">
        <f t="shared" si="2402"/>
        <v>34691.620000000003</v>
      </c>
      <c r="F465" s="42">
        <f t="shared" si="2402"/>
        <v>25916.005000000001</v>
      </c>
      <c r="G465" s="42"/>
      <c r="H465" s="42">
        <f t="shared" si="2268"/>
        <v>96538.243000000017</v>
      </c>
      <c r="I465" s="1"/>
      <c r="J465" s="1"/>
      <c r="K465" s="525"/>
      <c r="L465" s="42">
        <f>[11]National!H389</f>
        <v>19584.190202929822</v>
      </c>
      <c r="M465" s="42">
        <f>[10]Commercial_Total!D391</f>
        <v>16031.351528616105</v>
      </c>
      <c r="N465" s="42">
        <f>[12]Total_Industrial!F395</f>
        <v>26978.696292883018</v>
      </c>
      <c r="O465" s="42">
        <f t="shared" si="2363"/>
        <v>25994.878710041692</v>
      </c>
      <c r="P465" s="42"/>
      <c r="Q465" s="42">
        <f t="shared" si="2364"/>
        <v>88589.116734470634</v>
      </c>
      <c r="R465" s="27"/>
      <c r="S465" s="27"/>
      <c r="T465" s="51">
        <f t="shared" si="2365"/>
        <v>1.0015338498906308</v>
      </c>
      <c r="U465" s="51">
        <f t="shared" si="2366"/>
        <v>0.97892888370518227</v>
      </c>
      <c r="V465" s="51">
        <f t="shared" si="2367"/>
        <v>0.77767184965369207</v>
      </c>
      <c r="W465" s="51">
        <f t="shared" si="2368"/>
        <v>1.0030434362874097</v>
      </c>
      <c r="X465" s="51"/>
      <c r="Y465" s="51">
        <f t="shared" si="2369"/>
        <v>0.91765826662570005</v>
      </c>
      <c r="Z465" s="218"/>
      <c r="AA465" s="231">
        <f t="shared" si="2370"/>
        <v>103254.50968042496</v>
      </c>
      <c r="AB465" s="231">
        <f t="shared" si="2306"/>
        <v>72299.726123506509</v>
      </c>
      <c r="AC465" s="231">
        <f t="shared" si="2403"/>
        <v>2711.5131584206001</v>
      </c>
      <c r="AD465" s="277">
        <f t="shared" si="2403"/>
        <v>1.4042835045265822</v>
      </c>
      <c r="AE465" s="23"/>
      <c r="AF465" s="42">
        <f t="shared" si="2381"/>
        <v>12610.5</v>
      </c>
      <c r="AI465" s="267">
        <f t="shared" si="2382"/>
        <v>189.66910272048489</v>
      </c>
      <c r="AJ465" s="267">
        <f t="shared" si="2383"/>
        <v>221.73460935703184</v>
      </c>
      <c r="AK465" s="267">
        <f t="shared" si="2372"/>
        <v>9.9496829691202926</v>
      </c>
      <c r="AL465" s="51">
        <f t="shared" si="2384"/>
        <v>18.511132991486068</v>
      </c>
      <c r="AO465" s="34">
        <f t="shared" si="2385"/>
        <v>7.0250280904381768</v>
      </c>
      <c r="AP465" s="34">
        <f t="shared" si="2398"/>
        <v>7.6553858292692611</v>
      </c>
      <c r="AR465" s="26">
        <f t="shared" si="2386"/>
        <v>1.0282200521309506</v>
      </c>
      <c r="AS465" s="26">
        <f t="shared" si="2387"/>
        <v>1.1234195737557908</v>
      </c>
      <c r="AT465" s="26">
        <f t="shared" si="2373"/>
        <v>0.82422450349151932</v>
      </c>
      <c r="AU465" s="26">
        <f t="shared" si="2374"/>
        <v>0.95505592653537585</v>
      </c>
      <c r="AV465" s="26"/>
      <c r="AW465" s="26">
        <f t="shared" si="2388"/>
        <v>0.81295059614340681</v>
      </c>
      <c r="AZ465" s="34">
        <f t="shared" si="2308"/>
        <v>8.1879790397228476</v>
      </c>
      <c r="BA465" s="34">
        <f t="shared" si="2309"/>
        <v>5.7332957554027599</v>
      </c>
      <c r="BB465" s="34">
        <f t="shared" si="2310"/>
        <v>0.21502027345629438</v>
      </c>
      <c r="BC465" s="368">
        <f t="shared" si="2311"/>
        <v>1.1135827322680166E-4</v>
      </c>
      <c r="BE465" s="26"/>
      <c r="BF465" s="26"/>
      <c r="BG465" s="26"/>
      <c r="BI465" s="258">
        <f>[11]National!CQ389</f>
        <v>0.9547091396647639</v>
      </c>
      <c r="BJ465" s="258">
        <f>[10]Commercial_Total!Y391</f>
        <v>1.1332262154494199</v>
      </c>
      <c r="BK465" s="258">
        <f>[12]Total_Industrial!Z395</f>
        <v>0.9679758403733808</v>
      </c>
      <c r="BL465" s="258">
        <f t="shared" si="2375"/>
        <v>0.90230703294353143</v>
      </c>
      <c r="BM465" s="1"/>
      <c r="BO465" s="258">
        <f>[11]National!CU389</f>
        <v>1.0769982284782555</v>
      </c>
      <c r="BP465" s="258">
        <f>[10]Commercial_Total!X391</f>
        <v>0.99134626294385531</v>
      </c>
      <c r="BQ465" s="258">
        <f>[12]Total_Industrial!AD395</f>
        <v>0.94920287720176744</v>
      </c>
      <c r="BR465" s="258">
        <f t="shared" si="2376"/>
        <v>1.0584600270927345</v>
      </c>
      <c r="BS465" s="1"/>
      <c r="CA465" s="83">
        <f t="shared" si="2404"/>
        <v>1.58600696758939</v>
      </c>
      <c r="CB465" s="83">
        <f t="shared" si="2389"/>
        <v>0.79739868755310472</v>
      </c>
      <c r="CC465" s="83">
        <f t="shared" si="2390"/>
        <v>0.80656024363165857</v>
      </c>
      <c r="CD465" s="83">
        <f t="shared" si="2405"/>
        <v>0.85142582096779329</v>
      </c>
      <c r="CE465" s="83">
        <f t="shared" si="2406"/>
        <v>0.98003553850377523</v>
      </c>
      <c r="CF465" s="83">
        <f t="shared" si="2407"/>
        <v>0.95468122800844035</v>
      </c>
      <c r="CG465" s="84">
        <f t="shared" si="2408"/>
        <v>1.2634327066080586</v>
      </c>
      <c r="CH465" s="84">
        <f t="shared" si="2391"/>
        <v>1.2792101661804067</v>
      </c>
      <c r="CI465" s="9"/>
      <c r="CJ465" s="84">
        <f t="shared" si="2409"/>
        <v>0.8344275629481902</v>
      </c>
      <c r="CK465" s="26"/>
      <c r="CL465" s="87">
        <f t="shared" si="2283"/>
        <v>0.90928992921327323</v>
      </c>
      <c r="CM465" s="87">
        <f t="shared" si="2314"/>
        <v>1.1240431044177782E-3</v>
      </c>
      <c r="CN465" s="92">
        <f t="shared" si="2315"/>
        <v>1</v>
      </c>
      <c r="CO465" s="92">
        <f t="shared" si="2316"/>
        <v>1</v>
      </c>
      <c r="CP465" s="5">
        <f t="shared" si="2284"/>
        <v>1</v>
      </c>
      <c r="CQ465" s="91">
        <f t="shared" si="2285"/>
        <v>1</v>
      </c>
      <c r="CR465" s="37">
        <f t="shared" si="2410"/>
        <v>1.2634327066080586</v>
      </c>
      <c r="CS465">
        <f t="shared" si="2411"/>
        <v>0.8344275629481902</v>
      </c>
      <c r="CT465" s="84">
        <f t="shared" si="2288"/>
        <v>0.98397154705888668</v>
      </c>
      <c r="CU465" s="205"/>
      <c r="CV465" s="244"/>
      <c r="CW465" s="5"/>
      <c r="CX465" s="26">
        <f t="shared" si="2399"/>
        <v>0.22106767653672157</v>
      </c>
      <c r="CY465" s="26">
        <f t="shared" si="2400"/>
        <v>0.18096299093563709</v>
      </c>
      <c r="CZ465" s="26">
        <f t="shared" si="2401"/>
        <v>0.30453736629688533</v>
      </c>
      <c r="DA465" s="26">
        <f t="shared" si="2392"/>
        <v>0.29343196623075607</v>
      </c>
      <c r="DB465" s="26"/>
      <c r="DC465">
        <f t="shared" si="2320"/>
        <v>1</v>
      </c>
      <c r="DE465" s="26">
        <f t="shared" si="2336"/>
        <v>0.22073959505421206</v>
      </c>
      <c r="DF465" s="26">
        <f t="shared" si="2337"/>
        <v>0.18121040733426128</v>
      </c>
      <c r="DG465" s="26">
        <f t="shared" si="2338"/>
        <v>0.30621642434815727</v>
      </c>
      <c r="DH465" s="26">
        <f t="shared" si="2339"/>
        <v>0.29182728752961978</v>
      </c>
      <c r="DI465" s="26"/>
      <c r="DJ465" s="26">
        <f t="shared" si="2340"/>
        <v>0.99999371426625028</v>
      </c>
      <c r="DK465" s="26"/>
      <c r="DL465" s="26">
        <f t="shared" si="2341"/>
        <v>0.22074098257325617</v>
      </c>
      <c r="DM465" s="26">
        <f t="shared" si="2342"/>
        <v>0.18121154638179421</v>
      </c>
      <c r="DN465" s="26">
        <f t="shared" si="2343"/>
        <v>0.30621834915516932</v>
      </c>
      <c r="DO465" s="26">
        <f t="shared" si="2344"/>
        <v>0.29182912188978039</v>
      </c>
      <c r="DP465" s="26"/>
      <c r="DQ465" s="26">
        <f t="shared" si="2345"/>
        <v>1</v>
      </c>
      <c r="DR465" s="26"/>
      <c r="DS465" s="26"/>
      <c r="DT465" s="26">
        <f t="shared" si="2346"/>
        <v>1.4572899638480045E-2</v>
      </c>
      <c r="DU465" s="26">
        <f t="shared" si="2347"/>
        <v>3.2636253315381956E-4</v>
      </c>
      <c r="DV465" s="26">
        <f t="shared" si="2348"/>
        <v>-3.0077550337751193E-2</v>
      </c>
      <c r="DW465" s="26">
        <f t="shared" si="2349"/>
        <v>8.5513107643145729E-3</v>
      </c>
      <c r="DX465" s="26"/>
      <c r="DZ465" s="26">
        <f t="shared" si="2361"/>
        <v>0.99656710644392521</v>
      </c>
      <c r="EA465" s="26">
        <f t="shared" si="2350"/>
        <v>0.8180994605169607</v>
      </c>
      <c r="EB465" s="26">
        <f t="shared" si="2393"/>
        <v>0.98397154705888668</v>
      </c>
      <c r="ED465" s="26">
        <f t="shared" si="2321"/>
        <v>-3.3971959699988126E-2</v>
      </c>
      <c r="EE465" s="26">
        <f t="shared" si="2322"/>
        <v>-2.5428469548471638E-2</v>
      </c>
      <c r="EF465" s="26">
        <f t="shared" si="2323"/>
        <v>-3.2792011518106719E-3</v>
      </c>
      <c r="EG465" s="26">
        <f t="shared" si="2324"/>
        <v>-1.9944094310224862E-2</v>
      </c>
      <c r="EH465" s="26"/>
      <c r="EJ465" s="26">
        <f t="shared" si="2325"/>
        <v>0.98124671746882941</v>
      </c>
      <c r="EK465" s="26">
        <f t="shared" si="2351"/>
        <v>0.74504567958116485</v>
      </c>
      <c r="EL465" s="26">
        <f t="shared" si="2394"/>
        <v>0.85142582096779329</v>
      </c>
      <c r="EM465" s="26">
        <v>0.84698163376153823</v>
      </c>
      <c r="EN465" s="26"/>
      <c r="EO465" s="26">
        <f t="shared" si="2352"/>
        <v>3.1648762215966959E-3</v>
      </c>
      <c r="EP465" s="26">
        <f t="shared" si="2353"/>
        <v>6.5491126103580538E-4</v>
      </c>
      <c r="EQ465" s="26">
        <f t="shared" si="2354"/>
        <v>-7.0876316132906783E-3</v>
      </c>
      <c r="ER465" s="26">
        <f t="shared" si="2355"/>
        <v>8.0183538001946265E-3</v>
      </c>
      <c r="EU465" s="26">
        <f t="shared" si="2356"/>
        <v>1.000987408833143</v>
      </c>
      <c r="EV465" s="26">
        <f t="shared" si="2357"/>
        <v>0.80216914767961633</v>
      </c>
      <c r="EW465" s="26">
        <f t="shared" si="2395"/>
        <v>0.95468122800844035</v>
      </c>
      <c r="EX465" s="26"/>
      <c r="EY465" s="26">
        <f t="shared" si="2326"/>
        <v>1.1408023416883245E-2</v>
      </c>
      <c r="EZ465" s="26">
        <f t="shared" si="2327"/>
        <v>-3.2854872788192727E-4</v>
      </c>
      <c r="FA465" s="26">
        <f t="shared" si="2328"/>
        <v>-2.0379100198438228E-2</v>
      </c>
      <c r="FB465" s="26">
        <f t="shared" si="2329"/>
        <v>5.3295696412006895E-4</v>
      </c>
      <c r="FC465" s="26"/>
      <c r="FD465" s="26"/>
      <c r="FE465" s="26">
        <f t="shared" si="2358"/>
        <v>0.99638032628832818</v>
      </c>
      <c r="FF465" s="26">
        <f t="shared" si="2359"/>
        <v>1.0255214732381865</v>
      </c>
      <c r="FG465" s="26">
        <f t="shared" si="2396"/>
        <v>0.98003553850377523</v>
      </c>
      <c r="FW465" s="26">
        <f t="shared" si="2397"/>
        <v>1.58600696758939</v>
      </c>
      <c r="FY465" s="8">
        <f t="shared" si="2360"/>
        <v>50</v>
      </c>
      <c r="FZ465" t="b">
        <f t="shared" si="2330"/>
        <v>0</v>
      </c>
    </row>
    <row r="466" spans="1:182" x14ac:dyDescent="0.2">
      <c r="A466" t="s">
        <v>563</v>
      </c>
      <c r="B466" s="1">
        <f t="shared" si="2334"/>
        <v>2000</v>
      </c>
      <c r="C466" s="42">
        <f t="shared" si="2402"/>
        <v>20421.764999999999</v>
      </c>
      <c r="D466" s="42">
        <f t="shared" si="2402"/>
        <v>17175.490000000002</v>
      </c>
      <c r="E466" s="42">
        <f t="shared" si="2402"/>
        <v>34587.182000000001</v>
      </c>
      <c r="F466" s="42">
        <f t="shared" si="2402"/>
        <v>26515.482</v>
      </c>
      <c r="G466" s="42"/>
      <c r="H466" s="42">
        <f t="shared" si="2268"/>
        <v>98699.919000000009</v>
      </c>
      <c r="I466" s="1"/>
      <c r="J466" s="1"/>
      <c r="K466" s="525"/>
      <c r="L466" s="42">
        <f>[11]National!H390</f>
        <v>20479.41076431964</v>
      </c>
      <c r="M466" s="42">
        <f>[10]Commercial_Total!D392</f>
        <v>16878.016009344268</v>
      </c>
      <c r="N466" s="42">
        <f>[12]Total_Industrial!F396</f>
        <v>26999.825002028792</v>
      </c>
      <c r="O466" s="42">
        <f t="shared" si="2363"/>
        <v>26277.148685800705</v>
      </c>
      <c r="P466" s="42"/>
      <c r="Q466" s="42">
        <f t="shared" si="2364"/>
        <v>90634.400461493409</v>
      </c>
      <c r="R466" s="27"/>
      <c r="S466" s="27"/>
      <c r="T466" s="51">
        <f t="shared" si="2365"/>
        <v>1.0028227611237148</v>
      </c>
      <c r="U466" s="51">
        <f t="shared" si="2366"/>
        <v>0.9826803199992703</v>
      </c>
      <c r="V466" s="51">
        <f t="shared" si="2367"/>
        <v>0.78063095750410638</v>
      </c>
      <c r="W466" s="51">
        <f t="shared" si="2368"/>
        <v>0.99101154132520408</v>
      </c>
      <c r="X466" s="51"/>
      <c r="Y466" s="51">
        <f t="shared" si="2369"/>
        <v>0.91828241988216219</v>
      </c>
      <c r="Z466" s="218"/>
      <c r="AA466" s="231">
        <f t="shared" si="2370"/>
        <v>104455.40433478649</v>
      </c>
      <c r="AB466" s="231">
        <f t="shared" si="2306"/>
        <v>73870.248903781947</v>
      </c>
      <c r="AC466" s="231">
        <f t="shared" si="2403"/>
        <v>2858.7230290903485</v>
      </c>
      <c r="AD466" s="277">
        <f t="shared" si="2403"/>
        <v>1.4401083501637437</v>
      </c>
      <c r="AE466" s="23"/>
      <c r="AF466" s="42">
        <f t="shared" si="2381"/>
        <v>13131</v>
      </c>
      <c r="AI466" s="267">
        <f t="shared" si="2382"/>
        <v>196.05889130141864</v>
      </c>
      <c r="AJ466" s="267">
        <f t="shared" si="2383"/>
        <v>228.48191605971647</v>
      </c>
      <c r="AK466" s="267">
        <f t="shared" si="2372"/>
        <v>9.4447152547759039</v>
      </c>
      <c r="AL466" s="51">
        <f t="shared" si="2384"/>
        <v>18.246646985147283</v>
      </c>
      <c r="AO466" s="34">
        <f t="shared" si="2385"/>
        <v>6.9023227828416278</v>
      </c>
      <c r="AP466" s="34">
        <f t="shared" si="2398"/>
        <v>7.516557687914097</v>
      </c>
      <c r="AR466" s="26">
        <f t="shared" si="2386"/>
        <v>1.0628598993889187</v>
      </c>
      <c r="AS466" s="26">
        <f t="shared" si="2387"/>
        <v>1.1576048389334264</v>
      </c>
      <c r="AT466" s="26">
        <f t="shared" si="2373"/>
        <v>0.78239334515949155</v>
      </c>
      <c r="AU466" s="26">
        <f t="shared" si="2374"/>
        <v>0.94141014224136699</v>
      </c>
      <c r="AV466" s="26"/>
      <c r="AW466" s="26">
        <f t="shared" si="2388"/>
        <v>0.79875088737692523</v>
      </c>
      <c r="AZ466" s="34">
        <f t="shared" si="2308"/>
        <v>7.9548704847145304</v>
      </c>
      <c r="BA466" s="34">
        <f t="shared" si="2309"/>
        <v>5.6256377201874912</v>
      </c>
      <c r="BB466" s="34">
        <f t="shared" si="2310"/>
        <v>0.21770794525095946</v>
      </c>
      <c r="BC466" s="368">
        <f t="shared" si="2311"/>
        <v>1.0967240500828145E-4</v>
      </c>
      <c r="BE466" s="26">
        <f>BI466*BO466</f>
        <v>1.0628598993889182</v>
      </c>
      <c r="BF466" s="26">
        <f>BJ466*BP466</f>
        <v>1.1576048389334261</v>
      </c>
      <c r="BG466" s="26">
        <f>BK466*BQ466</f>
        <v>0.87131645747343744</v>
      </c>
      <c r="BH466" s="26">
        <f>BL466*BR466</f>
        <v>0.94141014224136677</v>
      </c>
      <c r="BI466" s="258">
        <f>[11]National!CQ390</f>
        <v>0.96007543695628739</v>
      </c>
      <c r="BJ466" s="258">
        <f>[10]Commercial_Total!Y392</f>
        <v>1.1645984030691878</v>
      </c>
      <c r="BK466" s="258">
        <f>[12]Total_Industrial!Z396</f>
        <v>0.92507165612058406</v>
      </c>
      <c r="BL466" s="258">
        <f t="shared" si="2375"/>
        <v>0.88724074248409435</v>
      </c>
      <c r="BM466" s="1"/>
      <c r="BO466" s="258">
        <f>[11]National!CU390</f>
        <v>1.1070587356744455</v>
      </c>
      <c r="BP466" s="258">
        <f>[10]Commercial_Total!X392</f>
        <v>0.99399487057741898</v>
      </c>
      <c r="BQ466" s="258">
        <f>[12]Total_Industrial!AD396</f>
        <v>0.94189077322660986</v>
      </c>
      <c r="BR466" s="258">
        <f t="shared" si="2376"/>
        <v>1.0610537784881351</v>
      </c>
      <c r="CA466" s="83">
        <f t="shared" si="2404"/>
        <v>1.6514696079787701</v>
      </c>
      <c r="CB466" s="83">
        <f t="shared" si="2389"/>
        <v>0.78293809991181385</v>
      </c>
      <c r="CC466" s="83">
        <f t="shared" si="2390"/>
        <v>0.79247215437196183</v>
      </c>
      <c r="CD466" s="83">
        <f t="shared" si="2405"/>
        <v>0.84241164395715562</v>
      </c>
      <c r="CE466" s="83">
        <f t="shared" si="2406"/>
        <v>0.98497496676942853</v>
      </c>
      <c r="CF466" s="83">
        <f t="shared" si="2407"/>
        <v>0.94300928368950809</v>
      </c>
      <c r="CG466" s="84">
        <f t="shared" si="2408"/>
        <v>1.2922189577882219</v>
      </c>
      <c r="CH466" s="84">
        <f t="shared" si="2391"/>
        <v>1.3087436781147552</v>
      </c>
      <c r="CI466" s="9"/>
      <c r="CJ466" s="84">
        <f t="shared" si="2409"/>
        <v>0.82975438101287902</v>
      </c>
      <c r="CK466" s="26"/>
      <c r="CL466" s="87">
        <f t="shared" si="2283"/>
        <v>0.90623405023674675</v>
      </c>
      <c r="CM466" s="87">
        <f t="shared" si="2314"/>
        <v>1.0685049054976166E-3</v>
      </c>
      <c r="CN466" s="92">
        <f t="shared" si="2315"/>
        <v>1</v>
      </c>
      <c r="CO466" s="92">
        <f t="shared" si="2316"/>
        <v>1</v>
      </c>
      <c r="CP466" s="5">
        <f t="shared" si="2284"/>
        <v>1</v>
      </c>
      <c r="CQ466" s="91">
        <f t="shared" si="2285"/>
        <v>1</v>
      </c>
      <c r="CR466" s="37">
        <f t="shared" si="2410"/>
        <v>1.2922189577882219</v>
      </c>
      <c r="CS466">
        <f t="shared" si="2411"/>
        <v>0.82975438101287902</v>
      </c>
      <c r="CT466" s="84">
        <f t="shared" si="2288"/>
        <v>0.97712965924361939</v>
      </c>
      <c r="CU466" s="205"/>
      <c r="CV466" s="244"/>
      <c r="CW466" s="5"/>
      <c r="CX466" s="26">
        <f t="shared" si="2399"/>
        <v>0.22595626671597444</v>
      </c>
      <c r="CY466" s="26">
        <f t="shared" si="2400"/>
        <v>0.18622086010835365</v>
      </c>
      <c r="CZ466" s="26">
        <f t="shared" si="2401"/>
        <v>0.29789820271939499</v>
      </c>
      <c r="DA466" s="26">
        <f t="shared" si="2392"/>
        <v>0.28992467045627685</v>
      </c>
      <c r="DB466" s="26"/>
      <c r="DC466">
        <f t="shared" si="2320"/>
        <v>0.99999999999999978</v>
      </c>
      <c r="DE466" s="26">
        <f t="shared" si="2336"/>
        <v>0.22350306118784219</v>
      </c>
      <c r="DF466" s="26">
        <f t="shared" si="2337"/>
        <v>0.18357937654054535</v>
      </c>
      <c r="DG466" s="26">
        <f t="shared" si="2338"/>
        <v>0.30120558958834381</v>
      </c>
      <c r="DH466" s="26">
        <f t="shared" si="2339"/>
        <v>0.29167480384327898</v>
      </c>
      <c r="DI466" s="26"/>
      <c r="DJ466" s="26">
        <f t="shared" si="2340"/>
        <v>0.99996283116001039</v>
      </c>
      <c r="DK466" s="26"/>
      <c r="DL466" s="26">
        <f t="shared" si="2341"/>
        <v>0.2235113688461467</v>
      </c>
      <c r="DM466" s="26">
        <f t="shared" si="2342"/>
        <v>0.18358620022664587</v>
      </c>
      <c r="DN466" s="26">
        <f t="shared" si="2343"/>
        <v>0.30121678546684499</v>
      </c>
      <c r="DO466" s="26">
        <f t="shared" si="2344"/>
        <v>0.29168564546036235</v>
      </c>
      <c r="DP466" s="26"/>
      <c r="DQ466" s="26">
        <f t="shared" si="2345"/>
        <v>0.99999999999999989</v>
      </c>
      <c r="DR466" s="26"/>
      <c r="DS466" s="26"/>
      <c r="DT466" s="26">
        <f t="shared" si="2346"/>
        <v>3.3134090678537884E-2</v>
      </c>
      <c r="DU466" s="26">
        <f t="shared" si="2347"/>
        <v>2.9975851830526777E-2</v>
      </c>
      <c r="DV466" s="26">
        <f t="shared" si="2348"/>
        <v>-5.208533548481329E-2</v>
      </c>
      <c r="DW466" s="26">
        <f t="shared" si="2349"/>
        <v>-1.4390998101465182E-2</v>
      </c>
      <c r="DX466" s="26"/>
      <c r="DZ466" s="26">
        <f t="shared" si="2361"/>
        <v>0.99304666091644844</v>
      </c>
      <c r="EA466" s="26">
        <f t="shared" si="2350"/>
        <v>0.81241093756391569</v>
      </c>
      <c r="EB466" s="26">
        <f t="shared" si="2393"/>
        <v>0.97712965924361939</v>
      </c>
      <c r="ED466" s="26">
        <f t="shared" si="2321"/>
        <v>-2.8882727252290491E-2</v>
      </c>
      <c r="EE466" s="26">
        <f t="shared" si="2322"/>
        <v>-1.895622669751559E-2</v>
      </c>
      <c r="EF466" s="26">
        <f t="shared" si="2323"/>
        <v>1.2422145076442031E-2</v>
      </c>
      <c r="EG466" s="26">
        <f t="shared" si="2324"/>
        <v>-1.5254904209225791E-2</v>
      </c>
      <c r="EH466" s="26"/>
      <c r="EJ466" s="26">
        <f t="shared" si="2325"/>
        <v>0.98941284514910355</v>
      </c>
      <c r="EK466" s="26">
        <f t="shared" si="2351"/>
        <v>0.73715776560044766</v>
      </c>
      <c r="EL466" s="26">
        <f t="shared" si="2394"/>
        <v>0.84241164395715562</v>
      </c>
      <c r="EM466" s="26">
        <v>0.83328366884709393</v>
      </c>
      <c r="EN466" s="26"/>
      <c r="EO466" s="26">
        <f t="shared" si="2352"/>
        <v>5.6051332423319583E-3</v>
      </c>
      <c r="EP466" s="26">
        <f t="shared" si="2353"/>
        <v>2.7307686485888365E-2</v>
      </c>
      <c r="EQ466" s="26">
        <f t="shared" si="2354"/>
        <v>-4.533592808476096E-2</v>
      </c>
      <c r="ER466" s="26">
        <f t="shared" si="2355"/>
        <v>-1.6838495903402282E-2</v>
      </c>
      <c r="EU466" s="26">
        <f t="shared" si="2356"/>
        <v>0.9877739878228452</v>
      </c>
      <c r="EV466" s="26">
        <f t="shared" si="2357"/>
        <v>0.79236181791194749</v>
      </c>
      <c r="EW466" s="26">
        <f t="shared" si="2395"/>
        <v>0.94300928368950809</v>
      </c>
      <c r="EX466" s="26"/>
      <c r="EY466" s="26">
        <f t="shared" si="2326"/>
        <v>2.7528957436205922E-2</v>
      </c>
      <c r="EZ466" s="26">
        <f t="shared" si="2327"/>
        <v>2.6681653446385327E-3</v>
      </c>
      <c r="FA466" s="26">
        <f t="shared" si="2328"/>
        <v>-7.7332398783569621E-3</v>
      </c>
      <c r="FB466" s="26">
        <f t="shared" si="2329"/>
        <v>2.447497801937665E-3</v>
      </c>
      <c r="FC466" s="26"/>
      <c r="FD466" s="26"/>
      <c r="FE466" s="26">
        <f t="shared" si="2358"/>
        <v>1.0050400501528693</v>
      </c>
      <c r="FF466" s="26">
        <f t="shared" si="2359"/>
        <v>1.0306901528961514</v>
      </c>
      <c r="FG466" s="26">
        <f t="shared" si="2396"/>
        <v>0.98497496676942853</v>
      </c>
      <c r="FW466" s="26">
        <f t="shared" si="2397"/>
        <v>1.6514696079787701</v>
      </c>
      <c r="FY466" s="8">
        <f t="shared" si="2360"/>
        <v>51</v>
      </c>
      <c r="FZ466" t="b">
        <f t="shared" si="2330"/>
        <v>0</v>
      </c>
    </row>
    <row r="467" spans="1:182" x14ac:dyDescent="0.2">
      <c r="A467" t="s">
        <v>563</v>
      </c>
      <c r="B467" s="1">
        <f t="shared" si="2334"/>
        <v>2001</v>
      </c>
      <c r="C467" s="42">
        <f t="shared" si="2402"/>
        <v>20038.276999999998</v>
      </c>
      <c r="D467" s="42">
        <f t="shared" si="2402"/>
        <v>17136.91</v>
      </c>
      <c r="E467" s="42">
        <f t="shared" si="2402"/>
        <v>32652.521000000001</v>
      </c>
      <c r="F467" s="42">
        <f t="shared" si="2402"/>
        <v>26242.105</v>
      </c>
      <c r="G467" s="42"/>
      <c r="H467" s="42">
        <f t="shared" si="2268"/>
        <v>96069.812999999995</v>
      </c>
      <c r="I467" s="1"/>
      <c r="J467" s="1"/>
      <c r="K467" s="525"/>
      <c r="L467" s="42">
        <f>[11]National!H391</f>
        <v>20310.261654527552</v>
      </c>
      <c r="M467" s="42">
        <f>[10]Commercial_Total!D393</f>
        <v>16886.189635258084</v>
      </c>
      <c r="N467" s="42">
        <f>[12]Total_Industrial!F397</f>
        <v>27500.553677747987</v>
      </c>
      <c r="O467" s="42">
        <f t="shared" si="2363"/>
        <v>26220.622805370982</v>
      </c>
      <c r="P467" s="42"/>
      <c r="Q467" s="42">
        <f t="shared" si="2364"/>
        <v>90917.627772904598</v>
      </c>
      <c r="R467" s="27"/>
      <c r="S467" s="27"/>
      <c r="T467" s="51">
        <f t="shared" si="2365"/>
        <v>1.0135732555512409</v>
      </c>
      <c r="U467" s="51">
        <f t="shared" si="2366"/>
        <v>0.98536956984999535</v>
      </c>
      <c r="V467" s="51">
        <f t="shared" si="2367"/>
        <v>0.84221839035791402</v>
      </c>
      <c r="W467" s="51">
        <f t="shared" si="2368"/>
        <v>0.99918138447243399</v>
      </c>
      <c r="X467" s="51"/>
      <c r="Y467" s="51">
        <f t="shared" si="2369"/>
        <v>0.94637040433194763</v>
      </c>
      <c r="Z467" s="218"/>
      <c r="AA467" s="231">
        <f t="shared" si="2370"/>
        <v>105594.17435404482</v>
      </c>
      <c r="AB467" s="231">
        <f t="shared" si="2306"/>
        <v>75387.733723424317</v>
      </c>
      <c r="AC467" s="231">
        <f t="shared" si="2403"/>
        <v>2793.8341063455846</v>
      </c>
      <c r="AD467" s="277">
        <f t="shared" si="2403"/>
        <v>1.4527755430074056</v>
      </c>
      <c r="AE467" s="23"/>
      <c r="AF467" s="42">
        <f t="shared" si="2381"/>
        <v>13262.1</v>
      </c>
      <c r="AI467" s="267">
        <f t="shared" si="2382"/>
        <v>192.3426342293244</v>
      </c>
      <c r="AJ467" s="267">
        <f t="shared" si="2383"/>
        <v>223.99120919602925</v>
      </c>
      <c r="AK467" s="267">
        <f t="shared" si="2372"/>
        <v>9.8433022974723077</v>
      </c>
      <c r="AL467" s="51">
        <f t="shared" si="2384"/>
        <v>18.048640019841883</v>
      </c>
      <c r="AO467" s="34">
        <f t="shared" si="2385"/>
        <v>6.8554473102227096</v>
      </c>
      <c r="AP467" s="34">
        <f t="shared" si="2398"/>
        <v>7.2439367068563794</v>
      </c>
      <c r="AR467" s="26">
        <f t="shared" si="2386"/>
        <v>1.0427136025720252</v>
      </c>
      <c r="AS467" s="26">
        <f t="shared" si="2387"/>
        <v>1.1348526488026451</v>
      </c>
      <c r="AT467" s="26">
        <f t="shared" si="2373"/>
        <v>0.81541200599363095</v>
      </c>
      <c r="AU467" s="26">
        <f t="shared" si="2374"/>
        <v>0.93119425076691309</v>
      </c>
      <c r="AV467" s="26"/>
      <c r="AW467" s="26">
        <f t="shared" si="2388"/>
        <v>0.79332636196300954</v>
      </c>
      <c r="AZ467" s="34">
        <f t="shared" si="2308"/>
        <v>7.9621005990035378</v>
      </c>
      <c r="BA467" s="34">
        <f t="shared" si="2309"/>
        <v>5.6844491991030317</v>
      </c>
      <c r="BB467" s="34">
        <f t="shared" si="2310"/>
        <v>0.21066302518798566</v>
      </c>
      <c r="BC467" s="368">
        <f t="shared" si="2311"/>
        <v>1.0954340134725313E-4</v>
      </c>
      <c r="BE467" s="26"/>
      <c r="BF467" s="26"/>
      <c r="BI467" s="258">
        <f>[11]National!CQ391</f>
        <v>0.956010659599979</v>
      </c>
      <c r="BJ467" s="258">
        <f>[10]Commercial_Total!Y393</f>
        <v>1.1466777350381405</v>
      </c>
      <c r="BK467" s="258">
        <f>[12]Total_Industrial!Z397</f>
        <v>0.9241798858853183</v>
      </c>
      <c r="BL467" s="258">
        <f t="shared" si="2375"/>
        <v>0.87586301026889168</v>
      </c>
      <c r="BM467" s="1"/>
      <c r="BO467" s="258">
        <f>[11]National!CU391</f>
        <v>1.0906924437519607</v>
      </c>
      <c r="BP467" s="258">
        <f>[10]Commercial_Total!X393</f>
        <v>0.98968752433733953</v>
      </c>
      <c r="BQ467" s="258">
        <f>[12]Total_Industrial!AD397</f>
        <v>0.92609116569249672</v>
      </c>
      <c r="BR467" s="258">
        <f t="shared" si="2376"/>
        <v>1.0631733956672449</v>
      </c>
      <c r="BS467" s="259"/>
      <c r="BT467" s="3"/>
      <c r="CA467" s="83">
        <f t="shared" si="2404"/>
        <v>1.6679578926186314</v>
      </c>
      <c r="CB467" s="83">
        <f t="shared" si="2389"/>
        <v>0.75454141066021352</v>
      </c>
      <c r="CC467" s="83">
        <f t="shared" si="2390"/>
        <v>0.78709026946998906</v>
      </c>
      <c r="CD467" s="83">
        <f t="shared" si="2405"/>
        <v>0.83563526929579623</v>
      </c>
      <c r="CE467" s="83">
        <f t="shared" si="2406"/>
        <v>0.97648681240137214</v>
      </c>
      <c r="CF467" s="83">
        <f t="shared" si="2407"/>
        <v>0.9356272707966995</v>
      </c>
      <c r="CG467" s="84">
        <f t="shared" si="2408"/>
        <v>1.2734183351126105</v>
      </c>
      <c r="CH467" s="84">
        <f t="shared" si="2391"/>
        <v>1.3128334271657938</v>
      </c>
      <c r="CI467" s="9"/>
      <c r="CJ467" s="84">
        <f t="shared" si="2409"/>
        <v>0.8159868204448143</v>
      </c>
      <c r="CK467" s="26"/>
      <c r="CL467" s="87">
        <f t="shared" si="2283"/>
        <v>0.89850790503482691</v>
      </c>
      <c r="CM467" s="87">
        <f t="shared" si="2314"/>
        <v>1.0444570563801728E-3</v>
      </c>
      <c r="CN467" s="92">
        <f t="shared" si="2315"/>
        <v>1</v>
      </c>
      <c r="CO467" s="92">
        <f t="shared" si="2316"/>
        <v>1</v>
      </c>
      <c r="CP467" s="5">
        <f t="shared" si="2284"/>
        <v>1</v>
      </c>
      <c r="CQ467" s="91">
        <f t="shared" si="2285"/>
        <v>1</v>
      </c>
      <c r="CR467" s="37">
        <f t="shared" si="2410"/>
        <v>1.2734183351126105</v>
      </c>
      <c r="CS467">
        <f t="shared" si="2411"/>
        <v>0.8159868204448143</v>
      </c>
      <c r="CT467" s="84">
        <f t="shared" si="2288"/>
        <v>0.97836369253318722</v>
      </c>
      <c r="CU467" s="205"/>
      <c r="CV467" s="244"/>
      <c r="CW467" s="5"/>
      <c r="CX467" s="26">
        <f t="shared" si="2399"/>
        <v>0.22339190047125762</v>
      </c>
      <c r="CY467" s="26">
        <f t="shared" si="2400"/>
        <v>0.1857306448584059</v>
      </c>
      <c r="CZ467" s="26">
        <f t="shared" si="2401"/>
        <v>0.3024776861362824</v>
      </c>
      <c r="DA467" s="26">
        <f t="shared" si="2392"/>
        <v>0.28839976853405419</v>
      </c>
      <c r="DB467" s="26"/>
      <c r="DC467">
        <f t="shared" si="2320"/>
        <v>1.0000000000000002</v>
      </c>
      <c r="DE467" s="26">
        <f t="shared" si="2336"/>
        <v>0.22467164449337074</v>
      </c>
      <c r="DF467" s="26">
        <f t="shared" si="2337"/>
        <v>0.18597564480307602</v>
      </c>
      <c r="DG467" s="26">
        <f t="shared" si="2338"/>
        <v>0.30018212252133325</v>
      </c>
      <c r="DH467" s="26">
        <f t="shared" si="2339"/>
        <v>0.28916154936088645</v>
      </c>
      <c r="DI467" s="26"/>
      <c r="DJ467" s="26">
        <f t="shared" si="2340"/>
        <v>0.99999096117866648</v>
      </c>
      <c r="DK467" s="26"/>
      <c r="DL467" s="26">
        <f t="shared" si="2341"/>
        <v>0.22467367527857993</v>
      </c>
      <c r="DM467" s="26">
        <f t="shared" si="2342"/>
        <v>0.18597732581889617</v>
      </c>
      <c r="DN467" s="26">
        <f t="shared" si="2343"/>
        <v>0.30018483583843142</v>
      </c>
      <c r="DO467" s="26">
        <f t="shared" si="2344"/>
        <v>0.28916416306409243</v>
      </c>
      <c r="DP467" s="26"/>
      <c r="DQ467" s="26">
        <f t="shared" si="2345"/>
        <v>1</v>
      </c>
      <c r="DR467" s="26"/>
      <c r="DS467" s="26"/>
      <c r="DT467" s="26">
        <f t="shared" si="2346"/>
        <v>-1.9136745041104773E-2</v>
      </c>
      <c r="DU467" s="26">
        <f t="shared" si="2347"/>
        <v>-1.9850258807397804E-2</v>
      </c>
      <c r="DV467" s="26">
        <f t="shared" si="2348"/>
        <v>4.1335901321816818E-2</v>
      </c>
      <c r="DW467" s="26">
        <f t="shared" si="2349"/>
        <v>-1.0910999528225801E-2</v>
      </c>
      <c r="DX467" s="26"/>
      <c r="DZ467" s="26">
        <f t="shared" si="2361"/>
        <v>1.0012629166230846</v>
      </c>
      <c r="EA467" s="26">
        <f t="shared" si="2350"/>
        <v>0.81343694484174089</v>
      </c>
      <c r="EB467" s="26">
        <f t="shared" si="2393"/>
        <v>0.97836369253318722</v>
      </c>
      <c r="ED467" s="26">
        <f t="shared" si="2321"/>
        <v>9.084787235274271E-4</v>
      </c>
      <c r="EE467" s="26">
        <f t="shared" si="2322"/>
        <v>1.0399921665279574E-2</v>
      </c>
      <c r="EF467" s="26">
        <f t="shared" si="2323"/>
        <v>-3.289464407486873E-2</v>
      </c>
      <c r="EG467" s="26">
        <f t="shared" si="2324"/>
        <v>-1.1769559692304827E-3</v>
      </c>
      <c r="EH467" s="26"/>
      <c r="EJ467" s="26">
        <f t="shared" si="2325"/>
        <v>0.99195598172227539</v>
      </c>
      <c r="EK467" s="26">
        <f t="shared" si="2351"/>
        <v>0.73122805506039101</v>
      </c>
      <c r="EL467" s="26">
        <f t="shared" si="2394"/>
        <v>0.83563526929579623</v>
      </c>
      <c r="EM467" s="26">
        <v>0.83328366884709393</v>
      </c>
      <c r="EN467" s="26"/>
      <c r="EO467" s="26">
        <f t="shared" si="2352"/>
        <v>-4.2427983390007666E-3</v>
      </c>
      <c r="EP467" s="26">
        <f t="shared" si="2353"/>
        <v>-1.5507473872920976E-2</v>
      </c>
      <c r="EQ467" s="26">
        <f t="shared" si="2354"/>
        <v>-9.6446620066095484E-4</v>
      </c>
      <c r="ER467" s="26">
        <f t="shared" si="2355"/>
        <v>-1.2906659793168096E-2</v>
      </c>
      <c r="EU467" s="26">
        <f t="shared" si="2356"/>
        <v>0.99217185554745913</v>
      </c>
      <c r="EV467" s="26">
        <f t="shared" si="2357"/>
        <v>0.78615909514265492</v>
      </c>
      <c r="EW467" s="26">
        <f t="shared" si="2395"/>
        <v>0.9356272707966995</v>
      </c>
      <c r="EX467" s="26"/>
      <c r="EY467" s="26">
        <f t="shared" si="2326"/>
        <v>-1.4893946702103811E-2</v>
      </c>
      <c r="EZ467" s="26">
        <f t="shared" si="2327"/>
        <v>-4.3427849344766243E-3</v>
      </c>
      <c r="FA467" s="26">
        <f t="shared" si="2328"/>
        <v>-1.6916634992673259E-2</v>
      </c>
      <c r="FB467" s="26">
        <f t="shared" si="2329"/>
        <v>1.9956602649419792E-3</v>
      </c>
      <c r="FC467" s="26"/>
      <c r="FD467" s="26"/>
      <c r="FE467" s="26">
        <f t="shared" si="2358"/>
        <v>0.99138236538549174</v>
      </c>
      <c r="FF467" s="26">
        <f t="shared" si="2359"/>
        <v>1.0218080417577207</v>
      </c>
      <c r="FG467" s="26">
        <f t="shared" si="2396"/>
        <v>0.97648681240137214</v>
      </c>
      <c r="FW467" s="26">
        <f t="shared" si="2397"/>
        <v>1.6679578926186314</v>
      </c>
      <c r="FY467" s="8">
        <f t="shared" si="2360"/>
        <v>52</v>
      </c>
      <c r="FZ467" t="b">
        <f t="shared" si="2330"/>
        <v>0</v>
      </c>
    </row>
    <row r="468" spans="1:182" x14ac:dyDescent="0.2">
      <c r="A468" t="s">
        <v>563</v>
      </c>
      <c r="B468" s="1">
        <f t="shared" si="2334"/>
        <v>2002</v>
      </c>
      <c r="C468" s="42">
        <f t="shared" si="2402"/>
        <v>20786.493999999999</v>
      </c>
      <c r="D468" s="42">
        <f t="shared" si="2402"/>
        <v>17345.876</v>
      </c>
      <c r="E468" s="42">
        <f t="shared" si="2402"/>
        <v>32590.121999999999</v>
      </c>
      <c r="F468" s="42">
        <f t="shared" si="2402"/>
        <v>26807.780999999999</v>
      </c>
      <c r="G468" s="42"/>
      <c r="H468" s="42">
        <f t="shared" si="2268"/>
        <v>97530.273000000001</v>
      </c>
      <c r="I468" s="1"/>
      <c r="J468" s="1"/>
      <c r="K468" s="525"/>
      <c r="L468" s="42">
        <f>[11]National!H392</f>
        <v>21066.753196658276</v>
      </c>
      <c r="M468" s="42">
        <f>[10]Commercial_Total!D394</f>
        <v>17177.218043023844</v>
      </c>
      <c r="N468" s="42">
        <f>[12]Total_Industrial!F398</f>
        <v>27868.248244823953</v>
      </c>
      <c r="O468" s="42">
        <f t="shared" si="2363"/>
        <v>26777.908675227143</v>
      </c>
      <c r="P468" s="42"/>
      <c r="Q468" s="42">
        <f t="shared" si="2364"/>
        <v>92890.128159733213</v>
      </c>
      <c r="R468" s="27"/>
      <c r="S468" s="27"/>
      <c r="T468" s="51">
        <f t="shared" si="2365"/>
        <v>1.0134827545548699</v>
      </c>
      <c r="U468" s="51">
        <f t="shared" si="2366"/>
        <v>0.99027676913082074</v>
      </c>
      <c r="V468" s="51">
        <f t="shared" si="2367"/>
        <v>0.85511334522846993</v>
      </c>
      <c r="W468" s="51">
        <f t="shared" si="2368"/>
        <v>0.99888568454163151</v>
      </c>
      <c r="X468" s="1"/>
      <c r="Y468" s="51">
        <f t="shared" si="2369"/>
        <v>0.95242354299298648</v>
      </c>
      <c r="AA468" s="231">
        <f t="shared" si="2370"/>
        <v>106436.83928083624</v>
      </c>
      <c r="AB468" s="231">
        <f t="shared" si="2306"/>
        <v>76666.137428142072</v>
      </c>
      <c r="AC468" s="231">
        <f t="shared" si="2403"/>
        <v>2791.7091042514985</v>
      </c>
      <c r="AD468" s="277">
        <f t="shared" si="2403"/>
        <v>1.4780190637902733</v>
      </c>
      <c r="AE468" s="23"/>
      <c r="AF468" s="42">
        <f t="shared" si="2381"/>
        <v>13493.1</v>
      </c>
      <c r="AI468" s="267">
        <f t="shared" si="2382"/>
        <v>197.92727160070137</v>
      </c>
      <c r="AJ468" s="267">
        <f t="shared" si="2383"/>
        <v>224.05221678376284</v>
      </c>
      <c r="AK468" s="267">
        <f t="shared" si="2372"/>
        <v>9.9825043384295853</v>
      </c>
      <c r="AL468" s="51">
        <f t="shared" si="2384"/>
        <v>18.117431182894983</v>
      </c>
      <c r="AO468" s="34">
        <f t="shared" si="2385"/>
        <v>6.8842688603607183</v>
      </c>
      <c r="AP468" s="34">
        <f t="shared" si="2398"/>
        <v>7.2281590590746383</v>
      </c>
      <c r="AR468" s="26">
        <f t="shared" si="2386"/>
        <v>1.0729886238947759</v>
      </c>
      <c r="AS468" s="26">
        <f t="shared" si="2387"/>
        <v>1.1351617440693076</v>
      </c>
      <c r="AT468" s="26">
        <f t="shared" si="2373"/>
        <v>0.82694340186313797</v>
      </c>
      <c r="AU468" s="26">
        <f t="shared" si="2374"/>
        <v>0.93474343427703865</v>
      </c>
      <c r="AV468" s="26"/>
      <c r="AW468" s="26">
        <f t="shared" si="2388"/>
        <v>0.79666165060026961</v>
      </c>
      <c r="AZ468" s="34">
        <f t="shared" si="2308"/>
        <v>7.8882420852758992</v>
      </c>
      <c r="BA468" s="34">
        <f t="shared" si="2309"/>
        <v>5.6818772134010764</v>
      </c>
      <c r="BB468" s="34">
        <f t="shared" si="2310"/>
        <v>0.2068990153672246</v>
      </c>
      <c r="BC468" s="368">
        <f t="shared" si="2311"/>
        <v>1.095388801528391E-4</v>
      </c>
      <c r="BE468" s="26">
        <f t="shared" ref="BE468:BE474" si="2412">BI468*BO468</f>
        <v>1.0729886238947755</v>
      </c>
      <c r="BF468" s="26">
        <f t="shared" ref="BF468:BF474" si="2413">AR468</f>
        <v>1.0729886238947759</v>
      </c>
      <c r="BG468" s="26"/>
      <c r="BI468" s="258">
        <f>[11]National!CQ392</f>
        <v>0.95217412974697535</v>
      </c>
      <c r="BJ468" s="258">
        <f>[10]Commercial_Total!Y394</f>
        <v>1.1376712153188371</v>
      </c>
      <c r="BK468" s="258">
        <f>[12]Total_Industrial!Z398</f>
        <v>0.92376231569551859</v>
      </c>
      <c r="BL468" s="258">
        <f t="shared" si="2375"/>
        <v>0.8743059551899488</v>
      </c>
      <c r="BM468" s="1"/>
      <c r="BO468" s="258">
        <f>[11]National!CU392</f>
        <v>1.1268827731960167</v>
      </c>
      <c r="BP468" s="258">
        <f>[10]Commercial_Total!X394</f>
        <v>0.99779420344319236</v>
      </c>
      <c r="BQ468" s="258">
        <f>[12]Total_Industrial!AD398</f>
        <v>0.89923946721315107</v>
      </c>
      <c r="BR468" s="258">
        <f t="shared" si="2376"/>
        <v>1.0691262351906989</v>
      </c>
      <c r="BS468" s="259"/>
      <c r="BT468" s="3"/>
      <c r="CA468" s="83">
        <f t="shared" si="2404"/>
        <v>1.6970104765378375</v>
      </c>
      <c r="CB468" s="83">
        <f t="shared" si="2389"/>
        <v>0.75289798263262364</v>
      </c>
      <c r="CC468" s="83">
        <f t="shared" si="2390"/>
        <v>0.7903993404376618</v>
      </c>
      <c r="CD468" s="83">
        <f t="shared" si="2405"/>
        <v>0.82928806527074117</v>
      </c>
      <c r="CE468" s="83">
        <f t="shared" si="2406"/>
        <v>0.97805593237146193</v>
      </c>
      <c r="CF468" s="83">
        <f t="shared" si="2407"/>
        <v>0.93280996462302668</v>
      </c>
      <c r="CG468" s="84">
        <f t="shared" si="2408"/>
        <v>1.2839461432305117</v>
      </c>
      <c r="CH468" s="84">
        <f t="shared" si="2391"/>
        <v>1.341315961371309</v>
      </c>
      <c r="CI468" s="9"/>
      <c r="CJ468" s="84">
        <f t="shared" si="2409"/>
        <v>0.81109011188290059</v>
      </c>
      <c r="CK468" s="26"/>
      <c r="CL468" s="87">
        <f t="shared" si="2283"/>
        <v>0.94150162457218267</v>
      </c>
      <c r="CM468" s="87">
        <f t="shared" si="2314"/>
        <v>1.0157779829126918E-3</v>
      </c>
      <c r="CN468" s="92">
        <f t="shared" si="2315"/>
        <v>1</v>
      </c>
      <c r="CO468" s="92">
        <f t="shared" si="2316"/>
        <v>1</v>
      </c>
      <c r="CP468" s="5">
        <f t="shared" si="2284"/>
        <v>1</v>
      </c>
      <c r="CQ468" s="91">
        <f t="shared" si="2285"/>
        <v>1</v>
      </c>
      <c r="CR468" s="37">
        <f t="shared" si="2410"/>
        <v>1.2839461432305117</v>
      </c>
      <c r="CS468">
        <f t="shared" si="2411"/>
        <v>0.81109011188290059</v>
      </c>
      <c r="CT468" s="84">
        <f t="shared" si="2288"/>
        <v>0.98999659247763883</v>
      </c>
      <c r="CU468" s="205"/>
      <c r="CV468" s="244"/>
      <c r="CW468" s="5"/>
      <c r="CX468" s="26">
        <f t="shared" si="2399"/>
        <v>0.22679216418381978</v>
      </c>
      <c r="CY468" s="26">
        <f t="shared" si="2400"/>
        <v>0.18491973671826592</v>
      </c>
      <c r="CZ468" s="26">
        <f t="shared" si="2401"/>
        <v>0.30001302395559093</v>
      </c>
      <c r="DA468" s="26">
        <f t="shared" si="2392"/>
        <v>0.28827507514232342</v>
      </c>
      <c r="DB468" s="26"/>
      <c r="DC468">
        <f t="shared" si="2320"/>
        <v>1</v>
      </c>
      <c r="DE468" s="26">
        <f t="shared" si="2336"/>
        <v>0.22508775186756802</v>
      </c>
      <c r="DF468" s="26">
        <f t="shared" si="2337"/>
        <v>0.18532489510409936</v>
      </c>
      <c r="DG468" s="26">
        <f t="shared" si="2338"/>
        <v>0.30124367463640878</v>
      </c>
      <c r="DH468" s="26">
        <f t="shared" si="2339"/>
        <v>0.28833741734449564</v>
      </c>
      <c r="DI468" s="26"/>
      <c r="DJ468" s="26">
        <f t="shared" si="2340"/>
        <v>0.99999373895257171</v>
      </c>
      <c r="DK468" s="26"/>
      <c r="DL468" s="26">
        <f t="shared" si="2341"/>
        <v>0.22508916116148164</v>
      </c>
      <c r="DM468" s="26">
        <f t="shared" si="2342"/>
        <v>0.18532605543932215</v>
      </c>
      <c r="DN468" s="26">
        <f t="shared" si="2343"/>
        <v>0.30124556074915221</v>
      </c>
      <c r="DO468" s="26">
        <f t="shared" si="2344"/>
        <v>0.28833922265004408</v>
      </c>
      <c r="DP468" s="26"/>
      <c r="DQ468" s="26">
        <f t="shared" si="2345"/>
        <v>1</v>
      </c>
      <c r="DR468" s="26"/>
      <c r="DS468" s="26"/>
      <c r="DT468" s="26">
        <f t="shared" si="2346"/>
        <v>2.8621313187668005E-2</v>
      </c>
      <c r="DU468" s="26">
        <f t="shared" si="2347"/>
        <v>2.7232890640989241E-4</v>
      </c>
      <c r="DV468" s="26">
        <f t="shared" si="2348"/>
        <v>1.4042740458742159E-2</v>
      </c>
      <c r="DW468" s="26">
        <f t="shared" si="2349"/>
        <v>3.8041868373628511E-3</v>
      </c>
      <c r="DX468" s="26"/>
      <c r="DZ468" s="26">
        <f t="shared" si="2361"/>
        <v>1.0118901590821832</v>
      </c>
      <c r="EA468" s="26">
        <f t="shared" si="2350"/>
        <v>0.82310883951923419</v>
      </c>
      <c r="EB468" s="26">
        <f t="shared" si="2393"/>
        <v>0.98999659247763883</v>
      </c>
      <c r="ED468" s="26">
        <f t="shared" si="2321"/>
        <v>-9.3195522360615245E-3</v>
      </c>
      <c r="EE468" s="26">
        <f t="shared" si="2322"/>
        <v>-4.5256235876241755E-4</v>
      </c>
      <c r="EF468" s="26">
        <f t="shared" si="2323"/>
        <v>-1.8028994068208435E-2</v>
      </c>
      <c r="EG468" s="26">
        <f t="shared" si="2324"/>
        <v>-4.127393948715363E-5</v>
      </c>
      <c r="EH468" s="26"/>
      <c r="EJ468" s="26">
        <f t="shared" si="2325"/>
        <v>0.99240433684614104</v>
      </c>
      <c r="EK468" s="26">
        <f t="shared" si="2351"/>
        <v>0.7256738930655009</v>
      </c>
      <c r="EL468" s="26">
        <f t="shared" si="2394"/>
        <v>0.82928806527074117</v>
      </c>
      <c r="EM468" s="26">
        <v>0.83328366884709393</v>
      </c>
      <c r="EN468" s="26"/>
      <c r="EO468" s="26">
        <f t="shared" si="2352"/>
        <v>-4.0211357348570384E-3</v>
      </c>
      <c r="EP468" s="26">
        <f t="shared" si="2353"/>
        <v>-7.8854558424107952E-3</v>
      </c>
      <c r="EQ468" s="26">
        <f t="shared" si="2354"/>
        <v>-4.519299321694303E-4</v>
      </c>
      <c r="ER468" s="26">
        <f t="shared" si="2355"/>
        <v>-1.779320191905134E-3</v>
      </c>
      <c r="EU468" s="26">
        <f t="shared" si="2356"/>
        <v>0.99698885842513563</v>
      </c>
      <c r="EV468" s="26">
        <f t="shared" si="2357"/>
        <v>0.78379185880681312</v>
      </c>
      <c r="EW468" s="26">
        <f t="shared" si="2395"/>
        <v>0.93280996462302668</v>
      </c>
      <c r="EX468" s="26"/>
      <c r="EY468" s="26">
        <f t="shared" si="2326"/>
        <v>3.2642448922524922E-2</v>
      </c>
      <c r="EZ468" s="26">
        <f t="shared" si="2327"/>
        <v>8.1577847488208538E-3</v>
      </c>
      <c r="FA468" s="26">
        <f t="shared" si="2328"/>
        <v>-2.9423311222077295E-2</v>
      </c>
      <c r="FB468" s="26">
        <f t="shared" si="2329"/>
        <v>5.5835070292677147E-3</v>
      </c>
      <c r="FC468" s="26"/>
      <c r="FD468" s="26"/>
      <c r="FE468" s="26">
        <f t="shared" si="2358"/>
        <v>1.0016069033909747</v>
      </c>
      <c r="FF468" s="26">
        <f t="shared" si="2359"/>
        <v>1.0234499885649464</v>
      </c>
      <c r="FG468" s="26">
        <f t="shared" si="2396"/>
        <v>0.97805593237146193</v>
      </c>
      <c r="FW468" s="26">
        <f t="shared" si="2397"/>
        <v>1.6970104765378375</v>
      </c>
      <c r="FY468" s="8">
        <f t="shared" si="2360"/>
        <v>53</v>
      </c>
      <c r="FZ468" t="b">
        <f t="shared" si="2330"/>
        <v>0</v>
      </c>
    </row>
    <row r="469" spans="1:182" x14ac:dyDescent="0.2">
      <c r="A469" t="s">
        <v>563</v>
      </c>
      <c r="B469" s="1">
        <f t="shared" si="2334"/>
        <v>2003</v>
      </c>
      <c r="C469" s="42">
        <f t="shared" si="2402"/>
        <v>21120.03</v>
      </c>
      <c r="D469" s="42">
        <f t="shared" si="2402"/>
        <v>17346.293000000001</v>
      </c>
      <c r="E469" s="42">
        <f t="shared" si="2402"/>
        <v>32488.614000000001</v>
      </c>
      <c r="F469" s="42">
        <f t="shared" si="2402"/>
        <v>26881.008000000002</v>
      </c>
      <c r="G469" s="42"/>
      <c r="H469" s="42">
        <f t="shared" si="2268"/>
        <v>97835.945000000007</v>
      </c>
      <c r="I469" s="1"/>
      <c r="J469" s="1"/>
      <c r="K469" s="525"/>
      <c r="L469" s="42">
        <f>[11]National!H393</f>
        <v>21514.107239951834</v>
      </c>
      <c r="M469" s="42">
        <f>[10]Commercial_Total!D395</f>
        <v>17368.273121368769</v>
      </c>
      <c r="N469" s="42">
        <f>[12]Total_Industrial!F399</f>
        <v>28179.408490946345</v>
      </c>
      <c r="O469" s="42">
        <f t="shared" si="2363"/>
        <v>27090.596974203916</v>
      </c>
      <c r="P469" s="42"/>
      <c r="Q469" s="42">
        <f t="shared" si="2364"/>
        <v>94152.385826470869</v>
      </c>
      <c r="R469" s="27"/>
      <c r="S469" s="27"/>
      <c r="T469" s="51">
        <f t="shared" si="2365"/>
        <v>1.0186589337208249</v>
      </c>
      <c r="U469" s="51">
        <f t="shared" si="2366"/>
        <v>1.0012671365212595</v>
      </c>
      <c r="V469" s="51">
        <f t="shared" si="2367"/>
        <v>0.86736259327487297</v>
      </c>
      <c r="W469" s="51">
        <f t="shared" si="2368"/>
        <v>1.0077969164773848</v>
      </c>
      <c r="X469" s="1"/>
      <c r="Y469" s="51">
        <f t="shared" si="2369"/>
        <v>0.96234963362873294</v>
      </c>
      <c r="AA469" s="231">
        <f t="shared" si="2370"/>
        <v>107300.18524588978</v>
      </c>
      <c r="AB469" s="231">
        <f t="shared" si="2306"/>
        <v>77765.478809122593</v>
      </c>
      <c r="AC469" s="231">
        <f t="shared" si="2403"/>
        <v>2882.7170256378517</v>
      </c>
      <c r="AD469" s="277">
        <f t="shared" si="2403"/>
        <v>1.501907961006246</v>
      </c>
      <c r="AE469" s="23"/>
      <c r="AF469" s="42">
        <f t="shared" si="2381"/>
        <v>13879.1</v>
      </c>
      <c r="AI469" s="267">
        <f t="shared" si="2382"/>
        <v>200.50391516706117</v>
      </c>
      <c r="AJ469" s="267">
        <f t="shared" si="2383"/>
        <v>223.3416856340543</v>
      </c>
      <c r="AK469" s="267">
        <f t="shared" si="2372"/>
        <v>9.7752947099312166</v>
      </c>
      <c r="AL469" s="51">
        <f t="shared" si="2384"/>
        <v>18.037454809184045</v>
      </c>
      <c r="AO469" s="34">
        <f t="shared" si="2385"/>
        <v>6.7837529685981703</v>
      </c>
      <c r="AP469" s="34">
        <f t="shared" si="2398"/>
        <v>7.0491562853499152</v>
      </c>
      <c r="AR469" s="26">
        <f t="shared" si="2386"/>
        <v>1.0869569326183623</v>
      </c>
      <c r="AS469" s="26">
        <f t="shared" si="2387"/>
        <v>1.1315618342326772</v>
      </c>
      <c r="AT469" s="26">
        <f t="shared" si="2373"/>
        <v>0.809778306884958</v>
      </c>
      <c r="AU469" s="26">
        <f t="shared" si="2374"/>
        <v>0.93061716552133522</v>
      </c>
      <c r="AV469" s="26"/>
      <c r="AW469" s="26">
        <f t="shared" si="2388"/>
        <v>0.7850297463461825</v>
      </c>
      <c r="AZ469" s="34">
        <f t="shared" si="2308"/>
        <v>7.7310621903358125</v>
      </c>
      <c r="BA469" s="34">
        <f t="shared" si="2309"/>
        <v>5.6030635134210858</v>
      </c>
      <c r="BB469" s="34">
        <f t="shared" si="2310"/>
        <v>0.20770201422555148</v>
      </c>
      <c r="BC469" s="368">
        <f t="shared" si="2311"/>
        <v>1.0821364216744933E-4</v>
      </c>
      <c r="BE469" s="26">
        <f t="shared" si="2412"/>
        <v>1.0869569326183621</v>
      </c>
      <c r="BF469" s="26">
        <f t="shared" si="2413"/>
        <v>1.0869569326183623</v>
      </c>
      <c r="BG469" s="26"/>
      <c r="BI469" s="258">
        <f>[11]National!CQ393</f>
        <v>0.95180692107007558</v>
      </c>
      <c r="BJ469" s="258">
        <f>[10]Commercial_Total!Y395</f>
        <v>1.1332452512368663</v>
      </c>
      <c r="BK469" s="258">
        <f>[12]Total_Industrial!Z399</f>
        <v>0.93439597599042312</v>
      </c>
      <c r="BL469" s="258">
        <f t="shared" si="2375"/>
        <v>0.87040310165455204</v>
      </c>
      <c r="BM469" s="1"/>
      <c r="BO469" s="258">
        <f>[11]National!CU393</f>
        <v>1.1419930960329046</v>
      </c>
      <c r="BP469" s="258">
        <f>[10]Commercial_Total!X395</f>
        <v>0.99851451660410495</v>
      </c>
      <c r="BQ469" s="258">
        <f>[12]Total_Industrial!AD399</f>
        <v>0.85264173725099046</v>
      </c>
      <c r="BR469" s="258">
        <f t="shared" si="2376"/>
        <v>1.0691795143564189</v>
      </c>
      <c r="BS469" s="1"/>
      <c r="CA469" s="83">
        <f t="shared" si="2404"/>
        <v>1.7455572184980694</v>
      </c>
      <c r="CB469" s="83">
        <f t="shared" si="2389"/>
        <v>0.7342527333898321</v>
      </c>
      <c r="CC469" s="83">
        <f t="shared" si="2390"/>
        <v>0.77885887097545392</v>
      </c>
      <c r="CD469" s="83">
        <f t="shared" si="2405"/>
        <v>0.82144172924814973</v>
      </c>
      <c r="CE469" s="83">
        <f t="shared" si="2406"/>
        <v>0.9656506465949537</v>
      </c>
      <c r="CF469" s="83">
        <f t="shared" si="2407"/>
        <v>0.93405464489426671</v>
      </c>
      <c r="CG469" s="84">
        <f t="shared" si="2408"/>
        <v>1.2933115934295836</v>
      </c>
      <c r="CH469" s="84">
        <f t="shared" si="2391"/>
        <v>1.3595427244224603</v>
      </c>
      <c r="CI469" s="9"/>
      <c r="CJ469" s="84">
        <f t="shared" si="2409"/>
        <v>0.7932257369885527</v>
      </c>
      <c r="CK469" s="26"/>
      <c r="CL469" s="87">
        <f t="shared" si="2283"/>
        <v>0.92688920686080867</v>
      </c>
      <c r="CM469" s="87">
        <f t="shared" si="2314"/>
        <v>9.7361540052854473E-4</v>
      </c>
      <c r="CN469" s="92">
        <f t="shared" si="2315"/>
        <v>1</v>
      </c>
      <c r="CO469" s="92">
        <f t="shared" si="2316"/>
        <v>1</v>
      </c>
      <c r="CP469" s="5">
        <f t="shared" si="2284"/>
        <v>1</v>
      </c>
      <c r="CQ469" s="91">
        <f t="shared" si="2285"/>
        <v>1</v>
      </c>
      <c r="CR469" s="37">
        <f t="shared" si="2410"/>
        <v>1.2933115934295836</v>
      </c>
      <c r="CS469">
        <f t="shared" si="2411"/>
        <v>0.7932257369885527</v>
      </c>
      <c r="CT469" s="84">
        <f t="shared" si="2288"/>
        <v>0.98486012790466237</v>
      </c>
      <c r="CU469" s="205"/>
      <c r="CV469" s="244"/>
      <c r="CW469" s="5"/>
      <c r="CX469" s="26">
        <f t="shared" si="2399"/>
        <v>0.22850304908474406</v>
      </c>
      <c r="CY469" s="26">
        <f t="shared" si="2400"/>
        <v>0.1844698142156446</v>
      </c>
      <c r="CZ469" s="26">
        <f t="shared" si="2401"/>
        <v>0.29929574533440795</v>
      </c>
      <c r="DA469" s="26">
        <f t="shared" si="2392"/>
        <v>0.28773139136520337</v>
      </c>
      <c r="DB469" s="26"/>
      <c r="DC469">
        <f t="shared" si="2320"/>
        <v>1</v>
      </c>
      <c r="DE469" s="26">
        <f t="shared" si="2336"/>
        <v>0.22764653511772126</v>
      </c>
      <c r="DF469" s="26">
        <f t="shared" si="2337"/>
        <v>0.18469468413142789</v>
      </c>
      <c r="DG469" s="26">
        <f t="shared" si="2338"/>
        <v>0.2996542415666083</v>
      </c>
      <c r="DH469" s="26">
        <f t="shared" si="2339"/>
        <v>0.28800314772459218</v>
      </c>
      <c r="DI469" s="26"/>
      <c r="DJ469" s="26">
        <f t="shared" si="2340"/>
        <v>0.99999860854034961</v>
      </c>
      <c r="DK469" s="26"/>
      <c r="DL469" s="26">
        <f t="shared" si="2341"/>
        <v>0.2276468518791302</v>
      </c>
      <c r="DM469" s="26">
        <f t="shared" si="2342"/>
        <v>0.18469494112698612</v>
      </c>
      <c r="DN469" s="26">
        <f t="shared" si="2343"/>
        <v>0.29965465852397472</v>
      </c>
      <c r="DO469" s="26">
        <f t="shared" si="2344"/>
        <v>0.28800354846990905</v>
      </c>
      <c r="DP469" s="26"/>
      <c r="DQ469" s="26">
        <f t="shared" si="2345"/>
        <v>1</v>
      </c>
      <c r="DR469" s="26"/>
      <c r="DS469" s="26"/>
      <c r="DT469" s="26">
        <f t="shared" si="2346"/>
        <v>1.2934125503906295E-2</v>
      </c>
      <c r="DU469" s="26">
        <f t="shared" si="2347"/>
        <v>-3.1763139517364007E-3</v>
      </c>
      <c r="DV469" s="26">
        <f t="shared" si="2348"/>
        <v>-2.0975739788135554E-2</v>
      </c>
      <c r="DW469" s="26">
        <f t="shared" si="2349"/>
        <v>-4.4241049010402649E-3</v>
      </c>
      <c r="DX469" s="26"/>
      <c r="DZ469" s="26">
        <f t="shared" si="2361"/>
        <v>0.99481163408843509</v>
      </c>
      <c r="EA469" s="26">
        <f t="shared" si="2350"/>
        <v>0.81883824967476482</v>
      </c>
      <c r="EB469" s="26">
        <f t="shared" si="2393"/>
        <v>0.98486012790466237</v>
      </c>
      <c r="ED469" s="26">
        <f t="shared" si="2321"/>
        <v>-2.0127042566514382E-2</v>
      </c>
      <c r="EE469" s="26">
        <f t="shared" si="2322"/>
        <v>-1.3968169320014987E-2</v>
      </c>
      <c r="EF469" s="26">
        <f t="shared" si="2323"/>
        <v>3.8736028378174832E-3</v>
      </c>
      <c r="EG469" s="26">
        <f t="shared" si="2324"/>
        <v>-1.2172114780039156E-2</v>
      </c>
      <c r="EH469" s="26"/>
      <c r="EJ469" s="26">
        <f t="shared" si="2325"/>
        <v>0.99053846745035479</v>
      </c>
      <c r="EK469" s="26">
        <f t="shared" si="2351"/>
        <v>0.71880790590583388</v>
      </c>
      <c r="EL469" s="26">
        <f t="shared" si="2394"/>
        <v>0.82144172924814973</v>
      </c>
      <c r="EM469" s="26">
        <v>0.83328366884709393</v>
      </c>
      <c r="EN469" s="26"/>
      <c r="EO469" s="26">
        <f t="shared" si="2352"/>
        <v>-3.8572724376134698E-4</v>
      </c>
      <c r="EP469" s="26">
        <f t="shared" si="2353"/>
        <v>-3.897959040934445E-3</v>
      </c>
      <c r="EQ469" s="26">
        <f t="shared" si="2354"/>
        <v>1.1445501092030705E-2</v>
      </c>
      <c r="ER469" s="26">
        <f t="shared" si="2355"/>
        <v>-4.4739379670011258E-3</v>
      </c>
      <c r="EU469" s="26">
        <f t="shared" si="2356"/>
        <v>1.0013343342357444</v>
      </c>
      <c r="EV469" s="26">
        <f t="shared" si="2357"/>
        <v>0.78483769911771673</v>
      </c>
      <c r="EW469" s="26">
        <f t="shared" si="2395"/>
        <v>0.93405464489426671</v>
      </c>
      <c r="EX469" s="26"/>
      <c r="EY469" s="26">
        <f t="shared" si="2326"/>
        <v>1.3319852747667674E-2</v>
      </c>
      <c r="EZ469" s="26">
        <f t="shared" si="2327"/>
        <v>7.216450891978721E-4</v>
      </c>
      <c r="FA469" s="26">
        <f t="shared" si="2328"/>
        <v>-5.3209913607057353E-2</v>
      </c>
      <c r="FB469" s="26">
        <f t="shared" si="2329"/>
        <v>4.9833065961075545E-5</v>
      </c>
      <c r="FC469" s="26"/>
      <c r="FD469" s="26"/>
      <c r="FE469" s="26">
        <f t="shared" si="2358"/>
        <v>0.98731638409837208</v>
      </c>
      <c r="FF469" s="26">
        <f t="shared" si="2359"/>
        <v>1.0104689420154631</v>
      </c>
      <c r="FG469" s="26">
        <f t="shared" si="2396"/>
        <v>0.9656506465949537</v>
      </c>
      <c r="FW469" s="26">
        <f t="shared" si="2397"/>
        <v>1.7455572184980694</v>
      </c>
      <c r="FY469" s="8">
        <f t="shared" si="2360"/>
        <v>54</v>
      </c>
      <c r="FZ469" t="b">
        <f t="shared" si="2330"/>
        <v>0</v>
      </c>
    </row>
    <row r="470" spans="1:182" x14ac:dyDescent="0.2">
      <c r="A470" t="s">
        <v>563</v>
      </c>
      <c r="B470" s="1">
        <f t="shared" si="2334"/>
        <v>2004</v>
      </c>
      <c r="C470" s="42">
        <f t="shared" si="2402"/>
        <v>21082.055</v>
      </c>
      <c r="D470" s="42">
        <f t="shared" si="2402"/>
        <v>17655.66</v>
      </c>
      <c r="E470" s="42">
        <f t="shared" si="2402"/>
        <v>33443.720999999998</v>
      </c>
      <c r="F470" s="42">
        <f t="shared" si="2402"/>
        <v>27826.451000000001</v>
      </c>
      <c r="G470" s="42"/>
      <c r="H470" s="42">
        <f t="shared" si="2268"/>
        <v>100007.88699999999</v>
      </c>
      <c r="I470" s="1"/>
      <c r="J470" s="1"/>
      <c r="K470" s="525"/>
      <c r="L470" s="42">
        <f>[11]National!H394</f>
        <v>21450.792467817959</v>
      </c>
      <c r="M470" s="42">
        <f>[10]Commercial_Total!D396</f>
        <v>17601.225520561842</v>
      </c>
      <c r="N470" s="42">
        <f>[12]Total_Industrial!F400</f>
        <v>27482.945619019949</v>
      </c>
      <c r="O470" s="42">
        <f t="shared" si="2363"/>
        <v>27603.886367106436</v>
      </c>
      <c r="P470" s="42"/>
      <c r="Q470" s="42">
        <f t="shared" si="2364"/>
        <v>94138.849974506185</v>
      </c>
      <c r="R470" s="27"/>
      <c r="S470" s="27"/>
      <c r="T470" s="51">
        <f t="shared" si="2365"/>
        <v>1.0174905846615976</v>
      </c>
      <c r="U470" s="51">
        <f t="shared" si="2366"/>
        <v>0.99691688221011521</v>
      </c>
      <c r="V470" s="51">
        <f t="shared" si="2367"/>
        <v>0.82176698038534501</v>
      </c>
      <c r="W470" s="51">
        <f t="shared" si="2368"/>
        <v>0.99200168814580181</v>
      </c>
      <c r="X470" s="1"/>
      <c r="Y470" s="51">
        <f t="shared" si="2369"/>
        <v>0.94131425828951065</v>
      </c>
      <c r="AA470" s="231">
        <f t="shared" si="2370"/>
        <v>108568.02546161477</v>
      </c>
      <c r="AB470" s="231">
        <f t="shared" si="2306"/>
        <v>78845.410774692748</v>
      </c>
      <c r="AC470" s="231">
        <f t="shared" si="2403"/>
        <v>3046.626804005647</v>
      </c>
      <c r="AD470" s="277">
        <f t="shared" si="2403"/>
        <v>1.5633081776709477</v>
      </c>
      <c r="AE470" s="23"/>
      <c r="AF470" s="42">
        <f t="shared" si="2381"/>
        <v>14406.4</v>
      </c>
      <c r="AI470" s="267">
        <f t="shared" si="2382"/>
        <v>197.57928152982836</v>
      </c>
      <c r="AJ470" s="267">
        <f t="shared" si="2383"/>
        <v>223.23715924137667</v>
      </c>
      <c r="AK470" s="267">
        <f t="shared" si="2372"/>
        <v>9.0207785157295586</v>
      </c>
      <c r="AL470" s="51">
        <f t="shared" si="2384"/>
        <v>17.657354296087249</v>
      </c>
      <c r="AO470" s="34">
        <f t="shared" si="2385"/>
        <v>6.5345159078261181</v>
      </c>
      <c r="AP470" s="34">
        <f t="shared" si="2398"/>
        <v>6.9419068608396266</v>
      </c>
      <c r="AR470" s="26">
        <f t="shared" si="2386"/>
        <v>1.0711021259692735</v>
      </c>
      <c r="AS470" s="26">
        <f t="shared" si="2387"/>
        <v>1.1310322507100661</v>
      </c>
      <c r="AT470" s="26">
        <f t="shared" si="2373"/>
        <v>0.74727473390959132</v>
      </c>
      <c r="AU470" s="26">
        <f t="shared" si="2374"/>
        <v>0.91100641301476548</v>
      </c>
      <c r="AV470" s="26"/>
      <c r="AW470" s="26">
        <f t="shared" si="2388"/>
        <v>0.75618752471699713</v>
      </c>
      <c r="AZ470" s="34">
        <f t="shared" si="2308"/>
        <v>7.5360968362404748</v>
      </c>
      <c r="BA470" s="34">
        <f t="shared" si="2309"/>
        <v>5.4729433289852256</v>
      </c>
      <c r="BB470" s="34">
        <f t="shared" si="2310"/>
        <v>0.21147731591554081</v>
      </c>
      <c r="BC470" s="368">
        <f t="shared" si="2311"/>
        <v>1.085148390764485E-4</v>
      </c>
      <c r="BE470" s="26">
        <f t="shared" si="2412"/>
        <v>1.071102125969273</v>
      </c>
      <c r="BF470" s="26">
        <f t="shared" si="2413"/>
        <v>1.0711021259692735</v>
      </c>
      <c r="BG470" s="26"/>
      <c r="BI470" s="258">
        <f>[11]National!CQ394</f>
        <v>0.94811588433256699</v>
      </c>
      <c r="BJ470" s="258">
        <f>[10]Commercial_Total!Y396</f>
        <v>1.141542452121117</v>
      </c>
      <c r="BK470" s="258">
        <f>[12]Total_Industrial!Z400</f>
        <v>0.9428404576415792</v>
      </c>
      <c r="BL470" s="258">
        <f t="shared" si="2375"/>
        <v>0.85470751554274027</v>
      </c>
      <c r="BM470" s="1"/>
      <c r="BO470" s="258">
        <f>[11]National!CU394</f>
        <v>1.1297164657496304</v>
      </c>
      <c r="BP470" s="258">
        <f>[10]Commercial_Total!X396</f>
        <v>0.99079298243221525</v>
      </c>
      <c r="BQ470" s="258">
        <f>[12]Total_Industrial!AD400</f>
        <v>0.84326151291167495</v>
      </c>
      <c r="BR470" s="258">
        <f t="shared" si="2376"/>
        <v>1.0658691967114322</v>
      </c>
      <c r="BS470" s="1"/>
      <c r="CA470" s="83">
        <f t="shared" si="2404"/>
        <v>1.8118750864660234</v>
      </c>
      <c r="CB470" s="83">
        <f t="shared" si="2389"/>
        <v>0.72308144140630404</v>
      </c>
      <c r="CC470" s="83">
        <f t="shared" si="2390"/>
        <v>0.75024336910550959</v>
      </c>
      <c r="CD470" s="83">
        <f t="shared" si="2405"/>
        <v>0.8181134497167335</v>
      </c>
      <c r="CE470" s="83">
        <f t="shared" si="2406"/>
        <v>0.95788055706761788</v>
      </c>
      <c r="CF470" s="83">
        <f t="shared" si="2407"/>
        <v>0.93204104380690334</v>
      </c>
      <c r="CG470" s="84">
        <f t="shared" si="2408"/>
        <v>1.3233910145515266</v>
      </c>
      <c r="CH470" s="84">
        <f t="shared" si="2391"/>
        <v>1.3593472692686062</v>
      </c>
      <c r="CI470" s="9"/>
      <c r="CJ470" s="84">
        <f t="shared" si="2409"/>
        <v>0.78365496695917525</v>
      </c>
      <c r="CK470" s="26"/>
      <c r="CL470" s="87">
        <f t="shared" si="2283"/>
        <v>0.82472204374456759</v>
      </c>
      <c r="CM470" s="87">
        <f t="shared" si="2314"/>
        <v>9.4649939757690126E-4</v>
      </c>
      <c r="CN470" s="92">
        <f t="shared" si="2315"/>
        <v>1</v>
      </c>
      <c r="CO470" s="92">
        <f t="shared" si="2316"/>
        <v>1</v>
      </c>
      <c r="CP470" s="5">
        <f t="shared" si="2284"/>
        <v>1</v>
      </c>
      <c r="CQ470" s="91">
        <f t="shared" si="2285"/>
        <v>1</v>
      </c>
      <c r="CR470" s="37">
        <f t="shared" si="2410"/>
        <v>1.3233910145515266</v>
      </c>
      <c r="CS470">
        <f t="shared" si="2411"/>
        <v>0.78365496695917525</v>
      </c>
      <c r="CT470" s="84">
        <f t="shared" si="2288"/>
        <v>0.95253551910281486</v>
      </c>
      <c r="CU470" s="205"/>
      <c r="CV470" s="244"/>
      <c r="CW470" s="5"/>
      <c r="CX470" s="26">
        <f t="shared" si="2399"/>
        <v>0.22786333669496775</v>
      </c>
      <c r="CY470" s="26">
        <f t="shared" si="2400"/>
        <v>0.18697090016851112</v>
      </c>
      <c r="CZ470" s="26">
        <f t="shared" si="2401"/>
        <v>0.29194052855396713</v>
      </c>
      <c r="DA470" s="26">
        <f t="shared" si="2392"/>
        <v>0.29322523458255401</v>
      </c>
      <c r="DB470" s="26"/>
      <c r="DC470">
        <f t="shared" si="2320"/>
        <v>1</v>
      </c>
      <c r="DE470" s="26">
        <f t="shared" si="2336"/>
        <v>0.22818304343677992</v>
      </c>
      <c r="DF470" s="26">
        <f t="shared" si="2337"/>
        <v>0.18571755032576065</v>
      </c>
      <c r="DG470" s="26">
        <f t="shared" si="2338"/>
        <v>0.29560288600612533</v>
      </c>
      <c r="DH470" s="26">
        <f t="shared" si="2339"/>
        <v>0.29046965397028129</v>
      </c>
      <c r="DI470" s="26"/>
      <c r="DJ470" s="26">
        <f t="shared" si="2340"/>
        <v>0.99997313373894725</v>
      </c>
      <c r="DK470" s="26"/>
      <c r="DL470" s="26">
        <f t="shared" si="2341"/>
        <v>0.22818917402669872</v>
      </c>
      <c r="DM470" s="26">
        <f t="shared" si="2342"/>
        <v>0.18572253999600355</v>
      </c>
      <c r="DN470" s="26">
        <f t="shared" si="2343"/>
        <v>0.29561082796379945</v>
      </c>
      <c r="DO470" s="26">
        <f t="shared" si="2344"/>
        <v>0.29047745801349822</v>
      </c>
      <c r="DP470" s="26"/>
      <c r="DQ470" s="26">
        <f t="shared" si="2345"/>
        <v>0.99999999999999989</v>
      </c>
      <c r="DR470" s="26"/>
      <c r="DS470" s="26"/>
      <c r="DT470" s="26">
        <f t="shared" si="2346"/>
        <v>-1.4693844314720974E-2</v>
      </c>
      <c r="DU470" s="26">
        <f t="shared" si="2347"/>
        <v>-4.6812067246743079E-4</v>
      </c>
      <c r="DV470" s="26">
        <f t="shared" si="2348"/>
        <v>-8.0327614472636394E-2</v>
      </c>
      <c r="DW470" s="26">
        <f t="shared" si="2349"/>
        <v>-2.1298048121429863E-2</v>
      </c>
      <c r="DX470" s="26"/>
      <c r="DZ470" s="26">
        <f t="shared" si="2361"/>
        <v>0.9671784775462281</v>
      </c>
      <c r="EA470" s="26">
        <f t="shared" si="2350"/>
        <v>0.79196273167705722</v>
      </c>
      <c r="EB470" s="26">
        <f t="shared" si="2393"/>
        <v>0.95253551910281486</v>
      </c>
      <c r="ED470" s="26">
        <f t="shared" si="2321"/>
        <v>-2.5541877575805654E-2</v>
      </c>
      <c r="EE470" s="26">
        <f t="shared" si="2322"/>
        <v>-2.3496946673217358E-2</v>
      </c>
      <c r="EF470" s="26">
        <f t="shared" si="2323"/>
        <v>1.8013310780970595E-2</v>
      </c>
      <c r="EG470" s="26">
        <f t="shared" si="2324"/>
        <v>2.7794879674313119E-3</v>
      </c>
      <c r="EH470" s="26"/>
      <c r="EJ470" s="26">
        <f t="shared" si="2325"/>
        <v>0.99594824634187684</v>
      </c>
      <c r="EK470" s="26">
        <f t="shared" si="2351"/>
        <v>0.71589547334359205</v>
      </c>
      <c r="EL470" s="26">
        <f t="shared" si="2394"/>
        <v>0.8181134497167335</v>
      </c>
      <c r="EM470" s="26">
        <v>0.83328366884709393</v>
      </c>
      <c r="EO470" s="26">
        <f t="shared" si="2352"/>
        <v>-3.8854645784477376E-3</v>
      </c>
      <c r="EP470" s="26">
        <f t="shared" si="2353"/>
        <v>7.2949556282120923E-3</v>
      </c>
      <c r="EQ470" s="26">
        <f t="shared" si="2354"/>
        <v>8.996776814279522E-3</v>
      </c>
      <c r="ER470" s="26">
        <f t="shared" si="2355"/>
        <v>-1.8197116250009616E-2</v>
      </c>
      <c r="EU470" s="26">
        <f t="shared" si="2356"/>
        <v>0.99784423631061625</v>
      </c>
      <c r="EV470" s="26">
        <f t="shared" si="2357"/>
        <v>0.78314577450389922</v>
      </c>
      <c r="EW470" s="26">
        <f t="shared" si="2395"/>
        <v>0.93204104380690334</v>
      </c>
      <c r="EX470" s="26"/>
      <c r="EY470" s="26">
        <f t="shared" si="2326"/>
        <v>-1.0808379736273511E-2</v>
      </c>
      <c r="EZ470" s="26">
        <f t="shared" si="2327"/>
        <v>-7.7630763006794196E-3</v>
      </c>
      <c r="FA470" s="26">
        <f t="shared" si="2328"/>
        <v>-1.1062329171272972E-2</v>
      </c>
      <c r="FB470" s="26">
        <f t="shared" si="2329"/>
        <v>-3.1009318714206894E-3</v>
      </c>
      <c r="FC470" s="26"/>
      <c r="FD470" s="26"/>
      <c r="FE470" s="26">
        <f t="shared" si="2358"/>
        <v>0.99195351905501805</v>
      </c>
      <c r="FF470" s="26">
        <f t="shared" si="2359"/>
        <v>1.0023382229280395</v>
      </c>
      <c r="FG470" s="26">
        <f t="shared" si="2396"/>
        <v>0.95788055706761788</v>
      </c>
      <c r="FW470" s="26">
        <f t="shared" si="2397"/>
        <v>1.8118750864660234</v>
      </c>
      <c r="FY470" s="8">
        <f t="shared" si="2360"/>
        <v>55</v>
      </c>
      <c r="FZ470" t="b">
        <f t="shared" si="2330"/>
        <v>0</v>
      </c>
    </row>
    <row r="471" spans="1:182" x14ac:dyDescent="0.2">
      <c r="A471" t="s">
        <v>563</v>
      </c>
      <c r="B471" s="1">
        <f t="shared" si="2334"/>
        <v>2005</v>
      </c>
      <c r="C471" s="42">
        <f t="shared" si="2402"/>
        <v>21613.314999999999</v>
      </c>
      <c r="D471" s="42">
        <f t="shared" si="2402"/>
        <v>17853.616000000002</v>
      </c>
      <c r="E471" s="42">
        <f t="shared" si="2402"/>
        <v>32374.126</v>
      </c>
      <c r="F471" s="42">
        <f t="shared" si="2402"/>
        <v>28260.694</v>
      </c>
      <c r="G471" s="42"/>
      <c r="H471" s="42">
        <f t="shared" si="2268"/>
        <v>100101.751</v>
      </c>
      <c r="I471" s="1"/>
      <c r="J471" s="1"/>
      <c r="K471" s="525"/>
      <c r="L471" s="42">
        <f>[11]National!H395</f>
        <v>22115.243593210093</v>
      </c>
      <c r="M471" s="42">
        <f>[10]Commercial_Total!D397</f>
        <v>17921.451849095589</v>
      </c>
      <c r="N471" s="42">
        <f>[12]Total_Industrial!F401</f>
        <v>26187.369772003192</v>
      </c>
      <c r="O471" s="42">
        <f t="shared" si="2363"/>
        <v>27634.223816091784</v>
      </c>
      <c r="P471" s="42"/>
      <c r="Q471" s="42">
        <f t="shared" si="2364"/>
        <v>93858.289030400658</v>
      </c>
      <c r="R471" s="27"/>
      <c r="S471" s="27"/>
      <c r="T471" s="51">
        <f t="shared" si="2365"/>
        <v>1.0232231193229773</v>
      </c>
      <c r="U471" s="51">
        <f t="shared" si="2366"/>
        <v>1.0037995579772516</v>
      </c>
      <c r="V471" s="51">
        <f t="shared" si="2367"/>
        <v>0.80889812352009727</v>
      </c>
      <c r="W471" s="51">
        <f t="shared" si="2368"/>
        <v>0.97783245578087308</v>
      </c>
      <c r="X471" s="1"/>
      <c r="Y471" s="51">
        <f t="shared" si="2369"/>
        <v>0.93762884357937604</v>
      </c>
      <c r="AA471" s="231">
        <f t="shared" si="2370"/>
        <v>109930.77908752284</v>
      </c>
      <c r="AB471" s="231">
        <f t="shared" si="2306"/>
        <v>79981.502570981233</v>
      </c>
      <c r="AC471" s="231">
        <f t="shared" si="2403"/>
        <v>3117.4028603454476</v>
      </c>
      <c r="AD471" s="277">
        <f t="shared" si="2403"/>
        <v>1.5860423140251678</v>
      </c>
      <c r="AE471" s="23"/>
      <c r="AF471" s="42">
        <f t="shared" si="2381"/>
        <v>14912.5</v>
      </c>
      <c r="AI471" s="267">
        <f t="shared" si="2382"/>
        <v>201.1742641758479</v>
      </c>
      <c r="AJ471" s="267">
        <f t="shared" si="2383"/>
        <v>224.06995709027629</v>
      </c>
      <c r="AK471" s="267">
        <f t="shared" si="2372"/>
        <v>8.4003803631274341</v>
      </c>
      <c r="AL471" s="51">
        <f t="shared" si="2384"/>
        <v>17.423383709076298</v>
      </c>
      <c r="AO471" s="34">
        <f t="shared" si="2385"/>
        <v>6.2939338830109408</v>
      </c>
      <c r="AP471" s="34">
        <f t="shared" si="2398"/>
        <v>6.7126069404861699</v>
      </c>
      <c r="AR471" s="26">
        <f t="shared" si="2386"/>
        <v>1.0905909788751023</v>
      </c>
      <c r="AS471" s="26">
        <f t="shared" si="2387"/>
        <v>1.1352516254263021</v>
      </c>
      <c r="AT471" s="26">
        <f t="shared" si="2373"/>
        <v>0.69588140199313198</v>
      </c>
      <c r="AU471" s="26">
        <f t="shared" si="2374"/>
        <v>0.8989350289529392</v>
      </c>
      <c r="AV471" s="26"/>
      <c r="AW471" s="26">
        <f t="shared" si="2388"/>
        <v>0.72834688152283067</v>
      </c>
      <c r="AZ471" s="34">
        <f t="shared" si="2308"/>
        <v>7.3717203076293609</v>
      </c>
      <c r="BA471" s="34">
        <f t="shared" si="2309"/>
        <v>5.363386593192371</v>
      </c>
      <c r="BB471" s="34">
        <f t="shared" si="2310"/>
        <v>0.20904629407178191</v>
      </c>
      <c r="BC471" s="368">
        <f t="shared" si="2311"/>
        <v>1.0635656757922332E-4</v>
      </c>
      <c r="BE471" s="26">
        <f t="shared" si="2412"/>
        <v>1.0905909788751016</v>
      </c>
      <c r="BF471" s="26">
        <f t="shared" si="2413"/>
        <v>1.0905909788751023</v>
      </c>
      <c r="BG471" s="26"/>
      <c r="BI471" s="258">
        <f>[11]National!CQ395</f>
        <v>0.93791608417158578</v>
      </c>
      <c r="BJ471" s="258">
        <f>[10]Commercial_Total!Y397</f>
        <v>1.1382910426831025</v>
      </c>
      <c r="BK471" s="258">
        <f>[12]Total_Industrial!Z401</f>
        <v>0.88975259114534733</v>
      </c>
      <c r="BL471" s="258">
        <f t="shared" si="2375"/>
        <v>0.84164428001675029</v>
      </c>
      <c r="BM471" s="1"/>
      <c r="BO471" s="258">
        <f>[11]National!CU395</f>
        <v>1.1627809750574496</v>
      </c>
      <c r="BP471" s="258">
        <f>[10]Commercial_Total!X397</f>
        <v>0.99732984171637151</v>
      </c>
      <c r="BQ471" s="258">
        <f>[12]Total_Industrial!AD401</f>
        <v>0.85209968251523804</v>
      </c>
      <c r="BR471" s="258">
        <f t="shared" si="2376"/>
        <v>1.068070027084421</v>
      </c>
      <c r="CA471" s="83">
        <f t="shared" si="2404"/>
        <v>1.8755266566890114</v>
      </c>
      <c r="CB471" s="83">
        <f t="shared" si="2389"/>
        <v>0.69919715136218863</v>
      </c>
      <c r="CC471" s="83">
        <f t="shared" si="2390"/>
        <v>0.72262157257313109</v>
      </c>
      <c r="CD471" s="83">
        <f t="shared" si="2405"/>
        <v>0.80341043470930751</v>
      </c>
      <c r="CE471" s="83">
        <f t="shared" si="2406"/>
        <v>0.9689695796496528</v>
      </c>
      <c r="CF471" s="83">
        <f t="shared" si="2407"/>
        <v>0.90983450931838461</v>
      </c>
      <c r="CG471" s="84">
        <f t="shared" si="2408"/>
        <v>1.3284134289148608</v>
      </c>
      <c r="CH471" s="84">
        <f t="shared" si="2391"/>
        <v>1.3552960220594406</v>
      </c>
      <c r="CI471" s="9"/>
      <c r="CJ471" s="84">
        <f t="shared" si="2409"/>
        <v>0.77848027120642249</v>
      </c>
      <c r="CK471" s="26"/>
      <c r="CL471" s="87">
        <f t="shared" si="2283"/>
        <v>0.77449312524983727</v>
      </c>
      <c r="CM471" s="87">
        <f t="shared" si="2314"/>
        <v>8.7905234561377497E-4</v>
      </c>
      <c r="CN471" s="92">
        <f t="shared" si="2315"/>
        <v>1</v>
      </c>
      <c r="CO471" s="92">
        <f t="shared" si="2316"/>
        <v>1</v>
      </c>
      <c r="CP471" s="5">
        <f t="shared" si="2284"/>
        <v>1</v>
      </c>
      <c r="CQ471" s="91">
        <f t="shared" si="2285"/>
        <v>1</v>
      </c>
      <c r="CR471" s="37">
        <f t="shared" si="2410"/>
        <v>1.3284134289148608</v>
      </c>
      <c r="CS471">
        <f t="shared" si="2411"/>
        <v>0.77848027120642249</v>
      </c>
      <c r="CT471" s="84">
        <f t="shared" si="2288"/>
        <v>0.93425622512832529</v>
      </c>
      <c r="CU471" s="205"/>
      <c r="CV471" s="244"/>
      <c r="CW471" s="5"/>
      <c r="CX471" s="26">
        <f t="shared" si="2399"/>
        <v>0.23562376665578227</v>
      </c>
      <c r="CY471" s="26">
        <f t="shared" si="2400"/>
        <v>0.19094159966298596</v>
      </c>
      <c r="CZ471" s="26">
        <f t="shared" si="2401"/>
        <v>0.27900966491644774</v>
      </c>
      <c r="DA471" s="26">
        <f t="shared" si="2392"/>
        <v>0.29442496876478402</v>
      </c>
      <c r="DB471" s="26"/>
      <c r="DC471">
        <f t="shared" si="2320"/>
        <v>1</v>
      </c>
      <c r="DE471" s="26">
        <f t="shared" si="2336"/>
        <v>0.23172189383573369</v>
      </c>
      <c r="DF471" s="26">
        <f t="shared" si="2337"/>
        <v>0.18894929640197003</v>
      </c>
      <c r="DG471" s="26">
        <f t="shared" si="2338"/>
        <v>0.28542628041890755</v>
      </c>
      <c r="DH471" s="26">
        <f t="shared" si="2339"/>
        <v>0.29382469344790607</v>
      </c>
      <c r="DI471" s="26"/>
      <c r="DJ471" s="26">
        <f t="shared" si="2340"/>
        <v>0.99992216410451729</v>
      </c>
      <c r="DK471" s="26"/>
      <c r="DL471" s="26">
        <f t="shared" si="2341"/>
        <v>0.23173993152082273</v>
      </c>
      <c r="DM471" s="26">
        <f t="shared" si="2342"/>
        <v>0.18896400458448087</v>
      </c>
      <c r="DN471" s="26">
        <f t="shared" si="2343"/>
        <v>0.28544849855840704</v>
      </c>
      <c r="DO471" s="26">
        <f t="shared" si="2344"/>
        <v>0.29384756533628942</v>
      </c>
      <c r="DP471" s="26"/>
      <c r="DQ471" s="26">
        <f t="shared" si="2345"/>
        <v>1</v>
      </c>
      <c r="DR471" s="26"/>
      <c r="DS471" s="26"/>
      <c r="DT471" s="26">
        <f t="shared" si="2346"/>
        <v>1.8031589134321065E-2</v>
      </c>
      <c r="DU471" s="26">
        <f t="shared" si="2347"/>
        <v>3.7236108290738825E-3</v>
      </c>
      <c r="DV471" s="26">
        <f t="shared" si="2348"/>
        <v>-7.125365414909339E-2</v>
      </c>
      <c r="DW471" s="26">
        <f t="shared" si="2349"/>
        <v>-1.3339175261092304E-2</v>
      </c>
      <c r="DX471" s="26"/>
      <c r="DZ471" s="26">
        <f t="shared" si="2361"/>
        <v>0.98080985579235236</v>
      </c>
      <c r="EA471" s="26">
        <f t="shared" si="2350"/>
        <v>0.7767648526490919</v>
      </c>
      <c r="EB471" s="26">
        <f t="shared" si="2393"/>
        <v>0.93425622512832529</v>
      </c>
      <c r="ED471" s="26">
        <f t="shared" si="2321"/>
        <v>-2.2053287745643281E-2</v>
      </c>
      <c r="EE471" s="26">
        <f t="shared" si="2322"/>
        <v>-2.0220954803229961E-2</v>
      </c>
      <c r="EF471" s="26">
        <f t="shared" si="2323"/>
        <v>-1.156200920736276E-2</v>
      </c>
      <c r="EG471" s="26">
        <f t="shared" si="2324"/>
        <v>-2.0089635182411934E-2</v>
      </c>
      <c r="EH471" s="26"/>
      <c r="EJ471" s="26">
        <f t="shared" si="2325"/>
        <v>0.98202814656999371</v>
      </c>
      <c r="EK471" s="26">
        <f t="shared" si="2351"/>
        <v>0.70302950482545601</v>
      </c>
      <c r="EL471" s="26">
        <f t="shared" si="2394"/>
        <v>0.80341043470930751</v>
      </c>
      <c r="EM471" s="26">
        <v>0.83328366884709393</v>
      </c>
      <c r="EO471" s="26">
        <f t="shared" si="2352"/>
        <v>-1.0816253140778895E-2</v>
      </c>
      <c r="EP471" s="26">
        <f t="shared" si="2353"/>
        <v>-2.8523237769883534E-3</v>
      </c>
      <c r="EQ471" s="26">
        <f t="shared" si="2354"/>
        <v>-5.795364575850364E-2</v>
      </c>
      <c r="ER471" s="26">
        <f t="shared" si="2355"/>
        <v>-1.5401868639394892E-2</v>
      </c>
      <c r="EU471" s="26">
        <f t="shared" si="2356"/>
        <v>0.97617429550332191</v>
      </c>
      <c r="EV471" s="26">
        <f t="shared" si="2357"/>
        <v>0.76448677470274717</v>
      </c>
      <c r="EW471" s="26">
        <f t="shared" si="2395"/>
        <v>0.90983450931838461</v>
      </c>
      <c r="EX471" s="26"/>
      <c r="EY471" s="26">
        <f t="shared" si="2326"/>
        <v>2.8847842275099875E-2</v>
      </c>
      <c r="EZ471" s="26">
        <f t="shared" si="2327"/>
        <v>6.5759346060623993E-3</v>
      </c>
      <c r="FA471" s="26">
        <f t="shared" si="2328"/>
        <v>1.042639137128136E-2</v>
      </c>
      <c r="FB471" s="26">
        <f t="shared" si="2329"/>
        <v>2.0626933783029567E-3</v>
      </c>
      <c r="FC471" s="26"/>
      <c r="FD471" s="26"/>
      <c r="FE471" s="26">
        <f t="shared" si="2358"/>
        <v>1.0115766235155477</v>
      </c>
      <c r="FF471" s="26">
        <f t="shared" si="2359"/>
        <v>1.0139419151701206</v>
      </c>
      <c r="FG471" s="26">
        <f t="shared" si="2396"/>
        <v>0.9689695796496528</v>
      </c>
      <c r="FW471" s="26">
        <f t="shared" si="2397"/>
        <v>1.8755266566890114</v>
      </c>
      <c r="FY471" s="8">
        <f t="shared" si="2360"/>
        <v>56</v>
      </c>
      <c r="FZ471" t="b">
        <f t="shared" si="2330"/>
        <v>0</v>
      </c>
    </row>
    <row r="472" spans="1:182" x14ac:dyDescent="0.2">
      <c r="A472" t="s">
        <v>563</v>
      </c>
      <c r="B472" s="1">
        <f t="shared" si="2334"/>
        <v>2006</v>
      </c>
      <c r="C472" s="42">
        <f t="shared" si="2402"/>
        <v>20670.901999999998</v>
      </c>
      <c r="D472" s="42">
        <f t="shared" si="2402"/>
        <v>17707.395</v>
      </c>
      <c r="E472" s="42">
        <f t="shared" si="2402"/>
        <v>32316.844000000001</v>
      </c>
      <c r="F472" s="42">
        <f t="shared" si="2402"/>
        <v>28696.784</v>
      </c>
      <c r="G472" s="42"/>
      <c r="H472" s="42">
        <f t="shared" si="2268"/>
        <v>99391.925000000003</v>
      </c>
      <c r="I472" s="1"/>
      <c r="J472" s="1"/>
      <c r="K472" s="525"/>
      <c r="L472" s="42">
        <f>[11]National!H396</f>
        <v>21279.82230047082</v>
      </c>
      <c r="M472" s="42">
        <f>[10]Commercial_Total!D398</f>
        <v>17768.190594388434</v>
      </c>
      <c r="N472" s="42">
        <f>[12]Total_Industrial!F402</f>
        <v>25826.086961578927</v>
      </c>
      <c r="O472" s="42">
        <f t="shared" si="2363"/>
        <v>27849.279826178536</v>
      </c>
      <c r="P472" s="42"/>
      <c r="Q472" s="42">
        <f t="shared" si="2364"/>
        <v>92723.379682616709</v>
      </c>
      <c r="R472" s="27"/>
      <c r="S472" s="27"/>
      <c r="T472" s="51">
        <f t="shared" si="2365"/>
        <v>1.0294578485482067</v>
      </c>
      <c r="U472" s="51">
        <f t="shared" si="2366"/>
        <v>1.0034333449041168</v>
      </c>
      <c r="V472" s="51">
        <f t="shared" si="2367"/>
        <v>0.79915250887676181</v>
      </c>
      <c r="W472" s="51">
        <f t="shared" si="2368"/>
        <v>0.97046692849549054</v>
      </c>
      <c r="X472" s="1"/>
      <c r="Y472" s="51">
        <f t="shared" si="2369"/>
        <v>0.93290656844222208</v>
      </c>
      <c r="AA472" s="231">
        <f t="shared" si="2370"/>
        <v>110743.17134548329</v>
      </c>
      <c r="AB472" s="231">
        <f t="shared" si="2306"/>
        <v>81211.409424915444</v>
      </c>
      <c r="AC472" s="231">
        <f t="shared" si="2403"/>
        <v>3252.1161741440555</v>
      </c>
      <c r="AD472" s="277">
        <f t="shared" si="2403"/>
        <v>1.6071949045529643</v>
      </c>
      <c r="AE472" s="23"/>
      <c r="AF472" s="42">
        <f t="shared" si="2381"/>
        <v>15338.3</v>
      </c>
      <c r="AI472" s="267">
        <f t="shared" si="2382"/>
        <v>192.15471294464356</v>
      </c>
      <c r="AJ472" s="267">
        <f t="shared" si="2383"/>
        <v>218.7893390868451</v>
      </c>
      <c r="AK472" s="267">
        <f t="shared" si="2372"/>
        <v>7.9413174618143074</v>
      </c>
      <c r="AL472" s="51">
        <f t="shared" si="2384"/>
        <v>17.327879616395823</v>
      </c>
      <c r="AO472" s="34">
        <f t="shared" si="2385"/>
        <v>6.0452188105993958</v>
      </c>
      <c r="AP472" s="34">
        <f t="shared" si="2398"/>
        <v>6.4799831141651945</v>
      </c>
      <c r="AR472" s="26">
        <f t="shared" si="2386"/>
        <v>1.0416948576612328</v>
      </c>
      <c r="AS472" s="26">
        <f t="shared" si="2387"/>
        <v>1.1084973463185708</v>
      </c>
      <c r="AT472" s="26">
        <f t="shared" si="2373"/>
        <v>0.65785296499865742</v>
      </c>
      <c r="AU472" s="26">
        <f t="shared" si="2374"/>
        <v>0.89400762932997602</v>
      </c>
      <c r="AV472" s="26"/>
      <c r="AW472" s="26">
        <f t="shared" si="2388"/>
        <v>0.69956506545265396</v>
      </c>
      <c r="AZ472" s="34">
        <f t="shared" si="2308"/>
        <v>7.2200420741205544</v>
      </c>
      <c r="BA472" s="34">
        <f t="shared" si="2309"/>
        <v>5.2946812505242073</v>
      </c>
      <c r="BB472" s="34">
        <f t="shared" si="2310"/>
        <v>0.2120258551563117</v>
      </c>
      <c r="BC472" s="368">
        <f t="shared" si="2311"/>
        <v>1.0478311837380703E-4</v>
      </c>
      <c r="BE472" s="26">
        <f t="shared" si="2412"/>
        <v>1.0416948576612324</v>
      </c>
      <c r="BF472" s="26">
        <f t="shared" si="2413"/>
        <v>1.0416948576612328</v>
      </c>
      <c r="BG472" s="26"/>
      <c r="BI472" s="258">
        <f>[11]National!CQ396</f>
        <v>0.91506323045644455</v>
      </c>
      <c r="BJ472" s="258">
        <f>[10]Commercial_Total!Y398</f>
        <v>1.1235381594492846</v>
      </c>
      <c r="BK472" s="258">
        <f>[12]Total_Industrial!Z402</f>
        <v>0.88821780869970934</v>
      </c>
      <c r="BL472" s="258">
        <f t="shared" si="2375"/>
        <v>0.83813139167191675</v>
      </c>
      <c r="BM472" s="1"/>
      <c r="BO472" s="258">
        <f>[11]National!CU396</f>
        <v>1.1383856579414982</v>
      </c>
      <c r="BP472" s="258">
        <f>[10]Commercial_Total!X398</f>
        <v>0.98661299306639794</v>
      </c>
      <c r="BQ472" s="258">
        <f>[12]Total_Industrial!AD402</f>
        <v>0.81522107553586709</v>
      </c>
      <c r="BR472" s="258">
        <f t="shared" si="2376"/>
        <v>1.0666676349475415</v>
      </c>
      <c r="CA472" s="83">
        <f t="shared" si="2404"/>
        <v>1.9290789953591325</v>
      </c>
      <c r="CB472" s="83">
        <f t="shared" si="2389"/>
        <v>0.67496663732425233</v>
      </c>
      <c r="CC472" s="83">
        <f t="shared" si="2390"/>
        <v>0.69406600143282993</v>
      </c>
      <c r="CD472" s="83">
        <f t="shared" si="2405"/>
        <v>0.79717768642224873</v>
      </c>
      <c r="CE472" s="83">
        <f t="shared" si="2406"/>
        <v>0.95004635657965142</v>
      </c>
      <c r="CF472" s="83">
        <f t="shared" si="2407"/>
        <v>0.9008202580632596</v>
      </c>
      <c r="CG472" s="84">
        <f t="shared" si="2408"/>
        <v>1.3160975700236546</v>
      </c>
      <c r="CH472" s="84">
        <f t="shared" si="2391"/>
        <v>1.338908144756974</v>
      </c>
      <c r="CI472" s="9"/>
      <c r="CJ472" s="84">
        <f t="shared" si="2409"/>
        <v>0.75735575653205323</v>
      </c>
      <c r="CK472" s="26"/>
      <c r="CL472" s="87">
        <f t="shared" si="2283"/>
        <v>0.67911799673388529</v>
      </c>
      <c r="CM472" s="87">
        <f t="shared" si="2314"/>
        <v>8.4929719715543114E-4</v>
      </c>
      <c r="CN472" s="92">
        <f t="shared" si="2315"/>
        <v>1</v>
      </c>
      <c r="CO472" s="92">
        <f t="shared" si="2316"/>
        <v>1</v>
      </c>
      <c r="CP472" s="5">
        <f t="shared" si="2284"/>
        <v>1</v>
      </c>
      <c r="CQ472" s="91">
        <f t="shared" si="2285"/>
        <v>1</v>
      </c>
      <c r="CR472" s="37">
        <f t="shared" si="2410"/>
        <v>1.3160975700236546</v>
      </c>
      <c r="CS472">
        <f t="shared" si="2411"/>
        <v>0.75735575653205323</v>
      </c>
      <c r="CT472" s="84">
        <f t="shared" si="2288"/>
        <v>0.90435341531957492</v>
      </c>
      <c r="CU472" s="205"/>
      <c r="CV472" s="244"/>
      <c r="CW472" s="5"/>
      <c r="CX472" s="26">
        <f t="shared" si="2399"/>
        <v>0.22949791490894339</v>
      </c>
      <c r="CY472" s="26">
        <f t="shared" si="2400"/>
        <v>0.1916257868857591</v>
      </c>
      <c r="CZ472" s="26">
        <f t="shared" si="2401"/>
        <v>0.27852831777680193</v>
      </c>
      <c r="DA472" s="26">
        <f t="shared" si="2392"/>
        <v>0.30034798042849564</v>
      </c>
      <c r="DB472" s="26"/>
      <c r="DC472">
        <f t="shared" si="2320"/>
        <v>1</v>
      </c>
      <c r="DE472" s="26">
        <f t="shared" si="2336"/>
        <v>0.23254739347847181</v>
      </c>
      <c r="DF472" s="26">
        <f t="shared" si="2337"/>
        <v>0.19128348933968414</v>
      </c>
      <c r="DG472" s="26">
        <f t="shared" si="2338"/>
        <v>0.27876892208523341</v>
      </c>
      <c r="DH472" s="26">
        <f t="shared" si="2339"/>
        <v>0.29737664367571942</v>
      </c>
      <c r="DI472" s="26"/>
      <c r="DJ472" s="26">
        <f t="shared" si="2340"/>
        <v>0.99997644857910872</v>
      </c>
      <c r="DK472" s="26"/>
      <c r="DL472" s="26">
        <f t="shared" si="2341"/>
        <v>0.23255287042900274</v>
      </c>
      <c r="DM472" s="26">
        <f t="shared" si="2342"/>
        <v>0.19128799444375275</v>
      </c>
      <c r="DN472" s="26">
        <f t="shared" si="2343"/>
        <v>0.27877548764407706</v>
      </c>
      <c r="DO472" s="26">
        <f t="shared" si="2344"/>
        <v>0.29738364748316748</v>
      </c>
      <c r="DP472" s="26"/>
      <c r="DQ472" s="26">
        <f t="shared" si="2345"/>
        <v>1</v>
      </c>
      <c r="DR472" s="26"/>
      <c r="DS472" s="26"/>
      <c r="DT472" s="26">
        <f t="shared" si="2346"/>
        <v>-4.587067425864045E-2</v>
      </c>
      <c r="DU472" s="26">
        <f t="shared" si="2347"/>
        <v>-2.384896664086646E-2</v>
      </c>
      <c r="DV472" s="26">
        <f t="shared" si="2348"/>
        <v>-5.6197797473498602E-2</v>
      </c>
      <c r="DW472" s="26">
        <f t="shared" si="2349"/>
        <v>-5.4964524440628002E-3</v>
      </c>
      <c r="DX472" s="26"/>
      <c r="DZ472" s="26">
        <f t="shared" si="2361"/>
        <v>0.96799292420594463</v>
      </c>
      <c r="EA472" s="26">
        <f t="shared" si="2350"/>
        <v>0.75190288113619419</v>
      </c>
      <c r="EB472" s="26">
        <f t="shared" si="2393"/>
        <v>0.90435341531957492</v>
      </c>
      <c r="ED472" s="26">
        <f t="shared" si="2321"/>
        <v>-2.0790318937180845E-2</v>
      </c>
      <c r="EE472" s="26">
        <f t="shared" si="2322"/>
        <v>-1.2892823612038843E-2</v>
      </c>
      <c r="EF472" s="26">
        <f t="shared" si="2323"/>
        <v>1.4152495347693965E-2</v>
      </c>
      <c r="EG472" s="26">
        <f t="shared" si="2324"/>
        <v>-1.490461943599521E-2</v>
      </c>
      <c r="EH472" s="26"/>
      <c r="EJ472" s="26">
        <f t="shared" si="2325"/>
        <v>0.99224213674880402</v>
      </c>
      <c r="EK472" s="26">
        <f t="shared" si="2351"/>
        <v>0.69757549806546404</v>
      </c>
      <c r="EL472" s="26">
        <f t="shared" si="2394"/>
        <v>0.79717768642224873</v>
      </c>
      <c r="EM472" s="26">
        <v>0.83328366884709393</v>
      </c>
      <c r="EO472" s="26">
        <f t="shared" si="2352"/>
        <v>-2.4667315288665739E-2</v>
      </c>
      <c r="EP472" s="26">
        <f t="shared" si="2353"/>
        <v>-1.3045275424703231E-2</v>
      </c>
      <c r="EQ472" s="26">
        <f t="shared" si="2354"/>
        <v>-1.7264436201942001E-3</v>
      </c>
      <c r="ER472" s="26">
        <f t="shared" si="2355"/>
        <v>-4.1825745249491888E-3</v>
      </c>
      <c r="EU472" s="26">
        <f t="shared" si="2356"/>
        <v>0.99009242761974581</v>
      </c>
      <c r="EV472" s="26">
        <f t="shared" si="2357"/>
        <v>0.7569125666486326</v>
      </c>
      <c r="EW472" s="26">
        <f t="shared" si="2395"/>
        <v>0.9008202580632596</v>
      </c>
      <c r="EX472" s="26"/>
      <c r="EY472" s="26">
        <f t="shared" si="2326"/>
        <v>-2.1203358969974471E-2</v>
      </c>
      <c r="EZ472" s="26">
        <f t="shared" si="2327"/>
        <v>-1.0803691216163595E-2</v>
      </c>
      <c r="FA472" s="26">
        <f t="shared" si="2328"/>
        <v>-4.4244183459683006E-2</v>
      </c>
      <c r="FB472" s="26">
        <f t="shared" si="2329"/>
        <v>-1.3138779191140036E-3</v>
      </c>
      <c r="FC472" s="26"/>
      <c r="FD472" s="26"/>
      <c r="FE472" s="26">
        <f t="shared" si="2358"/>
        <v>0.98047077692898943</v>
      </c>
      <c r="FF472" s="26">
        <f t="shared" si="2359"/>
        <v>0.99414041732771563</v>
      </c>
      <c r="FG472" s="26">
        <f t="shared" si="2396"/>
        <v>0.95004635657965142</v>
      </c>
      <c r="FW472" s="26">
        <f t="shared" si="2397"/>
        <v>1.9290789953591325</v>
      </c>
      <c r="FY472" s="8">
        <f t="shared" si="2360"/>
        <v>57</v>
      </c>
      <c r="FZ472" t="b">
        <f t="shared" si="2330"/>
        <v>0</v>
      </c>
    </row>
    <row r="473" spans="1:182" x14ac:dyDescent="0.2">
      <c r="A473" t="s">
        <v>563</v>
      </c>
      <c r="B473" s="1">
        <f t="shared" si="2334"/>
        <v>2007</v>
      </c>
      <c r="C473" s="42">
        <f t="shared" si="2402"/>
        <v>21519.623</v>
      </c>
      <c r="D473" s="42">
        <f t="shared" si="2402"/>
        <v>18253.076000000001</v>
      </c>
      <c r="E473" s="42">
        <f t="shared" si="2402"/>
        <v>32306.284</v>
      </c>
      <c r="F473" s="42">
        <f t="shared" si="2402"/>
        <v>28815.064999999999</v>
      </c>
      <c r="G473" s="42"/>
      <c r="H473" s="42">
        <f t="shared" si="2268"/>
        <v>100894.04800000001</v>
      </c>
      <c r="I473" s="1"/>
      <c r="J473" s="1"/>
      <c r="K473" s="525"/>
      <c r="L473" s="42">
        <f>[11]National!H397</f>
        <v>22179.025384662491</v>
      </c>
      <c r="M473" s="42">
        <f>[10]Commercial_Total!D399</f>
        <v>18352.901210116994</v>
      </c>
      <c r="N473" s="42">
        <f>[12]Total_Industrial!F403</f>
        <v>26455.674322652711</v>
      </c>
      <c r="O473" s="42">
        <f t="shared" si="2363"/>
        <v>27433.876174277833</v>
      </c>
      <c r="P473" s="42"/>
      <c r="Q473" s="42">
        <f t="shared" si="2364"/>
        <v>94421.477091710025</v>
      </c>
      <c r="R473" s="27"/>
      <c r="S473" s="27"/>
      <c r="T473" s="51">
        <f t="shared" si="2365"/>
        <v>1.030641911554979</v>
      </c>
      <c r="U473" s="51">
        <f t="shared" si="2366"/>
        <v>1.0054689527462106</v>
      </c>
      <c r="V473" s="51">
        <f t="shared" si="2367"/>
        <v>0.81890180630655973</v>
      </c>
      <c r="W473" s="51">
        <f t="shared" si="2368"/>
        <v>0.9520671278818158</v>
      </c>
      <c r="X473" s="1"/>
      <c r="Y473" s="51">
        <f t="shared" si="2369"/>
        <v>0.93584784200263249</v>
      </c>
      <c r="AA473" s="231">
        <f t="shared" si="2370"/>
        <v>111350.09847924336</v>
      </c>
      <c r="AB473" s="231">
        <f t="shared" si="2306"/>
        <v>82517.823695937244</v>
      </c>
      <c r="AC473" s="231">
        <f t="shared" si="2403"/>
        <v>3299.6299617693985</v>
      </c>
      <c r="AD473" s="277">
        <f t="shared" si="2403"/>
        <v>1.6006795659539554</v>
      </c>
      <c r="AE473" s="23"/>
      <c r="AF473" s="42">
        <f t="shared" si="2381"/>
        <v>15626</v>
      </c>
      <c r="AI473" s="267">
        <f t="shared" si="2382"/>
        <v>199.18280888450997</v>
      </c>
      <c r="AJ473" s="267">
        <f t="shared" si="2383"/>
        <v>222.41135779033635</v>
      </c>
      <c r="AK473" s="267">
        <f t="shared" si="2372"/>
        <v>8.0177700618484149</v>
      </c>
      <c r="AL473" s="51">
        <f t="shared" si="2384"/>
        <v>17.138893228719446</v>
      </c>
      <c r="AO473" s="34">
        <f t="shared" si="2385"/>
        <v>6.0425878082497135</v>
      </c>
      <c r="AP473" s="34">
        <f t="shared" si="2398"/>
        <v>6.4568058364264695</v>
      </c>
      <c r="AR473" s="26">
        <f t="shared" si="2386"/>
        <v>1.0797950493636226</v>
      </c>
      <c r="AS473" s="26">
        <f t="shared" si="2387"/>
        <v>1.126848323280673</v>
      </c>
      <c r="AT473" s="26">
        <f t="shared" si="2373"/>
        <v>0.66418624280251481</v>
      </c>
      <c r="AU473" s="26">
        <f t="shared" si="2374"/>
        <v>0.88425714189801541</v>
      </c>
      <c r="AV473" s="26"/>
      <c r="AW473" s="26">
        <f t="shared" si="2388"/>
        <v>0.69926060048808814</v>
      </c>
      <c r="AZ473" s="34">
        <f t="shared" si="2308"/>
        <v>7.1259502418560965</v>
      </c>
      <c r="BA473" s="34">
        <f t="shared" si="2309"/>
        <v>5.2808027451642934</v>
      </c>
      <c r="BB473" s="34">
        <f t="shared" si="2310"/>
        <v>0.21116280313384095</v>
      </c>
      <c r="BC473" s="368">
        <f t="shared" si="2311"/>
        <v>1.0243693625713269E-4</v>
      </c>
      <c r="BE473" s="26">
        <f t="shared" si="2412"/>
        <v>1.0797950493636224</v>
      </c>
      <c r="BF473" s="26">
        <f t="shared" si="2413"/>
        <v>1.0797950493636226</v>
      </c>
      <c r="BG473" s="26"/>
      <c r="BI473" s="258">
        <f>[11]National!CQ397</f>
        <v>0.9201053045456592</v>
      </c>
      <c r="BJ473" s="258">
        <f>[10]Commercial_Total!Y399</f>
        <v>1.1295728412732593</v>
      </c>
      <c r="BK473" s="258">
        <f>[12]Total_Industrial!Z403</f>
        <v>0.87460844237438018</v>
      </c>
      <c r="BL473" s="258">
        <f t="shared" si="2375"/>
        <v>0.83227345465368552</v>
      </c>
      <c r="BM473" s="1"/>
      <c r="BO473" s="258">
        <f>[11]National!CU397</f>
        <v>1.1735559441175232</v>
      </c>
      <c r="BP473" s="258">
        <f>[10]Commercial_Total!X399</f>
        <v>0.9975880103583975</v>
      </c>
      <c r="BQ473" s="258">
        <f>[12]Total_Industrial!AD403</f>
        <v>0.80246149011778145</v>
      </c>
      <c r="BR473" s="258">
        <f t="shared" si="2376"/>
        <v>1.0624598645477161</v>
      </c>
      <c r="CA473" s="83">
        <f t="shared" si="2404"/>
        <v>1.9652626680585075</v>
      </c>
      <c r="CB473" s="83">
        <f t="shared" si="2389"/>
        <v>0.67255245059845059</v>
      </c>
      <c r="CC473" s="83">
        <f t="shared" si="2390"/>
        <v>0.69376392977292534</v>
      </c>
      <c r="CD473" s="83">
        <f t="shared" si="2405"/>
        <v>0.78815557864376407</v>
      </c>
      <c r="CE473" s="83">
        <f t="shared" si="2406"/>
        <v>0.95349678378730984</v>
      </c>
      <c r="CF473" s="83">
        <f t="shared" si="2407"/>
        <v>0.89715600623206526</v>
      </c>
      <c r="CG473" s="84">
        <f t="shared" si="2408"/>
        <v>1.3250118421279162</v>
      </c>
      <c r="CH473" s="84">
        <f t="shared" si="2391"/>
        <v>1.3634283516282943</v>
      </c>
      <c r="CI473" s="9"/>
      <c r="CJ473" s="84">
        <f t="shared" si="2409"/>
        <v>0.75150380936085515</v>
      </c>
      <c r="CK473" s="26"/>
      <c r="CL473" s="87">
        <f t="shared" si="2283"/>
        <v>0.71462013206231378</v>
      </c>
      <c r="CM473" s="87">
        <f t="shared" si="2314"/>
        <v>8.1398561575793025E-4</v>
      </c>
      <c r="CN473" s="92">
        <f t="shared" si="2315"/>
        <v>1</v>
      </c>
      <c r="CO473" s="92">
        <f t="shared" si="2316"/>
        <v>1</v>
      </c>
      <c r="CP473" s="5">
        <f t="shared" si="2284"/>
        <v>1</v>
      </c>
      <c r="CQ473" s="91">
        <f t="shared" si="2285"/>
        <v>1</v>
      </c>
      <c r="CR473" s="37">
        <f t="shared" si="2410"/>
        <v>1.3250118421279162</v>
      </c>
      <c r="CS473">
        <f t="shared" si="2411"/>
        <v>0.75150380936085515</v>
      </c>
      <c r="CT473" s="84">
        <f t="shared" si="2288"/>
        <v>0.91430755460131741</v>
      </c>
      <c r="CU473" s="205"/>
      <c r="CV473" s="244"/>
      <c r="CW473" s="5"/>
      <c r="CX473" s="26">
        <f t="shared" si="2399"/>
        <v>0.2348938617336008</v>
      </c>
      <c r="CY473" s="26">
        <f t="shared" si="2400"/>
        <v>0.19437210447672962</v>
      </c>
      <c r="CZ473" s="26">
        <f t="shared" si="2401"/>
        <v>0.28018704152400359</v>
      </c>
      <c r="DA473" s="26">
        <f t="shared" si="2392"/>
        <v>0.29054699226566599</v>
      </c>
      <c r="DB473" s="26"/>
      <c r="DC473">
        <f t="shared" si="2320"/>
        <v>1</v>
      </c>
      <c r="DE473" s="26">
        <f t="shared" si="2336"/>
        <v>0.2321854383478022</v>
      </c>
      <c r="DF473" s="26">
        <f t="shared" si="2337"/>
        <v>0.19299568903041284</v>
      </c>
      <c r="DG473" s="26">
        <f t="shared" si="2338"/>
        <v>0.27935685890722428</v>
      </c>
      <c r="DH473" s="26">
        <f t="shared" si="2339"/>
        <v>0.29542039004350712</v>
      </c>
      <c r="DI473" s="26"/>
      <c r="DJ473" s="26">
        <f t="shared" si="2340"/>
        <v>0.99995837632894635</v>
      </c>
      <c r="DK473" s="26"/>
      <c r="DL473" s="26">
        <f t="shared" si="2341"/>
        <v>0.2321951031603964</v>
      </c>
      <c r="DM473" s="26">
        <f t="shared" si="2342"/>
        <v>0.19300372255387255</v>
      </c>
      <c r="DN473" s="26">
        <f t="shared" si="2343"/>
        <v>0.27936848724924029</v>
      </c>
      <c r="DO473" s="26">
        <f t="shared" si="2344"/>
        <v>0.29543268703649084</v>
      </c>
      <c r="DP473" s="26"/>
      <c r="DQ473" s="26">
        <f t="shared" si="2345"/>
        <v>1</v>
      </c>
      <c r="DR473" s="26"/>
      <c r="DS473" s="26"/>
      <c r="DT473" s="26">
        <f t="shared" si="2346"/>
        <v>3.5922196511103247E-2</v>
      </c>
      <c r="DU473" s="26">
        <f t="shared" si="2347"/>
        <v>1.6419285378814954E-2</v>
      </c>
      <c r="DV473" s="26">
        <f t="shared" si="2348"/>
        <v>9.5811473897810893E-3</v>
      </c>
      <c r="DW473" s="26">
        <f t="shared" si="2349"/>
        <v>-1.0966404224280935E-2</v>
      </c>
      <c r="DX473" s="26"/>
      <c r="DZ473" s="26">
        <f t="shared" si="2361"/>
        <v>1.0110069129094017</v>
      </c>
      <c r="EA473" s="26">
        <f t="shared" si="2350"/>
        <v>0.76017901066518845</v>
      </c>
      <c r="EB473" s="26">
        <f t="shared" si="2393"/>
        <v>0.91430755460131741</v>
      </c>
      <c r="ED473" s="26">
        <f t="shared" si="2321"/>
        <v>-1.3117695788137283E-2</v>
      </c>
      <c r="EE473" s="26">
        <f t="shared" si="2322"/>
        <v>-2.6246578090972964E-3</v>
      </c>
      <c r="EF473" s="26">
        <f t="shared" si="2323"/>
        <v>-4.0788107246796821E-3</v>
      </c>
      <c r="EG473" s="26">
        <f t="shared" si="2324"/>
        <v>-2.2645321489256673E-2</v>
      </c>
      <c r="EH473" s="26"/>
      <c r="EJ473" s="26">
        <f t="shared" si="2325"/>
        <v>0.98868243814126799</v>
      </c>
      <c r="EK473" s="26">
        <f t="shared" si="2351"/>
        <v>0.68968064421497233</v>
      </c>
      <c r="EL473" s="26">
        <f t="shared" si="2394"/>
        <v>0.78815557864376407</v>
      </c>
      <c r="EM473" s="26">
        <v>0.83328366884709393</v>
      </c>
      <c r="EO473" s="26">
        <f t="shared" si="2352"/>
        <v>5.4949577436351005E-3</v>
      </c>
      <c r="EP473" s="26">
        <f t="shared" si="2353"/>
        <v>5.3567678223097222E-3</v>
      </c>
      <c r="EQ473" s="26">
        <f t="shared" si="2354"/>
        <v>-1.544070121035053E-2</v>
      </c>
      <c r="ER473" s="26">
        <f t="shared" si="2355"/>
        <v>-7.0138218834343161E-3</v>
      </c>
      <c r="EU473" s="26">
        <f t="shared" si="2356"/>
        <v>0.9959323163545718</v>
      </c>
      <c r="EV473" s="26">
        <f t="shared" si="2357"/>
        <v>0.75383368578025689</v>
      </c>
      <c r="EW473" s="26">
        <f t="shared" si="2395"/>
        <v>0.89715600623206526</v>
      </c>
      <c r="EX473" s="26"/>
      <c r="EY473" s="26">
        <f t="shared" si="2326"/>
        <v>3.0427238767468435E-2</v>
      </c>
      <c r="EZ473" s="26">
        <f t="shared" si="2327"/>
        <v>1.1062517556504989E-2</v>
      </c>
      <c r="FA473" s="26">
        <f t="shared" si="2328"/>
        <v>-1.5775468322625445E-2</v>
      </c>
      <c r="FB473" s="26">
        <f t="shared" si="2329"/>
        <v>-3.9525823408464774E-3</v>
      </c>
      <c r="FC473" s="26"/>
      <c r="FD473" s="26"/>
      <c r="FE473" s="26">
        <f t="shared" si="2358"/>
        <v>1.0036318514183673</v>
      </c>
      <c r="FF473" s="26">
        <f t="shared" si="2359"/>
        <v>0.99775098761244352</v>
      </c>
      <c r="FG473" s="26">
        <f t="shared" si="2396"/>
        <v>0.95349678378730984</v>
      </c>
      <c r="FW473" s="26">
        <f t="shared" si="2397"/>
        <v>1.9652626680585075</v>
      </c>
      <c r="FY473" s="8">
        <f t="shared" si="2360"/>
        <v>58</v>
      </c>
      <c r="FZ473" t="b">
        <f t="shared" si="2330"/>
        <v>0</v>
      </c>
    </row>
    <row r="474" spans="1:182" x14ac:dyDescent="0.2">
      <c r="A474" t="s">
        <v>563</v>
      </c>
      <c r="B474" s="1">
        <f t="shared" si="2334"/>
        <v>2008</v>
      </c>
      <c r="C474" s="42">
        <f t="shared" si="2402"/>
        <v>21668.347000000002</v>
      </c>
      <c r="D474" s="42">
        <f t="shared" si="2402"/>
        <v>18402.449000000001</v>
      </c>
      <c r="E474" s="42">
        <f t="shared" si="2402"/>
        <v>31260.97</v>
      </c>
      <c r="F474" s="42">
        <f t="shared" si="2402"/>
        <v>27421.412</v>
      </c>
      <c r="G474" s="42"/>
      <c r="H474" s="42">
        <f t="shared" si="2268"/>
        <v>98753.178</v>
      </c>
      <c r="I474" s="1"/>
      <c r="J474" s="1"/>
      <c r="K474" s="525"/>
      <c r="L474" s="42">
        <f>[11]National!H398</f>
        <v>22343.876121443667</v>
      </c>
      <c r="M474" s="42">
        <f>[10]Commercial_Total!D400</f>
        <v>18528.386809521697</v>
      </c>
      <c r="N474" s="42">
        <f>[12]Total_Industrial!F404</f>
        <v>26583.483108215711</v>
      </c>
      <c r="O474" s="42">
        <f t="shared" si="2363"/>
        <v>26758.707025675747</v>
      </c>
      <c r="P474" s="42"/>
      <c r="Q474" s="42">
        <f t="shared" si="2364"/>
        <v>94214.453064856818</v>
      </c>
      <c r="R474" s="27"/>
      <c r="S474" s="27"/>
      <c r="T474" s="51">
        <f t="shared" si="2365"/>
        <v>1.0311758493365306</v>
      </c>
      <c r="U474" s="51">
        <f t="shared" si="2366"/>
        <v>1.0068435353099849</v>
      </c>
      <c r="V474" s="51">
        <f t="shared" si="2367"/>
        <v>0.85037294454444978</v>
      </c>
      <c r="W474" s="51">
        <f t="shared" si="2368"/>
        <v>0.97583257294247816</v>
      </c>
      <c r="X474" s="1"/>
      <c r="Y474" s="51">
        <f t="shared" si="2369"/>
        <v>0.9540397076118079</v>
      </c>
      <c r="AA474" s="231">
        <f t="shared" si="2370"/>
        <v>111917.70122331496</v>
      </c>
      <c r="AB474" s="231">
        <f t="shared" si="2306"/>
        <v>83695.975468329925</v>
      </c>
      <c r="AC474" s="231">
        <f t="shared" si="2403"/>
        <v>3178.2131946847826</v>
      </c>
      <c r="AD474" s="277">
        <f t="shared" si="2403"/>
        <v>1.5722922441177867</v>
      </c>
      <c r="AE474" s="23"/>
      <c r="AF474" s="42">
        <f t="shared" si="2381"/>
        <v>15604.7</v>
      </c>
      <c r="AI474" s="267">
        <f t="shared" si="2382"/>
        <v>199.64559562262468</v>
      </c>
      <c r="AJ474" s="267">
        <f t="shared" si="2383"/>
        <v>221.37727299125311</v>
      </c>
      <c r="AK474" s="267">
        <f t="shared" si="2372"/>
        <v>8.3642856787183781</v>
      </c>
      <c r="AL474" s="51">
        <f t="shared" si="2384"/>
        <v>17.018914343554535</v>
      </c>
      <c r="AO474" s="34">
        <f t="shared" si="2385"/>
        <v>6.0375690058031752</v>
      </c>
      <c r="AP474" s="34">
        <f t="shared" si="2398"/>
        <v>6.3284252821265383</v>
      </c>
      <c r="AR474" s="26">
        <f t="shared" si="2386"/>
        <v>1.0823038744551352</v>
      </c>
      <c r="AS474" s="26">
        <f t="shared" si="2387"/>
        <v>1.1216091271642792</v>
      </c>
      <c r="AT474" s="26">
        <f t="shared" si="2373"/>
        <v>0.6928913445784316</v>
      </c>
      <c r="AU474" s="26">
        <f t="shared" si="2374"/>
        <v>0.87806699970690494</v>
      </c>
      <c r="AV474" s="26"/>
      <c r="AW474" s="26">
        <f t="shared" si="2388"/>
        <v>0.69867981442028693</v>
      </c>
      <c r="AZ474" s="34">
        <f t="shared" si="2308"/>
        <v>7.1720508067002218</v>
      </c>
      <c r="BA474" s="34">
        <f t="shared" si="2309"/>
        <v>5.3635107030785543</v>
      </c>
      <c r="BB474" s="34">
        <f t="shared" si="2310"/>
        <v>0.20367025285233181</v>
      </c>
      <c r="BC474" s="368">
        <f t="shared" si="2311"/>
        <v>1.0075760790773207E-4</v>
      </c>
      <c r="BE474" s="26">
        <f t="shared" si="2412"/>
        <v>1.0823038744551352</v>
      </c>
      <c r="BF474" s="26">
        <f t="shared" si="2413"/>
        <v>1.0823038744551352</v>
      </c>
      <c r="BG474" s="26"/>
      <c r="BI474" s="258">
        <f>[11]National!CQ398</f>
        <v>0.91058968255120276</v>
      </c>
      <c r="BJ474" s="258">
        <f>[10]Commercial_Total!Y400</f>
        <v>1.1247094096730774</v>
      </c>
      <c r="BK474" s="258">
        <f>[12]Total_Industrial!Z404</f>
        <v>0.85563300909628681</v>
      </c>
      <c r="BL474" s="258">
        <f t="shared" si="2375"/>
        <v>0.82243070151547848</v>
      </c>
      <c r="BM474" s="1"/>
      <c r="BO474" s="258">
        <f>[11]National!CU398</f>
        <v>1.1885747172347045</v>
      </c>
      <c r="BP474" s="258">
        <f>[10]Commercial_Total!X400</f>
        <v>0.99724348130980822</v>
      </c>
      <c r="BQ474" s="258">
        <f>[12]Total_Industrial!AD404</f>
        <v>0.80550795762764826</v>
      </c>
      <c r="BR474" s="258">
        <f t="shared" si="2376"/>
        <v>1.0676486153652887</v>
      </c>
      <c r="CA474" s="83">
        <f t="shared" si="2404"/>
        <v>1.962583793437386</v>
      </c>
      <c r="CB474" s="83">
        <f t="shared" si="2389"/>
        <v>0.65918010232114932</v>
      </c>
      <c r="CC474" s="83">
        <f t="shared" si="2390"/>
        <v>0.69318770908428085</v>
      </c>
      <c r="CD474" s="83">
        <f t="shared" si="2405"/>
        <v>0.78004323102402096</v>
      </c>
      <c r="CE474" s="83">
        <f t="shared" si="2406"/>
        <v>0.95865855616205942</v>
      </c>
      <c r="CF474" s="83">
        <f t="shared" si="2407"/>
        <v>0.8856724855640048</v>
      </c>
      <c r="CG474" s="84">
        <f t="shared" si="2408"/>
        <v>1.2998223089961376</v>
      </c>
      <c r="CH474" s="84">
        <f t="shared" si="2391"/>
        <v>1.3604389636587992</v>
      </c>
      <c r="CI474" s="9"/>
      <c r="CJ474" s="84">
        <f t="shared" si="2409"/>
        <v>0.74779511759747563</v>
      </c>
      <c r="CK474" s="26"/>
      <c r="CL474" s="87">
        <f t="shared" si="2283"/>
        <v>0.73855618517837707</v>
      </c>
      <c r="CM474" s="87">
        <f t="shared" si="2314"/>
        <v>7.8940152299440886E-4</v>
      </c>
      <c r="CN474" s="92">
        <f t="shared" si="2315"/>
        <v>1</v>
      </c>
      <c r="CO474" s="92">
        <f t="shared" si="2316"/>
        <v>1</v>
      </c>
      <c r="CP474" s="5">
        <f t="shared" si="2284"/>
        <v>1</v>
      </c>
      <c r="CQ474" s="91">
        <f t="shared" si="2285"/>
        <v>1</v>
      </c>
      <c r="CR474" s="37">
        <f t="shared" si="2410"/>
        <v>1.2998223089961376</v>
      </c>
      <c r="CS474">
        <f t="shared" si="2411"/>
        <v>0.74779511759747563</v>
      </c>
      <c r="CT474" s="84">
        <f t="shared" si="2288"/>
        <v>0.9230489380100928</v>
      </c>
      <c r="CU474" s="205"/>
      <c r="CV474" s="244"/>
      <c r="CW474" s="5"/>
      <c r="CX474" s="26">
        <f t="shared" si="2399"/>
        <v>0.23715974985347779</v>
      </c>
      <c r="CY474" s="26">
        <f t="shared" si="2400"/>
        <v>0.19666183060858863</v>
      </c>
      <c r="CZ474" s="26">
        <f t="shared" si="2401"/>
        <v>0.28215928919011773</v>
      </c>
      <c r="DA474" s="26">
        <f t="shared" si="2392"/>
        <v>0.28401913034781584</v>
      </c>
      <c r="DB474" s="26"/>
      <c r="DC474">
        <f t="shared" si="2320"/>
        <v>1</v>
      </c>
      <c r="DE474" s="26">
        <f t="shared" si="2336"/>
        <v>0.23602499304727936</v>
      </c>
      <c r="DF474" s="26">
        <f t="shared" si="2337"/>
        <v>0.19551473291405483</v>
      </c>
      <c r="DG474" s="26">
        <f t="shared" si="2338"/>
        <v>0.28117201251660323</v>
      </c>
      <c r="DH474" s="26">
        <f t="shared" si="2339"/>
        <v>0.2872706999653023</v>
      </c>
      <c r="DI474" s="26"/>
      <c r="DJ474" s="26">
        <f t="shared" si="2340"/>
        <v>0.99998243844323964</v>
      </c>
      <c r="DK474" s="26"/>
      <c r="DL474" s="26">
        <f t="shared" si="2341"/>
        <v>0.23602913808638495</v>
      </c>
      <c r="DM474" s="26">
        <f t="shared" si="2342"/>
        <v>0.19551816651743381</v>
      </c>
      <c r="DN474" s="26">
        <f t="shared" si="2343"/>
        <v>0.28117695042157775</v>
      </c>
      <c r="DO474" s="26">
        <f t="shared" si="2344"/>
        <v>0.28727574497460356</v>
      </c>
      <c r="DP474" s="26"/>
      <c r="DQ474" s="26">
        <f t="shared" si="2345"/>
        <v>1</v>
      </c>
      <c r="DR474" s="26"/>
      <c r="DS474" s="26"/>
      <c r="DT474" s="26">
        <f t="shared" si="2346"/>
        <v>2.3207321273565518E-3</v>
      </c>
      <c r="DU474" s="26">
        <f t="shared" si="2347"/>
        <v>-4.6602666174202518E-3</v>
      </c>
      <c r="DV474" s="26">
        <f t="shared" si="2348"/>
        <v>4.2310600671050261E-2</v>
      </c>
      <c r="DW474" s="26">
        <f t="shared" si="2349"/>
        <v>-7.0250046541019814E-3</v>
      </c>
      <c r="DX474" s="26"/>
      <c r="DZ474" s="26">
        <f t="shared" si="2361"/>
        <v>1.0095606597197888</v>
      </c>
      <c r="EA474" s="26">
        <f t="shared" si="2350"/>
        <v>0.76744682351228399</v>
      </c>
      <c r="EB474" s="26">
        <f t="shared" si="2393"/>
        <v>0.9230489380100928</v>
      </c>
      <c r="ED474" s="26">
        <f t="shared" si="2321"/>
        <v>6.448555212824318E-3</v>
      </c>
      <c r="EE474" s="26">
        <f t="shared" si="2322"/>
        <v>1.5540621362306665E-2</v>
      </c>
      <c r="EF474" s="26">
        <f t="shared" si="2323"/>
        <v>-3.6127136334128215E-2</v>
      </c>
      <c r="EG474" s="26">
        <f t="shared" si="2324"/>
        <v>-1.6529642495148687E-2</v>
      </c>
      <c r="EH474" s="26"/>
      <c r="EJ474" s="26">
        <f t="shared" si="2325"/>
        <v>0.98970717477670767</v>
      </c>
      <c r="EK474" s="26">
        <f t="shared" si="2351"/>
        <v>0.68258188188418001</v>
      </c>
      <c r="EL474" s="26">
        <f t="shared" si="2394"/>
        <v>0.78004323102402096</v>
      </c>
      <c r="EM474" s="26">
        <v>0.83328366884709393</v>
      </c>
      <c r="EO474" s="26">
        <f t="shared" si="2352"/>
        <v>-1.0395732504290678E-2</v>
      </c>
      <c r="EP474" s="26">
        <f t="shared" si="2353"/>
        <v>-4.3148449079134484E-3</v>
      </c>
      <c r="EQ474" s="26">
        <f t="shared" si="2354"/>
        <v>-2.1934735252326497E-2</v>
      </c>
      <c r="ER474" s="26">
        <f t="shared" si="2355"/>
        <v>-1.1896832665951755E-2</v>
      </c>
      <c r="EU474" s="26">
        <f t="shared" si="2356"/>
        <v>0.98720008494811318</v>
      </c>
      <c r="EV474" s="26">
        <f t="shared" si="2357"/>
        <v>0.74418467863901883</v>
      </c>
      <c r="EW474" s="26">
        <f t="shared" si="2395"/>
        <v>0.8856724855640048</v>
      </c>
      <c r="EX474" s="26"/>
      <c r="EY474" s="26">
        <f t="shared" si="2326"/>
        <v>1.2716464631647533E-2</v>
      </c>
      <c r="EZ474" s="26">
        <f t="shared" si="2327"/>
        <v>-3.4542170950672171E-4</v>
      </c>
      <c r="FA474" s="26">
        <f t="shared" si="2328"/>
        <v>3.7892152233046233E-3</v>
      </c>
      <c r="FB474" s="26">
        <f t="shared" si="2329"/>
        <v>4.8718280118494085E-3</v>
      </c>
      <c r="FC474" s="26"/>
      <c r="FD474" s="26"/>
      <c r="FE474" s="26">
        <f t="shared" si="2358"/>
        <v>1.0054135183909556</v>
      </c>
      <c r="FF474" s="26">
        <f t="shared" si="2359"/>
        <v>1.0031523309334776</v>
      </c>
      <c r="FG474" s="26">
        <f t="shared" si="2396"/>
        <v>0.95865855616205942</v>
      </c>
      <c r="FW474" s="26">
        <f t="shared" si="2397"/>
        <v>1.962583793437386</v>
      </c>
      <c r="FY474" s="8">
        <f t="shared" si="2360"/>
        <v>59</v>
      </c>
      <c r="FZ474" t="b">
        <f t="shared" si="2330"/>
        <v>0</v>
      </c>
    </row>
    <row r="475" spans="1:182" x14ac:dyDescent="0.2">
      <c r="A475" t="s">
        <v>563</v>
      </c>
      <c r="B475" s="1">
        <f t="shared" si="2334"/>
        <v>2009</v>
      </c>
      <c r="C475" s="42">
        <f t="shared" ref="C475:F477" si="2414">C144</f>
        <v>21082.080999999998</v>
      </c>
      <c r="D475" s="42">
        <f t="shared" si="2414"/>
        <v>17887.752</v>
      </c>
      <c r="E475" s="42">
        <f t="shared" si="2414"/>
        <v>28380.21</v>
      </c>
      <c r="F475" s="42">
        <f t="shared" si="2414"/>
        <v>26592.151000000002</v>
      </c>
      <c r="G475" s="42"/>
      <c r="H475" s="42">
        <f t="shared" ref="H475:H477" si="2415">SUM(C475:F475)</f>
        <v>93942.194000000003</v>
      </c>
      <c r="I475" s="311"/>
      <c r="J475" s="311"/>
      <c r="K475" s="525"/>
      <c r="L475" s="42">
        <f>[11]National!H399</f>
        <v>21920.820904358301</v>
      </c>
      <c r="M475" s="42">
        <f>[10]Commercial_Total!D401</f>
        <v>18241.425079348861</v>
      </c>
      <c r="N475" s="42">
        <f>[12]Total_Industrial!F405</f>
        <v>26560.19644108379</v>
      </c>
      <c r="O475" s="42">
        <f t="shared" si="2363"/>
        <v>25218.534441808628</v>
      </c>
      <c r="P475" s="42"/>
      <c r="Q475" s="42">
        <f t="shared" ref="Q475:Q477" si="2416">SUM(L475:O475)</f>
        <v>91940.976866599594</v>
      </c>
      <c r="R475" s="27"/>
      <c r="S475" s="27"/>
      <c r="T475" s="51">
        <f t="shared" si="2365"/>
        <v>1.0397844930184219</v>
      </c>
      <c r="U475" s="51">
        <f t="shared" si="2366"/>
        <v>1.0197718013615606</v>
      </c>
      <c r="V475" s="51">
        <f t="shared" si="2367"/>
        <v>0.93587032798854519</v>
      </c>
      <c r="W475" s="51">
        <f t="shared" si="2368"/>
        <v>0.94834503766952238</v>
      </c>
      <c r="X475" s="311"/>
      <c r="Y475" s="51">
        <f t="shared" si="2369"/>
        <v>0.97869735580797268</v>
      </c>
      <c r="AA475" s="231">
        <f t="shared" si="2370"/>
        <v>112186.58875902649</v>
      </c>
      <c r="AB475" s="231">
        <f t="shared" si="2306"/>
        <v>84571.181076683075</v>
      </c>
      <c r="AC475" s="231">
        <f t="shared" si="2403"/>
        <v>2958.0170585682108</v>
      </c>
      <c r="AD475" s="277">
        <f t="shared" si="2403"/>
        <v>1.4889027925610878</v>
      </c>
      <c r="AE475" s="23"/>
      <c r="AF475" s="42">
        <f t="shared" si="2381"/>
        <v>15208.8</v>
      </c>
      <c r="AI475" s="267">
        <f t="shared" si="2382"/>
        <v>195.39609098413342</v>
      </c>
      <c r="AJ475" s="267">
        <f t="shared" si="2383"/>
        <v>215.69315749308086</v>
      </c>
      <c r="AK475" s="267">
        <f t="shared" si="2372"/>
        <v>8.9790545203751808</v>
      </c>
      <c r="AL475" s="51">
        <f t="shared" si="2384"/>
        <v>16.937663471253071</v>
      </c>
      <c r="AO475" s="34">
        <f t="shared" si="2385"/>
        <v>6.0452485972989054</v>
      </c>
      <c r="AP475" s="34">
        <f t="shared" si="2398"/>
        <v>6.1768314396928101</v>
      </c>
      <c r="AR475" s="26">
        <f t="shared" si="2386"/>
        <v>1.0592667755378729</v>
      </c>
      <c r="AS475" s="26">
        <f t="shared" si="2387"/>
        <v>1.0928105258604415</v>
      </c>
      <c r="AT475" s="26">
        <f t="shared" si="2373"/>
        <v>0.74381834846883144</v>
      </c>
      <c r="AU475" s="26">
        <f t="shared" si="2374"/>
        <v>0.87387497498516731</v>
      </c>
      <c r="AV475" s="26"/>
      <c r="AW475" s="26">
        <f t="shared" si="2388"/>
        <v>0.69956851243034734</v>
      </c>
      <c r="AZ475" s="34">
        <f t="shared" ref="AZ475:AZ476" si="2417">AA475/$AF475</f>
        <v>7.3764260664238135</v>
      </c>
      <c r="BA475" s="34">
        <f t="shared" ref="BA475:BA476" si="2418">AB475/$AF475</f>
        <v>5.5606741542188125</v>
      </c>
      <c r="BB475" s="34">
        <f t="shared" ref="BB475:BB476" si="2419">AC475/$AF475</f>
        <v>0.1944937837678325</v>
      </c>
      <c r="BC475" s="368">
        <f t="shared" si="2311"/>
        <v>9.7897453616398921E-5</v>
      </c>
      <c r="BE475" s="26">
        <f t="shared" ref="BE475:BE476" si="2420">BI475*BO475</f>
        <v>1.0592667755378731</v>
      </c>
      <c r="BF475" s="26">
        <f t="shared" ref="BF475:BF476" si="2421">AR475</f>
        <v>1.0592667755378729</v>
      </c>
      <c r="BG475" s="26"/>
      <c r="BI475" s="258">
        <f>[11]National!CQ399</f>
        <v>0.89165564097750261</v>
      </c>
      <c r="BJ475" s="258">
        <f>[10]Commercial_Total!Y401</f>
        <v>1.0995247114549609</v>
      </c>
      <c r="BK475" s="258">
        <f>[12]Total_Industrial!Z405</f>
        <v>0.85004307547912739</v>
      </c>
      <c r="BL475" s="258">
        <f t="shared" si="2375"/>
        <v>0.82061201446862342</v>
      </c>
      <c r="BM475" s="311"/>
      <c r="BO475" s="258">
        <f>[11]National!CU399</f>
        <v>1.1879774285694218</v>
      </c>
      <c r="BP475" s="258">
        <f>[10]Commercial_Total!X401</f>
        <v>0.99389355643891342</v>
      </c>
      <c r="BQ475" s="258">
        <f>[12]Total_Industrial!AD405</f>
        <v>0.77653818753259318</v>
      </c>
      <c r="BR475" s="258">
        <f t="shared" si="2376"/>
        <v>1.0649063864255419</v>
      </c>
      <c r="CA475" s="83">
        <f t="shared" ref="CA475:CA477" si="2422">IF(FW475&gt;0,FW475,"NA")</f>
        <v>1.9127919407377594</v>
      </c>
      <c r="CB475" s="83">
        <f t="shared" si="2389"/>
        <v>0.64338981641085369</v>
      </c>
      <c r="CC475" s="83">
        <f t="shared" si="2390"/>
        <v>0.69406942131490068</v>
      </c>
      <c r="CD475" s="83">
        <f t="shared" ref="CD475:CD476" si="2423">IF(CN475=1,EL475,"NA")</f>
        <v>0.77430109645361656</v>
      </c>
      <c r="CE475" s="83">
        <f t="shared" ref="CE475:CE476" si="2424">IF(CQ475&gt;0, FG475,"NA")</f>
        <v>0.94726135427007763</v>
      </c>
      <c r="CF475" s="83">
        <f t="shared" ref="CF475:CF476" si="2425">IF(CP475&gt;0,EW475, "NA")</f>
        <v>0.87514310539346285</v>
      </c>
      <c r="CG475" s="84">
        <f t="shared" ref="CG475:CG476" si="2426">IF(ISERR(CR475),"NA ", CR475)</f>
        <v>1.2277968159585622</v>
      </c>
      <c r="CH475" s="84">
        <f t="shared" si="2391"/>
        <v>1.3276103954036627</v>
      </c>
      <c r="CI475" s="9"/>
      <c r="CJ475" s="84">
        <f t="shared" ref="CJ475:CJ476" si="2427">IF(ISERR(CS475),"NA ", CS475)</f>
        <v>0.73346550523945886</v>
      </c>
      <c r="CK475" s="26"/>
      <c r="CL475" s="87">
        <f t="shared" ref="CL475:CL476" si="2428">AR475*AS475*AT475*AU475</f>
        <v>0.75243053219752298</v>
      </c>
      <c r="CM475" s="87">
        <f t="shared" ref="CM475:CM476" si="2429">AZ475*BA475*BB475*BC475</f>
        <v>7.8099915102041958E-4</v>
      </c>
      <c r="CN475" s="92">
        <f t="shared" ref="CN475:CN476" si="2430">IF(ISERR(CL475),0,IF(CL475&lt;0.0001,0,1))</f>
        <v>1</v>
      </c>
      <c r="CO475" s="92">
        <f t="shared" ref="CO475:CO476" si="2431">IF(ISERR(CM475),0,IF(CM475&lt;0.0001,0,1))</f>
        <v>1</v>
      </c>
      <c r="CP475" s="5">
        <f t="shared" ref="CP475:CP476" si="2432">IF(BI475*BJ475*BK475*BL475&gt;0,1,0)</f>
        <v>1</v>
      </c>
      <c r="CQ475" s="91">
        <f t="shared" ref="CQ475:CQ476" si="2433">IF(BO475*BP475*BQ475*BR475&gt;0,1,0)</f>
        <v>1</v>
      </c>
      <c r="CR475" s="37">
        <f t="shared" ref="CR475:CR476" si="2434">CA475*CD475*CE475*CF475</f>
        <v>1.2277968159585622</v>
      </c>
      <c r="CS475">
        <f t="shared" ref="CS475:CS476" si="2435">CD475*CE475</f>
        <v>0.73346550523945886</v>
      </c>
      <c r="CT475" s="84">
        <f t="shared" ref="CT475:CT476" si="2436">IF(CO475=1,EB475,"NA ")</f>
        <v>0.93107696590606304</v>
      </c>
      <c r="CU475" s="205"/>
      <c r="CV475" s="244"/>
      <c r="CW475" s="5"/>
      <c r="CX475" s="26">
        <f t="shared" si="2399"/>
        <v>0.23842275393880133</v>
      </c>
      <c r="CY475" s="26">
        <f t="shared" si="2400"/>
        <v>0.19840364656790616</v>
      </c>
      <c r="CZ475" s="26">
        <f t="shared" si="2401"/>
        <v>0.288883122044928</v>
      </c>
      <c r="DA475" s="26">
        <f t="shared" si="2392"/>
        <v>0.27429047744836438</v>
      </c>
      <c r="DB475" s="26"/>
      <c r="DC475">
        <f t="shared" ref="DC475:DC476" si="2437">SUM(CX475:DA475)</f>
        <v>0.99999999999999978</v>
      </c>
      <c r="DE475" s="26">
        <f t="shared" ref="DE475:DE476" si="2438">(CX475-CX474)/LN(CX475/CX474)</f>
        <v>0.23779069286859486</v>
      </c>
      <c r="DF475" s="26">
        <f t="shared" ref="DF475:DF476" si="2439">(CY475-CY474)/LN(CY475/CY474)</f>
        <v>0.19753145865756214</v>
      </c>
      <c r="DG475" s="26">
        <f t="shared" ref="DG475:DG476" si="2440">(CZ475-CZ474)/LN(CZ475/CZ474)</f>
        <v>0.28550800998354892</v>
      </c>
      <c r="DH475" s="26">
        <f t="shared" ref="DH475:DH476" si="2441">(DA475-DA474)/LN(DA475/DA474)</f>
        <v>0.27912654766693717</v>
      </c>
      <c r="DI475" s="26"/>
      <c r="DJ475" s="26">
        <f t="shared" ref="DJ475:DJ476" si="2442">SUM(DE475:DH475)</f>
        <v>0.99995670917664303</v>
      </c>
      <c r="DK475" s="26"/>
      <c r="DL475" s="26">
        <f t="shared" ref="DL475:DL476" si="2443">DE475/$DJ475</f>
        <v>0.2378009874691375</v>
      </c>
      <c r="DM475" s="26">
        <f t="shared" ref="DM475:DM476" si="2444">DF475/$DJ475</f>
        <v>0.19754001032725516</v>
      </c>
      <c r="DN475" s="26">
        <f t="shared" ref="DN475:DN476" si="2445">DG475/$DJ475</f>
        <v>0.28552037039546851</v>
      </c>
      <c r="DO475" s="26">
        <f t="shared" ref="DO475:DO476" si="2446">DH475/$DJ475</f>
        <v>0.27913863180813886</v>
      </c>
      <c r="DP475" s="26"/>
      <c r="DQ475" s="26">
        <f t="shared" ref="DQ475:DQ476" si="2447">SUM(DL475:DO475)</f>
        <v>1</v>
      </c>
      <c r="DR475" s="26"/>
      <c r="DS475" s="26"/>
      <c r="DT475" s="26">
        <f t="shared" ref="DT475:DT476" si="2448">LN(AR475/AR474)</f>
        <v>-2.1515038563487306E-2</v>
      </c>
      <c r="DU475" s="26">
        <f t="shared" ref="DU475:DU476" si="2449">LN(AS475/AS474)</f>
        <v>-2.6011533095793342E-2</v>
      </c>
      <c r="DV475" s="26">
        <f t="shared" ref="DV475:DV476" si="2450">LN(AT475/AT474)</f>
        <v>7.0923652771545276E-2</v>
      </c>
      <c r="DW475" s="26">
        <f t="shared" ref="DW475:DW476" si="2451">LN(AU475/AU474)</f>
        <v>-4.7855839779003548E-3</v>
      </c>
      <c r="DX475" s="26"/>
      <c r="DZ475" s="26">
        <f t="shared" ref="DZ475:DZ476" si="2452">EXP(SUMPRODUCT($DL475:$DO475,DT475:DW475))</f>
        <v>1.008697293897848</v>
      </c>
      <c r="EA475" s="26">
        <f t="shared" ref="EA475:EA476" si="2453">IF(ISERR(DZ475),EA474,DZ475*EA474)</f>
        <v>0.77412153408734019</v>
      </c>
      <c r="EB475" s="26">
        <f t="shared" ref="EB475:EB476" si="2454">EA475/EB$154</f>
        <v>0.93107696590606304</v>
      </c>
      <c r="ED475" s="26">
        <f t="shared" ref="ED475:ED476" si="2455">LN(AZ475/AZ474)</f>
        <v>2.8097608719153112E-2</v>
      </c>
      <c r="EE475" s="26">
        <f t="shared" ref="EE475:EE476" si="2456">LN(BA475/BA474)</f>
        <v>3.6100609077679244E-2</v>
      </c>
      <c r="EF475" s="26">
        <f t="shared" ref="EF475:EF476" si="2457">LN(BB475/BB474)</f>
        <v>-4.610207597617734E-2</v>
      </c>
      <c r="EG475" s="26">
        <f t="shared" ref="EG475:EG476" si="2458">LN(BC475/BC474)</f>
        <v>-2.8797171556481743E-2</v>
      </c>
      <c r="EH475" s="26"/>
      <c r="EJ475" s="26">
        <f t="shared" ref="EJ475:EJ476" si="2459">EXP(SUMPRODUCT($DL475:$DO475,ED475:EG475))</f>
        <v>0.99263869700802831</v>
      </c>
      <c r="EK475" s="26">
        <f t="shared" ref="EK475:EK476" si="2460">IF(ISERR(EJ475),EK474,EJ475*EK474)</f>
        <v>0.67755718983480029</v>
      </c>
      <c r="EL475" s="26">
        <f t="shared" si="2394"/>
        <v>0.77430109645361656</v>
      </c>
      <c r="EM475" s="26">
        <v>0.83328366884709393</v>
      </c>
      <c r="EO475" s="26">
        <f t="shared" ref="EO475:EO476" si="2461">LN(BI475/BI474)</f>
        <v>-2.1012387124583785E-2</v>
      </c>
      <c r="EP475" s="26">
        <f t="shared" ref="EP475:EP476" si="2462">LN(BJ475/BJ474)</f>
        <v>-2.2646693842563646E-2</v>
      </c>
      <c r="EQ475" s="26">
        <f t="shared" ref="EQ475:EQ476" si="2463">LN(BK475/BK474)</f>
        <v>-6.5545312859033519E-3</v>
      </c>
      <c r="ER475" s="26">
        <f t="shared" ref="ER475:ER476" si="2464">LN(BL475/BL474)</f>
        <v>-2.2138046344550534E-3</v>
      </c>
      <c r="EU475" s="26">
        <f t="shared" ref="EU475:EU476" si="2465">EXP(SUMPRODUCT($DL475:$DO475,EO475:ER475))</f>
        <v>0.98811142906416849</v>
      </c>
      <c r="EV475" s="26">
        <f t="shared" ref="EV475:EV476" si="2466">IF(ISERR(EU475),EV474,EU475*EV474)</f>
        <v>0.73533738629765988</v>
      </c>
      <c r="EW475" s="26">
        <f t="shared" si="2395"/>
        <v>0.87514310539346285</v>
      </c>
      <c r="EX475" s="26"/>
      <c r="EY475" s="26">
        <f t="shared" ref="EY475:EY476" si="2467">LN(BO475/BO474)</f>
        <v>-5.0265143890324991E-4</v>
      </c>
      <c r="EZ475" s="26">
        <f t="shared" ref="EZ475:EZ476" si="2468">LN(BP475/BP474)</f>
        <v>-3.3648392532298218E-3</v>
      </c>
      <c r="FA475" s="26">
        <f t="shared" ref="FA475:FA476" si="2469">LN(BQ475/BQ474)</f>
        <v>-3.662726125403392E-2</v>
      </c>
      <c r="FB475" s="26">
        <f t="shared" ref="FB475:FB476" si="2470">LN(BR475/BR474)</f>
        <v>-2.5717793434449519E-3</v>
      </c>
      <c r="FC475" s="26"/>
      <c r="FD475" s="26"/>
      <c r="FE475" s="26">
        <f t="shared" ref="FE475:FE476" si="2471">EXP(SUMPRODUCT($DL475:$DO475,EY475:FB475))</f>
        <v>0.98811130217456156</v>
      </c>
      <c r="FF475" s="26">
        <f t="shared" ref="FF475:FF476" si="2472">IF(ISERR(FE475),FF474,FE475*FF474)</f>
        <v>0.99122615599812525</v>
      </c>
      <c r="FG475" s="26">
        <f t="shared" si="2396"/>
        <v>0.94726135427007763</v>
      </c>
      <c r="FW475" s="26">
        <f t="shared" si="2397"/>
        <v>1.9127919407377594</v>
      </c>
      <c r="FY475" s="8">
        <f t="shared" si="2360"/>
        <v>60</v>
      </c>
      <c r="FZ475" t="b">
        <f t="shared" ref="FZ475:FZ476" si="2473">(FY475+Begin_year_chart1&lt;=End_year_chart1)</f>
        <v>0</v>
      </c>
    </row>
    <row r="476" spans="1:182" x14ac:dyDescent="0.2">
      <c r="A476" t="s">
        <v>563</v>
      </c>
      <c r="B476" s="1">
        <f t="shared" si="2334"/>
        <v>2010</v>
      </c>
      <c r="C476" s="42">
        <f t="shared" si="2414"/>
        <v>21894.848999999998</v>
      </c>
      <c r="D476" s="42">
        <f t="shared" si="2414"/>
        <v>18058.814999999999</v>
      </c>
      <c r="E476" s="42">
        <f t="shared" si="2414"/>
        <v>30577.916000000001</v>
      </c>
      <c r="F476" s="42">
        <f t="shared" si="2414"/>
        <v>26978.409</v>
      </c>
      <c r="G476" s="42"/>
      <c r="H476" s="42">
        <f t="shared" si="2415"/>
        <v>97509.989000000001</v>
      </c>
      <c r="I476" s="311"/>
      <c r="J476" s="311"/>
      <c r="K476" s="525"/>
      <c r="L476" s="42">
        <f>[11]National!H400</f>
        <v>22825.229914376745</v>
      </c>
      <c r="M476" s="42">
        <f>[10]Commercial_Total!D402</f>
        <v>18470.349620698664</v>
      </c>
      <c r="N476" s="42">
        <f>[12]Total_Industrial!F406</f>
        <v>26668.867474958959</v>
      </c>
      <c r="O476" s="42">
        <f t="shared" si="2363"/>
        <v>25568.133429390113</v>
      </c>
      <c r="P476" s="42"/>
      <c r="Q476" s="42">
        <f t="shared" si="2416"/>
        <v>93532.580439424477</v>
      </c>
      <c r="R476" s="27"/>
      <c r="S476" s="27"/>
      <c r="T476" s="51">
        <f t="shared" si="2365"/>
        <v>1.042493141394889</v>
      </c>
      <c r="U476" s="51">
        <f t="shared" si="2366"/>
        <v>1.0227885728215647</v>
      </c>
      <c r="V476" s="51">
        <f t="shared" si="2367"/>
        <v>0.8721610548919998</v>
      </c>
      <c r="W476" s="51">
        <f t="shared" si="2368"/>
        <v>0.94772576949923593</v>
      </c>
      <c r="X476" s="311"/>
      <c r="Y476" s="51">
        <f t="shared" si="2369"/>
        <v>0.95921024500807273</v>
      </c>
      <c r="AA476" s="231">
        <f t="shared" si="2370"/>
        <v>113221.31231047997</v>
      </c>
      <c r="AB476" s="231">
        <f t="shared" si="2306"/>
        <v>85045.216257885739</v>
      </c>
      <c r="AC476" s="231">
        <f t="shared" ref="AC476:AD480" si="2474">AC145</f>
        <v>2979.83806546912</v>
      </c>
      <c r="AD476" s="277">
        <f t="shared" si="2474"/>
        <v>1.5249095632764154</v>
      </c>
      <c r="AE476" s="23"/>
      <c r="AF476" s="42">
        <f t="shared" si="2381"/>
        <v>15598.8</v>
      </c>
      <c r="AI476" s="267">
        <f t="shared" si="2382"/>
        <v>201.59835148160531</v>
      </c>
      <c r="AJ476" s="267">
        <f t="shared" si="2383"/>
        <v>217.18269919721698</v>
      </c>
      <c r="AK476" s="267">
        <f t="shared" si="2372"/>
        <v>8.9497707221081626</v>
      </c>
      <c r="AL476" s="51">
        <f t="shared" si="2384"/>
        <v>16.766983462582864</v>
      </c>
      <c r="AO476" s="34">
        <f t="shared" si="2385"/>
        <v>5.9961394747945018</v>
      </c>
      <c r="AP476" s="34">
        <f t="shared" si="2398"/>
        <v>6.2511211759878966</v>
      </c>
      <c r="AR476" s="26">
        <f t="shared" si="2386"/>
        <v>1.0928900094782923</v>
      </c>
      <c r="AS476" s="26">
        <f t="shared" si="2387"/>
        <v>1.1003572968007309</v>
      </c>
      <c r="AT476" s="26">
        <f t="shared" si="2373"/>
        <v>0.74139249991045142</v>
      </c>
      <c r="AU476" s="26">
        <f t="shared" si="2374"/>
        <v>0.86506897948523953</v>
      </c>
      <c r="AV476" s="26"/>
      <c r="AW476" s="26">
        <f t="shared" si="2388"/>
        <v>0.69388550449043973</v>
      </c>
      <c r="AZ476" s="34">
        <f t="shared" si="2417"/>
        <v>7.2583347636023268</v>
      </c>
      <c r="BA476" s="34">
        <f t="shared" si="2418"/>
        <v>5.4520358141578678</v>
      </c>
      <c r="BB476" s="34">
        <f t="shared" si="2419"/>
        <v>0.19102995521893479</v>
      </c>
      <c r="BC476" s="368">
        <f t="shared" si="2311"/>
        <v>9.7758132886915361E-5</v>
      </c>
      <c r="BE476" s="26">
        <f t="shared" si="2420"/>
        <v>1.0928900094782923</v>
      </c>
      <c r="BF476" s="26">
        <f t="shared" si="2421"/>
        <v>1.0928900094782923</v>
      </c>
      <c r="BG476" s="26"/>
      <c r="BI476" s="258">
        <f>[11]National!CQ400</f>
        <v>0.89530905880877054</v>
      </c>
      <c r="BJ476" s="258">
        <f>[10]Commercial_Total!Y402</f>
        <v>1.1074456733934548</v>
      </c>
      <c r="BK476" s="258">
        <f>[12]Total_Industrial!Z406</f>
        <v>0.83877537850254813</v>
      </c>
      <c r="BL476" s="258">
        <f t="shared" si="2375"/>
        <v>0.82189126265380541</v>
      </c>
      <c r="BM476" s="311"/>
      <c r="BO476" s="258">
        <f>[11]National!CU400</f>
        <v>1.220684632558513</v>
      </c>
      <c r="BP476" s="258">
        <f>[10]Commercial_Total!X402</f>
        <v>0.99359934598777766</v>
      </c>
      <c r="BQ476" s="258">
        <f>[12]Total_Industrial!AD406</f>
        <v>0.77881145296025489</v>
      </c>
      <c r="BR476" s="258">
        <f t="shared" si="2376"/>
        <v>1.0525345855265775</v>
      </c>
      <c r="CA476" s="83">
        <f t="shared" si="2422"/>
        <v>1.9618417577442113</v>
      </c>
      <c r="CB476" s="83">
        <f t="shared" si="2389"/>
        <v>0.65112796828738984</v>
      </c>
      <c r="CC476" s="83">
        <f t="shared" si="2390"/>
        <v>0.68843108573790834</v>
      </c>
      <c r="CD476" s="83">
        <f t="shared" si="2423"/>
        <v>0.76403596324134981</v>
      </c>
      <c r="CE476" s="83">
        <f t="shared" si="2424"/>
        <v>0.95118349695278426</v>
      </c>
      <c r="CF476" s="83">
        <f t="shared" si="2425"/>
        <v>0.87427181834735079</v>
      </c>
      <c r="CG476" s="84">
        <f t="shared" si="2426"/>
        <v>1.2464893195001143</v>
      </c>
      <c r="CH476" s="84">
        <f t="shared" si="2391"/>
        <v>1.350592851329814</v>
      </c>
      <c r="CI476" s="9"/>
      <c r="CJ476" s="84">
        <f t="shared" si="2427"/>
        <v>0.72673839931359607</v>
      </c>
      <c r="CK476" s="26"/>
      <c r="CL476" s="87">
        <f t="shared" si="2428"/>
        <v>0.77127474508033023</v>
      </c>
      <c r="CM476" s="87">
        <f t="shared" si="2429"/>
        <v>7.3900957724297575E-4</v>
      </c>
      <c r="CN476" s="92">
        <f t="shared" si="2430"/>
        <v>1</v>
      </c>
      <c r="CO476" s="92">
        <f t="shared" si="2431"/>
        <v>1</v>
      </c>
      <c r="CP476" s="5">
        <f t="shared" si="2432"/>
        <v>1</v>
      </c>
      <c r="CQ476" s="91">
        <f t="shared" si="2433"/>
        <v>1</v>
      </c>
      <c r="CR476" s="37">
        <f t="shared" si="2434"/>
        <v>1.2464893195001143</v>
      </c>
      <c r="CS476">
        <f t="shared" si="2435"/>
        <v>0.72673839931359607</v>
      </c>
      <c r="CT476" s="84">
        <f t="shared" si="2436"/>
        <v>0.93592105380705093</v>
      </c>
      <c r="CU476" s="205"/>
      <c r="CV476" s="244"/>
      <c r="CW476" s="5"/>
      <c r="CX476" s="26">
        <f t="shared" si="2399"/>
        <v>0.24403507106445435</v>
      </c>
      <c r="CY476" s="26">
        <f t="shared" si="2400"/>
        <v>0.19747503526496649</v>
      </c>
      <c r="CZ476" s="26">
        <f t="shared" si="2401"/>
        <v>0.28512917477168087</v>
      </c>
      <c r="DA476" s="26">
        <f t="shared" si="2392"/>
        <v>0.27336071889889835</v>
      </c>
      <c r="DB476" s="26"/>
      <c r="DC476">
        <f t="shared" si="2437"/>
        <v>1</v>
      </c>
      <c r="DE476" s="26">
        <f t="shared" si="2438"/>
        <v>0.24121803098390771</v>
      </c>
      <c r="DF476" s="26">
        <f t="shared" si="2439"/>
        <v>0.19793897787582981</v>
      </c>
      <c r="DG476" s="26">
        <f t="shared" si="2440"/>
        <v>0.28700205666063661</v>
      </c>
      <c r="DH476" s="26">
        <f t="shared" si="2441"/>
        <v>0.27382533509510271</v>
      </c>
      <c r="DI476" s="26"/>
      <c r="DJ476" s="26">
        <f t="shared" si="2442"/>
        <v>0.99998440061547678</v>
      </c>
      <c r="DK476" s="26"/>
      <c r="DL476" s="26">
        <f t="shared" si="2443"/>
        <v>0.24122179389542606</v>
      </c>
      <c r="DM476" s="26">
        <f t="shared" si="2444"/>
        <v>0.19794206565022521</v>
      </c>
      <c r="DN476" s="26">
        <f t="shared" si="2445"/>
        <v>0.28700653378591778</v>
      </c>
      <c r="DO476" s="26">
        <f t="shared" si="2446"/>
        <v>0.27382960666843098</v>
      </c>
      <c r="DP476" s="26"/>
      <c r="DQ476" s="26">
        <f t="shared" si="2447"/>
        <v>1</v>
      </c>
      <c r="DR476" s="26"/>
      <c r="DS476" s="26"/>
      <c r="DT476" s="26">
        <f t="shared" si="2448"/>
        <v>3.1248624779535723E-2</v>
      </c>
      <c r="DU476" s="26">
        <f t="shared" si="2449"/>
        <v>6.8821005387341939E-3</v>
      </c>
      <c r="DV476" s="26">
        <f t="shared" si="2450"/>
        <v>-3.2666751905917864E-3</v>
      </c>
      <c r="DW476" s="26">
        <f t="shared" si="2451"/>
        <v>-1.0128067384913442E-2</v>
      </c>
      <c r="DX476" s="26"/>
      <c r="DZ476" s="26">
        <f t="shared" si="2452"/>
        <v>1.0052026718288256</v>
      </c>
      <c r="EA476" s="26">
        <f t="shared" si="2453"/>
        <v>0.77814903438482363</v>
      </c>
      <c r="EB476" s="26">
        <f t="shared" si="2454"/>
        <v>0.93592105380705093</v>
      </c>
      <c r="ED476" s="26">
        <f t="shared" si="2455"/>
        <v>-1.6138817349692854E-2</v>
      </c>
      <c r="EE476" s="26">
        <f t="shared" si="2456"/>
        <v>-1.9730268863807514E-2</v>
      </c>
      <c r="EF476" s="26">
        <f t="shared" si="2457"/>
        <v>-1.7969953128695593E-2</v>
      </c>
      <c r="EG476" s="26">
        <f t="shared" si="2458"/>
        <v>-1.424142857567023E-3</v>
      </c>
      <c r="EH476" s="26"/>
      <c r="EJ476" s="26">
        <f t="shared" si="2459"/>
        <v>0.98674271125369417</v>
      </c>
      <c r="EK476" s="26">
        <f t="shared" si="2460"/>
        <v>0.66857461852702482</v>
      </c>
      <c r="EL476" s="26">
        <f t="shared" si="2394"/>
        <v>0.76403596324134981</v>
      </c>
      <c r="EM476" s="26">
        <v>0.83328366884709393</v>
      </c>
      <c r="EO476" s="26">
        <f t="shared" si="2461"/>
        <v>4.0889704447264023E-3</v>
      </c>
      <c r="EP476" s="26">
        <f t="shared" si="2462"/>
        <v>7.1781624294967672E-3</v>
      </c>
      <c r="EQ476" s="26">
        <f t="shared" si="2463"/>
        <v>-1.3344079877331863E-2</v>
      </c>
      <c r="ER476" s="26">
        <f t="shared" si="2464"/>
        <v>1.5576814508207733E-3</v>
      </c>
      <c r="EU476" s="26">
        <f t="shared" si="2465"/>
        <v>0.99900440620426267</v>
      </c>
      <c r="EV476" s="26">
        <f t="shared" si="2466"/>
        <v>0.73460528895808819</v>
      </c>
      <c r="EW476" s="26">
        <f t="shared" si="2395"/>
        <v>0.87427181834735079</v>
      </c>
      <c r="EX476" s="26"/>
      <c r="EY476" s="26">
        <f t="shared" si="2467"/>
        <v>2.7159654334808849E-2</v>
      </c>
      <c r="EZ476" s="26">
        <f t="shared" si="2468"/>
        <v>-2.9606189076257971E-4</v>
      </c>
      <c r="FA476" s="26">
        <f t="shared" si="2469"/>
        <v>2.9231588669267716E-3</v>
      </c>
      <c r="FB476" s="26">
        <f t="shared" si="2470"/>
        <v>-1.1685748835734094E-2</v>
      </c>
      <c r="FC476" s="26"/>
      <c r="FD476" s="26"/>
      <c r="FE476" s="26">
        <f t="shared" si="2471"/>
        <v>1.0041405074376004</v>
      </c>
      <c r="FF476" s="26">
        <f t="shared" si="2472"/>
        <v>0.99533033526937953</v>
      </c>
      <c r="FG476" s="26">
        <f t="shared" si="2396"/>
        <v>0.95118349695278426</v>
      </c>
      <c r="FW476" s="26">
        <f t="shared" si="2397"/>
        <v>1.9618417577442113</v>
      </c>
      <c r="FY476" s="8">
        <f t="shared" si="2360"/>
        <v>61</v>
      </c>
      <c r="FZ476" t="b">
        <f t="shared" si="2473"/>
        <v>0</v>
      </c>
    </row>
    <row r="477" spans="1:182" x14ac:dyDescent="0.2">
      <c r="A477" t="s">
        <v>563</v>
      </c>
      <c r="B477" s="312">
        <f t="shared" si="2334"/>
        <v>2011</v>
      </c>
      <c r="C477" s="42">
        <f t="shared" si="2414"/>
        <v>21381.888999999999</v>
      </c>
      <c r="D477" s="42">
        <f t="shared" si="2414"/>
        <v>17981.563999999998</v>
      </c>
      <c r="E477" s="42">
        <f t="shared" si="2414"/>
        <v>30880.617999999999</v>
      </c>
      <c r="F477" s="42">
        <f t="shared" si="2414"/>
        <v>26598.633000000002</v>
      </c>
      <c r="G477" s="42"/>
      <c r="H477" s="42">
        <f t="shared" si="2415"/>
        <v>96842.703999999998</v>
      </c>
      <c r="I477" s="312"/>
      <c r="J477" s="312"/>
      <c r="K477" s="525"/>
      <c r="L477" s="42">
        <f>[11]National!H401</f>
        <v>22405.856135340811</v>
      </c>
      <c r="M477" s="42">
        <f>[10]Commercial_Total!D403</f>
        <v>18488.532024876473</v>
      </c>
      <c r="N477" s="42">
        <f>[12]Total_Industrial!F407</f>
        <v>25724.376357368303</v>
      </c>
      <c r="O477" s="42">
        <f t="shared" si="2363"/>
        <v>25363.466209139027</v>
      </c>
      <c r="P477" s="42"/>
      <c r="Q477" s="42">
        <f t="shared" si="2416"/>
        <v>91982.230726724607</v>
      </c>
      <c r="R477" s="27"/>
      <c r="S477" s="27"/>
      <c r="T477" s="51">
        <f t="shared" si="2365"/>
        <v>1.0478894608114753</v>
      </c>
      <c r="U477" s="51">
        <f t="shared" si="2366"/>
        <v>1.0281937669535572</v>
      </c>
      <c r="V477" s="51">
        <f t="shared" si="2367"/>
        <v>0.83302660449892241</v>
      </c>
      <c r="W477" s="51">
        <f t="shared" si="2368"/>
        <v>0.95356277178376148</v>
      </c>
      <c r="X477" s="312"/>
      <c r="Y477" s="51">
        <f t="shared" si="2369"/>
        <v>0.94981064063147813</v>
      </c>
      <c r="Z477" s="369"/>
      <c r="AA477" s="231">
        <f t="shared" si="2370"/>
        <v>114196.36643876518</v>
      </c>
      <c r="AB477" s="231">
        <f t="shared" si="2306"/>
        <v>85442.950396469867</v>
      </c>
      <c r="AC477" s="231">
        <f t="shared" si="2474"/>
        <v>2984.0845693855226</v>
      </c>
      <c r="AD477" s="277">
        <f t="shared" si="2474"/>
        <v>1.5206300488426157</v>
      </c>
      <c r="AE477" s="23"/>
      <c r="AF477" s="42">
        <f t="shared" si="2381"/>
        <v>15840.7</v>
      </c>
      <c r="AG477" s="369"/>
      <c r="AH477" s="369"/>
      <c r="AI477" s="267">
        <f t="shared" si="2382"/>
        <v>196.20463272231493</v>
      </c>
      <c r="AJ477" s="267">
        <f t="shared" si="2383"/>
        <v>216.38452252744702</v>
      </c>
      <c r="AK477" s="267">
        <f t="shared" si="2372"/>
        <v>8.6205252429107322</v>
      </c>
      <c r="AL477" s="51">
        <f t="shared" si="2384"/>
        <v>16.679577145304808</v>
      </c>
      <c r="AM477" s="369"/>
      <c r="AO477" s="371">
        <f t="shared" si="2385"/>
        <v>5.8067024012022577</v>
      </c>
      <c r="AP477" s="371">
        <f t="shared" si="2398"/>
        <v>6.1135369017783301</v>
      </c>
      <c r="AQ477" s="369"/>
      <c r="AR477" s="26">
        <f t="shared" ref="AR477" si="2475">AI477/AI$486</f>
        <v>1.0636499819550416</v>
      </c>
      <c r="AS477" s="26">
        <f t="shared" ref="AS477" si="2476">AJ477/AJ$486</f>
        <v>1.0963133304720873</v>
      </c>
      <c r="AT477" s="26">
        <f t="shared" ref="AT477" si="2477">AK477/AK$486</f>
        <v>0.71411804378350174</v>
      </c>
      <c r="AU477" s="26">
        <f t="shared" ref="AU477" si="2478">AL477/AL$486</f>
        <v>0.86055937321903031</v>
      </c>
      <c r="AV477" s="26"/>
      <c r="AW477" s="26">
        <f t="shared" si="2388"/>
        <v>0.67196345949277037</v>
      </c>
      <c r="AZ477" s="371">
        <f t="shared" ref="AZ477" si="2479">AA477/$AF477</f>
        <v>7.2090479864377945</v>
      </c>
      <c r="BA477" s="371">
        <f t="shared" ref="BA477" si="2480">AB477/$AF477</f>
        <v>5.3938872901115396</v>
      </c>
      <c r="BB477" s="371">
        <f t="shared" ref="BB477" si="2481">AC477/$AF477</f>
        <v>0.18838085244878841</v>
      </c>
      <c r="BC477" s="368">
        <f t="shared" si="2311"/>
        <v>9.5995129561358758E-5</v>
      </c>
      <c r="BE477" s="26">
        <f t="shared" ref="BE477:BG477" si="2482">BI477*BO477</f>
        <v>1.0636499819550416</v>
      </c>
      <c r="BF477" s="26">
        <f t="shared" si="2482"/>
        <v>1.0963133304720871</v>
      </c>
      <c r="BG477" s="26">
        <f t="shared" si="2482"/>
        <v>0.65418495059745874</v>
      </c>
      <c r="BI477" s="258">
        <f>[11]National!CQ401</f>
        <v>0.88465356145141105</v>
      </c>
      <c r="BJ477" s="258">
        <f>[10]Commercial_Total!Y403</f>
        <v>1.1020608667084084</v>
      </c>
      <c r="BK477" s="258">
        <f>[12]Total_Industrial!Z407</f>
        <v>0.85427901471077439</v>
      </c>
      <c r="BL477" s="258">
        <f t="shared" si="2375"/>
        <v>0.82678823479088359</v>
      </c>
      <c r="BM477" s="312"/>
      <c r="BO477" s="258">
        <f>[11]National!CU401</f>
        <v>1.2023350476427848</v>
      </c>
      <c r="BP477" s="258">
        <f>[10]Commercial_Total!X403</f>
        <v>0.99478473793059385</v>
      </c>
      <c r="BQ477" s="258">
        <f>[12]Total_Industrial!AD407</f>
        <v>0.76577434226093022</v>
      </c>
      <c r="BR477" s="258">
        <f t="shared" si="2376"/>
        <v>1.0408461768165911</v>
      </c>
      <c r="CA477" s="83">
        <f t="shared" si="2422"/>
        <v>1.9922652211643672</v>
      </c>
      <c r="CB477" s="83">
        <f t="shared" ref="CB477" si="2483">IF(ISERR(AP477),"NA ", AP477/AP$154)</f>
        <v>0.63679694407392751</v>
      </c>
      <c r="CC477" s="83">
        <f t="shared" ref="CC477" si="2484">IF(ISERR(AO477),"NA ",IF(AO477&gt;0, AO477/AO$154,"NA"))</f>
        <v>0.66668136313716941</v>
      </c>
      <c r="CD477" s="83">
        <f t="shared" ref="CD477" si="2485">IF(CN477=1,EL477,"NA")</f>
        <v>0.7543656225538321</v>
      </c>
      <c r="CE477" s="83">
        <f t="shared" ref="CE477" si="2486">IF(CQ477&gt;0, FG477,"NA")</f>
        <v>0.94050637987581442</v>
      </c>
      <c r="CF477" s="83">
        <f t="shared" ref="CF477" si="2487">IF(CP477&gt;0,EW477, "NA")</f>
        <v>0.87682203032472317</v>
      </c>
      <c r="CG477" s="84">
        <f t="shared" ref="CG477" si="2488">IF(ISERR(CR477),"NA ", CR477)</f>
        <v>1.2393736009425003</v>
      </c>
      <c r="CH477" s="84">
        <f t="shared" si="2391"/>
        <v>1.3282060933766346</v>
      </c>
      <c r="CI477" s="9"/>
      <c r="CJ477" s="84">
        <f t="shared" ref="CJ477" si="2489">IF(ISERR(CS477),"NA ", CS477)</f>
        <v>0.70948568077086971</v>
      </c>
      <c r="CK477" s="26"/>
      <c r="CL477" s="87">
        <f t="shared" ref="CL477" si="2490">AR477*AS477*AT477*AU477</f>
        <v>0.71661233253307532</v>
      </c>
      <c r="CM477" s="87">
        <f t="shared" ref="CM477" si="2491">AZ477*BA477*BB477*BC477</f>
        <v>7.0317875424053575E-4</v>
      </c>
      <c r="CN477" s="92">
        <f t="shared" ref="CN477" si="2492">IF(ISERR(CL477),0,IF(CL477&lt;0.0001,0,1))</f>
        <v>1</v>
      </c>
      <c r="CO477" s="92">
        <f t="shared" ref="CO477" si="2493">IF(ISERR(CM477),0,IF(CM477&lt;0.0001,0,1))</f>
        <v>1</v>
      </c>
      <c r="CP477" s="5">
        <f t="shared" ref="CP477" si="2494">IF(BI477*BJ477*BK477*BL477&gt;0,1,0)</f>
        <v>1</v>
      </c>
      <c r="CQ477" s="91">
        <f t="shared" ref="CQ477" si="2495">IF(BO477*BP477*BQ477*BR477&gt;0,1,0)</f>
        <v>1</v>
      </c>
      <c r="CR477" s="37">
        <f t="shared" ref="CR477" si="2496">CA477*CD477*CE477*CF477</f>
        <v>1.2393736009425003</v>
      </c>
      <c r="CS477" s="369">
        <f t="shared" ref="CS477" si="2497">CD477*CE477</f>
        <v>0.70948568077086971</v>
      </c>
      <c r="CT477" s="84">
        <f t="shared" ref="CT477" si="2498">IF(CO477=1,EB477,"NA ")</f>
        <v>0.91797102188636615</v>
      </c>
      <c r="CU477" s="205"/>
      <c r="CV477" s="244"/>
      <c r="CW477" s="5"/>
      <c r="CX477" s="26">
        <f t="shared" si="2399"/>
        <v>0.24358896232803573</v>
      </c>
      <c r="CY477" s="26">
        <f t="shared" si="2400"/>
        <v>0.2010011268350855</v>
      </c>
      <c r="CZ477" s="26">
        <f t="shared" si="2401"/>
        <v>0.27966680253487608</v>
      </c>
      <c r="DA477" s="26">
        <f t="shared" si="2392"/>
        <v>0.27574310830200272</v>
      </c>
      <c r="DB477" s="26"/>
      <c r="DC477" s="369">
        <f t="shared" ref="DC477" si="2499">SUM(CX477:DA477)</f>
        <v>1</v>
      </c>
      <c r="DD477" s="369"/>
      <c r="DE477" s="26">
        <f t="shared" ref="DE477" si="2500">(CX477-CX476)/LN(CX477/CX476)</f>
        <v>0.24381194867489725</v>
      </c>
      <c r="DF477" s="26">
        <f t="shared" ref="DF477" si="2501">(CY477-CY476)/LN(CY477/CY476)</f>
        <v>0.1992328805794284</v>
      </c>
      <c r="DG477" s="26">
        <f t="shared" ref="DG477" si="2502">(CZ477-CZ476)/LN(CZ477/CZ476)</f>
        <v>0.28238918362871307</v>
      </c>
      <c r="DH477" s="26">
        <f t="shared" ref="DH477" si="2503">(DA477-DA476)/LN(DA477/DA476)</f>
        <v>0.27455019085164933</v>
      </c>
      <c r="DI477" s="26"/>
      <c r="DJ477" s="26">
        <f t="shared" ref="DJ477" si="2504">SUM(DE477:DH477)</f>
        <v>0.9999842037346881</v>
      </c>
      <c r="DK477" s="26"/>
      <c r="DL477" s="26">
        <f t="shared" ref="DL477" si="2505">DE477/$DJ477</f>
        <v>0.24381580005396214</v>
      </c>
      <c r="DM477" s="26">
        <f t="shared" ref="DM477" si="2506">DF477/$DJ477</f>
        <v>0.19923602776458266</v>
      </c>
      <c r="DN477" s="26">
        <f t="shared" ref="DN477" si="2507">DG477/$DJ477</f>
        <v>0.28239364439364228</v>
      </c>
      <c r="DO477" s="26">
        <f t="shared" ref="DO477" si="2508">DH477/$DJ477</f>
        <v>0.27455452778781286</v>
      </c>
      <c r="DP477" s="26"/>
      <c r="DQ477" s="26">
        <f t="shared" ref="DQ477" si="2509">SUM(DL477:DO477)</f>
        <v>0.99999999999999989</v>
      </c>
      <c r="DR477" s="26"/>
      <c r="DS477" s="26"/>
      <c r="DT477" s="26">
        <f t="shared" ref="DT477" si="2510">LN(AR477/AR476)</f>
        <v>-2.7119199892490696E-2</v>
      </c>
      <c r="DU477" s="26">
        <f t="shared" ref="DU477" si="2511">LN(AS477/AS476)</f>
        <v>-3.6819092010626875E-3</v>
      </c>
      <c r="DV477" s="26">
        <f t="shared" ref="DV477" si="2512">LN(AT477/AT476)</f>
        <v>-3.7481898445532742E-2</v>
      </c>
      <c r="DW477" s="26">
        <f t="shared" ref="DW477" si="2513">LN(AU477/AU476)</f>
        <v>-5.2266370393791867E-3</v>
      </c>
      <c r="DX477" s="26"/>
      <c r="DY477" s="369"/>
      <c r="DZ477" s="26">
        <f t="shared" ref="DZ477" si="2514">EXP(SUMPRODUCT($DL477:$DO477,DT477:DW477))</f>
        <v>0.98082099783131349</v>
      </c>
      <c r="EA477" s="26">
        <f t="shared" ref="EA477" si="2515">IF(ISERR(DZ477),EA476,DZ477*EA476)</f>
        <v>0.76322491236679579</v>
      </c>
      <c r="EB477" s="26">
        <f t="shared" ref="EB477" si="2516">EA477/EB$154</f>
        <v>0.91797102188636615</v>
      </c>
      <c r="EC477" s="369"/>
      <c r="ED477" s="26">
        <f t="shared" ref="ED477" si="2517">LN(AZ477/AZ476)</f>
        <v>-6.8135292596863215E-3</v>
      </c>
      <c r="EE477" s="26">
        <f t="shared" ref="EE477" si="2518">LN(BA477/BA476)</f>
        <v>-1.0722753726656318E-2</v>
      </c>
      <c r="EF477" s="26">
        <f t="shared" ref="EF477" si="2519">LN(BB477/BB476)</f>
        <v>-1.3964524816606099E-2</v>
      </c>
      <c r="EG477" s="26">
        <f t="shared" ref="EG477" si="2520">LN(BC477/BC476)</f>
        <v>-1.8198939848642428E-2</v>
      </c>
      <c r="EH477" s="26"/>
      <c r="EI477" s="369"/>
      <c r="EJ477" s="26">
        <f t="shared" ref="EJ477" si="2521">EXP(SUMPRODUCT($DL477:$DO477,ED477:EG477))</f>
        <v>0.98734308180142161</v>
      </c>
      <c r="EK477" s="26">
        <f t="shared" ref="EK477" si="2522">IF(ISERR(EJ477),EK476,EJ477*EK476)</f>
        <v>0.66011252427068257</v>
      </c>
      <c r="EL477" s="26">
        <f t="shared" si="2394"/>
        <v>0.7543656225538321</v>
      </c>
      <c r="EM477" s="26">
        <v>0.83328366884709393</v>
      </c>
      <c r="EN477" s="369"/>
      <c r="EO477" s="26">
        <f t="shared" ref="EO477" si="2523">LN(BI477/BI476)</f>
        <v>-1.1972863389470336E-2</v>
      </c>
      <c r="EP477" s="26">
        <f t="shared" ref="EP477" si="2524">LN(BJ477/BJ476)</f>
        <v>-4.874226211478077E-3</v>
      </c>
      <c r="EQ477" s="26">
        <f t="shared" ref="EQ477" si="2525">LN(BK477/BK476)</f>
        <v>1.8314910189550299E-2</v>
      </c>
      <c r="ER477" s="26">
        <f t="shared" ref="ER477" si="2526">LN(BL477/BL476)</f>
        <v>5.9404954639503517E-3</v>
      </c>
      <c r="ES477" s="369"/>
      <c r="ET477" s="369"/>
      <c r="EU477" s="26">
        <f t="shared" ref="EU477" si="2527">EXP(SUMPRODUCT($DL477:$DO477,EO477:ER477))</f>
        <v>1.0029169554866735</v>
      </c>
      <c r="EV477" s="26">
        <f t="shared" ref="EV477" si="2528">IF(ISERR(EU477),EV476,EU477*EV476)</f>
        <v>0.73674809988625389</v>
      </c>
      <c r="EW477" s="26">
        <f t="shared" ref="EW477" si="2529">EV477/EV$486</f>
        <v>0.87682203032472317</v>
      </c>
      <c r="EX477" s="26"/>
      <c r="EY477" s="26">
        <f t="shared" ref="EY477" si="2530">LN(BO477/BO476)</f>
        <v>-1.5146336503020351E-2</v>
      </c>
      <c r="EZ477" s="26">
        <f t="shared" ref="EZ477" si="2531">LN(BP477/BP476)</f>
        <v>1.1923170104155023E-3</v>
      </c>
      <c r="FA477" s="26">
        <f t="shared" ref="FA477" si="2532">LN(BQ477/BQ476)</f>
        <v>-1.6881445305677607E-2</v>
      </c>
      <c r="FB477" s="26">
        <f t="shared" ref="FB477" si="2533">LN(BR477/BR476)</f>
        <v>-1.1167132503329567E-2</v>
      </c>
      <c r="FC477" s="26"/>
      <c r="FD477" s="26"/>
      <c r="FE477" s="26">
        <f t="shared" ref="FE477" si="2534">EXP(SUMPRODUCT($DL477:$DO477,EY477:FB477))</f>
        <v>0.98877491345132129</v>
      </c>
      <c r="FF477" s="26">
        <f t="shared" ref="FF477" si="2535">IF(ISERR(FE477),FF476,FE477*FF476)</f>
        <v>0.98415766611145539</v>
      </c>
      <c r="FG477" s="26">
        <f t="shared" ref="FG477" si="2536">FF477/FF$486</f>
        <v>0.94050637987581442</v>
      </c>
      <c r="FW477" s="26">
        <f t="shared" si="2397"/>
        <v>1.9922652211643672</v>
      </c>
      <c r="FY477" s="5"/>
    </row>
    <row r="478" spans="1:182" s="485" customFormat="1" x14ac:dyDescent="0.2">
      <c r="A478" s="485" t="s">
        <v>563</v>
      </c>
      <c r="B478" s="498">
        <f t="shared" si="2334"/>
        <v>2012</v>
      </c>
      <c r="C478" s="42"/>
      <c r="D478" s="42"/>
      <c r="E478" s="42"/>
      <c r="F478" s="42"/>
      <c r="G478" s="42"/>
      <c r="H478" s="42"/>
      <c r="I478" s="498"/>
      <c r="J478" s="498"/>
      <c r="K478" s="525"/>
      <c r="L478" s="42">
        <f>[11]National!H402</f>
        <v>21075.50882453112</v>
      </c>
      <c r="M478" s="42">
        <f>[10]Commercial_Total!D404</f>
        <v>18137.317849566152</v>
      </c>
      <c r="N478" s="42">
        <f>[12]Total_Industrial!F408</f>
        <v>23188.138634905961</v>
      </c>
      <c r="O478" s="42"/>
      <c r="P478" s="42"/>
      <c r="Q478" s="42"/>
      <c r="R478" s="27"/>
      <c r="S478" s="27"/>
      <c r="T478" s="51"/>
      <c r="U478" s="51"/>
      <c r="V478" s="51"/>
      <c r="W478" s="51"/>
      <c r="X478" s="498"/>
      <c r="Y478" s="51"/>
      <c r="AA478" s="231">
        <f t="shared" si="2370"/>
        <v>114884.49557637289</v>
      </c>
      <c r="AB478" s="231">
        <f t="shared" si="2306"/>
        <v>85847.015945900828</v>
      </c>
      <c r="AC478" s="231">
        <f t="shared" si="2474"/>
        <v>3018.8470000000002</v>
      </c>
      <c r="AD478" s="277">
        <f t="shared" si="2474"/>
        <v>1.5237690458754298</v>
      </c>
      <c r="AE478" s="23"/>
      <c r="AF478" s="42"/>
      <c r="AI478" s="267"/>
      <c r="AJ478" s="267"/>
      <c r="AK478" s="267"/>
      <c r="AL478" s="51"/>
      <c r="AO478" s="371"/>
      <c r="AP478" s="371"/>
      <c r="AR478" s="26"/>
      <c r="AS478" s="26"/>
      <c r="AT478" s="26"/>
      <c r="AU478" s="26"/>
      <c r="AV478" s="26"/>
      <c r="AW478" s="26"/>
      <c r="AZ478" s="371"/>
      <c r="BA478" s="371"/>
      <c r="BB478" s="371"/>
      <c r="BC478" s="368"/>
      <c r="BE478" s="26"/>
      <c r="BF478" s="26"/>
      <c r="BG478" s="26"/>
      <c r="BI478" s="258">
        <f>[11]National!CQ402</f>
        <v>0.86593325997826076</v>
      </c>
      <c r="BJ478" s="258">
        <f>[10]Commercial_Total!Y404</f>
        <v>1.0895024742487538</v>
      </c>
      <c r="BK478" s="258">
        <f>[12]Total_Industrial!Z408</f>
        <v>0.86609946008305294</v>
      </c>
      <c r="BL478" s="258">
        <f t="shared" si="2375"/>
        <v>0.82070997171998439</v>
      </c>
      <c r="BM478" s="498"/>
      <c r="BO478" s="258">
        <f>[11]National!CU402</f>
        <v>1.1484754216403079</v>
      </c>
      <c r="BP478" s="258">
        <f>[10]Commercial_Total!X404</f>
        <v>0.98249000474494164</v>
      </c>
      <c r="BQ478" s="258">
        <f>[12]Total_Industrial!AD408</f>
        <v>0.731536968316571</v>
      </c>
      <c r="BR478" s="258">
        <f t="shared" si="2376"/>
        <v>1.0443960400659065</v>
      </c>
      <c r="CA478" s="83"/>
      <c r="CB478" s="83"/>
      <c r="CC478" s="83"/>
      <c r="CD478" s="83"/>
      <c r="CE478" s="83"/>
      <c r="CF478" s="83"/>
      <c r="CG478" s="84"/>
      <c r="CH478" s="84"/>
      <c r="CI478" s="9"/>
      <c r="CJ478" s="84"/>
      <c r="CK478" s="26"/>
      <c r="CL478" s="87"/>
      <c r="CM478" s="87"/>
      <c r="CN478" s="92"/>
      <c r="CO478" s="92"/>
      <c r="CP478" s="5"/>
      <c r="CQ478" s="5"/>
      <c r="CR478" s="37"/>
      <c r="CT478" s="84"/>
      <c r="CU478" s="205"/>
      <c r="CV478" s="244"/>
      <c r="CW478" s="5"/>
      <c r="CX478" s="26"/>
      <c r="CY478" s="26"/>
      <c r="CZ478" s="26"/>
      <c r="DA478" s="26"/>
      <c r="DB478" s="26"/>
      <c r="DE478" s="26"/>
      <c r="DF478" s="26"/>
      <c r="DG478" s="26"/>
      <c r="DH478" s="26"/>
      <c r="DI478" s="26"/>
      <c r="DJ478" s="26"/>
      <c r="DK478" s="26"/>
      <c r="DL478" s="26"/>
      <c r="DM478" s="26"/>
      <c r="DN478" s="26"/>
      <c r="DO478" s="26"/>
      <c r="DP478" s="26"/>
      <c r="DQ478" s="26"/>
      <c r="DR478" s="26"/>
      <c r="DS478" s="26"/>
      <c r="DT478" s="26"/>
      <c r="DU478" s="26"/>
      <c r="DV478" s="26"/>
      <c r="DW478" s="26"/>
      <c r="DX478" s="26"/>
      <c r="DZ478" s="26"/>
      <c r="EA478" s="26"/>
      <c r="EB478" s="26"/>
      <c r="ED478" s="26"/>
      <c r="EE478" s="26"/>
      <c r="EF478" s="26"/>
      <c r="EG478" s="26"/>
      <c r="EH478" s="26"/>
      <c r="EJ478" s="26"/>
      <c r="EK478" s="26"/>
      <c r="EL478" s="26"/>
      <c r="EM478" s="26"/>
      <c r="EO478" s="26"/>
      <c r="EP478" s="26"/>
      <c r="EQ478" s="26"/>
      <c r="ER478" s="26"/>
      <c r="EU478" s="26"/>
      <c r="EV478" s="26"/>
      <c r="EW478" s="26"/>
      <c r="EX478" s="26"/>
      <c r="EY478" s="26"/>
      <c r="EZ478" s="26"/>
      <c r="FA478" s="26"/>
      <c r="FB478" s="26"/>
      <c r="FC478" s="26"/>
      <c r="FD478" s="26"/>
      <c r="FE478" s="26"/>
      <c r="FF478" s="26"/>
      <c r="FG478" s="26"/>
      <c r="FW478" s="26"/>
      <c r="FY478" s="5"/>
    </row>
    <row r="479" spans="1:182" s="485" customFormat="1" x14ac:dyDescent="0.2">
      <c r="A479" s="485" t="s">
        <v>563</v>
      </c>
      <c r="B479" s="498">
        <f t="shared" si="2334"/>
        <v>2013</v>
      </c>
      <c r="C479" s="42"/>
      <c r="D479" s="42"/>
      <c r="E479" s="42"/>
      <c r="F479" s="42"/>
      <c r="G479" s="42"/>
      <c r="H479" s="42"/>
      <c r="I479" s="498"/>
      <c r="J479" s="498"/>
      <c r="K479" s="525"/>
      <c r="L479" s="42">
        <f>[11]National!H403</f>
        <v>22310.204048087013</v>
      </c>
      <c r="M479" s="42">
        <f>[10]Commercial_Total!D405</f>
        <v>18685.229654734569</v>
      </c>
      <c r="N479" s="42">
        <f>[12]Total_Industrial!F409</f>
        <v>24014.83416796126</v>
      </c>
      <c r="O479" s="42"/>
      <c r="P479" s="42"/>
      <c r="Q479" s="42"/>
      <c r="R479" s="27"/>
      <c r="S479" s="27"/>
      <c r="T479" s="51"/>
      <c r="U479" s="51"/>
      <c r="V479" s="51"/>
      <c r="W479" s="51"/>
      <c r="X479" s="498"/>
      <c r="Y479" s="51"/>
      <c r="AA479" s="231">
        <f t="shared" si="2370"/>
        <v>115638.04642863266</v>
      </c>
      <c r="AB479" s="231">
        <f t="shared" si="2306"/>
        <v>86341.418441060479</v>
      </c>
      <c r="AC479" s="231">
        <f t="shared" si="2474"/>
        <v>3135.6028802615128</v>
      </c>
      <c r="AD479" s="277">
        <f t="shared" si="2474"/>
        <v>1.5353332038047498</v>
      </c>
      <c r="AE479" s="23"/>
      <c r="AF479" s="42"/>
      <c r="AI479" s="267"/>
      <c r="AJ479" s="267"/>
      <c r="AK479" s="267"/>
      <c r="AL479" s="51"/>
      <c r="AO479" s="371"/>
      <c r="AP479" s="371"/>
      <c r="AR479" s="26"/>
      <c r="AS479" s="26"/>
      <c r="AT479" s="26"/>
      <c r="AU479" s="26"/>
      <c r="AV479" s="26"/>
      <c r="AW479" s="26"/>
      <c r="AZ479" s="371"/>
      <c r="BA479" s="371"/>
      <c r="BB479" s="371"/>
      <c r="BC479" s="368"/>
      <c r="BE479" s="26"/>
      <c r="BF479" s="26"/>
      <c r="BG479" s="26"/>
      <c r="BI479" s="258">
        <f>[11]National!CQ403</f>
        <v>0.86500049259759415</v>
      </c>
      <c r="BJ479" s="258">
        <f>[10]Commercial_Total!Y405</f>
        <v>1.1006703251948644</v>
      </c>
      <c r="BK479" s="258">
        <f>[12]Total_Industrial!Z409</f>
        <v>0.85964002531501604</v>
      </c>
      <c r="BL479" s="258">
        <f t="shared" si="2375"/>
        <v>0.82064844152770955</v>
      </c>
      <c r="BM479" s="498"/>
      <c r="BO479" s="258">
        <f>[11]National!CU403</f>
        <v>1.2091381413305686</v>
      </c>
      <c r="BP479" s="258">
        <f>[10]Commercial_Total!X405</f>
        <v>0.99616322396128554</v>
      </c>
      <c r="BQ479" s="258">
        <f>[12]Total_Industrial!AD409</f>
        <v>0.75772083370654053</v>
      </c>
      <c r="BR479" s="258">
        <f t="shared" si="2376"/>
        <v>1.0457021036557814</v>
      </c>
      <c r="CA479" s="83"/>
      <c r="CB479" s="83"/>
      <c r="CC479" s="83"/>
      <c r="CD479" s="83"/>
      <c r="CE479" s="83"/>
      <c r="CF479" s="83"/>
      <c r="CG479" s="84"/>
      <c r="CH479" s="84"/>
      <c r="CI479" s="9"/>
      <c r="CJ479" s="84"/>
      <c r="CK479" s="26"/>
      <c r="CL479" s="87"/>
      <c r="CM479" s="87"/>
      <c r="CN479" s="92"/>
      <c r="CO479" s="92"/>
      <c r="CP479" s="5"/>
      <c r="CQ479" s="5"/>
      <c r="CR479" s="37"/>
      <c r="CT479" s="84"/>
      <c r="CU479" s="205"/>
      <c r="CV479" s="244"/>
      <c r="CW479" s="5"/>
      <c r="CX479" s="26"/>
      <c r="CY479" s="26"/>
      <c r="CZ479" s="26"/>
      <c r="DA479" s="26"/>
      <c r="DB479" s="26"/>
      <c r="DE479" s="26"/>
      <c r="DF479" s="26"/>
      <c r="DG479" s="26"/>
      <c r="DH479" s="26"/>
      <c r="DI479" s="26"/>
      <c r="DJ479" s="26"/>
      <c r="DK479" s="26"/>
      <c r="DL479" s="26"/>
      <c r="DM479" s="26"/>
      <c r="DN479" s="26"/>
      <c r="DO479" s="26"/>
      <c r="DP479" s="26"/>
      <c r="DQ479" s="26"/>
      <c r="DR479" s="26"/>
      <c r="DS479" s="26"/>
      <c r="DT479" s="26"/>
      <c r="DU479" s="26"/>
      <c r="DV479" s="26"/>
      <c r="DW479" s="26"/>
      <c r="DX479" s="26"/>
      <c r="DZ479" s="26"/>
      <c r="EA479" s="26"/>
      <c r="EB479" s="26"/>
      <c r="ED479" s="26"/>
      <c r="EE479" s="26"/>
      <c r="EF479" s="26"/>
      <c r="EG479" s="26"/>
      <c r="EH479" s="26"/>
      <c r="EJ479" s="26"/>
      <c r="EK479" s="26"/>
      <c r="EL479" s="26"/>
      <c r="EM479" s="26"/>
      <c r="EO479" s="26"/>
      <c r="EP479" s="26"/>
      <c r="EQ479" s="26"/>
      <c r="ER479" s="26"/>
      <c r="EU479" s="26"/>
      <c r="EV479" s="26"/>
      <c r="EW479" s="26"/>
      <c r="EX479" s="26"/>
      <c r="EY479" s="26"/>
      <c r="EZ479" s="26"/>
      <c r="FA479" s="26"/>
      <c r="FB479" s="26"/>
      <c r="FC479" s="26"/>
      <c r="FD479" s="26"/>
      <c r="FE479" s="26"/>
      <c r="FF479" s="26"/>
      <c r="FG479" s="26"/>
      <c r="FW479" s="26"/>
      <c r="FY479" s="5"/>
    </row>
    <row r="480" spans="1:182" s="485" customFormat="1" x14ac:dyDescent="0.2">
      <c r="A480" s="485" t="s">
        <v>563</v>
      </c>
      <c r="B480" s="498">
        <f t="shared" si="2334"/>
        <v>2014</v>
      </c>
      <c r="C480" s="42"/>
      <c r="D480" s="42"/>
      <c r="E480" s="42"/>
      <c r="F480" s="42"/>
      <c r="G480" s="42"/>
      <c r="H480" s="42"/>
      <c r="I480" s="498"/>
      <c r="J480" s="498"/>
      <c r="K480" s="525"/>
      <c r="L480" s="42">
        <f>[11]National!H404</f>
        <v>22765.700250133079</v>
      </c>
      <c r="M480" s="42">
        <f>[10]Commercial_Total!D406</f>
        <v>19083.22128755445</v>
      </c>
      <c r="N480" s="42">
        <f>[12]Total_Industrial!F410</f>
        <v>24462.339584840462</v>
      </c>
      <c r="O480" s="42"/>
      <c r="P480" s="42"/>
      <c r="Q480" s="42"/>
      <c r="R480" s="27"/>
      <c r="S480" s="27"/>
      <c r="T480" s="51"/>
      <c r="U480" s="51"/>
      <c r="V480" s="51"/>
      <c r="W480" s="51"/>
      <c r="X480" s="498"/>
      <c r="Y480" s="51"/>
      <c r="AA480" s="231">
        <f t="shared" si="2370"/>
        <v>116524.32361477609</v>
      </c>
      <c r="AB480" s="231">
        <f t="shared" si="2370"/>
        <v>86954.645671941369</v>
      </c>
      <c r="AC480" s="231">
        <f t="shared" si="2474"/>
        <v>3222.9153205469802</v>
      </c>
      <c r="AD480" s="277">
        <f t="shared" si="2474"/>
        <v>1.5718593131563092</v>
      </c>
      <c r="AE480" s="23"/>
      <c r="AF480" s="42"/>
      <c r="AI480" s="267"/>
      <c r="AJ480" s="267"/>
      <c r="AK480" s="267"/>
      <c r="AL480" s="51"/>
      <c r="AO480" s="371"/>
      <c r="AP480" s="371"/>
      <c r="AR480" s="26"/>
      <c r="AS480" s="26"/>
      <c r="AT480" s="26"/>
      <c r="AU480" s="26"/>
      <c r="AV480" s="26"/>
      <c r="AW480" s="26"/>
      <c r="AZ480" s="371"/>
      <c r="BA480" s="371"/>
      <c r="BB480" s="371"/>
      <c r="BC480" s="368"/>
      <c r="BE480" s="26"/>
      <c r="BF480" s="26"/>
      <c r="BG480" s="26"/>
      <c r="BI480" s="258">
        <f>[11]National!CQ404</f>
        <v>0.86229686781196591</v>
      </c>
      <c r="BJ480" s="258">
        <f>[10]Commercial_Total!Y406</f>
        <v>1.1139959439293663</v>
      </c>
      <c r="BK480" s="258">
        <f>[12]Total_Industrial!Z410</f>
        <v>0.8596168900229143</v>
      </c>
      <c r="BL480" s="258">
        <f t="shared" si="2375"/>
        <v>0.81328719482527367</v>
      </c>
      <c r="BM480" s="498"/>
      <c r="BO480" s="258">
        <f>[11]National!CU404</f>
        <v>1.2282791888936651</v>
      </c>
      <c r="BP480" s="258">
        <f>[10]Commercial_Total!X406</f>
        <v>0.99812236842495849</v>
      </c>
      <c r="BQ480" s="258">
        <f>[12]Total_Industrial!AD410</f>
        <v>0.77076322700068722</v>
      </c>
      <c r="BR480" s="258">
        <f t="shared" si="2376"/>
        <v>1.0397972917460612</v>
      </c>
      <c r="CA480" s="83"/>
      <c r="CB480" s="83"/>
      <c r="CC480" s="83"/>
      <c r="CD480" s="83"/>
      <c r="CE480" s="83"/>
      <c r="CF480" s="83"/>
      <c r="CG480" s="84"/>
      <c r="CH480" s="84"/>
      <c r="CI480" s="9"/>
      <c r="CJ480" s="84"/>
      <c r="CK480" s="26"/>
      <c r="CL480" s="87"/>
      <c r="CM480" s="87"/>
      <c r="CN480" s="92"/>
      <c r="CO480" s="92"/>
      <c r="CP480" s="5"/>
      <c r="CQ480" s="5"/>
      <c r="CR480" s="37"/>
      <c r="CT480" s="84"/>
      <c r="CU480" s="205"/>
      <c r="CV480" s="244"/>
      <c r="CW480" s="5"/>
      <c r="CX480" s="26"/>
      <c r="CY480" s="26"/>
      <c r="CZ480" s="26"/>
      <c r="DA480" s="26"/>
      <c r="DB480" s="26"/>
      <c r="DE480" s="26"/>
      <c r="DF480" s="26"/>
      <c r="DG480" s="26"/>
      <c r="DH480" s="26"/>
      <c r="DI480" s="26"/>
      <c r="DJ480" s="26"/>
      <c r="DK480" s="26"/>
      <c r="DL480" s="26"/>
      <c r="DM480" s="26"/>
      <c r="DN480" s="26"/>
      <c r="DO480" s="26"/>
      <c r="DP480" s="26"/>
      <c r="DQ480" s="26"/>
      <c r="DR480" s="26"/>
      <c r="DS480" s="26"/>
      <c r="DT480" s="26"/>
      <c r="DU480" s="26"/>
      <c r="DV480" s="26"/>
      <c r="DW480" s="26"/>
      <c r="DX480" s="26"/>
      <c r="DZ480" s="26"/>
      <c r="EA480" s="26"/>
      <c r="EB480" s="26"/>
      <c r="ED480" s="26"/>
      <c r="EE480" s="26"/>
      <c r="EF480" s="26"/>
      <c r="EG480" s="26"/>
      <c r="EH480" s="26"/>
      <c r="EJ480" s="26"/>
      <c r="EK480" s="26"/>
      <c r="EL480" s="26"/>
      <c r="EM480" s="26"/>
      <c r="EO480" s="26"/>
      <c r="EP480" s="26"/>
      <c r="EQ480" s="26"/>
      <c r="ER480" s="26"/>
      <c r="EU480" s="26"/>
      <c r="EV480" s="26"/>
      <c r="EW480" s="26"/>
      <c r="EX480" s="26"/>
      <c r="EY480" s="26"/>
      <c r="EZ480" s="26"/>
      <c r="FA480" s="26"/>
      <c r="FB480" s="26"/>
      <c r="FC480" s="26"/>
      <c r="FD480" s="26"/>
      <c r="FE480" s="26"/>
      <c r="FF480" s="26"/>
      <c r="FG480" s="26"/>
      <c r="FW480" s="26"/>
      <c r="FY480" s="5"/>
    </row>
    <row r="481" spans="1:181" s="485" customFormat="1" x14ac:dyDescent="0.2">
      <c r="A481" s="485" t="s">
        <v>563</v>
      </c>
      <c r="B481" s="498">
        <f t="shared" ref="B481:B483" si="2537">B480+1</f>
        <v>2015</v>
      </c>
      <c r="C481" s="42"/>
      <c r="D481" s="42"/>
      <c r="E481" s="42"/>
      <c r="F481" s="42"/>
      <c r="G481" s="42"/>
      <c r="H481" s="42"/>
      <c r="I481" s="498"/>
      <c r="J481" s="498"/>
      <c r="K481" s="525"/>
      <c r="L481" s="42">
        <f>[11]National!H405</f>
        <v>22193.361311995784</v>
      </c>
      <c r="M481" s="42">
        <f>[10]Commercial_Total!D407</f>
        <v>19230.164568001455</v>
      </c>
      <c r="N481" s="42">
        <f>[12]Total_Industrial!F411</f>
        <v>23770.293238967453</v>
      </c>
      <c r="O481" s="42"/>
      <c r="P481" s="42"/>
      <c r="Q481" s="42"/>
      <c r="R481" s="27"/>
      <c r="S481" s="27"/>
      <c r="T481" s="51"/>
      <c r="U481" s="51"/>
      <c r="V481" s="51"/>
      <c r="W481" s="51"/>
      <c r="X481" s="498"/>
      <c r="Y481" s="51"/>
      <c r="AA481" s="231"/>
      <c r="AB481" s="231"/>
      <c r="AC481" s="231"/>
      <c r="AD481" s="277"/>
      <c r="AE481" s="23"/>
      <c r="AF481" s="42"/>
      <c r="AI481" s="267"/>
      <c r="AJ481" s="267"/>
      <c r="AK481" s="267"/>
      <c r="AL481" s="51"/>
      <c r="AO481" s="371"/>
      <c r="AP481" s="371"/>
      <c r="AR481" s="26"/>
      <c r="AS481" s="26"/>
      <c r="AT481" s="26"/>
      <c r="AU481" s="26"/>
      <c r="AV481" s="26"/>
      <c r="AW481" s="26"/>
      <c r="AZ481" s="371"/>
      <c r="BA481" s="371"/>
      <c r="BB481" s="371"/>
      <c r="BC481" s="368"/>
      <c r="BE481" s="26"/>
      <c r="BF481" s="26"/>
      <c r="BG481" s="26"/>
      <c r="BI481" s="258">
        <f>[11]National!CQ405</f>
        <v>0.85223881701193782</v>
      </c>
      <c r="BJ481" s="258">
        <f>[10]Commercial_Total!Y407</f>
        <v>1.122176729569788</v>
      </c>
      <c r="BK481" s="258">
        <f>[12]Total_Industrial!Z411</f>
        <v>0.82176266474589565</v>
      </c>
      <c r="BL481" s="258"/>
      <c r="BM481" s="498"/>
      <c r="BO481" s="258">
        <f>[11]National!CU405</f>
        <v>1.2017164125886619</v>
      </c>
      <c r="BP481" s="258">
        <f>[10]Commercial_Total!X407</f>
        <v>0.99043913552208784</v>
      </c>
      <c r="BQ481" s="258">
        <f>[12]Total_Industrial!AD411</f>
        <v>0.77443696817554786</v>
      </c>
      <c r="BR481" s="258"/>
      <c r="CA481" s="83"/>
      <c r="CB481" s="83"/>
      <c r="CC481" s="83"/>
      <c r="CD481" s="83"/>
      <c r="CE481" s="83"/>
      <c r="CF481" s="83"/>
      <c r="CG481" s="84"/>
      <c r="CH481" s="84"/>
      <c r="CI481" s="9"/>
      <c r="CJ481" s="84"/>
      <c r="CK481" s="26"/>
      <c r="CL481" s="87"/>
      <c r="CM481" s="87"/>
      <c r="CN481" s="92"/>
      <c r="CO481" s="92"/>
      <c r="CP481" s="5"/>
      <c r="CQ481" s="5"/>
      <c r="CR481" s="37"/>
      <c r="CT481" s="84"/>
      <c r="CU481" s="205"/>
      <c r="CV481" s="244"/>
      <c r="CW481" s="5"/>
      <c r="CX481" s="26"/>
      <c r="CY481" s="26"/>
      <c r="CZ481" s="26"/>
      <c r="DA481" s="26"/>
      <c r="DB481" s="26"/>
      <c r="DE481" s="26"/>
      <c r="DF481" s="26"/>
      <c r="DG481" s="26"/>
      <c r="DH481" s="26"/>
      <c r="DI481" s="26"/>
      <c r="DJ481" s="26"/>
      <c r="DK481" s="26"/>
      <c r="DL481" s="26"/>
      <c r="DM481" s="26"/>
      <c r="DN481" s="26"/>
      <c r="DO481" s="26"/>
      <c r="DP481" s="26"/>
      <c r="DQ481" s="26"/>
      <c r="DR481" s="26"/>
      <c r="DS481" s="26"/>
      <c r="DT481" s="26"/>
      <c r="DU481" s="26"/>
      <c r="DV481" s="26"/>
      <c r="DW481" s="26"/>
      <c r="DX481" s="26"/>
      <c r="DZ481" s="26"/>
      <c r="EA481" s="26"/>
      <c r="EB481" s="26"/>
      <c r="ED481" s="26"/>
      <c r="EE481" s="26"/>
      <c r="EF481" s="26"/>
      <c r="EG481" s="26"/>
      <c r="EH481" s="26"/>
      <c r="EJ481" s="26"/>
      <c r="EK481" s="26"/>
      <c r="EL481" s="26"/>
      <c r="EM481" s="26"/>
      <c r="EO481" s="26"/>
      <c r="EP481" s="26"/>
      <c r="EQ481" s="26"/>
      <c r="ER481" s="26"/>
      <c r="EU481" s="26"/>
      <c r="EV481" s="26"/>
      <c r="EW481" s="26"/>
      <c r="EX481" s="26"/>
      <c r="EY481" s="26"/>
      <c r="EZ481" s="26"/>
      <c r="FA481" s="26"/>
      <c r="FB481" s="26"/>
      <c r="FC481" s="26"/>
      <c r="FD481" s="26"/>
      <c r="FE481" s="26"/>
      <c r="FF481" s="26"/>
      <c r="FG481" s="26"/>
      <c r="FW481" s="26"/>
      <c r="FY481" s="5"/>
    </row>
    <row r="482" spans="1:181" s="485" customFormat="1" x14ac:dyDescent="0.2">
      <c r="A482" s="485" t="s">
        <v>563</v>
      </c>
      <c r="B482" s="530">
        <f t="shared" si="2537"/>
        <v>2016</v>
      </c>
      <c r="C482" s="42"/>
      <c r="D482" s="42"/>
      <c r="E482" s="42"/>
      <c r="F482" s="42"/>
      <c r="G482" s="42"/>
      <c r="H482" s="42"/>
      <c r="I482" s="530"/>
      <c r="J482" s="530"/>
      <c r="K482" s="530"/>
      <c r="L482" s="42">
        <f>[11]National!H406</f>
        <v>21842.664133123679</v>
      </c>
      <c r="M482" s="42">
        <f>[10]Commercial_Total!D408</f>
        <v>19182.831218658415</v>
      </c>
      <c r="N482" s="42">
        <f>[12]Total_Industrial!F412</f>
        <v>24855.70058302418</v>
      </c>
      <c r="O482" s="42"/>
      <c r="P482" s="42"/>
      <c r="Q482" s="42"/>
      <c r="R482" s="27"/>
      <c r="S482" s="27"/>
      <c r="T482" s="51"/>
      <c r="U482" s="51"/>
      <c r="V482" s="51"/>
      <c r="W482" s="51"/>
      <c r="X482" s="530"/>
      <c r="Y482" s="51"/>
      <c r="AA482" s="231"/>
      <c r="AB482" s="231"/>
      <c r="AC482" s="231"/>
      <c r="AD482" s="277"/>
      <c r="AE482" s="23"/>
      <c r="AF482" s="42"/>
      <c r="AI482" s="267"/>
      <c r="AJ482" s="267"/>
      <c r="AK482" s="267"/>
      <c r="AL482" s="51"/>
      <c r="AO482" s="371"/>
      <c r="AP482" s="371"/>
      <c r="AR482" s="26"/>
      <c r="AS482" s="26"/>
      <c r="AT482" s="26"/>
      <c r="AU482" s="26"/>
      <c r="AV482" s="26"/>
      <c r="AW482" s="26"/>
      <c r="AZ482" s="371"/>
      <c r="BA482" s="371"/>
      <c r="BB482" s="371"/>
      <c r="BC482" s="368"/>
      <c r="BE482" s="26"/>
      <c r="BF482" s="26"/>
      <c r="BG482" s="26"/>
      <c r="BI482" s="258">
        <f>[11]National!CQ406</f>
        <v>0.83684064068662833</v>
      </c>
      <c r="BJ482" s="258">
        <f>[10]Commercial_Total!Y408</f>
        <v>1.1177189946836872</v>
      </c>
      <c r="BK482" s="258">
        <f>[12]Total_Industrial!Z412</f>
        <v>0.83421103394673812</v>
      </c>
      <c r="BL482" s="258"/>
      <c r="BM482" s="530"/>
      <c r="BO482" s="258">
        <f>[11]National!CU406</f>
        <v>1.1929104705329687</v>
      </c>
      <c r="BP482" s="258">
        <f>[10]Commercial_Total!X408</f>
        <v>0.98367844767030121</v>
      </c>
      <c r="BQ482" s="258">
        <f>[12]Total_Industrial!AD412</f>
        <v>0.76801212337754876</v>
      </c>
      <c r="BR482" s="258"/>
      <c r="CA482" s="83"/>
      <c r="CB482" s="83"/>
      <c r="CC482" s="83"/>
      <c r="CD482" s="83"/>
      <c r="CE482" s="83"/>
      <c r="CF482" s="83"/>
      <c r="CG482" s="84"/>
      <c r="CH482" s="84"/>
      <c r="CI482" s="9"/>
      <c r="CJ482" s="84"/>
      <c r="CK482" s="26"/>
      <c r="CL482" s="87"/>
      <c r="CM482" s="87"/>
      <c r="CN482" s="92"/>
      <c r="CO482" s="92"/>
      <c r="CP482" s="5"/>
      <c r="CQ482" s="5"/>
      <c r="CR482" s="37"/>
      <c r="CT482" s="84"/>
      <c r="CU482" s="205"/>
      <c r="CV482" s="244"/>
      <c r="CW482" s="5"/>
      <c r="CX482" s="26"/>
      <c r="CY482" s="26"/>
      <c r="CZ482" s="26"/>
      <c r="DA482" s="26"/>
      <c r="DB482" s="26"/>
      <c r="DE482" s="26"/>
      <c r="DF482" s="26"/>
      <c r="DG482" s="26"/>
      <c r="DH482" s="26"/>
      <c r="DI482" s="26"/>
      <c r="DJ482" s="26"/>
      <c r="DK482" s="26"/>
      <c r="DL482" s="26"/>
      <c r="DM482" s="26"/>
      <c r="DN482" s="26"/>
      <c r="DO482" s="26"/>
      <c r="DP482" s="26"/>
      <c r="DQ482" s="26"/>
      <c r="DR482" s="26"/>
      <c r="DS482" s="26"/>
      <c r="DT482" s="26"/>
      <c r="DU482" s="26"/>
      <c r="DV482" s="26"/>
      <c r="DW482" s="26"/>
      <c r="DX482" s="26"/>
      <c r="DZ482" s="26"/>
      <c r="EA482" s="26"/>
      <c r="EB482" s="26"/>
      <c r="ED482" s="26"/>
      <c r="EE482" s="26"/>
      <c r="EF482" s="26"/>
      <c r="EG482" s="26"/>
      <c r="EH482" s="26"/>
      <c r="EJ482" s="26"/>
      <c r="EK482" s="26"/>
      <c r="EL482" s="26"/>
      <c r="EM482" s="26"/>
      <c r="EO482" s="26"/>
      <c r="EP482" s="26"/>
      <c r="EQ482" s="26"/>
      <c r="ER482" s="26"/>
      <c r="EU482" s="26"/>
      <c r="EV482" s="26"/>
      <c r="EW482" s="26"/>
      <c r="EX482" s="26"/>
      <c r="EY482" s="26"/>
      <c r="EZ482" s="26"/>
      <c r="FA482" s="26"/>
      <c r="FB482" s="26"/>
      <c r="FC482" s="26"/>
      <c r="FD482" s="26"/>
      <c r="FE482" s="26"/>
      <c r="FF482" s="26"/>
      <c r="FG482" s="26"/>
      <c r="FW482" s="26"/>
      <c r="FY482" s="5"/>
    </row>
    <row r="483" spans="1:181" x14ac:dyDescent="0.2">
      <c r="A483" s="485" t="s">
        <v>563</v>
      </c>
      <c r="B483" s="530">
        <f t="shared" si="2537"/>
        <v>2017</v>
      </c>
      <c r="C483" s="42"/>
      <c r="D483" s="42"/>
      <c r="E483" s="42"/>
      <c r="F483" s="42"/>
      <c r="G483" s="42"/>
      <c r="H483" s="42"/>
      <c r="I483" s="312"/>
      <c r="J483" s="312"/>
      <c r="K483" s="525"/>
      <c r="L483" s="42">
        <f>[11]National!H407</f>
        <v>21555.878313006157</v>
      </c>
      <c r="M483" s="42">
        <f>[10]Commercial_Total!D409</f>
        <v>19069.393481041236</v>
      </c>
      <c r="N483" s="42">
        <f>[12]Total_Industrial!F413</f>
        <v>25853.945164908095</v>
      </c>
      <c r="O483" s="42"/>
      <c r="P483" s="42"/>
      <c r="Q483" s="42"/>
      <c r="R483" s="27"/>
      <c r="S483" s="27"/>
      <c r="T483" s="51"/>
      <c r="U483" s="51"/>
      <c r="V483" s="51"/>
      <c r="W483" s="51"/>
      <c r="X483" s="312"/>
      <c r="Y483" s="51"/>
      <c r="AA483" s="231"/>
      <c r="AB483" s="231"/>
      <c r="AC483" s="231"/>
      <c r="AD483" s="277"/>
      <c r="AE483" s="23"/>
      <c r="AF483" s="42"/>
      <c r="AI483" s="267"/>
      <c r="AJ483" s="267"/>
      <c r="AK483" s="267"/>
      <c r="AL483" s="51"/>
      <c r="AO483" s="34"/>
      <c r="AP483" s="34"/>
      <c r="AR483" s="26"/>
      <c r="AS483" s="26"/>
      <c r="AT483" s="26"/>
      <c r="AU483" s="26"/>
      <c r="AV483" s="26"/>
      <c r="AW483" s="26"/>
      <c r="AZ483" s="34"/>
      <c r="BA483" s="34"/>
      <c r="BB483" s="34"/>
      <c r="BC483" s="34"/>
      <c r="BE483" s="26"/>
      <c r="BF483" s="26"/>
      <c r="BG483" s="26"/>
      <c r="BI483" s="258">
        <f>[11]National!CQ407</f>
        <v>0.83201398796804449</v>
      </c>
      <c r="BJ483" s="258">
        <f>[10]Commercial_Total!Y409</f>
        <v>1.1018729339138187</v>
      </c>
      <c r="BK483" s="258">
        <f>[12]Total_Industrial!Z413</f>
        <v>0.86183243619710737</v>
      </c>
      <c r="BL483" s="258"/>
      <c r="BM483" s="312"/>
      <c r="BO483" s="258">
        <f>[11]National!CU407</f>
        <v>1.1720574921527946</v>
      </c>
      <c r="BP483" s="258">
        <f>[10]Commercial_Total!X409</f>
        <v>0.98283701225107467</v>
      </c>
      <c r="BQ483" s="258">
        <f>[12]Total_Industrial!AD413</f>
        <v>0.75230540682164082</v>
      </c>
      <c r="BR483" s="258"/>
      <c r="CA483" s="83"/>
      <c r="CB483" s="83"/>
      <c r="CC483" s="83"/>
      <c r="CD483" s="83"/>
      <c r="CE483" s="83"/>
      <c r="CF483" s="83"/>
      <c r="CG483" s="84"/>
      <c r="CH483" s="84"/>
      <c r="CI483" s="9"/>
      <c r="CJ483" s="84"/>
      <c r="CK483" s="26"/>
      <c r="CL483" s="87"/>
      <c r="CM483" s="87"/>
      <c r="CN483" s="92"/>
      <c r="CO483" s="92"/>
      <c r="CP483" s="5"/>
      <c r="CQ483" s="5"/>
      <c r="CR483" s="37"/>
      <c r="CT483" s="84"/>
      <c r="CU483" s="205"/>
      <c r="CV483" s="244"/>
      <c r="CW483" s="5"/>
      <c r="CX483" s="26"/>
      <c r="CY483" s="26"/>
      <c r="CZ483" s="26"/>
      <c r="DA483" s="26"/>
      <c r="DB483" s="26"/>
      <c r="DE483" s="26"/>
      <c r="DF483" s="26"/>
      <c r="DG483" s="26"/>
      <c r="DH483" s="26"/>
      <c r="DI483" s="26"/>
      <c r="DJ483" s="26"/>
      <c r="DK483" s="26"/>
      <c r="DL483" s="26"/>
      <c r="DM483" s="26"/>
      <c r="DN483" s="26"/>
      <c r="DO483" s="26"/>
      <c r="DP483" s="26"/>
      <c r="DQ483" s="26"/>
      <c r="DR483" s="26"/>
      <c r="DS483" s="26"/>
      <c r="DT483" s="26"/>
      <c r="DU483" s="26"/>
      <c r="DV483" s="26"/>
      <c r="DW483" s="26"/>
      <c r="DX483" s="26"/>
      <c r="DZ483" s="26"/>
      <c r="EA483" s="26"/>
      <c r="EB483" s="26"/>
      <c r="ED483" s="26"/>
      <c r="EE483" s="26"/>
      <c r="EF483" s="26"/>
      <c r="EG483" s="26"/>
      <c r="EH483" s="26"/>
      <c r="EJ483" s="26"/>
      <c r="EK483" s="26"/>
      <c r="EL483" s="26"/>
      <c r="EM483" s="26"/>
      <c r="EO483" s="26"/>
      <c r="EP483" s="26"/>
      <c r="EQ483" s="26"/>
      <c r="ER483" s="26"/>
      <c r="EU483" s="26"/>
      <c r="EV483" s="26"/>
      <c r="EW483" s="26"/>
      <c r="EX483" s="26"/>
      <c r="EY483" s="26"/>
      <c r="EZ483" s="26"/>
      <c r="FA483" s="26"/>
      <c r="FB483" s="26"/>
      <c r="FC483" s="26"/>
      <c r="FD483" s="26"/>
      <c r="FE483" s="26"/>
      <c r="FF483" s="26"/>
      <c r="FG483" s="26"/>
      <c r="FW483" s="26"/>
      <c r="FY483" s="5"/>
    </row>
    <row r="484" spans="1:181" x14ac:dyDescent="0.2">
      <c r="B484" s="312"/>
      <c r="C484" s="42"/>
      <c r="D484" s="42"/>
      <c r="E484" s="42"/>
      <c r="F484" s="42"/>
      <c r="G484" s="42"/>
      <c r="H484" s="42"/>
      <c r="I484" s="312"/>
      <c r="J484" s="312"/>
      <c r="K484" s="525"/>
      <c r="L484" s="42"/>
      <c r="M484" s="42"/>
      <c r="N484" s="42"/>
      <c r="O484" s="42"/>
      <c r="P484" s="42"/>
      <c r="Q484" s="42"/>
      <c r="R484" s="27"/>
      <c r="S484" s="27"/>
      <c r="T484" s="51"/>
      <c r="U484" s="51"/>
      <c r="V484" s="51"/>
      <c r="W484" s="51"/>
      <c r="X484" s="312"/>
      <c r="Y484" s="51"/>
      <c r="AA484" s="231"/>
      <c r="AB484" s="231"/>
      <c r="AC484" s="231"/>
      <c r="AD484" s="277"/>
      <c r="AE484" s="23"/>
      <c r="AF484" s="42"/>
      <c r="AI484" s="267"/>
      <c r="AJ484" s="267"/>
      <c r="AK484" s="267"/>
      <c r="AL484" s="51"/>
      <c r="AO484" s="34"/>
      <c r="AP484" s="34"/>
      <c r="AR484" s="26"/>
      <c r="AS484" s="26"/>
      <c r="AT484" s="26"/>
      <c r="AU484" s="26"/>
      <c r="AV484" s="26"/>
      <c r="AW484" s="26"/>
      <c r="AZ484" s="34"/>
      <c r="BA484" s="34"/>
      <c r="BB484" s="34"/>
      <c r="BC484" s="34"/>
      <c r="BE484" s="26"/>
      <c r="BF484" s="26"/>
      <c r="BG484" s="26"/>
      <c r="BI484" s="205"/>
      <c r="BJ484" s="205"/>
      <c r="BK484" s="205"/>
      <c r="BL484" s="205"/>
      <c r="BM484" s="259"/>
      <c r="BO484" s="258">
        <f>[11]National!CU408</f>
        <v>1.1720574921527946</v>
      </c>
      <c r="BP484" s="258"/>
      <c r="BQ484" s="258"/>
      <c r="BR484" s="258"/>
      <c r="CA484" s="83"/>
      <c r="CB484" s="83"/>
      <c r="CC484" s="83"/>
      <c r="CD484" s="83"/>
      <c r="CE484" s="83"/>
      <c r="CF484" s="83"/>
      <c r="CG484" s="84"/>
      <c r="CH484" s="84"/>
      <c r="CI484" s="9"/>
      <c r="CJ484" s="84"/>
      <c r="CK484" s="26"/>
      <c r="CL484" s="87"/>
      <c r="CM484" s="87"/>
      <c r="CN484" s="92"/>
      <c r="CO484" s="92"/>
      <c r="CP484" s="5"/>
      <c r="CQ484" s="5"/>
      <c r="CR484" s="37"/>
      <c r="CT484" s="84"/>
      <c r="CU484" s="205"/>
      <c r="CV484" s="244"/>
      <c r="CW484" s="5"/>
      <c r="CX484" s="26"/>
      <c r="CY484" s="26"/>
      <c r="CZ484" s="26"/>
      <c r="DA484" s="26"/>
      <c r="DB484" s="26"/>
      <c r="DE484" s="26"/>
      <c r="DF484" s="26"/>
      <c r="DG484" s="26"/>
      <c r="DH484" s="26"/>
      <c r="DI484" s="26"/>
      <c r="DJ484" s="26"/>
      <c r="DK484" s="26"/>
      <c r="DL484" s="26"/>
      <c r="DM484" s="26"/>
      <c r="DN484" s="26"/>
      <c r="DO484" s="26"/>
      <c r="DP484" s="26"/>
      <c r="DQ484" s="26"/>
      <c r="DR484" s="26"/>
      <c r="DS484" s="26"/>
      <c r="DT484" s="26"/>
      <c r="DU484" s="26"/>
      <c r="DV484" s="26"/>
      <c r="DW484" s="26"/>
      <c r="DX484" s="26"/>
      <c r="DZ484" s="26"/>
      <c r="EA484" s="26"/>
      <c r="EB484" s="26"/>
      <c r="ED484" s="26"/>
      <c r="EE484" s="26"/>
      <c r="EF484" s="26"/>
      <c r="EG484" s="26"/>
      <c r="EH484" s="26"/>
      <c r="EJ484" s="26"/>
      <c r="EK484" s="26"/>
      <c r="EL484" s="26"/>
      <c r="EM484" s="26"/>
      <c r="EO484" s="26"/>
      <c r="EP484" s="26"/>
      <c r="EQ484" s="26"/>
      <c r="ER484" s="26"/>
      <c r="EU484" s="26"/>
      <c r="EV484" s="26"/>
      <c r="EW484" s="26"/>
      <c r="EX484" s="26"/>
      <c r="EY484" s="26"/>
      <c r="EZ484" s="26"/>
      <c r="FA484" s="26"/>
      <c r="FB484" s="26"/>
      <c r="FC484" s="26"/>
      <c r="FD484" s="26"/>
      <c r="FE484" s="26"/>
      <c r="FF484" s="26"/>
      <c r="FG484" s="26"/>
      <c r="FW484" s="26"/>
      <c r="FY484" s="5"/>
    </row>
    <row r="485" spans="1:181" x14ac:dyDescent="0.2">
      <c r="C485" s="42"/>
      <c r="L485" s="42"/>
      <c r="M485" s="42"/>
      <c r="N485" s="42"/>
      <c r="O485" s="42"/>
      <c r="P485" s="42"/>
      <c r="Q485" s="42"/>
      <c r="R485" s="27"/>
      <c r="S485" s="27"/>
      <c r="T485" s="1"/>
      <c r="U485" s="1"/>
      <c r="V485" s="1"/>
      <c r="W485" s="1"/>
      <c r="X485" s="1"/>
      <c r="Y485" s="1"/>
      <c r="AA485" s="231"/>
      <c r="AB485" s="231"/>
      <c r="AC485" s="231"/>
      <c r="AD485" s="51"/>
      <c r="AF485" s="42"/>
      <c r="AI485" s="267"/>
      <c r="AJ485" s="267"/>
      <c r="AK485" s="267"/>
      <c r="AL485" s="51"/>
      <c r="AO485" s="34"/>
      <c r="AP485" s="34"/>
      <c r="AR485" s="26"/>
      <c r="AS485" s="26"/>
      <c r="AT485" s="26"/>
      <c r="AU485" s="26"/>
      <c r="AV485" s="26"/>
      <c r="AW485" s="26"/>
      <c r="AZ485" s="34"/>
      <c r="BA485" s="34"/>
      <c r="BB485" s="34"/>
      <c r="BO485" s="259">
        <f>N469/N$154</f>
        <v>1.2597219460713507</v>
      </c>
      <c r="BP485" s="259">
        <f>O469/O$154</f>
        <v>1.3977013295455607</v>
      </c>
      <c r="BQ485" s="3">
        <f>AD469/AD$154</f>
        <v>1.501907961006246</v>
      </c>
      <c r="BR485">
        <f>BL469*BR469*BQ485</f>
        <v>1.3977013295455598</v>
      </c>
      <c r="BV485" t="e">
        <f>BI466*BO466*#REF!</f>
        <v>#REF!</v>
      </c>
      <c r="CU485" s="3"/>
      <c r="CV485" s="226"/>
      <c r="CW485" s="5"/>
      <c r="CX485" s="26"/>
      <c r="CY485" s="26"/>
      <c r="CZ485" s="26"/>
      <c r="DA485" s="26"/>
      <c r="DB485" s="26"/>
      <c r="DE485" s="26"/>
      <c r="DF485" s="26"/>
      <c r="DG485" s="26"/>
      <c r="DH485" s="26"/>
      <c r="DI485" s="26"/>
      <c r="DJ485" s="26"/>
      <c r="DK485" s="26"/>
      <c r="DL485" s="26"/>
      <c r="DM485" s="26"/>
      <c r="DN485" s="26"/>
      <c r="DO485" s="26"/>
      <c r="DP485" s="26"/>
      <c r="DQ485" s="26"/>
      <c r="DR485" s="26"/>
      <c r="DS485" s="26"/>
      <c r="DT485" s="26"/>
      <c r="DU485" s="26"/>
      <c r="DV485" s="26"/>
      <c r="DW485" s="26"/>
      <c r="DX485" s="26"/>
      <c r="DZ485" s="26"/>
      <c r="EA485" s="26"/>
      <c r="EB485" s="26"/>
      <c r="ED485" s="26"/>
      <c r="EE485" s="26"/>
      <c r="EF485" s="26"/>
      <c r="EG485" s="26"/>
      <c r="EH485" s="26"/>
      <c r="EJ485" s="26"/>
      <c r="EK485" s="26"/>
      <c r="EL485" s="26"/>
      <c r="EU485" s="26"/>
      <c r="EV485" s="26"/>
      <c r="EW485" s="26"/>
      <c r="EX485" s="26"/>
      <c r="EY485" s="26"/>
      <c r="EZ485" s="26"/>
      <c r="FA485" s="26"/>
      <c r="FB485" s="26"/>
      <c r="FC485" s="26"/>
      <c r="FD485" s="26"/>
      <c r="FE485" s="26"/>
      <c r="FF485" s="26"/>
      <c r="FG485" s="26"/>
      <c r="FW485" t="e">
        <f>#REF!/#REF!</f>
        <v>#REF!</v>
      </c>
    </row>
    <row r="486" spans="1:181" x14ac:dyDescent="0.2">
      <c r="A486" t="s">
        <v>123</v>
      </c>
      <c r="B486" s="1">
        <f>Base_year</f>
        <v>1985</v>
      </c>
      <c r="C486" s="42">
        <v>1</v>
      </c>
      <c r="D486" s="1"/>
      <c r="E486" s="1"/>
      <c r="F486" s="1"/>
      <c r="G486" s="1"/>
      <c r="H486" s="1"/>
      <c r="I486" s="42"/>
      <c r="J486" s="42"/>
      <c r="K486" s="42"/>
      <c r="L486" s="42">
        <f t="shared" ref="L486:Q486" si="2538">INDEX(L415:L476,Base_row,1)</f>
        <v>16019.580999999998</v>
      </c>
      <c r="M486" s="42">
        <f t="shared" si="2538"/>
        <v>11481.60288615133</v>
      </c>
      <c r="N486" s="42">
        <f t="shared" si="2538"/>
        <v>21825.170171788392</v>
      </c>
      <c r="O486" s="42">
        <f t="shared" si="2538"/>
        <v>19382.250271602712</v>
      </c>
      <c r="P486" s="42">
        <f t="shared" si="2538"/>
        <v>0</v>
      </c>
      <c r="Q486" s="42">
        <f t="shared" si="2538"/>
        <v>68708.604329542432</v>
      </c>
      <c r="R486" s="27"/>
      <c r="S486" s="27"/>
      <c r="T486" s="1"/>
      <c r="U486" s="1"/>
      <c r="V486" s="1"/>
      <c r="W486" s="1"/>
      <c r="X486" s="1"/>
      <c r="Y486" s="1"/>
      <c r="AA486" s="42">
        <f t="shared" ref="AA486:AF486" si="2539">INDEX(AA415:AA476,Base_row,1)</f>
        <v>86844.16267424557</v>
      </c>
      <c r="AB486" s="42">
        <f t="shared" si="2539"/>
        <v>58171.601888383011</v>
      </c>
      <c r="AC486" s="42">
        <f t="shared" si="2539"/>
        <v>1807.9812295819006</v>
      </c>
      <c r="AD486" s="42">
        <f t="shared" si="2539"/>
        <v>1</v>
      </c>
      <c r="AE486" s="42">
        <f t="shared" si="2539"/>
        <v>0</v>
      </c>
      <c r="AF486" s="42">
        <f t="shared" si="2539"/>
        <v>7951.1</v>
      </c>
      <c r="AI486" s="267">
        <f>INDEX(AI415:AI476,Base_row,1)</f>
        <v>184.46353222484061</v>
      </c>
      <c r="AJ486" s="267">
        <f>INDEX(AJ415:AJ476,Base_row,1)</f>
        <v>197.37470713255755</v>
      </c>
      <c r="AK486" s="267">
        <f>INDEX(AK415:AK476,Base_row,1)</f>
        <v>12.0715690045275</v>
      </c>
      <c r="AL486" s="51">
        <f>INDEX(AL415:AL476,Base_row,1)</f>
        <v>19.382250271602711</v>
      </c>
      <c r="AO486" s="34">
        <f>INDEX(AO415:AO476,Base_row,1)</f>
        <v>8.6413960746994043</v>
      </c>
      <c r="AP486" s="34">
        <f>INDEX(AP415:AP476,Base_row,1)</f>
        <v>9.600940373030145</v>
      </c>
      <c r="AR486" s="26">
        <f>AI486/AI$154</f>
        <v>1</v>
      </c>
      <c r="AS486" s="26">
        <f>AJ486/AJ$154</f>
        <v>1</v>
      </c>
      <c r="AT486" s="26">
        <f>AK486/AK$154</f>
        <v>0.97566440583651692</v>
      </c>
      <c r="AU486" s="26">
        <f>AL486/AL$154</f>
        <v>1</v>
      </c>
      <c r="AV486" s="26"/>
      <c r="AW486" s="26">
        <f>AO486/AO$154</f>
        <v>0.99213931013512535</v>
      </c>
      <c r="AZ486" s="34"/>
      <c r="BA486" s="34"/>
      <c r="BB486" s="34"/>
      <c r="BO486" s="259">
        <f>L472/L$154</f>
        <v>1.3283632262585907</v>
      </c>
      <c r="BP486" s="259">
        <f>O472/O$154</f>
        <v>1.4368445064906123</v>
      </c>
      <c r="BQ486" s="3">
        <f>AD472/AD$154</f>
        <v>1.6071949045529643</v>
      </c>
      <c r="BR486">
        <f>BL472*BR472*BQ486</f>
        <v>1.436844506490611</v>
      </c>
      <c r="CU486" s="3"/>
      <c r="CV486" s="226"/>
      <c r="CW486" s="5"/>
      <c r="CX486" s="26">
        <v>0.19211732824189154</v>
      </c>
      <c r="CY486" s="26">
        <v>0.15738013032912224</v>
      </c>
      <c r="CZ486" s="26">
        <v>0.37537810467047805</v>
      </c>
      <c r="DA486" s="26">
        <v>0.27512443675850806</v>
      </c>
      <c r="DB486" s="26"/>
      <c r="DE486" s="26"/>
      <c r="DF486" s="26"/>
      <c r="DG486" s="26"/>
      <c r="DH486" s="26"/>
      <c r="DI486" s="26"/>
      <c r="DJ486" s="26"/>
      <c r="DK486" s="26"/>
      <c r="DL486" s="26">
        <v>0.19317996841272181</v>
      </c>
      <c r="DM486" s="26">
        <v>0.1585644816569923</v>
      </c>
      <c r="DN486" s="26">
        <v>0.37573945219058641</v>
      </c>
      <c r="DO486" s="26">
        <v>0.27251609773969954</v>
      </c>
      <c r="DP486" s="26"/>
      <c r="DQ486" s="26"/>
      <c r="DR486" s="26"/>
      <c r="DS486" s="26"/>
      <c r="DT486" s="26"/>
      <c r="DU486" s="26"/>
      <c r="DV486" s="26"/>
      <c r="DW486" s="26"/>
      <c r="DX486" s="26"/>
      <c r="DZ486" s="26"/>
      <c r="EA486" s="26">
        <f>INDEX(EA415:EA476,Base_row,1)</f>
        <v>0.85681837015479312</v>
      </c>
      <c r="EB486" s="26"/>
      <c r="ED486" s="26"/>
      <c r="EE486" s="26"/>
      <c r="EF486" s="26"/>
      <c r="EG486" s="26"/>
      <c r="EH486" s="26"/>
      <c r="EJ486" s="26">
        <f>INDEX(EJ415:EJ476,Base_row,1)</f>
        <v>0.98782480575982734</v>
      </c>
      <c r="EK486" s="26">
        <f>INDEX(EK415:EK476,Base_row,1)</f>
        <v>0.87505647730332048</v>
      </c>
      <c r="EL486" s="26"/>
      <c r="EU486" s="26">
        <f>INDEX(EU415:EU476,Base_row,1)</f>
        <v>0.9812165222673338</v>
      </c>
      <c r="EV486" s="26">
        <f>INDEX(EV415:EV476,Base_row,1)</f>
        <v>0.840248162575712</v>
      </c>
      <c r="EW486" s="26"/>
      <c r="EX486" s="26"/>
      <c r="EY486" s="26"/>
      <c r="EZ486" s="26"/>
      <c r="FA486" s="26"/>
      <c r="FB486" s="26"/>
      <c r="FC486" s="26"/>
      <c r="FD486" s="26"/>
      <c r="FE486" s="26">
        <f>INDEX(FE415:FE476,Base_row,1)</f>
        <v>0.99535935459678659</v>
      </c>
      <c r="FF486" s="26">
        <f>INDEX(FF415:FF476,Base_row,1)</f>
        <v>1.0464125360227803</v>
      </c>
      <c r="FG486" s="26"/>
    </row>
    <row r="487" spans="1:181" x14ac:dyDescent="0.2">
      <c r="A487" t="s">
        <v>169</v>
      </c>
      <c r="B487" s="1">
        <f>Base_year2</f>
        <v>1996</v>
      </c>
      <c r="C487" s="42">
        <v>1</v>
      </c>
      <c r="D487" s="1"/>
      <c r="E487" s="1"/>
      <c r="F487" s="1"/>
      <c r="G487" s="1"/>
      <c r="H487" s="1"/>
      <c r="I487" s="42"/>
      <c r="J487" s="42"/>
      <c r="K487" s="42"/>
      <c r="M487" s="42"/>
      <c r="N487" s="42"/>
      <c r="O487" s="42"/>
      <c r="P487" s="42"/>
      <c r="Q487" s="42"/>
      <c r="R487" s="27"/>
      <c r="S487" s="27"/>
      <c r="T487" s="1"/>
      <c r="U487" s="1"/>
      <c r="V487" s="1"/>
      <c r="W487" s="1"/>
      <c r="X487" s="1"/>
      <c r="Y487" s="1"/>
      <c r="AA487" s="23"/>
      <c r="AB487" s="23"/>
      <c r="AC487" s="23"/>
      <c r="AD487" s="26"/>
      <c r="AF487" s="27"/>
      <c r="AI487" s="34"/>
      <c r="AJ487" s="34"/>
      <c r="AK487" s="34"/>
      <c r="AL487" s="26"/>
      <c r="AN487" s="3"/>
      <c r="AO487" s="34"/>
      <c r="AR487" s="26">
        <f>INDEX(AR415:AR476,base_row2,1)</f>
        <v>1.0622400236349376</v>
      </c>
      <c r="AS487" s="26">
        <f>INDEX(AS415:AS476,base_row2,1)</f>
        <v>1.117955227150049</v>
      </c>
      <c r="AT487" s="26">
        <f>INDEX(AT415:AT476,base_row2,1)</f>
        <v>0.88778797370365203</v>
      </c>
      <c r="AU487" s="26">
        <f>INDEX(AU415:AU476,base_row2,1)</f>
        <v>0.94382686978797159</v>
      </c>
      <c r="AV487" s="26"/>
      <c r="AW487" s="26">
        <f>INDEX(AW415:AW476,base_row2,1)</f>
        <v>0.88186240235666824</v>
      </c>
      <c r="AZ487" s="34"/>
      <c r="BA487" s="34"/>
      <c r="BB487" s="34"/>
      <c r="BN487" s="259" t="e">
        <f>J473/#REF!</f>
        <v>#REF!</v>
      </c>
      <c r="BO487" s="259">
        <f>N473/N$154</f>
        <v>1.1826647657657319</v>
      </c>
      <c r="BP487" s="3">
        <f>AC473/AC$154</f>
        <v>1.8250355190537264</v>
      </c>
      <c r="BQ487">
        <f>BK473*BQ473*BP487</f>
        <v>1.2808821876138841</v>
      </c>
      <c r="BR487">
        <f>BL473*BR473*BQ487</f>
        <v>1.1326292223275296</v>
      </c>
      <c r="CA487" s="26">
        <f>INDEX(CA415:CA476,base_row2,1)</f>
        <v>1.3874055162178818</v>
      </c>
      <c r="CB487" s="26"/>
      <c r="CC487" s="26"/>
      <c r="CD487" s="26">
        <f>INDEX(CD415:CD476,base_row2,1)</f>
        <v>0.90000354682712425</v>
      </c>
      <c r="CE487" s="26">
        <f>INDEX(CE415:CE476,base_row2,1)</f>
        <v>0.9895977107231253</v>
      </c>
      <c r="CF487" s="26">
        <f>INDEX(CF415:CF476,base_row2,1)</f>
        <v>0.96579994636746691</v>
      </c>
      <c r="CG487" s="26">
        <f>INDEX(CR415:CR476,base_row2,1)</f>
        <v>1.1934205084345704</v>
      </c>
      <c r="CH487" s="26">
        <f>INDEX(CH415:CH476,base_row2,1)</f>
        <v>1.2138832015386174</v>
      </c>
      <c r="CI487" s="26"/>
      <c r="CJ487" s="26">
        <f>INDEX(CJ415:CJ476,base_row2,1)</f>
        <v>0.89064144958281521</v>
      </c>
      <c r="CU487" s="3"/>
      <c r="CV487" s="226"/>
      <c r="CW487" s="5"/>
      <c r="CX487" s="26"/>
      <c r="CY487" s="26"/>
      <c r="CZ487" s="26"/>
      <c r="DA487" s="26"/>
      <c r="DB487" s="26"/>
      <c r="DE487" s="26"/>
      <c r="DF487" s="26"/>
      <c r="DG487" s="26"/>
      <c r="DH487" s="26"/>
      <c r="DI487" s="26"/>
      <c r="DJ487" s="26"/>
      <c r="DK487" s="26"/>
      <c r="DL487" s="26"/>
      <c r="DM487" s="26"/>
      <c r="DN487" s="26"/>
      <c r="DO487" s="26"/>
      <c r="DP487" s="26"/>
      <c r="DQ487" s="26"/>
      <c r="DR487" s="26"/>
      <c r="DS487" s="26"/>
      <c r="DT487" s="26">
        <v>-1.3764419303596612E-3</v>
      </c>
      <c r="DU487" s="26">
        <v>-2.4059571119773942E-3</v>
      </c>
      <c r="DV487" s="26">
        <v>-1.3742014352989265E-2</v>
      </c>
      <c r="DW487" s="26">
        <v>2.6065307443558501E-3</v>
      </c>
      <c r="DX487" s="26"/>
      <c r="DZ487" s="26"/>
      <c r="EA487" s="26"/>
      <c r="EB487" s="26"/>
      <c r="ED487" s="26">
        <v>-2.6996284006505063E-2</v>
      </c>
      <c r="EE487" s="26">
        <v>-2.290210832879978E-2</v>
      </c>
      <c r="EF487" s="26">
        <v>1.154962278973674E-2</v>
      </c>
      <c r="EG487" s="26">
        <v>-1.3582256648764706E-2</v>
      </c>
      <c r="EH487" s="26"/>
      <c r="EJ487" s="26"/>
      <c r="EK487" s="26"/>
      <c r="EL487" s="26"/>
      <c r="EU487" s="26"/>
      <c r="EV487" s="26"/>
      <c r="EW487" s="26"/>
      <c r="EX487" s="26"/>
      <c r="EY487" s="26"/>
      <c r="EZ487" s="26"/>
      <c r="FA487" s="26"/>
      <c r="FB487" s="26"/>
      <c r="FC487" s="26"/>
      <c r="FD487" s="26"/>
      <c r="FE487" s="26"/>
      <c r="FF487" s="26"/>
      <c r="FG487" s="26"/>
    </row>
    <row r="489" spans="1:181" x14ac:dyDescent="0.2">
      <c r="Q489">
        <f>Q477/Q486</f>
        <v>1.3387294302407375</v>
      </c>
    </row>
    <row r="495" spans="1:181" x14ac:dyDescent="0.2">
      <c r="C495" s="3" t="s">
        <v>932</v>
      </c>
      <c r="AA495" s="23"/>
      <c r="AB495" s="23"/>
      <c r="AC495" s="23"/>
      <c r="AD495" s="26"/>
      <c r="AE495" s="27"/>
      <c r="AF495" s="27"/>
      <c r="AI495" s="34"/>
      <c r="AJ495" s="34"/>
      <c r="AK495" s="34"/>
      <c r="BM495" s="242"/>
      <c r="BO495" s="278"/>
      <c r="BP495" s="279"/>
      <c r="BQ495" s="242"/>
      <c r="CU495" s="3"/>
      <c r="CV495" s="80"/>
      <c r="DE495" s="26"/>
      <c r="DF495" s="26"/>
      <c r="DG495" s="26"/>
      <c r="DH495" s="26"/>
      <c r="DI495" s="26"/>
      <c r="DJ495" s="26"/>
      <c r="DK495" s="26"/>
      <c r="DL495" s="26"/>
      <c r="DM495" s="26"/>
      <c r="DN495" s="26"/>
      <c r="DO495" s="26"/>
      <c r="DP495" s="26"/>
      <c r="DQ495" s="26"/>
      <c r="DR495" s="26"/>
      <c r="DS495" s="26"/>
      <c r="DT495" s="26"/>
      <c r="DU495" s="26"/>
      <c r="DV495" s="26"/>
      <c r="DW495" s="26"/>
      <c r="DX495" s="26"/>
    </row>
    <row r="496" spans="1:181" ht="19.5" customHeight="1" x14ac:dyDescent="0.3">
      <c r="L496" s="448" t="s">
        <v>1755</v>
      </c>
      <c r="M496" s="85"/>
      <c r="N496" s="85"/>
      <c r="O496" s="85"/>
      <c r="P496" s="85"/>
      <c r="Q496" s="85"/>
      <c r="R496" s="85"/>
      <c r="S496" s="3"/>
      <c r="T496" s="3"/>
      <c r="U496" s="3"/>
      <c r="AA496" s="23"/>
      <c r="AB496" s="23"/>
      <c r="AC496" s="23"/>
      <c r="AD496" s="26"/>
      <c r="AE496" s="27"/>
      <c r="AF496" s="27"/>
      <c r="AI496" s="34"/>
      <c r="AJ496" s="34"/>
      <c r="AK496" s="34"/>
      <c r="BI496" s="539" t="s">
        <v>1753</v>
      </c>
      <c r="BJ496" s="457"/>
      <c r="BK496" s="457"/>
      <c r="BL496" s="457"/>
      <c r="BM496" s="458"/>
      <c r="BN496" s="457"/>
      <c r="BO496" s="459"/>
      <c r="BP496" s="279"/>
      <c r="BQ496" s="242"/>
      <c r="CU496" s="3"/>
      <c r="CV496" s="80"/>
      <c r="DE496" s="26"/>
      <c r="DF496" s="26"/>
      <c r="DG496" s="26"/>
      <c r="DH496" s="26"/>
      <c r="DI496" s="26"/>
      <c r="DJ496" s="26"/>
      <c r="DK496" s="26"/>
      <c r="DL496" s="26"/>
      <c r="DM496" s="26"/>
      <c r="DN496" s="26"/>
      <c r="DO496" s="26"/>
      <c r="DP496" s="26"/>
      <c r="DQ496" s="26"/>
      <c r="DR496" s="26"/>
      <c r="DS496" s="26"/>
      <c r="DT496" s="26"/>
      <c r="DU496" s="26"/>
      <c r="DV496" s="26"/>
      <c r="DW496" s="26"/>
      <c r="DX496" s="26"/>
      <c r="FN496" s="367" t="s">
        <v>1074</v>
      </c>
    </row>
    <row r="497" spans="1:182" ht="15" x14ac:dyDescent="0.2">
      <c r="A497" s="3"/>
      <c r="B497" s="3"/>
      <c r="D497" s="3"/>
      <c r="E497" s="3"/>
      <c r="F497" s="3"/>
      <c r="G497" s="3"/>
      <c r="H497" s="3"/>
      <c r="I497" s="3"/>
      <c r="J497" s="3"/>
      <c r="K497" s="3"/>
      <c r="AA497" s="23"/>
      <c r="AB497" s="23"/>
      <c r="AC497" s="23"/>
      <c r="AD497" s="26"/>
      <c r="AE497" s="27"/>
      <c r="AF497" s="27"/>
      <c r="AI497" s="34"/>
      <c r="AJ497" s="34"/>
      <c r="AK497" s="34"/>
      <c r="BM497" s="242"/>
      <c r="BO497" s="278"/>
      <c r="BP497" s="279"/>
      <c r="BQ497" s="242"/>
      <c r="CU497" s="3"/>
      <c r="CV497" s="80"/>
      <c r="DE497" s="26"/>
      <c r="DF497" s="26"/>
      <c r="DG497" s="26"/>
      <c r="DH497" s="26"/>
      <c r="DI497" s="26"/>
      <c r="DJ497" s="26"/>
      <c r="DK497" s="26"/>
      <c r="DL497" s="26"/>
      <c r="DM497" s="26"/>
      <c r="DN497" s="26"/>
      <c r="DO497" s="26"/>
      <c r="DP497" s="26"/>
      <c r="DQ497" s="26"/>
      <c r="DR497" s="26"/>
      <c r="DS497" s="26"/>
      <c r="DT497" s="26"/>
      <c r="DU497" s="26"/>
      <c r="DV497" s="26"/>
      <c r="DW497" s="26"/>
      <c r="DX497" s="26"/>
      <c r="FI497" s="365" t="s">
        <v>1073</v>
      </c>
      <c r="FJ497" s="365"/>
      <c r="FK497" s="365"/>
      <c r="FL497" s="365"/>
      <c r="FM497" s="365"/>
      <c r="FN497" s="365" t="s">
        <v>1073</v>
      </c>
      <c r="FO497" s="365"/>
      <c r="FP497" s="365"/>
      <c r="FQ497" s="365"/>
    </row>
    <row r="498" spans="1:182" ht="38.25" x14ac:dyDescent="0.2">
      <c r="B498" t="s">
        <v>101</v>
      </c>
      <c r="C498" s="219" t="s">
        <v>97</v>
      </c>
      <c r="D498" s="219" t="s">
        <v>104</v>
      </c>
      <c r="E498" s="219" t="s">
        <v>105</v>
      </c>
      <c r="F498" s="219" t="s">
        <v>106</v>
      </c>
      <c r="G498" s="230"/>
      <c r="H498" s="230" t="s">
        <v>107</v>
      </c>
      <c r="I498" s="364"/>
      <c r="J498" s="364"/>
      <c r="K498" s="525"/>
      <c r="L498" s="219" t="s">
        <v>97</v>
      </c>
      <c r="M498" s="219" t="s">
        <v>104</v>
      </c>
      <c r="N498" s="219" t="s">
        <v>105</v>
      </c>
      <c r="O498" s="219" t="s">
        <v>106</v>
      </c>
      <c r="P498" s="219" t="s">
        <v>518</v>
      </c>
      <c r="Q498" s="219" t="s">
        <v>107</v>
      </c>
      <c r="R498" s="27"/>
      <c r="S498" s="27"/>
      <c r="T498" s="41" t="s">
        <v>97</v>
      </c>
      <c r="U498" s="41" t="s">
        <v>104</v>
      </c>
      <c r="V498" s="41" t="s">
        <v>105</v>
      </c>
      <c r="W498" s="41" t="s">
        <v>106</v>
      </c>
      <c r="X498" s="41"/>
      <c r="Y498" s="41" t="s">
        <v>107</v>
      </c>
      <c r="AA498" s="41" t="s">
        <v>97</v>
      </c>
      <c r="AB498" s="41" t="s">
        <v>104</v>
      </c>
      <c r="AC498" s="41" t="s">
        <v>105</v>
      </c>
      <c r="AD498" s="41" t="s">
        <v>106</v>
      </c>
      <c r="AE498" s="41"/>
      <c r="AF498" s="41" t="s">
        <v>107</v>
      </c>
      <c r="AH498" s="41" t="s">
        <v>262</v>
      </c>
      <c r="AI498" s="62" t="s">
        <v>97</v>
      </c>
      <c r="AJ498" s="62" t="s">
        <v>104</v>
      </c>
      <c r="AK498" s="62" t="s">
        <v>105</v>
      </c>
      <c r="AL498" s="46" t="s">
        <v>106</v>
      </c>
      <c r="AO498" s="73" t="s">
        <v>111</v>
      </c>
      <c r="AP498" s="75" t="s">
        <v>111</v>
      </c>
      <c r="AR498" s="269" t="s">
        <v>97</v>
      </c>
      <c r="AS498" s="269" t="s">
        <v>104</v>
      </c>
      <c r="AT498" s="269" t="s">
        <v>105</v>
      </c>
      <c r="AU498" s="269" t="s">
        <v>106</v>
      </c>
      <c r="AV498" s="269"/>
      <c r="AW498" s="269" t="s">
        <v>111</v>
      </c>
      <c r="AZ498" s="30" t="s">
        <v>97</v>
      </c>
      <c r="BA498" s="30" t="s">
        <v>104</v>
      </c>
      <c r="BB498" s="30" t="s">
        <v>105</v>
      </c>
      <c r="BC498" s="30" t="s">
        <v>106</v>
      </c>
      <c r="BD498" s="243" t="s">
        <v>550</v>
      </c>
      <c r="BI498" s="225" t="s">
        <v>97</v>
      </c>
      <c r="BJ498" s="225" t="s">
        <v>104</v>
      </c>
      <c r="BK498" s="225" t="s">
        <v>105</v>
      </c>
      <c r="BL498" s="225" t="s">
        <v>106</v>
      </c>
      <c r="BM498" s="243" t="s">
        <v>550</v>
      </c>
      <c r="BN498" s="5"/>
      <c r="BO498" s="30" t="s">
        <v>97</v>
      </c>
      <c r="BP498" s="30" t="s">
        <v>104</v>
      </c>
      <c r="BQ498" s="30" t="s">
        <v>105</v>
      </c>
      <c r="BR498" s="221" t="s">
        <v>106</v>
      </c>
      <c r="BS498" s="243" t="s">
        <v>550</v>
      </c>
      <c r="CA498" s="30"/>
      <c r="CB498" s="171" t="s">
        <v>359</v>
      </c>
      <c r="CC498" s="172" t="s">
        <v>360</v>
      </c>
      <c r="CD498" s="549" t="s">
        <v>461</v>
      </c>
      <c r="CE498" s="550"/>
      <c r="CF498" s="175"/>
      <c r="CG498" s="30"/>
      <c r="CH498" s="30"/>
      <c r="CI498" s="166"/>
      <c r="CJ498" s="363" t="s">
        <v>240</v>
      </c>
      <c r="CL498" s="89" t="s">
        <v>269</v>
      </c>
      <c r="CM498" s="89"/>
      <c r="CN498" s="89" t="s">
        <v>266</v>
      </c>
      <c r="CO498" s="90"/>
      <c r="CP498" s="89" t="s">
        <v>266</v>
      </c>
      <c r="CQ498" s="90"/>
      <c r="CR498" s="85" t="s">
        <v>144</v>
      </c>
      <c r="CS498" s="85" t="s">
        <v>251</v>
      </c>
      <c r="CT498" s="57" t="s">
        <v>457</v>
      </c>
      <c r="CU498" s="80"/>
      <c r="CV498" s="226"/>
      <c r="CW498" s="5" t="s">
        <v>101</v>
      </c>
      <c r="CX498" s="46" t="s">
        <v>97</v>
      </c>
      <c r="CY498" s="46" t="s">
        <v>104</v>
      </c>
      <c r="CZ498" s="46" t="s">
        <v>105</v>
      </c>
      <c r="DA498" s="46" t="s">
        <v>106</v>
      </c>
      <c r="DB498" s="26"/>
      <c r="DC498" t="s">
        <v>111</v>
      </c>
      <c r="DE498" s="46" t="s">
        <v>97</v>
      </c>
      <c r="DF498" s="46" t="s">
        <v>104</v>
      </c>
      <c r="DG498" s="46" t="s">
        <v>105</v>
      </c>
      <c r="DH498" s="46" t="s">
        <v>106</v>
      </c>
      <c r="DI498" s="46"/>
      <c r="DJ498" s="46" t="s">
        <v>111</v>
      </c>
      <c r="DK498" s="26"/>
      <c r="DL498" s="46" t="s">
        <v>97</v>
      </c>
      <c r="DM498" s="46" t="s">
        <v>104</v>
      </c>
      <c r="DN498" s="46" t="s">
        <v>105</v>
      </c>
      <c r="DO498" s="46" t="s">
        <v>106</v>
      </c>
      <c r="DP498" s="26"/>
      <c r="DQ498" s="26" t="s">
        <v>111</v>
      </c>
      <c r="DR498" s="26"/>
      <c r="DS498" s="26"/>
      <c r="DT498" s="26" t="s">
        <v>97</v>
      </c>
      <c r="DU498" s="26" t="s">
        <v>104</v>
      </c>
      <c r="DV498" s="26" t="s">
        <v>105</v>
      </c>
      <c r="DW498" s="26" t="s">
        <v>106</v>
      </c>
      <c r="DX498" s="26"/>
      <c r="DZ498" t="s">
        <v>140</v>
      </c>
      <c r="EA498" t="s">
        <v>137</v>
      </c>
      <c r="EB498" t="s">
        <v>137</v>
      </c>
      <c r="ED498" s="30" t="s">
        <v>97</v>
      </c>
      <c r="EE498" s="30" t="s">
        <v>104</v>
      </c>
      <c r="EF498" s="30" t="s">
        <v>105</v>
      </c>
      <c r="EG498" s="30" t="s">
        <v>106</v>
      </c>
      <c r="EJ498" s="46" t="s">
        <v>136</v>
      </c>
      <c r="EK498" s="46" t="s">
        <v>137</v>
      </c>
      <c r="EL498" s="46" t="s">
        <v>137</v>
      </c>
      <c r="EO498" s="225" t="s">
        <v>97</v>
      </c>
      <c r="EP498" s="225" t="s">
        <v>104</v>
      </c>
      <c r="EQ498" s="225" t="s">
        <v>105</v>
      </c>
      <c r="ER498" s="225" t="s">
        <v>106</v>
      </c>
      <c r="ES498" s="364"/>
      <c r="EU498" s="30" t="s">
        <v>136</v>
      </c>
      <c r="EV498" s="30" t="s">
        <v>137</v>
      </c>
      <c r="EW498" s="30" t="s">
        <v>137</v>
      </c>
      <c r="EY498" s="30" t="s">
        <v>97</v>
      </c>
      <c r="EZ498" s="30" t="s">
        <v>104</v>
      </c>
      <c r="FA498" s="30" t="s">
        <v>105</v>
      </c>
      <c r="FB498" s="30" t="s">
        <v>106</v>
      </c>
      <c r="FE498" t="s">
        <v>136</v>
      </c>
      <c r="FF498" t="s">
        <v>137</v>
      </c>
      <c r="FG498" t="s">
        <v>137</v>
      </c>
      <c r="FI498" s="30" t="s">
        <v>97</v>
      </c>
      <c r="FJ498" s="30" t="s">
        <v>104</v>
      </c>
      <c r="FK498" s="30" t="s">
        <v>105</v>
      </c>
      <c r="FL498" s="30" t="s">
        <v>106</v>
      </c>
      <c r="FM498" s="30"/>
      <c r="FN498" s="30" t="s">
        <v>97</v>
      </c>
      <c r="FO498" s="30" t="s">
        <v>104</v>
      </c>
      <c r="FP498" s="30" t="s">
        <v>105</v>
      </c>
      <c r="FQ498" s="30" t="s">
        <v>106</v>
      </c>
      <c r="FS498" t="s">
        <v>136</v>
      </c>
      <c r="FT498" t="s">
        <v>137</v>
      </c>
      <c r="FU498" t="s">
        <v>137</v>
      </c>
      <c r="FW498" t="s">
        <v>137</v>
      </c>
    </row>
    <row r="499" spans="1:182" ht="38.25" x14ac:dyDescent="0.2">
      <c r="A499" s="216" t="s">
        <v>480</v>
      </c>
      <c r="C499" s="44" t="s">
        <v>239</v>
      </c>
      <c r="D499" s="44" t="str">
        <f>$L499</f>
        <v>Source</v>
      </c>
      <c r="E499" s="44" t="str">
        <f>$L499</f>
        <v>Source</v>
      </c>
      <c r="F499" s="44" t="str">
        <f>$L499</f>
        <v>Source</v>
      </c>
      <c r="G499" s="44"/>
      <c r="H499" s="44" t="str">
        <f>$L499</f>
        <v>Source</v>
      </c>
      <c r="L499" s="44" t="s">
        <v>239</v>
      </c>
      <c r="M499" s="44" t="str">
        <f>$L499</f>
        <v>Source</v>
      </c>
      <c r="N499" s="44" t="str">
        <f>$L499</f>
        <v>Source</v>
      </c>
      <c r="O499" s="44" t="str">
        <f>$L499</f>
        <v>Source</v>
      </c>
      <c r="P499" s="44"/>
      <c r="Q499" s="44" t="str">
        <f>$L499</f>
        <v>Source</v>
      </c>
      <c r="R499" s="27"/>
      <c r="S499" s="27"/>
      <c r="T499" s="44" t="s">
        <v>239</v>
      </c>
      <c r="U499" s="44" t="str">
        <f>$L499</f>
        <v>Source</v>
      </c>
      <c r="V499" s="44" t="str">
        <f>$L499</f>
        <v>Source</v>
      </c>
      <c r="W499" s="44" t="str">
        <f>$L499</f>
        <v>Source</v>
      </c>
      <c r="X499" s="44"/>
      <c r="Y499" s="44" t="str">
        <f>$L499</f>
        <v>Source</v>
      </c>
      <c r="AA499" s="60" t="s">
        <v>99</v>
      </c>
      <c r="AB499" s="60" t="s">
        <v>112</v>
      </c>
      <c r="AC499" s="60" t="s">
        <v>113</v>
      </c>
      <c r="AD499" s="61" t="s">
        <v>114</v>
      </c>
      <c r="AE499" s="31"/>
      <c r="AF499" s="49" t="s">
        <v>115</v>
      </c>
      <c r="AH499" s="60" t="s">
        <v>263</v>
      </c>
      <c r="AI499" s="237" t="s">
        <v>99</v>
      </c>
      <c r="AJ499" s="237" t="s">
        <v>112</v>
      </c>
      <c r="AK499" s="237" t="s">
        <v>113</v>
      </c>
      <c r="AL499" s="61" t="s">
        <v>114</v>
      </c>
      <c r="AO499" s="245" t="s">
        <v>552</v>
      </c>
      <c r="AP499" s="246" t="s">
        <v>405</v>
      </c>
      <c r="AR499" s="61" t="s">
        <v>99</v>
      </c>
      <c r="AS499" s="61" t="s">
        <v>129</v>
      </c>
      <c r="AT499" s="61" t="s">
        <v>113</v>
      </c>
      <c r="AU499" s="61" t="s">
        <v>114</v>
      </c>
      <c r="AV499" s="61"/>
      <c r="AW499" s="61" t="s">
        <v>115</v>
      </c>
      <c r="AZ499" s="31" t="s">
        <v>99</v>
      </c>
      <c r="BA499" s="31" t="s">
        <v>129</v>
      </c>
      <c r="BB499" s="31" t="s">
        <v>113</v>
      </c>
      <c r="BC499" s="31" t="s">
        <v>114</v>
      </c>
      <c r="BI499" s="60" t="s">
        <v>481</v>
      </c>
      <c r="BJ499" s="60" t="s">
        <v>481</v>
      </c>
      <c r="BK499" s="60" t="s">
        <v>482</v>
      </c>
      <c r="BL499" s="60" t="s">
        <v>483</v>
      </c>
      <c r="BM499" s="3"/>
      <c r="BN499" s="5"/>
      <c r="BO499" s="43" t="s">
        <v>484</v>
      </c>
      <c r="BP499" s="43" t="s">
        <v>485</v>
      </c>
      <c r="BQ499" s="32" t="s">
        <v>113</v>
      </c>
      <c r="BR499" s="32" t="s">
        <v>114</v>
      </c>
      <c r="BS499" s="5"/>
      <c r="BT499" s="5"/>
      <c r="BU499" s="5"/>
      <c r="BV499" s="5"/>
      <c r="BW499" s="5"/>
      <c r="BX499" s="5"/>
      <c r="BY499" s="5"/>
      <c r="CA499" s="167" t="s">
        <v>358</v>
      </c>
      <c r="CB499" s="168"/>
      <c r="CC499" s="204" t="s">
        <v>442</v>
      </c>
      <c r="CD499" s="203" t="s">
        <v>532</v>
      </c>
      <c r="CE499" s="170" t="s">
        <v>533</v>
      </c>
      <c r="CF499" s="168" t="s">
        <v>441</v>
      </c>
      <c r="CG499" s="363" t="s">
        <v>144</v>
      </c>
      <c r="CH499" s="172" t="s">
        <v>145</v>
      </c>
      <c r="CI499" s="170"/>
      <c r="CJ499" s="169" t="s">
        <v>534</v>
      </c>
      <c r="CL499" s="557" t="s">
        <v>267</v>
      </c>
      <c r="CM499" s="557"/>
      <c r="CN499" s="557" t="s">
        <v>267</v>
      </c>
      <c r="CO499" s="558"/>
      <c r="CP499" s="557" t="s">
        <v>267</v>
      </c>
      <c r="CQ499" s="559"/>
      <c r="CR499" s="31" t="s">
        <v>270</v>
      </c>
      <c r="CS499" s="31"/>
      <c r="CT499" s="213" t="s">
        <v>445</v>
      </c>
      <c r="CU499" s="200"/>
      <c r="CV499" s="227"/>
      <c r="CW499" s="5" t="s">
        <v>229</v>
      </c>
      <c r="CX499" s="61" t="str">
        <f>$L499</f>
        <v>Source</v>
      </c>
      <c r="CY499" s="61" t="str">
        <f>$L499</f>
        <v>Source</v>
      </c>
      <c r="CZ499" s="61" t="str">
        <f>$L499</f>
        <v>Source</v>
      </c>
      <c r="DA499" s="61" t="str">
        <f>$L499</f>
        <v>Source</v>
      </c>
      <c r="DB499" s="26"/>
      <c r="DE499" s="61" t="str">
        <f>$L499</f>
        <v>Source</v>
      </c>
      <c r="DF499" s="61" t="str">
        <f>$L499</f>
        <v>Source</v>
      </c>
      <c r="DG499" s="61" t="str">
        <f>$L499</f>
        <v>Source</v>
      </c>
      <c r="DH499" s="61" t="str">
        <f>$L499</f>
        <v>Source</v>
      </c>
      <c r="DI499" s="61"/>
      <c r="DJ499" s="61" t="str">
        <f>$L499</f>
        <v>Source</v>
      </c>
      <c r="DK499" s="26"/>
      <c r="DL499" s="61" t="str">
        <f>$L499</f>
        <v>Source</v>
      </c>
      <c r="DM499" s="61" t="str">
        <f>$L499</f>
        <v>Source</v>
      </c>
      <c r="DN499" s="61" t="str">
        <f>$L499</f>
        <v>Source</v>
      </c>
      <c r="DO499" s="61" t="str">
        <f>$L499</f>
        <v>Source</v>
      </c>
      <c r="DP499" s="51"/>
      <c r="DQ499" s="51" t="str">
        <f>$L499</f>
        <v>Source</v>
      </c>
      <c r="DR499" s="26"/>
      <c r="DS499" s="26"/>
      <c r="DT499" s="51" t="str">
        <f>$L499</f>
        <v>Source</v>
      </c>
      <c r="DU499" s="51" t="str">
        <f>$L499</f>
        <v>Source</v>
      </c>
      <c r="DV499" s="51" t="str">
        <f>$L499</f>
        <v>Source</v>
      </c>
      <c r="DW499" s="51" t="str">
        <f>$L499</f>
        <v>Source</v>
      </c>
      <c r="DX499" s="26"/>
      <c r="DZ499" t="s">
        <v>138</v>
      </c>
      <c r="EA499" t="s">
        <v>138</v>
      </c>
      <c r="EB499" t="s">
        <v>128</v>
      </c>
      <c r="ED499" s="44" t="str">
        <f>$L499</f>
        <v>Source</v>
      </c>
      <c r="EE499" s="44" t="str">
        <f>$L499</f>
        <v>Source</v>
      </c>
      <c r="EF499" s="44" t="str">
        <f>$L499</f>
        <v>Source</v>
      </c>
      <c r="EG499" s="44" t="str">
        <f>$L499</f>
        <v>Source</v>
      </c>
      <c r="EJ499" s="48" t="s">
        <v>138</v>
      </c>
      <c r="EK499" s="48" t="s">
        <v>138</v>
      </c>
      <c r="EL499" s="48" t="str">
        <f>base_label</f>
        <v xml:space="preserve"> 1985 = 1</v>
      </c>
      <c r="EO499" s="44" t="str">
        <f>$L499</f>
        <v>Source</v>
      </c>
      <c r="EP499" s="44" t="str">
        <f>$L499</f>
        <v>Source</v>
      </c>
      <c r="EQ499" s="44" t="str">
        <f>$L499</f>
        <v>Source</v>
      </c>
      <c r="ER499" s="44" t="str">
        <f>$L499</f>
        <v>Source</v>
      </c>
      <c r="EU499" s="31" t="s">
        <v>138</v>
      </c>
      <c r="EV499" s="31" t="s">
        <v>138</v>
      </c>
      <c r="EW499" s="31" t="str">
        <f>base_label</f>
        <v xml:space="preserve"> 1985 = 1</v>
      </c>
      <c r="EY499" s="44" t="str">
        <f>$L499</f>
        <v>Source</v>
      </c>
      <c r="EZ499" s="44" t="str">
        <f>$L499</f>
        <v>Source</v>
      </c>
      <c r="FA499" s="44" t="str">
        <f>$L499</f>
        <v>Source</v>
      </c>
      <c r="FB499" s="44" t="str">
        <f>$L499</f>
        <v>Source</v>
      </c>
      <c r="FE499" t="s">
        <v>138</v>
      </c>
      <c r="FF499" t="s">
        <v>138</v>
      </c>
      <c r="FG499" t="str">
        <f>base_label</f>
        <v xml:space="preserve"> 1985 = 1</v>
      </c>
      <c r="FS499" t="s">
        <v>138</v>
      </c>
      <c r="FT499" t="s">
        <v>138</v>
      </c>
      <c r="FU499" t="str">
        <f>base_label</f>
        <v xml:space="preserve"> 1985 = 1</v>
      </c>
      <c r="FW499" t="s">
        <v>128</v>
      </c>
    </row>
    <row r="500" spans="1:182" ht="13.5" thickBot="1" x14ac:dyDescent="0.25">
      <c r="B500" t="s">
        <v>103</v>
      </c>
      <c r="C500" s="43" t="s">
        <v>230</v>
      </c>
      <c r="D500" s="43" t="s">
        <v>230</v>
      </c>
      <c r="E500" s="43" t="s">
        <v>230</v>
      </c>
      <c r="F500" s="43" t="s">
        <v>230</v>
      </c>
      <c r="G500" s="43"/>
      <c r="H500" s="43" t="s">
        <v>230</v>
      </c>
      <c r="L500" s="43" t="s">
        <v>230</v>
      </c>
      <c r="M500" s="43" t="s">
        <v>230</v>
      </c>
      <c r="N500" s="43" t="s">
        <v>230</v>
      </c>
      <c r="O500" s="43" t="s">
        <v>230</v>
      </c>
      <c r="P500" s="43" t="s">
        <v>230</v>
      </c>
      <c r="Q500" s="43" t="s">
        <v>230</v>
      </c>
      <c r="R500" s="27"/>
      <c r="S500" s="27"/>
      <c r="T500" s="43" t="s">
        <v>230</v>
      </c>
      <c r="U500" s="43" t="s">
        <v>230</v>
      </c>
      <c r="V500" s="43" t="s">
        <v>230</v>
      </c>
      <c r="W500" s="43" t="s">
        <v>230</v>
      </c>
      <c r="X500" s="43"/>
      <c r="Y500" s="43" t="s">
        <v>230</v>
      </c>
      <c r="AA500" s="60" t="s">
        <v>232</v>
      </c>
      <c r="AB500" s="60" t="s">
        <v>98</v>
      </c>
      <c r="AC500" s="60" t="s">
        <v>92</v>
      </c>
      <c r="AD500" s="61" t="s">
        <v>118</v>
      </c>
      <c r="AE500" s="275"/>
      <c r="AF500" s="50" t="s">
        <v>20</v>
      </c>
      <c r="AH500" s="60" t="s">
        <v>264</v>
      </c>
      <c r="AI500" s="270" t="s">
        <v>120</v>
      </c>
      <c r="AJ500" s="270" t="s">
        <v>275</v>
      </c>
      <c r="AK500" s="270" t="s">
        <v>93</v>
      </c>
      <c r="AL500" s="70" t="s">
        <v>276</v>
      </c>
      <c r="AM500" s="4"/>
      <c r="AN500" s="4"/>
      <c r="AO500" s="247" t="s">
        <v>127</v>
      </c>
      <c r="AP500" s="248" t="s">
        <v>127</v>
      </c>
      <c r="AR500" s="70" t="str">
        <f>base_label</f>
        <v xml:space="preserve"> 1985 = 1</v>
      </c>
      <c r="AS500" s="70" t="str">
        <f>base_label</f>
        <v xml:space="preserve"> 1985 = 1</v>
      </c>
      <c r="AT500" s="70" t="str">
        <f>base_label</f>
        <v xml:space="preserve"> 1985 = 1</v>
      </c>
      <c r="AU500" s="70" t="str">
        <f>base_label</f>
        <v xml:space="preserve"> 1985 = 1</v>
      </c>
      <c r="AV500" s="70"/>
      <c r="AW500" s="70" t="str">
        <f>base_label</f>
        <v xml:space="preserve"> 1985 = 1</v>
      </c>
      <c r="AZ500" s="33"/>
      <c r="BA500" s="33"/>
      <c r="BB500" s="33"/>
      <c r="BC500" s="33"/>
      <c r="BD500" s="5"/>
      <c r="BE500" s="5"/>
      <c r="BI500" s="222" t="str">
        <f>base_label</f>
        <v xml:space="preserve"> 1985 = 1</v>
      </c>
      <c r="BJ500" s="222" t="str">
        <f>base_label</f>
        <v xml:space="preserve"> 1985 = 1</v>
      </c>
      <c r="BK500" s="222" t="str">
        <f>base_label</f>
        <v xml:space="preserve"> 1985 = 1</v>
      </c>
      <c r="BL500" s="222" t="str">
        <f>base_label</f>
        <v xml:space="preserve"> 1985 = 1</v>
      </c>
      <c r="BM500" s="232"/>
      <c r="BN500" s="5"/>
      <c r="BO500" s="222" t="str">
        <f>base_label</f>
        <v xml:space="preserve"> 1985 = 1</v>
      </c>
      <c r="BP500" s="222" t="str">
        <f>base_label</f>
        <v xml:space="preserve"> 1985 = 1</v>
      </c>
      <c r="BQ500" s="222" t="str">
        <f>base_label</f>
        <v xml:space="preserve"> 1985 = 1</v>
      </c>
      <c r="BR500" s="222" t="str">
        <f>base_label</f>
        <v xml:space="preserve"> 1985 = 1</v>
      </c>
      <c r="BS500" s="5"/>
      <c r="BT500" s="5"/>
      <c r="BU500" s="5"/>
      <c r="BV500" s="5"/>
      <c r="BW500" s="5"/>
      <c r="BX500" s="5"/>
      <c r="BY500" s="5"/>
      <c r="CA500" s="78" t="str">
        <f t="shared" ref="CA500:CH500" si="2540">base_label</f>
        <v xml:space="preserve"> 1985 = 1</v>
      </c>
      <c r="CB500" s="63" t="str">
        <f t="shared" si="2540"/>
        <v xml:space="preserve"> 1985 = 1</v>
      </c>
      <c r="CC500" s="63" t="str">
        <f t="shared" si="2540"/>
        <v xml:space="preserve"> 1985 = 1</v>
      </c>
      <c r="CD500" s="64" t="str">
        <f t="shared" si="2540"/>
        <v xml:space="preserve"> 1985 = 1</v>
      </c>
      <c r="CE500" s="65" t="str">
        <f t="shared" si="2540"/>
        <v xml:space="preserve"> 1985 = 1</v>
      </c>
      <c r="CF500" s="63" t="str">
        <f t="shared" si="2540"/>
        <v xml:space="preserve"> 1985 = 1</v>
      </c>
      <c r="CG500" s="64" t="str">
        <f t="shared" si="2540"/>
        <v xml:space="preserve"> 1985 = 1</v>
      </c>
      <c r="CH500" s="63" t="str">
        <f t="shared" si="2540"/>
        <v xml:space="preserve"> 1985 = 1</v>
      </c>
      <c r="CI500" s="65"/>
      <c r="CJ500" s="63" t="str">
        <f>base_label</f>
        <v xml:space="preserve"> 1985 = 1</v>
      </c>
      <c r="CL500" s="86" t="s">
        <v>143</v>
      </c>
      <c r="CM500" s="86" t="s">
        <v>155</v>
      </c>
      <c r="CN500" s="86" t="s">
        <v>446</v>
      </c>
      <c r="CO500" s="88" t="s">
        <v>444</v>
      </c>
      <c r="CP500" s="86" t="s">
        <v>143</v>
      </c>
      <c r="CQ500" s="88" t="s">
        <v>447</v>
      </c>
      <c r="CR500" s="86" t="s">
        <v>271</v>
      </c>
      <c r="CS500" s="31"/>
      <c r="CT500" s="214" t="str">
        <f>base_label</f>
        <v xml:space="preserve"> 1985 = 1</v>
      </c>
      <c r="CU500" s="201"/>
      <c r="CV500" s="228"/>
      <c r="CW500" s="5" t="s">
        <v>103</v>
      </c>
      <c r="CX500" s="61" t="s">
        <v>133</v>
      </c>
      <c r="CY500" s="61" t="s">
        <v>133</v>
      </c>
      <c r="CZ500" s="61" t="s">
        <v>133</v>
      </c>
      <c r="DA500" s="61" t="s">
        <v>133</v>
      </c>
      <c r="DB500" s="26"/>
      <c r="DE500" s="68"/>
      <c r="DF500" s="68"/>
      <c r="DG500" s="68"/>
      <c r="DH500" s="68"/>
      <c r="DI500" s="68"/>
      <c r="DJ500" s="68"/>
      <c r="DK500" s="26"/>
      <c r="DL500" s="68"/>
      <c r="DM500" s="68"/>
      <c r="DN500" s="68"/>
      <c r="DO500" s="68"/>
      <c r="DP500" s="38"/>
      <c r="DQ500" s="38"/>
      <c r="DR500" s="26"/>
      <c r="DS500" s="26"/>
      <c r="DT500" s="38"/>
      <c r="DU500" s="38"/>
      <c r="DV500" s="38"/>
      <c r="DW500" s="38"/>
      <c r="DX500" s="38"/>
      <c r="DY500" s="4"/>
      <c r="DZ500" s="4"/>
      <c r="EA500" s="4"/>
      <c r="EB500" s="4"/>
      <c r="ED500" s="4"/>
      <c r="EE500" s="4"/>
      <c r="EF500" s="4"/>
      <c r="EG500" s="4"/>
      <c r="EH500" s="5"/>
      <c r="EI500" s="5"/>
      <c r="EJ500" s="38"/>
      <c r="EK500" s="38"/>
      <c r="EL500" s="38"/>
      <c r="EO500" s="4"/>
      <c r="EP500" s="4"/>
      <c r="EQ500" s="4"/>
      <c r="ER500" s="4"/>
      <c r="ES500" s="5"/>
      <c r="ET500" s="5"/>
      <c r="EU500" s="4"/>
      <c r="EV500" s="4"/>
      <c r="EW500" s="4"/>
      <c r="EX500" s="5"/>
      <c r="EY500" s="4"/>
      <c r="EZ500" s="4"/>
      <c r="FA500" s="4"/>
      <c r="FB500" s="4"/>
      <c r="FC500" s="5"/>
      <c r="FD500" s="5"/>
      <c r="FE500" s="4"/>
      <c r="FF500" s="4"/>
      <c r="FG500" s="4"/>
      <c r="FS500" s="4"/>
      <c r="FT500" s="4"/>
      <c r="FU500" s="4"/>
      <c r="FW500" s="4"/>
      <c r="FY500" s="8" t="s">
        <v>152</v>
      </c>
      <c r="FZ500" t="s">
        <v>164</v>
      </c>
    </row>
    <row r="501" spans="1:182" x14ac:dyDescent="0.2">
      <c r="A501" t="s">
        <v>1072</v>
      </c>
      <c r="B501" s="364">
        <v>1949</v>
      </c>
      <c r="C501" s="42">
        <f t="shared" ref="C501:F520" si="2541">C84</f>
        <v>5599.4040000000005</v>
      </c>
      <c r="D501" s="42">
        <f t="shared" si="2541"/>
        <v>3668.8560000000002</v>
      </c>
      <c r="E501" s="42">
        <f t="shared" si="2541"/>
        <v>14709.664000000001</v>
      </c>
      <c r="F501" s="42">
        <f t="shared" si="2541"/>
        <v>7990.0169999999998</v>
      </c>
      <c r="G501" s="42"/>
      <c r="H501" s="42">
        <f t="shared" ref="H501:H560" si="2542">SUM(C501:F501)</f>
        <v>31967.940999999999</v>
      </c>
      <c r="I501" s="364"/>
      <c r="J501" s="364"/>
      <c r="K501" s="525"/>
      <c r="L501" s="42"/>
      <c r="M501" s="42">
        <f t="shared" ref="M501:M532" si="2543">M84</f>
        <v>3668.8160000000003</v>
      </c>
      <c r="N501" s="42"/>
      <c r="O501" s="42"/>
      <c r="P501" s="42"/>
      <c r="Q501" s="42"/>
      <c r="R501" s="27"/>
      <c r="S501" s="27"/>
      <c r="T501" s="364"/>
      <c r="U501" s="364"/>
      <c r="V501" s="364"/>
      <c r="W501" s="364"/>
      <c r="X501" s="364"/>
      <c r="Y501" s="364"/>
      <c r="AA501" s="231"/>
      <c r="AB501" s="231">
        <f t="shared" ref="AB501:AB532" si="2544">AB84</f>
        <v>27235.148729606164</v>
      </c>
      <c r="AC501" s="231"/>
      <c r="AD501" s="51"/>
      <c r="AE501" s="23"/>
      <c r="AF501" s="42">
        <f t="shared" ref="AF501:AF532" si="2545">AF84</f>
        <v>2106.6</v>
      </c>
      <c r="AI501" s="267" t="e">
        <f t="shared" ref="AI501:AI532" si="2546">L501/AA501*1000</f>
        <v>#DIV/0!</v>
      </c>
      <c r="AJ501" s="267">
        <f t="shared" ref="AJ501:AJ532" si="2547">M501/AB501*1000</f>
        <v>134.70886597405607</v>
      </c>
      <c r="AK501" s="267"/>
      <c r="AL501" s="51" t="e">
        <f t="shared" ref="AL501:AL532" si="2548">O501/AD501*0.001</f>
        <v>#DIV/0!</v>
      </c>
      <c r="AO501" s="34">
        <f t="shared" ref="AO501:AO532" si="2549">Q501/AF501</f>
        <v>0</v>
      </c>
      <c r="AP501" s="34"/>
      <c r="AR501" s="26"/>
      <c r="AS501" s="26">
        <f>AJ501/AJ$537</f>
        <v>0.6825031835694384</v>
      </c>
      <c r="AT501" s="26"/>
      <c r="AU501" s="26"/>
      <c r="AV501" s="26"/>
      <c r="AW501" s="26"/>
      <c r="AZ501" s="34"/>
      <c r="BA501" s="34">
        <f>AB501/$AF501</f>
        <v>12.928486057916151</v>
      </c>
      <c r="BB501" s="34"/>
      <c r="BC501" s="34">
        <f>AD501/$AF501</f>
        <v>0</v>
      </c>
      <c r="BE501" s="34"/>
      <c r="BF501" s="26"/>
      <c r="BG501" s="26"/>
      <c r="BI501" s="205"/>
      <c r="BJ501" s="258">
        <f>[10]Total_Commercial_LMDI_UtilAdj!AG15</f>
        <v>0.59752256331364395</v>
      </c>
      <c r="BK501" s="205"/>
      <c r="BL501" s="51"/>
      <c r="BM501" s="364"/>
      <c r="BN501" s="5"/>
      <c r="BO501" s="364"/>
      <c r="BP501" s="258">
        <f>[10]Total_Commercial_LMDI_UtilAdj!AE15</f>
        <v>0.98340533945781095</v>
      </c>
      <c r="BQ501" s="364"/>
      <c r="BR501" s="51"/>
      <c r="BS501" s="261"/>
      <c r="BT501" s="5"/>
      <c r="BU501" s="5"/>
      <c r="BV501" s="5"/>
      <c r="BW501" s="5"/>
      <c r="BX501" s="5"/>
      <c r="BY501" s="5"/>
      <c r="CA501" s="83">
        <f>IF(FW501&gt;0,FW501,"NA")</f>
        <v>0.26494447309177344</v>
      </c>
      <c r="CB501" s="83">
        <f t="shared" ref="CB501:CB532" si="2550">IF(ISERR(AP501),"NA ", AP501/AP$154)</f>
        <v>0</v>
      </c>
      <c r="CC501" s="83" t="str">
        <f t="shared" ref="CC501:CC532" si="2551">IF(ISERR(AO501),"NA ",IF(AO501&gt;0, AO501/AO$154,"NA"))</f>
        <v>NA</v>
      </c>
      <c r="CD501" s="83" t="str">
        <f t="shared" ref="CD501:CD548" si="2552">IF(CN501=1,EL501,"NA")</f>
        <v>NA</v>
      </c>
      <c r="CE501" s="83" t="str">
        <f t="shared" ref="CE501:CE548" si="2553">IF(CQ501&gt;0, FG501,"NA")</f>
        <v>NA</v>
      </c>
      <c r="CF501" s="83" t="str">
        <f t="shared" ref="CF501:CF548" si="2554">IF(CP501&gt;0,EW501, "NA")</f>
        <v>NA</v>
      </c>
      <c r="CG501" s="84" t="str">
        <f>IF(ISERR(CR501),"NA ", CR501)</f>
        <v xml:space="preserve">NA </v>
      </c>
      <c r="CH501" s="84" t="str">
        <f t="shared" ref="CH501:CH532" si="2555">IF(Q501&gt;0,Q501/Q$154,"NA")</f>
        <v>NA</v>
      </c>
      <c r="CI501" s="9"/>
      <c r="CJ501" s="84" t="str">
        <f>IF(ISERR(CS501),"NA ", CS501)</f>
        <v xml:space="preserve">NA </v>
      </c>
      <c r="CK501" s="26"/>
      <c r="CL501" s="87">
        <f t="shared" ref="CL501:CL562" si="2556">AR501*AS501*AT501*AU501</f>
        <v>0</v>
      </c>
      <c r="CM501" s="87">
        <f>AZ501*BA501*BB501*BC501</f>
        <v>0</v>
      </c>
      <c r="CN501" s="92">
        <f>IF(ISERR(CL501),0,IF(CL501&lt;0.0001,0,1))</f>
        <v>0</v>
      </c>
      <c r="CO501" s="92">
        <f>IF(ISERR(CM501),0,IF(CM501&lt;0.0001,0,1))</f>
        <v>0</v>
      </c>
      <c r="CP501" s="5">
        <f t="shared" ref="CP501:CP562" si="2557">IF(BI501*BJ501*BK501*BL501&gt;0,1,0)</f>
        <v>0</v>
      </c>
      <c r="CQ501" s="91">
        <f t="shared" ref="CQ501:CQ562" si="2558">IF(BO501*BP501*BQ501*BR501&gt;0,1,0)</f>
        <v>0</v>
      </c>
      <c r="CR501" s="37" t="e">
        <f t="shared" ref="CR501:CR521" si="2559">CA501*CD501*CE501*CF501</f>
        <v>#VALUE!</v>
      </c>
      <c r="CS501" t="e">
        <f t="shared" ref="CS501:CS548" si="2560">CD501*CE501</f>
        <v>#VALUE!</v>
      </c>
      <c r="CT501" s="84" t="str">
        <f t="shared" ref="CT501:CT560" si="2561">IF(CO501=1,EB501,"NA ")</f>
        <v xml:space="preserve">NA </v>
      </c>
      <c r="CU501" s="205"/>
      <c r="CV501" s="244"/>
      <c r="CW501" s="5"/>
      <c r="CX501" s="26" t="e">
        <f>#REF!/$Q501</f>
        <v>#REF!</v>
      </c>
      <c r="CY501" s="26" t="e">
        <f>#REF!/$Q501</f>
        <v>#REF!</v>
      </c>
      <c r="CZ501" s="26" t="e">
        <f>#REF!/$Q501</f>
        <v>#REF!</v>
      </c>
      <c r="DA501" s="26" t="e">
        <f t="shared" ref="DA501:DA532" si="2562">O501/$Q501</f>
        <v>#DIV/0!</v>
      </c>
      <c r="DB501" s="26"/>
      <c r="DC501" t="e">
        <f>SUM(CX501:DA501)</f>
        <v>#REF!</v>
      </c>
      <c r="DE501" s="26"/>
      <c r="DF501" s="26"/>
      <c r="DG501" s="26"/>
      <c r="DH501" s="26"/>
      <c r="DI501" s="26"/>
      <c r="DJ501" s="26"/>
      <c r="DK501" s="26"/>
      <c r="DL501" s="26"/>
      <c r="DM501" s="26"/>
      <c r="DN501" s="26"/>
      <c r="DO501" s="26"/>
      <c r="DP501" s="26"/>
      <c r="DQ501" s="26"/>
      <c r="DR501" s="26"/>
      <c r="DS501" s="26"/>
      <c r="DT501" s="26"/>
      <c r="DU501" s="26"/>
      <c r="DV501" s="26"/>
      <c r="DW501" s="26"/>
      <c r="DX501" s="26"/>
      <c r="DZ501" s="26"/>
      <c r="EA501" s="26">
        <v>1</v>
      </c>
      <c r="EB501" s="26">
        <f t="shared" ref="EB501:EB560" si="2563">EA501/EB$154</f>
        <v>1.2027529592026753</v>
      </c>
      <c r="ED501" s="26"/>
      <c r="EE501" s="26"/>
      <c r="EF501" s="26"/>
      <c r="EG501" s="26"/>
      <c r="EH501" s="26"/>
      <c r="EJ501" s="26"/>
      <c r="EK501" s="26">
        <v>1</v>
      </c>
      <c r="EL501" s="26">
        <f t="shared" ref="EL501:EL532" si="2564">EK501/EK$154</f>
        <v>1.1798448928861105</v>
      </c>
      <c r="EU501" s="26"/>
      <c r="EV501" s="26">
        <v>1</v>
      </c>
      <c r="EW501" s="26">
        <f t="shared" ref="EW501:EW521" si="2565">EV501/EV$486</f>
        <v>1.1901245900194317</v>
      </c>
      <c r="EX501" s="26"/>
      <c r="EY501" s="26"/>
      <c r="EZ501" s="26"/>
      <c r="FA501" s="26"/>
      <c r="FB501" s="26"/>
      <c r="FC501" s="26"/>
      <c r="FD501" s="26"/>
      <c r="FE501" s="26"/>
      <c r="FF501" s="26">
        <v>1</v>
      </c>
      <c r="FG501" s="26">
        <f t="shared" ref="FG501:FG532" si="2566">FF501/FF$574</f>
        <v>0.99490222018598595</v>
      </c>
      <c r="FJ501" s="366">
        <f>[10]Total_Commercial_LMDI_UtilAdj!AF15</f>
        <v>1.1614962447138155</v>
      </c>
      <c r="FS501" s="26"/>
      <c r="FT501" s="26">
        <v>1</v>
      </c>
      <c r="FU501" s="26">
        <f t="shared" ref="FU501:FU521" si="2567">FT501/FT$537</f>
        <v>1.013976298613356</v>
      </c>
      <c r="FW501" s="26">
        <f t="shared" ref="FW501:FW560" si="2568">AF501/AF$486</f>
        <v>0.26494447309177344</v>
      </c>
      <c r="FY501" s="8">
        <v>0</v>
      </c>
      <c r="FZ501" t="b">
        <f>(FY501+Begin_year_chart1&lt;=End_year_chart1)</f>
        <v>1</v>
      </c>
    </row>
    <row r="502" spans="1:182" x14ac:dyDescent="0.2">
      <c r="A502" t="s">
        <v>1072</v>
      </c>
      <c r="B502" s="364">
        <f>B501+1</f>
        <v>1950</v>
      </c>
      <c r="C502" s="42">
        <f t="shared" si="2541"/>
        <v>5988.7439999999997</v>
      </c>
      <c r="D502" s="42">
        <f t="shared" si="2541"/>
        <v>3893.348</v>
      </c>
      <c r="E502" s="42">
        <f t="shared" si="2541"/>
        <v>16223.977999999999</v>
      </c>
      <c r="F502" s="42">
        <f t="shared" si="2541"/>
        <v>8492.4760000000006</v>
      </c>
      <c r="G502" s="42"/>
      <c r="H502" s="42">
        <f t="shared" si="2542"/>
        <v>34598.546000000002</v>
      </c>
      <c r="I502" s="364"/>
      <c r="J502" s="364"/>
      <c r="K502" s="525"/>
      <c r="L502" s="42"/>
      <c r="M502" s="42">
        <f t="shared" si="2543"/>
        <v>3893.2979999999998</v>
      </c>
      <c r="N502" s="42"/>
      <c r="O502" s="42"/>
      <c r="P502" s="42"/>
      <c r="Q502" s="42"/>
      <c r="R502" s="27"/>
      <c r="S502" s="27"/>
      <c r="T502" s="364"/>
      <c r="U502" s="364"/>
      <c r="V502" s="364"/>
      <c r="W502" s="364"/>
      <c r="X502" s="364"/>
      <c r="Y502" s="364"/>
      <c r="AA502" s="231"/>
      <c r="AB502" s="231">
        <f t="shared" si="2544"/>
        <v>27788.637079656914</v>
      </c>
      <c r="AC502" s="231"/>
      <c r="AD502" s="51"/>
      <c r="AE502" s="23"/>
      <c r="AF502" s="42">
        <f t="shared" si="2545"/>
        <v>2289.5</v>
      </c>
      <c r="AI502" s="267" t="e">
        <f t="shared" si="2546"/>
        <v>#DIV/0!</v>
      </c>
      <c r="AJ502" s="267">
        <f t="shared" si="2547"/>
        <v>140.10395647831706</v>
      </c>
      <c r="AK502" s="267"/>
      <c r="AL502" s="51" t="e">
        <f t="shared" si="2548"/>
        <v>#DIV/0!</v>
      </c>
      <c r="AO502" s="34">
        <f t="shared" si="2549"/>
        <v>0</v>
      </c>
      <c r="AP502" s="34">
        <f t="shared" ref="AP502:AP533" si="2569">H502/AF502</f>
        <v>15.111834898449445</v>
      </c>
      <c r="AR502" s="26"/>
      <c r="AS502" s="26">
        <f t="shared" ref="AS502:AS563" si="2570">AJ502/AJ$537</f>
        <v>0.70983743820945988</v>
      </c>
      <c r="AT502" s="26"/>
      <c r="AU502" s="26"/>
      <c r="AV502" s="26"/>
      <c r="AW502" s="26"/>
      <c r="AZ502" s="34"/>
      <c r="BA502" s="34">
        <f t="shared" ref="BA502:BA557" si="2571">AB502/$AF502</f>
        <v>12.137426110354625</v>
      </c>
      <c r="BB502" s="34"/>
      <c r="BC502" s="34">
        <f t="shared" ref="BC502:BC557" si="2572">AD502/$AF502</f>
        <v>0</v>
      </c>
      <c r="BE502" s="34"/>
      <c r="BF502" s="26"/>
      <c r="BG502" s="26"/>
      <c r="BI502" s="51"/>
      <c r="BJ502" s="258">
        <f>[10]Total_Commercial_LMDI_UtilAdj!AG16</f>
        <v>0.61596900537280974</v>
      </c>
      <c r="BK502" s="51"/>
      <c r="BL502" s="51"/>
      <c r="BM502" s="364"/>
      <c r="BO502" s="364"/>
      <c r="BP502" s="258">
        <f>[10]Total_Commercial_LMDI_UtilAdj!AE16</f>
        <v>1.008534852475798</v>
      </c>
      <c r="BQ502" s="364"/>
      <c r="BR502" s="51"/>
      <c r="BS502" s="364"/>
      <c r="CA502" s="83">
        <f t="shared" ref="CA502:CA562" si="2573">IF(FW502&gt;0,FW502,"NA")</f>
        <v>0.28794757958018385</v>
      </c>
      <c r="CB502" s="83">
        <f t="shared" si="2550"/>
        <v>1.5740757661711522</v>
      </c>
      <c r="CC502" s="83" t="str">
        <f t="shared" si="2551"/>
        <v>NA</v>
      </c>
      <c r="CD502" s="83" t="str">
        <f t="shared" si="2552"/>
        <v>NA</v>
      </c>
      <c r="CE502" s="83" t="str">
        <f t="shared" si="2553"/>
        <v>NA</v>
      </c>
      <c r="CF502" s="83" t="str">
        <f t="shared" si="2554"/>
        <v>NA</v>
      </c>
      <c r="CG502" s="84" t="str">
        <f t="shared" ref="CG502:CG548" si="2574">IF(ISERR(CR502),"NA ", CR502)</f>
        <v xml:space="preserve">NA </v>
      </c>
      <c r="CH502" s="84" t="str">
        <f t="shared" si="2555"/>
        <v>NA</v>
      </c>
      <c r="CI502" s="9"/>
      <c r="CJ502" s="84" t="str">
        <f t="shared" ref="CJ502:CJ548" si="2575">IF(ISERR(CS502),"NA ", CS502)</f>
        <v xml:space="preserve">NA </v>
      </c>
      <c r="CK502" s="26"/>
      <c r="CL502" s="87">
        <f t="shared" si="2556"/>
        <v>0</v>
      </c>
      <c r="CM502" s="87">
        <f t="shared" ref="CM502:CM562" si="2576">AZ502*BA502*BB502*BC502</f>
        <v>0</v>
      </c>
      <c r="CN502" s="92">
        <f t="shared" ref="CN502:CN562" si="2577">IF(ISERR(CL502),0,IF(CL502&lt;0.0001,0,1))</f>
        <v>0</v>
      </c>
      <c r="CO502" s="92">
        <f t="shared" ref="CO502:CO562" si="2578">IF(ISERR(CM502),0,IF(CM502&lt;0.0001,0,1))</f>
        <v>0</v>
      </c>
      <c r="CP502" s="5">
        <f t="shared" si="2557"/>
        <v>0</v>
      </c>
      <c r="CQ502" s="91">
        <f t="shared" si="2558"/>
        <v>0</v>
      </c>
      <c r="CR502" s="37" t="e">
        <f t="shared" si="2559"/>
        <v>#VALUE!</v>
      </c>
      <c r="CS502" t="e">
        <f t="shared" si="2560"/>
        <v>#VALUE!</v>
      </c>
      <c r="CT502" s="84" t="str">
        <f t="shared" si="2561"/>
        <v xml:space="preserve">NA </v>
      </c>
      <c r="CU502" s="205"/>
      <c r="CV502" s="244"/>
      <c r="CW502" s="5"/>
      <c r="CX502" s="26" t="e">
        <f t="shared" ref="CX502:CX533" si="2579">L502/$Q502</f>
        <v>#DIV/0!</v>
      </c>
      <c r="CY502" s="26" t="e">
        <f t="shared" ref="CY502:CY533" si="2580">M502/$Q502</f>
        <v>#DIV/0!</v>
      </c>
      <c r="CZ502" s="26" t="e">
        <f t="shared" ref="CZ502:CZ533" si="2581">N502/$Q502</f>
        <v>#DIV/0!</v>
      </c>
      <c r="DA502" s="26" t="e">
        <f t="shared" si="2562"/>
        <v>#DIV/0!</v>
      </c>
      <c r="DB502" s="26"/>
      <c r="DC502" t="e">
        <f t="shared" ref="DC502:DC560" si="2582">SUM(CX502:DA502)</f>
        <v>#DIV/0!</v>
      </c>
      <c r="DE502" s="26" t="e">
        <f>(CX502-CX501)/LN(CX502/CX501)</f>
        <v>#DIV/0!</v>
      </c>
      <c r="DF502" s="26" t="e">
        <f>(CY502-CY501)/LN(CY502/CY501)</f>
        <v>#DIV/0!</v>
      </c>
      <c r="DG502" s="26" t="e">
        <f>(CZ502-CZ501)/LN(CZ502/CZ501)</f>
        <v>#DIV/0!</v>
      </c>
      <c r="DH502" s="26" t="e">
        <f>(DA502-DA501)/LN(DA502/DA501)</f>
        <v>#DIV/0!</v>
      </c>
      <c r="DI502" s="26"/>
      <c r="DJ502" s="26" t="e">
        <f>SUM(DE502:DH502)</f>
        <v>#DIV/0!</v>
      </c>
      <c r="DK502" s="26"/>
      <c r="DL502" s="26" t="e">
        <f>DE502/$DJ574</f>
        <v>#DIV/0!</v>
      </c>
      <c r="DM502" s="26" t="e">
        <f>DF502/$DJ574</f>
        <v>#DIV/0!</v>
      </c>
      <c r="DN502" s="26" t="e">
        <f>DG502/$DJ574</f>
        <v>#DIV/0!</v>
      </c>
      <c r="DO502" s="26" t="e">
        <f>DH502/$DJ574</f>
        <v>#DIV/0!</v>
      </c>
      <c r="DP502" s="26"/>
      <c r="DQ502" s="26" t="e">
        <f>SUM(DL502:DO502)</f>
        <v>#DIV/0!</v>
      </c>
      <c r="DR502" s="26"/>
      <c r="DS502" s="26"/>
      <c r="DT502" s="26" t="e">
        <f>LN(AR502/AR501)</f>
        <v>#DIV/0!</v>
      </c>
      <c r="DU502" s="26">
        <f>LN(AS502/AS501)</f>
        <v>3.9268791932749438E-2</v>
      </c>
      <c r="DV502" s="26" t="e">
        <f>LN(AT502/AT501)</f>
        <v>#DIV/0!</v>
      </c>
      <c r="DW502" s="26" t="e">
        <f>LN(AU502/AU501)</f>
        <v>#DIV/0!</v>
      </c>
      <c r="DX502" s="26"/>
      <c r="DZ502" s="26" t="e">
        <f>EXP(SUMPRODUCT($DL502:$DO502,DT502:DW502))</f>
        <v>#DIV/0!</v>
      </c>
      <c r="EA502" s="26">
        <f>IF(ISERR(DZ502),EA501,DZ502*EA501)</f>
        <v>1</v>
      </c>
      <c r="EB502" s="26">
        <f t="shared" si="2563"/>
        <v>1.2027529592026753</v>
      </c>
      <c r="ED502" s="26" t="e">
        <f t="shared" ref="ED502:ED560" si="2583">LN(AZ502/AZ501)</f>
        <v>#DIV/0!</v>
      </c>
      <c r="EE502" s="26">
        <f t="shared" ref="EE502:EE560" si="2584">LN(BA502/BA501)</f>
        <v>-6.3139352490124104E-2</v>
      </c>
      <c r="EF502" s="26" t="e">
        <f t="shared" ref="EF502:EF560" si="2585">LN(BB502/BB501)</f>
        <v>#DIV/0!</v>
      </c>
      <c r="EG502" s="26" t="e">
        <f t="shared" ref="EG502:EG560" si="2586">LN(BC502/BC501)</f>
        <v>#DIV/0!</v>
      </c>
      <c r="EH502" s="26"/>
      <c r="EJ502" s="26" t="e">
        <f t="shared" ref="EJ502:EJ560" si="2587">EXP(SUMPRODUCT($DL502:$DO502,ED502:EG502))</f>
        <v>#DIV/0!</v>
      </c>
      <c r="EK502" s="26">
        <f>IF(ISERR(EJ502),EK501,EJ502*EK501)</f>
        <v>1</v>
      </c>
      <c r="EL502" s="26">
        <f t="shared" si="2564"/>
        <v>1.1798448928861105</v>
      </c>
      <c r="EO502" s="26" t="e">
        <f>LN(BI502/BI501)</f>
        <v>#DIV/0!</v>
      </c>
      <c r="EP502" s="26">
        <f>LN(BJ502/BJ501)</f>
        <v>3.0404600353708875E-2</v>
      </c>
      <c r="EQ502" s="26" t="e">
        <f>LN(BK502/BK501)</f>
        <v>#DIV/0!</v>
      </c>
      <c r="ER502" s="26" t="e">
        <f>LN(BL502/BL501)</f>
        <v>#DIV/0!</v>
      </c>
      <c r="EU502" s="26" t="e">
        <f>EXP(SUMPRODUCT($DL502:$DO502,EO502:ER502))</f>
        <v>#DIV/0!</v>
      </c>
      <c r="EV502" s="26">
        <f>IF(ISERR(EU502),EV501,EU502*EV501)</f>
        <v>1</v>
      </c>
      <c r="EW502" s="26">
        <f t="shared" si="2565"/>
        <v>1.1901245900194317</v>
      </c>
      <c r="EX502" s="26"/>
      <c r="EY502" s="26" t="e">
        <f t="shared" ref="EY502:EY560" si="2588">LN(BO502/BO501)</f>
        <v>#DIV/0!</v>
      </c>
      <c r="EZ502" s="26">
        <f t="shared" ref="EZ502:EZ560" si="2589">LN(BP502/BP501)</f>
        <v>2.5232530971662108E-2</v>
      </c>
      <c r="FA502" s="26" t="e">
        <f t="shared" ref="FA502:FA560" si="2590">LN(BQ502/BQ501)</f>
        <v>#DIV/0!</v>
      </c>
      <c r="FB502" s="26" t="e">
        <f t="shared" ref="FB502:FB560" si="2591">LN(BR502/BR501)</f>
        <v>#DIV/0!</v>
      </c>
      <c r="FC502" s="26"/>
      <c r="FD502" s="26"/>
      <c r="FE502" s="26" t="e">
        <f>EXP(SUMPRODUCT($DL502:$DO502,EY502:FB502))</f>
        <v>#DIV/0!</v>
      </c>
      <c r="FF502" s="26">
        <f>IF(ISERR(FE502),FF501,FE502*FF501)</f>
        <v>1</v>
      </c>
      <c r="FG502" s="26">
        <f t="shared" si="2566"/>
        <v>0.99490222018598595</v>
      </c>
      <c r="FJ502" s="366">
        <f>[10]Total_Commercial_LMDI_UtilAdj!AF16</f>
        <v>1.1426392300018373</v>
      </c>
      <c r="FO502">
        <f t="shared" ref="FO502:FO523" si="2592">LN(FJ502/FJ501)</f>
        <v>-1.6368339392621816E-2</v>
      </c>
      <c r="FS502" s="26" t="e">
        <f t="shared" ref="FS502:FS521" si="2593">EXP(SUMPRODUCT($DL502:$DO502,FN502:FQ502))</f>
        <v>#DIV/0!</v>
      </c>
      <c r="FT502" s="26">
        <f>IF(ISERR(FS502),FT501,FS502*FT501)</f>
        <v>1</v>
      </c>
      <c r="FU502" s="26">
        <f t="shared" si="2567"/>
        <v>1.013976298613356</v>
      </c>
      <c r="FW502" s="26">
        <f t="shared" si="2568"/>
        <v>0.28794757958018385</v>
      </c>
      <c r="FY502" s="8">
        <f>FY501+1</f>
        <v>1</v>
      </c>
      <c r="FZ502" t="b">
        <f t="shared" ref="FZ502:FZ562" si="2594">(FY502+Begin_year_chart1&lt;=End_year_chart1)</f>
        <v>1</v>
      </c>
    </row>
    <row r="503" spans="1:182" x14ac:dyDescent="0.2">
      <c r="A503" t="s">
        <v>1072</v>
      </c>
      <c r="B503" s="364">
        <f t="shared" ref="B503:B567" si="2595">B502+1</f>
        <v>1951</v>
      </c>
      <c r="C503" s="42">
        <f t="shared" si="2541"/>
        <v>6380.3969999999999</v>
      </c>
      <c r="D503" s="42">
        <f t="shared" si="2541"/>
        <v>3873.28</v>
      </c>
      <c r="E503" s="42">
        <f t="shared" si="2541"/>
        <v>17657.898000000001</v>
      </c>
      <c r="F503" s="42">
        <f t="shared" si="2541"/>
        <v>9041.9</v>
      </c>
      <c r="G503" s="42"/>
      <c r="H503" s="42">
        <f t="shared" si="2542"/>
        <v>36953.474999999999</v>
      </c>
      <c r="I503" s="364"/>
      <c r="J503" s="364"/>
      <c r="K503" s="525"/>
      <c r="L503" s="42"/>
      <c r="M503" s="42">
        <f t="shared" si="2543"/>
        <v>3873.2250000000004</v>
      </c>
      <c r="N503" s="42"/>
      <c r="O503" s="42"/>
      <c r="P503" s="42"/>
      <c r="Q503" s="42"/>
      <c r="R503" s="27"/>
      <c r="S503" s="27"/>
      <c r="T503" s="364"/>
      <c r="U503" s="364"/>
      <c r="V503" s="364"/>
      <c r="W503" s="364"/>
      <c r="X503" s="364"/>
      <c r="Y503" s="364"/>
      <c r="AA503" s="231"/>
      <c r="AB503" s="231">
        <f t="shared" si="2544"/>
        <v>28246.642791733044</v>
      </c>
      <c r="AC503" s="231"/>
      <c r="AD503" s="51"/>
      <c r="AE503" s="23"/>
      <c r="AF503" s="42">
        <f t="shared" si="2545"/>
        <v>2473.8000000000002</v>
      </c>
      <c r="AI503" s="267" t="e">
        <f t="shared" si="2546"/>
        <v>#DIV/0!</v>
      </c>
      <c r="AJ503" s="267">
        <f t="shared" si="2547"/>
        <v>137.12160516058137</v>
      </c>
      <c r="AK503" s="267"/>
      <c r="AL503" s="51" t="e">
        <f t="shared" si="2548"/>
        <v>#DIV/0!</v>
      </c>
      <c r="AO503" s="34">
        <f t="shared" si="2549"/>
        <v>0</v>
      </c>
      <c r="AP503" s="34">
        <f t="shared" si="2569"/>
        <v>14.937939607082219</v>
      </c>
      <c r="AR503" s="26"/>
      <c r="AS503" s="26">
        <f t="shared" si="2570"/>
        <v>0.69472733944826082</v>
      </c>
      <c r="AT503" s="26"/>
      <c r="AU503" s="26"/>
      <c r="AV503" s="26"/>
      <c r="AW503" s="26"/>
      <c r="AZ503" s="34"/>
      <c r="BA503" s="34">
        <f t="shared" si="2571"/>
        <v>11.418321122052324</v>
      </c>
      <c r="BB503" s="34"/>
      <c r="BC503" s="34">
        <f t="shared" si="2572"/>
        <v>0</v>
      </c>
      <c r="BE503" s="34"/>
      <c r="BF503" s="26"/>
      <c r="BG503" s="26"/>
      <c r="BI503" s="51"/>
      <c r="BJ503" s="258">
        <f>[10]Total_Commercial_LMDI_UtilAdj!AG17</f>
        <v>0.60766682353435042</v>
      </c>
      <c r="BK503" s="51"/>
      <c r="BL503" s="51"/>
      <c r="BM503" s="364"/>
      <c r="BO503" s="364"/>
      <c r="BP503" s="258">
        <f>[10]Total_Commercial_LMDI_UtilAdj!AE17</f>
        <v>1.0132821786644799</v>
      </c>
      <c r="BQ503" s="364"/>
      <c r="BR503" s="51"/>
      <c r="BS503" s="364"/>
      <c r="CA503" s="83">
        <f t="shared" si="2573"/>
        <v>0.31112676233477132</v>
      </c>
      <c r="CB503" s="83">
        <f t="shared" si="2550"/>
        <v>1.5559625214307331</v>
      </c>
      <c r="CC503" s="83" t="str">
        <f t="shared" si="2551"/>
        <v>NA</v>
      </c>
      <c r="CD503" s="83" t="str">
        <f t="shared" si="2552"/>
        <v>NA</v>
      </c>
      <c r="CE503" s="83" t="str">
        <f t="shared" si="2553"/>
        <v>NA</v>
      </c>
      <c r="CF503" s="83" t="str">
        <f t="shared" si="2554"/>
        <v>NA</v>
      </c>
      <c r="CG503" s="84" t="str">
        <f t="shared" si="2574"/>
        <v xml:space="preserve">NA </v>
      </c>
      <c r="CH503" s="84" t="str">
        <f t="shared" si="2555"/>
        <v>NA</v>
      </c>
      <c r="CI503" s="9"/>
      <c r="CJ503" s="84" t="str">
        <f t="shared" si="2575"/>
        <v xml:space="preserve">NA </v>
      </c>
      <c r="CK503" s="26"/>
      <c r="CL503" s="87">
        <f t="shared" si="2556"/>
        <v>0</v>
      </c>
      <c r="CM503" s="87">
        <f t="shared" si="2576"/>
        <v>0</v>
      </c>
      <c r="CN503" s="92">
        <f t="shared" si="2577"/>
        <v>0</v>
      </c>
      <c r="CO503" s="92">
        <f t="shared" si="2578"/>
        <v>0</v>
      </c>
      <c r="CP503" s="5">
        <f t="shared" si="2557"/>
        <v>0</v>
      </c>
      <c r="CQ503" s="91">
        <f t="shared" si="2558"/>
        <v>0</v>
      </c>
      <c r="CR503" s="37" t="e">
        <f t="shared" si="2559"/>
        <v>#VALUE!</v>
      </c>
      <c r="CS503" t="e">
        <f t="shared" si="2560"/>
        <v>#VALUE!</v>
      </c>
      <c r="CT503" s="84" t="str">
        <f t="shared" si="2561"/>
        <v xml:space="preserve">NA </v>
      </c>
      <c r="CU503" s="205"/>
      <c r="CV503" s="244"/>
      <c r="CW503" s="5"/>
      <c r="CX503" s="26" t="e">
        <f t="shared" si="2579"/>
        <v>#DIV/0!</v>
      </c>
      <c r="CY503" s="26" t="e">
        <f t="shared" si="2580"/>
        <v>#DIV/0!</v>
      </c>
      <c r="CZ503" s="26" t="e">
        <f t="shared" si="2581"/>
        <v>#DIV/0!</v>
      </c>
      <c r="DA503" s="26" t="e">
        <f t="shared" si="2562"/>
        <v>#DIV/0!</v>
      </c>
      <c r="DB503" s="26"/>
      <c r="DC503" t="e">
        <f t="shared" si="2582"/>
        <v>#DIV/0!</v>
      </c>
      <c r="DE503" s="26" t="e">
        <f t="shared" ref="DE503:DE551" si="2596">(CX503-CX502)/LN(CX503/CX502)</f>
        <v>#DIV/0!</v>
      </c>
      <c r="DF503" s="26" t="e">
        <f t="shared" ref="DF503:DF551" si="2597">(CY503-CY502)/LN(CY503/CY502)</f>
        <v>#DIV/0!</v>
      </c>
      <c r="DG503" s="26" t="e">
        <f t="shared" ref="DG503:DG551" si="2598">(CZ503-CZ502)/LN(CZ503/CZ502)</f>
        <v>#DIV/0!</v>
      </c>
      <c r="DH503" s="26" t="e">
        <f t="shared" ref="DH503:DH551" si="2599">(DA503-DA502)/LN(DA503/DA502)</f>
        <v>#DIV/0!</v>
      </c>
      <c r="DI503" s="26"/>
      <c r="DJ503" s="26" t="e">
        <f t="shared" ref="DJ503:DJ551" si="2600">SUM(DE503:DH503)</f>
        <v>#DIV/0!</v>
      </c>
      <c r="DK503" s="26"/>
      <c r="DL503" s="26" t="e">
        <f t="shared" ref="DL503:DL551" si="2601">DE503/$DJ503</f>
        <v>#DIV/0!</v>
      </c>
      <c r="DM503" s="26" t="e">
        <f t="shared" ref="DM503:DM551" si="2602">DF503/$DJ503</f>
        <v>#DIV/0!</v>
      </c>
      <c r="DN503" s="26" t="e">
        <f t="shared" ref="DN503:DN551" si="2603">DG503/$DJ503</f>
        <v>#DIV/0!</v>
      </c>
      <c r="DO503" s="26" t="e">
        <f t="shared" ref="DO503:DO551" si="2604">DH503/$DJ503</f>
        <v>#DIV/0!</v>
      </c>
      <c r="DP503" s="26"/>
      <c r="DQ503" s="26" t="e">
        <f t="shared" ref="DQ503:DQ560" si="2605">SUM(DL503:DO503)</f>
        <v>#DIV/0!</v>
      </c>
      <c r="DR503" s="26"/>
      <c r="DS503" s="26"/>
      <c r="DT503" s="26" t="e">
        <f t="shared" ref="DT503:DT560" si="2606">LN(AR503/AR502)</f>
        <v>#DIV/0!</v>
      </c>
      <c r="DU503" s="26">
        <f t="shared" ref="DU503:DU560" si="2607">LN(AS503/AS502)</f>
        <v>-2.1516532304012067E-2</v>
      </c>
      <c r="DV503" s="26" t="e">
        <f t="shared" ref="DV503:DV560" si="2608">LN(AT503/AT502)</f>
        <v>#DIV/0!</v>
      </c>
      <c r="DW503" s="26" t="e">
        <f t="shared" ref="DW503:DW560" si="2609">LN(AU503/AU502)</f>
        <v>#DIV/0!</v>
      </c>
      <c r="DX503" s="26"/>
      <c r="DZ503" s="26" t="e">
        <f>EXP(SUMPRODUCT($DL503:$DO503,DT503:DW503))</f>
        <v>#DIV/0!</v>
      </c>
      <c r="EA503" s="26">
        <f t="shared" ref="EA503:EA560" si="2610">IF(ISERR(DZ503),EA502,DZ503*EA502)</f>
        <v>1</v>
      </c>
      <c r="EB503" s="26">
        <f t="shared" si="2563"/>
        <v>1.2027529592026753</v>
      </c>
      <c r="ED503" s="26" t="e">
        <f t="shared" si="2583"/>
        <v>#DIV/0!</v>
      </c>
      <c r="EE503" s="26">
        <f t="shared" si="2584"/>
        <v>-6.107456454248919E-2</v>
      </c>
      <c r="EF503" s="26" t="e">
        <f t="shared" si="2585"/>
        <v>#DIV/0!</v>
      </c>
      <c r="EG503" s="26" t="e">
        <f t="shared" si="2586"/>
        <v>#DIV/0!</v>
      </c>
      <c r="EH503" s="26"/>
      <c r="EJ503" s="26" t="e">
        <f t="shared" si="2587"/>
        <v>#DIV/0!</v>
      </c>
      <c r="EK503" s="26">
        <f t="shared" ref="EK503:EK560" si="2611">IF(ISERR(EJ503),EK502,EJ503*EK502)</f>
        <v>1</v>
      </c>
      <c r="EL503" s="26">
        <f t="shared" si="2564"/>
        <v>1.1798448928861105</v>
      </c>
      <c r="EO503" s="26" t="e">
        <f t="shared" ref="EO503:EO560" si="2612">LN(BI503/BI502)</f>
        <v>#DIV/0!</v>
      </c>
      <c r="EP503" s="26">
        <f t="shared" ref="EP503:EP560" si="2613">LN(BJ503/BJ502)</f>
        <v>-1.3569902156291681E-2</v>
      </c>
      <c r="EQ503" s="26" t="e">
        <f t="shared" ref="EQ503:EQ560" si="2614">LN(BK503/BK502)</f>
        <v>#DIV/0!</v>
      </c>
      <c r="ER503" s="26" t="e">
        <f t="shared" ref="ER503:ER560" si="2615">LN(BL503/BL502)</f>
        <v>#DIV/0!</v>
      </c>
      <c r="EU503" s="26" t="e">
        <f t="shared" ref="EU503:EU560" si="2616">EXP(SUMPRODUCT($DL503:$DO503,EO503:ER503))</f>
        <v>#DIV/0!</v>
      </c>
      <c r="EV503" s="26">
        <f t="shared" ref="EV503:EV560" si="2617">IF(ISERR(EU503),EV502,EU503*EV502)</f>
        <v>1</v>
      </c>
      <c r="EW503" s="26">
        <f t="shared" si="2565"/>
        <v>1.1901245900194317</v>
      </c>
      <c r="EX503" s="26"/>
      <c r="EY503" s="26" t="e">
        <f t="shared" si="2588"/>
        <v>#DIV/0!</v>
      </c>
      <c r="EZ503" s="26">
        <f t="shared" si="2589"/>
        <v>4.6961073530652798E-3</v>
      </c>
      <c r="FA503" s="26" t="e">
        <f t="shared" si="2590"/>
        <v>#DIV/0!</v>
      </c>
      <c r="FB503" s="26" t="e">
        <f t="shared" si="2591"/>
        <v>#DIV/0!</v>
      </c>
      <c r="FC503" s="26"/>
      <c r="FD503" s="26"/>
      <c r="FE503" s="26" t="e">
        <f t="shared" ref="FE503:FE560" si="2618">EXP(SUMPRODUCT($DL503:$DO503,EY503:FB503))</f>
        <v>#DIV/0!</v>
      </c>
      <c r="FF503" s="26">
        <f t="shared" ref="FF503:FF560" si="2619">IF(ISERR(FE503),FF502,FE503*FF502)</f>
        <v>1</v>
      </c>
      <c r="FG503" s="26">
        <f t="shared" si="2566"/>
        <v>0.99490222018598595</v>
      </c>
      <c r="FJ503" s="366">
        <f>[10]Total_Commercial_LMDI_UtilAdj!AF17</f>
        <v>1.1282840775794534</v>
      </c>
      <c r="FO503">
        <f t="shared" si="2592"/>
        <v>-1.2642737500785628E-2</v>
      </c>
      <c r="FS503" s="26" t="e">
        <f t="shared" si="2593"/>
        <v>#DIV/0!</v>
      </c>
      <c r="FT503" s="26">
        <f t="shared" ref="FT503:FT521" si="2620">IF(ISERR(FS503),FT502,FS503*FT502)</f>
        <v>1</v>
      </c>
      <c r="FU503" s="26">
        <f t="shared" si="2567"/>
        <v>1.013976298613356</v>
      </c>
      <c r="FW503" s="26">
        <f t="shared" si="2568"/>
        <v>0.31112676233477132</v>
      </c>
      <c r="FY503" s="8">
        <f t="shared" ref="FY503:FY567" si="2621">FY502+1</f>
        <v>2</v>
      </c>
      <c r="FZ503" t="b">
        <f t="shared" si="2594"/>
        <v>1</v>
      </c>
    </row>
    <row r="504" spans="1:182" x14ac:dyDescent="0.2">
      <c r="A504" t="s">
        <v>1072</v>
      </c>
      <c r="B504" s="364">
        <f t="shared" si="2595"/>
        <v>1952</v>
      </c>
      <c r="C504" s="42">
        <f t="shared" si="2541"/>
        <v>6560.4560000000001</v>
      </c>
      <c r="D504" s="42">
        <f t="shared" si="2541"/>
        <v>3873.442</v>
      </c>
      <c r="E504" s="42">
        <f t="shared" si="2541"/>
        <v>17289.294999999998</v>
      </c>
      <c r="F504" s="42">
        <f t="shared" si="2541"/>
        <v>9002.7620000000006</v>
      </c>
      <c r="G504" s="42"/>
      <c r="H504" s="42">
        <f t="shared" si="2542"/>
        <v>36725.955000000002</v>
      </c>
      <c r="I504" s="364"/>
      <c r="J504" s="364"/>
      <c r="K504" s="525"/>
      <c r="L504" s="42"/>
      <c r="M504" s="42">
        <f t="shared" si="2543"/>
        <v>3873.3860000000004</v>
      </c>
      <c r="N504" s="42"/>
      <c r="O504" s="42"/>
      <c r="P504" s="42"/>
      <c r="Q504" s="42"/>
      <c r="R504" s="27"/>
      <c r="S504" s="27"/>
      <c r="T504" s="364"/>
      <c r="U504" s="364"/>
      <c r="V504" s="364"/>
      <c r="W504" s="364"/>
      <c r="X504" s="364"/>
      <c r="Y504" s="364"/>
      <c r="AA504" s="231"/>
      <c r="AB504" s="231">
        <f t="shared" si="2544"/>
        <v>28701.498970601177</v>
      </c>
      <c r="AC504" s="231"/>
      <c r="AD504" s="51"/>
      <c r="AE504" s="23"/>
      <c r="AF504" s="42">
        <f t="shared" si="2545"/>
        <v>2574.9</v>
      </c>
      <c r="AI504" s="267" t="e">
        <f t="shared" si="2546"/>
        <v>#DIV/0!</v>
      </c>
      <c r="AJ504" s="267">
        <f t="shared" si="2547"/>
        <v>134.95413615740046</v>
      </c>
      <c r="AK504" s="267"/>
      <c r="AL504" s="51" t="e">
        <f t="shared" si="2548"/>
        <v>#DIV/0!</v>
      </c>
      <c r="AO504" s="34">
        <f t="shared" si="2549"/>
        <v>0</v>
      </c>
      <c r="AP504" s="34">
        <f t="shared" si="2569"/>
        <v>14.263060701386461</v>
      </c>
      <c r="AR504" s="26"/>
      <c r="AS504" s="26">
        <f t="shared" si="2570"/>
        <v>0.68374584625356671</v>
      </c>
      <c r="AT504" s="26"/>
      <c r="AU504" s="26"/>
      <c r="AV504" s="26"/>
      <c r="AW504" s="26"/>
      <c r="AZ504" s="34"/>
      <c r="BA504" s="34">
        <f t="shared" si="2571"/>
        <v>11.146646071925581</v>
      </c>
      <c r="BB504" s="34"/>
      <c r="BC504" s="34">
        <f t="shared" si="2572"/>
        <v>0</v>
      </c>
      <c r="BE504" s="34"/>
      <c r="BF504" s="26"/>
      <c r="BG504" s="26"/>
      <c r="BI504" s="51"/>
      <c r="BJ504" s="258">
        <f>[10]Total_Commercial_LMDI_UtilAdj!AG18</f>
        <v>0.6107898996283464</v>
      </c>
      <c r="BK504" s="51"/>
      <c r="BL504" s="51"/>
      <c r="BM504" s="364"/>
      <c r="BO504" s="364"/>
      <c r="BP504" s="258">
        <f>[10]Total_Commercial_LMDI_UtilAdj!AE18</f>
        <v>0.99938909809142007</v>
      </c>
      <c r="BQ504" s="364"/>
      <c r="BR504" s="51"/>
      <c r="BS504" s="364"/>
      <c r="CA504" s="83">
        <f t="shared" si="2573"/>
        <v>0.32384198412798226</v>
      </c>
      <c r="CB504" s="83">
        <f t="shared" si="2550"/>
        <v>1.4856659268944337</v>
      </c>
      <c r="CC504" s="83" t="str">
        <f t="shared" si="2551"/>
        <v>NA</v>
      </c>
      <c r="CD504" s="83" t="str">
        <f t="shared" si="2552"/>
        <v>NA</v>
      </c>
      <c r="CE504" s="83" t="str">
        <f t="shared" si="2553"/>
        <v>NA</v>
      </c>
      <c r="CF504" s="83" t="str">
        <f t="shared" si="2554"/>
        <v>NA</v>
      </c>
      <c r="CG504" s="84" t="str">
        <f t="shared" si="2574"/>
        <v xml:space="preserve">NA </v>
      </c>
      <c r="CH504" s="84" t="str">
        <f t="shared" si="2555"/>
        <v>NA</v>
      </c>
      <c r="CI504" s="9"/>
      <c r="CJ504" s="84" t="str">
        <f t="shared" si="2575"/>
        <v xml:space="preserve">NA </v>
      </c>
      <c r="CK504" s="26"/>
      <c r="CL504" s="87">
        <f t="shared" si="2556"/>
        <v>0</v>
      </c>
      <c r="CM504" s="87">
        <f t="shared" si="2576"/>
        <v>0</v>
      </c>
      <c r="CN504" s="92">
        <f t="shared" si="2577"/>
        <v>0</v>
      </c>
      <c r="CO504" s="92">
        <f t="shared" si="2578"/>
        <v>0</v>
      </c>
      <c r="CP504" s="5">
        <f t="shared" si="2557"/>
        <v>0</v>
      </c>
      <c r="CQ504" s="91">
        <f t="shared" si="2558"/>
        <v>0</v>
      </c>
      <c r="CR504" s="37" t="e">
        <f t="shared" si="2559"/>
        <v>#VALUE!</v>
      </c>
      <c r="CS504" t="e">
        <f t="shared" si="2560"/>
        <v>#VALUE!</v>
      </c>
      <c r="CT504" s="84" t="str">
        <f t="shared" si="2561"/>
        <v xml:space="preserve">NA </v>
      </c>
      <c r="CU504" s="205"/>
      <c r="CV504" s="244"/>
      <c r="CW504" s="5"/>
      <c r="CX504" s="26" t="e">
        <f t="shared" si="2579"/>
        <v>#DIV/0!</v>
      </c>
      <c r="CY504" s="26" t="e">
        <f t="shared" si="2580"/>
        <v>#DIV/0!</v>
      </c>
      <c r="CZ504" s="26" t="e">
        <f t="shared" si="2581"/>
        <v>#DIV/0!</v>
      </c>
      <c r="DA504" s="26" t="e">
        <f t="shared" si="2562"/>
        <v>#DIV/0!</v>
      </c>
      <c r="DB504" s="26"/>
      <c r="DC504" t="e">
        <f t="shared" si="2582"/>
        <v>#DIV/0!</v>
      </c>
      <c r="DE504" s="26" t="e">
        <f t="shared" si="2596"/>
        <v>#DIV/0!</v>
      </c>
      <c r="DF504" s="26" t="e">
        <f t="shared" si="2597"/>
        <v>#DIV/0!</v>
      </c>
      <c r="DG504" s="26" t="e">
        <f t="shared" si="2598"/>
        <v>#DIV/0!</v>
      </c>
      <c r="DH504" s="26" t="e">
        <f t="shared" si="2599"/>
        <v>#DIV/0!</v>
      </c>
      <c r="DI504" s="26"/>
      <c r="DJ504" s="26" t="e">
        <f t="shared" si="2600"/>
        <v>#DIV/0!</v>
      </c>
      <c r="DK504" s="26"/>
      <c r="DL504" s="26" t="e">
        <f t="shared" si="2601"/>
        <v>#DIV/0!</v>
      </c>
      <c r="DM504" s="26" t="e">
        <f t="shared" si="2602"/>
        <v>#DIV/0!</v>
      </c>
      <c r="DN504" s="26" t="e">
        <f t="shared" si="2603"/>
        <v>#DIV/0!</v>
      </c>
      <c r="DO504" s="26" t="e">
        <f t="shared" si="2604"/>
        <v>#DIV/0!</v>
      </c>
      <c r="DP504" s="26"/>
      <c r="DQ504" s="26" t="e">
        <f t="shared" si="2605"/>
        <v>#DIV/0!</v>
      </c>
      <c r="DR504" s="26"/>
      <c r="DS504" s="26"/>
      <c r="DT504" s="26" t="e">
        <f t="shared" si="2606"/>
        <v>#DIV/0!</v>
      </c>
      <c r="DU504" s="26">
        <f t="shared" si="2607"/>
        <v>-1.5933172478920184E-2</v>
      </c>
      <c r="DV504" s="26" t="e">
        <f t="shared" si="2608"/>
        <v>#DIV/0!</v>
      </c>
      <c r="DW504" s="26" t="e">
        <f t="shared" si="2609"/>
        <v>#DIV/0!</v>
      </c>
      <c r="DX504" s="26"/>
      <c r="DZ504" s="26" t="e">
        <f t="shared" ref="DZ504:DZ560" si="2622">EXP(SUMPRODUCT($DL504:$DO504,DT504:DW504))</f>
        <v>#DIV/0!</v>
      </c>
      <c r="EA504" s="26">
        <f t="shared" si="2610"/>
        <v>1</v>
      </c>
      <c r="EB504" s="26">
        <f t="shared" si="2563"/>
        <v>1.2027529592026753</v>
      </c>
      <c r="ED504" s="26" t="e">
        <f t="shared" si="2583"/>
        <v>#DIV/0!</v>
      </c>
      <c r="EE504" s="26">
        <f t="shared" si="2584"/>
        <v>-2.4080529408695487E-2</v>
      </c>
      <c r="EF504" s="26" t="e">
        <f t="shared" si="2585"/>
        <v>#DIV/0!</v>
      </c>
      <c r="EG504" s="26" t="e">
        <f t="shared" si="2586"/>
        <v>#DIV/0!</v>
      </c>
      <c r="EH504" s="26"/>
      <c r="EJ504" s="26" t="e">
        <f t="shared" si="2587"/>
        <v>#DIV/0!</v>
      </c>
      <c r="EK504" s="26">
        <f t="shared" si="2611"/>
        <v>1</v>
      </c>
      <c r="EL504" s="26">
        <f t="shared" si="2564"/>
        <v>1.1798448928861105</v>
      </c>
      <c r="EO504" s="26" t="e">
        <f t="shared" si="2612"/>
        <v>#DIV/0!</v>
      </c>
      <c r="EP504" s="26">
        <f t="shared" si="2613"/>
        <v>5.1262927502768278E-3</v>
      </c>
      <c r="EQ504" s="26" t="e">
        <f t="shared" si="2614"/>
        <v>#DIV/0!</v>
      </c>
      <c r="ER504" s="26" t="e">
        <f t="shared" si="2615"/>
        <v>#DIV/0!</v>
      </c>
      <c r="EU504" s="26" t="e">
        <f t="shared" si="2616"/>
        <v>#DIV/0!</v>
      </c>
      <c r="EV504" s="26">
        <f t="shared" si="2617"/>
        <v>1</v>
      </c>
      <c r="EW504" s="26">
        <f t="shared" si="2565"/>
        <v>1.1901245900194317</v>
      </c>
      <c r="EX504" s="26"/>
      <c r="EY504" s="26" t="e">
        <f t="shared" si="2588"/>
        <v>#DIV/0!</v>
      </c>
      <c r="EZ504" s="26">
        <f t="shared" si="2589"/>
        <v>-1.3805832479859528E-2</v>
      </c>
      <c r="FA504" s="26" t="e">
        <f t="shared" si="2590"/>
        <v>#DIV/0!</v>
      </c>
      <c r="FB504" s="26" t="e">
        <f t="shared" si="2591"/>
        <v>#DIV/0!</v>
      </c>
      <c r="FC504" s="26"/>
      <c r="FD504" s="26"/>
      <c r="FE504" s="26" t="e">
        <f t="shared" si="2618"/>
        <v>#DIV/0!</v>
      </c>
      <c r="FF504" s="26">
        <f t="shared" si="2619"/>
        <v>1</v>
      </c>
      <c r="FG504" s="26">
        <f t="shared" si="2566"/>
        <v>0.99490222018598595</v>
      </c>
      <c r="FJ504" s="366">
        <f>[10]Total_Commercial_LMDI_UtilAdj!AF18</f>
        <v>1.1201295300446839</v>
      </c>
      <c r="FO504">
        <f t="shared" si="2592"/>
        <v>-7.2536327493373806E-3</v>
      </c>
      <c r="FS504" s="26" t="e">
        <f t="shared" si="2593"/>
        <v>#DIV/0!</v>
      </c>
      <c r="FT504" s="26">
        <f t="shared" si="2620"/>
        <v>1</v>
      </c>
      <c r="FU504" s="26">
        <f t="shared" si="2567"/>
        <v>1.013976298613356</v>
      </c>
      <c r="FW504" s="26">
        <f t="shared" si="2568"/>
        <v>0.32384198412798226</v>
      </c>
      <c r="FY504" s="8">
        <f t="shared" si="2621"/>
        <v>3</v>
      </c>
      <c r="FZ504" t="b">
        <f t="shared" si="2594"/>
        <v>1</v>
      </c>
    </row>
    <row r="505" spans="1:182" x14ac:dyDescent="0.2">
      <c r="A505" t="s">
        <v>1072</v>
      </c>
      <c r="B505" s="364">
        <f t="shared" si="2595"/>
        <v>1953</v>
      </c>
      <c r="C505" s="42">
        <f t="shared" si="2541"/>
        <v>6558.982</v>
      </c>
      <c r="D505" s="42">
        <f t="shared" si="2541"/>
        <v>3771.0439999999999</v>
      </c>
      <c r="E505" s="42">
        <f t="shared" si="2541"/>
        <v>18187.575000000001</v>
      </c>
      <c r="F505" s="42">
        <f t="shared" si="2541"/>
        <v>9123.0349999999999</v>
      </c>
      <c r="G505" s="42"/>
      <c r="H505" s="42">
        <f t="shared" si="2542"/>
        <v>37640.635999999999</v>
      </c>
      <c r="I505" s="364"/>
      <c r="J505" s="364"/>
      <c r="K505" s="525"/>
      <c r="L505" s="42"/>
      <c r="M505" s="42">
        <f t="shared" si="2543"/>
        <v>3770.9830000000002</v>
      </c>
      <c r="N505" s="42"/>
      <c r="O505" s="42"/>
      <c r="P505" s="42"/>
      <c r="Q505" s="42"/>
      <c r="R505" s="27"/>
      <c r="S505" s="27"/>
      <c r="T505" s="364"/>
      <c r="U505" s="364"/>
      <c r="V505" s="364"/>
      <c r="W505" s="364"/>
      <c r="X505" s="364"/>
      <c r="Y505" s="364"/>
      <c r="AA505" s="231"/>
      <c r="AB505" s="231">
        <f t="shared" si="2544"/>
        <v>29253.228242721685</v>
      </c>
      <c r="AC505" s="231"/>
      <c r="AD505" s="51"/>
      <c r="AE505" s="23"/>
      <c r="AF505" s="42">
        <f t="shared" si="2545"/>
        <v>2695.6</v>
      </c>
      <c r="AI505" s="267" t="e">
        <f t="shared" si="2546"/>
        <v>#DIV/0!</v>
      </c>
      <c r="AJ505" s="267">
        <f t="shared" si="2547"/>
        <v>128.90826847249707</v>
      </c>
      <c r="AK505" s="267"/>
      <c r="AL505" s="51" t="e">
        <f t="shared" si="2548"/>
        <v>#DIV/0!</v>
      </c>
      <c r="AO505" s="34">
        <f t="shared" si="2549"/>
        <v>0</v>
      </c>
      <c r="AP505" s="34">
        <f t="shared" si="2569"/>
        <v>13.963732007716278</v>
      </c>
      <c r="AR505" s="26"/>
      <c r="AS505" s="26">
        <f t="shared" si="2570"/>
        <v>0.65311442557795318</v>
      </c>
      <c r="AT505" s="26"/>
      <c r="AU505" s="26"/>
      <c r="AV505" s="26"/>
      <c r="AW505" s="26"/>
      <c r="AZ505" s="34"/>
      <c r="BA505" s="34">
        <f t="shared" si="2571"/>
        <v>10.852214068378723</v>
      </c>
      <c r="BB505" s="34"/>
      <c r="BC505" s="34">
        <f t="shared" si="2572"/>
        <v>0</v>
      </c>
      <c r="BE505" s="34"/>
      <c r="BF505" s="26"/>
      <c r="BG505" s="26"/>
      <c r="BI505" s="51"/>
      <c r="BJ505" s="258">
        <f>[10]Total_Commercial_LMDI_UtilAdj!AG19</f>
        <v>0.60798135762934369</v>
      </c>
      <c r="BK505" s="51"/>
      <c r="BL505" s="51"/>
      <c r="BM505" s="364"/>
      <c r="BO505" s="364"/>
      <c r="BP505" s="258">
        <f>[10]Total_Commercial_LMDI_UtilAdj!AE19</f>
        <v>0.97010023140193147</v>
      </c>
      <c r="BQ505" s="364"/>
      <c r="BR505" s="51"/>
      <c r="BS505" s="364"/>
      <c r="CA505" s="83">
        <f t="shared" si="2573"/>
        <v>0.33902227364767135</v>
      </c>
      <c r="CB505" s="83">
        <f t="shared" si="2550"/>
        <v>1.4544873145027479</v>
      </c>
      <c r="CC505" s="83" t="str">
        <f t="shared" si="2551"/>
        <v>NA</v>
      </c>
      <c r="CD505" s="83" t="str">
        <f t="shared" si="2552"/>
        <v>NA</v>
      </c>
      <c r="CE505" s="83" t="str">
        <f t="shared" si="2553"/>
        <v>NA</v>
      </c>
      <c r="CF505" s="83" t="str">
        <f t="shared" si="2554"/>
        <v>NA</v>
      </c>
      <c r="CG505" s="84" t="str">
        <f t="shared" si="2574"/>
        <v xml:space="preserve">NA </v>
      </c>
      <c r="CH505" s="84" t="str">
        <f t="shared" si="2555"/>
        <v>NA</v>
      </c>
      <c r="CI505" s="9"/>
      <c r="CJ505" s="84" t="str">
        <f t="shared" si="2575"/>
        <v xml:space="preserve">NA </v>
      </c>
      <c r="CK505" s="26"/>
      <c r="CL505" s="87">
        <f t="shared" si="2556"/>
        <v>0</v>
      </c>
      <c r="CM505" s="87">
        <f t="shared" si="2576"/>
        <v>0</v>
      </c>
      <c r="CN505" s="92">
        <f t="shared" si="2577"/>
        <v>0</v>
      </c>
      <c r="CO505" s="92">
        <f t="shared" si="2578"/>
        <v>0</v>
      </c>
      <c r="CP505" s="5">
        <f t="shared" si="2557"/>
        <v>0</v>
      </c>
      <c r="CQ505" s="91">
        <f t="shared" si="2558"/>
        <v>0</v>
      </c>
      <c r="CR505" s="37" t="e">
        <f t="shared" si="2559"/>
        <v>#VALUE!</v>
      </c>
      <c r="CS505" t="e">
        <f t="shared" si="2560"/>
        <v>#VALUE!</v>
      </c>
      <c r="CT505" s="84" t="str">
        <f t="shared" si="2561"/>
        <v xml:space="preserve">NA </v>
      </c>
      <c r="CU505" s="205"/>
      <c r="CV505" s="244"/>
      <c r="CW505" s="5"/>
      <c r="CX505" s="26" t="e">
        <f t="shared" si="2579"/>
        <v>#DIV/0!</v>
      </c>
      <c r="CY505" s="26" t="e">
        <f t="shared" si="2580"/>
        <v>#DIV/0!</v>
      </c>
      <c r="CZ505" s="26" t="e">
        <f t="shared" si="2581"/>
        <v>#DIV/0!</v>
      </c>
      <c r="DA505" s="26" t="e">
        <f t="shared" si="2562"/>
        <v>#DIV/0!</v>
      </c>
      <c r="DB505" s="26"/>
      <c r="DC505" t="e">
        <f t="shared" si="2582"/>
        <v>#DIV/0!</v>
      </c>
      <c r="DE505" s="26" t="e">
        <f t="shared" si="2596"/>
        <v>#DIV/0!</v>
      </c>
      <c r="DF505" s="26" t="e">
        <f t="shared" si="2597"/>
        <v>#DIV/0!</v>
      </c>
      <c r="DG505" s="26" t="e">
        <f t="shared" si="2598"/>
        <v>#DIV/0!</v>
      </c>
      <c r="DH505" s="26" t="e">
        <f t="shared" si="2599"/>
        <v>#DIV/0!</v>
      </c>
      <c r="DI505" s="26"/>
      <c r="DJ505" s="26" t="e">
        <f t="shared" si="2600"/>
        <v>#DIV/0!</v>
      </c>
      <c r="DK505" s="26"/>
      <c r="DL505" s="26" t="e">
        <f t="shared" si="2601"/>
        <v>#DIV/0!</v>
      </c>
      <c r="DM505" s="26" t="e">
        <f t="shared" si="2602"/>
        <v>#DIV/0!</v>
      </c>
      <c r="DN505" s="26" t="e">
        <f t="shared" si="2603"/>
        <v>#DIV/0!</v>
      </c>
      <c r="DO505" s="26" t="e">
        <f t="shared" si="2604"/>
        <v>#DIV/0!</v>
      </c>
      <c r="DP505" s="26"/>
      <c r="DQ505" s="26" t="e">
        <f t="shared" si="2605"/>
        <v>#DIV/0!</v>
      </c>
      <c r="DR505" s="26"/>
      <c r="DS505" s="26"/>
      <c r="DT505" s="26" t="e">
        <f t="shared" si="2606"/>
        <v>#DIV/0!</v>
      </c>
      <c r="DU505" s="26">
        <f t="shared" si="2607"/>
        <v>-4.5833934249205829E-2</v>
      </c>
      <c r="DV505" s="26" t="e">
        <f t="shared" si="2608"/>
        <v>#DIV/0!</v>
      </c>
      <c r="DW505" s="26" t="e">
        <f t="shared" si="2609"/>
        <v>#DIV/0!</v>
      </c>
      <c r="DX505" s="26"/>
      <c r="DZ505" s="26" t="e">
        <f t="shared" si="2622"/>
        <v>#DIV/0!</v>
      </c>
      <c r="EA505" s="26">
        <f t="shared" si="2610"/>
        <v>1</v>
      </c>
      <c r="EB505" s="26">
        <f t="shared" si="2563"/>
        <v>1.2027529592026753</v>
      </c>
      <c r="ED505" s="26" t="e">
        <f t="shared" si="2583"/>
        <v>#DIV/0!</v>
      </c>
      <c r="EE505" s="26">
        <f t="shared" si="2584"/>
        <v>-2.676953116189491E-2</v>
      </c>
      <c r="EF505" s="26" t="e">
        <f t="shared" si="2585"/>
        <v>#DIV/0!</v>
      </c>
      <c r="EG505" s="26" t="e">
        <f t="shared" si="2586"/>
        <v>#DIV/0!</v>
      </c>
      <c r="EH505" s="26"/>
      <c r="EJ505" s="26" t="e">
        <f t="shared" si="2587"/>
        <v>#DIV/0!</v>
      </c>
      <c r="EK505" s="26">
        <f t="shared" si="2611"/>
        <v>1</v>
      </c>
      <c r="EL505" s="26">
        <f t="shared" si="2564"/>
        <v>1.1798448928861105</v>
      </c>
      <c r="EO505" s="26" t="e">
        <f t="shared" si="2612"/>
        <v>#DIV/0!</v>
      </c>
      <c r="EP505" s="26">
        <f t="shared" si="2613"/>
        <v>-4.6088172061418513E-3</v>
      </c>
      <c r="EQ505" s="26" t="e">
        <f t="shared" si="2614"/>
        <v>#DIV/0!</v>
      </c>
      <c r="ER505" s="26" t="e">
        <f t="shared" si="2615"/>
        <v>#DIV/0!</v>
      </c>
      <c r="EU505" s="26" t="e">
        <f t="shared" si="2616"/>
        <v>#DIV/0!</v>
      </c>
      <c r="EV505" s="26">
        <f t="shared" si="2617"/>
        <v>1</v>
      </c>
      <c r="EW505" s="26">
        <f t="shared" si="2565"/>
        <v>1.1901245900194317</v>
      </c>
      <c r="EX505" s="26"/>
      <c r="EY505" s="26" t="e">
        <f t="shared" si="2588"/>
        <v>#DIV/0!</v>
      </c>
      <c r="EZ505" s="26">
        <f t="shared" si="2589"/>
        <v>-2.974479289564445E-2</v>
      </c>
      <c r="FA505" s="26" t="e">
        <f t="shared" si="2590"/>
        <v>#DIV/0!</v>
      </c>
      <c r="FB505" s="26" t="e">
        <f t="shared" si="2591"/>
        <v>#DIV/0!</v>
      </c>
      <c r="FC505" s="26"/>
      <c r="FD505" s="26"/>
      <c r="FE505" s="26" t="e">
        <f t="shared" si="2618"/>
        <v>#DIV/0!</v>
      </c>
      <c r="FF505" s="26">
        <f t="shared" si="2619"/>
        <v>1</v>
      </c>
      <c r="FG505" s="26">
        <f t="shared" si="2566"/>
        <v>0.99490222018598595</v>
      </c>
      <c r="FJ505" s="366">
        <f>[10]Total_Commercial_LMDI_UtilAdj!AF19</f>
        <v>1.1073436136146182</v>
      </c>
      <c r="FO505">
        <f t="shared" si="2592"/>
        <v>-1.1480324147419882E-2</v>
      </c>
      <c r="FS505" s="26" t="e">
        <f t="shared" si="2593"/>
        <v>#DIV/0!</v>
      </c>
      <c r="FT505" s="26">
        <f t="shared" si="2620"/>
        <v>1</v>
      </c>
      <c r="FU505" s="26">
        <f t="shared" si="2567"/>
        <v>1.013976298613356</v>
      </c>
      <c r="FW505" s="26">
        <f t="shared" si="2568"/>
        <v>0.33902227364767135</v>
      </c>
      <c r="FY505" s="8">
        <f t="shared" si="2621"/>
        <v>4</v>
      </c>
      <c r="FZ505" t="b">
        <f t="shared" si="2594"/>
        <v>1</v>
      </c>
    </row>
    <row r="506" spans="1:182" x14ac:dyDescent="0.2">
      <c r="A506" t="s">
        <v>1072</v>
      </c>
      <c r="B506" s="364">
        <f t="shared" si="2595"/>
        <v>1954</v>
      </c>
      <c r="C506" s="42">
        <f t="shared" si="2541"/>
        <v>6846.3059999999996</v>
      </c>
      <c r="D506" s="42">
        <f t="shared" si="2541"/>
        <v>3732.9850000000001</v>
      </c>
      <c r="E506" s="42">
        <f t="shared" si="2541"/>
        <v>17131.525000000001</v>
      </c>
      <c r="F506" s="42">
        <f t="shared" si="2541"/>
        <v>8902.6309999999994</v>
      </c>
      <c r="G506" s="42"/>
      <c r="H506" s="42">
        <f t="shared" si="2542"/>
        <v>36613.447</v>
      </c>
      <c r="I506" s="364"/>
      <c r="J506" s="364"/>
      <c r="K506" s="525"/>
      <c r="L506" s="42"/>
      <c r="M506" s="42">
        <f t="shared" si="2543"/>
        <v>3732.922</v>
      </c>
      <c r="N506" s="42"/>
      <c r="O506" s="42"/>
      <c r="P506" s="42"/>
      <c r="Q506" s="42"/>
      <c r="R506" s="27"/>
      <c r="S506" s="27"/>
      <c r="T506" s="364"/>
      <c r="U506" s="364"/>
      <c r="V506" s="364"/>
      <c r="W506" s="364"/>
      <c r="X506" s="364"/>
      <c r="Y506" s="364"/>
      <c r="AA506" s="231"/>
      <c r="AB506" s="231">
        <f t="shared" si="2544"/>
        <v>29913.833099802614</v>
      </c>
      <c r="AC506" s="231"/>
      <c r="AD506" s="51"/>
      <c r="AE506" s="23"/>
      <c r="AF506" s="42">
        <f t="shared" si="2545"/>
        <v>2680</v>
      </c>
      <c r="AI506" s="267" t="e">
        <f t="shared" si="2546"/>
        <v>#DIV/0!</v>
      </c>
      <c r="AJ506" s="267">
        <f t="shared" si="2547"/>
        <v>124.78915649310859</v>
      </c>
      <c r="AK506" s="267"/>
      <c r="AL506" s="51" t="e">
        <f t="shared" si="2548"/>
        <v>#DIV/0!</v>
      </c>
      <c r="AO506" s="34">
        <f t="shared" si="2549"/>
        <v>0</v>
      </c>
      <c r="AP506" s="34">
        <f t="shared" si="2569"/>
        <v>13.66173395522388</v>
      </c>
      <c r="AR506" s="26"/>
      <c r="AS506" s="26">
        <f t="shared" si="2570"/>
        <v>0.63224492289835166</v>
      </c>
      <c r="AT506" s="26"/>
      <c r="AU506" s="26"/>
      <c r="AV506" s="26"/>
      <c r="AW506" s="26"/>
      <c r="AZ506" s="34"/>
      <c r="BA506" s="34">
        <f t="shared" si="2571"/>
        <v>11.161878022314408</v>
      </c>
      <c r="BB506" s="34"/>
      <c r="BC506" s="34">
        <f t="shared" si="2572"/>
        <v>0</v>
      </c>
      <c r="BE506" s="34"/>
      <c r="BF506" s="26"/>
      <c r="BG506" s="26"/>
      <c r="BI506" s="51"/>
      <c r="BJ506" s="258">
        <f>[10]Total_Commercial_LMDI_UtilAdj!AG20</f>
        <v>0.59247834144649814</v>
      </c>
      <c r="BK506" s="51"/>
      <c r="BL506" s="51"/>
      <c r="BM506" s="364"/>
      <c r="BO506" s="364"/>
      <c r="BP506" s="258">
        <f>[10]Total_Commercial_LMDI_UtilAdj!AE20</f>
        <v>0.98325856529274058</v>
      </c>
      <c r="BQ506" s="364"/>
      <c r="BR506" s="51"/>
      <c r="BS506" s="364"/>
      <c r="CA506" s="83">
        <f t="shared" si="2573"/>
        <v>0.33706028096741331</v>
      </c>
      <c r="CB506" s="83">
        <f t="shared" si="2550"/>
        <v>1.423030656919231</v>
      </c>
      <c r="CC506" s="83" t="str">
        <f t="shared" si="2551"/>
        <v>NA</v>
      </c>
      <c r="CD506" s="83" t="str">
        <f t="shared" si="2552"/>
        <v>NA</v>
      </c>
      <c r="CE506" s="83" t="str">
        <f t="shared" si="2553"/>
        <v>NA</v>
      </c>
      <c r="CF506" s="83" t="str">
        <f t="shared" si="2554"/>
        <v>NA</v>
      </c>
      <c r="CG506" s="84" t="str">
        <f t="shared" si="2574"/>
        <v xml:space="preserve">NA </v>
      </c>
      <c r="CH506" s="84" t="str">
        <f t="shared" si="2555"/>
        <v>NA</v>
      </c>
      <c r="CI506" s="9"/>
      <c r="CJ506" s="84" t="str">
        <f t="shared" si="2575"/>
        <v xml:space="preserve">NA </v>
      </c>
      <c r="CK506" s="26"/>
      <c r="CL506" s="87">
        <f t="shared" si="2556"/>
        <v>0</v>
      </c>
      <c r="CM506" s="87">
        <f t="shared" si="2576"/>
        <v>0</v>
      </c>
      <c r="CN506" s="92">
        <f t="shared" si="2577"/>
        <v>0</v>
      </c>
      <c r="CO506" s="92">
        <f t="shared" si="2578"/>
        <v>0</v>
      </c>
      <c r="CP506" s="5">
        <f t="shared" si="2557"/>
        <v>0</v>
      </c>
      <c r="CQ506" s="91">
        <f t="shared" si="2558"/>
        <v>0</v>
      </c>
      <c r="CR506" s="37" t="e">
        <f t="shared" si="2559"/>
        <v>#VALUE!</v>
      </c>
      <c r="CS506" t="e">
        <f t="shared" si="2560"/>
        <v>#VALUE!</v>
      </c>
      <c r="CT506" s="84" t="str">
        <f t="shared" si="2561"/>
        <v xml:space="preserve">NA </v>
      </c>
      <c r="CU506" s="205"/>
      <c r="CV506" s="244"/>
      <c r="CW506" s="5"/>
      <c r="CX506" s="26" t="e">
        <f t="shared" si="2579"/>
        <v>#DIV/0!</v>
      </c>
      <c r="CY506" s="26" t="e">
        <f t="shared" si="2580"/>
        <v>#DIV/0!</v>
      </c>
      <c r="CZ506" s="26" t="e">
        <f t="shared" si="2581"/>
        <v>#DIV/0!</v>
      </c>
      <c r="DA506" s="26" t="e">
        <f t="shared" si="2562"/>
        <v>#DIV/0!</v>
      </c>
      <c r="DB506" s="26"/>
      <c r="DC506" t="e">
        <f t="shared" si="2582"/>
        <v>#DIV/0!</v>
      </c>
      <c r="DE506" s="26" t="e">
        <f t="shared" si="2596"/>
        <v>#DIV/0!</v>
      </c>
      <c r="DF506" s="26" t="e">
        <f t="shared" si="2597"/>
        <v>#DIV/0!</v>
      </c>
      <c r="DG506" s="26" t="e">
        <f t="shared" si="2598"/>
        <v>#DIV/0!</v>
      </c>
      <c r="DH506" s="26" t="e">
        <f t="shared" si="2599"/>
        <v>#DIV/0!</v>
      </c>
      <c r="DI506" s="26"/>
      <c r="DJ506" s="26" t="e">
        <f t="shared" si="2600"/>
        <v>#DIV/0!</v>
      </c>
      <c r="DK506" s="26"/>
      <c r="DL506" s="26" t="e">
        <f t="shared" si="2601"/>
        <v>#DIV/0!</v>
      </c>
      <c r="DM506" s="26" t="e">
        <f t="shared" si="2602"/>
        <v>#DIV/0!</v>
      </c>
      <c r="DN506" s="26" t="e">
        <f t="shared" si="2603"/>
        <v>#DIV/0!</v>
      </c>
      <c r="DO506" s="26" t="e">
        <f t="shared" si="2604"/>
        <v>#DIV/0!</v>
      </c>
      <c r="DP506" s="26"/>
      <c r="DQ506" s="26" t="e">
        <f t="shared" si="2605"/>
        <v>#DIV/0!</v>
      </c>
      <c r="DR506" s="26"/>
      <c r="DS506" s="26"/>
      <c r="DT506" s="26" t="e">
        <f t="shared" si="2606"/>
        <v>#DIV/0!</v>
      </c>
      <c r="DU506" s="26">
        <f t="shared" si="2607"/>
        <v>-3.247548921379674E-2</v>
      </c>
      <c r="DV506" s="26" t="e">
        <f t="shared" si="2608"/>
        <v>#DIV/0!</v>
      </c>
      <c r="DW506" s="26" t="e">
        <f t="shared" si="2609"/>
        <v>#DIV/0!</v>
      </c>
      <c r="DX506" s="26"/>
      <c r="DZ506" s="26" t="e">
        <f t="shared" si="2622"/>
        <v>#DIV/0!</v>
      </c>
      <c r="EA506" s="26">
        <f t="shared" si="2610"/>
        <v>1</v>
      </c>
      <c r="EB506" s="26">
        <f t="shared" si="2563"/>
        <v>1.2027529592026753</v>
      </c>
      <c r="ED506" s="26" t="e">
        <f t="shared" si="2583"/>
        <v>#DIV/0!</v>
      </c>
      <c r="EE506" s="26">
        <f t="shared" si="2584"/>
        <v>2.81351035943436E-2</v>
      </c>
      <c r="EF506" s="26" t="e">
        <f t="shared" si="2585"/>
        <v>#DIV/0!</v>
      </c>
      <c r="EG506" s="26" t="e">
        <f t="shared" si="2586"/>
        <v>#DIV/0!</v>
      </c>
      <c r="EH506" s="26"/>
      <c r="EJ506" s="26" t="e">
        <f t="shared" si="2587"/>
        <v>#DIV/0!</v>
      </c>
      <c r="EK506" s="26">
        <f t="shared" si="2611"/>
        <v>1</v>
      </c>
      <c r="EL506" s="26">
        <f t="shared" si="2564"/>
        <v>1.1798448928861105</v>
      </c>
      <c r="EO506" s="26" t="e">
        <f t="shared" si="2612"/>
        <v>#DIV/0!</v>
      </c>
      <c r="EP506" s="26">
        <f t="shared" si="2613"/>
        <v>-2.5829901881766797E-2</v>
      </c>
      <c r="EQ506" s="26" t="e">
        <f t="shared" si="2614"/>
        <v>#DIV/0!</v>
      </c>
      <c r="ER506" s="26" t="e">
        <f t="shared" si="2615"/>
        <v>#DIV/0!</v>
      </c>
      <c r="EU506" s="26" t="e">
        <f t="shared" si="2616"/>
        <v>#DIV/0!</v>
      </c>
      <c r="EV506" s="26">
        <f t="shared" si="2617"/>
        <v>1</v>
      </c>
      <c r="EW506" s="26">
        <f t="shared" si="2565"/>
        <v>1.1901245900194317</v>
      </c>
      <c r="EX506" s="26"/>
      <c r="EY506" s="26" t="e">
        <f t="shared" si="2588"/>
        <v>#DIV/0!</v>
      </c>
      <c r="EZ506" s="26">
        <f t="shared" si="2589"/>
        <v>1.3472724978097639E-2</v>
      </c>
      <c r="FA506" s="26" t="e">
        <f t="shared" si="2590"/>
        <v>#DIV/0!</v>
      </c>
      <c r="FB506" s="26" t="e">
        <f t="shared" si="2591"/>
        <v>#DIV/0!</v>
      </c>
      <c r="FC506" s="26"/>
      <c r="FD506" s="26"/>
      <c r="FE506" s="26" t="e">
        <f t="shared" si="2618"/>
        <v>#DIV/0!</v>
      </c>
      <c r="FF506" s="26">
        <f t="shared" si="2619"/>
        <v>1</v>
      </c>
      <c r="FG506" s="26">
        <f t="shared" si="2566"/>
        <v>0.99490222018598595</v>
      </c>
      <c r="FJ506" s="366">
        <f>[10]Total_Commercial_LMDI_UtilAdj!AF20</f>
        <v>1.0852883303941085</v>
      </c>
      <c r="FO506">
        <f t="shared" si="2592"/>
        <v>-2.0118312310127076E-2</v>
      </c>
      <c r="FS506" s="26" t="e">
        <f t="shared" si="2593"/>
        <v>#DIV/0!</v>
      </c>
      <c r="FT506" s="26">
        <f t="shared" si="2620"/>
        <v>1</v>
      </c>
      <c r="FU506" s="26">
        <f t="shared" si="2567"/>
        <v>1.013976298613356</v>
      </c>
      <c r="FW506" s="26">
        <f t="shared" si="2568"/>
        <v>0.33706028096741331</v>
      </c>
      <c r="FY506" s="8">
        <f t="shared" si="2621"/>
        <v>5</v>
      </c>
      <c r="FZ506" t="b">
        <f t="shared" si="2594"/>
        <v>1</v>
      </c>
    </row>
    <row r="507" spans="1:182" x14ac:dyDescent="0.2">
      <c r="A507" t="s">
        <v>1072</v>
      </c>
      <c r="B507" s="364">
        <f t="shared" si="2595"/>
        <v>1955</v>
      </c>
      <c r="C507" s="42">
        <f t="shared" si="2541"/>
        <v>7278.2489999999998</v>
      </c>
      <c r="D507" s="42">
        <f t="shared" si="2541"/>
        <v>3895.212</v>
      </c>
      <c r="E507" s="42">
        <f t="shared" si="2541"/>
        <v>19454.57</v>
      </c>
      <c r="F507" s="42">
        <f t="shared" si="2541"/>
        <v>9550.223</v>
      </c>
      <c r="G507" s="42"/>
      <c r="H507" s="42">
        <f t="shared" si="2542"/>
        <v>40178.254000000001</v>
      </c>
      <c r="I507" s="364"/>
      <c r="J507" s="364"/>
      <c r="K507" s="525"/>
      <c r="L507" s="42"/>
      <c r="M507" s="42">
        <f t="shared" si="2543"/>
        <v>3895.14</v>
      </c>
      <c r="N507" s="42"/>
      <c r="O507" s="42"/>
      <c r="P507" s="42"/>
      <c r="Q507" s="42"/>
      <c r="R507" s="27"/>
      <c r="S507" s="27"/>
      <c r="T507" s="364"/>
      <c r="U507" s="364"/>
      <c r="V507" s="364"/>
      <c r="W507" s="364"/>
      <c r="X507" s="364"/>
      <c r="Y507" s="364"/>
      <c r="AA507" s="231"/>
      <c r="AB507" s="231">
        <f t="shared" si="2544"/>
        <v>30679.715723217607</v>
      </c>
      <c r="AC507" s="231"/>
      <c r="AD507" s="51"/>
      <c r="AE507" s="23"/>
      <c r="AF507" s="42">
        <f t="shared" si="2545"/>
        <v>2871.2</v>
      </c>
      <c r="AI507" s="267" t="e">
        <f t="shared" si="2546"/>
        <v>#DIV/0!</v>
      </c>
      <c r="AJ507" s="267">
        <f t="shared" si="2547"/>
        <v>126.96141108805189</v>
      </c>
      <c r="AK507" s="267"/>
      <c r="AL507" s="51" t="e">
        <f t="shared" si="2548"/>
        <v>#DIV/0!</v>
      </c>
      <c r="AO507" s="34">
        <f t="shared" si="2549"/>
        <v>0</v>
      </c>
      <c r="AP507" s="34">
        <f t="shared" si="2569"/>
        <v>13.993540679855114</v>
      </c>
      <c r="AR507" s="26"/>
      <c r="AS507" s="26">
        <f t="shared" si="2570"/>
        <v>0.64325066231907901</v>
      </c>
      <c r="AT507" s="26"/>
      <c r="AU507" s="26"/>
      <c r="AV507" s="26"/>
      <c r="AW507" s="26"/>
      <c r="AZ507" s="34"/>
      <c r="BA507" s="34">
        <f t="shared" si="2571"/>
        <v>10.685328685991086</v>
      </c>
      <c r="BB507" s="34"/>
      <c r="BC507" s="34">
        <f t="shared" si="2572"/>
        <v>0</v>
      </c>
      <c r="BE507" s="34"/>
      <c r="BF507" s="26"/>
      <c r="BG507" s="26"/>
      <c r="BI507" s="51"/>
      <c r="BJ507" s="258">
        <f>[10]Total_Commercial_LMDI_UtilAdj!AG21</f>
        <v>0.59706348901595307</v>
      </c>
      <c r="BK507" s="51"/>
      <c r="BL507" s="51"/>
      <c r="BM507" s="364"/>
      <c r="BO507" s="364"/>
      <c r="BP507" s="258">
        <f>[10]Total_Commercial_LMDI_UtilAdj!AE21</f>
        <v>1.008595162541758</v>
      </c>
      <c r="BQ507" s="364"/>
      <c r="BR507" s="51"/>
      <c r="BS507" s="364"/>
      <c r="CA507" s="83">
        <f t="shared" si="2573"/>
        <v>0.36110726817673022</v>
      </c>
      <c r="CB507" s="83">
        <f t="shared" si="2550"/>
        <v>1.4575922391363738</v>
      </c>
      <c r="CC507" s="83" t="str">
        <f t="shared" si="2551"/>
        <v>NA</v>
      </c>
      <c r="CD507" s="83" t="str">
        <f t="shared" si="2552"/>
        <v>NA</v>
      </c>
      <c r="CE507" s="83" t="str">
        <f t="shared" si="2553"/>
        <v>NA</v>
      </c>
      <c r="CF507" s="83" t="str">
        <f t="shared" si="2554"/>
        <v>NA</v>
      </c>
      <c r="CG507" s="84" t="str">
        <f t="shared" si="2574"/>
        <v xml:space="preserve">NA </v>
      </c>
      <c r="CH507" s="84" t="str">
        <f t="shared" si="2555"/>
        <v>NA</v>
      </c>
      <c r="CI507" s="9"/>
      <c r="CJ507" s="84" t="str">
        <f t="shared" si="2575"/>
        <v xml:space="preserve">NA </v>
      </c>
      <c r="CK507" s="26"/>
      <c r="CL507" s="87">
        <f t="shared" si="2556"/>
        <v>0</v>
      </c>
      <c r="CM507" s="87">
        <f t="shared" si="2576"/>
        <v>0</v>
      </c>
      <c r="CN507" s="92">
        <f t="shared" si="2577"/>
        <v>0</v>
      </c>
      <c r="CO507" s="92">
        <f t="shared" si="2578"/>
        <v>0</v>
      </c>
      <c r="CP507" s="5">
        <f t="shared" si="2557"/>
        <v>0</v>
      </c>
      <c r="CQ507" s="91">
        <f t="shared" si="2558"/>
        <v>0</v>
      </c>
      <c r="CR507" s="37" t="e">
        <f t="shared" si="2559"/>
        <v>#VALUE!</v>
      </c>
      <c r="CS507" t="e">
        <f t="shared" si="2560"/>
        <v>#VALUE!</v>
      </c>
      <c r="CT507" s="84" t="str">
        <f t="shared" si="2561"/>
        <v xml:space="preserve">NA </v>
      </c>
      <c r="CU507" s="205"/>
      <c r="CV507" s="244"/>
      <c r="CW507" s="5"/>
      <c r="CX507" s="26" t="e">
        <f t="shared" si="2579"/>
        <v>#DIV/0!</v>
      </c>
      <c r="CY507" s="26" t="e">
        <f t="shared" si="2580"/>
        <v>#DIV/0!</v>
      </c>
      <c r="CZ507" s="26" t="e">
        <f t="shared" si="2581"/>
        <v>#DIV/0!</v>
      </c>
      <c r="DA507" s="26" t="e">
        <f t="shared" si="2562"/>
        <v>#DIV/0!</v>
      </c>
      <c r="DB507" s="26"/>
      <c r="DC507" t="e">
        <f t="shared" si="2582"/>
        <v>#DIV/0!</v>
      </c>
      <c r="DE507" s="26" t="e">
        <f t="shared" si="2596"/>
        <v>#DIV/0!</v>
      </c>
      <c r="DF507" s="26" t="e">
        <f t="shared" si="2597"/>
        <v>#DIV/0!</v>
      </c>
      <c r="DG507" s="26" t="e">
        <f t="shared" si="2598"/>
        <v>#DIV/0!</v>
      </c>
      <c r="DH507" s="26" t="e">
        <f t="shared" si="2599"/>
        <v>#DIV/0!</v>
      </c>
      <c r="DI507" s="26"/>
      <c r="DJ507" s="26" t="e">
        <f t="shared" si="2600"/>
        <v>#DIV/0!</v>
      </c>
      <c r="DK507" s="26"/>
      <c r="DL507" s="26" t="e">
        <f t="shared" si="2601"/>
        <v>#DIV/0!</v>
      </c>
      <c r="DM507" s="26" t="e">
        <f t="shared" si="2602"/>
        <v>#DIV/0!</v>
      </c>
      <c r="DN507" s="26" t="e">
        <f t="shared" si="2603"/>
        <v>#DIV/0!</v>
      </c>
      <c r="DO507" s="26" t="e">
        <f t="shared" si="2604"/>
        <v>#DIV/0!</v>
      </c>
      <c r="DP507" s="26"/>
      <c r="DQ507" s="26" t="e">
        <f t="shared" si="2605"/>
        <v>#DIV/0!</v>
      </c>
      <c r="DR507" s="26"/>
      <c r="DS507" s="26"/>
      <c r="DT507" s="26" t="e">
        <f t="shared" si="2606"/>
        <v>#DIV/0!</v>
      </c>
      <c r="DU507" s="26">
        <f t="shared" si="2607"/>
        <v>1.7257625500562881E-2</v>
      </c>
      <c r="DV507" s="26" t="e">
        <f t="shared" si="2608"/>
        <v>#DIV/0!</v>
      </c>
      <c r="DW507" s="26" t="e">
        <f t="shared" si="2609"/>
        <v>#DIV/0!</v>
      </c>
      <c r="DX507" s="26"/>
      <c r="DZ507" s="26" t="e">
        <f t="shared" si="2622"/>
        <v>#DIV/0!</v>
      </c>
      <c r="EA507" s="26">
        <f t="shared" si="2610"/>
        <v>1</v>
      </c>
      <c r="EB507" s="26">
        <f t="shared" si="2563"/>
        <v>1.2027529592026753</v>
      </c>
      <c r="ED507" s="26" t="e">
        <f t="shared" si="2583"/>
        <v>#DIV/0!</v>
      </c>
      <c r="EE507" s="26">
        <f t="shared" si="2584"/>
        <v>-4.3632574626375181E-2</v>
      </c>
      <c r="EF507" s="26" t="e">
        <f t="shared" si="2585"/>
        <v>#DIV/0!</v>
      </c>
      <c r="EG507" s="26" t="e">
        <f t="shared" si="2586"/>
        <v>#DIV/0!</v>
      </c>
      <c r="EH507" s="26"/>
      <c r="EJ507" s="26" t="e">
        <f t="shared" si="2587"/>
        <v>#DIV/0!</v>
      </c>
      <c r="EK507" s="26">
        <f t="shared" si="2611"/>
        <v>1</v>
      </c>
      <c r="EL507" s="26">
        <f t="shared" si="2564"/>
        <v>1.1798448928861105</v>
      </c>
      <c r="EO507" s="26" t="e">
        <f t="shared" si="2612"/>
        <v>#DIV/0!</v>
      </c>
      <c r="EP507" s="26">
        <f t="shared" si="2613"/>
        <v>7.7091366781013729E-3</v>
      </c>
      <c r="EQ507" s="26" t="e">
        <f t="shared" si="2614"/>
        <v>#DIV/0!</v>
      </c>
      <c r="ER507" s="26" t="e">
        <f t="shared" si="2615"/>
        <v>#DIV/0!</v>
      </c>
      <c r="EU507" s="26" t="e">
        <f t="shared" si="2616"/>
        <v>#DIV/0!</v>
      </c>
      <c r="EV507" s="26">
        <f t="shared" si="2617"/>
        <v>1</v>
      </c>
      <c r="EW507" s="26">
        <f t="shared" si="2565"/>
        <v>1.1901245900194317</v>
      </c>
      <c r="EX507" s="26"/>
      <c r="EY507" s="26" t="e">
        <f t="shared" si="2588"/>
        <v>#DIV/0!</v>
      </c>
      <c r="EZ507" s="26">
        <f t="shared" si="2589"/>
        <v>2.5441590940885925E-2</v>
      </c>
      <c r="FA507" s="26" t="e">
        <f t="shared" si="2590"/>
        <v>#DIV/0!</v>
      </c>
      <c r="FB507" s="26" t="e">
        <f t="shared" si="2591"/>
        <v>#DIV/0!</v>
      </c>
      <c r="FC507" s="26"/>
      <c r="FD507" s="26"/>
      <c r="FE507" s="26" t="e">
        <f t="shared" si="2618"/>
        <v>#DIV/0!</v>
      </c>
      <c r="FF507" s="26">
        <f t="shared" si="2619"/>
        <v>1</v>
      </c>
      <c r="FG507" s="26">
        <f t="shared" si="2566"/>
        <v>0.99490222018598595</v>
      </c>
      <c r="FJ507" s="366">
        <f>[10]Total_Commercial_LMDI_UtilAdj!AF21</f>
        <v>1.0681760757347838</v>
      </c>
      <c r="FO507">
        <f t="shared" si="2592"/>
        <v>-1.5893102118424748E-2</v>
      </c>
      <c r="FS507" s="26" t="e">
        <f t="shared" si="2593"/>
        <v>#DIV/0!</v>
      </c>
      <c r="FT507" s="26">
        <f t="shared" si="2620"/>
        <v>1</v>
      </c>
      <c r="FU507" s="26">
        <f t="shared" si="2567"/>
        <v>1.013976298613356</v>
      </c>
      <c r="FW507" s="26">
        <f t="shared" si="2568"/>
        <v>0.36110726817673022</v>
      </c>
      <c r="FY507" s="8">
        <f t="shared" si="2621"/>
        <v>6</v>
      </c>
      <c r="FZ507" t="b">
        <f t="shared" si="2594"/>
        <v>1</v>
      </c>
    </row>
    <row r="508" spans="1:182" x14ac:dyDescent="0.2">
      <c r="A508" t="s">
        <v>1072</v>
      </c>
      <c r="B508" s="364">
        <f t="shared" si="2595"/>
        <v>1956</v>
      </c>
      <c r="C508" s="42">
        <f t="shared" si="2541"/>
        <v>7663.0060000000003</v>
      </c>
      <c r="D508" s="42">
        <f t="shared" si="2541"/>
        <v>4022.9349999999999</v>
      </c>
      <c r="E508" s="42">
        <f t="shared" si="2541"/>
        <v>20176.606</v>
      </c>
      <c r="F508" s="42">
        <f t="shared" si="2541"/>
        <v>9859.3850000000002</v>
      </c>
      <c r="G508" s="42"/>
      <c r="H508" s="42">
        <f t="shared" si="2542"/>
        <v>41721.932000000001</v>
      </c>
      <c r="I508" s="364"/>
      <c r="J508" s="364"/>
      <c r="K508" s="525"/>
      <c r="L508" s="42"/>
      <c r="M508" s="42">
        <f t="shared" si="2543"/>
        <v>4022.8590000000004</v>
      </c>
      <c r="N508" s="42"/>
      <c r="O508" s="42"/>
      <c r="P508" s="42"/>
      <c r="Q508" s="42"/>
      <c r="R508" s="27"/>
      <c r="S508" s="27"/>
      <c r="T508" s="364"/>
      <c r="U508" s="364"/>
      <c r="V508" s="364"/>
      <c r="W508" s="364"/>
      <c r="X508" s="364"/>
      <c r="Y508" s="364"/>
      <c r="AA508" s="231"/>
      <c r="AB508" s="231">
        <f t="shared" si="2544"/>
        <v>31512.619132312589</v>
      </c>
      <c r="AC508" s="231"/>
      <c r="AD508" s="51"/>
      <c r="AE508" s="23"/>
      <c r="AF508" s="42">
        <f t="shared" si="2545"/>
        <v>2932.4</v>
      </c>
      <c r="AI508" s="267" t="e">
        <f t="shared" si="2546"/>
        <v>#DIV/0!</v>
      </c>
      <c r="AJ508" s="267">
        <f t="shared" si="2547"/>
        <v>127.65866851971749</v>
      </c>
      <c r="AK508" s="267"/>
      <c r="AL508" s="51" t="e">
        <f t="shared" si="2548"/>
        <v>#DIV/0!</v>
      </c>
      <c r="AO508" s="34">
        <f t="shared" si="2549"/>
        <v>0</v>
      </c>
      <c r="AP508" s="34">
        <f t="shared" si="2569"/>
        <v>14.227912972309371</v>
      </c>
      <c r="AR508" s="26"/>
      <c r="AS508" s="26">
        <f t="shared" si="2570"/>
        <v>0.64678332079287892</v>
      </c>
      <c r="AT508" s="26"/>
      <c r="AU508" s="26"/>
      <c r="AV508" s="26"/>
      <c r="AW508" s="26"/>
      <c r="AZ508" s="34"/>
      <c r="BA508" s="34">
        <f t="shared" si="2571"/>
        <v>10.74635763617262</v>
      </c>
      <c r="BB508" s="34"/>
      <c r="BC508" s="34">
        <f t="shared" si="2572"/>
        <v>0</v>
      </c>
      <c r="BE508" s="34"/>
      <c r="BF508" s="26"/>
      <c r="BG508" s="26"/>
      <c r="BI508" s="51"/>
      <c r="BJ508" s="258">
        <f>[10]Total_Commercial_LMDI_UtilAdj!AG22</f>
        <v>0.61532707607490089</v>
      </c>
      <c r="BK508" s="51"/>
      <c r="BL508" s="51"/>
      <c r="BM508" s="364"/>
      <c r="BO508" s="364"/>
      <c r="BP508" s="258">
        <f>[10]Total_Commercial_LMDI_UtilAdj!AE22</f>
        <v>0.99201767043592959</v>
      </c>
      <c r="BQ508" s="364"/>
      <c r="BR508" s="51"/>
      <c r="BS508" s="364"/>
      <c r="CA508" s="83">
        <f t="shared" si="2573"/>
        <v>0.36880431638389655</v>
      </c>
      <c r="CB508" s="83">
        <f t="shared" si="2550"/>
        <v>1.482004876535693</v>
      </c>
      <c r="CC508" s="83" t="str">
        <f t="shared" si="2551"/>
        <v>NA</v>
      </c>
      <c r="CD508" s="83" t="str">
        <f t="shared" si="2552"/>
        <v>NA</v>
      </c>
      <c r="CE508" s="83" t="str">
        <f t="shared" si="2553"/>
        <v>NA</v>
      </c>
      <c r="CF508" s="83" t="str">
        <f t="shared" si="2554"/>
        <v>NA</v>
      </c>
      <c r="CG508" s="84" t="str">
        <f t="shared" si="2574"/>
        <v xml:space="preserve">NA </v>
      </c>
      <c r="CH508" s="84" t="str">
        <f t="shared" si="2555"/>
        <v>NA</v>
      </c>
      <c r="CI508" s="9"/>
      <c r="CJ508" s="84" t="str">
        <f t="shared" si="2575"/>
        <v xml:space="preserve">NA </v>
      </c>
      <c r="CK508" s="26"/>
      <c r="CL508" s="87">
        <f t="shared" si="2556"/>
        <v>0</v>
      </c>
      <c r="CM508" s="87">
        <f t="shared" si="2576"/>
        <v>0</v>
      </c>
      <c r="CN508" s="92">
        <f t="shared" si="2577"/>
        <v>0</v>
      </c>
      <c r="CO508" s="92">
        <f t="shared" si="2578"/>
        <v>0</v>
      </c>
      <c r="CP508" s="5">
        <f t="shared" si="2557"/>
        <v>0</v>
      </c>
      <c r="CQ508" s="91">
        <f t="shared" si="2558"/>
        <v>0</v>
      </c>
      <c r="CR508" s="37" t="e">
        <f t="shared" si="2559"/>
        <v>#VALUE!</v>
      </c>
      <c r="CS508" t="e">
        <f t="shared" si="2560"/>
        <v>#VALUE!</v>
      </c>
      <c r="CT508" s="84" t="str">
        <f t="shared" si="2561"/>
        <v xml:space="preserve">NA </v>
      </c>
      <c r="CU508" s="205"/>
      <c r="CV508" s="244"/>
      <c r="CW508" s="5"/>
      <c r="CX508" s="26" t="e">
        <f t="shared" si="2579"/>
        <v>#DIV/0!</v>
      </c>
      <c r="CY508" s="26" t="e">
        <f t="shared" si="2580"/>
        <v>#DIV/0!</v>
      </c>
      <c r="CZ508" s="26" t="e">
        <f t="shared" si="2581"/>
        <v>#DIV/0!</v>
      </c>
      <c r="DA508" s="26" t="e">
        <f t="shared" si="2562"/>
        <v>#DIV/0!</v>
      </c>
      <c r="DB508" s="26"/>
      <c r="DC508" t="e">
        <f t="shared" si="2582"/>
        <v>#DIV/0!</v>
      </c>
      <c r="DE508" s="26" t="e">
        <f t="shared" si="2596"/>
        <v>#DIV/0!</v>
      </c>
      <c r="DF508" s="26" t="e">
        <f t="shared" si="2597"/>
        <v>#DIV/0!</v>
      </c>
      <c r="DG508" s="26" t="e">
        <f t="shared" si="2598"/>
        <v>#DIV/0!</v>
      </c>
      <c r="DH508" s="26" t="e">
        <f t="shared" si="2599"/>
        <v>#DIV/0!</v>
      </c>
      <c r="DI508" s="26"/>
      <c r="DJ508" s="26" t="e">
        <f t="shared" si="2600"/>
        <v>#DIV/0!</v>
      </c>
      <c r="DK508" s="26"/>
      <c r="DL508" s="26" t="e">
        <f t="shared" si="2601"/>
        <v>#DIV/0!</v>
      </c>
      <c r="DM508" s="26" t="e">
        <f t="shared" si="2602"/>
        <v>#DIV/0!</v>
      </c>
      <c r="DN508" s="26" t="e">
        <f t="shared" si="2603"/>
        <v>#DIV/0!</v>
      </c>
      <c r="DO508" s="26" t="e">
        <f t="shared" si="2604"/>
        <v>#DIV/0!</v>
      </c>
      <c r="DP508" s="26"/>
      <c r="DQ508" s="26" t="e">
        <f t="shared" si="2605"/>
        <v>#DIV/0!</v>
      </c>
      <c r="DR508" s="26"/>
      <c r="DS508" s="26"/>
      <c r="DT508" s="26" t="e">
        <f t="shared" si="2606"/>
        <v>#DIV/0!</v>
      </c>
      <c r="DU508" s="26">
        <f t="shared" si="2607"/>
        <v>5.4768592928670238E-3</v>
      </c>
      <c r="DV508" s="26" t="e">
        <f t="shared" si="2608"/>
        <v>#DIV/0!</v>
      </c>
      <c r="DW508" s="26" t="e">
        <f t="shared" si="2609"/>
        <v>#DIV/0!</v>
      </c>
      <c r="DX508" s="26"/>
      <c r="DZ508" s="26" t="e">
        <f t="shared" si="2622"/>
        <v>#DIV/0!</v>
      </c>
      <c r="EA508" s="26">
        <f t="shared" si="2610"/>
        <v>1</v>
      </c>
      <c r="EB508" s="26">
        <f t="shared" si="2563"/>
        <v>1.2027529592026753</v>
      </c>
      <c r="ED508" s="26" t="e">
        <f t="shared" si="2583"/>
        <v>#DIV/0!</v>
      </c>
      <c r="EE508" s="26">
        <f t="shared" si="2584"/>
        <v>5.6952228791595158E-3</v>
      </c>
      <c r="EF508" s="26" t="e">
        <f t="shared" si="2585"/>
        <v>#DIV/0!</v>
      </c>
      <c r="EG508" s="26" t="e">
        <f t="shared" si="2586"/>
        <v>#DIV/0!</v>
      </c>
      <c r="EH508" s="26"/>
      <c r="EJ508" s="26" t="e">
        <f t="shared" si="2587"/>
        <v>#DIV/0!</v>
      </c>
      <c r="EK508" s="26">
        <f t="shared" si="2611"/>
        <v>1</v>
      </c>
      <c r="EL508" s="26">
        <f t="shared" si="2564"/>
        <v>1.1798448928861105</v>
      </c>
      <c r="EO508" s="26" t="e">
        <f t="shared" si="2612"/>
        <v>#DIV/0!</v>
      </c>
      <c r="EP508" s="26">
        <f t="shared" si="2613"/>
        <v>3.0130502952047084E-2</v>
      </c>
      <c r="EQ508" s="26" t="e">
        <f t="shared" si="2614"/>
        <v>#DIV/0!</v>
      </c>
      <c r="ER508" s="26" t="e">
        <f t="shared" si="2615"/>
        <v>#DIV/0!</v>
      </c>
      <c r="EU508" s="26" t="e">
        <f t="shared" si="2616"/>
        <v>#DIV/0!</v>
      </c>
      <c r="EV508" s="26">
        <f t="shared" si="2617"/>
        <v>1</v>
      </c>
      <c r="EW508" s="26">
        <f t="shared" si="2565"/>
        <v>1.1901245900194317</v>
      </c>
      <c r="EX508" s="26"/>
      <c r="EY508" s="26" t="e">
        <f t="shared" si="2588"/>
        <v>#DIV/0!</v>
      </c>
      <c r="EZ508" s="26">
        <f t="shared" si="2589"/>
        <v>-1.6572793354624745E-2</v>
      </c>
      <c r="FA508" s="26" t="e">
        <f t="shared" si="2590"/>
        <v>#DIV/0!</v>
      </c>
      <c r="FB508" s="26" t="e">
        <f t="shared" si="2591"/>
        <v>#DIV/0!</v>
      </c>
      <c r="FC508" s="26"/>
      <c r="FD508" s="26"/>
      <c r="FE508" s="26" t="e">
        <f t="shared" si="2618"/>
        <v>#DIV/0!</v>
      </c>
      <c r="FF508" s="26">
        <f t="shared" si="2619"/>
        <v>1</v>
      </c>
      <c r="FG508" s="26">
        <f t="shared" si="2566"/>
        <v>0.99490222018598595</v>
      </c>
      <c r="FJ508" s="366">
        <f>[10]Total_Commercial_LMDI_UtilAdj!AF22</f>
        <v>1.0595790870392205</v>
      </c>
      <c r="FO508">
        <f t="shared" si="2592"/>
        <v>-8.0808503045552288E-3</v>
      </c>
      <c r="FS508" s="26" t="e">
        <f t="shared" si="2593"/>
        <v>#DIV/0!</v>
      </c>
      <c r="FT508" s="26">
        <f t="shared" si="2620"/>
        <v>1</v>
      </c>
      <c r="FU508" s="26">
        <f t="shared" si="2567"/>
        <v>1.013976298613356</v>
      </c>
      <c r="FW508" s="26">
        <f t="shared" si="2568"/>
        <v>0.36880431638389655</v>
      </c>
      <c r="FY508" s="8">
        <f t="shared" si="2621"/>
        <v>7</v>
      </c>
      <c r="FZ508" t="b">
        <f t="shared" si="2594"/>
        <v>1</v>
      </c>
    </row>
    <row r="509" spans="1:182" x14ac:dyDescent="0.2">
      <c r="A509" t="s">
        <v>1072</v>
      </c>
      <c r="B509" s="364">
        <f t="shared" si="2595"/>
        <v>1957</v>
      </c>
      <c r="C509" s="42">
        <f t="shared" si="2541"/>
        <v>7712.2889999999998</v>
      </c>
      <c r="D509" s="42">
        <f t="shared" si="2541"/>
        <v>3960.8629999999998</v>
      </c>
      <c r="E509" s="42">
        <f t="shared" si="2541"/>
        <v>20184.594000000001</v>
      </c>
      <c r="F509" s="42">
        <f t="shared" si="2541"/>
        <v>9896.2900000000009</v>
      </c>
      <c r="G509" s="42"/>
      <c r="H509" s="42">
        <f t="shared" si="2542"/>
        <v>41754.036</v>
      </c>
      <c r="I509" s="364"/>
      <c r="J509" s="364"/>
      <c r="K509" s="525"/>
      <c r="L509" s="42"/>
      <c r="M509" s="42">
        <f t="shared" si="2543"/>
        <v>3960.7870000000003</v>
      </c>
      <c r="N509" s="42"/>
      <c r="O509" s="42"/>
      <c r="P509" s="42"/>
      <c r="Q509" s="42"/>
      <c r="R509" s="27"/>
      <c r="S509" s="27"/>
      <c r="T509" s="364"/>
      <c r="U509" s="364"/>
      <c r="V509" s="364"/>
      <c r="W509" s="364"/>
      <c r="X509" s="364"/>
      <c r="Y509" s="364"/>
      <c r="AA509" s="231"/>
      <c r="AB509" s="231">
        <f t="shared" si="2544"/>
        <v>32345.382764320952</v>
      </c>
      <c r="AC509" s="231"/>
      <c r="AD509" s="51"/>
      <c r="AE509" s="23"/>
      <c r="AF509" s="42">
        <f t="shared" si="2545"/>
        <v>2994.1</v>
      </c>
      <c r="AI509" s="267" t="e">
        <f t="shared" si="2546"/>
        <v>#DIV/0!</v>
      </c>
      <c r="AJ509" s="267">
        <f t="shared" si="2547"/>
        <v>122.45293335557632</v>
      </c>
      <c r="AK509" s="267"/>
      <c r="AL509" s="51" t="e">
        <f t="shared" si="2548"/>
        <v>#DIV/0!</v>
      </c>
      <c r="AO509" s="34">
        <f t="shared" si="2549"/>
        <v>0</v>
      </c>
      <c r="AP509" s="34">
        <f t="shared" si="2569"/>
        <v>13.945438028121973</v>
      </c>
      <c r="AR509" s="26"/>
      <c r="AS509" s="26">
        <f t="shared" si="2570"/>
        <v>0.6204084359873755</v>
      </c>
      <c r="AT509" s="26"/>
      <c r="AU509" s="26"/>
      <c r="AV509" s="26"/>
      <c r="AW509" s="26"/>
      <c r="AZ509" s="34"/>
      <c r="BA509" s="34">
        <f t="shared" si="2571"/>
        <v>10.803040233900321</v>
      </c>
      <c r="BB509" s="34"/>
      <c r="BC509" s="34">
        <f t="shared" si="2572"/>
        <v>0</v>
      </c>
      <c r="BE509" s="34"/>
      <c r="BF509" s="26"/>
      <c r="BG509" s="26"/>
      <c r="BI509" s="51"/>
      <c r="BJ509" s="258">
        <f>[10]Total_Commercial_LMDI_UtilAdj!AG23</f>
        <v>0.59277922517258508</v>
      </c>
      <c r="BK509" s="51"/>
      <c r="BL509" s="51"/>
      <c r="BM509" s="364"/>
      <c r="BO509" s="364"/>
      <c r="BP509" s="258">
        <f>[10]Total_Commercial_LMDI_UtilAdj!AE23</f>
        <v>0.99208504884355453</v>
      </c>
      <c r="BQ509" s="364"/>
      <c r="BR509" s="51"/>
      <c r="BS509" s="364"/>
      <c r="CA509" s="83">
        <f t="shared" si="2573"/>
        <v>0.37656424897184032</v>
      </c>
      <c r="CB509" s="83">
        <f t="shared" si="2550"/>
        <v>1.452581780850499</v>
      </c>
      <c r="CC509" s="83" t="str">
        <f t="shared" si="2551"/>
        <v>NA</v>
      </c>
      <c r="CD509" s="83" t="str">
        <f t="shared" si="2552"/>
        <v>NA</v>
      </c>
      <c r="CE509" s="83" t="str">
        <f t="shared" si="2553"/>
        <v>NA</v>
      </c>
      <c r="CF509" s="83" t="str">
        <f t="shared" si="2554"/>
        <v>NA</v>
      </c>
      <c r="CG509" s="84" t="str">
        <f t="shared" si="2574"/>
        <v xml:space="preserve">NA </v>
      </c>
      <c r="CH509" s="84" t="str">
        <f t="shared" si="2555"/>
        <v>NA</v>
      </c>
      <c r="CI509" s="9"/>
      <c r="CJ509" s="84" t="str">
        <f t="shared" si="2575"/>
        <v xml:space="preserve">NA </v>
      </c>
      <c r="CK509" s="26"/>
      <c r="CL509" s="87">
        <f t="shared" si="2556"/>
        <v>0</v>
      </c>
      <c r="CM509" s="87">
        <f t="shared" si="2576"/>
        <v>0</v>
      </c>
      <c r="CN509" s="92">
        <f t="shared" si="2577"/>
        <v>0</v>
      </c>
      <c r="CO509" s="92">
        <f t="shared" si="2578"/>
        <v>0</v>
      </c>
      <c r="CP509" s="5">
        <f t="shared" si="2557"/>
        <v>0</v>
      </c>
      <c r="CQ509" s="91">
        <f t="shared" si="2558"/>
        <v>0</v>
      </c>
      <c r="CR509" s="37" t="e">
        <f t="shared" si="2559"/>
        <v>#VALUE!</v>
      </c>
      <c r="CS509" t="e">
        <f t="shared" si="2560"/>
        <v>#VALUE!</v>
      </c>
      <c r="CT509" s="84" t="str">
        <f t="shared" si="2561"/>
        <v xml:space="preserve">NA </v>
      </c>
      <c r="CU509" s="205"/>
      <c r="CV509" s="244"/>
      <c r="CW509" s="5"/>
      <c r="CX509" s="26" t="e">
        <f t="shared" si="2579"/>
        <v>#DIV/0!</v>
      </c>
      <c r="CY509" s="26" t="e">
        <f t="shared" si="2580"/>
        <v>#DIV/0!</v>
      </c>
      <c r="CZ509" s="26" t="e">
        <f t="shared" si="2581"/>
        <v>#DIV/0!</v>
      </c>
      <c r="DA509" s="26" t="e">
        <f t="shared" si="2562"/>
        <v>#DIV/0!</v>
      </c>
      <c r="DB509" s="26"/>
      <c r="DC509" t="e">
        <f t="shared" si="2582"/>
        <v>#DIV/0!</v>
      </c>
      <c r="DE509" s="26" t="e">
        <f t="shared" si="2596"/>
        <v>#DIV/0!</v>
      </c>
      <c r="DF509" s="26" t="e">
        <f t="shared" si="2597"/>
        <v>#DIV/0!</v>
      </c>
      <c r="DG509" s="26" t="e">
        <f t="shared" si="2598"/>
        <v>#DIV/0!</v>
      </c>
      <c r="DH509" s="26" t="e">
        <f t="shared" si="2599"/>
        <v>#DIV/0!</v>
      </c>
      <c r="DI509" s="26"/>
      <c r="DJ509" s="26" t="e">
        <f t="shared" si="2600"/>
        <v>#DIV/0!</v>
      </c>
      <c r="DK509" s="26"/>
      <c r="DL509" s="26" t="e">
        <f t="shared" si="2601"/>
        <v>#DIV/0!</v>
      </c>
      <c r="DM509" s="26" t="e">
        <f t="shared" si="2602"/>
        <v>#DIV/0!</v>
      </c>
      <c r="DN509" s="26" t="e">
        <f t="shared" si="2603"/>
        <v>#DIV/0!</v>
      </c>
      <c r="DO509" s="26" t="e">
        <f t="shared" si="2604"/>
        <v>#DIV/0!</v>
      </c>
      <c r="DP509" s="26"/>
      <c r="DQ509" s="26" t="e">
        <f t="shared" si="2605"/>
        <v>#DIV/0!</v>
      </c>
      <c r="DR509" s="26"/>
      <c r="DS509" s="26"/>
      <c r="DT509" s="26" t="e">
        <f t="shared" si="2606"/>
        <v>#DIV/0!</v>
      </c>
      <c r="DU509" s="26">
        <f t="shared" si="2607"/>
        <v>-4.1633311230581754E-2</v>
      </c>
      <c r="DV509" s="26" t="e">
        <f t="shared" si="2608"/>
        <v>#DIV/0!</v>
      </c>
      <c r="DW509" s="26" t="e">
        <f t="shared" si="2609"/>
        <v>#DIV/0!</v>
      </c>
      <c r="DX509" s="26"/>
      <c r="DZ509" s="26" t="e">
        <f t="shared" si="2622"/>
        <v>#DIV/0!</v>
      </c>
      <c r="EA509" s="26">
        <f t="shared" si="2610"/>
        <v>1</v>
      </c>
      <c r="EB509" s="26">
        <f t="shared" si="2563"/>
        <v>1.2027529592026753</v>
      </c>
      <c r="ED509" s="26" t="e">
        <f t="shared" si="2583"/>
        <v>#DIV/0!</v>
      </c>
      <c r="EE509" s="26">
        <f t="shared" si="2584"/>
        <v>5.2607250369327285E-3</v>
      </c>
      <c r="EF509" s="26" t="e">
        <f t="shared" si="2585"/>
        <v>#DIV/0!</v>
      </c>
      <c r="EG509" s="26" t="e">
        <f t="shared" si="2586"/>
        <v>#DIV/0!</v>
      </c>
      <c r="EH509" s="26"/>
      <c r="EJ509" s="26" t="e">
        <f t="shared" si="2587"/>
        <v>#DIV/0!</v>
      </c>
      <c r="EK509" s="26">
        <f t="shared" si="2611"/>
        <v>1</v>
      </c>
      <c r="EL509" s="26">
        <f t="shared" si="2564"/>
        <v>1.1798448928861105</v>
      </c>
      <c r="EO509" s="26" t="e">
        <f t="shared" si="2612"/>
        <v>#DIV/0!</v>
      </c>
      <c r="EP509" s="26">
        <f t="shared" si="2613"/>
        <v>-3.733192933826926E-2</v>
      </c>
      <c r="EQ509" s="26" t="e">
        <f t="shared" si="2614"/>
        <v>#DIV/0!</v>
      </c>
      <c r="ER509" s="26" t="e">
        <f t="shared" si="2615"/>
        <v>#DIV/0!</v>
      </c>
      <c r="EU509" s="26" t="e">
        <f t="shared" si="2616"/>
        <v>#DIV/0!</v>
      </c>
      <c r="EV509" s="26">
        <f t="shared" si="2617"/>
        <v>1</v>
      </c>
      <c r="EW509" s="26">
        <f t="shared" si="2565"/>
        <v>1.1901245900194317</v>
      </c>
      <c r="EX509" s="26"/>
      <c r="EY509" s="26" t="e">
        <f t="shared" si="2588"/>
        <v>#DIV/0!</v>
      </c>
      <c r="EZ509" s="26">
        <f t="shared" si="2589"/>
        <v>6.7918265517266088E-5</v>
      </c>
      <c r="FA509" s="26" t="e">
        <f t="shared" si="2590"/>
        <v>#DIV/0!</v>
      </c>
      <c r="FB509" s="26" t="e">
        <f t="shared" si="2591"/>
        <v>#DIV/0!</v>
      </c>
      <c r="FC509" s="26"/>
      <c r="FD509" s="26"/>
      <c r="FE509" s="26" t="e">
        <f t="shared" si="2618"/>
        <v>#DIV/0!</v>
      </c>
      <c r="FF509" s="26">
        <f t="shared" si="2619"/>
        <v>1</v>
      </c>
      <c r="FG509" s="26">
        <f t="shared" si="2566"/>
        <v>0.99490222018598595</v>
      </c>
      <c r="FJ509" s="366">
        <f>[10]Total_Commercial_LMDI_UtilAdj!AF23</f>
        <v>1.0549595673502252</v>
      </c>
      <c r="FO509">
        <f t="shared" si="2592"/>
        <v>-4.369300157829892E-3</v>
      </c>
      <c r="FS509" s="26" t="e">
        <f t="shared" si="2593"/>
        <v>#DIV/0!</v>
      </c>
      <c r="FT509" s="26">
        <f t="shared" si="2620"/>
        <v>1</v>
      </c>
      <c r="FU509" s="26">
        <f t="shared" si="2567"/>
        <v>1.013976298613356</v>
      </c>
      <c r="FW509" s="26">
        <f t="shared" si="2568"/>
        <v>0.37656424897184032</v>
      </c>
      <c r="FY509" s="8">
        <f t="shared" si="2621"/>
        <v>8</v>
      </c>
      <c r="FZ509" t="b">
        <f t="shared" si="2594"/>
        <v>1</v>
      </c>
    </row>
    <row r="510" spans="1:182" x14ac:dyDescent="0.2">
      <c r="A510" t="s">
        <v>1072</v>
      </c>
      <c r="B510" s="364">
        <f t="shared" si="2595"/>
        <v>1958</v>
      </c>
      <c r="C510" s="42">
        <f t="shared" si="2541"/>
        <v>8200.9850000000006</v>
      </c>
      <c r="D510" s="42">
        <f t="shared" si="2541"/>
        <v>4119.2370000000001</v>
      </c>
      <c r="E510" s="42">
        <f t="shared" si="2541"/>
        <v>19284.925999999999</v>
      </c>
      <c r="F510" s="42">
        <f t="shared" si="2541"/>
        <v>10004.123</v>
      </c>
      <c r="G510" s="42"/>
      <c r="H510" s="42">
        <f t="shared" si="2542"/>
        <v>41609.271000000001</v>
      </c>
      <c r="I510" s="364"/>
      <c r="J510" s="364"/>
      <c r="K510" s="525"/>
      <c r="L510" s="42"/>
      <c r="M510" s="42">
        <f t="shared" si="2543"/>
        <v>4119.1559999999999</v>
      </c>
      <c r="N510" s="42"/>
      <c r="O510" s="42"/>
      <c r="P510" s="42"/>
      <c r="Q510" s="42"/>
      <c r="R510" s="27"/>
      <c r="S510" s="27"/>
      <c r="T510" s="364"/>
      <c r="U510" s="364"/>
      <c r="V510" s="364"/>
      <c r="W510" s="364"/>
      <c r="X510" s="364"/>
      <c r="Y510" s="364"/>
      <c r="AA510" s="231"/>
      <c r="AB510" s="231">
        <f t="shared" si="2544"/>
        <v>33206.848339272772</v>
      </c>
      <c r="AC510" s="231"/>
      <c r="AD510" s="51"/>
      <c r="AE510" s="23"/>
      <c r="AF510" s="42">
        <f t="shared" si="2545"/>
        <v>2972</v>
      </c>
      <c r="AI510" s="267" t="e">
        <f t="shared" si="2546"/>
        <v>#DIV/0!</v>
      </c>
      <c r="AJ510" s="267">
        <f t="shared" si="2547"/>
        <v>124.04537636076694</v>
      </c>
      <c r="AK510" s="267"/>
      <c r="AL510" s="51" t="e">
        <f t="shared" si="2548"/>
        <v>#DIV/0!</v>
      </c>
      <c r="AO510" s="34">
        <f t="shared" si="2549"/>
        <v>0</v>
      </c>
      <c r="AP510" s="34">
        <f t="shared" si="2569"/>
        <v>14.000427658142666</v>
      </c>
      <c r="AR510" s="26"/>
      <c r="AS510" s="26">
        <f t="shared" si="2570"/>
        <v>0.62847655691495274</v>
      </c>
      <c r="AT510" s="26"/>
      <c r="AU510" s="26"/>
      <c r="AV510" s="26"/>
      <c r="AW510" s="26"/>
      <c r="AZ510" s="34"/>
      <c r="BA510" s="34">
        <f t="shared" si="2571"/>
        <v>11.173232953994876</v>
      </c>
      <c r="BB510" s="34"/>
      <c r="BC510" s="34">
        <f t="shared" si="2572"/>
        <v>0</v>
      </c>
      <c r="BE510" s="34"/>
      <c r="BF510" s="26"/>
      <c r="BG510" s="26"/>
      <c r="BI510" s="51"/>
      <c r="BJ510" s="258">
        <f>[10]Total_Commercial_LMDI_UtilAdj!AG24</f>
        <v>0.59123890489611786</v>
      </c>
      <c r="BK510" s="51"/>
      <c r="BL510" s="51"/>
      <c r="BM510" s="364"/>
      <c r="BO510" s="364"/>
      <c r="BP510" s="258">
        <f>[10]Total_Commercial_LMDI_UtilAdj!AE24</f>
        <v>1.017343932460048</v>
      </c>
      <c r="BQ510" s="364"/>
      <c r="BR510" s="51"/>
      <c r="BS510" s="364"/>
      <c r="CA510" s="83">
        <f t="shared" si="2573"/>
        <v>0.37378475934147476</v>
      </c>
      <c r="CB510" s="83">
        <f t="shared" si="2550"/>
        <v>1.45830959911929</v>
      </c>
      <c r="CC510" s="83" t="str">
        <f t="shared" si="2551"/>
        <v>NA</v>
      </c>
      <c r="CD510" s="83" t="str">
        <f t="shared" si="2552"/>
        <v>NA</v>
      </c>
      <c r="CE510" s="83" t="str">
        <f t="shared" si="2553"/>
        <v>NA</v>
      </c>
      <c r="CF510" s="83" t="str">
        <f t="shared" si="2554"/>
        <v>NA</v>
      </c>
      <c r="CG510" s="84" t="str">
        <f t="shared" si="2574"/>
        <v xml:space="preserve">NA </v>
      </c>
      <c r="CH510" s="84" t="str">
        <f t="shared" si="2555"/>
        <v>NA</v>
      </c>
      <c r="CI510" s="9"/>
      <c r="CJ510" s="84" t="str">
        <f t="shared" si="2575"/>
        <v xml:space="preserve">NA </v>
      </c>
      <c r="CK510" s="26"/>
      <c r="CL510" s="87">
        <f t="shared" si="2556"/>
        <v>0</v>
      </c>
      <c r="CM510" s="87">
        <f t="shared" si="2576"/>
        <v>0</v>
      </c>
      <c r="CN510" s="92">
        <f t="shared" si="2577"/>
        <v>0</v>
      </c>
      <c r="CO510" s="92">
        <f t="shared" si="2578"/>
        <v>0</v>
      </c>
      <c r="CP510" s="5">
        <f t="shared" si="2557"/>
        <v>0</v>
      </c>
      <c r="CQ510" s="91">
        <f t="shared" si="2558"/>
        <v>0</v>
      </c>
      <c r="CR510" s="37" t="e">
        <f t="shared" si="2559"/>
        <v>#VALUE!</v>
      </c>
      <c r="CS510" t="e">
        <f t="shared" si="2560"/>
        <v>#VALUE!</v>
      </c>
      <c r="CT510" s="84" t="str">
        <f t="shared" si="2561"/>
        <v xml:space="preserve">NA </v>
      </c>
      <c r="CU510" s="205"/>
      <c r="CV510" s="244"/>
      <c r="CW510" s="5"/>
      <c r="CX510" s="26" t="e">
        <f t="shared" si="2579"/>
        <v>#DIV/0!</v>
      </c>
      <c r="CY510" s="26" t="e">
        <f t="shared" si="2580"/>
        <v>#DIV/0!</v>
      </c>
      <c r="CZ510" s="26" t="e">
        <f t="shared" si="2581"/>
        <v>#DIV/0!</v>
      </c>
      <c r="DA510" s="26" t="e">
        <f t="shared" si="2562"/>
        <v>#DIV/0!</v>
      </c>
      <c r="DB510" s="26"/>
      <c r="DC510" t="e">
        <f t="shared" si="2582"/>
        <v>#DIV/0!</v>
      </c>
      <c r="DE510" s="26" t="e">
        <f t="shared" si="2596"/>
        <v>#DIV/0!</v>
      </c>
      <c r="DF510" s="26" t="e">
        <f t="shared" si="2597"/>
        <v>#DIV/0!</v>
      </c>
      <c r="DG510" s="26" t="e">
        <f t="shared" si="2598"/>
        <v>#DIV/0!</v>
      </c>
      <c r="DH510" s="26" t="e">
        <f t="shared" si="2599"/>
        <v>#DIV/0!</v>
      </c>
      <c r="DI510" s="26"/>
      <c r="DJ510" s="26" t="e">
        <f t="shared" si="2600"/>
        <v>#DIV/0!</v>
      </c>
      <c r="DK510" s="26"/>
      <c r="DL510" s="26" t="e">
        <f t="shared" si="2601"/>
        <v>#DIV/0!</v>
      </c>
      <c r="DM510" s="26" t="e">
        <f t="shared" si="2602"/>
        <v>#DIV/0!</v>
      </c>
      <c r="DN510" s="26" t="e">
        <f t="shared" si="2603"/>
        <v>#DIV/0!</v>
      </c>
      <c r="DO510" s="26" t="e">
        <f t="shared" si="2604"/>
        <v>#DIV/0!</v>
      </c>
      <c r="DP510" s="26"/>
      <c r="DQ510" s="26" t="e">
        <f t="shared" si="2605"/>
        <v>#DIV/0!</v>
      </c>
      <c r="DR510" s="26"/>
      <c r="DS510" s="26"/>
      <c r="DT510" s="26" t="e">
        <f t="shared" si="2606"/>
        <v>#DIV/0!</v>
      </c>
      <c r="DU510" s="26">
        <f t="shared" si="2607"/>
        <v>1.2920698410370185E-2</v>
      </c>
      <c r="DV510" s="26" t="e">
        <f t="shared" si="2608"/>
        <v>#DIV/0!</v>
      </c>
      <c r="DW510" s="26" t="e">
        <f t="shared" si="2609"/>
        <v>#DIV/0!</v>
      </c>
      <c r="DX510" s="26"/>
      <c r="DZ510" s="26" t="e">
        <f t="shared" si="2622"/>
        <v>#DIV/0!</v>
      </c>
      <c r="EA510" s="26">
        <f t="shared" si="2610"/>
        <v>1</v>
      </c>
      <c r="EB510" s="26">
        <f t="shared" si="2563"/>
        <v>1.2027529592026753</v>
      </c>
      <c r="ED510" s="26" t="e">
        <f t="shared" si="2583"/>
        <v>#DIV/0!</v>
      </c>
      <c r="EE510" s="26">
        <f t="shared" si="2584"/>
        <v>3.3693405419892124E-2</v>
      </c>
      <c r="EF510" s="26" t="e">
        <f t="shared" si="2585"/>
        <v>#DIV/0!</v>
      </c>
      <c r="EG510" s="26" t="e">
        <f t="shared" si="2586"/>
        <v>#DIV/0!</v>
      </c>
      <c r="EH510" s="26"/>
      <c r="EJ510" s="26" t="e">
        <f t="shared" si="2587"/>
        <v>#DIV/0!</v>
      </c>
      <c r="EK510" s="26">
        <f t="shared" si="2611"/>
        <v>1</v>
      </c>
      <c r="EL510" s="26">
        <f t="shared" si="2564"/>
        <v>1.1798448928861105</v>
      </c>
      <c r="EO510" s="26" t="e">
        <f t="shared" si="2612"/>
        <v>#DIV/0!</v>
      </c>
      <c r="EP510" s="26">
        <f t="shared" si="2613"/>
        <v>-2.6018539856807721E-3</v>
      </c>
      <c r="EQ510" s="26" t="e">
        <f t="shared" si="2614"/>
        <v>#DIV/0!</v>
      </c>
      <c r="ER510" s="26" t="e">
        <f t="shared" si="2615"/>
        <v>#DIV/0!</v>
      </c>
      <c r="EU510" s="26" t="e">
        <f t="shared" si="2616"/>
        <v>#DIV/0!</v>
      </c>
      <c r="EV510" s="26">
        <f t="shared" si="2617"/>
        <v>1</v>
      </c>
      <c r="EW510" s="26">
        <f t="shared" si="2565"/>
        <v>1.1901245900194317</v>
      </c>
      <c r="EX510" s="26"/>
      <c r="EY510" s="26" t="e">
        <f t="shared" si="2588"/>
        <v>#DIV/0!</v>
      </c>
      <c r="EZ510" s="26">
        <f t="shared" si="2589"/>
        <v>2.5141683889488824E-2</v>
      </c>
      <c r="FA510" s="26" t="e">
        <f t="shared" si="2590"/>
        <v>#DIV/0!</v>
      </c>
      <c r="FB510" s="26" t="e">
        <f t="shared" si="2591"/>
        <v>#DIV/0!</v>
      </c>
      <c r="FC510" s="26"/>
      <c r="FD510" s="26"/>
      <c r="FE510" s="26" t="e">
        <f t="shared" si="2618"/>
        <v>#DIV/0!</v>
      </c>
      <c r="FF510" s="26">
        <f t="shared" si="2619"/>
        <v>1</v>
      </c>
      <c r="FG510" s="26">
        <f t="shared" si="2566"/>
        <v>0.99490222018598595</v>
      </c>
      <c r="FJ510" s="366">
        <f>[10]Total_Commercial_LMDI_UtilAdj!AF24</f>
        <v>1.0448604229214946</v>
      </c>
      <c r="FO510">
        <f t="shared" si="2592"/>
        <v>-9.6191314934378387E-3</v>
      </c>
      <c r="FS510" s="26" t="e">
        <f t="shared" si="2593"/>
        <v>#DIV/0!</v>
      </c>
      <c r="FT510" s="26">
        <f t="shared" si="2620"/>
        <v>1</v>
      </c>
      <c r="FU510" s="26">
        <f t="shared" si="2567"/>
        <v>1.013976298613356</v>
      </c>
      <c r="FW510" s="26">
        <f t="shared" si="2568"/>
        <v>0.37378475934147476</v>
      </c>
      <c r="FY510" s="8">
        <f t="shared" si="2621"/>
        <v>9</v>
      </c>
      <c r="FZ510" t="b">
        <f t="shared" si="2594"/>
        <v>1</v>
      </c>
    </row>
    <row r="511" spans="1:182" x14ac:dyDescent="0.2">
      <c r="A511" t="s">
        <v>1072</v>
      </c>
      <c r="B511" s="364">
        <f t="shared" si="2595"/>
        <v>1959</v>
      </c>
      <c r="C511" s="42">
        <f t="shared" si="2541"/>
        <v>8412.2350000000006</v>
      </c>
      <c r="D511" s="42">
        <f t="shared" si="2541"/>
        <v>4372.2860000000001</v>
      </c>
      <c r="E511" s="42">
        <f t="shared" si="2541"/>
        <v>20289.953000000001</v>
      </c>
      <c r="F511" s="42">
        <f t="shared" si="2541"/>
        <v>10348.554</v>
      </c>
      <c r="G511" s="42"/>
      <c r="H511" s="42">
        <f t="shared" si="2542"/>
        <v>43423.028000000006</v>
      </c>
      <c r="I511" s="364"/>
      <c r="J511" s="364"/>
      <c r="K511" s="525"/>
      <c r="L511" s="42"/>
      <c r="M511" s="42">
        <f t="shared" si="2543"/>
        <v>4372.1859999999997</v>
      </c>
      <c r="N511" s="42"/>
      <c r="O511" s="42"/>
      <c r="P511" s="42"/>
      <c r="Q511" s="42"/>
      <c r="R511" s="27"/>
      <c r="S511" s="27"/>
      <c r="T511" s="364"/>
      <c r="U511" s="364"/>
      <c r="V511" s="364"/>
      <c r="W511" s="364"/>
      <c r="X511" s="364"/>
      <c r="Y511" s="364"/>
      <c r="AA511" s="231"/>
      <c r="AB511" s="231">
        <f t="shared" si="2544"/>
        <v>34088.664024781632</v>
      </c>
      <c r="AC511" s="231"/>
      <c r="AD511" s="51"/>
      <c r="AE511" s="23"/>
      <c r="AF511" s="42">
        <f t="shared" si="2545"/>
        <v>3178.2</v>
      </c>
      <c r="AI511" s="267" t="e">
        <f t="shared" si="2546"/>
        <v>#DIV/0!</v>
      </c>
      <c r="AJ511" s="267">
        <f t="shared" si="2547"/>
        <v>128.25923588033623</v>
      </c>
      <c r="AK511" s="267"/>
      <c r="AL511" s="51" t="e">
        <f t="shared" si="2548"/>
        <v>#DIV/0!</v>
      </c>
      <c r="AO511" s="34">
        <f t="shared" si="2549"/>
        <v>0</v>
      </c>
      <c r="AP511" s="34">
        <f t="shared" si="2569"/>
        <v>13.662773897174503</v>
      </c>
      <c r="AR511" s="26"/>
      <c r="AS511" s="26">
        <f t="shared" si="2570"/>
        <v>0.6498260985091513</v>
      </c>
      <c r="AT511" s="26"/>
      <c r="AU511" s="26"/>
      <c r="AV511" s="26"/>
      <c r="AW511" s="26"/>
      <c r="AZ511" s="34"/>
      <c r="BA511" s="34">
        <f t="shared" si="2571"/>
        <v>10.725776862620865</v>
      </c>
      <c r="BB511" s="34"/>
      <c r="BC511" s="34">
        <f t="shared" si="2572"/>
        <v>0</v>
      </c>
      <c r="BE511" s="34"/>
      <c r="BF511" s="26"/>
      <c r="BG511" s="26"/>
      <c r="BI511" s="51"/>
      <c r="BJ511" s="258">
        <f>[10]Total_Commercial_LMDI_UtilAdj!AG25</f>
        <v>0.6236593888069849</v>
      </c>
      <c r="BK511" s="51"/>
      <c r="BL511" s="51"/>
      <c r="BM511" s="364"/>
      <c r="BO511" s="364"/>
      <c r="BP511" s="258">
        <f>[10]Total_Commercial_LMDI_UtilAdj!AE25</f>
        <v>1.0034399582831723</v>
      </c>
      <c r="BQ511" s="364"/>
      <c r="BR511" s="51"/>
      <c r="BS511" s="364"/>
      <c r="CA511" s="83">
        <f t="shared" si="2573"/>
        <v>0.39971827797411674</v>
      </c>
      <c r="CB511" s="83">
        <f t="shared" si="2550"/>
        <v>1.4231389791338198</v>
      </c>
      <c r="CC511" s="83" t="str">
        <f t="shared" si="2551"/>
        <v>NA</v>
      </c>
      <c r="CD511" s="83" t="str">
        <f t="shared" si="2552"/>
        <v>NA</v>
      </c>
      <c r="CE511" s="83" t="str">
        <f t="shared" si="2553"/>
        <v>NA</v>
      </c>
      <c r="CF511" s="83" t="str">
        <f t="shared" si="2554"/>
        <v>NA</v>
      </c>
      <c r="CG511" s="84" t="str">
        <f t="shared" si="2574"/>
        <v xml:space="preserve">NA </v>
      </c>
      <c r="CH511" s="84" t="str">
        <f t="shared" si="2555"/>
        <v>NA</v>
      </c>
      <c r="CI511" s="9"/>
      <c r="CJ511" s="84" t="str">
        <f t="shared" si="2575"/>
        <v xml:space="preserve">NA </v>
      </c>
      <c r="CK511" s="26"/>
      <c r="CL511" s="87">
        <f t="shared" si="2556"/>
        <v>0</v>
      </c>
      <c r="CM511" s="87">
        <f t="shared" si="2576"/>
        <v>0</v>
      </c>
      <c r="CN511" s="92">
        <f t="shared" si="2577"/>
        <v>0</v>
      </c>
      <c r="CO511" s="92">
        <f t="shared" si="2578"/>
        <v>0</v>
      </c>
      <c r="CP511" s="5">
        <f t="shared" si="2557"/>
        <v>0</v>
      </c>
      <c r="CQ511" s="91">
        <f t="shared" si="2558"/>
        <v>0</v>
      </c>
      <c r="CR511" s="37" t="e">
        <f t="shared" si="2559"/>
        <v>#VALUE!</v>
      </c>
      <c r="CS511" t="e">
        <f t="shared" si="2560"/>
        <v>#VALUE!</v>
      </c>
      <c r="CT511" s="84" t="str">
        <f t="shared" si="2561"/>
        <v xml:space="preserve">NA </v>
      </c>
      <c r="CU511" s="205"/>
      <c r="CV511" s="244"/>
      <c r="CW511" s="5"/>
      <c r="CX511" s="26" t="e">
        <f t="shared" si="2579"/>
        <v>#DIV/0!</v>
      </c>
      <c r="CY511" s="26" t="e">
        <f t="shared" si="2580"/>
        <v>#DIV/0!</v>
      </c>
      <c r="CZ511" s="26" t="e">
        <f t="shared" si="2581"/>
        <v>#DIV/0!</v>
      </c>
      <c r="DA511" s="26" t="e">
        <f t="shared" si="2562"/>
        <v>#DIV/0!</v>
      </c>
      <c r="DB511" s="26"/>
      <c r="DC511" t="e">
        <f t="shared" si="2582"/>
        <v>#DIV/0!</v>
      </c>
      <c r="DE511" s="26" t="e">
        <f t="shared" si="2596"/>
        <v>#DIV/0!</v>
      </c>
      <c r="DF511" s="26" t="e">
        <f t="shared" si="2597"/>
        <v>#DIV/0!</v>
      </c>
      <c r="DG511" s="26" t="e">
        <f t="shared" si="2598"/>
        <v>#DIV/0!</v>
      </c>
      <c r="DH511" s="26" t="e">
        <f t="shared" si="2599"/>
        <v>#DIV/0!</v>
      </c>
      <c r="DI511" s="26"/>
      <c r="DJ511" s="26" t="e">
        <f t="shared" si="2600"/>
        <v>#DIV/0!</v>
      </c>
      <c r="DK511" s="26"/>
      <c r="DL511" s="26" t="e">
        <f t="shared" si="2601"/>
        <v>#DIV/0!</v>
      </c>
      <c r="DM511" s="26" t="e">
        <f t="shared" si="2602"/>
        <v>#DIV/0!</v>
      </c>
      <c r="DN511" s="26" t="e">
        <f t="shared" si="2603"/>
        <v>#DIV/0!</v>
      </c>
      <c r="DO511" s="26" t="e">
        <f t="shared" si="2604"/>
        <v>#DIV/0!</v>
      </c>
      <c r="DP511" s="26"/>
      <c r="DQ511" s="26" t="e">
        <f t="shared" si="2605"/>
        <v>#DIV/0!</v>
      </c>
      <c r="DR511" s="26"/>
      <c r="DS511" s="26"/>
      <c r="DT511" s="26" t="e">
        <f t="shared" si="2606"/>
        <v>#DIV/0!</v>
      </c>
      <c r="DU511" s="26">
        <f t="shared" si="2607"/>
        <v>3.340605906024418E-2</v>
      </c>
      <c r="DV511" s="26" t="e">
        <f t="shared" si="2608"/>
        <v>#DIV/0!</v>
      </c>
      <c r="DW511" s="26" t="e">
        <f t="shared" si="2609"/>
        <v>#DIV/0!</v>
      </c>
      <c r="DX511" s="26"/>
      <c r="DZ511" s="26" t="e">
        <f t="shared" si="2622"/>
        <v>#DIV/0!</v>
      </c>
      <c r="EA511" s="26">
        <f t="shared" si="2610"/>
        <v>1</v>
      </c>
      <c r="EB511" s="26">
        <f t="shared" si="2563"/>
        <v>1.2027529592026753</v>
      </c>
      <c r="ED511" s="26" t="e">
        <f t="shared" si="2583"/>
        <v>#DIV/0!</v>
      </c>
      <c r="EE511" s="26">
        <f t="shared" si="2584"/>
        <v>-4.0871106140394735E-2</v>
      </c>
      <c r="EF511" s="26" t="e">
        <f t="shared" si="2585"/>
        <v>#DIV/0!</v>
      </c>
      <c r="EG511" s="26" t="e">
        <f t="shared" si="2586"/>
        <v>#DIV/0!</v>
      </c>
      <c r="EH511" s="26"/>
      <c r="EJ511" s="26" t="e">
        <f t="shared" si="2587"/>
        <v>#DIV/0!</v>
      </c>
      <c r="EK511" s="26">
        <f t="shared" si="2611"/>
        <v>1</v>
      </c>
      <c r="EL511" s="26">
        <f t="shared" si="2564"/>
        <v>1.1798448928861105</v>
      </c>
      <c r="EO511" s="26" t="e">
        <f t="shared" si="2612"/>
        <v>#DIV/0!</v>
      </c>
      <c r="EP511" s="26">
        <f t="shared" si="2613"/>
        <v>5.338419394085659E-2</v>
      </c>
      <c r="EQ511" s="26" t="e">
        <f t="shared" si="2614"/>
        <v>#DIV/0!</v>
      </c>
      <c r="ER511" s="26" t="e">
        <f t="shared" si="2615"/>
        <v>#DIV/0!</v>
      </c>
      <c r="EU511" s="26" t="e">
        <f t="shared" si="2616"/>
        <v>#DIV/0!</v>
      </c>
      <c r="EV511" s="26">
        <f t="shared" si="2617"/>
        <v>1</v>
      </c>
      <c r="EW511" s="26">
        <f t="shared" si="2565"/>
        <v>1.1901245900194317</v>
      </c>
      <c r="EX511" s="26"/>
      <c r="EY511" s="26" t="e">
        <f t="shared" si="2588"/>
        <v>#DIV/0!</v>
      </c>
      <c r="EZ511" s="26">
        <f t="shared" si="2589"/>
        <v>-1.3761188078071009E-2</v>
      </c>
      <c r="FA511" s="26" t="e">
        <f t="shared" si="2590"/>
        <v>#DIV/0!</v>
      </c>
      <c r="FB511" s="26" t="e">
        <f t="shared" si="2591"/>
        <v>#DIV/0!</v>
      </c>
      <c r="FC511" s="26"/>
      <c r="FD511" s="26"/>
      <c r="FE511" s="26" t="e">
        <f t="shared" si="2618"/>
        <v>#DIV/0!</v>
      </c>
      <c r="FF511" s="26">
        <f t="shared" si="2619"/>
        <v>1</v>
      </c>
      <c r="FG511" s="26">
        <f t="shared" si="2566"/>
        <v>0.99490222018598595</v>
      </c>
      <c r="FJ511" s="366">
        <f>[10]Total_Commercial_LMDI_UtilAdj!AF25</f>
        <v>1.0383847316275923</v>
      </c>
      <c r="FO511">
        <f t="shared" si="2592"/>
        <v>-6.2169468025415368E-3</v>
      </c>
      <c r="FS511" s="26" t="e">
        <f t="shared" si="2593"/>
        <v>#DIV/0!</v>
      </c>
      <c r="FT511" s="26">
        <f t="shared" si="2620"/>
        <v>1</v>
      </c>
      <c r="FU511" s="26">
        <f t="shared" si="2567"/>
        <v>1.013976298613356</v>
      </c>
      <c r="FW511" s="26">
        <f t="shared" si="2568"/>
        <v>0.39971827797411674</v>
      </c>
      <c r="FY511" s="8">
        <f t="shared" si="2621"/>
        <v>10</v>
      </c>
      <c r="FZ511" t="b">
        <f t="shared" si="2594"/>
        <v>1</v>
      </c>
    </row>
    <row r="512" spans="1:182" x14ac:dyDescent="0.2">
      <c r="A512" t="s">
        <v>1072</v>
      </c>
      <c r="B512" s="364">
        <f t="shared" si="2595"/>
        <v>1960</v>
      </c>
      <c r="C512" s="42">
        <f t="shared" si="2541"/>
        <v>9039.8160000000007</v>
      </c>
      <c r="D512" s="42">
        <f t="shared" si="2541"/>
        <v>4609.5039999999999</v>
      </c>
      <c r="E512" s="42">
        <f t="shared" si="2541"/>
        <v>20795.437000000002</v>
      </c>
      <c r="F512" s="42">
        <f t="shared" si="2541"/>
        <v>10595.968000000001</v>
      </c>
      <c r="G512" s="42"/>
      <c r="H512" s="42">
        <f t="shared" si="2542"/>
        <v>45040.724999999999</v>
      </c>
      <c r="I512" s="364"/>
      <c r="J512" s="364"/>
      <c r="K512" s="525"/>
      <c r="L512" s="42">
        <f t="shared" ref="L512:L569" si="2623">L95</f>
        <v>9032.9730503132851</v>
      </c>
      <c r="M512" s="42">
        <f t="shared" si="2543"/>
        <v>4609.4009999999998</v>
      </c>
      <c r="N512" s="42"/>
      <c r="O512" s="42"/>
      <c r="P512" s="42"/>
      <c r="Q512" s="42"/>
      <c r="R512" s="27"/>
      <c r="S512" s="27"/>
      <c r="T512" s="364"/>
      <c r="U512" s="364"/>
      <c r="V512" s="364"/>
      <c r="W512" s="364"/>
      <c r="X512" s="364"/>
      <c r="Y512" s="364"/>
      <c r="AA512" s="231"/>
      <c r="AB512" s="231">
        <f t="shared" si="2544"/>
        <v>34692.396596239487</v>
      </c>
      <c r="AC512" s="231"/>
      <c r="AD512" s="51"/>
      <c r="AE512" s="23"/>
      <c r="AF512" s="42">
        <f t="shared" si="2545"/>
        <v>3260</v>
      </c>
      <c r="AI512" s="267" t="e">
        <f t="shared" si="2546"/>
        <v>#DIV/0!</v>
      </c>
      <c r="AJ512" s="267">
        <f t="shared" si="2547"/>
        <v>132.86487680991289</v>
      </c>
      <c r="AK512" s="267"/>
      <c r="AL512" s="51" t="e">
        <f t="shared" si="2548"/>
        <v>#DIV/0!</v>
      </c>
      <c r="AO512" s="34">
        <f t="shared" si="2549"/>
        <v>0</v>
      </c>
      <c r="AP512" s="34">
        <f t="shared" si="2569"/>
        <v>13.816173312883436</v>
      </c>
      <c r="AR512" s="26"/>
      <c r="AS512" s="26">
        <f t="shared" si="2570"/>
        <v>0.6731606026940441</v>
      </c>
      <c r="AT512" s="26"/>
      <c r="AU512" s="26"/>
      <c r="AV512" s="26"/>
      <c r="AW512" s="26"/>
      <c r="AZ512" s="34"/>
      <c r="BA512" s="34">
        <f t="shared" si="2571"/>
        <v>10.64183944669923</v>
      </c>
      <c r="BB512" s="34"/>
      <c r="BC512" s="34">
        <f t="shared" si="2572"/>
        <v>0</v>
      </c>
      <c r="BE512" s="34"/>
      <c r="BF512" s="26"/>
      <c r="BG512" s="26"/>
      <c r="BI512" s="51"/>
      <c r="BJ512" s="258">
        <f>[10]Total_Commercial_LMDI_UtilAdj!AG26</f>
        <v>0.64092730425917799</v>
      </c>
      <c r="BK512" s="51"/>
      <c r="BL512" s="51"/>
      <c r="BM512" s="364"/>
      <c r="BO512" s="364"/>
      <c r="BP512" s="258">
        <f>[10]Total_Commercial_LMDI_UtilAdj!AE26</f>
        <v>1.0180398004208944</v>
      </c>
      <c r="BQ512" s="364"/>
      <c r="BR512" s="51"/>
      <c r="BS512" s="364"/>
      <c r="CA512" s="83">
        <f t="shared" si="2573"/>
        <v>0.41000616266931617</v>
      </c>
      <c r="CB512" s="83">
        <f t="shared" si="2550"/>
        <v>1.4391173367875962</v>
      </c>
      <c r="CC512" s="83" t="str">
        <f t="shared" si="2551"/>
        <v>NA</v>
      </c>
      <c r="CD512" s="83" t="str">
        <f t="shared" si="2552"/>
        <v>NA</v>
      </c>
      <c r="CE512" s="83" t="str">
        <f t="shared" si="2553"/>
        <v>NA</v>
      </c>
      <c r="CF512" s="83" t="str">
        <f t="shared" si="2554"/>
        <v>NA</v>
      </c>
      <c r="CG512" s="84" t="str">
        <f t="shared" si="2574"/>
        <v xml:space="preserve">NA </v>
      </c>
      <c r="CH512" s="84" t="str">
        <f t="shared" si="2555"/>
        <v>NA</v>
      </c>
      <c r="CI512" s="9"/>
      <c r="CJ512" s="84" t="str">
        <f t="shared" si="2575"/>
        <v xml:space="preserve">NA </v>
      </c>
      <c r="CK512" s="26"/>
      <c r="CL512" s="87">
        <f t="shared" si="2556"/>
        <v>0</v>
      </c>
      <c r="CM512" s="87">
        <f t="shared" si="2576"/>
        <v>0</v>
      </c>
      <c r="CN512" s="92">
        <f t="shared" si="2577"/>
        <v>0</v>
      </c>
      <c r="CO512" s="92">
        <f t="shared" si="2578"/>
        <v>0</v>
      </c>
      <c r="CP512" s="5">
        <f t="shared" si="2557"/>
        <v>0</v>
      </c>
      <c r="CQ512" s="91">
        <f t="shared" si="2558"/>
        <v>0</v>
      </c>
      <c r="CR512" s="37" t="e">
        <f t="shared" si="2559"/>
        <v>#VALUE!</v>
      </c>
      <c r="CS512" t="e">
        <f t="shared" si="2560"/>
        <v>#VALUE!</v>
      </c>
      <c r="CT512" s="84" t="str">
        <f t="shared" si="2561"/>
        <v xml:space="preserve">NA </v>
      </c>
      <c r="CU512" s="205"/>
      <c r="CV512" s="244"/>
      <c r="CW512" s="5"/>
      <c r="CX512" s="26" t="e">
        <f t="shared" si="2579"/>
        <v>#DIV/0!</v>
      </c>
      <c r="CY512" s="26" t="e">
        <f t="shared" si="2580"/>
        <v>#DIV/0!</v>
      </c>
      <c r="CZ512" s="26" t="e">
        <f t="shared" si="2581"/>
        <v>#DIV/0!</v>
      </c>
      <c r="DA512" s="26" t="e">
        <f t="shared" si="2562"/>
        <v>#DIV/0!</v>
      </c>
      <c r="DB512" s="26"/>
      <c r="DC512" t="e">
        <f t="shared" si="2582"/>
        <v>#DIV/0!</v>
      </c>
      <c r="DE512" s="26" t="e">
        <f t="shared" si="2596"/>
        <v>#DIV/0!</v>
      </c>
      <c r="DF512" s="26" t="e">
        <f t="shared" si="2597"/>
        <v>#DIV/0!</v>
      </c>
      <c r="DG512" s="26" t="e">
        <f t="shared" si="2598"/>
        <v>#DIV/0!</v>
      </c>
      <c r="DH512" s="26" t="e">
        <f t="shared" si="2599"/>
        <v>#DIV/0!</v>
      </c>
      <c r="DI512" s="26"/>
      <c r="DJ512" s="26" t="e">
        <f t="shared" si="2600"/>
        <v>#DIV/0!</v>
      </c>
      <c r="DK512" s="26"/>
      <c r="DL512" s="26" t="e">
        <f t="shared" si="2601"/>
        <v>#DIV/0!</v>
      </c>
      <c r="DM512" s="26" t="e">
        <f t="shared" si="2602"/>
        <v>#DIV/0!</v>
      </c>
      <c r="DN512" s="26" t="e">
        <f t="shared" si="2603"/>
        <v>#DIV/0!</v>
      </c>
      <c r="DO512" s="26" t="e">
        <f t="shared" si="2604"/>
        <v>#DIV/0!</v>
      </c>
      <c r="DP512" s="26"/>
      <c r="DQ512" s="26" t="e">
        <f t="shared" si="2605"/>
        <v>#DIV/0!</v>
      </c>
      <c r="DR512" s="26"/>
      <c r="DS512" s="26"/>
      <c r="DT512" s="26" t="e">
        <f t="shared" si="2606"/>
        <v>#DIV/0!</v>
      </c>
      <c r="DU512" s="26">
        <f t="shared" si="2607"/>
        <v>3.5279151825996335E-2</v>
      </c>
      <c r="DV512" s="26" t="e">
        <f t="shared" si="2608"/>
        <v>#DIV/0!</v>
      </c>
      <c r="DW512" s="26" t="e">
        <f t="shared" si="2609"/>
        <v>#DIV/0!</v>
      </c>
      <c r="DX512" s="26"/>
      <c r="DZ512" s="26" t="e">
        <f t="shared" si="2622"/>
        <v>#DIV/0!</v>
      </c>
      <c r="EA512" s="26">
        <f t="shared" si="2610"/>
        <v>1</v>
      </c>
      <c r="EB512" s="26">
        <f t="shared" si="2563"/>
        <v>1.2027529592026753</v>
      </c>
      <c r="ED512" s="26" t="e">
        <f t="shared" si="2583"/>
        <v>#DIV/0!</v>
      </c>
      <c r="EE512" s="26">
        <f t="shared" si="2584"/>
        <v>-7.8565476337242451E-3</v>
      </c>
      <c r="EF512" s="26" t="e">
        <f t="shared" si="2585"/>
        <v>#DIV/0!</v>
      </c>
      <c r="EG512" s="26" t="e">
        <f t="shared" si="2586"/>
        <v>#DIV/0!</v>
      </c>
      <c r="EH512" s="26"/>
      <c r="EJ512" s="26" t="e">
        <f t="shared" si="2587"/>
        <v>#DIV/0!</v>
      </c>
      <c r="EK512" s="26">
        <f t="shared" si="2611"/>
        <v>1</v>
      </c>
      <c r="EL512" s="26">
        <f t="shared" si="2564"/>
        <v>1.1798448928861105</v>
      </c>
      <c r="EO512" s="26" t="e">
        <f t="shared" si="2612"/>
        <v>#DIV/0!</v>
      </c>
      <c r="EP512" s="26">
        <f t="shared" si="2613"/>
        <v>2.7311672529673807E-2</v>
      </c>
      <c r="EQ512" s="26" t="e">
        <f t="shared" si="2614"/>
        <v>#DIV/0!</v>
      </c>
      <c r="ER512" s="26" t="e">
        <f t="shared" si="2615"/>
        <v>#DIV/0!</v>
      </c>
      <c r="EU512" s="26" t="e">
        <f t="shared" si="2616"/>
        <v>#DIV/0!</v>
      </c>
      <c r="EV512" s="26">
        <f t="shared" si="2617"/>
        <v>1</v>
      </c>
      <c r="EW512" s="26">
        <f t="shared" si="2565"/>
        <v>1.1901245900194317</v>
      </c>
      <c r="EX512" s="26"/>
      <c r="EY512" s="26" t="e">
        <f t="shared" si="2588"/>
        <v>#DIV/0!</v>
      </c>
      <c r="EZ512" s="26">
        <f t="shared" si="2589"/>
        <v>1.4444958884250809E-2</v>
      </c>
      <c r="FA512" s="26" t="e">
        <f t="shared" si="2590"/>
        <v>#DIV/0!</v>
      </c>
      <c r="FB512" s="26" t="e">
        <f t="shared" si="2591"/>
        <v>#DIV/0!</v>
      </c>
      <c r="FC512" s="26"/>
      <c r="FD512" s="26"/>
      <c r="FE512" s="26" t="e">
        <f t="shared" si="2618"/>
        <v>#DIV/0!</v>
      </c>
      <c r="FF512" s="26">
        <f t="shared" si="2619"/>
        <v>1</v>
      </c>
      <c r="FG512" s="26">
        <f t="shared" si="2566"/>
        <v>0.99490222018598595</v>
      </c>
      <c r="FJ512" s="366">
        <f>[10]Total_Commercial_LMDI_UtilAdj!AF26</f>
        <v>1.0316803529039236</v>
      </c>
      <c r="FO512">
        <f t="shared" si="2592"/>
        <v>-6.4774795879286168E-3</v>
      </c>
      <c r="FS512" s="26" t="e">
        <f t="shared" si="2593"/>
        <v>#DIV/0!</v>
      </c>
      <c r="FT512" s="26">
        <f t="shared" si="2620"/>
        <v>1</v>
      </c>
      <c r="FU512" s="26">
        <f t="shared" si="2567"/>
        <v>1.013976298613356</v>
      </c>
      <c r="FW512" s="26">
        <f t="shared" si="2568"/>
        <v>0.41000616266931617</v>
      </c>
      <c r="FY512" s="8">
        <f t="shared" si="2621"/>
        <v>11</v>
      </c>
      <c r="FZ512" t="b">
        <f t="shared" si="2594"/>
        <v>1</v>
      </c>
    </row>
    <row r="513" spans="1:182" x14ac:dyDescent="0.2">
      <c r="A513" t="s">
        <v>1072</v>
      </c>
      <c r="B513" s="364">
        <f t="shared" si="2595"/>
        <v>1961</v>
      </c>
      <c r="C513" s="42">
        <f t="shared" si="2541"/>
        <v>9286.4310000000005</v>
      </c>
      <c r="D513" s="42">
        <f t="shared" si="2541"/>
        <v>4727.7709999999997</v>
      </c>
      <c r="E513" s="42">
        <f t="shared" si="2541"/>
        <v>20907.530999999999</v>
      </c>
      <c r="F513" s="42">
        <f t="shared" si="2541"/>
        <v>10769.153</v>
      </c>
      <c r="G513" s="42"/>
      <c r="H513" s="42">
        <f t="shared" si="2542"/>
        <v>45690.885999999999</v>
      </c>
      <c r="I513" s="364"/>
      <c r="J513" s="364"/>
      <c r="K513" s="525"/>
      <c r="L513" s="42">
        <f t="shared" si="2623"/>
        <v>9279.7048619981797</v>
      </c>
      <c r="M513" s="42">
        <f t="shared" si="2543"/>
        <v>4727.6629999999996</v>
      </c>
      <c r="N513" s="42"/>
      <c r="O513" s="42"/>
      <c r="P513" s="42"/>
      <c r="Q513" s="42"/>
      <c r="R513" s="27"/>
      <c r="S513" s="27"/>
      <c r="T513" s="364"/>
      <c r="U513" s="364"/>
      <c r="V513" s="364"/>
      <c r="W513" s="364"/>
      <c r="X513" s="364"/>
      <c r="Y513" s="364"/>
      <c r="AA513" s="231"/>
      <c r="AB513" s="231">
        <f t="shared" si="2544"/>
        <v>35344.195837661653</v>
      </c>
      <c r="AC513" s="231"/>
      <c r="AD513" s="51"/>
      <c r="AE513" s="23"/>
      <c r="AF513" s="42">
        <f t="shared" si="2545"/>
        <v>3343.5</v>
      </c>
      <c r="AI513" s="267" t="e">
        <f t="shared" si="2546"/>
        <v>#DIV/0!</v>
      </c>
      <c r="AJ513" s="267">
        <f t="shared" si="2547"/>
        <v>133.76066106340301</v>
      </c>
      <c r="AK513" s="267"/>
      <c r="AL513" s="51" t="e">
        <f t="shared" si="2548"/>
        <v>#DIV/0!</v>
      </c>
      <c r="AO513" s="34">
        <f t="shared" si="2549"/>
        <v>0</v>
      </c>
      <c r="AP513" s="34">
        <f t="shared" si="2569"/>
        <v>13.665585763421564</v>
      </c>
      <c r="AR513" s="26"/>
      <c r="AS513" s="26">
        <f t="shared" si="2570"/>
        <v>0.67769909836303832</v>
      </c>
      <c r="AT513" s="26"/>
      <c r="AU513" s="26"/>
      <c r="AV513" s="26"/>
      <c r="AW513" s="26"/>
      <c r="AZ513" s="34"/>
      <c r="BA513" s="34">
        <f t="shared" si="2571"/>
        <v>10.571017148994065</v>
      </c>
      <c r="BB513" s="34"/>
      <c r="BC513" s="34">
        <f t="shared" si="2572"/>
        <v>0</v>
      </c>
      <c r="BE513" s="34"/>
      <c r="BF513" s="26"/>
      <c r="BG513" s="26"/>
      <c r="BI513" s="51"/>
      <c r="BJ513" s="258">
        <f>[10]Total_Commercial_LMDI_UtilAdj!AG27</f>
        <v>0.6587732484169363</v>
      </c>
      <c r="BK513" s="51"/>
      <c r="BL513" s="51"/>
      <c r="BM513" s="364"/>
      <c r="BO513" s="364"/>
      <c r="BP513" s="258">
        <f>[10]Total_Commercial_LMDI_UtilAdj!AE27</f>
        <v>1.0023721533034178</v>
      </c>
      <c r="BQ513" s="364"/>
      <c r="BR513" s="51"/>
      <c r="BS513" s="364"/>
      <c r="CA513" s="83">
        <f t="shared" si="2573"/>
        <v>0.4205078542591591</v>
      </c>
      <c r="CB513" s="83">
        <f t="shared" si="2550"/>
        <v>1.423431868154045</v>
      </c>
      <c r="CC513" s="83" t="str">
        <f t="shared" si="2551"/>
        <v>NA</v>
      </c>
      <c r="CD513" s="83" t="str">
        <f t="shared" si="2552"/>
        <v>NA</v>
      </c>
      <c r="CE513" s="83" t="str">
        <f t="shared" si="2553"/>
        <v>NA</v>
      </c>
      <c r="CF513" s="83" t="str">
        <f t="shared" si="2554"/>
        <v>NA</v>
      </c>
      <c r="CG513" s="84" t="str">
        <f t="shared" si="2574"/>
        <v xml:space="preserve">NA </v>
      </c>
      <c r="CH513" s="84" t="str">
        <f t="shared" si="2555"/>
        <v>NA</v>
      </c>
      <c r="CI513" s="9"/>
      <c r="CJ513" s="84" t="str">
        <f t="shared" si="2575"/>
        <v xml:space="preserve">NA </v>
      </c>
      <c r="CK513" s="26"/>
      <c r="CL513" s="87">
        <f t="shared" si="2556"/>
        <v>0</v>
      </c>
      <c r="CM513" s="87">
        <f t="shared" si="2576"/>
        <v>0</v>
      </c>
      <c r="CN513" s="92">
        <f t="shared" si="2577"/>
        <v>0</v>
      </c>
      <c r="CO513" s="92">
        <f t="shared" si="2578"/>
        <v>0</v>
      </c>
      <c r="CP513" s="5">
        <f t="shared" si="2557"/>
        <v>0</v>
      </c>
      <c r="CQ513" s="91">
        <f t="shared" si="2558"/>
        <v>0</v>
      </c>
      <c r="CR513" s="37" t="e">
        <f t="shared" si="2559"/>
        <v>#VALUE!</v>
      </c>
      <c r="CS513" t="e">
        <f t="shared" si="2560"/>
        <v>#VALUE!</v>
      </c>
      <c r="CT513" s="84" t="str">
        <f t="shared" si="2561"/>
        <v xml:space="preserve">NA </v>
      </c>
      <c r="CU513" s="205"/>
      <c r="CV513" s="244"/>
      <c r="CW513" s="5"/>
      <c r="CX513" s="26" t="e">
        <f t="shared" si="2579"/>
        <v>#DIV/0!</v>
      </c>
      <c r="CY513" s="26" t="e">
        <f t="shared" si="2580"/>
        <v>#DIV/0!</v>
      </c>
      <c r="CZ513" s="26" t="e">
        <f t="shared" si="2581"/>
        <v>#DIV/0!</v>
      </c>
      <c r="DA513" s="26" t="e">
        <f t="shared" si="2562"/>
        <v>#DIV/0!</v>
      </c>
      <c r="DB513" s="26"/>
      <c r="DC513" t="e">
        <f t="shared" si="2582"/>
        <v>#DIV/0!</v>
      </c>
      <c r="DE513" s="26" t="e">
        <f t="shared" si="2596"/>
        <v>#DIV/0!</v>
      </c>
      <c r="DF513" s="26" t="e">
        <f t="shared" si="2597"/>
        <v>#DIV/0!</v>
      </c>
      <c r="DG513" s="26" t="e">
        <f t="shared" si="2598"/>
        <v>#DIV/0!</v>
      </c>
      <c r="DH513" s="26" t="e">
        <f t="shared" si="2599"/>
        <v>#DIV/0!</v>
      </c>
      <c r="DI513" s="26"/>
      <c r="DJ513" s="26" t="e">
        <f t="shared" si="2600"/>
        <v>#DIV/0!</v>
      </c>
      <c r="DK513" s="26"/>
      <c r="DL513" s="26" t="e">
        <f t="shared" si="2601"/>
        <v>#DIV/0!</v>
      </c>
      <c r="DM513" s="26" t="e">
        <f t="shared" si="2602"/>
        <v>#DIV/0!</v>
      </c>
      <c r="DN513" s="26" t="e">
        <f t="shared" si="2603"/>
        <v>#DIV/0!</v>
      </c>
      <c r="DO513" s="26" t="e">
        <f t="shared" si="2604"/>
        <v>#DIV/0!</v>
      </c>
      <c r="DP513" s="26"/>
      <c r="DQ513" s="26" t="e">
        <f t="shared" si="2605"/>
        <v>#DIV/0!</v>
      </c>
      <c r="DR513" s="26"/>
      <c r="DS513" s="26"/>
      <c r="DT513" s="26" t="e">
        <f t="shared" si="2606"/>
        <v>#DIV/0!</v>
      </c>
      <c r="DU513" s="26">
        <f t="shared" si="2607"/>
        <v>6.7194435393524042E-3</v>
      </c>
      <c r="DV513" s="26" t="e">
        <f t="shared" si="2608"/>
        <v>#DIV/0!</v>
      </c>
      <c r="DW513" s="26" t="e">
        <f t="shared" si="2609"/>
        <v>#DIV/0!</v>
      </c>
      <c r="DX513" s="26"/>
      <c r="DZ513" s="26" t="e">
        <f t="shared" si="2622"/>
        <v>#DIV/0!</v>
      </c>
      <c r="EA513" s="26">
        <f t="shared" si="2610"/>
        <v>1</v>
      </c>
      <c r="EB513" s="26">
        <f t="shared" si="2563"/>
        <v>1.2027529592026753</v>
      </c>
      <c r="ED513" s="26" t="e">
        <f t="shared" si="2583"/>
        <v>#DIV/0!</v>
      </c>
      <c r="EE513" s="26">
        <f t="shared" si="2584"/>
        <v>-6.6773242471724215E-3</v>
      </c>
      <c r="EF513" s="26" t="e">
        <f t="shared" si="2585"/>
        <v>#DIV/0!</v>
      </c>
      <c r="EG513" s="26" t="e">
        <f t="shared" si="2586"/>
        <v>#DIV/0!</v>
      </c>
      <c r="EH513" s="26"/>
      <c r="EJ513" s="26" t="e">
        <f t="shared" si="2587"/>
        <v>#DIV/0!</v>
      </c>
      <c r="EK513" s="26">
        <f t="shared" si="2611"/>
        <v>1</v>
      </c>
      <c r="EL513" s="26">
        <f t="shared" si="2564"/>
        <v>1.1798448928861105</v>
      </c>
      <c r="EO513" s="26" t="e">
        <f t="shared" si="2612"/>
        <v>#DIV/0!</v>
      </c>
      <c r="EP513" s="26">
        <f t="shared" si="2613"/>
        <v>2.7463350350144435E-2</v>
      </c>
      <c r="EQ513" s="26" t="e">
        <f t="shared" si="2614"/>
        <v>#DIV/0!</v>
      </c>
      <c r="ER513" s="26" t="e">
        <f t="shared" si="2615"/>
        <v>#DIV/0!</v>
      </c>
      <c r="EU513" s="26" t="e">
        <f t="shared" si="2616"/>
        <v>#DIV/0!</v>
      </c>
      <c r="EV513" s="26">
        <f t="shared" si="2617"/>
        <v>1</v>
      </c>
      <c r="EW513" s="26">
        <f t="shared" si="2565"/>
        <v>1.1901245900194317</v>
      </c>
      <c r="EX513" s="26"/>
      <c r="EY513" s="26" t="e">
        <f t="shared" si="2588"/>
        <v>#DIV/0!</v>
      </c>
      <c r="EZ513" s="26">
        <f t="shared" si="2589"/>
        <v>-1.5509669855392413E-2</v>
      </c>
      <c r="FA513" s="26" t="e">
        <f t="shared" si="2590"/>
        <v>#DIV/0!</v>
      </c>
      <c r="FB513" s="26" t="e">
        <f t="shared" si="2591"/>
        <v>#DIV/0!</v>
      </c>
      <c r="FC513" s="26"/>
      <c r="FD513" s="26"/>
      <c r="FE513" s="26" t="e">
        <f t="shared" si="2618"/>
        <v>#DIV/0!</v>
      </c>
      <c r="FF513" s="26">
        <f t="shared" si="2619"/>
        <v>1</v>
      </c>
      <c r="FG513" s="26">
        <f t="shared" si="2566"/>
        <v>0.99490222018598595</v>
      </c>
      <c r="FJ513" s="366">
        <f>[10]Total_Commercial_LMDI_UtilAdj!AF27</f>
        <v>1.0262944014443562</v>
      </c>
      <c r="FO513">
        <f t="shared" si="2592"/>
        <v>-5.2342369553988839E-3</v>
      </c>
      <c r="FS513" s="26" t="e">
        <f t="shared" si="2593"/>
        <v>#DIV/0!</v>
      </c>
      <c r="FT513" s="26">
        <f t="shared" si="2620"/>
        <v>1</v>
      </c>
      <c r="FU513" s="26">
        <f t="shared" si="2567"/>
        <v>1.013976298613356</v>
      </c>
      <c r="FW513" s="26">
        <f t="shared" si="2568"/>
        <v>0.4205078542591591</v>
      </c>
      <c r="FY513" s="8">
        <f t="shared" si="2621"/>
        <v>12</v>
      </c>
      <c r="FZ513" t="b">
        <f t="shared" si="2594"/>
        <v>1</v>
      </c>
    </row>
    <row r="514" spans="1:182" x14ac:dyDescent="0.2">
      <c r="A514" t="s">
        <v>1072</v>
      </c>
      <c r="B514" s="364">
        <f t="shared" si="2595"/>
        <v>1962</v>
      </c>
      <c r="C514" s="42">
        <f t="shared" si="2541"/>
        <v>9782.8649999999998</v>
      </c>
      <c r="D514" s="42">
        <f t="shared" si="2541"/>
        <v>5036.5029999999997</v>
      </c>
      <c r="E514" s="42">
        <f t="shared" si="2541"/>
        <v>21736.21</v>
      </c>
      <c r="F514" s="42">
        <f t="shared" si="2541"/>
        <v>11219.511</v>
      </c>
      <c r="G514" s="42"/>
      <c r="H514" s="42">
        <f t="shared" si="2542"/>
        <v>47775.088999999993</v>
      </c>
      <c r="I514" s="364"/>
      <c r="J514" s="364"/>
      <c r="K514" s="525"/>
      <c r="L514" s="42">
        <f t="shared" si="2623"/>
        <v>9776.7325974556843</v>
      </c>
      <c r="M514" s="42">
        <f t="shared" si="2543"/>
        <v>5036.3860000000004</v>
      </c>
      <c r="N514" s="42"/>
      <c r="O514" s="42"/>
      <c r="P514" s="42"/>
      <c r="Q514" s="42"/>
      <c r="R514" s="27"/>
      <c r="S514" s="27"/>
      <c r="T514" s="364"/>
      <c r="U514" s="364"/>
      <c r="V514" s="364"/>
      <c r="W514" s="364"/>
      <c r="X514" s="364"/>
      <c r="Y514" s="364"/>
      <c r="AA514" s="231"/>
      <c r="AB514" s="231">
        <f t="shared" si="2544"/>
        <v>36019.174273443197</v>
      </c>
      <c r="AC514" s="231"/>
      <c r="AD514" s="51"/>
      <c r="AE514" s="23"/>
      <c r="AF514" s="42">
        <f t="shared" si="2545"/>
        <v>3548.4</v>
      </c>
      <c r="AI514" s="267" t="e">
        <f t="shared" si="2546"/>
        <v>#DIV/0!</v>
      </c>
      <c r="AJ514" s="267">
        <f t="shared" si="2547"/>
        <v>139.82513762713626</v>
      </c>
      <c r="AK514" s="267"/>
      <c r="AL514" s="51" t="e">
        <f t="shared" si="2548"/>
        <v>#DIV/0!</v>
      </c>
      <c r="AO514" s="34">
        <f t="shared" si="2549"/>
        <v>0</v>
      </c>
      <c r="AP514" s="34">
        <f t="shared" si="2569"/>
        <v>13.463839758764511</v>
      </c>
      <c r="AR514" s="26"/>
      <c r="AS514" s="26">
        <f t="shared" si="2570"/>
        <v>0.70842480102189187</v>
      </c>
      <c r="AT514" s="26"/>
      <c r="AU514" s="26"/>
      <c r="AV514" s="26"/>
      <c r="AW514" s="26"/>
      <c r="AZ514" s="34"/>
      <c r="BA514" s="34">
        <f t="shared" si="2571"/>
        <v>10.150821292256566</v>
      </c>
      <c r="BB514" s="34"/>
      <c r="BC514" s="34">
        <f t="shared" si="2572"/>
        <v>0</v>
      </c>
      <c r="BE514" s="34"/>
      <c r="BF514" s="26"/>
      <c r="BG514" s="26"/>
      <c r="BI514" s="51"/>
      <c r="BJ514" s="258">
        <f>[10]Total_Commercial_LMDI_UtilAdj!AG28</f>
        <v>0.68553662721535602</v>
      </c>
      <c r="BK514" s="51"/>
      <c r="BL514" s="51"/>
      <c r="BM514" s="364"/>
      <c r="BO514" s="364"/>
      <c r="BP514" s="258">
        <f>[10]Total_Commercial_LMDI_UtilAdj!AE28</f>
        <v>1.0104169594741297</v>
      </c>
      <c r="BQ514" s="364"/>
      <c r="BR514" s="51"/>
      <c r="BS514" s="364"/>
      <c r="CA514" s="83">
        <f t="shared" si="2573"/>
        <v>0.44627787350177961</v>
      </c>
      <c r="CB514" s="83">
        <f t="shared" si="2550"/>
        <v>1.4024176432775475</v>
      </c>
      <c r="CC514" s="83" t="str">
        <f t="shared" si="2551"/>
        <v>NA</v>
      </c>
      <c r="CD514" s="83" t="str">
        <f t="shared" si="2552"/>
        <v>NA</v>
      </c>
      <c r="CE514" s="83" t="str">
        <f t="shared" si="2553"/>
        <v>NA</v>
      </c>
      <c r="CF514" s="83" t="str">
        <f t="shared" si="2554"/>
        <v>NA</v>
      </c>
      <c r="CG514" s="84" t="str">
        <f t="shared" si="2574"/>
        <v xml:space="preserve">NA </v>
      </c>
      <c r="CH514" s="84" t="str">
        <f t="shared" si="2555"/>
        <v>NA</v>
      </c>
      <c r="CI514" s="9"/>
      <c r="CJ514" s="84" t="str">
        <f t="shared" si="2575"/>
        <v xml:space="preserve">NA </v>
      </c>
      <c r="CK514" s="26"/>
      <c r="CL514" s="87">
        <f t="shared" si="2556"/>
        <v>0</v>
      </c>
      <c r="CM514" s="87">
        <f t="shared" si="2576"/>
        <v>0</v>
      </c>
      <c r="CN514" s="92">
        <f t="shared" si="2577"/>
        <v>0</v>
      </c>
      <c r="CO514" s="92">
        <f t="shared" si="2578"/>
        <v>0</v>
      </c>
      <c r="CP514" s="5">
        <f t="shared" si="2557"/>
        <v>0</v>
      </c>
      <c r="CQ514" s="91">
        <f t="shared" si="2558"/>
        <v>0</v>
      </c>
      <c r="CR514" s="37" t="e">
        <f t="shared" si="2559"/>
        <v>#VALUE!</v>
      </c>
      <c r="CS514" t="e">
        <f t="shared" si="2560"/>
        <v>#VALUE!</v>
      </c>
      <c r="CT514" s="84" t="str">
        <f t="shared" si="2561"/>
        <v xml:space="preserve">NA </v>
      </c>
      <c r="CU514" s="205"/>
      <c r="CV514" s="244"/>
      <c r="CW514" s="5"/>
      <c r="CX514" s="26" t="e">
        <f t="shared" si="2579"/>
        <v>#DIV/0!</v>
      </c>
      <c r="CY514" s="26" t="e">
        <f t="shared" si="2580"/>
        <v>#DIV/0!</v>
      </c>
      <c r="CZ514" s="26" t="e">
        <f t="shared" si="2581"/>
        <v>#DIV/0!</v>
      </c>
      <c r="DA514" s="26" t="e">
        <f t="shared" si="2562"/>
        <v>#DIV/0!</v>
      </c>
      <c r="DB514" s="26"/>
      <c r="DC514" t="e">
        <f t="shared" si="2582"/>
        <v>#DIV/0!</v>
      </c>
      <c r="DE514" s="26" t="e">
        <f t="shared" si="2596"/>
        <v>#DIV/0!</v>
      </c>
      <c r="DF514" s="26" t="e">
        <f t="shared" si="2597"/>
        <v>#DIV/0!</v>
      </c>
      <c r="DG514" s="26" t="e">
        <f t="shared" si="2598"/>
        <v>#DIV/0!</v>
      </c>
      <c r="DH514" s="26" t="e">
        <f t="shared" si="2599"/>
        <v>#DIV/0!</v>
      </c>
      <c r="DI514" s="26"/>
      <c r="DJ514" s="26" t="e">
        <f t="shared" si="2600"/>
        <v>#DIV/0!</v>
      </c>
      <c r="DK514" s="26"/>
      <c r="DL514" s="26" t="e">
        <f t="shared" si="2601"/>
        <v>#DIV/0!</v>
      </c>
      <c r="DM514" s="26" t="e">
        <f t="shared" si="2602"/>
        <v>#DIV/0!</v>
      </c>
      <c r="DN514" s="26" t="e">
        <f t="shared" si="2603"/>
        <v>#DIV/0!</v>
      </c>
      <c r="DO514" s="26" t="e">
        <f t="shared" si="2604"/>
        <v>#DIV/0!</v>
      </c>
      <c r="DP514" s="26"/>
      <c r="DQ514" s="26" t="e">
        <f t="shared" si="2605"/>
        <v>#DIV/0!</v>
      </c>
      <c r="DR514" s="26"/>
      <c r="DS514" s="26"/>
      <c r="DT514" s="26" t="e">
        <f t="shared" si="2606"/>
        <v>#DIV/0!</v>
      </c>
      <c r="DU514" s="26">
        <f t="shared" si="2607"/>
        <v>4.4340533503704711E-2</v>
      </c>
      <c r="DV514" s="26" t="e">
        <f t="shared" si="2608"/>
        <v>#DIV/0!</v>
      </c>
      <c r="DW514" s="26" t="e">
        <f t="shared" si="2609"/>
        <v>#DIV/0!</v>
      </c>
      <c r="DX514" s="26"/>
      <c r="DZ514" s="26" t="e">
        <f t="shared" si="2622"/>
        <v>#DIV/0!</v>
      </c>
      <c r="EA514" s="26">
        <f t="shared" si="2610"/>
        <v>1</v>
      </c>
      <c r="EB514" s="26">
        <f t="shared" si="2563"/>
        <v>1.2027529592026753</v>
      </c>
      <c r="ED514" s="26" t="e">
        <f t="shared" si="2583"/>
        <v>#DIV/0!</v>
      </c>
      <c r="EE514" s="26">
        <f t="shared" si="2584"/>
        <v>-4.0561407345546786E-2</v>
      </c>
      <c r="EF514" s="26" t="e">
        <f t="shared" si="2585"/>
        <v>#DIV/0!</v>
      </c>
      <c r="EG514" s="26" t="e">
        <f t="shared" si="2586"/>
        <v>#DIV/0!</v>
      </c>
      <c r="EH514" s="26"/>
      <c r="EJ514" s="26" t="e">
        <f t="shared" si="2587"/>
        <v>#DIV/0!</v>
      </c>
      <c r="EK514" s="26">
        <f t="shared" si="2611"/>
        <v>1</v>
      </c>
      <c r="EL514" s="26">
        <f t="shared" si="2564"/>
        <v>1.1798448928861105</v>
      </c>
      <c r="EO514" s="26" t="e">
        <f t="shared" si="2612"/>
        <v>#DIV/0!</v>
      </c>
      <c r="EP514" s="26">
        <f t="shared" si="2613"/>
        <v>3.9822538013983944E-2</v>
      </c>
      <c r="EQ514" s="26" t="e">
        <f t="shared" si="2614"/>
        <v>#DIV/0!</v>
      </c>
      <c r="ER514" s="26" t="e">
        <f t="shared" si="2615"/>
        <v>#DIV/0!</v>
      </c>
      <c r="EU514" s="26" t="e">
        <f t="shared" si="2616"/>
        <v>#DIV/0!</v>
      </c>
      <c r="EV514" s="26">
        <f t="shared" si="2617"/>
        <v>1</v>
      </c>
      <c r="EW514" s="26">
        <f t="shared" si="2565"/>
        <v>1.1901245900194317</v>
      </c>
      <c r="EX514" s="26"/>
      <c r="EY514" s="26" t="e">
        <f t="shared" si="2588"/>
        <v>#DIV/0!</v>
      </c>
      <c r="EZ514" s="26">
        <f t="shared" si="2589"/>
        <v>7.9937326350078188E-3</v>
      </c>
      <c r="FA514" s="26" t="e">
        <f t="shared" si="2590"/>
        <v>#DIV/0!</v>
      </c>
      <c r="FB514" s="26" t="e">
        <f t="shared" si="2591"/>
        <v>#DIV/0!</v>
      </c>
      <c r="FC514" s="26"/>
      <c r="FD514" s="26"/>
      <c r="FE514" s="26" t="e">
        <f t="shared" si="2618"/>
        <v>#DIV/0!</v>
      </c>
      <c r="FF514" s="26">
        <f t="shared" si="2619"/>
        <v>1</v>
      </c>
      <c r="FG514" s="26">
        <f t="shared" si="2566"/>
        <v>0.99490222018598595</v>
      </c>
      <c r="FJ514" s="366">
        <f>[10]Total_Commercial_LMDI_UtilAdj!AF28</f>
        <v>1.0227334638976058</v>
      </c>
      <c r="FO514">
        <f t="shared" si="2592"/>
        <v>-3.4757371452874808E-3</v>
      </c>
      <c r="FS514" s="26" t="e">
        <f t="shared" si="2593"/>
        <v>#DIV/0!</v>
      </c>
      <c r="FT514" s="26">
        <f t="shared" si="2620"/>
        <v>1</v>
      </c>
      <c r="FU514" s="26">
        <f t="shared" si="2567"/>
        <v>1.013976298613356</v>
      </c>
      <c r="FW514" s="26">
        <f t="shared" si="2568"/>
        <v>0.44627787350177961</v>
      </c>
      <c r="FY514" s="8">
        <f t="shared" si="2621"/>
        <v>13</v>
      </c>
      <c r="FZ514" t="b">
        <f t="shared" si="2594"/>
        <v>1</v>
      </c>
    </row>
    <row r="515" spans="1:182" x14ac:dyDescent="0.2">
      <c r="A515" t="s">
        <v>1072</v>
      </c>
      <c r="B515" s="364">
        <f t="shared" si="2595"/>
        <v>1963</v>
      </c>
      <c r="C515" s="42">
        <f t="shared" si="2541"/>
        <v>9988.9549999999999</v>
      </c>
      <c r="D515" s="42">
        <f t="shared" si="2541"/>
        <v>5250.77</v>
      </c>
      <c r="E515" s="42">
        <f t="shared" si="2541"/>
        <v>22694.993999999999</v>
      </c>
      <c r="F515" s="42">
        <f t="shared" si="2541"/>
        <v>11653.787</v>
      </c>
      <c r="G515" s="42"/>
      <c r="H515" s="42">
        <f t="shared" si="2542"/>
        <v>49588.505999999994</v>
      </c>
      <c r="I515" s="364"/>
      <c r="J515" s="364"/>
      <c r="K515" s="525"/>
      <c r="L515" s="42">
        <f t="shared" si="2623"/>
        <v>9979.6107760061168</v>
      </c>
      <c r="M515" s="42">
        <f t="shared" si="2543"/>
        <v>5250.6459999999997</v>
      </c>
      <c r="N515" s="42"/>
      <c r="O515" s="42"/>
      <c r="P515" s="42"/>
      <c r="Q515" s="42"/>
      <c r="R515" s="27"/>
      <c r="S515" s="27"/>
      <c r="T515" s="364"/>
      <c r="U515" s="364"/>
      <c r="V515" s="364"/>
      <c r="W515" s="364"/>
      <c r="X515" s="364"/>
      <c r="Y515" s="364"/>
      <c r="AA515" s="231"/>
      <c r="AB515" s="231">
        <f t="shared" si="2544"/>
        <v>36743.103932126673</v>
      </c>
      <c r="AC515" s="231"/>
      <c r="AD515" s="51"/>
      <c r="AE515" s="23"/>
      <c r="AF515" s="42">
        <f t="shared" si="2545"/>
        <v>3702.9</v>
      </c>
      <c r="AI515" s="267" t="e">
        <f t="shared" si="2546"/>
        <v>#DIV/0!</v>
      </c>
      <c r="AJ515" s="267">
        <f t="shared" si="2547"/>
        <v>142.90153629097864</v>
      </c>
      <c r="AK515" s="267"/>
      <c r="AL515" s="51" t="e">
        <f t="shared" si="2548"/>
        <v>#DIV/0!</v>
      </c>
      <c r="AO515" s="34">
        <f t="shared" si="2549"/>
        <v>0</v>
      </c>
      <c r="AP515" s="34">
        <f t="shared" si="2569"/>
        <v>13.391802641173133</v>
      </c>
      <c r="AR515" s="26"/>
      <c r="AS515" s="26">
        <f t="shared" si="2570"/>
        <v>0.72401139116069957</v>
      </c>
      <c r="AT515" s="26"/>
      <c r="AU515" s="26"/>
      <c r="AV515" s="26"/>
      <c r="AW515" s="26"/>
      <c r="AZ515" s="34"/>
      <c r="BA515" s="34">
        <f t="shared" si="2571"/>
        <v>9.9227913073879037</v>
      </c>
      <c r="BB515" s="34"/>
      <c r="BC515" s="34">
        <f t="shared" si="2572"/>
        <v>0</v>
      </c>
      <c r="BE515" s="34"/>
      <c r="BF515" s="26"/>
      <c r="BG515" s="26"/>
      <c r="BI515" s="51"/>
      <c r="BJ515" s="258">
        <f>[10]Total_Commercial_LMDI_UtilAdj!AG29</f>
        <v>0.70086696181432473</v>
      </c>
      <c r="BK515" s="51"/>
      <c r="BL515" s="51"/>
      <c r="BM515" s="364"/>
      <c r="BO515" s="364"/>
      <c r="BP515" s="258">
        <f>[10]Total_Commercial_LMDI_UtilAdj!AE29</f>
        <v>1.0119285868173691</v>
      </c>
      <c r="BQ515" s="364"/>
      <c r="BR515" s="51"/>
      <c r="BS515" s="364"/>
      <c r="CA515" s="83">
        <f t="shared" si="2573"/>
        <v>0.46570914716202788</v>
      </c>
      <c r="CB515" s="83">
        <f t="shared" si="2550"/>
        <v>1.3949141281963284</v>
      </c>
      <c r="CC515" s="83" t="str">
        <f t="shared" si="2551"/>
        <v>NA</v>
      </c>
      <c r="CD515" s="83" t="str">
        <f t="shared" si="2552"/>
        <v>NA</v>
      </c>
      <c r="CE515" s="83" t="str">
        <f t="shared" si="2553"/>
        <v>NA</v>
      </c>
      <c r="CF515" s="83" t="str">
        <f t="shared" si="2554"/>
        <v>NA</v>
      </c>
      <c r="CG515" s="84" t="str">
        <f t="shared" si="2574"/>
        <v xml:space="preserve">NA </v>
      </c>
      <c r="CH515" s="84" t="str">
        <f t="shared" si="2555"/>
        <v>NA</v>
      </c>
      <c r="CI515" s="9"/>
      <c r="CJ515" s="84" t="str">
        <f t="shared" si="2575"/>
        <v xml:space="preserve">NA </v>
      </c>
      <c r="CK515" s="26"/>
      <c r="CL515" s="87">
        <f t="shared" si="2556"/>
        <v>0</v>
      </c>
      <c r="CM515" s="87">
        <f t="shared" si="2576"/>
        <v>0</v>
      </c>
      <c r="CN515" s="92">
        <f t="shared" si="2577"/>
        <v>0</v>
      </c>
      <c r="CO515" s="92">
        <f t="shared" si="2578"/>
        <v>0</v>
      </c>
      <c r="CP515" s="5">
        <f t="shared" si="2557"/>
        <v>0</v>
      </c>
      <c r="CQ515" s="91">
        <f t="shared" si="2558"/>
        <v>0</v>
      </c>
      <c r="CR515" s="37" t="e">
        <f t="shared" si="2559"/>
        <v>#VALUE!</v>
      </c>
      <c r="CS515" t="e">
        <f t="shared" si="2560"/>
        <v>#VALUE!</v>
      </c>
      <c r="CT515" s="84" t="str">
        <f t="shared" si="2561"/>
        <v xml:space="preserve">NA </v>
      </c>
      <c r="CU515" s="205"/>
      <c r="CV515" s="244"/>
      <c r="CW515" s="5"/>
      <c r="CX515" s="26" t="e">
        <f t="shared" si="2579"/>
        <v>#DIV/0!</v>
      </c>
      <c r="CY515" s="26" t="e">
        <f t="shared" si="2580"/>
        <v>#DIV/0!</v>
      </c>
      <c r="CZ515" s="26" t="e">
        <f t="shared" si="2581"/>
        <v>#DIV/0!</v>
      </c>
      <c r="DA515" s="26" t="e">
        <f t="shared" si="2562"/>
        <v>#DIV/0!</v>
      </c>
      <c r="DB515" s="26"/>
      <c r="DC515" t="e">
        <f t="shared" si="2582"/>
        <v>#DIV/0!</v>
      </c>
      <c r="DE515" s="26" t="e">
        <f t="shared" si="2596"/>
        <v>#DIV/0!</v>
      </c>
      <c r="DF515" s="26" t="e">
        <f t="shared" si="2597"/>
        <v>#DIV/0!</v>
      </c>
      <c r="DG515" s="26" t="e">
        <f t="shared" si="2598"/>
        <v>#DIV/0!</v>
      </c>
      <c r="DH515" s="26" t="e">
        <f t="shared" si="2599"/>
        <v>#DIV/0!</v>
      </c>
      <c r="DI515" s="26"/>
      <c r="DJ515" s="26" t="e">
        <f t="shared" si="2600"/>
        <v>#DIV/0!</v>
      </c>
      <c r="DK515" s="26"/>
      <c r="DL515" s="26" t="e">
        <f t="shared" si="2601"/>
        <v>#DIV/0!</v>
      </c>
      <c r="DM515" s="26" t="e">
        <f t="shared" si="2602"/>
        <v>#DIV/0!</v>
      </c>
      <c r="DN515" s="26" t="e">
        <f t="shared" si="2603"/>
        <v>#DIV/0!</v>
      </c>
      <c r="DO515" s="26" t="e">
        <f t="shared" si="2604"/>
        <v>#DIV/0!</v>
      </c>
      <c r="DP515" s="26"/>
      <c r="DQ515" s="26" t="e">
        <f t="shared" si="2605"/>
        <v>#DIV/0!</v>
      </c>
      <c r="DR515" s="26"/>
      <c r="DS515" s="26"/>
      <c r="DT515" s="26" t="e">
        <f t="shared" si="2606"/>
        <v>#DIV/0!</v>
      </c>
      <c r="DU515" s="26">
        <f t="shared" si="2607"/>
        <v>2.1763210701146927E-2</v>
      </c>
      <c r="DV515" s="26" t="e">
        <f t="shared" si="2608"/>
        <v>#DIV/0!</v>
      </c>
      <c r="DW515" s="26" t="e">
        <f t="shared" si="2609"/>
        <v>#DIV/0!</v>
      </c>
      <c r="DX515" s="26"/>
      <c r="DZ515" s="26" t="e">
        <f t="shared" si="2622"/>
        <v>#DIV/0!</v>
      </c>
      <c r="EA515" s="26">
        <f t="shared" si="2610"/>
        <v>1</v>
      </c>
      <c r="EB515" s="26">
        <f t="shared" si="2563"/>
        <v>1.2027529592026753</v>
      </c>
      <c r="ED515" s="26" t="e">
        <f t="shared" si="2583"/>
        <v>#DIV/0!</v>
      </c>
      <c r="EE515" s="26">
        <f t="shared" si="2584"/>
        <v>-2.2720354198087368E-2</v>
      </c>
      <c r="EF515" s="26" t="e">
        <f t="shared" si="2585"/>
        <v>#DIV/0!</v>
      </c>
      <c r="EG515" s="26" t="e">
        <f t="shared" si="2586"/>
        <v>#DIV/0!</v>
      </c>
      <c r="EH515" s="26"/>
      <c r="EJ515" s="26" t="e">
        <f t="shared" si="2587"/>
        <v>#DIV/0!</v>
      </c>
      <c r="EK515" s="26">
        <f t="shared" si="2611"/>
        <v>1</v>
      </c>
      <c r="EL515" s="26">
        <f t="shared" si="2564"/>
        <v>1.1798448928861105</v>
      </c>
      <c r="EO515" s="26" t="e">
        <f t="shared" si="2612"/>
        <v>#DIV/0!</v>
      </c>
      <c r="EP515" s="26">
        <f t="shared" si="2613"/>
        <v>2.2116156630326719E-2</v>
      </c>
      <c r="EQ515" s="26" t="e">
        <f t="shared" si="2614"/>
        <v>#DIV/0!</v>
      </c>
      <c r="ER515" s="26" t="e">
        <f t="shared" si="2615"/>
        <v>#DIV/0!</v>
      </c>
      <c r="EU515" s="26" t="e">
        <f t="shared" si="2616"/>
        <v>#DIV/0!</v>
      </c>
      <c r="EV515" s="26">
        <f t="shared" si="2617"/>
        <v>1</v>
      </c>
      <c r="EW515" s="26">
        <f t="shared" si="2565"/>
        <v>1.1901245900194317</v>
      </c>
      <c r="EX515" s="26"/>
      <c r="EY515" s="26" t="e">
        <f t="shared" si="2588"/>
        <v>#DIV/0!</v>
      </c>
      <c r="EZ515" s="26">
        <f t="shared" si="2589"/>
        <v>1.4949251650163994E-3</v>
      </c>
      <c r="FA515" s="26" t="e">
        <f t="shared" si="2590"/>
        <v>#DIV/0!</v>
      </c>
      <c r="FB515" s="26" t="e">
        <f t="shared" si="2591"/>
        <v>#DIV/0!</v>
      </c>
      <c r="FC515" s="26"/>
      <c r="FD515" s="26"/>
      <c r="FE515" s="26" t="e">
        <f t="shared" si="2618"/>
        <v>#DIV/0!</v>
      </c>
      <c r="FF515" s="26">
        <f t="shared" si="2619"/>
        <v>1</v>
      </c>
      <c r="FG515" s="26">
        <f t="shared" si="2566"/>
        <v>0.99490222018598595</v>
      </c>
      <c r="FJ515" s="366">
        <f>[10]Total_Commercial_LMDI_UtilAdj!AF29</f>
        <v>1.0208453293445063</v>
      </c>
      <c r="FO515">
        <f t="shared" si="2592"/>
        <v>-1.8478710941964003E-3</v>
      </c>
      <c r="FS515" s="26" t="e">
        <f t="shared" si="2593"/>
        <v>#DIV/0!</v>
      </c>
      <c r="FT515" s="26">
        <f t="shared" si="2620"/>
        <v>1</v>
      </c>
      <c r="FU515" s="26">
        <f t="shared" si="2567"/>
        <v>1.013976298613356</v>
      </c>
      <c r="FW515" s="26">
        <f t="shared" si="2568"/>
        <v>0.46570914716202788</v>
      </c>
      <c r="FY515" s="8">
        <f t="shared" si="2621"/>
        <v>14</v>
      </c>
      <c r="FZ515" t="b">
        <f t="shared" si="2594"/>
        <v>1</v>
      </c>
    </row>
    <row r="516" spans="1:182" x14ac:dyDescent="0.2">
      <c r="A516" t="s">
        <v>1072</v>
      </c>
      <c r="B516" s="364">
        <f t="shared" si="2595"/>
        <v>1964</v>
      </c>
      <c r="C516" s="42">
        <f t="shared" si="2541"/>
        <v>10241.058000000001</v>
      </c>
      <c r="D516" s="42">
        <f t="shared" si="2541"/>
        <v>5466.1270000000004</v>
      </c>
      <c r="E516" s="42">
        <f t="shared" si="2541"/>
        <v>24051.334999999999</v>
      </c>
      <c r="F516" s="42">
        <f t="shared" si="2541"/>
        <v>11997.044</v>
      </c>
      <c r="G516" s="42"/>
      <c r="H516" s="42">
        <f t="shared" si="2542"/>
        <v>51755.564000000006</v>
      </c>
      <c r="I516" s="364"/>
      <c r="J516" s="364"/>
      <c r="K516" s="525"/>
      <c r="L516" s="42">
        <f t="shared" si="2623"/>
        <v>10228.635746606289</v>
      </c>
      <c r="M516" s="42">
        <f t="shared" si="2543"/>
        <v>5465.9930000000004</v>
      </c>
      <c r="N516" s="42"/>
      <c r="O516" s="42"/>
      <c r="P516" s="42"/>
      <c r="Q516" s="42"/>
      <c r="R516" s="27"/>
      <c r="S516" s="27"/>
      <c r="T516" s="364"/>
      <c r="U516" s="364"/>
      <c r="V516" s="364"/>
      <c r="W516" s="364"/>
      <c r="X516" s="364"/>
      <c r="Y516" s="364"/>
      <c r="AA516" s="231"/>
      <c r="AB516" s="231">
        <f t="shared" si="2544"/>
        <v>37509.906313800413</v>
      </c>
      <c r="AC516" s="231"/>
      <c r="AD516" s="51"/>
      <c r="AE516" s="23"/>
      <c r="AF516" s="42">
        <f t="shared" si="2545"/>
        <v>3916.3</v>
      </c>
      <c r="AI516" s="267" t="e">
        <f t="shared" si="2546"/>
        <v>#DIV/0!</v>
      </c>
      <c r="AJ516" s="267">
        <f t="shared" si="2547"/>
        <v>145.72131837047499</v>
      </c>
      <c r="AK516" s="267"/>
      <c r="AL516" s="51" t="e">
        <f t="shared" si="2548"/>
        <v>#DIV/0!</v>
      </c>
      <c r="AO516" s="34">
        <f t="shared" si="2549"/>
        <v>0</v>
      </c>
      <c r="AP516" s="34">
        <f t="shared" si="2569"/>
        <v>13.215423741797105</v>
      </c>
      <c r="AR516" s="26"/>
      <c r="AS516" s="26">
        <f t="shared" si="2570"/>
        <v>0.73829783201455512</v>
      </c>
      <c r="AT516" s="26"/>
      <c r="AU516" s="26"/>
      <c r="AV516" s="26"/>
      <c r="AW516" s="26"/>
      <c r="AZ516" s="34"/>
      <c r="BA516" s="34">
        <f t="shared" si="2571"/>
        <v>9.5778940106223764</v>
      </c>
      <c r="BB516" s="34"/>
      <c r="BC516" s="34">
        <f t="shared" si="2572"/>
        <v>0</v>
      </c>
      <c r="BE516" s="34"/>
      <c r="BF516" s="26"/>
      <c r="BG516" s="26"/>
      <c r="BI516" s="51"/>
      <c r="BJ516" s="258">
        <f>[10]Total_Commercial_LMDI_UtilAdj!AG30</f>
        <v>0.72694143935643241</v>
      </c>
      <c r="BK516" s="51"/>
      <c r="BL516" s="51"/>
      <c r="BM516" s="364"/>
      <c r="BO516" s="364"/>
      <c r="BP516" s="258">
        <f>[10]Total_Commercial_LMDI_UtilAdj!AE30</f>
        <v>0.99682999650106119</v>
      </c>
      <c r="BQ516" s="364"/>
      <c r="BR516" s="51"/>
      <c r="BS516" s="364"/>
      <c r="CA516" s="83">
        <f t="shared" si="2573"/>
        <v>0.49254820087786594</v>
      </c>
      <c r="CB516" s="83">
        <f t="shared" si="2550"/>
        <v>1.3765421864012104</v>
      </c>
      <c r="CC516" s="83" t="str">
        <f t="shared" si="2551"/>
        <v>NA</v>
      </c>
      <c r="CD516" s="83" t="str">
        <f t="shared" si="2552"/>
        <v>NA</v>
      </c>
      <c r="CE516" s="83" t="str">
        <f t="shared" si="2553"/>
        <v>NA</v>
      </c>
      <c r="CF516" s="83" t="str">
        <f t="shared" si="2554"/>
        <v>NA</v>
      </c>
      <c r="CG516" s="84" t="str">
        <f t="shared" si="2574"/>
        <v xml:space="preserve">NA </v>
      </c>
      <c r="CH516" s="84" t="str">
        <f t="shared" si="2555"/>
        <v>NA</v>
      </c>
      <c r="CI516" s="9"/>
      <c r="CJ516" s="84" t="str">
        <f t="shared" si="2575"/>
        <v xml:space="preserve">NA </v>
      </c>
      <c r="CK516" s="26"/>
      <c r="CL516" s="87">
        <f t="shared" si="2556"/>
        <v>0</v>
      </c>
      <c r="CM516" s="87">
        <f t="shared" si="2576"/>
        <v>0</v>
      </c>
      <c r="CN516" s="92">
        <f t="shared" si="2577"/>
        <v>0</v>
      </c>
      <c r="CO516" s="92">
        <f t="shared" si="2578"/>
        <v>0</v>
      </c>
      <c r="CP516" s="5">
        <f t="shared" si="2557"/>
        <v>0</v>
      </c>
      <c r="CQ516" s="91">
        <f t="shared" si="2558"/>
        <v>0</v>
      </c>
      <c r="CR516" s="37" t="e">
        <f t="shared" si="2559"/>
        <v>#VALUE!</v>
      </c>
      <c r="CS516" t="e">
        <f t="shared" si="2560"/>
        <v>#VALUE!</v>
      </c>
      <c r="CT516" s="84" t="str">
        <f t="shared" si="2561"/>
        <v xml:space="preserve">NA </v>
      </c>
      <c r="CU516" s="205"/>
      <c r="CV516" s="244"/>
      <c r="CW516" s="5"/>
      <c r="CX516" s="26" t="e">
        <f t="shared" si="2579"/>
        <v>#DIV/0!</v>
      </c>
      <c r="CY516" s="26" t="e">
        <f t="shared" si="2580"/>
        <v>#DIV/0!</v>
      </c>
      <c r="CZ516" s="26" t="e">
        <f t="shared" si="2581"/>
        <v>#DIV/0!</v>
      </c>
      <c r="DA516" s="26" t="e">
        <f t="shared" si="2562"/>
        <v>#DIV/0!</v>
      </c>
      <c r="DB516" s="26"/>
      <c r="DC516" t="e">
        <f t="shared" si="2582"/>
        <v>#DIV/0!</v>
      </c>
      <c r="DE516" s="26" t="e">
        <f t="shared" si="2596"/>
        <v>#DIV/0!</v>
      </c>
      <c r="DF516" s="26" t="e">
        <f t="shared" si="2597"/>
        <v>#DIV/0!</v>
      </c>
      <c r="DG516" s="26" t="e">
        <f t="shared" si="2598"/>
        <v>#DIV/0!</v>
      </c>
      <c r="DH516" s="26" t="e">
        <f t="shared" si="2599"/>
        <v>#DIV/0!</v>
      </c>
      <c r="DI516" s="26"/>
      <c r="DJ516" s="26" t="e">
        <f t="shared" si="2600"/>
        <v>#DIV/0!</v>
      </c>
      <c r="DK516" s="26"/>
      <c r="DL516" s="26" t="e">
        <f t="shared" si="2601"/>
        <v>#DIV/0!</v>
      </c>
      <c r="DM516" s="26" t="e">
        <f t="shared" si="2602"/>
        <v>#DIV/0!</v>
      </c>
      <c r="DN516" s="26" t="e">
        <f t="shared" si="2603"/>
        <v>#DIV/0!</v>
      </c>
      <c r="DO516" s="26" t="e">
        <f t="shared" si="2604"/>
        <v>#DIV/0!</v>
      </c>
      <c r="DP516" s="26"/>
      <c r="DQ516" s="26" t="e">
        <f t="shared" si="2605"/>
        <v>#DIV/0!</v>
      </c>
      <c r="DR516" s="26"/>
      <c r="DS516" s="26"/>
      <c r="DT516" s="26" t="e">
        <f t="shared" si="2606"/>
        <v>#DIV/0!</v>
      </c>
      <c r="DU516" s="26">
        <f t="shared" si="2607"/>
        <v>1.9540183695516477E-2</v>
      </c>
      <c r="DV516" s="26" t="e">
        <f t="shared" si="2608"/>
        <v>#DIV/0!</v>
      </c>
      <c r="DW516" s="26" t="e">
        <f t="shared" si="2609"/>
        <v>#DIV/0!</v>
      </c>
      <c r="DX516" s="26"/>
      <c r="DZ516" s="26" t="e">
        <f t="shared" si="2622"/>
        <v>#DIV/0!</v>
      </c>
      <c r="EA516" s="26">
        <f t="shared" si="2610"/>
        <v>1</v>
      </c>
      <c r="EB516" s="26">
        <f t="shared" si="2563"/>
        <v>1.2027529592026753</v>
      </c>
      <c r="ED516" s="26" t="e">
        <f t="shared" si="2583"/>
        <v>#DIV/0!</v>
      </c>
      <c r="EE516" s="26">
        <f t="shared" si="2584"/>
        <v>-3.5376527569863016E-2</v>
      </c>
      <c r="EF516" s="26" t="e">
        <f t="shared" si="2585"/>
        <v>#DIV/0!</v>
      </c>
      <c r="EG516" s="26" t="e">
        <f t="shared" si="2586"/>
        <v>#DIV/0!</v>
      </c>
      <c r="EH516" s="26"/>
      <c r="EJ516" s="26" t="e">
        <f t="shared" si="2587"/>
        <v>#DIV/0!</v>
      </c>
      <c r="EK516" s="26">
        <f t="shared" si="2611"/>
        <v>1</v>
      </c>
      <c r="EL516" s="26">
        <f t="shared" si="2564"/>
        <v>1.1798448928861105</v>
      </c>
      <c r="EO516" s="26" t="e">
        <f t="shared" si="2612"/>
        <v>#DIV/0!</v>
      </c>
      <c r="EP516" s="26">
        <f t="shared" si="2613"/>
        <v>3.6527837605881901E-2</v>
      </c>
      <c r="EQ516" s="26" t="e">
        <f t="shared" si="2614"/>
        <v>#DIV/0!</v>
      </c>
      <c r="ER516" s="26" t="e">
        <f t="shared" si="2615"/>
        <v>#DIV/0!</v>
      </c>
      <c r="EU516" s="26" t="e">
        <f t="shared" si="2616"/>
        <v>#DIV/0!</v>
      </c>
      <c r="EV516" s="26">
        <f t="shared" si="2617"/>
        <v>1</v>
      </c>
      <c r="EW516" s="26">
        <f t="shared" si="2565"/>
        <v>1.1901245900194317</v>
      </c>
      <c r="EX516" s="26"/>
      <c r="EY516" s="26" t="e">
        <f t="shared" si="2588"/>
        <v>#DIV/0!</v>
      </c>
      <c r="EZ516" s="26">
        <f t="shared" si="2589"/>
        <v>-1.5033040593063025E-2</v>
      </c>
      <c r="FA516" s="26" t="e">
        <f t="shared" si="2590"/>
        <v>#DIV/0!</v>
      </c>
      <c r="FB516" s="26" t="e">
        <f t="shared" si="2591"/>
        <v>#DIV/0!</v>
      </c>
      <c r="FC516" s="26"/>
      <c r="FD516" s="26"/>
      <c r="FE516" s="26" t="e">
        <f t="shared" si="2618"/>
        <v>#DIV/0!</v>
      </c>
      <c r="FF516" s="26">
        <f t="shared" si="2619"/>
        <v>1</v>
      </c>
      <c r="FG516" s="26">
        <f t="shared" si="2566"/>
        <v>0.99490222018598595</v>
      </c>
      <c r="FJ516" s="366">
        <f>[10]Total_Commercial_LMDI_UtilAdj!AF30</f>
        <v>1.0188519202754738</v>
      </c>
      <c r="FO516">
        <f t="shared" si="2592"/>
        <v>-1.954613317302551E-3</v>
      </c>
      <c r="FS516" s="26" t="e">
        <f t="shared" si="2593"/>
        <v>#DIV/0!</v>
      </c>
      <c r="FT516" s="26">
        <f t="shared" si="2620"/>
        <v>1</v>
      </c>
      <c r="FU516" s="26">
        <f t="shared" si="2567"/>
        <v>1.013976298613356</v>
      </c>
      <c r="FW516" s="26">
        <f t="shared" si="2568"/>
        <v>0.49254820087786594</v>
      </c>
      <c r="FY516" s="8">
        <f t="shared" si="2621"/>
        <v>15</v>
      </c>
      <c r="FZ516" t="b">
        <f t="shared" si="2594"/>
        <v>1</v>
      </c>
    </row>
    <row r="517" spans="1:182" x14ac:dyDescent="0.2">
      <c r="A517" t="s">
        <v>1072</v>
      </c>
      <c r="B517" s="364">
        <f t="shared" si="2595"/>
        <v>1965</v>
      </c>
      <c r="C517" s="42">
        <f t="shared" si="2541"/>
        <v>10639.89</v>
      </c>
      <c r="D517" s="42">
        <f t="shared" si="2541"/>
        <v>5845.5559999999996</v>
      </c>
      <c r="E517" s="42">
        <f t="shared" si="2541"/>
        <v>25035.155999999999</v>
      </c>
      <c r="F517" s="42">
        <f t="shared" si="2541"/>
        <v>12432.496999999999</v>
      </c>
      <c r="G517" s="42"/>
      <c r="H517" s="42">
        <f t="shared" si="2542"/>
        <v>53953.099000000002</v>
      </c>
      <c r="I517" s="364"/>
      <c r="J517" s="364"/>
      <c r="K517" s="525"/>
      <c r="L517" s="42">
        <f t="shared" si="2623"/>
        <v>10627.791616128952</v>
      </c>
      <c r="M517" s="42">
        <f t="shared" si="2543"/>
        <v>5845.4230000000007</v>
      </c>
      <c r="N517" s="42"/>
      <c r="O517" s="42"/>
      <c r="P517" s="42"/>
      <c r="Q517" s="42"/>
      <c r="R517" s="27"/>
      <c r="S517" s="27"/>
      <c r="T517" s="364"/>
      <c r="U517" s="364"/>
      <c r="V517" s="364"/>
      <c r="W517" s="364"/>
      <c r="X517" s="364"/>
      <c r="Y517" s="364"/>
      <c r="AA517" s="231"/>
      <c r="AB517" s="231">
        <f t="shared" si="2544"/>
        <v>38329.005933125394</v>
      </c>
      <c r="AC517" s="231"/>
      <c r="AD517" s="51"/>
      <c r="AE517" s="23"/>
      <c r="AF517" s="42">
        <f t="shared" si="2545"/>
        <v>4170.8</v>
      </c>
      <c r="AI517" s="267" t="e">
        <f t="shared" si="2546"/>
        <v>#DIV/0!</v>
      </c>
      <c r="AJ517" s="267">
        <f t="shared" si="2547"/>
        <v>152.50651191420965</v>
      </c>
      <c r="AK517" s="267"/>
      <c r="AL517" s="51" t="e">
        <f t="shared" si="2548"/>
        <v>#DIV/0!</v>
      </c>
      <c r="AO517" s="34">
        <f t="shared" si="2549"/>
        <v>0</v>
      </c>
      <c r="AP517" s="34">
        <f t="shared" si="2569"/>
        <v>12.935911335954733</v>
      </c>
      <c r="AR517" s="26"/>
      <c r="AS517" s="26">
        <f t="shared" si="2570"/>
        <v>0.77267505107321444</v>
      </c>
      <c r="AT517" s="26"/>
      <c r="AU517" s="26"/>
      <c r="AV517" s="26"/>
      <c r="AW517" s="26"/>
      <c r="AZ517" s="34"/>
      <c r="BA517" s="34">
        <f t="shared" si="2571"/>
        <v>9.1898450976132615</v>
      </c>
      <c r="BB517" s="34"/>
      <c r="BC517" s="34">
        <f t="shared" si="2572"/>
        <v>0</v>
      </c>
      <c r="BE517" s="34"/>
      <c r="BF517" s="26"/>
      <c r="BG517" s="26"/>
      <c r="BI517" s="51"/>
      <c r="BJ517" s="258">
        <f>[10]Total_Commercial_LMDI_UtilAdj!AG31</f>
        <v>0.75900647375108377</v>
      </c>
      <c r="BK517" s="51"/>
      <c r="BL517" s="51"/>
      <c r="BM517" s="364"/>
      <c r="BO517" s="364"/>
      <c r="BP517" s="258">
        <f>[10]Total_Commercial_LMDI_UtilAdj!AE31</f>
        <v>0.9977484066977369</v>
      </c>
      <c r="BQ517" s="364"/>
      <c r="BR517" s="51"/>
      <c r="BS517" s="364"/>
      <c r="CA517" s="83">
        <f t="shared" si="2573"/>
        <v>0.52455635069361473</v>
      </c>
      <c r="CB517" s="83">
        <f t="shared" si="2550"/>
        <v>1.3474276740115987</v>
      </c>
      <c r="CC517" s="83" t="str">
        <f t="shared" si="2551"/>
        <v>NA</v>
      </c>
      <c r="CD517" s="83" t="str">
        <f t="shared" si="2552"/>
        <v>NA</v>
      </c>
      <c r="CE517" s="83" t="str">
        <f t="shared" si="2553"/>
        <v>NA</v>
      </c>
      <c r="CF517" s="83" t="str">
        <f t="shared" si="2554"/>
        <v>NA</v>
      </c>
      <c r="CG517" s="84" t="str">
        <f t="shared" si="2574"/>
        <v xml:space="preserve">NA </v>
      </c>
      <c r="CH517" s="84" t="str">
        <f t="shared" si="2555"/>
        <v>NA</v>
      </c>
      <c r="CI517" s="9"/>
      <c r="CJ517" s="84" t="str">
        <f t="shared" si="2575"/>
        <v xml:space="preserve">NA </v>
      </c>
      <c r="CK517" s="26"/>
      <c r="CL517" s="87">
        <f t="shared" si="2556"/>
        <v>0</v>
      </c>
      <c r="CM517" s="87">
        <f t="shared" si="2576"/>
        <v>0</v>
      </c>
      <c r="CN517" s="92">
        <f t="shared" si="2577"/>
        <v>0</v>
      </c>
      <c r="CO517" s="92">
        <f t="shared" si="2578"/>
        <v>0</v>
      </c>
      <c r="CP517" s="5">
        <f t="shared" si="2557"/>
        <v>0</v>
      </c>
      <c r="CQ517" s="91">
        <f t="shared" si="2558"/>
        <v>0</v>
      </c>
      <c r="CR517" s="37" t="e">
        <f t="shared" si="2559"/>
        <v>#VALUE!</v>
      </c>
      <c r="CS517" t="e">
        <f t="shared" si="2560"/>
        <v>#VALUE!</v>
      </c>
      <c r="CT517" s="84" t="str">
        <f t="shared" si="2561"/>
        <v xml:space="preserve">NA </v>
      </c>
      <c r="CU517" s="205"/>
      <c r="CV517" s="244"/>
      <c r="CW517" s="5"/>
      <c r="CX517" s="26" t="e">
        <f t="shared" si="2579"/>
        <v>#DIV/0!</v>
      </c>
      <c r="CY517" s="26" t="e">
        <f t="shared" si="2580"/>
        <v>#DIV/0!</v>
      </c>
      <c r="CZ517" s="26" t="e">
        <f t="shared" si="2581"/>
        <v>#DIV/0!</v>
      </c>
      <c r="DA517" s="26" t="e">
        <f t="shared" si="2562"/>
        <v>#DIV/0!</v>
      </c>
      <c r="DB517" s="26"/>
      <c r="DC517" t="e">
        <f t="shared" si="2582"/>
        <v>#DIV/0!</v>
      </c>
      <c r="DE517" s="26" t="e">
        <f t="shared" si="2596"/>
        <v>#DIV/0!</v>
      </c>
      <c r="DF517" s="26" t="e">
        <f t="shared" si="2597"/>
        <v>#DIV/0!</v>
      </c>
      <c r="DG517" s="26" t="e">
        <f t="shared" si="2598"/>
        <v>#DIV/0!</v>
      </c>
      <c r="DH517" s="26" t="e">
        <f t="shared" si="2599"/>
        <v>#DIV/0!</v>
      </c>
      <c r="DI517" s="26"/>
      <c r="DJ517" s="26" t="e">
        <f t="shared" si="2600"/>
        <v>#DIV/0!</v>
      </c>
      <c r="DK517" s="26"/>
      <c r="DL517" s="26" t="e">
        <f t="shared" si="2601"/>
        <v>#DIV/0!</v>
      </c>
      <c r="DM517" s="26" t="e">
        <f t="shared" si="2602"/>
        <v>#DIV/0!</v>
      </c>
      <c r="DN517" s="26" t="e">
        <f t="shared" si="2603"/>
        <v>#DIV/0!</v>
      </c>
      <c r="DO517" s="26" t="e">
        <f t="shared" si="2604"/>
        <v>#DIV/0!</v>
      </c>
      <c r="DP517" s="26"/>
      <c r="DQ517" s="26" t="e">
        <f t="shared" si="2605"/>
        <v>#DIV/0!</v>
      </c>
      <c r="DR517" s="26"/>
      <c r="DS517" s="26"/>
      <c r="DT517" s="26" t="e">
        <f t="shared" si="2606"/>
        <v>#DIV/0!</v>
      </c>
      <c r="DU517" s="26">
        <f t="shared" si="2607"/>
        <v>4.5511276827430065E-2</v>
      </c>
      <c r="DV517" s="26" t="e">
        <f t="shared" si="2608"/>
        <v>#DIV/0!</v>
      </c>
      <c r="DW517" s="26" t="e">
        <f t="shared" si="2609"/>
        <v>#DIV/0!</v>
      </c>
      <c r="DX517" s="26"/>
      <c r="DZ517" s="26" t="e">
        <f t="shared" si="2622"/>
        <v>#DIV/0!</v>
      </c>
      <c r="EA517" s="26">
        <f t="shared" si="2610"/>
        <v>1</v>
      </c>
      <c r="EB517" s="26">
        <f t="shared" si="2563"/>
        <v>1.2027529592026753</v>
      </c>
      <c r="ED517" s="26" t="e">
        <f t="shared" si="2583"/>
        <v>#DIV/0!</v>
      </c>
      <c r="EE517" s="26">
        <f t="shared" si="2584"/>
        <v>-4.1358655251268098E-2</v>
      </c>
      <c r="EF517" s="26" t="e">
        <f t="shared" si="2585"/>
        <v>#DIV/0!</v>
      </c>
      <c r="EG517" s="26" t="e">
        <f t="shared" si="2586"/>
        <v>#DIV/0!</v>
      </c>
      <c r="EH517" s="26"/>
      <c r="EJ517" s="26" t="e">
        <f t="shared" si="2587"/>
        <v>#DIV/0!</v>
      </c>
      <c r="EK517" s="26">
        <f t="shared" si="2611"/>
        <v>1</v>
      </c>
      <c r="EL517" s="26">
        <f t="shared" si="2564"/>
        <v>1.1798448928861105</v>
      </c>
      <c r="EO517" s="26" t="e">
        <f t="shared" si="2612"/>
        <v>#DIV/0!</v>
      </c>
      <c r="EP517" s="26">
        <f t="shared" si="2613"/>
        <v>4.3164383478030185E-2</v>
      </c>
      <c r="EQ517" s="26" t="e">
        <f t="shared" si="2614"/>
        <v>#DIV/0!</v>
      </c>
      <c r="ER517" s="26" t="e">
        <f t="shared" si="2615"/>
        <v>#DIV/0!</v>
      </c>
      <c r="EU517" s="26" t="e">
        <f t="shared" si="2616"/>
        <v>#DIV/0!</v>
      </c>
      <c r="EV517" s="26">
        <f t="shared" si="2617"/>
        <v>1</v>
      </c>
      <c r="EW517" s="26">
        <f t="shared" si="2565"/>
        <v>1.1901245900194317</v>
      </c>
      <c r="EX517" s="26"/>
      <c r="EY517" s="26" t="e">
        <f t="shared" si="2588"/>
        <v>#DIV/0!</v>
      </c>
      <c r="EZ517" s="26">
        <f t="shared" si="2589"/>
        <v>9.2090665386629778E-4</v>
      </c>
      <c r="FA517" s="26" t="e">
        <f t="shared" si="2590"/>
        <v>#DIV/0!</v>
      </c>
      <c r="FB517" s="26" t="e">
        <f t="shared" si="2591"/>
        <v>#DIV/0!</v>
      </c>
      <c r="FC517" s="26"/>
      <c r="FD517" s="26"/>
      <c r="FE517" s="26" t="e">
        <f t="shared" si="2618"/>
        <v>#DIV/0!</v>
      </c>
      <c r="FF517" s="26">
        <f t="shared" si="2619"/>
        <v>1</v>
      </c>
      <c r="FG517" s="26">
        <f t="shared" si="2566"/>
        <v>0.99490222018598595</v>
      </c>
      <c r="FJ517" s="366">
        <f>[10]Total_Commercial_LMDI_UtilAdj!AF31</f>
        <v>1.0203058259372018</v>
      </c>
      <c r="FO517">
        <f t="shared" si="2592"/>
        <v>1.4259866955337911E-3</v>
      </c>
      <c r="FS517" s="26" t="e">
        <f t="shared" si="2593"/>
        <v>#DIV/0!</v>
      </c>
      <c r="FT517" s="26">
        <f t="shared" si="2620"/>
        <v>1</v>
      </c>
      <c r="FU517" s="26">
        <f t="shared" si="2567"/>
        <v>1.013976298613356</v>
      </c>
      <c r="FW517" s="26">
        <f t="shared" si="2568"/>
        <v>0.52455635069361473</v>
      </c>
      <c r="FY517" s="8">
        <f t="shared" si="2621"/>
        <v>16</v>
      </c>
      <c r="FZ517" t="b">
        <f t="shared" si="2594"/>
        <v>1</v>
      </c>
    </row>
    <row r="518" spans="1:182" x14ac:dyDescent="0.2">
      <c r="A518" t="s">
        <v>1072</v>
      </c>
      <c r="B518" s="364">
        <f t="shared" si="2595"/>
        <v>1966</v>
      </c>
      <c r="C518" s="42">
        <f t="shared" si="2541"/>
        <v>11169.165999999999</v>
      </c>
      <c r="D518" s="42">
        <f t="shared" si="2541"/>
        <v>6324.1869999999999</v>
      </c>
      <c r="E518" s="42">
        <f t="shared" si="2541"/>
        <v>26355.735000000001</v>
      </c>
      <c r="F518" s="42">
        <f t="shared" si="2541"/>
        <v>13100.281999999999</v>
      </c>
      <c r="G518" s="42"/>
      <c r="H518" s="42">
        <f t="shared" si="2542"/>
        <v>56949.37</v>
      </c>
      <c r="I518" s="364"/>
      <c r="J518" s="364"/>
      <c r="K518" s="525"/>
      <c r="L518" s="42">
        <f t="shared" si="2623"/>
        <v>11151.024607319676</v>
      </c>
      <c r="M518" s="42">
        <f t="shared" si="2543"/>
        <v>6324.0470000000005</v>
      </c>
      <c r="N518" s="42"/>
      <c r="O518" s="42"/>
      <c r="P518" s="42"/>
      <c r="Q518" s="42"/>
      <c r="R518" s="27"/>
      <c r="S518" s="27"/>
      <c r="T518" s="364"/>
      <c r="U518" s="364"/>
      <c r="V518" s="364"/>
      <c r="W518" s="364"/>
      <c r="X518" s="364"/>
      <c r="Y518" s="364"/>
      <c r="AA518" s="231"/>
      <c r="AB518" s="231">
        <f t="shared" si="2544"/>
        <v>39236.168078555282</v>
      </c>
      <c r="AC518" s="231"/>
      <c r="AD518" s="51"/>
      <c r="AE518" s="23"/>
      <c r="AF518" s="42">
        <f t="shared" si="2545"/>
        <v>4445.8999999999996</v>
      </c>
      <c r="AI518" s="267" t="e">
        <f t="shared" si="2546"/>
        <v>#DIV/0!</v>
      </c>
      <c r="AJ518" s="267">
        <f t="shared" si="2547"/>
        <v>161.17901695544114</v>
      </c>
      <c r="AK518" s="267"/>
      <c r="AL518" s="51" t="e">
        <f t="shared" si="2548"/>
        <v>#DIV/0!</v>
      </c>
      <c r="AO518" s="34">
        <f t="shared" si="2549"/>
        <v>0</v>
      </c>
      <c r="AP518" s="34">
        <f t="shared" si="2569"/>
        <v>12.809413167187747</v>
      </c>
      <c r="AR518" s="26"/>
      <c r="AS518" s="26">
        <f t="shared" si="2570"/>
        <v>0.81661434383886256</v>
      </c>
      <c r="AT518" s="26"/>
      <c r="AU518" s="26"/>
      <c r="AV518" s="26"/>
      <c r="AW518" s="26"/>
      <c r="AZ518" s="34"/>
      <c r="BA518" s="34">
        <f t="shared" si="2571"/>
        <v>8.8252475491026079</v>
      </c>
      <c r="BB518" s="34"/>
      <c r="BC518" s="34">
        <f t="shared" si="2572"/>
        <v>0</v>
      </c>
      <c r="BE518" s="34"/>
      <c r="BF518" s="26"/>
      <c r="BG518" s="26"/>
      <c r="BI518" s="51"/>
      <c r="BJ518" s="258">
        <f>[10]Total_Commercial_LMDI_UtilAdj!AG32</f>
        <v>0.79017803726700953</v>
      </c>
      <c r="BK518" s="51"/>
      <c r="BL518" s="51"/>
      <c r="BM518" s="364"/>
      <c r="BO518" s="364"/>
      <c r="BP518" s="258">
        <f>[10]Total_Commercial_LMDI_UtilAdj!AE32</f>
        <v>1.0116811017800076</v>
      </c>
      <c r="BQ518" s="364"/>
      <c r="BR518" s="51"/>
      <c r="BS518" s="364"/>
      <c r="CA518" s="83">
        <f t="shared" si="2573"/>
        <v>0.5591553369973965</v>
      </c>
      <c r="CB518" s="83">
        <f t="shared" si="2550"/>
        <v>1.3342513983800026</v>
      </c>
      <c r="CC518" s="83" t="str">
        <f t="shared" si="2551"/>
        <v>NA</v>
      </c>
      <c r="CD518" s="83" t="str">
        <f t="shared" si="2552"/>
        <v>NA</v>
      </c>
      <c r="CE518" s="83" t="str">
        <f t="shared" si="2553"/>
        <v>NA</v>
      </c>
      <c r="CF518" s="83" t="str">
        <f t="shared" si="2554"/>
        <v>NA</v>
      </c>
      <c r="CG518" s="84" t="str">
        <f t="shared" si="2574"/>
        <v xml:space="preserve">NA </v>
      </c>
      <c r="CH518" s="84" t="str">
        <f t="shared" si="2555"/>
        <v>NA</v>
      </c>
      <c r="CI518" s="9"/>
      <c r="CJ518" s="84" t="str">
        <f t="shared" si="2575"/>
        <v xml:space="preserve">NA </v>
      </c>
      <c r="CK518" s="26"/>
      <c r="CL518" s="87">
        <f t="shared" si="2556"/>
        <v>0</v>
      </c>
      <c r="CM518" s="87">
        <f t="shared" si="2576"/>
        <v>0</v>
      </c>
      <c r="CN518" s="92">
        <f t="shared" si="2577"/>
        <v>0</v>
      </c>
      <c r="CO518" s="92">
        <f t="shared" si="2578"/>
        <v>0</v>
      </c>
      <c r="CP518" s="5">
        <f t="shared" si="2557"/>
        <v>0</v>
      </c>
      <c r="CQ518" s="91">
        <f t="shared" si="2558"/>
        <v>0</v>
      </c>
      <c r="CR518" s="37" t="e">
        <f t="shared" si="2559"/>
        <v>#VALUE!</v>
      </c>
      <c r="CS518" t="e">
        <f t="shared" si="2560"/>
        <v>#VALUE!</v>
      </c>
      <c r="CT518" s="84" t="str">
        <f t="shared" si="2561"/>
        <v xml:space="preserve">NA </v>
      </c>
      <c r="CU518" s="205"/>
      <c r="CV518" s="244"/>
      <c r="CW518" s="5"/>
      <c r="CX518" s="26" t="e">
        <f t="shared" si="2579"/>
        <v>#DIV/0!</v>
      </c>
      <c r="CY518" s="26" t="e">
        <f t="shared" si="2580"/>
        <v>#DIV/0!</v>
      </c>
      <c r="CZ518" s="26" t="e">
        <f t="shared" si="2581"/>
        <v>#DIV/0!</v>
      </c>
      <c r="DA518" s="26" t="e">
        <f t="shared" si="2562"/>
        <v>#DIV/0!</v>
      </c>
      <c r="DB518" s="26"/>
      <c r="DC518" t="e">
        <f t="shared" si="2582"/>
        <v>#DIV/0!</v>
      </c>
      <c r="DE518" s="26" t="e">
        <f t="shared" si="2596"/>
        <v>#DIV/0!</v>
      </c>
      <c r="DF518" s="26" t="e">
        <f t="shared" si="2597"/>
        <v>#DIV/0!</v>
      </c>
      <c r="DG518" s="26" t="e">
        <f t="shared" si="2598"/>
        <v>#DIV/0!</v>
      </c>
      <c r="DH518" s="26" t="e">
        <f t="shared" si="2599"/>
        <v>#DIV/0!</v>
      </c>
      <c r="DI518" s="26"/>
      <c r="DJ518" s="26" t="e">
        <f t="shared" si="2600"/>
        <v>#DIV/0!</v>
      </c>
      <c r="DK518" s="26"/>
      <c r="DL518" s="26" t="e">
        <f t="shared" si="2601"/>
        <v>#DIV/0!</v>
      </c>
      <c r="DM518" s="26" t="e">
        <f t="shared" si="2602"/>
        <v>#DIV/0!</v>
      </c>
      <c r="DN518" s="26" t="e">
        <f t="shared" si="2603"/>
        <v>#DIV/0!</v>
      </c>
      <c r="DO518" s="26" t="e">
        <f t="shared" si="2604"/>
        <v>#DIV/0!</v>
      </c>
      <c r="DP518" s="26"/>
      <c r="DQ518" s="26" t="e">
        <f t="shared" si="2605"/>
        <v>#DIV/0!</v>
      </c>
      <c r="DR518" s="26"/>
      <c r="DS518" s="26"/>
      <c r="DT518" s="26" t="e">
        <f t="shared" si="2606"/>
        <v>#DIV/0!</v>
      </c>
      <c r="DU518" s="26">
        <f t="shared" si="2607"/>
        <v>5.5308357617166404E-2</v>
      </c>
      <c r="DV518" s="26" t="e">
        <f t="shared" si="2608"/>
        <v>#DIV/0!</v>
      </c>
      <c r="DW518" s="26" t="e">
        <f t="shared" si="2609"/>
        <v>#DIV/0!</v>
      </c>
      <c r="DX518" s="26"/>
      <c r="DZ518" s="26" t="e">
        <f t="shared" si="2622"/>
        <v>#DIV/0!</v>
      </c>
      <c r="EA518" s="26">
        <f t="shared" si="2610"/>
        <v>1</v>
      </c>
      <c r="EB518" s="26">
        <f t="shared" si="2563"/>
        <v>1.2027529592026753</v>
      </c>
      <c r="ED518" s="26" t="e">
        <f t="shared" si="2583"/>
        <v>#DIV/0!</v>
      </c>
      <c r="EE518" s="26">
        <f t="shared" si="2584"/>
        <v>-4.0482427372598065E-2</v>
      </c>
      <c r="EF518" s="26" t="e">
        <f t="shared" si="2585"/>
        <v>#DIV/0!</v>
      </c>
      <c r="EG518" s="26" t="e">
        <f t="shared" si="2586"/>
        <v>#DIV/0!</v>
      </c>
      <c r="EH518" s="26"/>
      <c r="EJ518" s="26" t="e">
        <f t="shared" si="2587"/>
        <v>#DIV/0!</v>
      </c>
      <c r="EK518" s="26">
        <f t="shared" si="2611"/>
        <v>1</v>
      </c>
      <c r="EL518" s="26">
        <f t="shared" si="2564"/>
        <v>1.1798448928861105</v>
      </c>
      <c r="EO518" s="26" t="e">
        <f t="shared" si="2612"/>
        <v>#DIV/0!</v>
      </c>
      <c r="EP518" s="26">
        <f t="shared" si="2613"/>
        <v>4.024797702405377E-2</v>
      </c>
      <c r="EQ518" s="26" t="e">
        <f t="shared" si="2614"/>
        <v>#DIV/0!</v>
      </c>
      <c r="ER518" s="26" t="e">
        <f t="shared" si="2615"/>
        <v>#DIV/0!</v>
      </c>
      <c r="EU518" s="26" t="e">
        <f t="shared" si="2616"/>
        <v>#DIV/0!</v>
      </c>
      <c r="EV518" s="26">
        <f t="shared" si="2617"/>
        <v>1</v>
      </c>
      <c r="EW518" s="26">
        <f t="shared" si="2565"/>
        <v>1.1901245900194317</v>
      </c>
      <c r="EX518" s="26"/>
      <c r="EY518" s="26" t="e">
        <f t="shared" si="2588"/>
        <v>#DIV/0!</v>
      </c>
      <c r="EZ518" s="26">
        <f t="shared" si="2589"/>
        <v>1.3867536337208632E-2</v>
      </c>
      <c r="FA518" s="26" t="e">
        <f t="shared" si="2590"/>
        <v>#DIV/0!</v>
      </c>
      <c r="FB518" s="26" t="e">
        <f t="shared" si="2591"/>
        <v>#DIV/0!</v>
      </c>
      <c r="FC518" s="26"/>
      <c r="FD518" s="26"/>
      <c r="FE518" s="26" t="e">
        <f t="shared" si="2618"/>
        <v>#DIV/0!</v>
      </c>
      <c r="FF518" s="26">
        <f t="shared" si="2619"/>
        <v>1</v>
      </c>
      <c r="FG518" s="26">
        <f t="shared" si="2566"/>
        <v>0.99490222018598595</v>
      </c>
      <c r="FJ518" s="366">
        <f>[10]Total_Commercial_LMDI_UtilAdj!AF32</f>
        <v>1.0215236180547052</v>
      </c>
      <c r="FO518">
        <f t="shared" si="2592"/>
        <v>1.1928442559040963E-3</v>
      </c>
      <c r="FS518" s="26" t="e">
        <f t="shared" si="2593"/>
        <v>#DIV/0!</v>
      </c>
      <c r="FT518" s="26">
        <f t="shared" si="2620"/>
        <v>1</v>
      </c>
      <c r="FU518" s="26">
        <f t="shared" si="2567"/>
        <v>1.013976298613356</v>
      </c>
      <c r="FW518" s="26">
        <f t="shared" si="2568"/>
        <v>0.5591553369973965</v>
      </c>
      <c r="FY518" s="8">
        <f t="shared" si="2621"/>
        <v>17</v>
      </c>
      <c r="FZ518" t="b">
        <f t="shared" si="2594"/>
        <v>1</v>
      </c>
    </row>
    <row r="519" spans="1:182" x14ac:dyDescent="0.2">
      <c r="A519" t="s">
        <v>1072</v>
      </c>
      <c r="B519" s="364">
        <f t="shared" si="2595"/>
        <v>1967</v>
      </c>
      <c r="C519" s="42">
        <f t="shared" si="2541"/>
        <v>11639.868</v>
      </c>
      <c r="D519" s="42">
        <f t="shared" si="2541"/>
        <v>6899.3559999999998</v>
      </c>
      <c r="E519" s="42">
        <f t="shared" si="2541"/>
        <v>26603.802</v>
      </c>
      <c r="F519" s="42">
        <f t="shared" si="2541"/>
        <v>13752.127</v>
      </c>
      <c r="G519" s="42"/>
      <c r="H519" s="42">
        <f t="shared" si="2542"/>
        <v>58895.152999999998</v>
      </c>
      <c r="I519" s="364"/>
      <c r="J519" s="364"/>
      <c r="K519" s="525"/>
      <c r="L519" s="42">
        <f t="shared" si="2623"/>
        <v>11625.159384765126</v>
      </c>
      <c r="M519" s="42">
        <f t="shared" si="2543"/>
        <v>6899.2049999999999</v>
      </c>
      <c r="N519" s="42"/>
      <c r="O519" s="42"/>
      <c r="P519" s="42"/>
      <c r="Q519" s="42"/>
      <c r="R519" s="27"/>
      <c r="S519" s="27"/>
      <c r="T519" s="364"/>
      <c r="U519" s="364"/>
      <c r="V519" s="364"/>
      <c r="W519" s="364"/>
      <c r="X519" s="364"/>
      <c r="Y519" s="364"/>
      <c r="AA519" s="231"/>
      <c r="AB519" s="231">
        <f t="shared" si="2544"/>
        <v>40166.88589064408</v>
      </c>
      <c r="AC519" s="231"/>
      <c r="AD519" s="51"/>
      <c r="AE519" s="23"/>
      <c r="AF519" s="42">
        <f t="shared" si="2545"/>
        <v>4567.8</v>
      </c>
      <c r="AI519" s="267" t="e">
        <f t="shared" si="2546"/>
        <v>#DIV/0!</v>
      </c>
      <c r="AJ519" s="267">
        <f t="shared" si="2547"/>
        <v>171.76350237315771</v>
      </c>
      <c r="AK519" s="267"/>
      <c r="AL519" s="51" t="e">
        <f t="shared" si="2548"/>
        <v>#DIV/0!</v>
      </c>
      <c r="AO519" s="34">
        <f t="shared" si="2549"/>
        <v>0</v>
      </c>
      <c r="AP519" s="34">
        <f t="shared" si="2569"/>
        <v>12.893548973247514</v>
      </c>
      <c r="AR519" s="26"/>
      <c r="AS519" s="26">
        <f t="shared" si="2570"/>
        <v>0.87024069531766668</v>
      </c>
      <c r="AT519" s="26"/>
      <c r="AU519" s="26"/>
      <c r="AV519" s="26"/>
      <c r="AW519" s="26"/>
      <c r="AZ519" s="34"/>
      <c r="BA519" s="34">
        <f t="shared" si="2571"/>
        <v>8.7934861181847008</v>
      </c>
      <c r="BB519" s="34"/>
      <c r="BC519" s="34">
        <f t="shared" si="2572"/>
        <v>0</v>
      </c>
      <c r="BE519" s="34"/>
      <c r="BF519" s="26"/>
      <c r="BG519" s="26"/>
      <c r="BI519" s="51"/>
      <c r="BJ519" s="258">
        <f>[10]Total_Commercial_LMDI_UtilAdj!AG33</f>
        <v>0.85621830142770561</v>
      </c>
      <c r="BK519" s="51"/>
      <c r="BL519" s="51"/>
      <c r="BM519" s="364"/>
      <c r="BO519" s="364"/>
      <c r="BP519" s="258">
        <f>[10]Total_Commercial_LMDI_UtilAdj!AE33</f>
        <v>0.99602531434129382</v>
      </c>
      <c r="BQ519" s="364"/>
      <c r="BR519" s="51"/>
      <c r="BS519" s="364"/>
      <c r="CA519" s="83">
        <f t="shared" si="2573"/>
        <v>0.57448654903095164</v>
      </c>
      <c r="CB519" s="83">
        <f t="shared" si="2550"/>
        <v>1.3430151345031087</v>
      </c>
      <c r="CC519" s="83" t="str">
        <f t="shared" si="2551"/>
        <v>NA</v>
      </c>
      <c r="CD519" s="83" t="str">
        <f t="shared" si="2552"/>
        <v>NA</v>
      </c>
      <c r="CE519" s="83" t="str">
        <f t="shared" si="2553"/>
        <v>NA</v>
      </c>
      <c r="CF519" s="83" t="str">
        <f t="shared" si="2554"/>
        <v>NA</v>
      </c>
      <c r="CG519" s="84" t="str">
        <f t="shared" si="2574"/>
        <v xml:space="preserve">NA </v>
      </c>
      <c r="CH519" s="84" t="str">
        <f t="shared" si="2555"/>
        <v>NA</v>
      </c>
      <c r="CI519" s="9"/>
      <c r="CJ519" s="84" t="str">
        <f t="shared" si="2575"/>
        <v xml:space="preserve">NA </v>
      </c>
      <c r="CK519" s="26"/>
      <c r="CL519" s="87">
        <f t="shared" si="2556"/>
        <v>0</v>
      </c>
      <c r="CM519" s="87">
        <f t="shared" si="2576"/>
        <v>0</v>
      </c>
      <c r="CN519" s="92">
        <f t="shared" si="2577"/>
        <v>0</v>
      </c>
      <c r="CO519" s="92">
        <f t="shared" si="2578"/>
        <v>0</v>
      </c>
      <c r="CP519" s="5">
        <f t="shared" si="2557"/>
        <v>0</v>
      </c>
      <c r="CQ519" s="91">
        <f t="shared" si="2558"/>
        <v>0</v>
      </c>
      <c r="CR519" s="37" t="e">
        <f t="shared" si="2559"/>
        <v>#VALUE!</v>
      </c>
      <c r="CS519" t="e">
        <f t="shared" si="2560"/>
        <v>#VALUE!</v>
      </c>
      <c r="CT519" s="84" t="str">
        <f t="shared" si="2561"/>
        <v xml:space="preserve">NA </v>
      </c>
      <c r="CU519" s="205"/>
      <c r="CV519" s="244"/>
      <c r="CW519" s="5"/>
      <c r="CX519" s="26" t="e">
        <f t="shared" si="2579"/>
        <v>#DIV/0!</v>
      </c>
      <c r="CY519" s="26" t="e">
        <f t="shared" si="2580"/>
        <v>#DIV/0!</v>
      </c>
      <c r="CZ519" s="26" t="e">
        <f t="shared" si="2581"/>
        <v>#DIV/0!</v>
      </c>
      <c r="DA519" s="26" t="e">
        <f t="shared" si="2562"/>
        <v>#DIV/0!</v>
      </c>
      <c r="DB519" s="26"/>
      <c r="DC519" t="e">
        <f t="shared" si="2582"/>
        <v>#DIV/0!</v>
      </c>
      <c r="DE519" s="26" t="e">
        <f t="shared" si="2596"/>
        <v>#DIV/0!</v>
      </c>
      <c r="DF519" s="26" t="e">
        <f t="shared" si="2597"/>
        <v>#DIV/0!</v>
      </c>
      <c r="DG519" s="26" t="e">
        <f t="shared" si="2598"/>
        <v>#DIV/0!</v>
      </c>
      <c r="DH519" s="26" t="e">
        <f t="shared" si="2599"/>
        <v>#DIV/0!</v>
      </c>
      <c r="DI519" s="26"/>
      <c r="DJ519" s="26" t="e">
        <f t="shared" si="2600"/>
        <v>#DIV/0!</v>
      </c>
      <c r="DK519" s="26"/>
      <c r="DL519" s="26" t="e">
        <f t="shared" si="2601"/>
        <v>#DIV/0!</v>
      </c>
      <c r="DM519" s="26" t="e">
        <f t="shared" si="2602"/>
        <v>#DIV/0!</v>
      </c>
      <c r="DN519" s="26" t="e">
        <f t="shared" si="2603"/>
        <v>#DIV/0!</v>
      </c>
      <c r="DO519" s="26" t="e">
        <f t="shared" si="2604"/>
        <v>#DIV/0!</v>
      </c>
      <c r="DP519" s="26"/>
      <c r="DQ519" s="26" t="e">
        <f t="shared" si="2605"/>
        <v>#DIV/0!</v>
      </c>
      <c r="DR519" s="26"/>
      <c r="DS519" s="26"/>
      <c r="DT519" s="26" t="e">
        <f t="shared" si="2606"/>
        <v>#DIV/0!</v>
      </c>
      <c r="DU519" s="26">
        <f t="shared" si="2607"/>
        <v>6.3602890620195626E-2</v>
      </c>
      <c r="DV519" s="26" t="e">
        <f t="shared" si="2608"/>
        <v>#DIV/0!</v>
      </c>
      <c r="DW519" s="26" t="e">
        <f t="shared" si="2609"/>
        <v>#DIV/0!</v>
      </c>
      <c r="DX519" s="26"/>
      <c r="DZ519" s="26" t="e">
        <f t="shared" si="2622"/>
        <v>#DIV/0!</v>
      </c>
      <c r="EA519" s="26">
        <f t="shared" si="2610"/>
        <v>1</v>
      </c>
      <c r="EB519" s="26">
        <f t="shared" si="2563"/>
        <v>1.2027529592026753</v>
      </c>
      <c r="ED519" s="26" t="e">
        <f t="shared" si="2583"/>
        <v>#DIV/0!</v>
      </c>
      <c r="EE519" s="26">
        <f t="shared" si="2584"/>
        <v>-3.6054197677757157E-3</v>
      </c>
      <c r="EF519" s="26" t="e">
        <f t="shared" si="2585"/>
        <v>#DIV/0!</v>
      </c>
      <c r="EG519" s="26" t="e">
        <f t="shared" si="2586"/>
        <v>#DIV/0!</v>
      </c>
      <c r="EH519" s="26"/>
      <c r="EJ519" s="26" t="e">
        <f t="shared" si="2587"/>
        <v>#DIV/0!</v>
      </c>
      <c r="EK519" s="26">
        <f t="shared" si="2611"/>
        <v>1</v>
      </c>
      <c r="EL519" s="26">
        <f t="shared" si="2564"/>
        <v>1.1798448928861105</v>
      </c>
      <c r="EO519" s="26" t="e">
        <f t="shared" si="2612"/>
        <v>#DIV/0!</v>
      </c>
      <c r="EP519" s="26">
        <f t="shared" si="2613"/>
        <v>8.0267084961127416E-2</v>
      </c>
      <c r="EQ519" s="26" t="e">
        <f t="shared" si="2614"/>
        <v>#DIV/0!</v>
      </c>
      <c r="ER519" s="26" t="e">
        <f t="shared" si="2615"/>
        <v>#DIV/0!</v>
      </c>
      <c r="EU519" s="26" t="e">
        <f t="shared" si="2616"/>
        <v>#DIV/0!</v>
      </c>
      <c r="EV519" s="26">
        <f t="shared" si="2617"/>
        <v>1</v>
      </c>
      <c r="EW519" s="26">
        <f t="shared" si="2565"/>
        <v>1.1901245900194317</v>
      </c>
      <c r="EX519" s="26"/>
      <c r="EY519" s="26" t="e">
        <f t="shared" si="2588"/>
        <v>#DIV/0!</v>
      </c>
      <c r="EZ519" s="26">
        <f t="shared" si="2589"/>
        <v>-1.5596010102567214E-2</v>
      </c>
      <c r="FA519" s="26" t="e">
        <f t="shared" si="2590"/>
        <v>#DIV/0!</v>
      </c>
      <c r="FB519" s="26" t="e">
        <f t="shared" si="2591"/>
        <v>#DIV/0!</v>
      </c>
      <c r="FC519" s="26"/>
      <c r="FD519" s="26"/>
      <c r="FE519" s="26" t="e">
        <f t="shared" si="2618"/>
        <v>#DIV/0!</v>
      </c>
      <c r="FF519" s="26">
        <f t="shared" si="2619"/>
        <v>1</v>
      </c>
      <c r="FG519" s="26">
        <f t="shared" si="2566"/>
        <v>0.99490222018598595</v>
      </c>
      <c r="FJ519" s="366">
        <f>[10]Total_Commercial_LMDI_UtilAdj!AF33</f>
        <v>1.0204330252075258</v>
      </c>
      <c r="FO519">
        <f t="shared" si="2592"/>
        <v>-1.0681842383644755E-3</v>
      </c>
      <c r="FS519" s="26" t="e">
        <f t="shared" si="2593"/>
        <v>#DIV/0!</v>
      </c>
      <c r="FT519" s="26">
        <f t="shared" si="2620"/>
        <v>1</v>
      </c>
      <c r="FU519" s="26">
        <f t="shared" si="2567"/>
        <v>1.013976298613356</v>
      </c>
      <c r="FW519" s="26">
        <f t="shared" si="2568"/>
        <v>0.57448654903095164</v>
      </c>
      <c r="FY519" s="8">
        <f t="shared" si="2621"/>
        <v>18</v>
      </c>
      <c r="FZ519" t="b">
        <f t="shared" si="2594"/>
        <v>1</v>
      </c>
    </row>
    <row r="520" spans="1:182" x14ac:dyDescent="0.2">
      <c r="A520" t="s">
        <v>1072</v>
      </c>
      <c r="B520" s="364">
        <f t="shared" si="2595"/>
        <v>1968</v>
      </c>
      <c r="C520" s="42">
        <f t="shared" si="2541"/>
        <v>12336.928</v>
      </c>
      <c r="D520" s="42">
        <f t="shared" si="2541"/>
        <v>7329.1940000000004</v>
      </c>
      <c r="E520" s="42">
        <f t="shared" si="2541"/>
        <v>27869.286</v>
      </c>
      <c r="F520" s="42">
        <f t="shared" si="2541"/>
        <v>14865.832</v>
      </c>
      <c r="G520" s="42"/>
      <c r="H520" s="42">
        <f t="shared" si="2542"/>
        <v>62401.24</v>
      </c>
      <c r="I520" s="364"/>
      <c r="J520" s="364"/>
      <c r="K520" s="525"/>
      <c r="L520" s="42">
        <f t="shared" si="2623"/>
        <v>12324.160147071701</v>
      </c>
      <c r="M520" s="42">
        <f t="shared" si="2543"/>
        <v>7329.0310000000009</v>
      </c>
      <c r="N520" s="42"/>
      <c r="O520" s="42"/>
      <c r="P520" s="42"/>
      <c r="Q520" s="42"/>
      <c r="R520" s="27"/>
      <c r="S520" s="27"/>
      <c r="T520" s="364"/>
      <c r="U520" s="364"/>
      <c r="V520" s="364"/>
      <c r="W520" s="364"/>
      <c r="X520" s="364"/>
      <c r="Y520" s="364"/>
      <c r="AA520" s="231"/>
      <c r="AB520" s="231">
        <f t="shared" si="2544"/>
        <v>41119.338763690568</v>
      </c>
      <c r="AC520" s="231"/>
      <c r="AD520" s="51"/>
      <c r="AE520" s="23"/>
      <c r="AF520" s="42">
        <f t="shared" si="2545"/>
        <v>4792.3</v>
      </c>
      <c r="AI520" s="267" t="e">
        <f t="shared" si="2546"/>
        <v>#DIV/0!</v>
      </c>
      <c r="AJ520" s="267">
        <f t="shared" si="2547"/>
        <v>178.23805587242867</v>
      </c>
      <c r="AK520" s="267"/>
      <c r="AL520" s="51" t="e">
        <f t="shared" si="2548"/>
        <v>#DIV/0!</v>
      </c>
      <c r="AO520" s="34">
        <f t="shared" si="2549"/>
        <v>0</v>
      </c>
      <c r="AP520" s="34">
        <f t="shared" si="2569"/>
        <v>13.021146422385909</v>
      </c>
      <c r="AR520" s="26"/>
      <c r="AS520" s="26">
        <f t="shared" si="2570"/>
        <v>0.90304405494430129</v>
      </c>
      <c r="AT520" s="26"/>
      <c r="AU520" s="26"/>
      <c r="AV520" s="26"/>
      <c r="AW520" s="26"/>
      <c r="AZ520" s="34"/>
      <c r="BA520" s="34">
        <f t="shared" si="2571"/>
        <v>8.5802931293305029</v>
      </c>
      <c r="BB520" s="34"/>
      <c r="BC520" s="34">
        <f t="shared" si="2572"/>
        <v>0</v>
      </c>
      <c r="BE520" s="34"/>
      <c r="BF520" s="26"/>
      <c r="BG520" s="26"/>
      <c r="BI520" s="51"/>
      <c r="BJ520" s="258">
        <f>[10]Total_Commercial_LMDI_UtilAdj!AG34</f>
        <v>0.87798289458500822</v>
      </c>
      <c r="BK520" s="51"/>
      <c r="BL520" s="51"/>
      <c r="BM520" s="364"/>
      <c r="BO520" s="364"/>
      <c r="BP520" s="258">
        <f>[10]Total_Commercial_LMDI_UtilAdj!AE34</f>
        <v>1.0082795866847749</v>
      </c>
      <c r="BQ520" s="364"/>
      <c r="BR520" s="51"/>
      <c r="BS520" s="364"/>
      <c r="CA520" s="83">
        <f t="shared" si="2573"/>
        <v>0.60272163600005035</v>
      </c>
      <c r="CB520" s="83">
        <f t="shared" si="2550"/>
        <v>1.3563059131453907</v>
      </c>
      <c r="CC520" s="83" t="str">
        <f t="shared" si="2551"/>
        <v>NA</v>
      </c>
      <c r="CD520" s="83" t="str">
        <f t="shared" si="2552"/>
        <v>NA</v>
      </c>
      <c r="CE520" s="83" t="str">
        <f t="shared" si="2553"/>
        <v>NA</v>
      </c>
      <c r="CF520" s="83" t="str">
        <f t="shared" si="2554"/>
        <v>NA</v>
      </c>
      <c r="CG520" s="84" t="str">
        <f t="shared" si="2574"/>
        <v xml:space="preserve">NA </v>
      </c>
      <c r="CH520" s="84" t="str">
        <f t="shared" si="2555"/>
        <v>NA</v>
      </c>
      <c r="CI520" s="9"/>
      <c r="CJ520" s="84" t="str">
        <f t="shared" si="2575"/>
        <v xml:space="preserve">NA </v>
      </c>
      <c r="CK520" s="26"/>
      <c r="CL520" s="87">
        <f t="shared" si="2556"/>
        <v>0</v>
      </c>
      <c r="CM520" s="87">
        <f t="shared" si="2576"/>
        <v>0</v>
      </c>
      <c r="CN520" s="92">
        <f t="shared" si="2577"/>
        <v>0</v>
      </c>
      <c r="CO520" s="92">
        <f t="shared" si="2578"/>
        <v>0</v>
      </c>
      <c r="CP520" s="5">
        <f t="shared" si="2557"/>
        <v>0</v>
      </c>
      <c r="CQ520" s="91">
        <f t="shared" si="2558"/>
        <v>0</v>
      </c>
      <c r="CR520" s="37" t="e">
        <f t="shared" si="2559"/>
        <v>#VALUE!</v>
      </c>
      <c r="CS520" t="e">
        <f t="shared" si="2560"/>
        <v>#VALUE!</v>
      </c>
      <c r="CT520" s="84" t="str">
        <f t="shared" si="2561"/>
        <v xml:space="preserve">NA </v>
      </c>
      <c r="CU520" s="205"/>
      <c r="CV520" s="244"/>
      <c r="CW520" s="5"/>
      <c r="CX520" s="26" t="e">
        <f t="shared" si="2579"/>
        <v>#DIV/0!</v>
      </c>
      <c r="CY520" s="26" t="e">
        <f t="shared" si="2580"/>
        <v>#DIV/0!</v>
      </c>
      <c r="CZ520" s="26" t="e">
        <f t="shared" si="2581"/>
        <v>#DIV/0!</v>
      </c>
      <c r="DA520" s="26" t="e">
        <f t="shared" si="2562"/>
        <v>#DIV/0!</v>
      </c>
      <c r="DB520" s="26"/>
      <c r="DC520" t="e">
        <f t="shared" si="2582"/>
        <v>#DIV/0!</v>
      </c>
      <c r="DE520" s="26" t="e">
        <f t="shared" si="2596"/>
        <v>#DIV/0!</v>
      </c>
      <c r="DF520" s="26" t="e">
        <f t="shared" si="2597"/>
        <v>#DIV/0!</v>
      </c>
      <c r="DG520" s="26" t="e">
        <f t="shared" si="2598"/>
        <v>#DIV/0!</v>
      </c>
      <c r="DH520" s="26" t="e">
        <f t="shared" si="2599"/>
        <v>#DIV/0!</v>
      </c>
      <c r="DI520" s="26"/>
      <c r="DJ520" s="26" t="e">
        <f t="shared" si="2600"/>
        <v>#DIV/0!</v>
      </c>
      <c r="DK520" s="26"/>
      <c r="DL520" s="26" t="e">
        <f t="shared" si="2601"/>
        <v>#DIV/0!</v>
      </c>
      <c r="DM520" s="26" t="e">
        <f t="shared" si="2602"/>
        <v>#DIV/0!</v>
      </c>
      <c r="DN520" s="26" t="e">
        <f t="shared" si="2603"/>
        <v>#DIV/0!</v>
      </c>
      <c r="DO520" s="26" t="e">
        <f t="shared" si="2604"/>
        <v>#DIV/0!</v>
      </c>
      <c r="DP520" s="26"/>
      <c r="DQ520" s="26" t="e">
        <f t="shared" si="2605"/>
        <v>#DIV/0!</v>
      </c>
      <c r="DR520" s="26"/>
      <c r="DS520" s="26"/>
      <c r="DT520" s="26" t="e">
        <f t="shared" si="2606"/>
        <v>#DIV/0!</v>
      </c>
      <c r="DU520" s="26">
        <f t="shared" si="2607"/>
        <v>3.7001504871028872E-2</v>
      </c>
      <c r="DV520" s="26" t="e">
        <f t="shared" si="2608"/>
        <v>#DIV/0!</v>
      </c>
      <c r="DW520" s="26" t="e">
        <f t="shared" si="2609"/>
        <v>#DIV/0!</v>
      </c>
      <c r="DX520" s="26"/>
      <c r="DZ520" s="26" t="e">
        <f t="shared" si="2622"/>
        <v>#DIV/0!</v>
      </c>
      <c r="EA520" s="26">
        <f t="shared" si="2610"/>
        <v>1</v>
      </c>
      <c r="EB520" s="26">
        <f t="shared" si="2563"/>
        <v>1.2027529592026753</v>
      </c>
      <c r="ED520" s="26" t="e">
        <f t="shared" si="2583"/>
        <v>#DIV/0!</v>
      </c>
      <c r="EE520" s="26">
        <f t="shared" si="2584"/>
        <v>-2.4543156374059478E-2</v>
      </c>
      <c r="EF520" s="26" t="e">
        <f t="shared" si="2585"/>
        <v>#DIV/0!</v>
      </c>
      <c r="EG520" s="26" t="e">
        <f t="shared" si="2586"/>
        <v>#DIV/0!</v>
      </c>
      <c r="EH520" s="26"/>
      <c r="EJ520" s="26" t="e">
        <f t="shared" si="2587"/>
        <v>#DIV/0!</v>
      </c>
      <c r="EK520" s="26">
        <f t="shared" si="2611"/>
        <v>1</v>
      </c>
      <c r="EL520" s="26">
        <f t="shared" si="2564"/>
        <v>1.1798448928861105</v>
      </c>
      <c r="EO520" s="26" t="e">
        <f t="shared" si="2612"/>
        <v>#DIV/0!</v>
      </c>
      <c r="EP520" s="26">
        <f t="shared" si="2613"/>
        <v>2.5101742535161384E-2</v>
      </c>
      <c r="EQ520" s="26" t="e">
        <f t="shared" si="2614"/>
        <v>#DIV/0!</v>
      </c>
      <c r="ER520" s="26" t="e">
        <f t="shared" si="2615"/>
        <v>#DIV/0!</v>
      </c>
      <c r="EU520" s="26" t="e">
        <f t="shared" si="2616"/>
        <v>#DIV/0!</v>
      </c>
      <c r="EV520" s="26">
        <f t="shared" si="2617"/>
        <v>1</v>
      </c>
      <c r="EW520" s="26">
        <f t="shared" si="2565"/>
        <v>1.1901245900194317</v>
      </c>
      <c r="EX520" s="26"/>
      <c r="EY520" s="26" t="e">
        <f t="shared" si="2588"/>
        <v>#DIV/0!</v>
      </c>
      <c r="EZ520" s="26">
        <f t="shared" si="2589"/>
        <v>1.222810464789317E-2</v>
      </c>
      <c r="FA520" s="26" t="e">
        <f t="shared" si="2590"/>
        <v>#DIV/0!</v>
      </c>
      <c r="FB520" s="26" t="e">
        <f t="shared" si="2591"/>
        <v>#DIV/0!</v>
      </c>
      <c r="FC520" s="26"/>
      <c r="FD520" s="26"/>
      <c r="FE520" s="26" t="e">
        <f t="shared" si="2618"/>
        <v>#DIV/0!</v>
      </c>
      <c r="FF520" s="26">
        <f t="shared" si="2619"/>
        <v>1</v>
      </c>
      <c r="FG520" s="26">
        <f t="shared" si="2566"/>
        <v>0.99490222018598595</v>
      </c>
      <c r="FJ520" s="366">
        <f>[10]Total_Commercial_LMDI_UtilAdj!AF34</f>
        <v>1.0200980288685071</v>
      </c>
      <c r="FO520">
        <f t="shared" si="2592"/>
        <v>-3.2834231202617722E-4</v>
      </c>
      <c r="FS520" s="26" t="e">
        <f t="shared" si="2593"/>
        <v>#DIV/0!</v>
      </c>
      <c r="FT520" s="26">
        <f t="shared" si="2620"/>
        <v>1</v>
      </c>
      <c r="FU520" s="26">
        <f t="shared" si="2567"/>
        <v>1.013976298613356</v>
      </c>
      <c r="FW520" s="26">
        <f t="shared" si="2568"/>
        <v>0.60272163600005035</v>
      </c>
      <c r="FY520" s="8">
        <f t="shared" si="2621"/>
        <v>19</v>
      </c>
      <c r="FZ520" t="b">
        <f t="shared" si="2594"/>
        <v>1</v>
      </c>
    </row>
    <row r="521" spans="1:182" x14ac:dyDescent="0.2">
      <c r="A521" t="s">
        <v>1072</v>
      </c>
      <c r="B521" s="364">
        <f t="shared" si="2595"/>
        <v>1969</v>
      </c>
      <c r="C521" s="42">
        <f t="shared" ref="C521:F540" si="2624">C104</f>
        <v>13169.880999999999</v>
      </c>
      <c r="D521" s="42">
        <f t="shared" si="2624"/>
        <v>7833.4080000000004</v>
      </c>
      <c r="E521" s="42">
        <f t="shared" si="2624"/>
        <v>29086.665000000001</v>
      </c>
      <c r="F521" s="42">
        <f t="shared" si="2624"/>
        <v>15506.565000000001</v>
      </c>
      <c r="G521" s="42"/>
      <c r="H521" s="42">
        <f t="shared" si="2542"/>
        <v>65596.519</v>
      </c>
      <c r="I521" s="364"/>
      <c r="J521" s="364"/>
      <c r="K521" s="525"/>
      <c r="L521" s="42">
        <f t="shared" si="2623"/>
        <v>13156.526616567447</v>
      </c>
      <c r="M521" s="42">
        <f t="shared" si="2543"/>
        <v>7833.2190000000001</v>
      </c>
      <c r="N521" s="42"/>
      <c r="O521" s="42"/>
      <c r="P521" s="42"/>
      <c r="Q521" s="42"/>
      <c r="R521" s="27"/>
      <c r="S521" s="27"/>
      <c r="T521" s="364"/>
      <c r="U521" s="364"/>
      <c r="V521" s="364"/>
      <c r="W521" s="364"/>
      <c r="X521" s="364"/>
      <c r="Y521" s="364"/>
      <c r="AA521" s="231"/>
      <c r="AB521" s="231">
        <f t="shared" si="2544"/>
        <v>42169.102376586241</v>
      </c>
      <c r="AC521" s="231"/>
      <c r="AD521" s="51"/>
      <c r="AE521" s="23"/>
      <c r="AF521" s="42">
        <f t="shared" si="2545"/>
        <v>4942.1000000000004</v>
      </c>
      <c r="AI521" s="267" t="e">
        <f t="shared" si="2546"/>
        <v>#DIV/0!</v>
      </c>
      <c r="AJ521" s="267">
        <f t="shared" si="2547"/>
        <v>185.7573094643171</v>
      </c>
      <c r="AK521" s="267"/>
      <c r="AL521" s="51" t="e">
        <f t="shared" si="2548"/>
        <v>#DIV/0!</v>
      </c>
      <c r="AO521" s="34">
        <f t="shared" si="2549"/>
        <v>0</v>
      </c>
      <c r="AP521" s="34">
        <f t="shared" si="2569"/>
        <v>13.273005200218529</v>
      </c>
      <c r="AR521" s="26"/>
      <c r="AS521" s="26">
        <f t="shared" si="2570"/>
        <v>0.94114039312829401</v>
      </c>
      <c r="AT521" s="26"/>
      <c r="AU521" s="26"/>
      <c r="AV521" s="26"/>
      <c r="AW521" s="26"/>
      <c r="AZ521" s="34"/>
      <c r="BA521" s="34">
        <f t="shared" si="2571"/>
        <v>8.5326283111604866</v>
      </c>
      <c r="BB521" s="34"/>
      <c r="BC521" s="34">
        <f t="shared" si="2572"/>
        <v>0</v>
      </c>
      <c r="BE521" s="34"/>
      <c r="BF521" s="26"/>
      <c r="BG521" s="26"/>
      <c r="BI521" s="51"/>
      <c r="BJ521" s="258">
        <f>[10]Total_Commercial_LMDI_UtilAdj!AG35</f>
        <v>0.90941695788348498</v>
      </c>
      <c r="BK521" s="51"/>
      <c r="BL521" s="51"/>
      <c r="BM521" s="364"/>
      <c r="BO521" s="364"/>
      <c r="BP521" s="258">
        <f>[10]Total_Commercial_LMDI_UtilAdj!AE35</f>
        <v>1.0143412617301573</v>
      </c>
      <c r="BQ521" s="364"/>
      <c r="BR521" s="51"/>
      <c r="BS521" s="364"/>
      <c r="CA521" s="83">
        <f t="shared" si="2573"/>
        <v>0.62156179648099008</v>
      </c>
      <c r="CB521" s="83">
        <f t="shared" si="2550"/>
        <v>1.3825399741543876</v>
      </c>
      <c r="CC521" s="83" t="str">
        <f t="shared" si="2551"/>
        <v>NA</v>
      </c>
      <c r="CD521" s="83" t="str">
        <f t="shared" si="2552"/>
        <v>NA</v>
      </c>
      <c r="CE521" s="83" t="str">
        <f t="shared" si="2553"/>
        <v>NA</v>
      </c>
      <c r="CF521" s="83" t="str">
        <f t="shared" si="2554"/>
        <v>NA</v>
      </c>
      <c r="CG521" s="84" t="str">
        <f t="shared" si="2574"/>
        <v xml:space="preserve">NA </v>
      </c>
      <c r="CH521" s="84" t="str">
        <f t="shared" si="2555"/>
        <v>NA</v>
      </c>
      <c r="CI521" s="9"/>
      <c r="CJ521" s="84" t="str">
        <f t="shared" si="2575"/>
        <v xml:space="preserve">NA </v>
      </c>
      <c r="CK521" s="26"/>
      <c r="CL521" s="87">
        <f t="shared" si="2556"/>
        <v>0</v>
      </c>
      <c r="CM521" s="87">
        <f t="shared" si="2576"/>
        <v>0</v>
      </c>
      <c r="CN521" s="92">
        <f t="shared" si="2577"/>
        <v>0</v>
      </c>
      <c r="CO521" s="92">
        <f t="shared" si="2578"/>
        <v>0</v>
      </c>
      <c r="CP521" s="5">
        <f t="shared" si="2557"/>
        <v>0</v>
      </c>
      <c r="CQ521" s="91">
        <f t="shared" si="2558"/>
        <v>0</v>
      </c>
      <c r="CR521" s="37" t="e">
        <f t="shared" si="2559"/>
        <v>#VALUE!</v>
      </c>
      <c r="CS521" t="e">
        <f t="shared" si="2560"/>
        <v>#VALUE!</v>
      </c>
      <c r="CT521" s="84" t="str">
        <f t="shared" si="2561"/>
        <v xml:space="preserve">NA </v>
      </c>
      <c r="CU521" s="205"/>
      <c r="CV521" s="244"/>
      <c r="CW521" s="5"/>
      <c r="CX521" s="26" t="e">
        <f t="shared" si="2579"/>
        <v>#DIV/0!</v>
      </c>
      <c r="CY521" s="26" t="e">
        <f t="shared" si="2580"/>
        <v>#DIV/0!</v>
      </c>
      <c r="CZ521" s="26" t="e">
        <f t="shared" si="2581"/>
        <v>#DIV/0!</v>
      </c>
      <c r="DA521" s="26" t="e">
        <f t="shared" si="2562"/>
        <v>#DIV/0!</v>
      </c>
      <c r="DB521" s="26"/>
      <c r="DC521" t="e">
        <f t="shared" si="2582"/>
        <v>#DIV/0!</v>
      </c>
      <c r="DE521" s="26" t="e">
        <f t="shared" si="2596"/>
        <v>#DIV/0!</v>
      </c>
      <c r="DF521" s="26" t="e">
        <f t="shared" si="2597"/>
        <v>#DIV/0!</v>
      </c>
      <c r="DG521" s="26" t="e">
        <f t="shared" si="2598"/>
        <v>#DIV/0!</v>
      </c>
      <c r="DH521" s="26" t="e">
        <f t="shared" si="2599"/>
        <v>#DIV/0!</v>
      </c>
      <c r="DI521" s="26"/>
      <c r="DJ521" s="26" t="e">
        <f t="shared" si="2600"/>
        <v>#DIV/0!</v>
      </c>
      <c r="DK521" s="26"/>
      <c r="DL521" s="26" t="e">
        <f t="shared" si="2601"/>
        <v>#DIV/0!</v>
      </c>
      <c r="DM521" s="26" t="e">
        <f t="shared" si="2602"/>
        <v>#DIV/0!</v>
      </c>
      <c r="DN521" s="26" t="e">
        <f t="shared" si="2603"/>
        <v>#DIV/0!</v>
      </c>
      <c r="DO521" s="26" t="e">
        <f t="shared" si="2604"/>
        <v>#DIV/0!</v>
      </c>
      <c r="DP521" s="26"/>
      <c r="DQ521" s="26" t="e">
        <f t="shared" si="2605"/>
        <v>#DIV/0!</v>
      </c>
      <c r="DR521" s="26"/>
      <c r="DS521" s="26"/>
      <c r="DT521" s="26" t="e">
        <f t="shared" si="2606"/>
        <v>#DIV/0!</v>
      </c>
      <c r="DU521" s="26">
        <f t="shared" si="2607"/>
        <v>4.1320984589156645E-2</v>
      </c>
      <c r="DV521" s="26" t="e">
        <f t="shared" si="2608"/>
        <v>#DIV/0!</v>
      </c>
      <c r="DW521" s="26" t="e">
        <f t="shared" si="2609"/>
        <v>#DIV/0!</v>
      </c>
      <c r="DX521" s="26"/>
      <c r="DZ521" s="26" t="e">
        <f t="shared" si="2622"/>
        <v>#DIV/0!</v>
      </c>
      <c r="EA521" s="26">
        <f t="shared" si="2610"/>
        <v>1</v>
      </c>
      <c r="EB521" s="26">
        <f t="shared" si="2563"/>
        <v>1.2027529592026753</v>
      </c>
      <c r="ED521" s="26" t="e">
        <f t="shared" si="2583"/>
        <v>#DIV/0!</v>
      </c>
      <c r="EE521" s="26">
        <f t="shared" si="2584"/>
        <v>-5.5706375555962208E-3</v>
      </c>
      <c r="EF521" s="26" t="e">
        <f t="shared" si="2585"/>
        <v>#DIV/0!</v>
      </c>
      <c r="EG521" s="26" t="e">
        <f t="shared" si="2586"/>
        <v>#DIV/0!</v>
      </c>
      <c r="EH521" s="26"/>
      <c r="EJ521" s="26" t="e">
        <f t="shared" si="2587"/>
        <v>#DIV/0!</v>
      </c>
      <c r="EK521" s="26">
        <f t="shared" si="2611"/>
        <v>1</v>
      </c>
      <c r="EL521" s="26">
        <f t="shared" si="2564"/>
        <v>1.1798448928861105</v>
      </c>
      <c r="EO521" s="26" t="e">
        <f t="shared" si="2612"/>
        <v>#DIV/0!</v>
      </c>
      <c r="EP521" s="26">
        <f t="shared" si="2613"/>
        <v>3.5176577352877492E-2</v>
      </c>
      <c r="EQ521" s="26" t="e">
        <f t="shared" si="2614"/>
        <v>#DIV/0!</v>
      </c>
      <c r="ER521" s="26" t="e">
        <f t="shared" si="2615"/>
        <v>#DIV/0!</v>
      </c>
      <c r="EU521" s="26" t="e">
        <f t="shared" si="2616"/>
        <v>#DIV/0!</v>
      </c>
      <c r="EV521" s="26">
        <f t="shared" si="2617"/>
        <v>1</v>
      </c>
      <c r="EW521" s="26">
        <f t="shared" si="2565"/>
        <v>1.1901245900194317</v>
      </c>
      <c r="EX521" s="26"/>
      <c r="EY521" s="26" t="e">
        <f t="shared" si="2588"/>
        <v>#DIV/0!</v>
      </c>
      <c r="EZ521" s="26">
        <f t="shared" si="2589"/>
        <v>5.9938996457862652E-3</v>
      </c>
      <c r="FA521" s="26" t="e">
        <f t="shared" si="2590"/>
        <v>#DIV/0!</v>
      </c>
      <c r="FB521" s="26" t="e">
        <f t="shared" si="2591"/>
        <v>#DIV/0!</v>
      </c>
      <c r="FC521" s="26"/>
      <c r="FD521" s="26"/>
      <c r="FE521" s="26" t="e">
        <f t="shared" si="2618"/>
        <v>#DIV/0!</v>
      </c>
      <c r="FF521" s="26">
        <f t="shared" si="2619"/>
        <v>1</v>
      </c>
      <c r="FG521" s="26">
        <f t="shared" si="2566"/>
        <v>0.99490222018598595</v>
      </c>
      <c r="FJ521" s="366">
        <f>[10]Total_Commercial_LMDI_UtilAdj!AF35</f>
        <v>1.0202515729193813</v>
      </c>
      <c r="FO521">
        <f t="shared" si="2592"/>
        <v>1.5050759049288574E-4</v>
      </c>
      <c r="FS521" s="26" t="e">
        <f t="shared" si="2593"/>
        <v>#DIV/0!</v>
      </c>
      <c r="FT521" s="26">
        <f t="shared" si="2620"/>
        <v>1</v>
      </c>
      <c r="FU521" s="37">
        <f t="shared" si="2567"/>
        <v>1.013976298613356</v>
      </c>
      <c r="FW521" s="26">
        <f t="shared" si="2568"/>
        <v>0.62156179648099008</v>
      </c>
      <c r="FY521" s="8">
        <f t="shared" si="2621"/>
        <v>20</v>
      </c>
      <c r="FZ521" t="b">
        <f t="shared" si="2594"/>
        <v>1</v>
      </c>
    </row>
    <row r="522" spans="1:182" x14ac:dyDescent="0.2">
      <c r="A522" t="s">
        <v>1072</v>
      </c>
      <c r="B522" s="364">
        <f t="shared" si="2595"/>
        <v>1970</v>
      </c>
      <c r="C522" s="42">
        <f t="shared" si="2624"/>
        <v>13766.472</v>
      </c>
      <c r="D522" s="42">
        <f t="shared" si="2624"/>
        <v>8346.4789999999994</v>
      </c>
      <c r="E522" s="42">
        <f t="shared" si="2624"/>
        <v>29605.448</v>
      </c>
      <c r="F522" s="42">
        <f t="shared" si="2624"/>
        <v>16098.307000000001</v>
      </c>
      <c r="G522" s="42"/>
      <c r="H522" s="42">
        <f t="shared" si="2542"/>
        <v>67816.706000000006</v>
      </c>
      <c r="I522" s="364"/>
      <c r="J522" s="364"/>
      <c r="K522" s="525"/>
      <c r="L522" s="42">
        <f t="shared" si="2623"/>
        <v>13729.716421376597</v>
      </c>
      <c r="M522" s="42">
        <f t="shared" si="2543"/>
        <v>8346.4789999999994</v>
      </c>
      <c r="N522" s="42">
        <f t="shared" ref="N522:O541" si="2625">N105</f>
        <v>23986.959975373367</v>
      </c>
      <c r="O522" s="42">
        <f t="shared" si="2625"/>
        <v>15134.086036861363</v>
      </c>
      <c r="P522" s="42"/>
      <c r="Q522" s="42">
        <f t="shared" ref="Q522:Q569" si="2626">SUM(L522:O522)</f>
        <v>61197.241433611329</v>
      </c>
      <c r="R522" s="27"/>
      <c r="S522" s="27"/>
      <c r="T522" s="51">
        <f t="shared" ref="T522:T569" si="2627">L522/C522</f>
        <v>0.99733006549365721</v>
      </c>
      <c r="U522" s="51">
        <f t="shared" ref="U522:U569" si="2628">M522/D522</f>
        <v>1</v>
      </c>
      <c r="V522" s="51">
        <f t="shared" ref="V522:V569" si="2629">N522/E522</f>
        <v>0.81022114495188069</v>
      </c>
      <c r="W522" s="51">
        <f t="shared" ref="W522:W569" si="2630">O522/F522</f>
        <v>0.94010420082443213</v>
      </c>
      <c r="X522" s="51"/>
      <c r="Y522" s="51">
        <f t="shared" ref="Y522:Y569" si="2631">Q522/H522</f>
        <v>0.90239183002505785</v>
      </c>
      <c r="AA522" s="231">
        <f t="shared" ref="AA522:AA569" si="2632">AA105</f>
        <v>63443</v>
      </c>
      <c r="AB522" s="231">
        <f t="shared" si="2544"/>
        <v>43217.587378911085</v>
      </c>
      <c r="AC522" s="231">
        <f t="shared" ref="AC522:AD541" si="2633">AC105</f>
        <v>1381.4295529538467</v>
      </c>
      <c r="AD522" s="277">
        <f t="shared" si="2633"/>
        <v>0.68193706834026513</v>
      </c>
      <c r="AE522" s="23"/>
      <c r="AF522" s="42">
        <f t="shared" si="2545"/>
        <v>4951.3</v>
      </c>
      <c r="AI522" s="267">
        <f t="shared" si="2546"/>
        <v>216.41026466870414</v>
      </c>
      <c r="AJ522" s="267">
        <f t="shared" si="2547"/>
        <v>193.12690749768313</v>
      </c>
      <c r="AK522" s="267">
        <f t="shared" ref="AK522:AK569" si="2634">N522/AC522</f>
        <v>17.363867686255272</v>
      </c>
      <c r="AL522" s="51">
        <f t="shared" si="2548"/>
        <v>22.192789832785465</v>
      </c>
      <c r="AO522" s="34">
        <f t="shared" si="2549"/>
        <v>12.359833060733813</v>
      </c>
      <c r="AP522" s="34">
        <f t="shared" si="2569"/>
        <v>13.69674752085311</v>
      </c>
      <c r="AR522" s="26">
        <f t="shared" ref="AR522:AR563" si="2635">AI522/AI$537</f>
        <v>1.1731872531039036</v>
      </c>
      <c r="AS522" s="26">
        <f t="shared" si="2570"/>
        <v>0.9784785006316864</v>
      </c>
      <c r="AT522" s="26">
        <f>AK522/AK$537</f>
        <v>1.4034056088964266</v>
      </c>
      <c r="AU522" s="26">
        <f>AL522/AL$537</f>
        <v>1.1450058440995639</v>
      </c>
      <c r="AV522" s="26"/>
      <c r="AW522" s="26">
        <f t="shared" ref="AW522:AW563" si="2636">AO522/AO$537</f>
        <v>1.4190619363189325</v>
      </c>
      <c r="AZ522" s="34">
        <f t="shared" ref="AZ522:AZ557" si="2637">AA522/$AF522</f>
        <v>12.813402540746875</v>
      </c>
      <c r="BA522" s="34">
        <f t="shared" si="2571"/>
        <v>8.7285333910106608</v>
      </c>
      <c r="BB522" s="34">
        <f t="shared" ref="BB522:BB557" si="2638">AC522/$AF522</f>
        <v>0.27900340374322841</v>
      </c>
      <c r="BC522" s="34">
        <f t="shared" si="2572"/>
        <v>1.3772889308671766E-4</v>
      </c>
      <c r="BE522" s="34"/>
      <c r="BF522" s="26"/>
      <c r="BG522" s="26"/>
      <c r="BI522" s="51">
        <f>[11]Residential_Total_LMDI_UtilAdj!AG36</f>
        <v>1.2114419824751239</v>
      </c>
      <c r="BJ522" s="258">
        <f>[10]Total_Commercial_LMDI_UtilAdj!AG36</f>
        <v>0.9393851189633462</v>
      </c>
      <c r="BK522" s="51">
        <f>[12]Industrial_Total_LMDI_UtilAdj!AG36</f>
        <v>1.3021963656943834</v>
      </c>
      <c r="BL522" s="258">
        <f t="shared" ref="BL522:BL569" si="2639">BL105</f>
        <v>1.1934927904002204</v>
      </c>
      <c r="BM522" s="364"/>
      <c r="BO522" s="51">
        <f>[11]Residential_Total_LMDI_UtilAdj!AE36</f>
        <v>0.94770894702953057</v>
      </c>
      <c r="BP522" s="258">
        <f>[10]Total_Commercial_LMDI_UtilAdj!AE36</f>
        <v>1.0154285685822035</v>
      </c>
      <c r="BQ522" s="51">
        <f>[12]Industrial_Total_LMDI_UtilAdj!AE36</f>
        <v>1.0623777757818342</v>
      </c>
      <c r="BR522" s="258">
        <f t="shared" ref="BR522:BR569" si="2640">BR105</f>
        <v>0.95937390934351829</v>
      </c>
      <c r="BS522" s="364"/>
      <c r="CA522" s="83">
        <f t="shared" si="2573"/>
        <v>0.62271886908729612</v>
      </c>
      <c r="CB522" s="83">
        <f t="shared" si="2550"/>
        <v>1.4266777325731523</v>
      </c>
      <c r="CC522" s="83">
        <f t="shared" si="2551"/>
        <v>1.4190619363189325</v>
      </c>
      <c r="CD522" s="83">
        <f t="shared" si="2552"/>
        <v>1.1798448928861105</v>
      </c>
      <c r="CE522" s="83">
        <f t="shared" si="2553"/>
        <v>0.99490222018598595</v>
      </c>
      <c r="CF522" s="83">
        <f t="shared" si="2554"/>
        <v>1.1922522530829827</v>
      </c>
      <c r="CG522" s="84">
        <f t="shared" si="2574"/>
        <v>0.88367648414643141</v>
      </c>
      <c r="CH522" s="84">
        <f t="shared" si="2555"/>
        <v>0.88367664414935432</v>
      </c>
      <c r="CI522" s="9"/>
      <c r="CJ522" s="84">
        <f t="shared" si="2575"/>
        <v>1.1738303034074882</v>
      </c>
      <c r="CK522" s="26"/>
      <c r="CL522" s="87">
        <f t="shared" si="2556"/>
        <v>1.8446311343702098</v>
      </c>
      <c r="CM522" s="87">
        <f t="shared" si="2576"/>
        <v>4.2977416607173158E-3</v>
      </c>
      <c r="CN522" s="92">
        <f t="shared" si="2577"/>
        <v>1</v>
      </c>
      <c r="CO522" s="92">
        <f t="shared" si="2578"/>
        <v>1</v>
      </c>
      <c r="CP522" s="5">
        <f t="shared" si="2557"/>
        <v>1</v>
      </c>
      <c r="CQ522" s="91">
        <f t="shared" si="2558"/>
        <v>1</v>
      </c>
      <c r="CR522" s="37">
        <f>CA522*CD522*CE522*CF522*FU522</f>
        <v>0.88367648414643141</v>
      </c>
      <c r="CS522">
        <f t="shared" si="2560"/>
        <v>1.1738303034074882</v>
      </c>
      <c r="CT522" s="84">
        <f t="shared" si="2561"/>
        <v>1.2027529592026753</v>
      </c>
      <c r="CU522" s="205"/>
      <c r="CV522" s="244"/>
      <c r="CW522" s="5"/>
      <c r="CX522" s="26">
        <f t="shared" si="2579"/>
        <v>0.22435188416574334</v>
      </c>
      <c r="CY522" s="26">
        <f t="shared" si="2580"/>
        <v>0.13638652338691637</v>
      </c>
      <c r="CZ522" s="26">
        <f t="shared" si="2581"/>
        <v>0.39196145795877363</v>
      </c>
      <c r="DA522" s="26">
        <f t="shared" si="2562"/>
        <v>0.24730013448856661</v>
      </c>
      <c r="DB522" s="26"/>
      <c r="DC522">
        <f t="shared" si="2582"/>
        <v>1</v>
      </c>
      <c r="DE522" s="26" t="e">
        <f t="shared" si="2596"/>
        <v>#DIV/0!</v>
      </c>
      <c r="DF522" s="26" t="e">
        <f t="shared" si="2597"/>
        <v>#DIV/0!</v>
      </c>
      <c r="DG522" s="26" t="e">
        <f t="shared" si="2598"/>
        <v>#DIV/0!</v>
      </c>
      <c r="DH522" s="26" t="e">
        <f t="shared" si="2599"/>
        <v>#DIV/0!</v>
      </c>
      <c r="DI522" s="26"/>
      <c r="DJ522" s="26" t="e">
        <f t="shared" si="2600"/>
        <v>#DIV/0!</v>
      </c>
      <c r="DK522" s="26"/>
      <c r="DL522" s="26" t="e">
        <f t="shared" si="2601"/>
        <v>#DIV/0!</v>
      </c>
      <c r="DM522" s="26" t="e">
        <f t="shared" si="2602"/>
        <v>#DIV/0!</v>
      </c>
      <c r="DN522" s="26" t="e">
        <f t="shared" si="2603"/>
        <v>#DIV/0!</v>
      </c>
      <c r="DO522" s="26" t="e">
        <f t="shared" si="2604"/>
        <v>#DIV/0!</v>
      </c>
      <c r="DP522" s="26"/>
      <c r="DQ522" s="26" t="e">
        <f t="shared" si="2605"/>
        <v>#DIV/0!</v>
      </c>
      <c r="DR522" s="26"/>
      <c r="DS522" s="26"/>
      <c r="DT522" s="26" t="e">
        <f t="shared" si="2606"/>
        <v>#DIV/0!</v>
      </c>
      <c r="DU522" s="26">
        <f t="shared" si="2607"/>
        <v>3.890649070375609E-2</v>
      </c>
      <c r="DV522" s="26" t="e">
        <f t="shared" si="2608"/>
        <v>#DIV/0!</v>
      </c>
      <c r="DW522" s="26" t="e">
        <f t="shared" si="2609"/>
        <v>#DIV/0!</v>
      </c>
      <c r="DX522" s="26"/>
      <c r="DZ522" s="26" t="e">
        <f t="shared" si="2622"/>
        <v>#DIV/0!</v>
      </c>
      <c r="EA522" s="26">
        <f t="shared" si="2610"/>
        <v>1</v>
      </c>
      <c r="EB522" s="26">
        <f t="shared" si="2563"/>
        <v>1.2027529592026753</v>
      </c>
      <c r="ED522" s="26" t="e">
        <f t="shared" si="2583"/>
        <v>#DIV/0!</v>
      </c>
      <c r="EE522" s="26">
        <f t="shared" si="2584"/>
        <v>2.2699919672397702E-2</v>
      </c>
      <c r="EF522" s="26" t="e">
        <f t="shared" si="2585"/>
        <v>#DIV/0!</v>
      </c>
      <c r="EG522" s="26" t="e">
        <f t="shared" si="2586"/>
        <v>#DIV/0!</v>
      </c>
      <c r="EH522" s="26"/>
      <c r="EJ522" s="26" t="e">
        <f t="shared" si="2587"/>
        <v>#DIV/0!</v>
      </c>
      <c r="EK522" s="26">
        <f t="shared" si="2611"/>
        <v>1</v>
      </c>
      <c r="EL522" s="26">
        <f t="shared" si="2564"/>
        <v>1.1798448928861105</v>
      </c>
      <c r="EO522" s="26" t="e">
        <f t="shared" si="2612"/>
        <v>#DIV/0!</v>
      </c>
      <c r="EP522" s="26">
        <f t="shared" si="2613"/>
        <v>3.2421843917298541E-2</v>
      </c>
      <c r="EQ522" s="26" t="e">
        <f t="shared" si="2614"/>
        <v>#DIV/0!</v>
      </c>
      <c r="ER522" s="26" t="e">
        <f t="shared" si="2615"/>
        <v>#DIV/0!</v>
      </c>
      <c r="EU522" s="26" t="e">
        <f t="shared" si="2616"/>
        <v>#DIV/0!</v>
      </c>
      <c r="EV522" s="26">
        <f t="shared" si="2617"/>
        <v>1</v>
      </c>
      <c r="EW522" s="26">
        <f>EV522/EV$537</f>
        <v>1.1922522530829827</v>
      </c>
      <c r="EX522" s="26"/>
      <c r="EY522" s="26" t="e">
        <f t="shared" si="2588"/>
        <v>#DIV/0!</v>
      </c>
      <c r="EZ522" s="26">
        <f t="shared" si="2589"/>
        <v>1.0713598554973711E-3</v>
      </c>
      <c r="FA522" s="26" t="e">
        <f t="shared" si="2590"/>
        <v>#DIV/0!</v>
      </c>
      <c r="FB522" s="26" t="e">
        <f t="shared" si="2591"/>
        <v>#DIV/0!</v>
      </c>
      <c r="FC522" s="26"/>
      <c r="FD522" s="26"/>
      <c r="FE522" s="26" t="e">
        <f t="shared" si="2618"/>
        <v>#DIV/0!</v>
      </c>
      <c r="FF522" s="26">
        <f t="shared" si="2619"/>
        <v>1</v>
      </c>
      <c r="FG522" s="26">
        <f t="shared" si="2566"/>
        <v>0.99490222018598595</v>
      </c>
      <c r="FI522" s="366">
        <f>[11]Residential_Total_LMDI_UtilAdj!AF36</f>
        <v>1.0218560837703483</v>
      </c>
      <c r="FJ522" s="366">
        <f>[10]Total_Commercial_LMDI_UtilAdj!AF36</f>
        <v>1.025789462995975</v>
      </c>
      <c r="FK522" s="366">
        <f>[12]Industrial_Total_LMDI_UtilAdj!AF36</f>
        <v>1.0144426909402173</v>
      </c>
      <c r="FL522" s="253">
        <v>1</v>
      </c>
      <c r="FM522" s="253"/>
      <c r="FO522">
        <f t="shared" si="2592"/>
        <v>5.413286930960509E-3</v>
      </c>
      <c r="FS522" s="26" t="e">
        <f t="shared" ref="FS522:FS563" si="2641">EXP(SUMPRODUCT($DL522:$DO522,FN522:FQ522))</f>
        <v>#DIV/0!</v>
      </c>
      <c r="FT522" s="26">
        <f t="shared" ref="FT522:FT563" si="2642">IF(ISERR(FS522),FT521,FS522*FT521)</f>
        <v>1</v>
      </c>
      <c r="FU522" s="37">
        <f t="shared" ref="FU522:FU563" si="2643">FT522/FT$537</f>
        <v>1.013976298613356</v>
      </c>
      <c r="FW522" s="26">
        <f t="shared" si="2568"/>
        <v>0.62271886908729612</v>
      </c>
      <c r="FY522" s="8">
        <f t="shared" si="2621"/>
        <v>21</v>
      </c>
      <c r="FZ522" t="b">
        <f t="shared" si="2594"/>
        <v>1</v>
      </c>
    </row>
    <row r="523" spans="1:182" x14ac:dyDescent="0.2">
      <c r="A523" t="s">
        <v>1072</v>
      </c>
      <c r="B523" s="364">
        <f t="shared" si="2595"/>
        <v>1971</v>
      </c>
      <c r="C523" s="42">
        <f t="shared" si="2624"/>
        <v>14246.924999999999</v>
      </c>
      <c r="D523" s="42">
        <f t="shared" si="2624"/>
        <v>8721.1409999999996</v>
      </c>
      <c r="E523" s="42">
        <f t="shared" si="2624"/>
        <v>29562.393</v>
      </c>
      <c r="F523" s="42">
        <f t="shared" si="2624"/>
        <v>16730.12</v>
      </c>
      <c r="G523" s="42"/>
      <c r="H523" s="42">
        <f t="shared" si="2542"/>
        <v>69260.578999999998</v>
      </c>
      <c r="I523" s="364"/>
      <c r="J523" s="364"/>
      <c r="K523" s="525"/>
      <c r="L523" s="42">
        <f t="shared" si="2623"/>
        <v>14212.107241854186</v>
      </c>
      <c r="M523" s="42">
        <f t="shared" si="2543"/>
        <v>8721.14</v>
      </c>
      <c r="N523" s="42">
        <f t="shared" si="2625"/>
        <v>24200.213306679314</v>
      </c>
      <c r="O523" s="42">
        <f t="shared" si="2625"/>
        <v>15845.497142715329</v>
      </c>
      <c r="P523" s="42"/>
      <c r="Q523" s="42">
        <f t="shared" si="2626"/>
        <v>62978.957691248834</v>
      </c>
      <c r="R523" s="27"/>
      <c r="S523" s="27"/>
      <c r="T523" s="51">
        <f t="shared" si="2627"/>
        <v>0.99755612118784842</v>
      </c>
      <c r="U523" s="51">
        <f t="shared" si="2628"/>
        <v>0.99999988533610451</v>
      </c>
      <c r="V523" s="51">
        <f t="shared" si="2629"/>
        <v>0.81861482954642117</v>
      </c>
      <c r="W523" s="51">
        <f t="shared" si="2630"/>
        <v>0.94712393830500496</v>
      </c>
      <c r="X523" s="51"/>
      <c r="Y523" s="51">
        <f t="shared" si="2631"/>
        <v>0.90930452214742297</v>
      </c>
      <c r="AA523" s="231">
        <f t="shared" si="2632"/>
        <v>65211.199999999997</v>
      </c>
      <c r="AB523" s="231">
        <f t="shared" si="2544"/>
        <v>44196.531411053329</v>
      </c>
      <c r="AC523" s="231">
        <f t="shared" si="2633"/>
        <v>1409.762699457305</v>
      </c>
      <c r="AD523" s="277">
        <f t="shared" si="2633"/>
        <v>0.71329863034206265</v>
      </c>
      <c r="AE523" s="23"/>
      <c r="AF523" s="42">
        <f t="shared" si="2545"/>
        <v>5114.3</v>
      </c>
      <c r="AI523" s="267">
        <f t="shared" si="2546"/>
        <v>217.9396674475272</v>
      </c>
      <c r="AJ523" s="267">
        <f t="shared" si="2547"/>
        <v>197.32634488639727</v>
      </c>
      <c r="AK523" s="267">
        <f t="shared" si="2634"/>
        <v>17.166160883668795</v>
      </c>
      <c r="AL523" s="51">
        <f t="shared" si="2548"/>
        <v>22.21439446072764</v>
      </c>
      <c r="AO523" s="34">
        <f t="shared" si="2549"/>
        <v>12.314286938828154</v>
      </c>
      <c r="AP523" s="34">
        <f t="shared" si="2569"/>
        <v>13.542533484543338</v>
      </c>
      <c r="AR523" s="26">
        <f t="shared" si="2635"/>
        <v>1.1814783378531584</v>
      </c>
      <c r="AS523" s="26">
        <f t="shared" si="2570"/>
        <v>0.99975497242345346</v>
      </c>
      <c r="AT523" s="26">
        <f t="shared" ref="AT523:AT563" si="2644">AK523/AK$537</f>
        <v>1.3874262867384679</v>
      </c>
      <c r="AU523" s="26">
        <f t="shared" ref="AU523:AU563" si="2645">AL523/AL$537</f>
        <v>1.1461205045563958</v>
      </c>
      <c r="AV523" s="26"/>
      <c r="AW523" s="26">
        <f t="shared" si="2636"/>
        <v>1.4138326773454764</v>
      </c>
      <c r="AZ523" s="34">
        <f t="shared" si="2637"/>
        <v>12.750757679447823</v>
      </c>
      <c r="BA523" s="34">
        <f t="shared" si="2571"/>
        <v>8.6417557458602996</v>
      </c>
      <c r="BB523" s="34">
        <f t="shared" si="2638"/>
        <v>0.27565115449960015</v>
      </c>
      <c r="BC523" s="34">
        <f t="shared" si="2572"/>
        <v>1.394714096439518E-4</v>
      </c>
      <c r="BE523" s="34"/>
      <c r="BF523" s="26"/>
      <c r="BG523" s="26"/>
      <c r="BI523" s="51">
        <f>[11]Residential_Total_LMDI_UtilAdj!AG37</f>
        <v>1.2389602228209167</v>
      </c>
      <c r="BJ523" s="258">
        <f>[10]Total_Commercial_LMDI_UtilAdj!AG37</f>
        <v>0.97196591242850761</v>
      </c>
      <c r="BK523" s="51">
        <f>[12]Industrial_Total_LMDI_UtilAdj!AG37</f>
        <v>1.2976929457695516</v>
      </c>
      <c r="BL523" s="258">
        <f t="shared" si="2639"/>
        <v>1.1820648969358265</v>
      </c>
      <c r="BM523" s="364"/>
      <c r="BO523" s="51">
        <f>[11]Residential_Total_LMDI_UtilAdj!AE37</f>
        <v>0.93402575279320055</v>
      </c>
      <c r="BP523" s="258">
        <f>[10]Total_Commercial_LMDI_UtilAdj!AE37</f>
        <v>1.0038165834850246</v>
      </c>
      <c r="BQ523" s="51">
        <f>[12]Industrial_Total_LMDI_UtilAdj!AE37</f>
        <v>1.0545803315688396</v>
      </c>
      <c r="BR523" s="258">
        <f t="shared" si="2640"/>
        <v>0.96959186211128767</v>
      </c>
      <c r="BS523" s="364"/>
      <c r="CA523" s="83">
        <f t="shared" si="2573"/>
        <v>0.64321917722076194</v>
      </c>
      <c r="CB523" s="83">
        <f t="shared" si="2550"/>
        <v>1.4106145225798008</v>
      </c>
      <c r="CC523" s="83">
        <f t="shared" si="2551"/>
        <v>1.4138326773454764</v>
      </c>
      <c r="CD523" s="83">
        <f t="shared" si="2552"/>
        <v>1.1750983517791704</v>
      </c>
      <c r="CE523" s="83">
        <f t="shared" si="2553"/>
        <v>0.98987139970597815</v>
      </c>
      <c r="CF523" s="83">
        <f t="shared" si="2554"/>
        <v>1.1994215856443036</v>
      </c>
      <c r="CG523" s="84">
        <f t="shared" si="2574"/>
        <v>0.90940417962491282</v>
      </c>
      <c r="CH523" s="84">
        <f t="shared" si="2555"/>
        <v>0.90940429144998436</v>
      </c>
      <c r="CI523" s="9"/>
      <c r="CJ523" s="84">
        <f t="shared" si="2575"/>
        <v>1.1631962502678352</v>
      </c>
      <c r="CK523" s="26"/>
      <c r="CL523" s="87">
        <f t="shared" si="2556"/>
        <v>1.8782765526293712</v>
      </c>
      <c r="CM523" s="87">
        <f t="shared" si="2576"/>
        <v>4.2362636917837046E-3</v>
      </c>
      <c r="CN523" s="92">
        <f t="shared" si="2577"/>
        <v>1</v>
      </c>
      <c r="CO523" s="92">
        <f t="shared" si="2578"/>
        <v>1</v>
      </c>
      <c r="CP523" s="5">
        <f t="shared" si="2557"/>
        <v>1</v>
      </c>
      <c r="CQ523" s="91">
        <f t="shared" si="2558"/>
        <v>1</v>
      </c>
      <c r="CR523" s="37">
        <f t="shared" ref="CR523:CR560" si="2646">CA523*CD523*CE523*CF523*FU523</f>
        <v>0.90940417962491282</v>
      </c>
      <c r="CS523">
        <f t="shared" si="2560"/>
        <v>1.1631962502678352</v>
      </c>
      <c r="CT523" s="84">
        <f t="shared" si="2561"/>
        <v>1.2031611440904908</v>
      </c>
      <c r="CU523" s="205"/>
      <c r="CV523" s="244"/>
      <c r="CW523" s="5"/>
      <c r="CX523" s="26">
        <f t="shared" si="2579"/>
        <v>0.22566437684676088</v>
      </c>
      <c r="CY523" s="26">
        <f t="shared" si="2580"/>
        <v>0.13847704566269498</v>
      </c>
      <c r="CZ523" s="26">
        <f t="shared" si="2581"/>
        <v>0.38425871424102698</v>
      </c>
      <c r="DA523" s="26">
        <f t="shared" si="2562"/>
        <v>0.25159986324951711</v>
      </c>
      <c r="DB523" s="26"/>
      <c r="DC523">
        <f t="shared" si="2582"/>
        <v>1</v>
      </c>
      <c r="DE523" s="26">
        <f t="shared" si="2596"/>
        <v>0.22500749251413796</v>
      </c>
      <c r="DF523" s="26">
        <f t="shared" si="2597"/>
        <v>0.13742913451264568</v>
      </c>
      <c r="DG523" s="26">
        <f t="shared" si="2598"/>
        <v>0.38809734619674963</v>
      </c>
      <c r="DH523" s="26">
        <f t="shared" si="2599"/>
        <v>0.24944382260335707</v>
      </c>
      <c r="DI523" s="26"/>
      <c r="DJ523" s="26">
        <f t="shared" si="2600"/>
        <v>0.99997779582689028</v>
      </c>
      <c r="DK523" s="26"/>
      <c r="DL523" s="26">
        <f t="shared" si="2601"/>
        <v>0.22501248873038956</v>
      </c>
      <c r="DM523" s="26">
        <f t="shared" si="2602"/>
        <v>0.13743218608069627</v>
      </c>
      <c r="DN523" s="26">
        <f t="shared" si="2603"/>
        <v>0.38810596376875406</v>
      </c>
      <c r="DO523" s="26">
        <f t="shared" si="2604"/>
        <v>0.24944936142016014</v>
      </c>
      <c r="DP523" s="26"/>
      <c r="DQ523" s="26">
        <f t="shared" si="2605"/>
        <v>1</v>
      </c>
      <c r="DR523" s="26"/>
      <c r="DS523" s="26"/>
      <c r="DT523" s="26">
        <f t="shared" si="2606"/>
        <v>7.0422900361181602E-3</v>
      </c>
      <c r="DU523" s="26">
        <f t="shared" si="2607"/>
        <v>2.1511406547860049E-2</v>
      </c>
      <c r="DV523" s="26">
        <f t="shared" si="2608"/>
        <v>-1.1451421924306321E-2</v>
      </c>
      <c r="DW523" s="26">
        <f t="shared" si="2609"/>
        <v>9.7302407213840111E-4</v>
      </c>
      <c r="DX523" s="26"/>
      <c r="DZ523" s="26">
        <f t="shared" si="2622"/>
        <v>1.0003393755007564</v>
      </c>
      <c r="EA523" s="26">
        <f t="shared" si="2610"/>
        <v>1.0003393755007564</v>
      </c>
      <c r="EB523" s="26">
        <f t="shared" si="2563"/>
        <v>1.2031611440904908</v>
      </c>
      <c r="ED523" s="26">
        <f t="shared" si="2583"/>
        <v>-4.9010009444906254E-3</v>
      </c>
      <c r="EE523" s="26">
        <f t="shared" si="2584"/>
        <v>-9.9915857929587445E-3</v>
      </c>
      <c r="EF523" s="26">
        <f t="shared" si="2585"/>
        <v>-1.208784823575315E-2</v>
      </c>
      <c r="EG523" s="26">
        <f t="shared" si="2586"/>
        <v>1.2572421405710389E-2</v>
      </c>
      <c r="EH523" s="26"/>
      <c r="EJ523" s="26">
        <f t="shared" si="2587"/>
        <v>0.99597697872359381</v>
      </c>
      <c r="EK523" s="26">
        <f t="shared" si="2611"/>
        <v>0.99597697872359381</v>
      </c>
      <c r="EL523" s="26">
        <f t="shared" si="2564"/>
        <v>1.1750983517791704</v>
      </c>
      <c r="EO523" s="26">
        <f t="shared" si="2612"/>
        <v>2.2461126744298468E-2</v>
      </c>
      <c r="EP523" s="26">
        <f t="shared" si="2613"/>
        <v>3.4095201861402795E-2</v>
      </c>
      <c r="EQ523" s="26">
        <f t="shared" si="2614"/>
        <v>-3.4643201223694079E-3</v>
      </c>
      <c r="ER523" s="26">
        <f t="shared" si="2615"/>
        <v>-9.6213042363685001E-3</v>
      </c>
      <c r="EU523" s="26">
        <f t="shared" si="2616"/>
        <v>1.0060132682012402</v>
      </c>
      <c r="EV523" s="26">
        <f t="shared" si="2617"/>
        <v>1.0060132682012402</v>
      </c>
      <c r="EW523" s="26">
        <f t="shared" ref="EW523:EW560" si="2647">EV523/EV$537</f>
        <v>1.1994215856443036</v>
      </c>
      <c r="EX523" s="26"/>
      <c r="EY523" s="26">
        <f t="shared" si="2588"/>
        <v>-1.4543426781585714E-2</v>
      </c>
      <c r="EZ523" s="26">
        <f t="shared" si="2589"/>
        <v>-1.1501439625400503E-2</v>
      </c>
      <c r="FA523" s="26">
        <f t="shared" si="2590"/>
        <v>-7.3666828347145981E-3</v>
      </c>
      <c r="FB523" s="26">
        <f t="shared" si="2591"/>
        <v>1.0594328308506699E-2</v>
      </c>
      <c r="FC523" s="26"/>
      <c r="FD523" s="26"/>
      <c r="FE523" s="26">
        <f t="shared" si="2618"/>
        <v>0.99494340209727605</v>
      </c>
      <c r="FF523" s="26">
        <f t="shared" si="2619"/>
        <v>0.99494340209727605</v>
      </c>
      <c r="FG523" s="26">
        <f t="shared" si="2566"/>
        <v>0.98987139970597815</v>
      </c>
      <c r="FI523" s="366">
        <f>[11]Residential_Total_LMDI_UtilAdj!AF37</f>
        <v>1.0209619322427284</v>
      </c>
      <c r="FJ523" s="366">
        <f>[10]Total_Commercial_LMDI_UtilAdj!AF37</f>
        <v>1.0246797945721606</v>
      </c>
      <c r="FK523" s="366">
        <f>[12]Industrial_Total_LMDI_UtilAdj!AF37</f>
        <v>1.0138136584215693</v>
      </c>
      <c r="FL523" s="253">
        <v>1</v>
      </c>
      <c r="FM523" s="253"/>
      <c r="FN523">
        <f t="shared" ref="FN523" si="2648">LN(FI523/FI522)</f>
        <v>-8.7540992659466217E-4</v>
      </c>
      <c r="FO523">
        <f t="shared" si="2592"/>
        <v>-1.0823556881424928E-3</v>
      </c>
      <c r="FP523">
        <f t="shared" ref="FP523" si="2649">LN(FK523/FK522)</f>
        <v>-6.2026926627236647E-4</v>
      </c>
      <c r="FQ523">
        <f t="shared" ref="FQ523:FQ560" si="2650">LN(FL523/FL522)</f>
        <v>0</v>
      </c>
      <c r="FS523" s="26">
        <f t="shared" si="2641"/>
        <v>0.99941371305743087</v>
      </c>
      <c r="FT523" s="26">
        <f t="shared" si="2642"/>
        <v>0.99941371305743087</v>
      </c>
      <c r="FU523" s="37">
        <f t="shared" si="2643"/>
        <v>1.0133818175494045</v>
      </c>
      <c r="FW523" s="26">
        <f t="shared" si="2568"/>
        <v>0.64321917722076194</v>
      </c>
      <c r="FY523" s="8">
        <f t="shared" si="2621"/>
        <v>22</v>
      </c>
      <c r="FZ523" t="b">
        <f t="shared" si="2594"/>
        <v>1</v>
      </c>
    </row>
    <row r="524" spans="1:182" x14ac:dyDescent="0.2">
      <c r="A524" t="s">
        <v>1072</v>
      </c>
      <c r="B524" s="364">
        <f t="shared" si="2595"/>
        <v>1972</v>
      </c>
      <c r="C524" s="42">
        <f t="shared" si="2624"/>
        <v>14857.828</v>
      </c>
      <c r="D524" s="42">
        <f t="shared" si="2624"/>
        <v>9183.616</v>
      </c>
      <c r="E524" s="42">
        <f t="shared" si="2624"/>
        <v>30901.306</v>
      </c>
      <c r="F524" s="42">
        <f t="shared" si="2624"/>
        <v>17717.36</v>
      </c>
      <c r="G524" s="42"/>
      <c r="H524" s="42">
        <f t="shared" si="2542"/>
        <v>72660.11</v>
      </c>
      <c r="I524" s="364"/>
      <c r="J524" s="364"/>
      <c r="K524" s="525"/>
      <c r="L524" s="42">
        <f t="shared" si="2623"/>
        <v>14849.646220277134</v>
      </c>
      <c r="M524" s="42">
        <f t="shared" si="2543"/>
        <v>9183.616</v>
      </c>
      <c r="N524" s="42">
        <f t="shared" si="2625"/>
        <v>25269.277894415573</v>
      </c>
      <c r="O524" s="42">
        <f t="shared" si="2625"/>
        <v>16940.23523080493</v>
      </c>
      <c r="P524" s="42"/>
      <c r="Q524" s="42">
        <f t="shared" si="2626"/>
        <v>66242.775345497634</v>
      </c>
      <c r="R524" s="27"/>
      <c r="S524" s="27"/>
      <c r="T524" s="51">
        <f t="shared" si="2627"/>
        <v>0.99944932868230374</v>
      </c>
      <c r="U524" s="51">
        <f t="shared" si="2628"/>
        <v>1</v>
      </c>
      <c r="V524" s="51">
        <f t="shared" si="2629"/>
        <v>0.8177414214925276</v>
      </c>
      <c r="W524" s="51">
        <f t="shared" si="2630"/>
        <v>0.95613766558928248</v>
      </c>
      <c r="X524" s="51"/>
      <c r="Y524" s="51">
        <f t="shared" si="2631"/>
        <v>0.91168008616416396</v>
      </c>
      <c r="AA524" s="231">
        <f t="shared" si="2632"/>
        <v>67274.100000000006</v>
      </c>
      <c r="AB524" s="231">
        <f t="shared" si="2544"/>
        <v>45237.158093969592</v>
      </c>
      <c r="AC524" s="231">
        <f t="shared" si="2633"/>
        <v>1481.671917402625</v>
      </c>
      <c r="AD524" s="277">
        <f t="shared" si="2633"/>
        <v>0.75758347403452642</v>
      </c>
      <c r="AE524" s="23"/>
      <c r="AF524" s="42">
        <f t="shared" si="2545"/>
        <v>5383.3</v>
      </c>
      <c r="AI524" s="267">
        <f t="shared" si="2546"/>
        <v>220.73348019932087</v>
      </c>
      <c r="AJ524" s="267">
        <f t="shared" si="2547"/>
        <v>203.01045394857013</v>
      </c>
      <c r="AK524" s="267">
        <f t="shared" si="2634"/>
        <v>17.054570311835757</v>
      </c>
      <c r="AL524" s="51">
        <f t="shared" si="2548"/>
        <v>22.360882742847277</v>
      </c>
      <c r="AO524" s="34">
        <f t="shared" si="2549"/>
        <v>12.305235700313494</v>
      </c>
      <c r="AP524" s="34">
        <f t="shared" si="2569"/>
        <v>13.497317630449723</v>
      </c>
      <c r="AR524" s="26">
        <f t="shared" si="2635"/>
        <v>1.1966239480347325</v>
      </c>
      <c r="AS524" s="26">
        <f t="shared" si="2570"/>
        <v>1.0285535411192661</v>
      </c>
      <c r="AT524" s="26">
        <f t="shared" si="2644"/>
        <v>1.3784071651210872</v>
      </c>
      <c r="AU524" s="26">
        <f t="shared" si="2645"/>
        <v>1.1536783618777544</v>
      </c>
      <c r="AV524" s="26"/>
      <c r="AW524" s="26">
        <f t="shared" si="2636"/>
        <v>1.4127934830465256</v>
      </c>
      <c r="AZ524" s="34">
        <f t="shared" si="2637"/>
        <v>12.496814221759887</v>
      </c>
      <c r="BA524" s="34">
        <f t="shared" si="2571"/>
        <v>8.4032392944791461</v>
      </c>
      <c r="BB524" s="34">
        <f t="shared" si="2638"/>
        <v>0.27523487775205263</v>
      </c>
      <c r="BC524" s="34">
        <f t="shared" si="2572"/>
        <v>1.4072845169961295E-4</v>
      </c>
      <c r="BE524" s="34"/>
      <c r="BF524" s="26"/>
      <c r="BG524" s="26"/>
      <c r="BI524" s="51">
        <f>[11]Residential_Total_LMDI_UtilAdj!AG38</f>
        <v>1.2436226716748686</v>
      </c>
      <c r="BJ524" s="258">
        <f>[10]Total_Commercial_LMDI_UtilAdj!AG38</f>
        <v>1.0016853153596688</v>
      </c>
      <c r="BK524" s="51">
        <f>[12]Industrial_Total_LMDI_UtilAdj!AG38</f>
        <v>1.2633974835172928</v>
      </c>
      <c r="BL524" s="258">
        <f t="shared" si="2639"/>
        <v>1.1818043808364722</v>
      </c>
      <c r="BM524" s="364"/>
      <c r="BO524" s="51">
        <f>[11]Residential_Total_LMDI_UtilAdj!AE38</f>
        <v>0.94522270525440122</v>
      </c>
      <c r="BP524" s="258">
        <f>[10]Total_Commercial_LMDI_UtilAdj!AE38</f>
        <v>1.0057304407914409</v>
      </c>
      <c r="BQ524" s="51">
        <f>[12]Industrial_Total_LMDI_UtilAdj!AE38</f>
        <v>1.0783862009354035</v>
      </c>
      <c r="BR524" s="258">
        <f t="shared" si="2640"/>
        <v>0.97620078295968815</v>
      </c>
      <c r="BS524" s="364"/>
      <c r="CA524" s="83">
        <f t="shared" si="2573"/>
        <v>0.67705097407905823</v>
      </c>
      <c r="CB524" s="83">
        <f t="shared" si="2550"/>
        <v>1.4059047583020829</v>
      </c>
      <c r="CC524" s="83">
        <f t="shared" si="2551"/>
        <v>1.4127934830465256</v>
      </c>
      <c r="CD524" s="83">
        <f t="shared" si="2552"/>
        <v>1.1672452936259967</v>
      </c>
      <c r="CE524" s="83">
        <f t="shared" si="2553"/>
        <v>1.0030382331318914</v>
      </c>
      <c r="CF524" s="83">
        <f t="shared" si="2554"/>
        <v>1.1930905646342755</v>
      </c>
      <c r="CG524" s="84">
        <f t="shared" si="2574"/>
        <v>0.95653320751756288</v>
      </c>
      <c r="CH524" s="84">
        <f t="shared" si="2555"/>
        <v>0.95653320386919571</v>
      </c>
      <c r="CI524" s="9"/>
      <c r="CJ524" s="84">
        <f t="shared" si="2575"/>
        <v>1.1707916569501355</v>
      </c>
      <c r="CK524" s="26"/>
      <c r="CL524" s="87">
        <f t="shared" si="2556"/>
        <v>1.9572525294081973</v>
      </c>
      <c r="CM524" s="87">
        <f t="shared" si="2576"/>
        <v>4.0675361454790854E-3</v>
      </c>
      <c r="CN524" s="92">
        <f t="shared" si="2577"/>
        <v>1</v>
      </c>
      <c r="CO524" s="92">
        <f t="shared" si="2578"/>
        <v>1</v>
      </c>
      <c r="CP524" s="5">
        <f t="shared" si="2557"/>
        <v>1</v>
      </c>
      <c r="CQ524" s="91">
        <f t="shared" si="2558"/>
        <v>1</v>
      </c>
      <c r="CR524" s="37">
        <f t="shared" si="2646"/>
        <v>0.95653320751756288</v>
      </c>
      <c r="CS524">
        <f t="shared" si="2560"/>
        <v>1.1707916569501355</v>
      </c>
      <c r="CT524" s="84">
        <f t="shared" si="2561"/>
        <v>1.2103655424968514</v>
      </c>
      <c r="CU524" s="205"/>
      <c r="CV524" s="244"/>
      <c r="CW524" s="5"/>
      <c r="CX524" s="26">
        <f t="shared" si="2579"/>
        <v>0.22417004938013108</v>
      </c>
      <c r="CY524" s="26">
        <f t="shared" si="2580"/>
        <v>0.13863573728760126</v>
      </c>
      <c r="CZ524" s="26">
        <f t="shared" si="2581"/>
        <v>0.38146466180833205</v>
      </c>
      <c r="DA524" s="26">
        <f t="shared" si="2562"/>
        <v>0.25572955152393562</v>
      </c>
      <c r="DB524" s="26"/>
      <c r="DC524">
        <f t="shared" si="2582"/>
        <v>1</v>
      </c>
      <c r="DE524" s="26">
        <f t="shared" si="2596"/>
        <v>0.22491638576415959</v>
      </c>
      <c r="DF524" s="26">
        <f t="shared" si="2597"/>
        <v>0.13855637632906739</v>
      </c>
      <c r="DG524" s="26">
        <f t="shared" si="2598"/>
        <v>0.38285998881298194</v>
      </c>
      <c r="DH524" s="26">
        <f t="shared" si="2599"/>
        <v>0.25365910464089086</v>
      </c>
      <c r="DI524" s="26"/>
      <c r="DJ524" s="26">
        <f t="shared" si="2600"/>
        <v>0.99999185554709991</v>
      </c>
      <c r="DK524" s="26"/>
      <c r="DL524" s="26">
        <f t="shared" si="2601"/>
        <v>0.2249182175999892</v>
      </c>
      <c r="DM524" s="26">
        <f t="shared" si="2602"/>
        <v>0.13855750480413923</v>
      </c>
      <c r="DN524" s="26">
        <f t="shared" si="2603"/>
        <v>0.38286310702352427</v>
      </c>
      <c r="DO524" s="26">
        <f t="shared" si="2604"/>
        <v>0.25366117057234716</v>
      </c>
      <c r="DP524" s="26"/>
      <c r="DQ524" s="26">
        <f t="shared" si="2605"/>
        <v>0.99999999999999989</v>
      </c>
      <c r="DR524" s="26"/>
      <c r="DS524" s="26"/>
      <c r="DT524" s="26">
        <f t="shared" si="2606"/>
        <v>1.2737732142088537E-2</v>
      </c>
      <c r="DU524" s="26">
        <f t="shared" si="2607"/>
        <v>2.8398543837695061E-2</v>
      </c>
      <c r="DV524" s="26">
        <f t="shared" si="2608"/>
        <v>-6.5218341905672267E-3</v>
      </c>
      <c r="DW524" s="26">
        <f t="shared" si="2609"/>
        <v>6.572648277854325E-3</v>
      </c>
      <c r="DX524" s="26"/>
      <c r="DZ524" s="26">
        <f t="shared" si="2622"/>
        <v>1.0059878915154017</v>
      </c>
      <c r="EA524" s="26">
        <f t="shared" si="2610"/>
        <v>1.0063292991598396</v>
      </c>
      <c r="EB524" s="26">
        <f t="shared" si="2563"/>
        <v>1.2103655424968514</v>
      </c>
      <c r="ED524" s="26">
        <f t="shared" si="2583"/>
        <v>-2.0116946111693196E-2</v>
      </c>
      <c r="EE524" s="26">
        <f t="shared" si="2584"/>
        <v>-2.7988511689610616E-2</v>
      </c>
      <c r="EF524" s="26">
        <f t="shared" si="2585"/>
        <v>-1.5112992612221115E-3</v>
      </c>
      <c r="EG524" s="26">
        <f t="shared" si="2586"/>
        <v>8.9725275589656976E-3</v>
      </c>
      <c r="EH524" s="26"/>
      <c r="EJ524" s="26">
        <f t="shared" si="2587"/>
        <v>0.99331710563521447</v>
      </c>
      <c r="EK524" s="26">
        <f t="shared" si="2611"/>
        <v>0.98932096978502582</v>
      </c>
      <c r="EL524" s="26">
        <f t="shared" si="2564"/>
        <v>1.1672452936259967</v>
      </c>
      <c r="EO524" s="26">
        <f t="shared" si="2612"/>
        <v>3.7561318463751659E-3</v>
      </c>
      <c r="EP524" s="26">
        <f t="shared" si="2613"/>
        <v>3.0118441463961722E-2</v>
      </c>
      <c r="EQ524" s="26">
        <f t="shared" si="2614"/>
        <v>-2.678352315094059E-2</v>
      </c>
      <c r="ER524" s="26">
        <f t="shared" si="2615"/>
        <v>-2.2041498052257678E-4</v>
      </c>
      <c r="EU524" s="26">
        <f t="shared" si="2616"/>
        <v>0.99472160490873007</v>
      </c>
      <c r="EV524" s="26">
        <f t="shared" si="2617"/>
        <v>1.0007031327046143</v>
      </c>
      <c r="EW524" s="26">
        <f t="shared" si="2647"/>
        <v>1.1930905646342755</v>
      </c>
      <c r="EX524" s="26"/>
      <c r="EY524" s="26">
        <f t="shared" si="2588"/>
        <v>1.1916556232074466E-2</v>
      </c>
      <c r="EZ524" s="26">
        <f t="shared" si="2589"/>
        <v>1.9047654639973682E-3</v>
      </c>
      <c r="FA524" s="26">
        <f t="shared" si="2590"/>
        <v>2.2322767419067753E-2</v>
      </c>
      <c r="FB524" s="26">
        <f t="shared" si="2591"/>
        <v>6.7930632583766094E-3</v>
      </c>
      <c r="FC524" s="26"/>
      <c r="FD524" s="26"/>
      <c r="FE524" s="26">
        <f t="shared" si="2618"/>
        <v>1.0133015596064541</v>
      </c>
      <c r="FF524" s="26">
        <f t="shared" si="2619"/>
        <v>1.0081777010653212</v>
      </c>
      <c r="FG524" s="26">
        <f t="shared" si="2566"/>
        <v>1.0030382331318914</v>
      </c>
      <c r="FI524" s="366">
        <f>[11]Residential_Total_LMDI_UtilAdj!AF38</f>
        <v>1.0179698469259855</v>
      </c>
      <c r="FJ524" s="366">
        <f>[10]Total_Commercial_LMDI_UtilAdj!AF38</f>
        <v>1.0209723986310859</v>
      </c>
      <c r="FK524" s="366">
        <f>[12]Industrial_Total_LMDI_UtilAdj!AF38</f>
        <v>1.011726595831111</v>
      </c>
      <c r="FL524" s="253">
        <v>1</v>
      </c>
      <c r="FM524" s="253"/>
      <c r="FN524" s="369">
        <f t="shared" ref="FN524:FN563" si="2651">LN(FI524/FI523)</f>
        <v>-2.9349559363605632E-3</v>
      </c>
      <c r="FO524" s="369">
        <f t="shared" ref="FO524:FO563" si="2652">LN(FJ524/FJ523)</f>
        <v>-3.6246630902641679E-3</v>
      </c>
      <c r="FP524" s="369">
        <f t="shared" ref="FP524:FP563" si="2653">LN(FK524/FK523)</f>
        <v>-2.0607473237491845E-3</v>
      </c>
      <c r="FQ524">
        <f t="shared" si="2650"/>
        <v>0</v>
      </c>
      <c r="FS524" s="26">
        <f t="shared" si="2641"/>
        <v>0.99805056915873558</v>
      </c>
      <c r="FT524" s="26">
        <f t="shared" si="2642"/>
        <v>0.99746542514201408</v>
      </c>
      <c r="FU524" s="37">
        <f t="shared" si="2643"/>
        <v>1.0114062997802971</v>
      </c>
      <c r="FW524" s="26">
        <f t="shared" si="2568"/>
        <v>0.67705097407905823</v>
      </c>
      <c r="FY524" s="8">
        <f t="shared" si="2621"/>
        <v>23</v>
      </c>
      <c r="FZ524" t="b">
        <f t="shared" si="2594"/>
        <v>1</v>
      </c>
    </row>
    <row r="525" spans="1:182" x14ac:dyDescent="0.2">
      <c r="A525" t="s">
        <v>1072</v>
      </c>
      <c r="B525" s="364">
        <f t="shared" si="2595"/>
        <v>1973</v>
      </c>
      <c r="C525" s="42">
        <f t="shared" si="2624"/>
        <v>14898.093999999999</v>
      </c>
      <c r="D525" s="42">
        <f t="shared" si="2624"/>
        <v>9543.1479999999992</v>
      </c>
      <c r="E525" s="42">
        <f t="shared" si="2624"/>
        <v>32590.859</v>
      </c>
      <c r="F525" s="42">
        <f t="shared" si="2624"/>
        <v>18612.844000000001</v>
      </c>
      <c r="G525" s="42"/>
      <c r="H525" s="42">
        <f t="shared" si="2542"/>
        <v>75644.944999999992</v>
      </c>
      <c r="I525" s="364"/>
      <c r="J525" s="364"/>
      <c r="K525" s="525"/>
      <c r="L525" s="42">
        <f t="shared" si="2623"/>
        <v>14921.430872107339</v>
      </c>
      <c r="M525" s="42">
        <f t="shared" si="2543"/>
        <v>9543.148000000001</v>
      </c>
      <c r="N525" s="42">
        <f t="shared" si="2625"/>
        <v>26273.069724567777</v>
      </c>
      <c r="O525" s="42">
        <f t="shared" si="2625"/>
        <v>17696.21872201284</v>
      </c>
      <c r="P525" s="42"/>
      <c r="Q525" s="42">
        <f t="shared" si="2626"/>
        <v>68433.867318687961</v>
      </c>
      <c r="R525" s="27"/>
      <c r="S525" s="27"/>
      <c r="T525" s="51">
        <f t="shared" si="2627"/>
        <v>1.0015664334046583</v>
      </c>
      <c r="U525" s="51">
        <f t="shared" si="2628"/>
        <v>1.0000000000000002</v>
      </c>
      <c r="V525" s="51">
        <f t="shared" si="2629"/>
        <v>0.80614842721904867</v>
      </c>
      <c r="W525" s="51">
        <f t="shared" si="2630"/>
        <v>0.95075307792902786</v>
      </c>
      <c r="X525" s="51"/>
      <c r="Y525" s="51">
        <f t="shared" si="2631"/>
        <v>0.90467204806200818</v>
      </c>
      <c r="AA525" s="231">
        <f t="shared" si="2632"/>
        <v>69263.55687920819</v>
      </c>
      <c r="AB525" s="231">
        <f t="shared" si="2544"/>
        <v>46382.587898653008</v>
      </c>
      <c r="AC525" s="231">
        <f t="shared" si="2633"/>
        <v>1547.3600670798403</v>
      </c>
      <c r="AD525" s="277">
        <f t="shared" si="2633"/>
        <v>0.78563192138379478</v>
      </c>
      <c r="AE525" s="23"/>
      <c r="AF525" s="42">
        <f t="shared" si="2545"/>
        <v>5687.2</v>
      </c>
      <c r="AI525" s="267">
        <f t="shared" si="2546"/>
        <v>215.42975186979623</v>
      </c>
      <c r="AJ525" s="267">
        <f t="shared" si="2547"/>
        <v>205.74850245208381</v>
      </c>
      <c r="AK525" s="267">
        <f t="shared" si="2634"/>
        <v>16.979286388170792</v>
      </c>
      <c r="AL525" s="51">
        <f t="shared" si="2548"/>
        <v>22.524821408533285</v>
      </c>
      <c r="AO525" s="34">
        <f t="shared" si="2549"/>
        <v>12.032963025511316</v>
      </c>
      <c r="AP525" s="34">
        <f t="shared" si="2569"/>
        <v>13.30091169644113</v>
      </c>
      <c r="AR525" s="26">
        <f t="shared" si="2635"/>
        <v>1.1678717699453529</v>
      </c>
      <c r="AS525" s="26">
        <f t="shared" si="2570"/>
        <v>1.0424258783771236</v>
      </c>
      <c r="AT525" s="26">
        <f t="shared" si="2644"/>
        <v>1.37232246771149</v>
      </c>
      <c r="AU525" s="26">
        <f t="shared" si="2645"/>
        <v>1.1621365472478091</v>
      </c>
      <c r="AV525" s="26"/>
      <c r="AW525" s="26">
        <f t="shared" si="2636"/>
        <v>1.3815332073443412</v>
      </c>
      <c r="AZ525" s="34">
        <f t="shared" si="2637"/>
        <v>12.178850203827576</v>
      </c>
      <c r="BA525" s="34">
        <f t="shared" si="2571"/>
        <v>8.1556104759201382</v>
      </c>
      <c r="BB525" s="34">
        <f t="shared" si="2638"/>
        <v>0.27207765984664517</v>
      </c>
      <c r="BC525" s="34">
        <f t="shared" si="2572"/>
        <v>1.3814037160356498E-4</v>
      </c>
      <c r="BE525" s="34"/>
      <c r="BF525" s="26"/>
      <c r="BG525" s="26"/>
      <c r="BI525" s="51">
        <f>[11]Residential_Total_LMDI_UtilAdj!AG39</f>
        <v>1.2412765119943816</v>
      </c>
      <c r="BJ525" s="258">
        <f>[10]Total_Commercial_LMDI_UtilAdj!AG39</f>
        <v>1.0268322865535953</v>
      </c>
      <c r="BK525" s="51">
        <f>[12]Industrial_Total_LMDI_UtilAdj!AG39</f>
        <v>1.2243895344572073</v>
      </c>
      <c r="BL525" s="258">
        <f t="shared" si="2639"/>
        <v>1.1858681144019159</v>
      </c>
      <c r="BM525" s="364"/>
      <c r="BO525" s="51">
        <f>[11]Residential_Total_LMDI_UtilAdj!AE39</f>
        <v>0.92590143283103621</v>
      </c>
      <c r="BP525" s="258">
        <f>[10]Total_Commercial_LMDI_UtilAdj!AE39</f>
        <v>0.99649226301775451</v>
      </c>
      <c r="BQ525" s="51">
        <f>[12]Industrial_Total_LMDI_UtilAdj!AE39</f>
        <v>1.1091976335844989</v>
      </c>
      <c r="BR525" s="258">
        <f t="shared" si="2640"/>
        <v>0.97998802154649722</v>
      </c>
      <c r="BS525" s="364"/>
      <c r="CA525" s="83">
        <f t="shared" si="2573"/>
        <v>0.71527210071562419</v>
      </c>
      <c r="CB525" s="83">
        <f t="shared" si="2550"/>
        <v>1.385446764740569</v>
      </c>
      <c r="CC525" s="83">
        <f t="shared" si="2551"/>
        <v>1.3815332073443412</v>
      </c>
      <c r="CD525" s="83">
        <f t="shared" si="2552"/>
        <v>1.1452243584704078</v>
      </c>
      <c r="CE525" s="83">
        <f t="shared" si="2553"/>
        <v>1.0090013566445779</v>
      </c>
      <c r="CF525" s="83">
        <f t="shared" si="2554"/>
        <v>1.1834781437232691</v>
      </c>
      <c r="CG525" s="84">
        <f t="shared" si="2574"/>
        <v>0.98817225607230263</v>
      </c>
      <c r="CH525" s="84">
        <f t="shared" si="2555"/>
        <v>0.98817215942558112</v>
      </c>
      <c r="CI525" s="9"/>
      <c r="CJ525" s="84">
        <f t="shared" si="2575"/>
        <v>1.1555329313590579</v>
      </c>
      <c r="CK525" s="26"/>
      <c r="CL525" s="87">
        <f t="shared" si="2556"/>
        <v>1.9415727940193592</v>
      </c>
      <c r="CM525" s="87">
        <f t="shared" si="2576"/>
        <v>3.7331571079062859E-3</v>
      </c>
      <c r="CN525" s="92">
        <f t="shared" si="2577"/>
        <v>1</v>
      </c>
      <c r="CO525" s="92">
        <f t="shared" si="2578"/>
        <v>1</v>
      </c>
      <c r="CP525" s="5">
        <f t="shared" si="2557"/>
        <v>1</v>
      </c>
      <c r="CQ525" s="91">
        <f t="shared" si="2558"/>
        <v>1</v>
      </c>
      <c r="CR525" s="37">
        <f t="shared" si="2646"/>
        <v>0.98817225607230263</v>
      </c>
      <c r="CS525">
        <f t="shared" si="2560"/>
        <v>1.1555329313590579</v>
      </c>
      <c r="CT525" s="84">
        <f t="shared" si="2561"/>
        <v>1.2063428420170474</v>
      </c>
      <c r="CU525" s="205"/>
      <c r="CV525" s="244"/>
      <c r="CW525" s="5"/>
      <c r="CX525" s="26">
        <f t="shared" si="2579"/>
        <v>0.21804161384917942</v>
      </c>
      <c r="CY525" s="26">
        <f t="shared" si="2580"/>
        <v>0.13945066052688143</v>
      </c>
      <c r="CZ525" s="26">
        <f t="shared" si="2581"/>
        <v>0.38391911423356184</v>
      </c>
      <c r="DA525" s="26">
        <f t="shared" si="2562"/>
        <v>0.25858861139037725</v>
      </c>
      <c r="DB525" s="26"/>
      <c r="DC525">
        <f t="shared" si="2582"/>
        <v>1</v>
      </c>
      <c r="DE525" s="26">
        <f t="shared" si="2596"/>
        <v>0.22109167563124299</v>
      </c>
      <c r="DF525" s="26">
        <f t="shared" si="2597"/>
        <v>0.13904280088860865</v>
      </c>
      <c r="DG525" s="26">
        <f t="shared" si="2598"/>
        <v>0.38269057618380287</v>
      </c>
      <c r="DH525" s="26">
        <f t="shared" si="2599"/>
        <v>0.25715643254860709</v>
      </c>
      <c r="DI525" s="26"/>
      <c r="DJ525" s="26">
        <f t="shared" si="2600"/>
        <v>0.9999814852522616</v>
      </c>
      <c r="DK525" s="26"/>
      <c r="DL525" s="26">
        <f t="shared" si="2601"/>
        <v>0.22109576916363508</v>
      </c>
      <c r="DM525" s="26">
        <f t="shared" si="2602"/>
        <v>0.13904537527865612</v>
      </c>
      <c r="DN525" s="26">
        <f t="shared" si="2603"/>
        <v>0.38269766173446995</v>
      </c>
      <c r="DO525" s="26">
        <f t="shared" si="2604"/>
        <v>0.25716119382323882</v>
      </c>
      <c r="DP525" s="26"/>
      <c r="DQ525" s="26">
        <f t="shared" si="2605"/>
        <v>1</v>
      </c>
      <c r="DR525" s="26"/>
      <c r="DS525" s="26"/>
      <c r="DT525" s="26">
        <f t="shared" si="2606"/>
        <v>-2.4321122800353687E-2</v>
      </c>
      <c r="DU525" s="26">
        <f t="shared" si="2607"/>
        <v>1.339708604805725E-2</v>
      </c>
      <c r="DV525" s="26">
        <f t="shared" si="2608"/>
        <v>-4.4240678991491816E-3</v>
      </c>
      <c r="DW525" s="26">
        <f t="shared" si="2609"/>
        <v>7.3047487059234827E-3</v>
      </c>
      <c r="DX525" s="26"/>
      <c r="DZ525" s="26">
        <f t="shared" si="2622"/>
        <v>0.99667645819501305</v>
      </c>
      <c r="EA525" s="26">
        <f t="shared" si="2610"/>
        <v>1.0029847216644987</v>
      </c>
      <c r="EB525" s="26">
        <f t="shared" si="2563"/>
        <v>1.2063428420170474</v>
      </c>
      <c r="ED525" s="26">
        <f t="shared" si="2583"/>
        <v>-2.5772892082946988E-2</v>
      </c>
      <c r="EE525" s="26">
        <f t="shared" si="2584"/>
        <v>-2.9911169441926694E-2</v>
      </c>
      <c r="EF525" s="26">
        <f t="shared" si="2585"/>
        <v>-1.1537294359822103E-2</v>
      </c>
      <c r="EG525" s="26">
        <f t="shared" si="2586"/>
        <v>-1.856180531900865E-2</v>
      </c>
      <c r="EH525" s="26"/>
      <c r="EJ525" s="26">
        <f t="shared" si="2587"/>
        <v>0.98113426948402449</v>
      </c>
      <c r="EK525" s="26">
        <f t="shared" si="2611"/>
        <v>0.97065670697525797</v>
      </c>
      <c r="EL525" s="26">
        <f t="shared" si="2564"/>
        <v>1.1452243584704078</v>
      </c>
      <c r="EO525" s="26">
        <f t="shared" si="2612"/>
        <v>-1.8883344588534147E-3</v>
      </c>
      <c r="EP525" s="26">
        <f t="shared" si="2613"/>
        <v>2.4794716569378594E-2</v>
      </c>
      <c r="EQ525" s="26">
        <f t="shared" si="2614"/>
        <v>-3.1362127080943408E-2</v>
      </c>
      <c r="ER525" s="26">
        <f t="shared" si="2615"/>
        <v>3.4326855289106128E-3</v>
      </c>
      <c r="EU525" s="26">
        <f t="shared" si="2616"/>
        <v>0.99194325963515362</v>
      </c>
      <c r="EV525" s="26">
        <f t="shared" si="2617"/>
        <v>0.99264072738212483</v>
      </c>
      <c r="EW525" s="26">
        <f t="shared" si="2647"/>
        <v>1.1834781437232691</v>
      </c>
      <c r="EX525" s="26"/>
      <c r="EY525" s="26">
        <f t="shared" si="2588"/>
        <v>-2.0652781710873733E-2</v>
      </c>
      <c r="EZ525" s="26">
        <f t="shared" si="2589"/>
        <v>-9.2279877887917108E-3</v>
      </c>
      <c r="FA525" s="26">
        <f t="shared" si="2590"/>
        <v>2.8171236088204217E-2</v>
      </c>
      <c r="FB525" s="26">
        <f t="shared" si="2591"/>
        <v>3.8720631770132186E-3</v>
      </c>
      <c r="FC525" s="26"/>
      <c r="FD525" s="26"/>
      <c r="FE525" s="26">
        <f t="shared" si="2618"/>
        <v>1.0059450610312901</v>
      </c>
      <c r="FF525" s="26">
        <f t="shared" si="2619"/>
        <v>1.0141713790285403</v>
      </c>
      <c r="FG525" s="26">
        <f t="shared" si="2566"/>
        <v>1.0090013566445779</v>
      </c>
      <c r="FI525" s="366">
        <f>[11]Residential_Total_LMDI_UtilAdj!AF39</f>
        <v>1.0161594655720902</v>
      </c>
      <c r="FJ525" s="366">
        <f>[10]Total_Commercial_LMDI_UtilAdj!AF39</f>
        <v>1.0187596545863138</v>
      </c>
      <c r="FK525" s="366">
        <f>[12]Industrial_Total_LMDI_UtilAdj!AF39</f>
        <v>1.010479975091251</v>
      </c>
      <c r="FL525" s="253">
        <v>1</v>
      </c>
      <c r="FM525" s="253"/>
      <c r="FN525" s="369">
        <f t="shared" si="2651"/>
        <v>-1.7800066306271423E-3</v>
      </c>
      <c r="FO525" s="369">
        <f t="shared" si="2652"/>
        <v>-2.1696427325296123E-3</v>
      </c>
      <c r="FP525" s="369">
        <f t="shared" si="2653"/>
        <v>-1.2329313094943636E-3</v>
      </c>
      <c r="FQ525">
        <f t="shared" si="2650"/>
        <v>0</v>
      </c>
      <c r="FS525" s="26">
        <f t="shared" si="2641"/>
        <v>0.99883361010979266</v>
      </c>
      <c r="FT525" s="26">
        <f t="shared" si="2642"/>
        <v>0.99630199155429711</v>
      </c>
      <c r="FU525" s="37">
        <f t="shared" si="2643"/>
        <v>1.0102266056973412</v>
      </c>
      <c r="FW525" s="26">
        <f t="shared" si="2568"/>
        <v>0.71527210071562419</v>
      </c>
      <c r="FY525" s="8">
        <f t="shared" si="2621"/>
        <v>24</v>
      </c>
      <c r="FZ525" t="b">
        <f t="shared" si="2594"/>
        <v>1</v>
      </c>
    </row>
    <row r="526" spans="1:182" x14ac:dyDescent="0.2">
      <c r="A526" t="s">
        <v>1072</v>
      </c>
      <c r="B526" s="364">
        <f t="shared" si="2595"/>
        <v>1974</v>
      </c>
      <c r="C526" s="42">
        <f t="shared" si="2624"/>
        <v>14655.022000000001</v>
      </c>
      <c r="D526" s="42">
        <f t="shared" si="2624"/>
        <v>9393.4989999999998</v>
      </c>
      <c r="E526" s="42">
        <f t="shared" si="2624"/>
        <v>31753.219000000001</v>
      </c>
      <c r="F526" s="42">
        <f t="shared" si="2624"/>
        <v>18120.478999999999</v>
      </c>
      <c r="G526" s="42"/>
      <c r="H526" s="42">
        <f t="shared" si="2542"/>
        <v>73922.219000000012</v>
      </c>
      <c r="I526" s="364"/>
      <c r="J526" s="364"/>
      <c r="K526" s="525"/>
      <c r="L526" s="42">
        <f t="shared" si="2623"/>
        <v>14651.704160429308</v>
      </c>
      <c r="M526" s="42">
        <f t="shared" si="2543"/>
        <v>9393.4989999999998</v>
      </c>
      <c r="N526" s="42">
        <f t="shared" si="2625"/>
        <v>26415.949520157403</v>
      </c>
      <c r="O526" s="42">
        <f t="shared" si="2625"/>
        <v>17100.512277313584</v>
      </c>
      <c r="P526" s="42"/>
      <c r="Q526" s="42">
        <f t="shared" si="2626"/>
        <v>67561.664957900299</v>
      </c>
      <c r="R526" s="27"/>
      <c r="S526" s="27"/>
      <c r="T526" s="51">
        <f t="shared" si="2627"/>
        <v>0.99977360391743575</v>
      </c>
      <c r="U526" s="51">
        <f t="shared" si="2628"/>
        <v>1</v>
      </c>
      <c r="V526" s="51">
        <f t="shared" si="2629"/>
        <v>0.83191406578833482</v>
      </c>
      <c r="W526" s="51">
        <f t="shared" si="2630"/>
        <v>0.94371193373605544</v>
      </c>
      <c r="X526" s="51"/>
      <c r="Y526" s="51">
        <f t="shared" si="2631"/>
        <v>0.91395612674857996</v>
      </c>
      <c r="AA526" s="231">
        <f t="shared" si="2632"/>
        <v>70809.498826130162</v>
      </c>
      <c r="AB526" s="231">
        <f t="shared" si="2544"/>
        <v>47542.368755172327</v>
      </c>
      <c r="AC526" s="231">
        <f t="shared" si="2633"/>
        <v>1454.9434144874015</v>
      </c>
      <c r="AD526" s="277">
        <f t="shared" si="2633"/>
        <v>0.77065445172423508</v>
      </c>
      <c r="AE526" s="23"/>
      <c r="AF526" s="42">
        <f t="shared" si="2545"/>
        <v>5656.5</v>
      </c>
      <c r="AI526" s="267">
        <f t="shared" si="2546"/>
        <v>206.91721313274607</v>
      </c>
      <c r="AJ526" s="267">
        <f t="shared" si="2547"/>
        <v>197.58163604286213</v>
      </c>
      <c r="AK526" s="267">
        <f t="shared" si="2634"/>
        <v>18.155997860208288</v>
      </c>
      <c r="AL526" s="51">
        <f t="shared" si="2548"/>
        <v>22.189597736123503</v>
      </c>
      <c r="AO526" s="34">
        <f t="shared" si="2549"/>
        <v>11.944075834509025</v>
      </c>
      <c r="AP526" s="34">
        <f t="shared" si="2569"/>
        <v>13.068543975956866</v>
      </c>
      <c r="AR526" s="26">
        <f t="shared" si="2635"/>
        <v>1.1217242272068004</v>
      </c>
      <c r="AS526" s="26">
        <f t="shared" si="2570"/>
        <v>1.0010484064210192</v>
      </c>
      <c r="AT526" s="26">
        <f t="shared" si="2644"/>
        <v>1.4674282073859173</v>
      </c>
      <c r="AU526" s="26">
        <f t="shared" si="2645"/>
        <v>1.1448411523523607</v>
      </c>
      <c r="AV526" s="26"/>
      <c r="AW526" s="26">
        <f t="shared" si="2636"/>
        <v>1.3713278567738398</v>
      </c>
      <c r="AZ526" s="34">
        <f t="shared" si="2637"/>
        <v>12.518253129343263</v>
      </c>
      <c r="BA526" s="34">
        <f t="shared" si="2571"/>
        <v>8.4049091761994745</v>
      </c>
      <c r="BB526" s="34">
        <f t="shared" si="2638"/>
        <v>0.25721619632058718</v>
      </c>
      <c r="BC526" s="34">
        <f t="shared" si="2572"/>
        <v>1.3624227909913111E-4</v>
      </c>
      <c r="BE526" s="34"/>
      <c r="BF526" s="26"/>
      <c r="BG526" s="26"/>
      <c r="BI526" s="51">
        <f>[11]Residential_Total_LMDI_UtilAdj!AG40</f>
        <v>1.1879120599585524</v>
      </c>
      <c r="BJ526" s="258">
        <f>[10]Total_Commercial_LMDI_UtilAdj!AG40</f>
        <v>0.99583576508764671</v>
      </c>
      <c r="BK526" s="51">
        <f>[12]Industrial_Total_LMDI_UtilAdj!AG40</f>
        <v>1.2100144005303621</v>
      </c>
      <c r="BL526" s="258">
        <f t="shared" si="2639"/>
        <v>1.1687116123844523</v>
      </c>
      <c r="BM526" s="364"/>
      <c r="BO526" s="51">
        <f>[11]Residential_Total_LMDI_UtilAdj!AE40</f>
        <v>0.92384314594868244</v>
      </c>
      <c r="BP526" s="258">
        <f>[10]Total_Commercial_LMDI_UtilAdj!AE40</f>
        <v>0.97985603089934226</v>
      </c>
      <c r="BQ526" s="51">
        <f>[12]Industrial_Total_LMDI_UtilAdj!AE40</f>
        <v>1.1953824231926247</v>
      </c>
      <c r="BR526" s="258">
        <f t="shared" si="2640"/>
        <v>0.97957540613172234</v>
      </c>
      <c r="BS526" s="364"/>
      <c r="CA526" s="83">
        <f t="shared" si="2573"/>
        <v>0.71141099973588562</v>
      </c>
      <c r="CB526" s="83">
        <f t="shared" si="2550"/>
        <v>1.3612429271448949</v>
      </c>
      <c r="CC526" s="83">
        <f t="shared" si="2551"/>
        <v>1.3713278567738398</v>
      </c>
      <c r="CD526" s="83">
        <f t="shared" si="2552"/>
        <v>1.1280238634661517</v>
      </c>
      <c r="CE526" s="83">
        <f t="shared" si="2553"/>
        <v>1.0356381818106288</v>
      </c>
      <c r="CF526" s="83">
        <f t="shared" si="2554"/>
        <v>1.1575775740168623</v>
      </c>
      <c r="CG526" s="84">
        <f t="shared" si="2574"/>
        <v>0.97557778183196064</v>
      </c>
      <c r="CH526" s="84">
        <f t="shared" si="2555"/>
        <v>0.9755777215531467</v>
      </c>
      <c r="CI526" s="9"/>
      <c r="CJ526" s="84">
        <f t="shared" si="2575"/>
        <v>1.1682245829990863</v>
      </c>
      <c r="CK526" s="26"/>
      <c r="CL526" s="87">
        <f t="shared" si="2556"/>
        <v>1.8864412034533711</v>
      </c>
      <c r="CM526" s="87">
        <f t="shared" si="2576"/>
        <v>3.687117396101659E-3</v>
      </c>
      <c r="CN526" s="92">
        <f t="shared" si="2577"/>
        <v>1</v>
      </c>
      <c r="CO526" s="92">
        <f t="shared" si="2578"/>
        <v>1</v>
      </c>
      <c r="CP526" s="5">
        <f t="shared" si="2557"/>
        <v>1</v>
      </c>
      <c r="CQ526" s="91">
        <f t="shared" si="2558"/>
        <v>1</v>
      </c>
      <c r="CR526" s="37">
        <f t="shared" si="2646"/>
        <v>0.97557778183196064</v>
      </c>
      <c r="CS526">
        <f t="shared" si="2560"/>
        <v>1.1682245829990863</v>
      </c>
      <c r="CT526" s="84">
        <f t="shared" si="2561"/>
        <v>1.2156904664765449</v>
      </c>
      <c r="CU526" s="205"/>
      <c r="CV526" s="244"/>
      <c r="CW526" s="5"/>
      <c r="CX526" s="26">
        <f t="shared" si="2579"/>
        <v>0.21686416652933618</v>
      </c>
      <c r="CY526" s="26">
        <f t="shared" si="2580"/>
        <v>0.13903593118750657</v>
      </c>
      <c r="CZ526" s="26">
        <f t="shared" si="2581"/>
        <v>0.39099020926464695</v>
      </c>
      <c r="DA526" s="26">
        <f t="shared" si="2562"/>
        <v>0.25310969301851022</v>
      </c>
      <c r="DB526" s="26"/>
      <c r="DC526">
        <f t="shared" si="2582"/>
        <v>0.99999999999999978</v>
      </c>
      <c r="DE526" s="26">
        <f t="shared" si="2596"/>
        <v>0.21745235889222403</v>
      </c>
      <c r="DF526" s="26">
        <f t="shared" si="2597"/>
        <v>0.13924319291954551</v>
      </c>
      <c r="DG526" s="26">
        <f t="shared" si="2598"/>
        <v>0.38744390748111018</v>
      </c>
      <c r="DH526" s="26">
        <f t="shared" si="2599"/>
        <v>0.25583937448188698</v>
      </c>
      <c r="DI526" s="26"/>
      <c r="DJ526" s="26">
        <f t="shared" si="2600"/>
        <v>0.99997883377476671</v>
      </c>
      <c r="DK526" s="26"/>
      <c r="DL526" s="26">
        <f t="shared" si="2601"/>
        <v>0.21745696163525255</v>
      </c>
      <c r="DM526" s="26">
        <f t="shared" si="2602"/>
        <v>0.13924614023471257</v>
      </c>
      <c r="DN526" s="26">
        <f t="shared" si="2603"/>
        <v>0.38745210837970329</v>
      </c>
      <c r="DO526" s="26">
        <f t="shared" si="2604"/>
        <v>0.25584478975033159</v>
      </c>
      <c r="DP526" s="26"/>
      <c r="DQ526" s="26">
        <f t="shared" si="2605"/>
        <v>1</v>
      </c>
      <c r="DR526" s="26"/>
      <c r="DS526" s="26"/>
      <c r="DT526" s="26">
        <f t="shared" si="2606"/>
        <v>-4.0316102286649974E-2</v>
      </c>
      <c r="DU526" s="26">
        <f t="shared" si="2607"/>
        <v>-4.0502715058218147E-2</v>
      </c>
      <c r="DV526" s="26">
        <f t="shared" si="2608"/>
        <v>6.7006813347748204E-2</v>
      </c>
      <c r="DW526" s="26">
        <f t="shared" si="2609"/>
        <v>-1.4994266254082079E-2</v>
      </c>
      <c r="DX526" s="26"/>
      <c r="DZ526" s="26">
        <f t="shared" si="2622"/>
        <v>1.0077487295766334</v>
      </c>
      <c r="EA526" s="26">
        <f t="shared" si="2610"/>
        <v>1.0107565790421718</v>
      </c>
      <c r="EB526" s="26">
        <f t="shared" si="2563"/>
        <v>1.2156904664765449</v>
      </c>
      <c r="ED526" s="26">
        <f t="shared" si="2583"/>
        <v>2.7486972043760268E-2</v>
      </c>
      <c r="EE526" s="26">
        <f t="shared" si="2584"/>
        <v>3.0109868510861813E-2</v>
      </c>
      <c r="EF526" s="26">
        <f t="shared" si="2585"/>
        <v>-5.6170577608377001E-2</v>
      </c>
      <c r="EG526" s="26">
        <f t="shared" si="2586"/>
        <v>-1.3835588932259757E-2</v>
      </c>
      <c r="EH526" s="26"/>
      <c r="EJ526" s="26">
        <f t="shared" si="2587"/>
        <v>0.98498067660102018</v>
      </c>
      <c r="EK526" s="26">
        <f t="shared" si="2611"/>
        <v>0.95607809998380777</v>
      </c>
      <c r="EL526" s="26">
        <f t="shared" si="2564"/>
        <v>1.1280238634661517</v>
      </c>
      <c r="EO526" s="26">
        <f t="shared" si="2612"/>
        <v>-4.3943100661754067E-2</v>
      </c>
      <c r="EP526" s="26">
        <f t="shared" si="2613"/>
        <v>-3.0651542863140653E-2</v>
      </c>
      <c r="EQ526" s="26">
        <f t="shared" si="2614"/>
        <v>-1.1810119763235016E-2</v>
      </c>
      <c r="ER526" s="26">
        <f t="shared" si="2615"/>
        <v>-1.4573136307437236E-2</v>
      </c>
      <c r="EU526" s="26">
        <f t="shared" si="2616"/>
        <v>0.9781148728062502</v>
      </c>
      <c r="EV526" s="26">
        <f t="shared" si="2617"/>
        <v>0.97091665880567068</v>
      </c>
      <c r="EW526" s="26">
        <f t="shared" si="2647"/>
        <v>1.1575775740168623</v>
      </c>
      <c r="EX526" s="26"/>
      <c r="EY526" s="26">
        <f t="shared" si="2588"/>
        <v>-2.2254831888529952E-3</v>
      </c>
      <c r="EZ526" s="26">
        <f t="shared" si="2589"/>
        <v>-1.6835721838791812E-2</v>
      </c>
      <c r="FA526" s="26">
        <f t="shared" si="2590"/>
        <v>7.4829252282502992E-2</v>
      </c>
      <c r="FB526" s="26">
        <f t="shared" si="2591"/>
        <v>-4.2112994664523964E-4</v>
      </c>
      <c r="FC526" s="26"/>
      <c r="FD526" s="26"/>
      <c r="FE526" s="26">
        <f t="shared" si="2618"/>
        <v>1.0263991965824819</v>
      </c>
      <c r="FF526" s="26">
        <f t="shared" si="2619"/>
        <v>1.0409446886318414</v>
      </c>
      <c r="FG526" s="26">
        <f t="shared" si="2566"/>
        <v>1.0356381818106288</v>
      </c>
      <c r="FI526" s="366">
        <f>[11]Residential_Total_LMDI_UtilAdj!AF40</f>
        <v>1.0221239566229408</v>
      </c>
      <c r="FJ526" s="366">
        <f>[10]Total_Commercial_LMDI_UtilAdj!AF40</f>
        <v>1.0259001394759932</v>
      </c>
      <c r="FK526" s="366">
        <f>[12]Industrial_Total_LMDI_UtilAdj!AF40</f>
        <v>1.0145173972239567</v>
      </c>
      <c r="FL526" s="253">
        <v>1</v>
      </c>
      <c r="FM526" s="253"/>
      <c r="FN526" s="369">
        <f t="shared" si="2651"/>
        <v>5.8524815639572503E-3</v>
      </c>
      <c r="FO526" s="369">
        <f t="shared" si="2652"/>
        <v>6.9845496437144668E-3</v>
      </c>
      <c r="FP526" s="369">
        <f t="shared" si="2653"/>
        <v>3.9875878732238022E-3</v>
      </c>
      <c r="FQ526">
        <f t="shared" si="2650"/>
        <v>0</v>
      </c>
      <c r="FS526" s="26">
        <f t="shared" si="2641"/>
        <v>1.0037974257865312</v>
      </c>
      <c r="FT526" s="26">
        <f t="shared" si="2642"/>
        <v>1.0000853744281977</v>
      </c>
      <c r="FU526" s="37">
        <f t="shared" si="2643"/>
        <v>1.0140628662600562</v>
      </c>
      <c r="FW526" s="26">
        <f t="shared" si="2568"/>
        <v>0.71141099973588562</v>
      </c>
      <c r="FY526" s="8">
        <f t="shared" si="2621"/>
        <v>25</v>
      </c>
      <c r="FZ526" t="b">
        <f t="shared" si="2594"/>
        <v>1</v>
      </c>
    </row>
    <row r="527" spans="1:182" x14ac:dyDescent="0.2">
      <c r="A527" t="s">
        <v>1072</v>
      </c>
      <c r="B527" s="364">
        <f t="shared" si="2595"/>
        <v>1975</v>
      </c>
      <c r="C527" s="42">
        <f t="shared" si="2624"/>
        <v>14814.066999999999</v>
      </c>
      <c r="D527" s="42">
        <f t="shared" si="2624"/>
        <v>9492.66</v>
      </c>
      <c r="E527" s="42">
        <f t="shared" si="2624"/>
        <v>29378.583999999999</v>
      </c>
      <c r="F527" s="42">
        <f t="shared" si="2624"/>
        <v>18245.059000000001</v>
      </c>
      <c r="G527" s="42"/>
      <c r="H527" s="42">
        <f t="shared" si="2542"/>
        <v>71930.37</v>
      </c>
      <c r="I527" s="364"/>
      <c r="J527" s="364"/>
      <c r="K527" s="525"/>
      <c r="L527" s="42">
        <f t="shared" si="2623"/>
        <v>14815.199400434536</v>
      </c>
      <c r="M527" s="42">
        <f t="shared" si="2543"/>
        <v>9492.66</v>
      </c>
      <c r="N527" s="42">
        <f t="shared" si="2625"/>
        <v>24389.80235310335</v>
      </c>
      <c r="O527" s="42">
        <f t="shared" si="2625"/>
        <v>17299.890386474955</v>
      </c>
      <c r="P527" s="42"/>
      <c r="Q527" s="42">
        <f t="shared" si="2626"/>
        <v>65997.552140012849</v>
      </c>
      <c r="R527" s="27"/>
      <c r="S527" s="27"/>
      <c r="T527" s="51">
        <f t="shared" si="2627"/>
        <v>1.0000764408878762</v>
      </c>
      <c r="U527" s="51">
        <f t="shared" si="2628"/>
        <v>1</v>
      </c>
      <c r="V527" s="51">
        <f t="shared" si="2629"/>
        <v>0.83018985370783527</v>
      </c>
      <c r="W527" s="51">
        <f t="shared" si="2630"/>
        <v>0.94819591356075938</v>
      </c>
      <c r="X527" s="51"/>
      <c r="Y527" s="51">
        <f t="shared" si="2631"/>
        <v>0.91751998689861947</v>
      </c>
      <c r="AA527" s="231">
        <f t="shared" si="2632"/>
        <v>72520.665866179261</v>
      </c>
      <c r="AB527" s="231">
        <f t="shared" si="2544"/>
        <v>48478.406456760917</v>
      </c>
      <c r="AC527" s="231">
        <f t="shared" si="2633"/>
        <v>1396.5768663670813</v>
      </c>
      <c r="AD527" s="277">
        <f t="shared" si="2633"/>
        <v>0.77452140460648522</v>
      </c>
      <c r="AE527" s="23"/>
      <c r="AF527" s="42">
        <f t="shared" si="2545"/>
        <v>5644.8</v>
      </c>
      <c r="AI527" s="267">
        <f t="shared" si="2546"/>
        <v>204.28934598825509</v>
      </c>
      <c r="AJ527" s="267">
        <f t="shared" si="2547"/>
        <v>195.81212943677795</v>
      </c>
      <c r="AK527" s="267">
        <f t="shared" si="2634"/>
        <v>17.463988513964576</v>
      </c>
      <c r="AL527" s="51">
        <f t="shared" si="2548"/>
        <v>22.336232780118703</v>
      </c>
      <c r="AO527" s="34">
        <f t="shared" si="2549"/>
        <v>11.691743222082774</v>
      </c>
      <c r="AP527" s="34">
        <f t="shared" si="2569"/>
        <v>12.742766794217685</v>
      </c>
      <c r="AR527" s="26">
        <f t="shared" si="2635"/>
        <v>1.1074782290260441</v>
      </c>
      <c r="AS527" s="26">
        <f t="shared" si="2570"/>
        <v>0.99208319182087423</v>
      </c>
      <c r="AT527" s="26">
        <f t="shared" si="2644"/>
        <v>1.4114977075989417</v>
      </c>
      <c r="AU527" s="26">
        <f t="shared" si="2645"/>
        <v>1.1524065816467104</v>
      </c>
      <c r="AV527" s="26"/>
      <c r="AW527" s="26">
        <f t="shared" si="2636"/>
        <v>1.3423569472294716</v>
      </c>
      <c r="AZ527" s="34">
        <f t="shared" si="2637"/>
        <v>12.847340183209194</v>
      </c>
      <c r="BA527" s="34">
        <f t="shared" si="2571"/>
        <v>8.5881530712799243</v>
      </c>
      <c r="BB527" s="34">
        <f t="shared" si="2638"/>
        <v>0.24740945053271704</v>
      </c>
      <c r="BC527" s="34">
        <f t="shared" si="2572"/>
        <v>1.372097159521126E-4</v>
      </c>
      <c r="BE527" s="26"/>
      <c r="BF527" s="26"/>
      <c r="BG527" s="26"/>
      <c r="BI527" s="51">
        <f>[11]Residential_Total_LMDI_UtilAdj!AG41</f>
        <v>1.1607996074638212</v>
      </c>
      <c r="BJ527" s="258">
        <f>[10]Total_Commercial_LMDI_UtilAdj!AG41</f>
        <v>0.97284361659794771</v>
      </c>
      <c r="BK527" s="51">
        <f>[12]Industrial_Total_LMDI_UtilAdj!AG41</f>
        <v>1.234260442624129</v>
      </c>
      <c r="BL527" s="258">
        <f t="shared" si="2639"/>
        <v>1.1664740838171992</v>
      </c>
      <c r="BM527" s="364"/>
      <c r="BO527" s="51">
        <f>[11]Residential_Total_LMDI_UtilAdj!AE41</f>
        <v>0.93585659077876981</v>
      </c>
      <c r="BP527" s="258">
        <f>[10]Total_Commercial_LMDI_UtilAdj!AE41</f>
        <v>0.99719203042539484</v>
      </c>
      <c r="BQ527" s="51">
        <f>[12]Industrial_Total_LMDI_UtilAdj!AE41</f>
        <v>1.1292652756598445</v>
      </c>
      <c r="BR527" s="258">
        <f t="shared" si="2640"/>
        <v>0.9879401502651004</v>
      </c>
      <c r="BS527" s="364"/>
      <c r="CA527" s="83">
        <f t="shared" si="2573"/>
        <v>0.70993950522569205</v>
      </c>
      <c r="CB527" s="83">
        <f t="shared" si="2550"/>
        <v>1.3273093929054627</v>
      </c>
      <c r="CC527" s="83">
        <f t="shared" si="2551"/>
        <v>1.3423569472294716</v>
      </c>
      <c r="CD527" s="83">
        <f t="shared" si="2552"/>
        <v>1.1233181180826686</v>
      </c>
      <c r="CE527" s="83">
        <f t="shared" si="2553"/>
        <v>1.0211254725847081</v>
      </c>
      <c r="CF527" s="83">
        <f t="shared" si="2554"/>
        <v>1.1560168024246014</v>
      </c>
      <c r="CG527" s="84">
        <f t="shared" si="2574"/>
        <v>0.9529920216582467</v>
      </c>
      <c r="CH527" s="84">
        <f t="shared" si="2555"/>
        <v>0.95299222695236152</v>
      </c>
      <c r="CI527" s="9"/>
      <c r="CJ527" s="84">
        <f t="shared" si="2575"/>
        <v>1.1470487441901298</v>
      </c>
      <c r="CK527" s="26"/>
      <c r="CL527" s="87">
        <f t="shared" si="2556"/>
        <v>1.7871837066031004</v>
      </c>
      <c r="CM527" s="87">
        <f t="shared" si="2576"/>
        <v>3.7455375077071239E-3</v>
      </c>
      <c r="CN527" s="92">
        <f t="shared" si="2577"/>
        <v>1</v>
      </c>
      <c r="CO527" s="92">
        <f t="shared" si="2578"/>
        <v>1</v>
      </c>
      <c r="CP527" s="5">
        <f t="shared" si="2557"/>
        <v>1</v>
      </c>
      <c r="CQ527" s="91">
        <f t="shared" si="2558"/>
        <v>1</v>
      </c>
      <c r="CR527" s="37">
        <f t="shared" si="2646"/>
        <v>0.9529920216582467</v>
      </c>
      <c r="CS527">
        <f t="shared" si="2560"/>
        <v>1.1470487441901298</v>
      </c>
      <c r="CT527" s="84">
        <f t="shared" si="2561"/>
        <v>1.1949926967444173</v>
      </c>
      <c r="CU527" s="205"/>
      <c r="CV527" s="244"/>
      <c r="CW527" s="5"/>
      <c r="CX527" s="26">
        <f t="shared" si="2579"/>
        <v>0.22448104391817905</v>
      </c>
      <c r="CY527" s="26">
        <f t="shared" si="2580"/>
        <v>0.14383351642893449</v>
      </c>
      <c r="CZ527" s="26">
        <f t="shared" si="2581"/>
        <v>0.36955616628569404</v>
      </c>
      <c r="DA527" s="26">
        <f t="shared" si="2562"/>
        <v>0.26212927336719233</v>
      </c>
      <c r="DB527" s="26"/>
      <c r="DC527">
        <f t="shared" si="2582"/>
        <v>0.99999999999999978</v>
      </c>
      <c r="DE527" s="26">
        <f t="shared" si="2596"/>
        <v>0.22065069439727367</v>
      </c>
      <c r="DF527" s="26">
        <f t="shared" si="2597"/>
        <v>0.14142116125596124</v>
      </c>
      <c r="DG527" s="26">
        <f t="shared" si="2598"/>
        <v>0.38017248921635005</v>
      </c>
      <c r="DH527" s="26">
        <f t="shared" si="2599"/>
        <v>0.25759316547617755</v>
      </c>
      <c r="DI527" s="26"/>
      <c r="DJ527" s="26">
        <f t="shared" si="2600"/>
        <v>0.99983751034576263</v>
      </c>
      <c r="DK527" s="26"/>
      <c r="DL527" s="26">
        <f t="shared" si="2601"/>
        <v>0.22068655367907583</v>
      </c>
      <c r="DM527" s="26">
        <f t="shared" si="2602"/>
        <v>0.14144414446608944</v>
      </c>
      <c r="DN527" s="26">
        <f t="shared" si="2603"/>
        <v>0.3802342733519562</v>
      </c>
      <c r="DO527" s="26">
        <f t="shared" si="2604"/>
        <v>0.25763502850287845</v>
      </c>
      <c r="DP527" s="26"/>
      <c r="DQ527" s="26">
        <f t="shared" si="2605"/>
        <v>0.99999999999999989</v>
      </c>
      <c r="DR527" s="26"/>
      <c r="DS527" s="26"/>
      <c r="DT527" s="26">
        <f t="shared" si="2606"/>
        <v>-1.2781425107126732E-2</v>
      </c>
      <c r="DU527" s="26">
        <f t="shared" si="2607"/>
        <v>-8.9961697177167246E-3</v>
      </c>
      <c r="DV527" s="26">
        <f t="shared" si="2608"/>
        <v>-3.8860005188745939E-2</v>
      </c>
      <c r="DW527" s="26">
        <f t="shared" si="2609"/>
        <v>6.5865396517472792E-3</v>
      </c>
      <c r="DX527" s="26"/>
      <c r="DZ527" s="26">
        <f t="shared" si="2622"/>
        <v>0.98297447392828863</v>
      </c>
      <c r="EA527" s="26">
        <f t="shared" si="2610"/>
        <v>0.99354791655353547</v>
      </c>
      <c r="EB527" s="26">
        <f t="shared" si="2563"/>
        <v>1.1949926967444173</v>
      </c>
      <c r="ED527" s="26">
        <f t="shared" si="2583"/>
        <v>2.5948970755437343E-2</v>
      </c>
      <c r="EE527" s="26">
        <f t="shared" si="2584"/>
        <v>2.15677428371393E-2</v>
      </c>
      <c r="EF527" s="26">
        <f t="shared" si="2585"/>
        <v>-3.8872303444806335E-2</v>
      </c>
      <c r="EG527" s="26">
        <f t="shared" si="2586"/>
        <v>7.0757639865803596E-3</v>
      </c>
      <c r="EH527" s="26"/>
      <c r="EJ527" s="26">
        <f t="shared" si="2587"/>
        <v>0.99582832816229316</v>
      </c>
      <c r="EK527" s="26">
        <f t="shared" si="2611"/>
        <v>0.95208965589945704</v>
      </c>
      <c r="EL527" s="26">
        <f t="shared" si="2564"/>
        <v>1.1233181180826686</v>
      </c>
      <c r="EO527" s="26">
        <f t="shared" si="2612"/>
        <v>-2.3088110168918801E-2</v>
      </c>
      <c r="EP527" s="26">
        <f t="shared" si="2613"/>
        <v>-2.3359003149917207E-2</v>
      </c>
      <c r="EQ527" s="26">
        <f t="shared" si="2614"/>
        <v>1.9839698022627139E-2</v>
      </c>
      <c r="ER527" s="26">
        <f t="shared" si="2615"/>
        <v>-1.9163608749901372E-3</v>
      </c>
      <c r="EU527" s="26">
        <f t="shared" si="2616"/>
        <v>0.99865169157791733</v>
      </c>
      <c r="EV527" s="26">
        <f t="shared" si="2617"/>
        <v>0.96960756369746259</v>
      </c>
      <c r="EW527" s="26">
        <f t="shared" si="2647"/>
        <v>1.1560168024246014</v>
      </c>
      <c r="EX527" s="26"/>
      <c r="EY527" s="26">
        <f t="shared" si="2588"/>
        <v>1.291994799423103E-2</v>
      </c>
      <c r="EZ527" s="26">
        <f t="shared" si="2589"/>
        <v>1.7537706038273898E-2</v>
      </c>
      <c r="FA527" s="26">
        <f t="shared" si="2590"/>
        <v>-5.6898930873836497E-2</v>
      </c>
      <c r="FB527" s="26">
        <f t="shared" si="2591"/>
        <v>8.5029005267370436E-3</v>
      </c>
      <c r="FC527" s="26"/>
      <c r="FD527" s="26"/>
      <c r="FE527" s="26">
        <f t="shared" si="2618"/>
        <v>0.98598669933108496</v>
      </c>
      <c r="FF527" s="26">
        <f t="shared" si="2619"/>
        <v>1.0263576177303333</v>
      </c>
      <c r="FG527" s="26">
        <f t="shared" si="2566"/>
        <v>1.0211254725847081</v>
      </c>
      <c r="FI527" s="366">
        <f>[11]Residential_Total_LMDI_UtilAdj!AF41</f>
        <v>1.0194563650519399</v>
      </c>
      <c r="FJ527" s="366">
        <f>[10]Total_Commercial_LMDI_UtilAdj!AF41</f>
        <v>1.0226482022014656</v>
      </c>
      <c r="FK527" s="366">
        <f>[12]Industrial_Total_LMDI_UtilAdj!AF41</f>
        <v>1.0126913880018489</v>
      </c>
      <c r="FL527" s="253">
        <v>1</v>
      </c>
      <c r="FM527" s="253"/>
      <c r="FN527" s="369">
        <f t="shared" si="2651"/>
        <v>-2.6132629324384948E-3</v>
      </c>
      <c r="FO527" s="369">
        <f t="shared" si="2652"/>
        <v>-3.1748726060736574E-3</v>
      </c>
      <c r="FP527" s="369">
        <f t="shared" si="2653"/>
        <v>-1.8015013838347665E-3</v>
      </c>
      <c r="FQ527">
        <f t="shared" si="2650"/>
        <v>0</v>
      </c>
      <c r="FS527" s="26">
        <f t="shared" si="2641"/>
        <v>0.99829069083616662</v>
      </c>
      <c r="FT527" s="26">
        <f t="shared" si="2642"/>
        <v>0.99837591933307179</v>
      </c>
      <c r="FU527" s="37">
        <f t="shared" si="2643"/>
        <v>1.0123295193100545</v>
      </c>
      <c r="FW527" s="26">
        <f t="shared" si="2568"/>
        <v>0.70993950522569205</v>
      </c>
      <c r="FY527" s="8">
        <f t="shared" si="2621"/>
        <v>26</v>
      </c>
      <c r="FZ527" t="b">
        <f t="shared" si="2594"/>
        <v>1</v>
      </c>
    </row>
    <row r="528" spans="1:182" x14ac:dyDescent="0.2">
      <c r="A528" t="s">
        <v>1072</v>
      </c>
      <c r="B528" s="364">
        <f t="shared" si="2595"/>
        <v>1976</v>
      </c>
      <c r="C528" s="42">
        <f t="shared" si="2624"/>
        <v>15410.953</v>
      </c>
      <c r="D528" s="42">
        <f t="shared" si="2624"/>
        <v>10063.511</v>
      </c>
      <c r="E528" s="42">
        <f t="shared" si="2624"/>
        <v>31356.092000000001</v>
      </c>
      <c r="F528" s="42">
        <f t="shared" si="2624"/>
        <v>19100.859</v>
      </c>
      <c r="G528" s="42"/>
      <c r="H528" s="42">
        <f t="shared" si="2542"/>
        <v>75931.414999999994</v>
      </c>
      <c r="I528" s="364"/>
      <c r="J528" s="364"/>
      <c r="K528" s="525"/>
      <c r="L528" s="42">
        <f t="shared" si="2623"/>
        <v>15412.233039159779</v>
      </c>
      <c r="M528" s="42">
        <f t="shared" si="2543"/>
        <v>10063.510999999999</v>
      </c>
      <c r="N528" s="42">
        <f t="shared" si="2625"/>
        <v>25605.984201512209</v>
      </c>
      <c r="O528" s="42">
        <f t="shared" si="2625"/>
        <v>18190.61269184772</v>
      </c>
      <c r="P528" s="42"/>
      <c r="Q528" s="42">
        <f t="shared" si="2626"/>
        <v>69272.340932519714</v>
      </c>
      <c r="R528" s="27"/>
      <c r="S528" s="27"/>
      <c r="T528" s="51">
        <f t="shared" si="2627"/>
        <v>1.0000830603506337</v>
      </c>
      <c r="U528" s="51">
        <f t="shared" si="2628"/>
        <v>0.99999999999999978</v>
      </c>
      <c r="V528" s="51">
        <f t="shared" si="2629"/>
        <v>0.81661911827252609</v>
      </c>
      <c r="W528" s="51">
        <f t="shared" si="2630"/>
        <v>0.95234526844304335</v>
      </c>
      <c r="X528" s="51"/>
      <c r="Y528" s="51">
        <f t="shared" si="2631"/>
        <v>0.91230146221454878</v>
      </c>
      <c r="AA528" s="231">
        <f t="shared" si="2632"/>
        <v>74047.725476823762</v>
      </c>
      <c r="AB528" s="231">
        <f t="shared" si="2544"/>
        <v>49218.818000569161</v>
      </c>
      <c r="AC528" s="231">
        <f t="shared" si="2633"/>
        <v>1492.4050777964867</v>
      </c>
      <c r="AD528" s="277">
        <f t="shared" si="2633"/>
        <v>0.82042491580942556</v>
      </c>
      <c r="AE528" s="23"/>
      <c r="AF528" s="42">
        <f t="shared" si="2545"/>
        <v>5949</v>
      </c>
      <c r="AI528" s="267">
        <f t="shared" si="2546"/>
        <v>208.13918239775862</v>
      </c>
      <c r="AJ528" s="267">
        <f t="shared" si="2547"/>
        <v>204.46470290862379</v>
      </c>
      <c r="AK528" s="267">
        <f t="shared" si="2634"/>
        <v>17.15752953569352</v>
      </c>
      <c r="AL528" s="51">
        <f t="shared" si="2548"/>
        <v>22.1721846098506</v>
      </c>
      <c r="AO528" s="34">
        <f t="shared" si="2549"/>
        <v>11.644367277276805</v>
      </c>
      <c r="AP528" s="34">
        <f t="shared" si="2569"/>
        <v>12.763727517229785</v>
      </c>
      <c r="AR528" s="26">
        <f t="shared" si="2635"/>
        <v>1.1283486762253909</v>
      </c>
      <c r="AS528" s="26">
        <f t="shared" si="2570"/>
        <v>1.0359215011845697</v>
      </c>
      <c r="AT528" s="26">
        <f t="shared" si="2644"/>
        <v>1.3867286724523129</v>
      </c>
      <c r="AU528" s="26">
        <f t="shared" si="2645"/>
        <v>1.1439427465414309</v>
      </c>
      <c r="AV528" s="26"/>
      <c r="AW528" s="26">
        <f t="shared" si="2636"/>
        <v>1.3369176019210887</v>
      </c>
      <c r="AZ528" s="34">
        <f t="shared" si="2637"/>
        <v>12.447087825991556</v>
      </c>
      <c r="BA528" s="34">
        <f t="shared" si="2571"/>
        <v>8.2734607498015063</v>
      </c>
      <c r="BB528" s="34">
        <f t="shared" si="2638"/>
        <v>0.25086654526752172</v>
      </c>
      <c r="BC528" s="34">
        <f t="shared" si="2572"/>
        <v>1.3790971857613474E-4</v>
      </c>
      <c r="BE528" s="26"/>
      <c r="BF528" s="26"/>
      <c r="BG528" s="26"/>
      <c r="BI528" s="51">
        <f>[11]Residential_Total_LMDI_UtilAdj!AG42</f>
        <v>1.1706536789210398</v>
      </c>
      <c r="BJ528" s="258">
        <f>[10]Total_Commercial_LMDI_UtilAdj!AG42</f>
        <v>1.0023330864571784</v>
      </c>
      <c r="BK528" s="51">
        <f>[12]Industrial_Total_LMDI_UtilAdj!AG42</f>
        <v>1.1970918967094208</v>
      </c>
      <c r="BL528" s="258">
        <f t="shared" si="2639"/>
        <v>1.1498700807699487</v>
      </c>
      <c r="BM528" s="364"/>
      <c r="BO528" s="51">
        <f>[11]Residential_Total_LMDI_UtilAdj!AE42</f>
        <v>0.94652129540656604</v>
      </c>
      <c r="BP528" s="258">
        <f>[10]Total_Commercial_LMDI_UtilAdj!AE42</f>
        <v>1.0120220340660928</v>
      </c>
      <c r="BQ528" s="51">
        <f>[12]Industrial_Total_LMDI_UtilAdj!AE42</f>
        <v>1.1448026876749662</v>
      </c>
      <c r="BR528" s="258">
        <f t="shared" si="2640"/>
        <v>0.99484521397013004</v>
      </c>
      <c r="BS528" s="364"/>
      <c r="CA528" s="83">
        <f t="shared" si="2573"/>
        <v>0.74819836249072447</v>
      </c>
      <c r="CB528" s="83">
        <f t="shared" si="2550"/>
        <v>1.3294926993243383</v>
      </c>
      <c r="CC528" s="83">
        <f t="shared" si="2551"/>
        <v>1.3369176019210887</v>
      </c>
      <c r="CD528" s="83">
        <f t="shared" si="2552"/>
        <v>1.116591986477433</v>
      </c>
      <c r="CE528" s="83">
        <f t="shared" si="2553"/>
        <v>1.0329819131129734</v>
      </c>
      <c r="CF528" s="83">
        <f t="shared" si="2554"/>
        <v>1.1458234723656351</v>
      </c>
      <c r="CG528" s="84">
        <f t="shared" si="2574"/>
        <v>1.0002793505350016</v>
      </c>
      <c r="CH528" s="84">
        <f t="shared" si="2555"/>
        <v>1.0002795605423851</v>
      </c>
      <c r="CI528" s="9"/>
      <c r="CJ528" s="84">
        <f t="shared" si="2575"/>
        <v>1.1534193263580741</v>
      </c>
      <c r="CK528" s="26"/>
      <c r="CL528" s="87">
        <f t="shared" si="2556"/>
        <v>1.8542400408621342</v>
      </c>
      <c r="CM528" s="87">
        <f t="shared" si="2576"/>
        <v>3.562809372759559E-3</v>
      </c>
      <c r="CN528" s="92">
        <f t="shared" si="2577"/>
        <v>1</v>
      </c>
      <c r="CO528" s="92">
        <f t="shared" si="2578"/>
        <v>1</v>
      </c>
      <c r="CP528" s="5">
        <f t="shared" si="2557"/>
        <v>1</v>
      </c>
      <c r="CQ528" s="91">
        <f t="shared" si="2558"/>
        <v>1</v>
      </c>
      <c r="CR528" s="37">
        <f t="shared" si="2646"/>
        <v>1.0002793505350016</v>
      </c>
      <c r="CS528">
        <f t="shared" si="2560"/>
        <v>1.1534193263580741</v>
      </c>
      <c r="CT528" s="84">
        <f t="shared" si="2561"/>
        <v>1.1973197175977663</v>
      </c>
      <c r="CU528" s="205"/>
      <c r="CV528" s="244"/>
      <c r="CW528" s="5"/>
      <c r="CX528" s="26">
        <f t="shared" si="2579"/>
        <v>0.22248754454787809</v>
      </c>
      <c r="CY528" s="26">
        <f t="shared" si="2580"/>
        <v>0.1452745910493074</v>
      </c>
      <c r="CZ528" s="26">
        <f t="shared" si="2581"/>
        <v>0.36964225341331791</v>
      </c>
      <c r="DA528" s="26">
        <f t="shared" si="2562"/>
        <v>0.26259561098949646</v>
      </c>
      <c r="DB528" s="26"/>
      <c r="DC528">
        <f t="shared" si="2582"/>
        <v>0.99999999999999989</v>
      </c>
      <c r="DE528" s="26">
        <f t="shared" si="2596"/>
        <v>0.2234828123761676</v>
      </c>
      <c r="DF528" s="26">
        <f t="shared" si="2597"/>
        <v>0.14455285654577138</v>
      </c>
      <c r="DG528" s="26">
        <f t="shared" si="2598"/>
        <v>0.36959920817839204</v>
      </c>
      <c r="DH528" s="26">
        <f t="shared" si="2599"/>
        <v>0.26236237310378874</v>
      </c>
      <c r="DI528" s="26"/>
      <c r="DJ528" s="26">
        <f t="shared" si="2600"/>
        <v>0.99999725020411967</v>
      </c>
      <c r="DK528" s="26"/>
      <c r="DL528" s="26">
        <f t="shared" si="2601"/>
        <v>0.22348342690997425</v>
      </c>
      <c r="DM528" s="26">
        <f t="shared" si="2602"/>
        <v>0.14455325403771382</v>
      </c>
      <c r="DN528" s="26">
        <f t="shared" si="2603"/>
        <v>0.36960022450356672</v>
      </c>
      <c r="DO528" s="26">
        <f t="shared" si="2604"/>
        <v>0.26236309454874529</v>
      </c>
      <c r="DP528" s="26"/>
      <c r="DQ528" s="26">
        <f t="shared" si="2605"/>
        <v>1</v>
      </c>
      <c r="DR528" s="26"/>
      <c r="DS528" s="26"/>
      <c r="DT528" s="26">
        <f t="shared" si="2606"/>
        <v>1.8669650460423771E-2</v>
      </c>
      <c r="DU528" s="26">
        <f t="shared" si="2607"/>
        <v>4.3239682400044957E-2</v>
      </c>
      <c r="DV528" s="26">
        <f t="shared" si="2608"/>
        <v>-1.7703844305341367E-2</v>
      </c>
      <c r="DW528" s="26">
        <f t="shared" si="2609"/>
        <v>-7.3715904881369344E-3</v>
      </c>
      <c r="DX528" s="26"/>
      <c r="DZ528" s="26">
        <f t="shared" si="2622"/>
        <v>1.0019473096862337</v>
      </c>
      <c r="EA528" s="26">
        <f t="shared" si="2610"/>
        <v>0.99548266203517743</v>
      </c>
      <c r="EB528" s="26">
        <f t="shared" si="2563"/>
        <v>1.1973197175977663</v>
      </c>
      <c r="ED528" s="26">
        <f t="shared" si="2583"/>
        <v>-3.165011429169453E-2</v>
      </c>
      <c r="EE528" s="26">
        <f t="shared" si="2584"/>
        <v>-3.733081186207745E-2</v>
      </c>
      <c r="EF528" s="26">
        <f t="shared" si="2585"/>
        <v>1.3876446938630462E-2</v>
      </c>
      <c r="EG528" s="26">
        <f t="shared" si="2586"/>
        <v>5.0887290879952753E-3</v>
      </c>
      <c r="EH528" s="26"/>
      <c r="EJ528" s="26">
        <f t="shared" si="2587"/>
        <v>0.99401226464973602</v>
      </c>
      <c r="EK528" s="26">
        <f t="shared" si="2611"/>
        <v>0.94638879501020723</v>
      </c>
      <c r="EL528" s="26">
        <f t="shared" si="2564"/>
        <v>1.116591986477433</v>
      </c>
      <c r="EO528" s="26">
        <f t="shared" si="2612"/>
        <v>8.4532082997376429E-3</v>
      </c>
      <c r="EP528" s="26">
        <f t="shared" si="2613"/>
        <v>2.9862301671162324E-2</v>
      </c>
      <c r="EQ528" s="26">
        <f t="shared" si="2614"/>
        <v>-3.0576762673752426E-2</v>
      </c>
      <c r="ER528" s="26">
        <f t="shared" si="2615"/>
        <v>-1.4336632438031472E-2</v>
      </c>
      <c r="EU528" s="26">
        <f t="shared" si="2616"/>
        <v>0.99118236859742259</v>
      </c>
      <c r="EV528" s="26">
        <f t="shared" si="2617"/>
        <v>0.96105792159562731</v>
      </c>
      <c r="EW528" s="26">
        <f t="shared" si="2647"/>
        <v>1.1458234723656351</v>
      </c>
      <c r="EX528" s="26"/>
      <c r="EY528" s="26">
        <f t="shared" si="2588"/>
        <v>1.133121974613702E-2</v>
      </c>
      <c r="EZ528" s="26">
        <f t="shared" si="2589"/>
        <v>1.4762262737572869E-2</v>
      </c>
      <c r="FA528" s="26">
        <f t="shared" si="2590"/>
        <v>1.366507425940912E-2</v>
      </c>
      <c r="FB528" s="26">
        <f t="shared" si="2591"/>
        <v>6.9650419498952154E-3</v>
      </c>
      <c r="FC528" s="26"/>
      <c r="FD528" s="26"/>
      <c r="FE528" s="26">
        <f t="shared" si="2618"/>
        <v>1.0116111495076641</v>
      </c>
      <c r="FF528" s="26">
        <f t="shared" si="2619"/>
        <v>1.0382748094781302</v>
      </c>
      <c r="FG528" s="26">
        <f t="shared" si="2566"/>
        <v>1.0329819131129734</v>
      </c>
      <c r="FI528" s="366">
        <f>[11]Residential_Total_LMDI_UtilAdj!AF42</f>
        <v>1.018320531165541</v>
      </c>
      <c r="FJ528" s="366">
        <f>[10]Total_Commercial_LMDI_UtilAdj!AF42</f>
        <v>1.0212329353200331</v>
      </c>
      <c r="FK528" s="366">
        <f>[12]Industrial_Total_LMDI_UtilAdj!AF42</f>
        <v>1.0118895111875141</v>
      </c>
      <c r="FL528" s="253">
        <v>1</v>
      </c>
      <c r="FM528" s="253"/>
      <c r="FN528" s="369">
        <f t="shared" si="2651"/>
        <v>-1.1147775854511558E-3</v>
      </c>
      <c r="FO528" s="369">
        <f t="shared" si="2652"/>
        <v>-1.384882008690122E-3</v>
      </c>
      <c r="FP528" s="369">
        <f t="shared" si="2653"/>
        <v>-7.9214108617391382E-4</v>
      </c>
      <c r="FQ528">
        <f t="shared" si="2650"/>
        <v>0</v>
      </c>
      <c r="FS528" s="26">
        <f t="shared" si="2641"/>
        <v>0.99925817624824897</v>
      </c>
      <c r="FT528" s="26">
        <f t="shared" si="2642"/>
        <v>0.99763530036293424</v>
      </c>
      <c r="FU528" s="37">
        <f t="shared" si="2643"/>
        <v>1.0115785492280318</v>
      </c>
      <c r="FW528" s="26">
        <f t="shared" si="2568"/>
        <v>0.74819836249072447</v>
      </c>
      <c r="FY528" s="8">
        <f t="shared" si="2621"/>
        <v>27</v>
      </c>
      <c r="FZ528" t="b">
        <f t="shared" si="2594"/>
        <v>1</v>
      </c>
    </row>
    <row r="529" spans="1:182" x14ac:dyDescent="0.2">
      <c r="A529" t="s">
        <v>1072</v>
      </c>
      <c r="B529" s="364">
        <f t="shared" si="2595"/>
        <v>1977</v>
      </c>
      <c r="C529" s="42">
        <f t="shared" si="2624"/>
        <v>15662.391</v>
      </c>
      <c r="D529" s="42">
        <f t="shared" si="2624"/>
        <v>10207.775</v>
      </c>
      <c r="E529" s="42">
        <f t="shared" si="2624"/>
        <v>32220.752</v>
      </c>
      <c r="F529" s="42">
        <f t="shared" si="2624"/>
        <v>19821.654999999999</v>
      </c>
      <c r="G529" s="42"/>
      <c r="H529" s="42">
        <f t="shared" si="2542"/>
        <v>77912.573000000004</v>
      </c>
      <c r="I529" s="364"/>
      <c r="J529" s="364"/>
      <c r="K529" s="525"/>
      <c r="L529" s="42">
        <f t="shared" si="2623"/>
        <v>15663.667607809482</v>
      </c>
      <c r="M529" s="42">
        <f t="shared" si="2543"/>
        <v>10239.027610245175</v>
      </c>
      <c r="N529" s="42">
        <f t="shared" si="2625"/>
        <v>26142.637263492536</v>
      </c>
      <c r="O529" s="42">
        <f t="shared" si="2625"/>
        <v>18719.764953945582</v>
      </c>
      <c r="P529" s="42"/>
      <c r="Q529" s="42">
        <f t="shared" si="2626"/>
        <v>70765.097435492775</v>
      </c>
      <c r="R529" s="27"/>
      <c r="S529" s="27"/>
      <c r="T529" s="51">
        <f t="shared" si="2627"/>
        <v>1.0000815078495666</v>
      </c>
      <c r="U529" s="51">
        <f t="shared" si="2628"/>
        <v>1.0030616476406637</v>
      </c>
      <c r="V529" s="51">
        <f t="shared" si="2629"/>
        <v>0.81136024582829525</v>
      </c>
      <c r="W529" s="51">
        <f t="shared" si="2630"/>
        <v>0.94440978586024138</v>
      </c>
      <c r="X529" s="51"/>
      <c r="Y529" s="51">
        <f t="shared" si="2631"/>
        <v>0.90826287350942414</v>
      </c>
      <c r="AA529" s="231">
        <f t="shared" si="2632"/>
        <v>75365.9499935403</v>
      </c>
      <c r="AB529" s="231">
        <f t="shared" si="2544"/>
        <v>50022.048157018362</v>
      </c>
      <c r="AC529" s="231">
        <f t="shared" si="2633"/>
        <v>1559.9049660076644</v>
      </c>
      <c r="AD529" s="277">
        <f t="shared" si="2633"/>
        <v>0.85681885207392539</v>
      </c>
      <c r="AE529" s="23"/>
      <c r="AF529" s="42">
        <f t="shared" si="2545"/>
        <v>6224.1</v>
      </c>
      <c r="AI529" s="267">
        <f t="shared" si="2546"/>
        <v>207.83480615784757</v>
      </c>
      <c r="AJ529" s="267">
        <f t="shared" si="2547"/>
        <v>204.69029133123539</v>
      </c>
      <c r="AK529" s="267">
        <f t="shared" si="2634"/>
        <v>16.759121762654924</v>
      </c>
      <c r="AL529" s="51">
        <f t="shared" si="2548"/>
        <v>21.847984446927715</v>
      </c>
      <c r="AO529" s="34">
        <f t="shared" si="2549"/>
        <v>11.369530925835505</v>
      </c>
      <c r="AP529" s="34">
        <f t="shared" si="2569"/>
        <v>12.51788579875002</v>
      </c>
      <c r="AR529" s="26">
        <f t="shared" si="2635"/>
        <v>1.1266986143609132</v>
      </c>
      <c r="AS529" s="26">
        <f t="shared" si="2570"/>
        <v>1.0370644461236094</v>
      </c>
      <c r="AT529" s="26">
        <f t="shared" si="2644"/>
        <v>1.3545280295187752</v>
      </c>
      <c r="AU529" s="26">
        <f t="shared" si="2645"/>
        <v>1.1272160941465912</v>
      </c>
      <c r="AV529" s="26"/>
      <c r="AW529" s="26">
        <f t="shared" si="2636"/>
        <v>1.305362984384534</v>
      </c>
      <c r="AZ529" s="34">
        <f t="shared" si="2637"/>
        <v>12.108730578483684</v>
      </c>
      <c r="BA529" s="34">
        <f t="shared" si="2571"/>
        <v>8.0368323383329887</v>
      </c>
      <c r="BB529" s="34">
        <f t="shared" si="2638"/>
        <v>0.25062337783899108</v>
      </c>
      <c r="BC529" s="34">
        <f t="shared" si="2572"/>
        <v>1.3766148552785549E-4</v>
      </c>
      <c r="BE529" s="26"/>
      <c r="BF529" s="26"/>
      <c r="BG529" s="26"/>
      <c r="BI529" s="51">
        <f>[11]Residential_Total_LMDI_UtilAdj!AG43</f>
        <v>1.1574007578297572</v>
      </c>
      <c r="BJ529" s="258">
        <f>[10]Total_Commercial_LMDI_UtilAdj!AG43</f>
        <v>1.0026680917620412</v>
      </c>
      <c r="BK529" s="51">
        <f>[12]Industrial_Total_LMDI_UtilAdj!AG43</f>
        <v>1.1526975151715861</v>
      </c>
      <c r="BL529" s="258">
        <f t="shared" si="2639"/>
        <v>1.1257992165594513</v>
      </c>
      <c r="BM529" s="364"/>
      <c r="BO529" s="51">
        <f>[11]Residential_Total_LMDI_UtilAdj!AE43</f>
        <v>0.95595655749297093</v>
      </c>
      <c r="BP529" s="258">
        <f>[10]Total_Commercial_LMDI_UtilAdj!AE43</f>
        <v>1.0127964458785856</v>
      </c>
      <c r="BQ529" s="51">
        <f>[12]Industrial_Total_LMDI_UtilAdj!AE43</f>
        <v>1.1612839304848106</v>
      </c>
      <c r="BR529" s="258">
        <f t="shared" si="2640"/>
        <v>1.0012585526497961</v>
      </c>
      <c r="BS529" s="364"/>
      <c r="CA529" s="83">
        <f t="shared" si="2573"/>
        <v>0.78279734879450646</v>
      </c>
      <c r="CB529" s="83">
        <f t="shared" si="2550"/>
        <v>1.3038853859852697</v>
      </c>
      <c r="CC529" s="83">
        <f t="shared" si="2551"/>
        <v>1.305362984384534</v>
      </c>
      <c r="CD529" s="83">
        <f t="shared" si="2552"/>
        <v>1.1042041563530911</v>
      </c>
      <c r="CE529" s="83">
        <f t="shared" si="2553"/>
        <v>1.0426207894949053</v>
      </c>
      <c r="CF529" s="83">
        <f t="shared" si="2554"/>
        <v>1.1208693412195445</v>
      </c>
      <c r="CG529" s="84">
        <f t="shared" si="2574"/>
        <v>1.0218345211617299</v>
      </c>
      <c r="CH529" s="84">
        <f t="shared" si="2555"/>
        <v>1.0218346833906979</v>
      </c>
      <c r="CI529" s="9"/>
      <c r="CJ529" s="84">
        <f t="shared" si="2575"/>
        <v>1.1512662092604158</v>
      </c>
      <c r="CK529" s="26"/>
      <c r="CL529" s="87">
        <f t="shared" si="2556"/>
        <v>1.7840568242745727</v>
      </c>
      <c r="CM529" s="87">
        <f t="shared" si="2576"/>
        <v>3.3575118587515903E-3</v>
      </c>
      <c r="CN529" s="92">
        <f t="shared" si="2577"/>
        <v>1</v>
      </c>
      <c r="CO529" s="92">
        <f t="shared" si="2578"/>
        <v>1</v>
      </c>
      <c r="CP529" s="5">
        <f t="shared" si="2557"/>
        <v>1</v>
      </c>
      <c r="CQ529" s="91">
        <f t="shared" si="2558"/>
        <v>1</v>
      </c>
      <c r="CR529" s="37">
        <f t="shared" si="2646"/>
        <v>1.0218345211617299</v>
      </c>
      <c r="CS529">
        <f t="shared" si="2560"/>
        <v>1.1512662092604158</v>
      </c>
      <c r="CT529" s="84">
        <f t="shared" si="2561"/>
        <v>1.1821753947166984</v>
      </c>
      <c r="CU529" s="205"/>
      <c r="CV529" s="244"/>
      <c r="CW529" s="5"/>
      <c r="CX529" s="26">
        <f t="shared" si="2579"/>
        <v>0.22134736155896609</v>
      </c>
      <c r="CY529" s="26">
        <f t="shared" si="2580"/>
        <v>0.14469036264068949</v>
      </c>
      <c r="CZ529" s="26">
        <f t="shared" si="2581"/>
        <v>0.36942840765991081</v>
      </c>
      <c r="DA529" s="26">
        <f t="shared" si="2562"/>
        <v>0.26453386814043361</v>
      </c>
      <c r="DB529" s="26"/>
      <c r="DC529">
        <f t="shared" si="2582"/>
        <v>1</v>
      </c>
      <c r="DE529" s="26">
        <f t="shared" si="2596"/>
        <v>0.2219169648765823</v>
      </c>
      <c r="DF529" s="26">
        <f t="shared" si="2597"/>
        <v>0.14498228065852908</v>
      </c>
      <c r="DG529" s="26">
        <f t="shared" si="2598"/>
        <v>0.36953532022409674</v>
      </c>
      <c r="DH529" s="26">
        <f t="shared" si="2599"/>
        <v>0.26356355173083368</v>
      </c>
      <c r="DI529" s="26"/>
      <c r="DJ529" s="26">
        <f t="shared" si="2600"/>
        <v>0.99999811749004186</v>
      </c>
      <c r="DK529" s="26"/>
      <c r="DL529" s="26">
        <f t="shared" si="2601"/>
        <v>0.22191738263826499</v>
      </c>
      <c r="DM529" s="26">
        <f t="shared" si="2602"/>
        <v>0.14498255358962997</v>
      </c>
      <c r="DN529" s="26">
        <f t="shared" si="2603"/>
        <v>0.36953601587932655</v>
      </c>
      <c r="DO529" s="26">
        <f t="shared" si="2604"/>
        <v>0.26356404789277843</v>
      </c>
      <c r="DP529" s="26"/>
      <c r="DQ529" s="26">
        <f t="shared" si="2605"/>
        <v>0.99999999999999989</v>
      </c>
      <c r="DR529" s="26"/>
      <c r="DS529" s="26"/>
      <c r="DT529" s="26">
        <f t="shared" si="2606"/>
        <v>-1.4634390736321479E-3</v>
      </c>
      <c r="DU529" s="26">
        <f t="shared" si="2607"/>
        <v>1.1027041030723555E-3</v>
      </c>
      <c r="DV529" s="26">
        <f t="shared" si="2608"/>
        <v>-2.3494424359503586E-2</v>
      </c>
      <c r="DW529" s="26">
        <f t="shared" si="2609"/>
        <v>-1.4729885488619572E-2</v>
      </c>
      <c r="DX529" s="26"/>
      <c r="DZ529" s="26">
        <f t="shared" si="2622"/>
        <v>0.98735147959356029</v>
      </c>
      <c r="EA529" s="26">
        <f t="shared" si="2610"/>
        <v>0.98289127927016862</v>
      </c>
      <c r="EB529" s="26">
        <f t="shared" si="2563"/>
        <v>1.1821753947166984</v>
      </c>
      <c r="ED529" s="26">
        <f t="shared" si="2583"/>
        <v>-2.7559958157657029E-2</v>
      </c>
      <c r="EE529" s="26">
        <f t="shared" si="2584"/>
        <v>-2.9017874064376139E-2</v>
      </c>
      <c r="EF529" s="26">
        <f t="shared" si="2585"/>
        <v>-9.6977999510746099E-4</v>
      </c>
      <c r="EG529" s="26">
        <f t="shared" si="2586"/>
        <v>-1.80158965613062E-3</v>
      </c>
      <c r="EH529" s="26"/>
      <c r="EJ529" s="26">
        <f t="shared" si="2587"/>
        <v>0.98890567882058478</v>
      </c>
      <c r="EK529" s="26">
        <f t="shared" si="2611"/>
        <v>0.93588925375776422</v>
      </c>
      <c r="EL529" s="26">
        <f t="shared" si="2564"/>
        <v>1.1042041563530911</v>
      </c>
      <c r="EO529" s="26">
        <f t="shared" si="2612"/>
        <v>-1.1385527800989935E-2</v>
      </c>
      <c r="EP529" s="26">
        <f t="shared" si="2613"/>
        <v>3.341696869004998E-4</v>
      </c>
      <c r="EQ529" s="26">
        <f t="shared" si="2614"/>
        <v>-3.7790335188207534E-2</v>
      </c>
      <c r="ER529" s="26">
        <f t="shared" si="2615"/>
        <v>-2.115576459887028E-2</v>
      </c>
      <c r="EU529" s="26">
        <f t="shared" si="2616"/>
        <v>0.97822166175862058</v>
      </c>
      <c r="EV529" s="26">
        <f t="shared" si="2617"/>
        <v>0.94012767710956058</v>
      </c>
      <c r="EW529" s="26">
        <f t="shared" si="2647"/>
        <v>1.1208693412195445</v>
      </c>
      <c r="EX529" s="26"/>
      <c r="EY529" s="26">
        <f t="shared" si="2588"/>
        <v>9.9190005607570648E-3</v>
      </c>
      <c r="EZ529" s="26">
        <f t="shared" si="2589"/>
        <v>7.6491977717741831E-4</v>
      </c>
      <c r="FA529" s="26">
        <f t="shared" si="2590"/>
        <v>1.4293932669256564E-2</v>
      </c>
      <c r="FB529" s="26">
        <f t="shared" si="2591"/>
        <v>6.4258791102505862E-3</v>
      </c>
      <c r="FC529" s="26"/>
      <c r="FD529" s="26"/>
      <c r="FE529" s="26">
        <f t="shared" si="2618"/>
        <v>1.0093311182505456</v>
      </c>
      <c r="FF529" s="26">
        <f t="shared" si="2619"/>
        <v>1.0479630745019333</v>
      </c>
      <c r="FG529" s="26">
        <f t="shared" si="2566"/>
        <v>1.0426207894949053</v>
      </c>
      <c r="FI529" s="366">
        <f>[11]Residential_Total_LMDI_UtilAdj!AF43</f>
        <v>1.0183236759138501</v>
      </c>
      <c r="FJ529" s="366">
        <f>[10]Total_Commercial_LMDI_UtilAdj!AF43</f>
        <v>1.0212366267150952</v>
      </c>
      <c r="FK529" s="366">
        <f>[12]Industrial_Total_LMDI_UtilAdj!AF43</f>
        <v>1.0118916530303914</v>
      </c>
      <c r="FL529" s="253">
        <v>1</v>
      </c>
      <c r="FM529" s="253"/>
      <c r="FN529" s="369">
        <f t="shared" si="2651"/>
        <v>3.0881666009006839E-6</v>
      </c>
      <c r="FO529" s="369">
        <f t="shared" si="2652"/>
        <v>3.6146389945235204E-6</v>
      </c>
      <c r="FP529" s="369">
        <f t="shared" si="2653"/>
        <v>2.1166743867052918E-6</v>
      </c>
      <c r="FQ529">
        <f t="shared" si="2650"/>
        <v>0</v>
      </c>
      <c r="FS529" s="26">
        <f t="shared" si="2641"/>
        <v>1.0000019915668439</v>
      </c>
      <c r="FT529" s="26">
        <f t="shared" si="2642"/>
        <v>0.99763728722032075</v>
      </c>
      <c r="FU529" s="37">
        <f t="shared" si="2643"/>
        <v>1.0115805638543303</v>
      </c>
      <c r="FW529" s="26">
        <f t="shared" si="2568"/>
        <v>0.78279734879450646</v>
      </c>
      <c r="FY529" s="8">
        <f t="shared" si="2621"/>
        <v>28</v>
      </c>
      <c r="FZ529" t="b">
        <f t="shared" si="2594"/>
        <v>1</v>
      </c>
    </row>
    <row r="530" spans="1:182" x14ac:dyDescent="0.2">
      <c r="A530" t="s">
        <v>1072</v>
      </c>
      <c r="B530" s="364">
        <f t="shared" si="2595"/>
        <v>1978</v>
      </c>
      <c r="C530" s="42">
        <f t="shared" si="2624"/>
        <v>16132.944</v>
      </c>
      <c r="D530" s="42">
        <f t="shared" si="2624"/>
        <v>10512.050999999999</v>
      </c>
      <c r="E530" s="42">
        <f t="shared" si="2624"/>
        <v>32642.955000000002</v>
      </c>
      <c r="F530" s="42">
        <f t="shared" si="2624"/>
        <v>20617.133999999998</v>
      </c>
      <c r="G530" s="42"/>
      <c r="H530" s="42">
        <f t="shared" si="2542"/>
        <v>79905.084000000003</v>
      </c>
      <c r="I530" s="364"/>
      <c r="J530" s="364"/>
      <c r="K530" s="525"/>
      <c r="L530" s="42">
        <f t="shared" si="2623"/>
        <v>16138.448579142547</v>
      </c>
      <c r="M530" s="42">
        <f t="shared" si="2543"/>
        <v>10543.568742854286</v>
      </c>
      <c r="N530" s="42">
        <f t="shared" si="2625"/>
        <v>26891.947813116163</v>
      </c>
      <c r="O530" s="42">
        <f t="shared" si="2625"/>
        <v>19631.219861075948</v>
      </c>
      <c r="P530" s="42"/>
      <c r="Q530" s="42">
        <f t="shared" si="2626"/>
        <v>73205.184996188953</v>
      </c>
      <c r="R530" s="27"/>
      <c r="S530" s="27"/>
      <c r="T530" s="51">
        <f t="shared" si="2627"/>
        <v>1.000341201156004</v>
      </c>
      <c r="U530" s="51">
        <f t="shared" si="2628"/>
        <v>1.0029982486628239</v>
      </c>
      <c r="V530" s="51">
        <f t="shared" si="2629"/>
        <v>0.82382087691252714</v>
      </c>
      <c r="W530" s="51">
        <f t="shared" si="2630"/>
        <v>0.95217986462502258</v>
      </c>
      <c r="X530" s="51"/>
      <c r="Y530" s="51">
        <f t="shared" si="2631"/>
        <v>0.91615178073261205</v>
      </c>
      <c r="Z530" s="218"/>
      <c r="AA530" s="231">
        <f t="shared" si="2632"/>
        <v>77278.879497356</v>
      </c>
      <c r="AB530" s="231">
        <f t="shared" si="2544"/>
        <v>51004.508012970276</v>
      </c>
      <c r="AC530" s="231">
        <f t="shared" si="2633"/>
        <v>1612.331519370073</v>
      </c>
      <c r="AD530" s="277">
        <f t="shared" si="2633"/>
        <v>0.91602019497989828</v>
      </c>
      <c r="AE530" s="23"/>
      <c r="AF530" s="42">
        <f t="shared" si="2545"/>
        <v>6568.6</v>
      </c>
      <c r="AI530" s="267">
        <f t="shared" si="2546"/>
        <v>208.83388429169321</v>
      </c>
      <c r="AJ530" s="267">
        <f t="shared" si="2547"/>
        <v>206.71836968161898</v>
      </c>
      <c r="AK530" s="267">
        <f t="shared" si="2634"/>
        <v>16.678919620465315</v>
      </c>
      <c r="AL530" s="51">
        <f t="shared" si="2548"/>
        <v>21.430990243077282</v>
      </c>
      <c r="AO530" s="34">
        <f t="shared" si="2549"/>
        <v>11.144716529578441</v>
      </c>
      <c r="AP530" s="34">
        <f t="shared" si="2569"/>
        <v>12.164705416679354</v>
      </c>
      <c r="AR530" s="26">
        <f t="shared" si="2635"/>
        <v>1.1321147425343012</v>
      </c>
      <c r="AS530" s="26">
        <f t="shared" si="2570"/>
        <v>1.047339715836975</v>
      </c>
      <c r="AT530" s="26">
        <f t="shared" si="2644"/>
        <v>1.3480458253101182</v>
      </c>
      <c r="AU530" s="26">
        <f t="shared" si="2645"/>
        <v>1.1057018634454545</v>
      </c>
      <c r="AV530" s="26"/>
      <c r="AW530" s="26">
        <f t="shared" si="2636"/>
        <v>1.2795515069238519</v>
      </c>
      <c r="AZ530" s="34">
        <f t="shared" si="2637"/>
        <v>11.764893508107663</v>
      </c>
      <c r="BA530" s="34">
        <f t="shared" si="2571"/>
        <v>7.7648978493088743</v>
      </c>
      <c r="BB530" s="34">
        <f t="shared" si="2638"/>
        <v>0.24546045114180692</v>
      </c>
      <c r="BC530" s="34">
        <f t="shared" si="2572"/>
        <v>1.3945440352280519E-4</v>
      </c>
      <c r="BE530" s="26"/>
      <c r="BF530" s="26"/>
      <c r="BG530" s="26"/>
      <c r="BI530" s="205">
        <f>[11]Residential_Total_LMDI_UtilAdj!AG44</f>
        <v>1.1396662218237472</v>
      </c>
      <c r="BJ530" s="258">
        <f>[10]Total_Commercial_LMDI_UtilAdj!AG44</f>
        <v>0.99281135629765904</v>
      </c>
      <c r="BK530" s="51">
        <f>[12]Industrial_Total_LMDI_UtilAdj!AG44</f>
        <v>1.1333787219228844</v>
      </c>
      <c r="BL530" s="258">
        <f t="shared" si="2639"/>
        <v>1.1130098189753979</v>
      </c>
      <c r="BM530" s="364"/>
      <c r="BO530" s="51">
        <f>[11]Residential_Total_LMDI_UtilAdj!AE44</f>
        <v>0.97154806533845739</v>
      </c>
      <c r="BP530" s="258">
        <f>[10]Total_Commercial_LMDI_UtilAdj!AE44</f>
        <v>1.0278894906715486</v>
      </c>
      <c r="BQ530" s="51">
        <f>[12]Industrial_Total_LMDI_UtilAdj!AE44</f>
        <v>1.1720925419570973</v>
      </c>
      <c r="BR530" s="258">
        <f t="shared" si="2640"/>
        <v>0.9934340601445264</v>
      </c>
      <c r="BS530" s="364"/>
      <c r="CA530" s="83">
        <f t="shared" si="2573"/>
        <v>0.82612468715020559</v>
      </c>
      <c r="CB530" s="83">
        <f t="shared" si="2550"/>
        <v>1.2670974853603398</v>
      </c>
      <c r="CC530" s="83">
        <f t="shared" si="2551"/>
        <v>1.2795515069238519</v>
      </c>
      <c r="CD530" s="83">
        <f t="shared" si="2552"/>
        <v>1.0871619637731913</v>
      </c>
      <c r="CE530" s="83">
        <f t="shared" si="2553"/>
        <v>1.049978936379159</v>
      </c>
      <c r="CF530" s="83">
        <f t="shared" si="2554"/>
        <v>1.1051685862862537</v>
      </c>
      <c r="CG530" s="84">
        <f t="shared" si="2574"/>
        <v>1.0570689377124651</v>
      </c>
      <c r="CH530" s="84">
        <f t="shared" si="2555"/>
        <v>1.0570690883500415</v>
      </c>
      <c r="CI530" s="9"/>
      <c r="CJ530" s="84">
        <f t="shared" si="2575"/>
        <v>1.1414971623944532</v>
      </c>
      <c r="CK530" s="26"/>
      <c r="CL530" s="87">
        <f t="shared" si="2556"/>
        <v>1.7673424777684759</v>
      </c>
      <c r="CM530" s="87">
        <f t="shared" si="2576"/>
        <v>3.1270693133256242E-3</v>
      </c>
      <c r="CN530" s="92">
        <f t="shared" si="2577"/>
        <v>1</v>
      </c>
      <c r="CO530" s="92">
        <f t="shared" si="2578"/>
        <v>1</v>
      </c>
      <c r="CP530" s="5">
        <f t="shared" si="2557"/>
        <v>1</v>
      </c>
      <c r="CQ530" s="91">
        <f t="shared" si="2558"/>
        <v>1</v>
      </c>
      <c r="CR530" s="37">
        <f t="shared" si="2646"/>
        <v>1.0570689377124651</v>
      </c>
      <c r="CS530">
        <f t="shared" si="2560"/>
        <v>1.1414971623944532</v>
      </c>
      <c r="CT530" s="84">
        <f t="shared" si="2561"/>
        <v>1.1769649321458402</v>
      </c>
      <c r="CU530" s="205"/>
      <c r="CV530" s="244"/>
      <c r="CW530" s="5"/>
      <c r="CX530" s="26">
        <f t="shared" si="2579"/>
        <v>0.22045499345412092</v>
      </c>
      <c r="CY530" s="26">
        <f t="shared" si="2580"/>
        <v>0.1440276224068443</v>
      </c>
      <c r="CZ530" s="26">
        <f t="shared" si="2581"/>
        <v>0.3673503156165257</v>
      </c>
      <c r="DA530" s="26">
        <f t="shared" si="2562"/>
        <v>0.26816706852250893</v>
      </c>
      <c r="DB530" s="26"/>
      <c r="DC530">
        <f t="shared" si="2582"/>
        <v>0.99999999999999989</v>
      </c>
      <c r="DE530" s="26">
        <f t="shared" si="2596"/>
        <v>0.22090087710008191</v>
      </c>
      <c r="DF530" s="26">
        <f t="shared" si="2597"/>
        <v>0.14435873897459517</v>
      </c>
      <c r="DG530" s="26">
        <f t="shared" si="2598"/>
        <v>0.36838838475611013</v>
      </c>
      <c r="DH530" s="26">
        <f t="shared" si="2599"/>
        <v>0.26634633833786753</v>
      </c>
      <c r="DI530" s="26"/>
      <c r="DJ530" s="26">
        <f t="shared" si="2600"/>
        <v>0.99999433916865477</v>
      </c>
      <c r="DK530" s="26"/>
      <c r="DL530" s="26">
        <f t="shared" si="2601"/>
        <v>0.22090212758976999</v>
      </c>
      <c r="DM530" s="26">
        <f t="shared" si="2602"/>
        <v>0.14435955616969573</v>
      </c>
      <c r="DN530" s="26">
        <f t="shared" si="2603"/>
        <v>0.36839047015243087</v>
      </c>
      <c r="DO530" s="26">
        <f t="shared" si="2604"/>
        <v>0.26634784608810341</v>
      </c>
      <c r="DP530" s="26"/>
      <c r="DQ530" s="26">
        <f t="shared" si="2605"/>
        <v>1</v>
      </c>
      <c r="DR530" s="26"/>
      <c r="DS530" s="26"/>
      <c r="DT530" s="26">
        <f t="shared" si="2606"/>
        <v>4.7955609405192882E-3</v>
      </c>
      <c r="DU530" s="26">
        <f t="shared" si="2607"/>
        <v>9.8592711863780998E-3</v>
      </c>
      <c r="DV530" s="26">
        <f t="shared" si="2608"/>
        <v>-4.797069007166809E-3</v>
      </c>
      <c r="DW530" s="26">
        <f t="shared" si="2609"/>
        <v>-1.9270655613929148E-2</v>
      </c>
      <c r="DX530" s="26"/>
      <c r="DZ530" s="26">
        <f t="shared" si="2622"/>
        <v>0.99559247925972361</v>
      </c>
      <c r="EA530" s="26">
        <f t="shared" si="2610"/>
        <v>0.97855916557134859</v>
      </c>
      <c r="EB530" s="26">
        <f t="shared" si="2563"/>
        <v>1.1769649321458402</v>
      </c>
      <c r="ED530" s="26">
        <f t="shared" si="2583"/>
        <v>-2.8806757279239772E-2</v>
      </c>
      <c r="EE530" s="26">
        <f t="shared" si="2584"/>
        <v>-3.442171654617518E-2</v>
      </c>
      <c r="EF530" s="26">
        <f t="shared" si="2585"/>
        <v>-2.0815486465039341E-2</v>
      </c>
      <c r="EG530" s="26">
        <f t="shared" si="2586"/>
        <v>1.2940023171042255E-2</v>
      </c>
      <c r="EH530" s="26"/>
      <c r="EJ530" s="26">
        <f t="shared" si="2587"/>
        <v>0.98456608546359226</v>
      </c>
      <c r="EK530" s="26">
        <f t="shared" si="2611"/>
        <v>0.92144481899972441</v>
      </c>
      <c r="EL530" s="26">
        <f t="shared" si="2564"/>
        <v>1.0871619637731913</v>
      </c>
      <c r="EO530" s="26">
        <f t="shared" si="2612"/>
        <v>-1.5441333264727313E-2</v>
      </c>
      <c r="EP530" s="26">
        <f t="shared" si="2613"/>
        <v>-9.8791452248793276E-3</v>
      </c>
      <c r="EQ530" s="26">
        <f t="shared" si="2614"/>
        <v>-1.6901670055697374E-2</v>
      </c>
      <c r="ER530" s="26">
        <f t="shared" si="2615"/>
        <v>-1.1425303815993075E-2</v>
      </c>
      <c r="EU530" s="26">
        <f t="shared" si="2616"/>
        <v>0.98599234151929982</v>
      </c>
      <c r="EV530" s="26">
        <f t="shared" si="2617"/>
        <v>0.92695868968035589</v>
      </c>
      <c r="EW530" s="26">
        <f t="shared" si="2647"/>
        <v>1.1051685862862537</v>
      </c>
      <c r="EX530" s="26"/>
      <c r="EY530" s="26">
        <f t="shared" si="2588"/>
        <v>1.6178272914689613E-2</v>
      </c>
      <c r="EZ530" s="26">
        <f t="shared" si="2589"/>
        <v>1.4792398709752541E-2</v>
      </c>
      <c r="FA530" s="26">
        <f t="shared" si="2590"/>
        <v>9.2644191007660911E-3</v>
      </c>
      <c r="FB530" s="26">
        <f t="shared" si="2591"/>
        <v>-7.8453517979361117E-3</v>
      </c>
      <c r="FC530" s="26"/>
      <c r="FD530" s="26"/>
      <c r="FE530" s="26">
        <f t="shared" si="2618"/>
        <v>1.0070573567670928</v>
      </c>
      <c r="FF530" s="26">
        <f t="shared" si="2619"/>
        <v>1.055358923797433</v>
      </c>
      <c r="FG530" s="26">
        <f t="shared" si="2566"/>
        <v>1.049978936379159</v>
      </c>
      <c r="FI530" s="366">
        <f>[11]Residential_Total_LMDI_UtilAdj!AF44</f>
        <v>1.0224650645447426</v>
      </c>
      <c r="FJ530" s="366">
        <f>[10]Total_Commercial_LMDI_UtilAdj!AF44</f>
        <v>1.0263001930701292</v>
      </c>
      <c r="FK530" s="366">
        <f>[12]Industrial_Total_LMDI_UtilAdj!AF44</f>
        <v>1.0147697393655293</v>
      </c>
      <c r="FL530" s="253">
        <v>1</v>
      </c>
      <c r="FM530" s="253"/>
      <c r="FN530" s="369">
        <f t="shared" si="2651"/>
        <v>4.0586212905574471E-3</v>
      </c>
      <c r="FO530" s="369">
        <f t="shared" si="2652"/>
        <v>4.9460177015048564E-3</v>
      </c>
      <c r="FP530" s="369">
        <f t="shared" si="2653"/>
        <v>2.8402260789117703E-3</v>
      </c>
      <c r="FQ530">
        <f t="shared" si="2650"/>
        <v>0</v>
      </c>
      <c r="FS530" s="26">
        <f t="shared" si="2641"/>
        <v>1.0026604078397607</v>
      </c>
      <c r="FT530" s="26">
        <f t="shared" si="2642"/>
        <v>1.0002914092804793</v>
      </c>
      <c r="FU530" s="37">
        <f t="shared" si="2643"/>
        <v>1.0142717807169579</v>
      </c>
      <c r="FW530" s="26">
        <f t="shared" si="2568"/>
        <v>0.82612468715020559</v>
      </c>
      <c r="FY530" s="8">
        <f t="shared" si="2621"/>
        <v>29</v>
      </c>
      <c r="FZ530" t="b">
        <f t="shared" si="2594"/>
        <v>1</v>
      </c>
    </row>
    <row r="531" spans="1:182" x14ac:dyDescent="0.2">
      <c r="A531" t="s">
        <v>1072</v>
      </c>
      <c r="B531" s="364">
        <f t="shared" si="2595"/>
        <v>1979</v>
      </c>
      <c r="C531" s="42">
        <f t="shared" si="2624"/>
        <v>15813.166999999999</v>
      </c>
      <c r="D531" s="42">
        <f t="shared" si="2624"/>
        <v>10648.147999999999</v>
      </c>
      <c r="E531" s="42">
        <f t="shared" si="2624"/>
        <v>33877.347999999998</v>
      </c>
      <c r="F531" s="42">
        <f t="shared" si="2624"/>
        <v>20471.560000000001</v>
      </c>
      <c r="G531" s="42"/>
      <c r="H531" s="42">
        <f t="shared" si="2542"/>
        <v>80810.222999999998</v>
      </c>
      <c r="I531" s="364"/>
      <c r="J531" s="364"/>
      <c r="K531" s="525"/>
      <c r="L531" s="42">
        <f t="shared" si="2623"/>
        <v>15811.233611774169</v>
      </c>
      <c r="M531" s="42">
        <f t="shared" si="2543"/>
        <v>10679.365087160255</v>
      </c>
      <c r="N531" s="42">
        <f t="shared" si="2625"/>
        <v>26567.288190080923</v>
      </c>
      <c r="O531" s="42">
        <f t="shared" si="2625"/>
        <v>19444.027413605094</v>
      </c>
      <c r="P531" s="42"/>
      <c r="Q531" s="42">
        <f t="shared" si="2626"/>
        <v>72501.91430262044</v>
      </c>
      <c r="R531" s="27"/>
      <c r="S531" s="27"/>
      <c r="T531" s="51">
        <f t="shared" si="2627"/>
        <v>0.99987773554621728</v>
      </c>
      <c r="U531" s="51">
        <f t="shared" si="2628"/>
        <v>1.0029316917045346</v>
      </c>
      <c r="V531" s="51">
        <f t="shared" si="2629"/>
        <v>0.78421983297160458</v>
      </c>
      <c r="W531" s="51">
        <f t="shared" si="2630"/>
        <v>0.9498068253521027</v>
      </c>
      <c r="X531" s="51"/>
      <c r="Y531" s="51">
        <f t="shared" si="2631"/>
        <v>0.89718740539325625</v>
      </c>
      <c r="Z531" s="218"/>
      <c r="AA531" s="231">
        <f t="shared" si="2632"/>
        <v>78688.399457564272</v>
      </c>
      <c r="AB531" s="231">
        <f t="shared" si="2544"/>
        <v>52144.920365325939</v>
      </c>
      <c r="AC531" s="231">
        <f t="shared" si="2633"/>
        <v>1612.8518128819369</v>
      </c>
      <c r="AD531" s="277">
        <f t="shared" si="2633"/>
        <v>0.92015382082262431</v>
      </c>
      <c r="AE531" s="23"/>
      <c r="AF531" s="42">
        <f t="shared" si="2545"/>
        <v>6776.6</v>
      </c>
      <c r="AI531" s="267">
        <f t="shared" si="2546"/>
        <v>200.93474668144677</v>
      </c>
      <c r="AJ531" s="267">
        <f t="shared" si="2547"/>
        <v>204.80163767325567</v>
      </c>
      <c r="AK531" s="267">
        <f t="shared" si="2634"/>
        <v>16.472243747309282</v>
      </c>
      <c r="AL531" s="51">
        <f t="shared" si="2548"/>
        <v>21.131279329169107</v>
      </c>
      <c r="AO531" s="34">
        <f t="shared" si="2549"/>
        <v>10.698862896234164</v>
      </c>
      <c r="AP531" s="34">
        <f t="shared" si="2569"/>
        <v>11.924891981229525</v>
      </c>
      <c r="AR531" s="26">
        <f t="shared" si="2635"/>
        <v>1.089292524424446</v>
      </c>
      <c r="AS531" s="26">
        <f t="shared" si="2570"/>
        <v>1.0376285829557186</v>
      </c>
      <c r="AT531" s="26">
        <f t="shared" si="2644"/>
        <v>1.3313415930013026</v>
      </c>
      <c r="AU531" s="26">
        <f t="shared" si="2645"/>
        <v>1.0902386994831519</v>
      </c>
      <c r="AV531" s="26"/>
      <c r="AW531" s="26">
        <f t="shared" si="2636"/>
        <v>1.2283619870379907</v>
      </c>
      <c r="AZ531" s="34">
        <f t="shared" si="2637"/>
        <v>11.611781639400919</v>
      </c>
      <c r="BA531" s="34">
        <f t="shared" si="2571"/>
        <v>7.6948499786509368</v>
      </c>
      <c r="BB531" s="34">
        <f t="shared" si="2638"/>
        <v>0.23800310080009693</v>
      </c>
      <c r="BC531" s="34">
        <f t="shared" si="2572"/>
        <v>1.3578399504509994E-4</v>
      </c>
      <c r="BE531" s="26"/>
      <c r="BF531" s="26"/>
      <c r="BG531" s="26"/>
      <c r="BI531" s="205">
        <f>[11]Residential_Total_LMDI_UtilAdj!AG45</f>
        <v>1.1218072881179773</v>
      </c>
      <c r="BJ531" s="258">
        <f>[10]Total_Commercial_LMDI_UtilAdj!AG45</f>
        <v>1.0169811645503901</v>
      </c>
      <c r="BK531" s="51">
        <f>[12]Industrial_Total_LMDI_UtilAdj!AG45</f>
        <v>1.0938820244194569</v>
      </c>
      <c r="BL531" s="258">
        <f t="shared" si="2639"/>
        <v>1.0999515590464899</v>
      </c>
      <c r="BM531" s="364"/>
      <c r="BO531" s="51">
        <f>[11]Residential_Total_LMDI_UtilAdj!AE45</f>
        <v>0.95418405387375427</v>
      </c>
      <c r="BP531" s="258">
        <f>[10]Total_Commercial_LMDI_UtilAdj!AE45</f>
        <v>0.9998061006836062</v>
      </c>
      <c r="BQ531" s="51">
        <f>[12]Industrial_Total_LMDI_UtilAdj!AE45</f>
        <v>1.2032874763759172</v>
      </c>
      <c r="BR531" s="258">
        <f t="shared" si="2640"/>
        <v>0.99116973880944503</v>
      </c>
      <c r="BS531" s="364"/>
      <c r="CA531" s="83">
        <f t="shared" si="2573"/>
        <v>0.85228458955364672</v>
      </c>
      <c r="CB531" s="83">
        <f t="shared" si="2550"/>
        <v>1.2421180887694891</v>
      </c>
      <c r="CC531" s="83">
        <f t="shared" si="2551"/>
        <v>1.2283619870379907</v>
      </c>
      <c r="CD531" s="83">
        <f t="shared" si="2552"/>
        <v>1.0627988106449477</v>
      </c>
      <c r="CE531" s="83">
        <f t="shared" si="2553"/>
        <v>1.0510672224888544</v>
      </c>
      <c r="CF531" s="83">
        <f t="shared" si="2554"/>
        <v>1.0874759070805973</v>
      </c>
      <c r="CG531" s="84">
        <f t="shared" si="2574"/>
        <v>1.0469138726705878</v>
      </c>
      <c r="CH531" s="84">
        <f t="shared" si="2555"/>
        <v>1.0469139919459758</v>
      </c>
      <c r="CI531" s="9"/>
      <c r="CJ531" s="84">
        <f t="shared" si="2575"/>
        <v>1.1170729939690431</v>
      </c>
      <c r="CK531" s="26"/>
      <c r="CL531" s="87">
        <f t="shared" si="2556"/>
        <v>1.6405804943107407</v>
      </c>
      <c r="CM531" s="87">
        <f t="shared" si="2576"/>
        <v>2.8875546669926365E-3</v>
      </c>
      <c r="CN531" s="92">
        <f t="shared" si="2577"/>
        <v>1</v>
      </c>
      <c r="CO531" s="92">
        <f t="shared" si="2578"/>
        <v>1</v>
      </c>
      <c r="CP531" s="5">
        <f t="shared" si="2557"/>
        <v>1</v>
      </c>
      <c r="CQ531" s="91">
        <f t="shared" si="2558"/>
        <v>1</v>
      </c>
      <c r="CR531" s="37">
        <f t="shared" si="2646"/>
        <v>1.0469138726705878</v>
      </c>
      <c r="CS531">
        <f t="shared" si="2560"/>
        <v>1.1170729939690431</v>
      </c>
      <c r="CT531" s="84">
        <f t="shared" si="2561"/>
        <v>1.1557803553549075</v>
      </c>
      <c r="CU531" s="205"/>
      <c r="CV531" s="244"/>
      <c r="CW531" s="5"/>
      <c r="CX531" s="26">
        <f t="shared" si="2579"/>
        <v>0.21808022262389701</v>
      </c>
      <c r="CY531" s="26">
        <f t="shared" si="2580"/>
        <v>0.14729769813504456</v>
      </c>
      <c r="CZ531" s="26">
        <f t="shared" si="2581"/>
        <v>0.36643567891449041</v>
      </c>
      <c r="DA531" s="26">
        <f t="shared" si="2562"/>
        <v>0.26818640032656804</v>
      </c>
      <c r="DB531" s="26"/>
      <c r="DC531">
        <f t="shared" si="2582"/>
        <v>1</v>
      </c>
      <c r="DE531" s="26">
        <f t="shared" si="2596"/>
        <v>0.21926546469894156</v>
      </c>
      <c r="DF531" s="26">
        <f t="shared" si="2597"/>
        <v>0.14565654239410922</v>
      </c>
      <c r="DG531" s="26">
        <f t="shared" si="2598"/>
        <v>0.36689280725538082</v>
      </c>
      <c r="DH531" s="26">
        <f t="shared" si="2599"/>
        <v>0.26817673430813643</v>
      </c>
      <c r="DI531" s="26"/>
      <c r="DJ531" s="26">
        <f t="shared" si="2600"/>
        <v>0.99999154865656803</v>
      </c>
      <c r="DK531" s="26"/>
      <c r="DL531" s="26">
        <f t="shared" si="2601"/>
        <v>0.21926731780234771</v>
      </c>
      <c r="DM531" s="26">
        <f t="shared" si="2602"/>
        <v>0.14565777339797573</v>
      </c>
      <c r="DN531" s="26">
        <f t="shared" si="2603"/>
        <v>0.36689590801870325</v>
      </c>
      <c r="DO531" s="26">
        <f t="shared" si="2604"/>
        <v>0.26817900078097329</v>
      </c>
      <c r="DP531" s="26"/>
      <c r="DQ531" s="26">
        <f t="shared" si="2605"/>
        <v>1</v>
      </c>
      <c r="DR531" s="26"/>
      <c r="DS531" s="26"/>
      <c r="DT531" s="26">
        <f t="shared" si="2606"/>
        <v>-3.8558911957696083E-2</v>
      </c>
      <c r="DU531" s="26">
        <f t="shared" si="2607"/>
        <v>-9.3154443762374292E-3</v>
      </c>
      <c r="DV531" s="26">
        <f t="shared" si="2608"/>
        <v>-1.2468856586145572E-2</v>
      </c>
      <c r="DW531" s="26">
        <f t="shared" si="2609"/>
        <v>-1.4083641255478799E-2</v>
      </c>
      <c r="DX531" s="26"/>
      <c r="DZ531" s="26">
        <f t="shared" si="2622"/>
        <v>0.98200067290678839</v>
      </c>
      <c r="EA531" s="26">
        <f t="shared" si="2610"/>
        <v>0.96094575907016966</v>
      </c>
      <c r="EB531" s="26">
        <f t="shared" si="2563"/>
        <v>1.1557803553549075</v>
      </c>
      <c r="ED531" s="26">
        <f t="shared" si="2583"/>
        <v>-1.3099729304629158E-2</v>
      </c>
      <c r="EE531" s="26">
        <f t="shared" si="2584"/>
        <v>-9.0620300925991337E-3</v>
      </c>
      <c r="EF531" s="26">
        <f t="shared" si="2585"/>
        <v>-3.0852136953529861E-2</v>
      </c>
      <c r="EG531" s="26">
        <f t="shared" si="2586"/>
        <v>-2.6672339996671516E-2</v>
      </c>
      <c r="EH531" s="26"/>
      <c r="EJ531" s="26">
        <f t="shared" si="2587"/>
        <v>0.97759013473605472</v>
      </c>
      <c r="EK531" s="26">
        <f t="shared" si="2611"/>
        <v>0.9007953647577801</v>
      </c>
      <c r="EL531" s="26">
        <f t="shared" si="2564"/>
        <v>1.0627988106449477</v>
      </c>
      <c r="EO531" s="26">
        <f t="shared" si="2612"/>
        <v>-1.5794396783867817E-2</v>
      </c>
      <c r="EP531" s="26">
        <f t="shared" si="2613"/>
        <v>2.4053202796673185E-2</v>
      </c>
      <c r="EQ531" s="26">
        <f t="shared" si="2614"/>
        <v>-3.5470331461858039E-2</v>
      </c>
      <c r="ER531" s="26">
        <f t="shared" si="2615"/>
        <v>-1.1801752730621168E-2</v>
      </c>
      <c r="EU531" s="26">
        <f t="shared" si="2616"/>
        <v>0.98399096805211417</v>
      </c>
      <c r="EV531" s="26">
        <f t="shared" si="2617"/>
        <v>0.91211897840289269</v>
      </c>
      <c r="EW531" s="26">
        <f t="shared" si="2647"/>
        <v>1.0874759070805973</v>
      </c>
      <c r="EX531" s="26"/>
      <c r="EY531" s="26">
        <f t="shared" si="2588"/>
        <v>-1.8034161551814039E-2</v>
      </c>
      <c r="EZ531" s="26">
        <f t="shared" si="2589"/>
        <v>-2.770158002505841E-2</v>
      </c>
      <c r="FA531" s="26">
        <f t="shared" si="2590"/>
        <v>2.6266725923845418E-2</v>
      </c>
      <c r="FB531" s="26">
        <f t="shared" si="2591"/>
        <v>-2.2818885248576323E-3</v>
      </c>
      <c r="FC531" s="26"/>
      <c r="FD531" s="26"/>
      <c r="FE531" s="26">
        <f t="shared" si="2618"/>
        <v>1.0010364837540917</v>
      </c>
      <c r="FF531" s="26">
        <f t="shared" si="2619"/>
        <v>1.0564527861766848</v>
      </c>
      <c r="FG531" s="26">
        <f t="shared" si="2566"/>
        <v>1.0510672224888544</v>
      </c>
      <c r="FI531" s="366">
        <f>[11]Residential_Total_LMDI_UtilAdj!AF45</f>
        <v>1.0176398646716229</v>
      </c>
      <c r="FJ531" s="366">
        <f>[10]Total_Commercial_LMDI_UtilAdj!AF45</f>
        <v>1.0205005300237611</v>
      </c>
      <c r="FK531" s="366">
        <f>[12]Industrial_Total_LMDI_UtilAdj!AF45</f>
        <v>1.0114617439703744</v>
      </c>
      <c r="FL531" s="253">
        <v>1</v>
      </c>
      <c r="FM531" s="253"/>
      <c r="FN531" s="369">
        <f t="shared" si="2651"/>
        <v>-4.7303536220147796E-3</v>
      </c>
      <c r="FO531" s="369">
        <f t="shared" si="2652"/>
        <v>-5.6670671478516472E-3</v>
      </c>
      <c r="FP531" s="369">
        <f t="shared" si="2653"/>
        <v>-3.2651731663793293E-3</v>
      </c>
      <c r="FQ531">
        <f t="shared" si="2650"/>
        <v>0</v>
      </c>
      <c r="FS531" s="26">
        <f t="shared" si="2641"/>
        <v>0.99694403598588976</v>
      </c>
      <c r="FT531" s="26">
        <f t="shared" si="2642"/>
        <v>0.99723455473009459</v>
      </c>
      <c r="FU531" s="37">
        <f t="shared" si="2643"/>
        <v>1.0111722026545595</v>
      </c>
      <c r="FW531" s="26">
        <f t="shared" si="2568"/>
        <v>0.85228458955364672</v>
      </c>
      <c r="FY531" s="8">
        <f t="shared" si="2621"/>
        <v>30</v>
      </c>
      <c r="FZ531" t="b">
        <f t="shared" si="2594"/>
        <v>0</v>
      </c>
    </row>
    <row r="532" spans="1:182" x14ac:dyDescent="0.2">
      <c r="A532" t="s">
        <v>1072</v>
      </c>
      <c r="B532" s="364">
        <f t="shared" si="2595"/>
        <v>1980</v>
      </c>
      <c r="C532" s="42">
        <f t="shared" si="2624"/>
        <v>15753.786</v>
      </c>
      <c r="D532" s="42">
        <f t="shared" si="2624"/>
        <v>10578.373</v>
      </c>
      <c r="E532" s="42">
        <f t="shared" si="2624"/>
        <v>31993.321</v>
      </c>
      <c r="F532" s="42">
        <f t="shared" si="2624"/>
        <v>19696.713</v>
      </c>
      <c r="G532" s="42"/>
      <c r="H532" s="42">
        <f t="shared" si="2542"/>
        <v>78022.192999999999</v>
      </c>
      <c r="I532" s="364"/>
      <c r="J532" s="364"/>
      <c r="K532" s="525"/>
      <c r="L532" s="42">
        <f t="shared" si="2623"/>
        <v>15378.355777594232</v>
      </c>
      <c r="M532" s="42">
        <f t="shared" si="2543"/>
        <v>10609.662663242378</v>
      </c>
      <c r="N532" s="42">
        <f t="shared" si="2625"/>
        <v>25131.76482313071</v>
      </c>
      <c r="O532" s="42">
        <f t="shared" si="2625"/>
        <v>18523.56970793612</v>
      </c>
      <c r="P532" s="42"/>
      <c r="Q532" s="42">
        <f t="shared" si="2626"/>
        <v>69643.352971903441</v>
      </c>
      <c r="R532" s="27"/>
      <c r="S532" s="27"/>
      <c r="T532" s="51">
        <f t="shared" si="2627"/>
        <v>0.97616888902732535</v>
      </c>
      <c r="U532" s="51">
        <f t="shared" si="2628"/>
        <v>1.0029578899555138</v>
      </c>
      <c r="V532" s="51">
        <f t="shared" si="2629"/>
        <v>0.78553160589770321</v>
      </c>
      <c r="W532" s="51">
        <f t="shared" si="2630"/>
        <v>0.94043964127091262</v>
      </c>
      <c r="X532" s="51"/>
      <c r="Y532" s="51">
        <f t="shared" si="2631"/>
        <v>0.89260952934126625</v>
      </c>
      <c r="Z532" s="218"/>
      <c r="AA532" s="231">
        <f t="shared" si="2632"/>
        <v>80226.208855010162</v>
      </c>
      <c r="AB532" s="231">
        <f t="shared" si="2544"/>
        <v>53249.557142872116</v>
      </c>
      <c r="AC532" s="231">
        <f t="shared" si="2633"/>
        <v>1535.1680742552876</v>
      </c>
      <c r="AD532" s="277">
        <f t="shared" si="2633"/>
        <v>0.91829096620150519</v>
      </c>
      <c r="AE532" s="23"/>
      <c r="AF532" s="42">
        <f t="shared" si="2545"/>
        <v>6759.2</v>
      </c>
      <c r="AI532" s="267">
        <f t="shared" si="2546"/>
        <v>191.6874297947565</v>
      </c>
      <c r="AJ532" s="267">
        <f t="shared" si="2547"/>
        <v>199.2441483555618</v>
      </c>
      <c r="AK532" s="267">
        <f t="shared" si="2634"/>
        <v>16.370692723871404</v>
      </c>
      <c r="AL532" s="51">
        <f t="shared" si="2548"/>
        <v>20.171786927795392</v>
      </c>
      <c r="AO532" s="34">
        <f t="shared" si="2549"/>
        <v>10.30349049767775</v>
      </c>
      <c r="AP532" s="34">
        <f t="shared" si="2569"/>
        <v>11.543110575216001</v>
      </c>
      <c r="AR532" s="26">
        <f t="shared" si="2635"/>
        <v>1.0391616569561877</v>
      </c>
      <c r="AS532" s="26">
        <f t="shared" si="2570"/>
        <v>1.0094715338665392</v>
      </c>
      <c r="AT532" s="26">
        <f t="shared" si="2644"/>
        <v>1.3231339011173855</v>
      </c>
      <c r="AU532" s="26">
        <f t="shared" si="2645"/>
        <v>1.0407350356707263</v>
      </c>
      <c r="AV532" s="26"/>
      <c r="AW532" s="26">
        <f t="shared" si="2636"/>
        <v>1.1829683382155836</v>
      </c>
      <c r="AZ532" s="34">
        <f t="shared" si="2637"/>
        <v>11.869187012517777</v>
      </c>
      <c r="BA532" s="34">
        <f t="shared" si="2571"/>
        <v>7.8780857413410041</v>
      </c>
      <c r="BB532" s="34">
        <f t="shared" si="2638"/>
        <v>0.22712274740432117</v>
      </c>
      <c r="BC532" s="34">
        <f t="shared" si="2572"/>
        <v>1.3585793676788751E-4</v>
      </c>
      <c r="BE532" s="26"/>
      <c r="BF532" s="26"/>
      <c r="BG532" s="26"/>
      <c r="BI532" s="205">
        <f>[11]Residential_Total_LMDI_UtilAdj!AG46</f>
        <v>1.0453771489002373</v>
      </c>
      <c r="BJ532" s="258">
        <f>[10]Total_Commercial_LMDI_UtilAdj!AG46</f>
        <v>0.95614967311797228</v>
      </c>
      <c r="BK532" s="51">
        <f>[12]Industrial_Total_LMDI_UtilAdj!AG46</f>
        <v>1.1050175303613601</v>
      </c>
      <c r="BL532" s="258">
        <f t="shared" si="2639"/>
        <v>1.0650117526936302</v>
      </c>
      <c r="BM532" s="364"/>
      <c r="BO532" s="51">
        <f>[11]Residential_Total_LMDI_UtilAdj!AE46</f>
        <v>0.97564050438637528</v>
      </c>
      <c r="BP532" s="258">
        <f>[10]Total_Commercial_LMDI_UtilAdj!AE46</f>
        <v>1.0331126356843341</v>
      </c>
      <c r="BQ532" s="51">
        <f>[12]Industrial_Total_LMDI_UtilAdj!AE46</f>
        <v>1.1828621041875558</v>
      </c>
      <c r="BR532" s="258">
        <f t="shared" si="2640"/>
        <v>0.97720521209131828</v>
      </c>
      <c r="BS532" s="364"/>
      <c r="CA532" s="83">
        <f t="shared" si="2573"/>
        <v>0.85009621310258954</v>
      </c>
      <c r="CB532" s="83">
        <f t="shared" si="2550"/>
        <v>1.2023510543081548</v>
      </c>
      <c r="CC532" s="83">
        <f t="shared" si="2551"/>
        <v>1.1829683382155836</v>
      </c>
      <c r="CD532" s="83">
        <f t="shared" si="2552"/>
        <v>1.0537676309739656</v>
      </c>
      <c r="CE532" s="83">
        <f t="shared" si="2553"/>
        <v>1.0508294598243855</v>
      </c>
      <c r="CF532" s="83">
        <f t="shared" si="2554"/>
        <v>1.0556909652786812</v>
      </c>
      <c r="CG532" s="84">
        <f t="shared" si="2574"/>
        <v>1.0056366230756661</v>
      </c>
      <c r="CH532" s="84">
        <f t="shared" si="2555"/>
        <v>1.005636904537331</v>
      </c>
      <c r="CI532" s="9"/>
      <c r="CJ532" s="84">
        <f t="shared" si="2575"/>
        <v>1.1073300704367948</v>
      </c>
      <c r="CK532" s="26"/>
      <c r="CL532" s="87">
        <f t="shared" si="2556"/>
        <v>1.4445120284133814</v>
      </c>
      <c r="CM532" s="87">
        <f t="shared" si="2576"/>
        <v>2.8852757370463784E-3</v>
      </c>
      <c r="CN532" s="92">
        <f t="shared" si="2577"/>
        <v>1</v>
      </c>
      <c r="CO532" s="92">
        <f t="shared" si="2578"/>
        <v>1</v>
      </c>
      <c r="CP532" s="5">
        <f t="shared" si="2557"/>
        <v>1</v>
      </c>
      <c r="CQ532" s="91">
        <f t="shared" si="2558"/>
        <v>1</v>
      </c>
      <c r="CR532" s="37">
        <f t="shared" si="2646"/>
        <v>1.0056366230756661</v>
      </c>
      <c r="CS532">
        <f t="shared" si="2560"/>
        <v>1.1073300704367948</v>
      </c>
      <c r="CT532" s="84">
        <f t="shared" si="2561"/>
        <v>1.1226083468916215</v>
      </c>
      <c r="CU532" s="205"/>
      <c r="CV532" s="244"/>
      <c r="CW532" s="5"/>
      <c r="CX532" s="26">
        <f t="shared" si="2579"/>
        <v>0.22081584417393568</v>
      </c>
      <c r="CY532" s="26">
        <f t="shared" si="2580"/>
        <v>0.15234278951966437</v>
      </c>
      <c r="CZ532" s="26">
        <f t="shared" si="2581"/>
        <v>0.36086379748645564</v>
      </c>
      <c r="DA532" s="26">
        <f t="shared" si="2562"/>
        <v>0.26597756881994428</v>
      </c>
      <c r="DB532" s="26"/>
      <c r="DC532">
        <f t="shared" si="2582"/>
        <v>0.99999999999999989</v>
      </c>
      <c r="DE532" s="26">
        <f t="shared" si="2596"/>
        <v>0.21944519153293848</v>
      </c>
      <c r="DF532" s="26">
        <f t="shared" si="2597"/>
        <v>0.14980608526479597</v>
      </c>
      <c r="DG532" s="26">
        <f t="shared" si="2598"/>
        <v>0.36364262367393285</v>
      </c>
      <c r="DH532" s="26">
        <f t="shared" si="2599"/>
        <v>0.26708046226950849</v>
      </c>
      <c r="DI532" s="26"/>
      <c r="DJ532" s="26">
        <f t="shared" si="2600"/>
        <v>0.99997436274117568</v>
      </c>
      <c r="DK532" s="26"/>
      <c r="DL532" s="26">
        <f t="shared" si="2601"/>
        <v>0.21945081765034979</v>
      </c>
      <c r="DM532" s="26">
        <f t="shared" si="2602"/>
        <v>0.1498099259806428</v>
      </c>
      <c r="DN532" s="26">
        <f t="shared" si="2603"/>
        <v>0.36365194671301271</v>
      </c>
      <c r="DO532" s="26">
        <f t="shared" si="2604"/>
        <v>0.26708730965599481</v>
      </c>
      <c r="DP532" s="26"/>
      <c r="DQ532" s="26">
        <f t="shared" si="2605"/>
        <v>1</v>
      </c>
      <c r="DR532" s="26"/>
      <c r="DS532" s="26"/>
      <c r="DT532" s="26">
        <f t="shared" si="2606"/>
        <v>-4.7114136349134646E-2</v>
      </c>
      <c r="DU532" s="26">
        <f t="shared" si="2607"/>
        <v>-2.7510940699275562E-2</v>
      </c>
      <c r="DV532" s="26">
        <f t="shared" si="2608"/>
        <v>-6.1840601346984806E-3</v>
      </c>
      <c r="DW532" s="26">
        <f t="shared" si="2609"/>
        <v>-4.6469434037206207E-2</v>
      </c>
      <c r="DX532" s="26"/>
      <c r="DZ532" s="26">
        <f t="shared" si="2622"/>
        <v>0.9712990376505406</v>
      </c>
      <c r="EA532" s="26">
        <f t="shared" si="2610"/>
        <v>0.93336569101922406</v>
      </c>
      <c r="EB532" s="26">
        <f t="shared" si="2563"/>
        <v>1.1226083468916215</v>
      </c>
      <c r="ED532" s="26">
        <f t="shared" si="2583"/>
        <v>2.1925474084735788E-2</v>
      </c>
      <c r="EE532" s="26">
        <f t="shared" si="2584"/>
        <v>2.3533676983672827E-2</v>
      </c>
      <c r="EF532" s="26">
        <f t="shared" si="2585"/>
        <v>-4.6793093358887358E-2</v>
      </c>
      <c r="EG532" s="26">
        <f t="shared" si="2586"/>
        <v>5.4440582218140659E-4</v>
      </c>
      <c r="EH532" s="26"/>
      <c r="EJ532" s="26">
        <f t="shared" si="2587"/>
        <v>0.99150245598647058</v>
      </c>
      <c r="EK532" s="26">
        <f t="shared" si="2611"/>
        <v>0.89314081649856758</v>
      </c>
      <c r="EL532" s="26">
        <f t="shared" si="2564"/>
        <v>1.0537676309739656</v>
      </c>
      <c r="EO532" s="26">
        <f t="shared" si="2612"/>
        <v>-7.0563306534253981E-2</v>
      </c>
      <c r="EP532" s="26">
        <f t="shared" si="2613"/>
        <v>-6.1679412641873044E-2</v>
      </c>
      <c r="EQ532" s="26">
        <f t="shared" si="2614"/>
        <v>1.012833997858727E-2</v>
      </c>
      <c r="ER532" s="26">
        <f t="shared" si="2615"/>
        <v>-3.2280307110614838E-2</v>
      </c>
      <c r="EU532" s="26">
        <f t="shared" si="2616"/>
        <v>0.97077181977553439</v>
      </c>
      <c r="EV532" s="26">
        <f t="shared" si="2617"/>
        <v>0.88545940051597749</v>
      </c>
      <c r="EW532" s="26">
        <f t="shared" si="2647"/>
        <v>1.0556909652786812</v>
      </c>
      <c r="EX532" s="26"/>
      <c r="EY532" s="26">
        <f t="shared" si="2588"/>
        <v>2.2237601462349574E-2</v>
      </c>
      <c r="EZ532" s="26">
        <f t="shared" si="2589"/>
        <v>3.277013975918007E-2</v>
      </c>
      <c r="FA532" s="26">
        <f t="shared" si="2590"/>
        <v>-1.712036098116107E-2</v>
      </c>
      <c r="FB532" s="26">
        <f t="shared" si="2591"/>
        <v>-1.4189126926591474E-2</v>
      </c>
      <c r="FC532" s="26"/>
      <c r="FD532" s="26"/>
      <c r="FE532" s="26">
        <f t="shared" si="2618"/>
        <v>0.99977378928827598</v>
      </c>
      <c r="FF532" s="26">
        <f t="shared" si="2619"/>
        <v>1.056213805240021</v>
      </c>
      <c r="FG532" s="26">
        <f t="shared" si="2566"/>
        <v>1.0508294598243855</v>
      </c>
      <c r="FI532" s="366">
        <f>[11]Residential_Total_LMDI_UtilAdj!AF46</f>
        <v>1.0188735525005861</v>
      </c>
      <c r="FJ532" s="366">
        <f>[10]Total_Commercial_LMDI_UtilAdj!AF46</f>
        <v>1.0219285269324205</v>
      </c>
      <c r="FK532" s="366">
        <f>[12]Industrial_Total_LMDI_UtilAdj!AF46</f>
        <v>1.0122788337529611</v>
      </c>
      <c r="FL532" s="253">
        <v>1</v>
      </c>
      <c r="FM532" s="253"/>
      <c r="FN532" s="369">
        <f t="shared" si="2651"/>
        <v>1.2115687227702043E-3</v>
      </c>
      <c r="FO532" s="369">
        <f t="shared" si="2652"/>
        <v>1.3983321834166187E-3</v>
      </c>
      <c r="FP532" s="369">
        <f t="shared" si="2653"/>
        <v>8.0750451513451926E-4</v>
      </c>
      <c r="FQ532">
        <f t="shared" si="2650"/>
        <v>0</v>
      </c>
      <c r="FS532" s="26">
        <f t="shared" si="2641"/>
        <v>1.0007693101440212</v>
      </c>
      <c r="FT532" s="26">
        <f t="shared" si="2642"/>
        <v>0.99800173738901687</v>
      </c>
      <c r="FU532" s="37">
        <f t="shared" si="2643"/>
        <v>1.0119501076874138</v>
      </c>
      <c r="FW532" s="26">
        <f t="shared" si="2568"/>
        <v>0.85009621310258954</v>
      </c>
      <c r="FY532" s="8">
        <f t="shared" si="2621"/>
        <v>31</v>
      </c>
      <c r="FZ532" t="b">
        <f t="shared" si="2594"/>
        <v>0</v>
      </c>
    </row>
    <row r="533" spans="1:182" x14ac:dyDescent="0.2">
      <c r="A533" t="s">
        <v>1072</v>
      </c>
      <c r="B533" s="364">
        <f t="shared" si="2595"/>
        <v>1981</v>
      </c>
      <c r="C533" s="42">
        <f t="shared" si="2624"/>
        <v>15261.933999999999</v>
      </c>
      <c r="D533" s="42">
        <f t="shared" si="2624"/>
        <v>10616.004000000001</v>
      </c>
      <c r="E533" s="42">
        <f t="shared" si="2624"/>
        <v>30662.424999999999</v>
      </c>
      <c r="F533" s="42">
        <f t="shared" si="2624"/>
        <v>19514.058000000001</v>
      </c>
      <c r="G533" s="42"/>
      <c r="H533" s="42">
        <f t="shared" si="2542"/>
        <v>76054.421000000002</v>
      </c>
      <c r="I533" s="364"/>
      <c r="J533" s="364"/>
      <c r="K533" s="525"/>
      <c r="L533" s="42">
        <f t="shared" si="2623"/>
        <v>15419.098073342942</v>
      </c>
      <c r="M533" s="42">
        <f t="shared" ref="M533:M564" si="2654">M116</f>
        <v>10646.720699792642</v>
      </c>
      <c r="N533" s="42">
        <f t="shared" si="2625"/>
        <v>24386.119694657722</v>
      </c>
      <c r="O533" s="42">
        <f t="shared" si="2625"/>
        <v>18487.75708129393</v>
      </c>
      <c r="P533" s="42"/>
      <c r="Q533" s="42">
        <f t="shared" si="2626"/>
        <v>68939.69554908725</v>
      </c>
      <c r="R533" s="27"/>
      <c r="S533" s="27"/>
      <c r="T533" s="51">
        <f t="shared" si="2627"/>
        <v>1.0102977822694648</v>
      </c>
      <c r="U533" s="51">
        <f t="shared" si="2628"/>
        <v>1.0028934333288346</v>
      </c>
      <c r="V533" s="51">
        <f t="shared" si="2629"/>
        <v>0.79530955867507946</v>
      </c>
      <c r="W533" s="51">
        <f t="shared" si="2630"/>
        <v>0.94740709909204579</v>
      </c>
      <c r="X533" s="51"/>
      <c r="Y533" s="51">
        <f t="shared" si="2631"/>
        <v>0.90645217783049392</v>
      </c>
      <c r="Z533" s="218"/>
      <c r="AA533" s="231">
        <f t="shared" si="2632"/>
        <v>83391.453556010398</v>
      </c>
      <c r="AB533" s="231">
        <f t="shared" ref="AB533:AB564" si="2655">AB116</f>
        <v>54225.356492580366</v>
      </c>
      <c r="AC533" s="231">
        <f t="shared" si="2633"/>
        <v>1549.6626461446829</v>
      </c>
      <c r="AD533" s="277">
        <f t="shared" si="2633"/>
        <v>0.92139324235598297</v>
      </c>
      <c r="AE533" s="23"/>
      <c r="AF533" s="42">
        <f t="shared" ref="AF533:AF564" si="2656">AF116</f>
        <v>6930.7</v>
      </c>
      <c r="AI533" s="267">
        <f t="shared" ref="AI533:AI569" si="2657">L533/AA533*1000</f>
        <v>184.90021957689714</v>
      </c>
      <c r="AJ533" s="267">
        <f t="shared" ref="AJ533:AJ569" si="2658">M533/AB533*1000</f>
        <v>196.34210613718008</v>
      </c>
      <c r="AK533" s="267">
        <f t="shared" si="2634"/>
        <v>15.736405439807532</v>
      </c>
      <c r="AL533" s="51">
        <f t="shared" ref="AL533:AL569" si="2659">O533/AD533*0.001</f>
        <v>20.065001816185593</v>
      </c>
      <c r="AO533" s="34">
        <f t="shared" ref="AO533:AO569" si="2660">Q533/AF533</f>
        <v>9.9470032679364646</v>
      </c>
      <c r="AP533" s="34">
        <f t="shared" si="2569"/>
        <v>10.973555485015945</v>
      </c>
      <c r="AR533" s="26">
        <f t="shared" si="2635"/>
        <v>1.0023673370383273</v>
      </c>
      <c r="AS533" s="26">
        <f t="shared" si="2570"/>
        <v>0.99476832158294748</v>
      </c>
      <c r="AT533" s="26">
        <f t="shared" si="2644"/>
        <v>1.271868690612957</v>
      </c>
      <c r="AU533" s="26">
        <f t="shared" si="2645"/>
        <v>1.0352256077088837</v>
      </c>
      <c r="AV533" s="26"/>
      <c r="AW533" s="26">
        <f t="shared" si="2636"/>
        <v>1.1420391884427787</v>
      </c>
      <c r="AZ533" s="34">
        <f t="shared" si="2637"/>
        <v>12.032183409469519</v>
      </c>
      <c r="BA533" s="34">
        <f t="shared" si="2571"/>
        <v>7.823936469992983</v>
      </c>
      <c r="BB533" s="34">
        <f t="shared" si="2638"/>
        <v>0.22359395820691746</v>
      </c>
      <c r="BC533" s="34">
        <f t="shared" si="2572"/>
        <v>1.329437491676141E-4</v>
      </c>
      <c r="BE533" s="26"/>
      <c r="BF533" s="26"/>
      <c r="BG533" s="26"/>
      <c r="BI533" s="205">
        <f>[11]Residential_Total_LMDI_UtilAdj!AG47</f>
        <v>1.0365171590023146</v>
      </c>
      <c r="BJ533" s="258">
        <f>[10]Total_Commercial_LMDI_UtilAdj!AG47</f>
        <v>0.96733569780994555</v>
      </c>
      <c r="BK533" s="51">
        <f>[12]Industrial_Total_LMDI_UtilAdj!AG47</f>
        <v>1.0810807476871853</v>
      </c>
      <c r="BL533" s="258">
        <f t="shared" si="2639"/>
        <v>1.0623116885614958</v>
      </c>
      <c r="BM533" s="364"/>
      <c r="BO533" s="51">
        <f>[11]Residential_Total_LMDI_UtilAdj!AE47</f>
        <v>0.95866411475690405</v>
      </c>
      <c r="BP533" s="258">
        <f>[10]Total_Commercial_LMDI_UtilAdj!AE47</f>
        <v>1.0179889192644127</v>
      </c>
      <c r="BQ533" s="51">
        <f>[12]Industrial_Total_LMDI_UtilAdj!AE47</f>
        <v>1.1698596236831889</v>
      </c>
      <c r="BR533" s="258">
        <f t="shared" si="2640"/>
        <v>0.97450269902490605</v>
      </c>
      <c r="BS533" s="364"/>
      <c r="CA533" s="83">
        <f t="shared" si="2573"/>
        <v>0.87166555570927284</v>
      </c>
      <c r="CB533" s="83">
        <f t="shared" ref="CB533:CB562" si="2661">IF(ISERR(AP533),"NA ", AP533/AP$154)</f>
        <v>1.1430251768744804</v>
      </c>
      <c r="CC533" s="83">
        <f t="shared" ref="CC533:CC562" si="2662">IF(ISERR(AO533),"NA ",IF(AO533&gt;0, AO533/AO$154,"NA"))</f>
        <v>1.1420391884427787</v>
      </c>
      <c r="CD533" s="83">
        <f t="shared" si="2552"/>
        <v>1.0438952587971375</v>
      </c>
      <c r="CE533" s="83">
        <f t="shared" si="2553"/>
        <v>1.0394875004060904</v>
      </c>
      <c r="CF533" s="83">
        <f t="shared" si="2554"/>
        <v>1.0466403151169126</v>
      </c>
      <c r="CG533" s="84">
        <f t="shared" si="2574"/>
        <v>0.99547605042595799</v>
      </c>
      <c r="CH533" s="84">
        <f t="shared" ref="CH533:CH569" si="2663">IF(Q533&gt;0,Q533/Q$154,"NA")</f>
        <v>0.99547622383574175</v>
      </c>
      <c r="CI533" s="9"/>
      <c r="CJ533" s="84">
        <f t="shared" si="2575"/>
        <v>1.0851160732528053</v>
      </c>
      <c r="CK533" s="26"/>
      <c r="CL533" s="87">
        <f t="shared" si="2556"/>
        <v>1.3128833356657543</v>
      </c>
      <c r="CM533" s="87">
        <f t="shared" si="2576"/>
        <v>2.7983223753415992E-3</v>
      </c>
      <c r="CN533" s="92">
        <f t="shared" si="2577"/>
        <v>1</v>
      </c>
      <c r="CO533" s="92">
        <f t="shared" si="2578"/>
        <v>1</v>
      </c>
      <c r="CP533" s="5">
        <f t="shared" si="2557"/>
        <v>1</v>
      </c>
      <c r="CQ533" s="91">
        <f t="shared" si="2558"/>
        <v>1</v>
      </c>
      <c r="CR533" s="37">
        <f t="shared" si="2646"/>
        <v>0.99547605042595799</v>
      </c>
      <c r="CS533">
        <f t="shared" si="2560"/>
        <v>1.0851160732528053</v>
      </c>
      <c r="CT533" s="84">
        <f t="shared" si="2561"/>
        <v>1.0940170278756995</v>
      </c>
      <c r="CU533" s="205"/>
      <c r="CV533" s="244"/>
      <c r="CW533" s="5"/>
      <c r="CX533" s="26">
        <f t="shared" si="2579"/>
        <v>0.22366066386765598</v>
      </c>
      <c r="CY533" s="26">
        <f t="shared" si="2580"/>
        <v>0.1544352729584052</v>
      </c>
      <c r="CZ533" s="26">
        <f t="shared" si="2581"/>
        <v>0.35373117766808282</v>
      </c>
      <c r="DA533" s="26">
        <f t="shared" ref="DA533:DA569" si="2664">O533/$Q533</f>
        <v>0.26817288550585577</v>
      </c>
      <c r="DB533" s="26"/>
      <c r="DC533">
        <f t="shared" si="2582"/>
        <v>0.99999999999999978</v>
      </c>
      <c r="DE533" s="26">
        <f t="shared" si="2596"/>
        <v>0.22223521933191603</v>
      </c>
      <c r="DF533" s="26">
        <f t="shared" si="2597"/>
        <v>0.15338665246112768</v>
      </c>
      <c r="DG533" s="26">
        <f t="shared" si="2598"/>
        <v>0.35728562173743367</v>
      </c>
      <c r="DH533" s="26">
        <f t="shared" si="2599"/>
        <v>0.26707372339275032</v>
      </c>
      <c r="DI533" s="26"/>
      <c r="DJ533" s="26">
        <f t="shared" si="2600"/>
        <v>0.99998121692322761</v>
      </c>
      <c r="DK533" s="26"/>
      <c r="DL533" s="26">
        <f t="shared" si="2601"/>
        <v>0.22223939367150922</v>
      </c>
      <c r="DM533" s="26">
        <f t="shared" si="2602"/>
        <v>0.15338953358851315</v>
      </c>
      <c r="DN533" s="26">
        <f t="shared" si="2603"/>
        <v>0.3572923327867506</v>
      </c>
      <c r="DO533" s="26">
        <f t="shared" si="2604"/>
        <v>0.26707873995322712</v>
      </c>
      <c r="DP533" s="26"/>
      <c r="DQ533" s="26">
        <f t="shared" si="2605"/>
        <v>1</v>
      </c>
      <c r="DR533" s="26"/>
      <c r="DS533" s="26"/>
      <c r="DT533" s="26">
        <f t="shared" si="2606"/>
        <v>-3.6049749689549368E-2</v>
      </c>
      <c r="DU533" s="26">
        <f t="shared" si="2607"/>
        <v>-1.4672371688893708E-2</v>
      </c>
      <c r="DV533" s="26">
        <f t="shared" si="2608"/>
        <v>-3.9515861289543618E-2</v>
      </c>
      <c r="DW533" s="26">
        <f t="shared" si="2609"/>
        <v>-5.3078471543060533E-3</v>
      </c>
      <c r="DX533" s="26"/>
      <c r="DZ533" s="26">
        <f t="shared" si="2622"/>
        <v>0.97453135005178948</v>
      </c>
      <c r="EA533" s="26">
        <f t="shared" si="2610"/>
        <v>0.90959412696098585</v>
      </c>
      <c r="EB533" s="26">
        <f t="shared" si="2563"/>
        <v>1.0940170278756995</v>
      </c>
      <c r="ED533" s="26">
        <f t="shared" si="2583"/>
        <v>1.363929523059401E-2</v>
      </c>
      <c r="EE533" s="26">
        <f t="shared" si="2584"/>
        <v>-6.8971353215444269E-3</v>
      </c>
      <c r="EF533" s="26">
        <f t="shared" si="2585"/>
        <v>-1.5658888425183429E-2</v>
      </c>
      <c r="EG533" s="26">
        <f t="shared" si="2586"/>
        <v>-2.1683657021731067E-2</v>
      </c>
      <c r="EH533" s="26"/>
      <c r="EJ533" s="26">
        <f t="shared" si="2587"/>
        <v>0.99063135753401022</v>
      </c>
      <c r="EK533" s="26">
        <f t="shared" si="2611"/>
        <v>0.88477329951701034</v>
      </c>
      <c r="EL533" s="26">
        <f t="shared" ref="EL533:EL563" si="2665">EK533/EK$154</f>
        <v>1.0438952587971375</v>
      </c>
      <c r="EM533" s="26">
        <v>0.98662118380364838</v>
      </c>
      <c r="EN533" s="26"/>
      <c r="EO533" s="26">
        <f t="shared" si="2612"/>
        <v>-8.5115208331688272E-3</v>
      </c>
      <c r="EP533" s="26">
        <f t="shared" si="2613"/>
        <v>1.1631126461824751E-2</v>
      </c>
      <c r="EQ533" s="26">
        <f t="shared" si="2614"/>
        <v>-2.1899966343980663E-2</v>
      </c>
      <c r="ER533" s="26">
        <f t="shared" si="2615"/>
        <v>-2.5384626800605947E-3</v>
      </c>
      <c r="EU533" s="26">
        <f t="shared" si="2616"/>
        <v>0.99142679964171188</v>
      </c>
      <c r="EV533" s="26">
        <f t="shared" si="2617"/>
        <v>0.87786817966622432</v>
      </c>
      <c r="EW533" s="26">
        <f t="shared" si="2647"/>
        <v>1.0466403151169126</v>
      </c>
      <c r="EX533" s="26"/>
      <c r="EY533" s="26">
        <f t="shared" si="2588"/>
        <v>-1.7553414658335497E-2</v>
      </c>
      <c r="EZ533" s="26">
        <f t="shared" si="2589"/>
        <v>-1.4747188381817289E-2</v>
      </c>
      <c r="FA533" s="26">
        <f t="shared" si="2590"/>
        <v>-1.1053251840959316E-2</v>
      </c>
      <c r="FB533" s="26">
        <f t="shared" si="2591"/>
        <v>-2.7693844742452652E-3</v>
      </c>
      <c r="FC533" s="26"/>
      <c r="FD533" s="26"/>
      <c r="FE533" s="26">
        <f t="shared" si="2618"/>
        <v>0.98920666021278991</v>
      </c>
      <c r="FF533" s="26">
        <f t="shared" si="2619"/>
        <v>1.0448137307521232</v>
      </c>
      <c r="FG533" s="26">
        <f t="shared" ref="FG533:FG564" si="2666">FF533/FF$574</f>
        <v>1.0394875004060904</v>
      </c>
      <c r="FI533" s="366">
        <f>[11]Residential_Total_LMDI_UtilAdj!AF47</f>
        <v>1.0087509098398555</v>
      </c>
      <c r="FJ533" s="366">
        <f>[10]Total_Commercial_LMDI_UtilAdj!AF47</f>
        <v>1.010186780616235</v>
      </c>
      <c r="FK533" s="366">
        <f>[12]Industrial_Total_LMDI_UtilAdj!AF47</f>
        <v>1.0056576574648786</v>
      </c>
      <c r="FL533" s="253">
        <v>1</v>
      </c>
      <c r="FM533" s="253"/>
      <c r="FN533" s="369">
        <f t="shared" si="2651"/>
        <v>-9.9848141980450975E-3</v>
      </c>
      <c r="FO533" s="369">
        <f t="shared" si="2652"/>
        <v>-1.1556309768900694E-2</v>
      </c>
      <c r="FP533" s="369">
        <f t="shared" si="2653"/>
        <v>-6.5623473070612519E-3</v>
      </c>
      <c r="FQ533">
        <f t="shared" si="2650"/>
        <v>0</v>
      </c>
      <c r="FS533" s="26">
        <f t="shared" si="2641"/>
        <v>0.99368371969854263</v>
      </c>
      <c r="FT533" s="26">
        <f t="shared" si="2642"/>
        <v>0.99169807867432636</v>
      </c>
      <c r="FU533" s="37">
        <f t="shared" si="2643"/>
        <v>1.0055583471561702</v>
      </c>
      <c r="FW533" s="26">
        <f t="shared" si="2568"/>
        <v>0.87166555570927284</v>
      </c>
      <c r="FY533" s="8">
        <f t="shared" si="2621"/>
        <v>32</v>
      </c>
      <c r="FZ533" t="b">
        <f t="shared" si="2594"/>
        <v>0</v>
      </c>
    </row>
    <row r="534" spans="1:182" x14ac:dyDescent="0.2">
      <c r="A534" t="s">
        <v>1072</v>
      </c>
      <c r="B534" s="364">
        <f t="shared" si="2595"/>
        <v>1982</v>
      </c>
      <c r="C534" s="42">
        <f t="shared" si="2624"/>
        <v>15531.314</v>
      </c>
      <c r="D534" s="42">
        <f t="shared" si="2624"/>
        <v>10860.441999999999</v>
      </c>
      <c r="E534" s="42">
        <f t="shared" si="2624"/>
        <v>27560.972000000002</v>
      </c>
      <c r="F534" s="42">
        <f t="shared" si="2624"/>
        <v>19089.272000000001</v>
      </c>
      <c r="G534" s="42"/>
      <c r="H534" s="42">
        <f t="shared" si="2542"/>
        <v>73042</v>
      </c>
      <c r="I534" s="364"/>
      <c r="J534" s="364"/>
      <c r="K534" s="525"/>
      <c r="L534" s="42">
        <f t="shared" si="2623"/>
        <v>15643.626528132623</v>
      </c>
      <c r="M534" s="42">
        <f t="shared" si="2654"/>
        <v>10891.476402773887</v>
      </c>
      <c r="N534" s="42">
        <f t="shared" si="2625"/>
        <v>22032.414745349775</v>
      </c>
      <c r="O534" s="42">
        <f t="shared" si="2625"/>
        <v>18201.851944383496</v>
      </c>
      <c r="P534" s="42"/>
      <c r="Q534" s="42">
        <f t="shared" si="2626"/>
        <v>66769.369620639787</v>
      </c>
      <c r="R534" s="27"/>
      <c r="S534" s="27"/>
      <c r="T534" s="51">
        <f t="shared" si="2627"/>
        <v>1.0072313603428933</v>
      </c>
      <c r="U534" s="51">
        <f t="shared" si="2628"/>
        <v>1.002857563511125</v>
      </c>
      <c r="V534" s="51">
        <f t="shared" si="2629"/>
        <v>0.79940630342608288</v>
      </c>
      <c r="W534" s="51">
        <f t="shared" si="2630"/>
        <v>0.95351210587724322</v>
      </c>
      <c r="X534" s="51"/>
      <c r="Y534" s="51">
        <f t="shared" si="2631"/>
        <v>0.91412296515210134</v>
      </c>
      <c r="Z534" s="218"/>
      <c r="AA534" s="231">
        <f t="shared" si="2632"/>
        <v>84072.928486251054</v>
      </c>
      <c r="AB534" s="231">
        <f t="shared" si="2655"/>
        <v>55124.436870888363</v>
      </c>
      <c r="AC534" s="231">
        <f t="shared" si="2633"/>
        <v>1485.0017708143225</v>
      </c>
      <c r="AD534" s="277">
        <f t="shared" si="2633"/>
        <v>0.91880064372478998</v>
      </c>
      <c r="AE534" s="23"/>
      <c r="AF534" s="42">
        <f t="shared" si="2656"/>
        <v>6805.8</v>
      </c>
      <c r="AI534" s="267">
        <f t="shared" si="2657"/>
        <v>186.07210204044358</v>
      </c>
      <c r="AJ534" s="267">
        <f t="shared" si="2658"/>
        <v>197.57982160042272</v>
      </c>
      <c r="AK534" s="267">
        <f t="shared" si="2634"/>
        <v>14.836625233967213</v>
      </c>
      <c r="AL534" s="51">
        <f t="shared" si="2659"/>
        <v>19.810447531462035</v>
      </c>
      <c r="AO534" s="34">
        <f t="shared" si="2660"/>
        <v>9.810657030861881</v>
      </c>
      <c r="AP534" s="34">
        <f t="shared" ref="AP534:AP569" si="2667">H534/AF534</f>
        <v>10.732316553527873</v>
      </c>
      <c r="AR534" s="26">
        <f t="shared" si="2635"/>
        <v>1.008720259208971</v>
      </c>
      <c r="AS534" s="26">
        <f t="shared" si="2570"/>
        <v>1.0010392135387813</v>
      </c>
      <c r="AT534" s="26">
        <f t="shared" si="2644"/>
        <v>1.1991454580666825</v>
      </c>
      <c r="AU534" s="26">
        <f t="shared" si="2645"/>
        <v>1.0220922366525564</v>
      </c>
      <c r="AV534" s="26"/>
      <c r="AW534" s="26">
        <f t="shared" si="2636"/>
        <v>1.1263849515091473</v>
      </c>
      <c r="AZ534" s="34">
        <f t="shared" si="2637"/>
        <v>12.353129461084817</v>
      </c>
      <c r="BA534" s="34">
        <f t="shared" si="2571"/>
        <v>8.0996263291440194</v>
      </c>
      <c r="BB534" s="34">
        <f t="shared" si="2638"/>
        <v>0.21819650457173623</v>
      </c>
      <c r="BC534" s="34">
        <f t="shared" si="2572"/>
        <v>1.3500259245419934E-4</v>
      </c>
      <c r="BE534" s="26"/>
      <c r="BF534" s="26"/>
      <c r="BG534" s="26"/>
      <c r="BI534" s="205">
        <f>[11]Residential_Total_LMDI_UtilAdj!AG48</f>
        <v>1.0415429756139156</v>
      </c>
      <c r="BJ534" s="258">
        <f>[10]Total_Commercial_LMDI_UtilAdj!AG48</f>
        <v>1.0049090254605639</v>
      </c>
      <c r="BK534" s="51">
        <f>[12]Industrial_Total_LMDI_UtilAdj!AG48</f>
        <v>1.0622293065794233</v>
      </c>
      <c r="BL534" s="258">
        <f t="shared" si="2639"/>
        <v>1.0367523713577214</v>
      </c>
      <c r="BM534" s="364"/>
      <c r="BO534" s="51">
        <f>[11]Residential_Total_LMDI_UtilAdj!AE48</f>
        <v>0.95485334721166737</v>
      </c>
      <c r="BP534" s="258">
        <f>[10]Total_Commercial_LMDI_UtilAdj!AE48</f>
        <v>0.97962740170250684</v>
      </c>
      <c r="BQ534" s="51">
        <f>[12]Industrial_Total_LMDI_UtilAdj!AE48</f>
        <v>1.118347970505339</v>
      </c>
      <c r="BR534" s="258">
        <f t="shared" si="2640"/>
        <v>0.98585955999698738</v>
      </c>
      <c r="BS534" s="364"/>
      <c r="CA534" s="83">
        <f t="shared" si="2573"/>
        <v>0.85595703739105278</v>
      </c>
      <c r="CB534" s="83">
        <f t="shared" si="2661"/>
        <v>1.1178972980653121</v>
      </c>
      <c r="CC534" s="83">
        <f t="shared" si="2662"/>
        <v>1.1263849515091473</v>
      </c>
      <c r="CD534" s="83">
        <f t="shared" si="2552"/>
        <v>1.0515756840818207</v>
      </c>
      <c r="CE534" s="83">
        <f t="shared" si="2553"/>
        <v>1.0196496445115015</v>
      </c>
      <c r="CF534" s="83">
        <f t="shared" si="2554"/>
        <v>1.040960859266804</v>
      </c>
      <c r="CG534" s="84">
        <f t="shared" si="2574"/>
        <v>0.96413688717666035</v>
      </c>
      <c r="CH534" s="84">
        <f t="shared" si="2663"/>
        <v>0.96413712605563429</v>
      </c>
      <c r="CI534" s="9"/>
      <c r="CJ534" s="84">
        <f t="shared" si="2575"/>
        <v>1.0722387724509674</v>
      </c>
      <c r="CK534" s="26"/>
      <c r="CL534" s="87">
        <f t="shared" si="2556"/>
        <v>1.2376099437610242</v>
      </c>
      <c r="CM534" s="87">
        <f t="shared" si="2576"/>
        <v>2.947351099481142E-3</v>
      </c>
      <c r="CN534" s="92">
        <f t="shared" si="2577"/>
        <v>1</v>
      </c>
      <c r="CO534" s="92">
        <f t="shared" si="2578"/>
        <v>1</v>
      </c>
      <c r="CP534" s="5">
        <f t="shared" si="2557"/>
        <v>1</v>
      </c>
      <c r="CQ534" s="91">
        <f t="shared" si="2558"/>
        <v>1</v>
      </c>
      <c r="CR534" s="37">
        <f t="shared" si="2646"/>
        <v>0.96413688717666035</v>
      </c>
      <c r="CS534">
        <f t="shared" si="2560"/>
        <v>1.0722387724509674</v>
      </c>
      <c r="CT534" s="84">
        <f t="shared" si="2561"/>
        <v>1.0711401647639334</v>
      </c>
      <c r="CU534" s="205"/>
      <c r="CV534" s="244"/>
      <c r="CW534" s="5"/>
      <c r="CX534" s="26">
        <f t="shared" ref="CX534:CX569" si="2668">L534/$Q534</f>
        <v>0.23429345846777105</v>
      </c>
      <c r="CY534" s="26">
        <f t="shared" ref="CY534:CY569" si="2669">M534/$Q534</f>
        <v>0.163120851142604</v>
      </c>
      <c r="CZ534" s="26">
        <f t="shared" ref="CZ534:CZ569" si="2670">N534/$Q534</f>
        <v>0.32997787564163406</v>
      </c>
      <c r="DA534" s="26">
        <f t="shared" si="2664"/>
        <v>0.27260781474799078</v>
      </c>
      <c r="DB534" s="26"/>
      <c r="DC534">
        <f t="shared" si="2582"/>
        <v>0.99999999999999989</v>
      </c>
      <c r="DE534" s="26">
        <f t="shared" si="2596"/>
        <v>0.22893590981929557</v>
      </c>
      <c r="DF534" s="26">
        <f t="shared" si="2597"/>
        <v>0.15873846048189535</v>
      </c>
      <c r="DG534" s="26">
        <f t="shared" si="2598"/>
        <v>0.34171694350407184</v>
      </c>
      <c r="DH534" s="26">
        <f t="shared" si="2599"/>
        <v>0.27038428822723459</v>
      </c>
      <c r="DI534" s="26"/>
      <c r="DJ534" s="26">
        <f t="shared" si="2600"/>
        <v>0.99977560203249738</v>
      </c>
      <c r="DK534" s="26"/>
      <c r="DL534" s="26">
        <f t="shared" si="2601"/>
        <v>0.22898729410267613</v>
      </c>
      <c r="DM534" s="26">
        <f t="shared" si="2602"/>
        <v>0.15877408906477358</v>
      </c>
      <c r="DN534" s="26">
        <f t="shared" si="2603"/>
        <v>0.34179364130248541</v>
      </c>
      <c r="DO534" s="26">
        <f t="shared" si="2604"/>
        <v>0.27044497553006486</v>
      </c>
      <c r="DP534" s="26"/>
      <c r="DQ534" s="26">
        <f t="shared" si="2605"/>
        <v>1</v>
      </c>
      <c r="DR534" s="26"/>
      <c r="DS534" s="26"/>
      <c r="DT534" s="26">
        <f t="shared" si="2606"/>
        <v>6.3179180404353526E-3</v>
      </c>
      <c r="DU534" s="26">
        <f t="shared" si="2607"/>
        <v>6.2840854960067678E-3</v>
      </c>
      <c r="DV534" s="26">
        <f t="shared" si="2608"/>
        <v>-5.8878044099558879E-2</v>
      </c>
      <c r="DW534" s="26">
        <f t="shared" si="2609"/>
        <v>-1.2767642589297959E-2</v>
      </c>
      <c r="DX534" s="26"/>
      <c r="DZ534" s="26">
        <f t="shared" si="2622"/>
        <v>0.97908911604768412</v>
      </c>
      <c r="EA534" s="26">
        <f t="shared" si="2610"/>
        <v>0.89057370972839656</v>
      </c>
      <c r="EB534" s="26">
        <f t="shared" si="2563"/>
        <v>1.0711401647639334</v>
      </c>
      <c r="ED534" s="26">
        <f t="shared" si="2583"/>
        <v>2.6324418068410214E-2</v>
      </c>
      <c r="EE534" s="26">
        <f t="shared" si="2584"/>
        <v>3.4630115598700752E-2</v>
      </c>
      <c r="EF534" s="26">
        <f t="shared" si="2585"/>
        <v>-2.443566648163726E-2</v>
      </c>
      <c r="EG534" s="26">
        <f t="shared" si="2586"/>
        <v>1.5367881449851892E-2</v>
      </c>
      <c r="EH534" s="26"/>
      <c r="EJ534" s="26">
        <f t="shared" si="2587"/>
        <v>1.0073574673512102</v>
      </c>
      <c r="EK534" s="26">
        <f t="shared" si="2611"/>
        <v>0.89128299018142931</v>
      </c>
      <c r="EL534" s="26">
        <f t="shared" si="2665"/>
        <v>1.0515756840818207</v>
      </c>
      <c r="EM534" s="26">
        <v>0.99461185596796919</v>
      </c>
      <c r="EN534" s="26"/>
      <c r="EO534" s="26">
        <f t="shared" si="2612"/>
        <v>4.8370365485875654E-3</v>
      </c>
      <c r="EP534" s="26">
        <f t="shared" si="2613"/>
        <v>3.8106705368448353E-2</v>
      </c>
      <c r="EQ534" s="26">
        <f t="shared" si="2614"/>
        <v>-1.7591414001526334E-2</v>
      </c>
      <c r="ER534" s="26">
        <f t="shared" si="2615"/>
        <v>-2.4354264372314693E-2</v>
      </c>
      <c r="EU534" s="26">
        <f t="shared" si="2616"/>
        <v>0.99457363167835355</v>
      </c>
      <c r="EV534" s="26">
        <f t="shared" si="2617"/>
        <v>0.87310454358550205</v>
      </c>
      <c r="EW534" s="26">
        <f t="shared" si="2647"/>
        <v>1.040960859266804</v>
      </c>
      <c r="EX534" s="26"/>
      <c r="EY534" s="26">
        <f t="shared" si="2588"/>
        <v>-3.9830026732530091E-3</v>
      </c>
      <c r="EZ534" s="26">
        <f t="shared" si="2589"/>
        <v>-3.8412015217202916E-2</v>
      </c>
      <c r="FA534" s="26">
        <f t="shared" si="2590"/>
        <v>-4.5031191803343348E-2</v>
      </c>
      <c r="FB534" s="26">
        <f t="shared" si="2591"/>
        <v>1.1586621783017167E-2</v>
      </c>
      <c r="FC534" s="26"/>
      <c r="FD534" s="26"/>
      <c r="FE534" s="26">
        <f t="shared" si="2618"/>
        <v>0.980915734064297</v>
      </c>
      <c r="FF534" s="26">
        <f t="shared" si="2619"/>
        <v>1.0248742276611758</v>
      </c>
      <c r="FG534" s="26">
        <f t="shared" si="2666"/>
        <v>1.0196496445115015</v>
      </c>
      <c r="FI534" s="366">
        <f>[11]Residential_Total_LMDI_UtilAdj!AF48</f>
        <v>1.0142776930646105</v>
      </c>
      <c r="FJ534" s="366">
        <f>[10]Total_Commercial_LMDI_UtilAdj!AF48</f>
        <v>1.0168652801575677</v>
      </c>
      <c r="FK534" s="366">
        <f>[12]Industrial_Total_LMDI_UtilAdj!AF48</f>
        <v>1.0094302466955896</v>
      </c>
      <c r="FL534" s="253">
        <v>1</v>
      </c>
      <c r="FM534" s="253"/>
      <c r="FN534" s="369">
        <f t="shared" si="2651"/>
        <v>5.463884165100583E-3</v>
      </c>
      <c r="FO534" s="369">
        <f t="shared" si="2652"/>
        <v>6.5893953447611568E-3</v>
      </c>
      <c r="FP534" s="369">
        <f t="shared" si="2653"/>
        <v>3.7443464680658447E-3</v>
      </c>
      <c r="FQ534">
        <f t="shared" si="2650"/>
        <v>0</v>
      </c>
      <c r="FS534" s="26">
        <f t="shared" si="2641"/>
        <v>1.0035835848482935</v>
      </c>
      <c r="FT534" s="26">
        <f t="shared" si="2642"/>
        <v>0.99525191288314541</v>
      </c>
      <c r="FU534" s="37">
        <f t="shared" si="2643"/>
        <v>1.0091618508131139</v>
      </c>
      <c r="FW534" s="26">
        <f t="shared" si="2568"/>
        <v>0.85595703739105278</v>
      </c>
      <c r="FY534" s="8">
        <f t="shared" si="2621"/>
        <v>33</v>
      </c>
      <c r="FZ534" t="b">
        <f t="shared" si="2594"/>
        <v>0</v>
      </c>
    </row>
    <row r="535" spans="1:182" x14ac:dyDescent="0.2">
      <c r="A535" t="s">
        <v>1072</v>
      </c>
      <c r="B535" s="364">
        <f t="shared" si="2595"/>
        <v>1983</v>
      </c>
      <c r="C535" s="42">
        <f t="shared" si="2624"/>
        <v>15425.468999999999</v>
      </c>
      <c r="D535" s="42">
        <f t="shared" si="2624"/>
        <v>10938.501</v>
      </c>
      <c r="E535" s="42">
        <f t="shared" si="2624"/>
        <v>27371.96</v>
      </c>
      <c r="F535" s="42">
        <f t="shared" si="2624"/>
        <v>19176.667000000001</v>
      </c>
      <c r="G535" s="42"/>
      <c r="H535" s="42">
        <f t="shared" si="2542"/>
        <v>72912.597000000009</v>
      </c>
      <c r="I535" s="364"/>
      <c r="J535" s="364"/>
      <c r="K535" s="525"/>
      <c r="L535" s="42">
        <f t="shared" si="2623"/>
        <v>15402.506707579905</v>
      </c>
      <c r="M535" s="42">
        <f t="shared" si="2654"/>
        <v>10969.401809498229</v>
      </c>
      <c r="N535" s="42">
        <f t="shared" si="2625"/>
        <v>22884.190769461748</v>
      </c>
      <c r="O535" s="42">
        <f t="shared" si="2625"/>
        <v>18416.191951597593</v>
      </c>
      <c r="P535" s="42"/>
      <c r="Q535" s="42">
        <f t="shared" si="2626"/>
        <v>67672.291238137477</v>
      </c>
      <c r="R535" s="27"/>
      <c r="S535" s="27"/>
      <c r="T535" s="51">
        <f t="shared" si="2627"/>
        <v>0.99851140393720972</v>
      </c>
      <c r="U535" s="51">
        <f t="shared" si="2628"/>
        <v>1.0028249583282234</v>
      </c>
      <c r="V535" s="51">
        <f t="shared" si="2629"/>
        <v>0.83604501721695301</v>
      </c>
      <c r="W535" s="51">
        <f t="shared" si="2630"/>
        <v>0.96034373186944277</v>
      </c>
      <c r="X535" s="51"/>
      <c r="Y535" s="51">
        <f t="shared" si="2631"/>
        <v>0.9281289382428316</v>
      </c>
      <c r="Z535" s="218"/>
      <c r="AA535" s="231">
        <f t="shared" si="2632"/>
        <v>84941.020785206041</v>
      </c>
      <c r="AB535" s="231">
        <f t="shared" si="2655"/>
        <v>55948.968379792685</v>
      </c>
      <c r="AC535" s="231">
        <f t="shared" si="2633"/>
        <v>1539.6167326602758</v>
      </c>
      <c r="AD535" s="277">
        <f t="shared" si="2633"/>
        <v>0.95430002938086766</v>
      </c>
      <c r="AE535" s="23"/>
      <c r="AF535" s="42">
        <f t="shared" si="2656"/>
        <v>7117.7</v>
      </c>
      <c r="AI535" s="267">
        <f t="shared" si="2657"/>
        <v>181.33178251446822</v>
      </c>
      <c r="AJ535" s="267">
        <f t="shared" si="2658"/>
        <v>196.06084128371688</v>
      </c>
      <c r="AK535" s="267">
        <f t="shared" si="2634"/>
        <v>14.863563303784423</v>
      </c>
      <c r="AL535" s="51">
        <f t="shared" si="2659"/>
        <v>19.298115251600361</v>
      </c>
      <c r="AO535" s="34">
        <f t="shared" si="2660"/>
        <v>9.5076065636564451</v>
      </c>
      <c r="AP535" s="34">
        <f t="shared" si="2667"/>
        <v>10.243842392907823</v>
      </c>
      <c r="AR535" s="26">
        <f t="shared" si="2635"/>
        <v>0.98302239107860556</v>
      </c>
      <c r="AS535" s="26">
        <f t="shared" si="2570"/>
        <v>0.9933432917118491</v>
      </c>
      <c r="AT535" s="26">
        <f t="shared" si="2644"/>
        <v>1.2013226825743444</v>
      </c>
      <c r="AU535" s="26">
        <f t="shared" si="2645"/>
        <v>0.995659171725503</v>
      </c>
      <c r="AV535" s="26"/>
      <c r="AW535" s="26">
        <f t="shared" si="2636"/>
        <v>1.0915910039953147</v>
      </c>
      <c r="AZ535" s="34">
        <f t="shared" si="2637"/>
        <v>11.93377366076205</v>
      </c>
      <c r="BA535" s="34">
        <f t="shared" si="2571"/>
        <v>7.8605403964472629</v>
      </c>
      <c r="BB535" s="34">
        <f t="shared" si="2638"/>
        <v>0.21630817998233642</v>
      </c>
      <c r="BC535" s="34">
        <f t="shared" si="2572"/>
        <v>1.3407421349324468E-4</v>
      </c>
      <c r="BE535" s="26"/>
      <c r="BF535" s="26"/>
      <c r="BG535" s="26"/>
      <c r="BI535" s="205">
        <f>[11]Residential_Total_LMDI_UtilAdj!AG49</f>
        <v>1.0139568186432635</v>
      </c>
      <c r="BJ535" s="258">
        <f>[10]Total_Commercial_LMDI_UtilAdj!AG49</f>
        <v>0.96264462461827971</v>
      </c>
      <c r="BK535" s="51">
        <f>[12]Industrial_Total_LMDI_UtilAdj!AG49</f>
        <v>1.0768411920385523</v>
      </c>
      <c r="BL535" s="258">
        <f t="shared" si="2639"/>
        <v>1.006201793613424</v>
      </c>
      <c r="BM535" s="364"/>
      <c r="BO535" s="51">
        <f>[11]Residential_Total_LMDI_UtilAdj!AE49</f>
        <v>0.95810067148557332</v>
      </c>
      <c r="BP535" s="258">
        <f>[10]Total_Commercial_LMDI_UtilAdj!AE49</f>
        <v>1.0176355736656704</v>
      </c>
      <c r="BQ535" s="51">
        <f>[12]Industrial_Total_LMDI_UtilAdj!AE49</f>
        <v>1.1069281102455237</v>
      </c>
      <c r="BR535" s="258">
        <f t="shared" si="2640"/>
        <v>0.98952235828355972</v>
      </c>
      <c r="BS535" s="364"/>
      <c r="CA535" s="83">
        <f t="shared" si="2573"/>
        <v>0.89518431412005883</v>
      </c>
      <c r="CB535" s="83">
        <f t="shared" si="2661"/>
        <v>1.0670169553538054</v>
      </c>
      <c r="CC535" s="83">
        <f t="shared" si="2662"/>
        <v>1.0915910039953147</v>
      </c>
      <c r="CD535" s="83">
        <f t="shared" si="2552"/>
        <v>1.0331973085821757</v>
      </c>
      <c r="CE535" s="83">
        <f t="shared" si="2553"/>
        <v>1.0243049883227247</v>
      </c>
      <c r="CF535" s="83">
        <f t="shared" si="2554"/>
        <v>1.0236501972326315</v>
      </c>
      <c r="CG535" s="84">
        <f t="shared" si="2574"/>
        <v>0.97717490848183985</v>
      </c>
      <c r="CH535" s="84">
        <f t="shared" si="2663"/>
        <v>0.97717514421117235</v>
      </c>
      <c r="CI535" s="9"/>
      <c r="CJ535" s="84">
        <f t="shared" si="2575"/>
        <v>1.058309157102336</v>
      </c>
      <c r="CK535" s="26"/>
      <c r="CL535" s="87">
        <f t="shared" si="2556"/>
        <v>1.1679739305959504</v>
      </c>
      <c r="CM535" s="87">
        <f t="shared" si="2576"/>
        <v>2.7204979421933148E-3</v>
      </c>
      <c r="CN535" s="92">
        <f t="shared" si="2577"/>
        <v>1</v>
      </c>
      <c r="CO535" s="92">
        <f t="shared" si="2578"/>
        <v>1</v>
      </c>
      <c r="CP535" s="5">
        <f t="shared" si="2557"/>
        <v>1</v>
      </c>
      <c r="CQ535" s="91">
        <f t="shared" si="2558"/>
        <v>1</v>
      </c>
      <c r="CR535" s="37">
        <f t="shared" si="2646"/>
        <v>0.97717490848183985</v>
      </c>
      <c r="CS535">
        <f t="shared" si="2560"/>
        <v>1.058309157102336</v>
      </c>
      <c r="CT535" s="84">
        <f t="shared" si="2561"/>
        <v>1.0565174676009088</v>
      </c>
      <c r="CU535" s="205"/>
      <c r="CV535" s="244"/>
      <c r="CW535" s="5"/>
      <c r="CX535" s="26">
        <f t="shared" si="2668"/>
        <v>0.22760433296663155</v>
      </c>
      <c r="CY535" s="26">
        <f t="shared" si="2669"/>
        <v>0.16209591265200579</v>
      </c>
      <c r="CZ535" s="26">
        <f t="shared" si="2670"/>
        <v>0.33816190276361008</v>
      </c>
      <c r="DA535" s="26">
        <f t="shared" si="2664"/>
        <v>0.27213785161775256</v>
      </c>
      <c r="DB535" s="26"/>
      <c r="DC535">
        <f t="shared" si="2582"/>
        <v>1</v>
      </c>
      <c r="DE535" s="26">
        <f t="shared" si="2596"/>
        <v>0.23093274968393718</v>
      </c>
      <c r="DF535" s="26">
        <f t="shared" si="2597"/>
        <v>0.16260784353755567</v>
      </c>
      <c r="DG535" s="26">
        <f t="shared" si="2598"/>
        <v>0.33405318087748137</v>
      </c>
      <c r="DH535" s="26">
        <f t="shared" si="2599"/>
        <v>0.27237276560840823</v>
      </c>
      <c r="DI535" s="26"/>
      <c r="DJ535" s="26">
        <f t="shared" si="2600"/>
        <v>0.99996653970738247</v>
      </c>
      <c r="DK535" s="26"/>
      <c r="DL535" s="26">
        <f t="shared" si="2601"/>
        <v>0.2309404770198755</v>
      </c>
      <c r="DM535" s="26">
        <f t="shared" si="2602"/>
        <v>0.16261328462564273</v>
      </c>
      <c r="DN535" s="26">
        <f t="shared" si="2603"/>
        <v>0.33406435876867885</v>
      </c>
      <c r="DO535" s="26">
        <f t="shared" si="2604"/>
        <v>0.2723818795858029</v>
      </c>
      <c r="DP535" s="26"/>
      <c r="DQ535" s="26">
        <f t="shared" si="2605"/>
        <v>1</v>
      </c>
      <c r="DR535" s="26"/>
      <c r="DS535" s="26"/>
      <c r="DT535" s="26">
        <f t="shared" si="2606"/>
        <v>-2.5805838135527979E-2</v>
      </c>
      <c r="DU535" s="26">
        <f t="shared" si="2607"/>
        <v>-7.717636917982911E-3</v>
      </c>
      <c r="DV535" s="26">
        <f t="shared" si="2608"/>
        <v>1.8140004175279049E-3</v>
      </c>
      <c r="DW535" s="26">
        <f t="shared" si="2609"/>
        <v>-2.6202015859932839E-2</v>
      </c>
      <c r="DX535" s="26"/>
      <c r="DZ535" s="26">
        <f t="shared" si="2622"/>
        <v>0.98634847460299735</v>
      </c>
      <c r="EA535" s="26">
        <f t="shared" si="2610"/>
        <v>0.87841602011213649</v>
      </c>
      <c r="EB535" s="26">
        <f t="shared" si="2563"/>
        <v>1.0565174676009088</v>
      </c>
      <c r="ED535" s="26">
        <f t="shared" si="2583"/>
        <v>-3.4536925628575688E-2</v>
      </c>
      <c r="EE535" s="26">
        <f t="shared" si="2584"/>
        <v>-2.99625716034141E-2</v>
      </c>
      <c r="EF535" s="26">
        <f t="shared" si="2585"/>
        <v>-8.6919038848694511E-3</v>
      </c>
      <c r="EG535" s="26">
        <f t="shared" si="2586"/>
        <v>-6.9005029367976674E-3</v>
      </c>
      <c r="EH535" s="26"/>
      <c r="EJ535" s="26">
        <f t="shared" si="2587"/>
        <v>0.9825230121066445</v>
      </c>
      <c r="EK535" s="26">
        <f t="shared" si="2611"/>
        <v>0.87570604815247477</v>
      </c>
      <c r="EL535" s="26">
        <f t="shared" si="2665"/>
        <v>1.0331973085821757</v>
      </c>
      <c r="EM535" s="26">
        <v>0.97407801486493151</v>
      </c>
      <c r="EN535" s="26"/>
      <c r="EO535" s="26">
        <f t="shared" si="2612"/>
        <v>-2.6842924961274099E-2</v>
      </c>
      <c r="EP535" s="26">
        <f t="shared" si="2613"/>
        <v>-4.2967980248229821E-2</v>
      </c>
      <c r="EQ535" s="26">
        <f t="shared" si="2614"/>
        <v>1.3662114219855527E-2</v>
      </c>
      <c r="ER535" s="26">
        <f t="shared" si="2615"/>
        <v>-2.9910465806168973E-2</v>
      </c>
      <c r="EU535" s="26">
        <f t="shared" si="2616"/>
        <v>0.98337049670977517</v>
      </c>
      <c r="EV535" s="26">
        <f t="shared" si="2617"/>
        <v>0.85858524870523667</v>
      </c>
      <c r="EW535" s="26">
        <f t="shared" si="2647"/>
        <v>1.0236501972326315</v>
      </c>
      <c r="EX535" s="26"/>
      <c r="EY535" s="26">
        <f t="shared" si="2588"/>
        <v>3.3950919482607415E-3</v>
      </c>
      <c r="EZ535" s="26">
        <f t="shared" si="2589"/>
        <v>3.8064853347694647E-2</v>
      </c>
      <c r="FA535" s="26">
        <f t="shared" si="2590"/>
        <v>-1.0263859493432514E-2</v>
      </c>
      <c r="FB535" s="26">
        <f t="shared" si="2591"/>
        <v>3.7084499462361107E-3</v>
      </c>
      <c r="FC535" s="26"/>
      <c r="FD535" s="26"/>
      <c r="FE535" s="26">
        <f t="shared" si="2618"/>
        <v>1.0045656307892439</v>
      </c>
      <c r="FF535" s="26">
        <f t="shared" si="2619"/>
        <v>1.0295534249900882</v>
      </c>
      <c r="FG535" s="26">
        <f t="shared" si="2666"/>
        <v>1.0243049883227247</v>
      </c>
      <c r="FI535" s="366">
        <f>[11]Residential_Total_LMDI_UtilAdj!AF49</f>
        <v>1.0118888386410687</v>
      </c>
      <c r="FJ535" s="366">
        <f>[10]Total_Commercial_LMDI_UtilAdj!AF49</f>
        <v>1.0140073263965128</v>
      </c>
      <c r="FK535" s="366">
        <f>[12]Industrial_Total_LMDI_UtilAdj!AF49</f>
        <v>1.0078323382714951</v>
      </c>
      <c r="FL535" s="253">
        <v>1</v>
      </c>
      <c r="FM535" s="253"/>
      <c r="FN535" s="369">
        <f t="shared" si="2651"/>
        <v>-2.3580051225147213E-3</v>
      </c>
      <c r="FO535" s="369">
        <f t="shared" si="2652"/>
        <v>-2.8145100174478276E-3</v>
      </c>
      <c r="FP535" s="369">
        <f t="shared" si="2653"/>
        <v>-1.5842347646804653E-3</v>
      </c>
      <c r="FQ535">
        <f t="shared" si="2650"/>
        <v>0</v>
      </c>
      <c r="FS535" s="26">
        <f t="shared" si="2641"/>
        <v>0.99846970018753189</v>
      </c>
      <c r="FT535" s="26">
        <f t="shared" si="2642"/>
        <v>0.99372887906750185</v>
      </c>
      <c r="FU535" s="37">
        <f t="shared" si="2643"/>
        <v>1.0076175306220647</v>
      </c>
      <c r="FW535" s="26">
        <f t="shared" si="2568"/>
        <v>0.89518431412005883</v>
      </c>
      <c r="FY535" s="8">
        <f t="shared" si="2621"/>
        <v>34</v>
      </c>
      <c r="FZ535" t="b">
        <f t="shared" si="2594"/>
        <v>0</v>
      </c>
    </row>
    <row r="536" spans="1:182" x14ac:dyDescent="0.2">
      <c r="A536" t="s">
        <v>1072</v>
      </c>
      <c r="B536" s="364">
        <f t="shared" si="2595"/>
        <v>1984</v>
      </c>
      <c r="C536" s="42">
        <f t="shared" si="2624"/>
        <v>15959.927</v>
      </c>
      <c r="D536" s="42">
        <f t="shared" si="2624"/>
        <v>11443.999</v>
      </c>
      <c r="E536" s="42">
        <f t="shared" si="2624"/>
        <v>29508.353999999999</v>
      </c>
      <c r="F536" s="42">
        <f t="shared" si="2624"/>
        <v>19655.621999999999</v>
      </c>
      <c r="G536" s="42"/>
      <c r="H536" s="42">
        <f t="shared" si="2542"/>
        <v>76567.902000000002</v>
      </c>
      <c r="I536" s="364"/>
      <c r="J536" s="364"/>
      <c r="K536" s="525"/>
      <c r="L536" s="42">
        <f t="shared" si="2623"/>
        <v>15935.143573808278</v>
      </c>
      <c r="M536" s="42">
        <f t="shared" si="2654"/>
        <v>11474.283571857872</v>
      </c>
      <c r="N536" s="42">
        <f t="shared" si="2625"/>
        <v>23691.031073135295</v>
      </c>
      <c r="O536" s="42">
        <f t="shared" si="2625"/>
        <v>19040.996312836553</v>
      </c>
      <c r="P536" s="42"/>
      <c r="Q536" s="42">
        <f t="shared" si="2626"/>
        <v>70141.454531637995</v>
      </c>
      <c r="R536" s="27"/>
      <c r="S536" s="27"/>
      <c r="T536" s="51">
        <f t="shared" si="2627"/>
        <v>0.99844714664473577</v>
      </c>
      <c r="U536" s="51">
        <f t="shared" si="2628"/>
        <v>1.0026463277266864</v>
      </c>
      <c r="V536" s="51">
        <f t="shared" si="2629"/>
        <v>0.80285844046520849</v>
      </c>
      <c r="W536" s="51">
        <f t="shared" si="2630"/>
        <v>0.96873028555578411</v>
      </c>
      <c r="X536" s="51"/>
      <c r="Y536" s="51">
        <f t="shared" si="2631"/>
        <v>0.91606864886591766</v>
      </c>
      <c r="Z536" s="218"/>
      <c r="AA536" s="231">
        <f t="shared" si="2632"/>
        <v>86136.082150429764</v>
      </c>
      <c r="AB536" s="231">
        <f t="shared" si="2655"/>
        <v>56945.76865771367</v>
      </c>
      <c r="AC536" s="231">
        <f t="shared" si="2633"/>
        <v>1705.6793955608432</v>
      </c>
      <c r="AD536" s="277">
        <f t="shared" si="2633"/>
        <v>0.98566238940932693</v>
      </c>
      <c r="AE536" s="23"/>
      <c r="AF536" s="42">
        <f t="shared" si="2656"/>
        <v>7632.8</v>
      </c>
      <c r="AI536" s="267">
        <f t="shared" si="2657"/>
        <v>184.9996328597675</v>
      </c>
      <c r="AJ536" s="267">
        <f t="shared" si="2658"/>
        <v>201.49492828566125</v>
      </c>
      <c r="AK536" s="267">
        <f t="shared" si="2634"/>
        <v>13.889498304776945</v>
      </c>
      <c r="AL536" s="51">
        <f t="shared" si="2659"/>
        <v>19.317969841831093</v>
      </c>
      <c r="AO536" s="34">
        <f t="shared" si="2660"/>
        <v>9.1894788978668362</v>
      </c>
      <c r="AP536" s="34">
        <f t="shared" si="2667"/>
        <v>10.03143040561786</v>
      </c>
      <c r="AR536" s="26">
        <f t="shared" si="2635"/>
        <v>1.0029062689435733</v>
      </c>
      <c r="AS536" s="26">
        <f t="shared" si="2570"/>
        <v>1.0208751223141097</v>
      </c>
      <c r="AT536" s="26">
        <f t="shared" si="2644"/>
        <v>1.122595505672457</v>
      </c>
      <c r="AU536" s="26">
        <f t="shared" si="2645"/>
        <v>0.9966835414427706</v>
      </c>
      <c r="AV536" s="26"/>
      <c r="AW536" s="26">
        <f t="shared" si="2636"/>
        <v>1.055066007323133</v>
      </c>
      <c r="AZ536" s="34">
        <f t="shared" si="2637"/>
        <v>11.284991372815973</v>
      </c>
      <c r="BA536" s="34">
        <f t="shared" si="2571"/>
        <v>7.4606656348540072</v>
      </c>
      <c r="BB536" s="34">
        <f t="shared" si="2638"/>
        <v>0.22346706261933277</v>
      </c>
      <c r="BC536" s="34">
        <f t="shared" si="2572"/>
        <v>1.2913509975491654E-4</v>
      </c>
      <c r="BE536" s="26"/>
      <c r="BF536" s="26"/>
      <c r="BG536" s="26"/>
      <c r="BI536" s="205">
        <f>[11]Residential_Total_LMDI_UtilAdj!AG50</f>
        <v>1.0427631012172605</v>
      </c>
      <c r="BJ536" s="258">
        <f>[10]Total_Commercial_LMDI_UtilAdj!AG50</f>
        <v>1.0185696111743066</v>
      </c>
      <c r="BK536" s="260">
        <f>[12]Industrial_Total_LMDI_UtilAdj!AG50</f>
        <v>1.0536813487713117</v>
      </c>
      <c r="BL536" s="258">
        <f t="shared" si="2639"/>
        <v>1.0018455894501068</v>
      </c>
      <c r="BM536" s="364"/>
      <c r="BO536" s="51">
        <f>[11]Residential_Total_LMDI_UtilAdj!AE50</f>
        <v>0.96113427058920742</v>
      </c>
      <c r="BP536" s="258">
        <f>[10]Total_Commercial_LMDI_UtilAdj!AE50</f>
        <v>1.0014580998486557</v>
      </c>
      <c r="BQ536" s="51">
        <f>[12]Industrial_Total_LMDI_UtilAdj!AE50</f>
        <v>1.0649179145580043</v>
      </c>
      <c r="BR536" s="258">
        <f t="shared" si="2640"/>
        <v>0.99484746146342817</v>
      </c>
      <c r="BS536" s="364"/>
      <c r="CA536" s="83">
        <f t="shared" si="2573"/>
        <v>0.95996780319704189</v>
      </c>
      <c r="CB536" s="83">
        <f t="shared" si="2661"/>
        <v>1.0448917426391209</v>
      </c>
      <c r="CC536" s="83">
        <f t="shared" si="2662"/>
        <v>1.055066007323133</v>
      </c>
      <c r="CD536" s="83">
        <f t="shared" si="2552"/>
        <v>1.0123223868122042</v>
      </c>
      <c r="CE536" s="83">
        <f t="shared" si="2553"/>
        <v>1.0105617682292434</v>
      </c>
      <c r="CF536" s="83">
        <f t="shared" si="2554"/>
        <v>1.0308807368973041</v>
      </c>
      <c r="CG536" s="84">
        <f t="shared" si="2574"/>
        <v>1.0128293545641511</v>
      </c>
      <c r="CH536" s="84">
        <f t="shared" si="2663"/>
        <v>1.0128293972778624</v>
      </c>
      <c r="CI536" s="9"/>
      <c r="CJ536" s="84">
        <f t="shared" si="2575"/>
        <v>1.0230143012349893</v>
      </c>
      <c r="CK536" s="26"/>
      <c r="CL536" s="87">
        <f t="shared" si="2556"/>
        <v>1.1455486885998651</v>
      </c>
      <c r="CM536" s="87">
        <f t="shared" si="2576"/>
        <v>2.4296103601438215E-3</v>
      </c>
      <c r="CN536" s="92">
        <f t="shared" si="2577"/>
        <v>1</v>
      </c>
      <c r="CO536" s="92">
        <f t="shared" si="2578"/>
        <v>1</v>
      </c>
      <c r="CP536" s="5">
        <f t="shared" si="2557"/>
        <v>1</v>
      </c>
      <c r="CQ536" s="91">
        <f t="shared" si="2558"/>
        <v>1</v>
      </c>
      <c r="CR536" s="37">
        <f t="shared" si="2646"/>
        <v>1.0128293545641511</v>
      </c>
      <c r="CS536">
        <f t="shared" si="2560"/>
        <v>1.0230143012349893</v>
      </c>
      <c r="CT536" s="84">
        <f t="shared" si="2561"/>
        <v>1.0422233283267879</v>
      </c>
      <c r="CU536" s="205"/>
      <c r="CV536" s="244"/>
      <c r="CW536" s="5"/>
      <c r="CX536" s="26">
        <f t="shared" si="2668"/>
        <v>0.22718581586614481</v>
      </c>
      <c r="CY536" s="26">
        <f t="shared" si="2669"/>
        <v>0.16358776202284603</v>
      </c>
      <c r="CZ536" s="26">
        <f t="shared" si="2670"/>
        <v>0.33776076118366238</v>
      </c>
      <c r="DA536" s="26">
        <f t="shared" si="2664"/>
        <v>0.27146566092734681</v>
      </c>
      <c r="DB536" s="26"/>
      <c r="DC536">
        <f t="shared" si="2582"/>
        <v>1</v>
      </c>
      <c r="DE536" s="26">
        <f t="shared" si="2596"/>
        <v>0.22739501022685463</v>
      </c>
      <c r="DF536" s="26">
        <f t="shared" si="2597"/>
        <v>0.16284069838616189</v>
      </c>
      <c r="DG536" s="26">
        <f t="shared" si="2598"/>
        <v>0.33796129229587379</v>
      </c>
      <c r="DH536" s="26">
        <f t="shared" si="2599"/>
        <v>0.27180161774005129</v>
      </c>
      <c r="DI536" s="26"/>
      <c r="DJ536" s="26">
        <f t="shared" si="2600"/>
        <v>0.99999861864894157</v>
      </c>
      <c r="DK536" s="26"/>
      <c r="DL536" s="26">
        <f t="shared" si="2601"/>
        <v>0.22739532433962659</v>
      </c>
      <c r="DM536" s="26">
        <f t="shared" si="2602"/>
        <v>0.16284092332664368</v>
      </c>
      <c r="DN536" s="26">
        <f t="shared" si="2603"/>
        <v>0.3379617591397075</v>
      </c>
      <c r="DO536" s="26">
        <f t="shared" si="2604"/>
        <v>0.27180199319402226</v>
      </c>
      <c r="DP536" s="26"/>
      <c r="DQ536" s="26">
        <f t="shared" si="2605"/>
        <v>1</v>
      </c>
      <c r="DR536" s="26"/>
      <c r="DS536" s="26"/>
      <c r="DT536" s="26">
        <f t="shared" si="2606"/>
        <v>2.0025434693214484E-2</v>
      </c>
      <c r="DU536" s="26">
        <f t="shared" si="2607"/>
        <v>2.7339185497086301E-2</v>
      </c>
      <c r="DV536" s="26">
        <f t="shared" si="2608"/>
        <v>-6.7779765237723347E-2</v>
      </c>
      <c r="DW536" s="26">
        <f t="shared" si="2609"/>
        <v>1.0283068276983739E-3</v>
      </c>
      <c r="DX536" s="26"/>
      <c r="DZ536" s="26">
        <f t="shared" si="2622"/>
        <v>0.98647051306536426</v>
      </c>
      <c r="EA536" s="26">
        <f t="shared" si="2610"/>
        <v>0.86653150204485463</v>
      </c>
      <c r="EB536" s="26">
        <f t="shared" si="2563"/>
        <v>1.0422233283267879</v>
      </c>
      <c r="ED536" s="26">
        <f t="shared" si="2583"/>
        <v>-5.5898857217541863E-2</v>
      </c>
      <c r="EE536" s="26">
        <f t="shared" si="2584"/>
        <v>-5.2210719379027486E-2</v>
      </c>
      <c r="EF536" s="26">
        <f t="shared" si="2585"/>
        <v>3.2559882354887958E-2</v>
      </c>
      <c r="EG536" s="26">
        <f t="shared" si="2586"/>
        <v>-3.7534337418448256E-2</v>
      </c>
      <c r="EH536" s="26"/>
      <c r="EJ536" s="26">
        <f t="shared" si="2587"/>
        <v>0.97979580318630766</v>
      </c>
      <c r="EK536" s="26">
        <f t="shared" si="2611"/>
        <v>0.85801311080466147</v>
      </c>
      <c r="EL536" s="26">
        <f t="shared" si="2665"/>
        <v>1.0123223868122042</v>
      </c>
      <c r="EM536" s="26">
        <v>0.95823592983563788</v>
      </c>
      <c r="EN536" s="26"/>
      <c r="EO536" s="26">
        <f t="shared" si="2612"/>
        <v>2.8013699020110916E-2</v>
      </c>
      <c r="EP536" s="26">
        <f t="shared" si="2613"/>
        <v>5.6470265872785308E-2</v>
      </c>
      <c r="EQ536" s="26">
        <f t="shared" si="2614"/>
        <v>-2.1741854532996777E-2</v>
      </c>
      <c r="ER536" s="26">
        <f t="shared" si="2615"/>
        <v>-4.3387531925509317E-3</v>
      </c>
      <c r="EU536" s="26">
        <f t="shared" si="2616"/>
        <v>1.0070634868085013</v>
      </c>
      <c r="EV536" s="26">
        <f t="shared" si="2617"/>
        <v>0.86464985428343999</v>
      </c>
      <c r="EW536" s="26">
        <f t="shared" si="2647"/>
        <v>1.0308807368973041</v>
      </c>
      <c r="EX536" s="26"/>
      <c r="EY536" s="26">
        <f t="shared" si="2588"/>
        <v>3.1612613583711065E-3</v>
      </c>
      <c r="EZ536" s="26">
        <f t="shared" si="2589"/>
        <v>-1.6024833537281694E-2</v>
      </c>
      <c r="FA536" s="26">
        <f t="shared" si="2590"/>
        <v>-3.8690989898256978E-2</v>
      </c>
      <c r="FB536" s="26">
        <f t="shared" si="2591"/>
        <v>5.3670600202492796E-3</v>
      </c>
      <c r="FC536" s="26"/>
      <c r="FD536" s="26"/>
      <c r="FE536" s="26">
        <f t="shared" si="2618"/>
        <v>0.98658288278378337</v>
      </c>
      <c r="FF536" s="26">
        <f t="shared" si="2619"/>
        <v>1.0157397860066388</v>
      </c>
      <c r="FG536" s="26">
        <f t="shared" si="2666"/>
        <v>1.0105617682292434</v>
      </c>
      <c r="FI536" s="366">
        <f>[11]Residential_Total_LMDI_UtilAdj!AF50</f>
        <v>1.0006694198682811</v>
      </c>
      <c r="FJ536" s="366">
        <f>[10]Total_Commercial_LMDI_UtilAdj!AF50</f>
        <v>1.0008042067485601</v>
      </c>
      <c r="FK536" s="366">
        <f>[12]Industrial_Total_LMDI_UtilAdj!AF50</f>
        <v>1.0004555966909794</v>
      </c>
      <c r="FL536" s="253">
        <v>1</v>
      </c>
      <c r="FM536" s="253"/>
      <c r="FN536" s="369">
        <f t="shared" si="2651"/>
        <v>-1.114952568526764E-2</v>
      </c>
      <c r="FO536" s="369">
        <f t="shared" si="2652"/>
        <v>-1.3106246838417287E-2</v>
      </c>
      <c r="FP536" s="369">
        <f t="shared" si="2653"/>
        <v>-7.3463317964439995E-3</v>
      </c>
      <c r="FQ536">
        <f t="shared" si="2650"/>
        <v>0</v>
      </c>
      <c r="FS536" s="26">
        <f t="shared" si="2641"/>
        <v>0.99287315470951287</v>
      </c>
      <c r="FT536" s="26">
        <f t="shared" si="2642"/>
        <v>0.98664672708569856</v>
      </c>
      <c r="FU536" s="37">
        <f t="shared" si="2643"/>
        <v>1.0004363963693386</v>
      </c>
      <c r="FW536" s="26">
        <f t="shared" si="2568"/>
        <v>0.95996780319704189</v>
      </c>
      <c r="FY536" s="8">
        <f t="shared" si="2621"/>
        <v>35</v>
      </c>
      <c r="FZ536" t="b">
        <f t="shared" si="2594"/>
        <v>0</v>
      </c>
    </row>
    <row r="537" spans="1:182" x14ac:dyDescent="0.2">
      <c r="A537" t="s">
        <v>1072</v>
      </c>
      <c r="B537" s="364">
        <f t="shared" si="2595"/>
        <v>1985</v>
      </c>
      <c r="C537" s="42">
        <f t="shared" si="2624"/>
        <v>16041.743</v>
      </c>
      <c r="D537" s="42">
        <f t="shared" si="2624"/>
        <v>11451.355</v>
      </c>
      <c r="E537" s="42">
        <f t="shared" si="2624"/>
        <v>28756.987000000001</v>
      </c>
      <c r="F537" s="42">
        <f t="shared" si="2624"/>
        <v>20087.952000000001</v>
      </c>
      <c r="G537" s="42"/>
      <c r="H537" s="42">
        <f t="shared" si="2542"/>
        <v>76338.036999999997</v>
      </c>
      <c r="I537" s="364"/>
      <c r="J537" s="364"/>
      <c r="K537" s="525"/>
      <c r="L537" s="42">
        <f t="shared" si="2623"/>
        <v>16019.580999999998</v>
      </c>
      <c r="M537" s="42">
        <f t="shared" si="2654"/>
        <v>11481.60288615133</v>
      </c>
      <c r="N537" s="42">
        <f t="shared" si="2625"/>
        <v>22369.546373966452</v>
      </c>
      <c r="O537" s="42">
        <f t="shared" si="2625"/>
        <v>19382.250271602712</v>
      </c>
      <c r="P537" s="42"/>
      <c r="Q537" s="42">
        <f t="shared" si="2626"/>
        <v>69252.980531720488</v>
      </c>
      <c r="R537" s="27"/>
      <c r="S537" s="27"/>
      <c r="T537" s="51">
        <f t="shared" si="2627"/>
        <v>0.9986184793011581</v>
      </c>
      <c r="U537" s="51">
        <f t="shared" si="2628"/>
        <v>1.0026414241940216</v>
      </c>
      <c r="V537" s="51">
        <f t="shared" si="2629"/>
        <v>0.77788213257412719</v>
      </c>
      <c r="W537" s="51">
        <f t="shared" si="2630"/>
        <v>0.96486940388959064</v>
      </c>
      <c r="X537" s="51"/>
      <c r="Y537" s="51">
        <f t="shared" si="2631"/>
        <v>0.90718838541421354</v>
      </c>
      <c r="Z537" s="218"/>
      <c r="AA537" s="231">
        <f t="shared" si="2632"/>
        <v>86844.16267424557</v>
      </c>
      <c r="AB537" s="231">
        <f t="shared" si="2655"/>
        <v>58171.601888383011</v>
      </c>
      <c r="AC537" s="231">
        <f t="shared" si="2633"/>
        <v>1807.9812295819006</v>
      </c>
      <c r="AD537" s="277">
        <f t="shared" si="2633"/>
        <v>1</v>
      </c>
      <c r="AE537" s="23"/>
      <c r="AF537" s="42">
        <f t="shared" si="2656"/>
        <v>7951.1</v>
      </c>
      <c r="AI537" s="267">
        <f t="shared" si="2657"/>
        <v>184.46353222484061</v>
      </c>
      <c r="AJ537" s="267">
        <f t="shared" si="2658"/>
        <v>197.37470713255755</v>
      </c>
      <c r="AK537" s="267">
        <f t="shared" si="2634"/>
        <v>12.372665162646326</v>
      </c>
      <c r="AL537" s="51">
        <f t="shared" si="2659"/>
        <v>19.382250271602711</v>
      </c>
      <c r="AO537" s="34">
        <f t="shared" si="2660"/>
        <v>8.7098615954673555</v>
      </c>
      <c r="AP537" s="34">
        <f t="shared" si="2667"/>
        <v>9.600940373030145</v>
      </c>
      <c r="AR537" s="26">
        <f t="shared" si="2635"/>
        <v>1</v>
      </c>
      <c r="AS537" s="26">
        <f t="shared" si="2570"/>
        <v>1</v>
      </c>
      <c r="AT537" s="26">
        <f t="shared" si="2644"/>
        <v>1</v>
      </c>
      <c r="AU537" s="26">
        <f t="shared" si="2645"/>
        <v>1</v>
      </c>
      <c r="AV537" s="26"/>
      <c r="AW537" s="26">
        <f t="shared" si="2636"/>
        <v>1</v>
      </c>
      <c r="AZ537" s="34">
        <f t="shared" si="2637"/>
        <v>10.922282787821253</v>
      </c>
      <c r="BA537" s="34">
        <f t="shared" si="2571"/>
        <v>7.3161703271727196</v>
      </c>
      <c r="BB537" s="34">
        <f t="shared" si="2638"/>
        <v>0.22738756015921074</v>
      </c>
      <c r="BC537" s="34">
        <f t="shared" si="2572"/>
        <v>1.2576876155500496E-4</v>
      </c>
      <c r="BE537" s="26"/>
      <c r="BF537" s="26"/>
      <c r="BG537" s="26"/>
      <c r="BI537" s="258">
        <f>[11]Residential_Total_LMDI_UtilAdj!AG51</f>
        <v>1</v>
      </c>
      <c r="BJ537" s="258">
        <f>[10]Total_Commercial_LMDI_UtilAdj!AG51</f>
        <v>1</v>
      </c>
      <c r="BK537" s="258">
        <f>[12]Industrial_Total_LMDI_UtilAdj!AG51</f>
        <v>1</v>
      </c>
      <c r="BL537" s="258">
        <f t="shared" si="2639"/>
        <v>1</v>
      </c>
      <c r="BM537" s="364"/>
      <c r="BO537" s="51">
        <f>[11]Residential_Total_LMDI_UtilAdj!AE51</f>
        <v>1</v>
      </c>
      <c r="BP537" s="258">
        <f>[10]Total_Commercial_LMDI_UtilAdj!AE51</f>
        <v>1</v>
      </c>
      <c r="BQ537" s="258">
        <f>[12]Industrial_Total_LMDI_UtilAdj!AE51</f>
        <v>1</v>
      </c>
      <c r="BR537" s="258">
        <f t="shared" si="2640"/>
        <v>1</v>
      </c>
      <c r="BS537" s="364"/>
      <c r="CA537" s="83">
        <f t="shared" si="2573"/>
        <v>1</v>
      </c>
      <c r="CB537" s="83">
        <f t="shared" si="2661"/>
        <v>1.000051130468055</v>
      </c>
      <c r="CC537" s="83">
        <f t="shared" si="2662"/>
        <v>1</v>
      </c>
      <c r="CD537" s="83">
        <f t="shared" si="2552"/>
        <v>1</v>
      </c>
      <c r="CE537" s="83">
        <f t="shared" si="2553"/>
        <v>1</v>
      </c>
      <c r="CF537" s="83">
        <f t="shared" si="2554"/>
        <v>1</v>
      </c>
      <c r="CG537" s="84">
        <f t="shared" si="2574"/>
        <v>1</v>
      </c>
      <c r="CH537" s="84">
        <f t="shared" si="2663"/>
        <v>1</v>
      </c>
      <c r="CI537" s="9"/>
      <c r="CJ537" s="84">
        <f t="shared" si="2575"/>
        <v>1</v>
      </c>
      <c r="CK537" s="26"/>
      <c r="CL537" s="87">
        <f t="shared" si="2556"/>
        <v>1</v>
      </c>
      <c r="CM537" s="87">
        <f t="shared" si="2576"/>
        <v>2.2852657487157542E-3</v>
      </c>
      <c r="CN537" s="92">
        <f t="shared" si="2577"/>
        <v>1</v>
      </c>
      <c r="CO537" s="92">
        <f t="shared" si="2578"/>
        <v>1</v>
      </c>
      <c r="CP537" s="5">
        <f t="shared" si="2557"/>
        <v>1</v>
      </c>
      <c r="CQ537" s="91">
        <f t="shared" si="2558"/>
        <v>1</v>
      </c>
      <c r="CR537" s="37">
        <f t="shared" si="2646"/>
        <v>1</v>
      </c>
      <c r="CS537">
        <f t="shared" si="2560"/>
        <v>1</v>
      </c>
      <c r="CT537" s="84">
        <f t="shared" si="2561"/>
        <v>1</v>
      </c>
      <c r="CU537" s="205"/>
      <c r="CV537" s="244"/>
      <c r="CW537" s="5"/>
      <c r="CX537" s="26">
        <f t="shared" si="2668"/>
        <v>0.23131973349020585</v>
      </c>
      <c r="CY537" s="26">
        <f t="shared" si="2669"/>
        <v>0.1657921839319583</v>
      </c>
      <c r="CZ537" s="26">
        <f t="shared" si="2670"/>
        <v>0.32301203792550637</v>
      </c>
      <c r="DA537" s="26">
        <f t="shared" si="2664"/>
        <v>0.27987604465232957</v>
      </c>
      <c r="DB537" s="26"/>
      <c r="DC537">
        <f t="shared" si="2582"/>
        <v>1</v>
      </c>
      <c r="DE537" s="26">
        <f t="shared" si="2596"/>
        <v>0.22924656259582338</v>
      </c>
      <c r="DF537" s="26">
        <f t="shared" si="2597"/>
        <v>0.16468751404708978</v>
      </c>
      <c r="DG537" s="26">
        <f t="shared" si="2598"/>
        <v>0.33033152599226029</v>
      </c>
      <c r="DH537" s="26">
        <f t="shared" si="2599"/>
        <v>0.27564946891136133</v>
      </c>
      <c r="DI537" s="26"/>
      <c r="DJ537" s="26">
        <f t="shared" si="2600"/>
        <v>0.99991507154653481</v>
      </c>
      <c r="DK537" s="26"/>
      <c r="DL537" s="26">
        <f t="shared" si="2601"/>
        <v>0.22926603380550659</v>
      </c>
      <c r="DM537" s="26">
        <f t="shared" si="2602"/>
        <v>0.16470150189092878</v>
      </c>
      <c r="DN537" s="26">
        <f t="shared" si="2603"/>
        <v>0.33035958292072515</v>
      </c>
      <c r="DO537" s="26">
        <f t="shared" si="2604"/>
        <v>0.27567288138283946</v>
      </c>
      <c r="DP537" s="26"/>
      <c r="DQ537" s="26">
        <f t="shared" si="2605"/>
        <v>1</v>
      </c>
      <c r="DR537" s="26"/>
      <c r="DS537" s="26"/>
      <c r="DT537" s="26">
        <f t="shared" si="2606"/>
        <v>-2.9020539086955558E-3</v>
      </c>
      <c r="DU537" s="26">
        <f t="shared" si="2607"/>
        <v>-2.0660222509308608E-2</v>
      </c>
      <c r="DV537" s="26">
        <f t="shared" si="2608"/>
        <v>-0.11564342001933485</v>
      </c>
      <c r="DW537" s="26">
        <f t="shared" si="2609"/>
        <v>3.3219701953637673E-3</v>
      </c>
      <c r="DX537" s="26"/>
      <c r="DZ537" s="26">
        <f t="shared" si="2622"/>
        <v>0.95948725462269746</v>
      </c>
      <c r="EA537" s="26">
        <f t="shared" si="2610"/>
        <v>0.83142593194109993</v>
      </c>
      <c r="EB537" s="26">
        <f t="shared" si="2563"/>
        <v>1</v>
      </c>
      <c r="ED537" s="26">
        <f t="shared" si="2583"/>
        <v>-3.2668650813433217E-2</v>
      </c>
      <c r="EE537" s="26">
        <f t="shared" si="2584"/>
        <v>-1.9557625708223517E-2</v>
      </c>
      <c r="EF537" s="26">
        <f t="shared" si="2585"/>
        <v>1.7391842792470757E-2</v>
      </c>
      <c r="EG537" s="26">
        <f t="shared" si="2586"/>
        <v>-2.6414146155695411E-2</v>
      </c>
      <c r="EH537" s="26"/>
      <c r="EJ537" s="26">
        <f t="shared" si="2587"/>
        <v>0.98782760613345</v>
      </c>
      <c r="EK537" s="26">
        <f t="shared" si="2611"/>
        <v>0.84756903727728328</v>
      </c>
      <c r="EL537" s="26">
        <f t="shared" si="2665"/>
        <v>1</v>
      </c>
      <c r="EM537" s="26">
        <v>0.94508357500568352</v>
      </c>
      <c r="EN537" s="26"/>
      <c r="EO537" s="26">
        <f t="shared" si="2612"/>
        <v>-4.1874018117893951E-2</v>
      </c>
      <c r="EP537" s="26">
        <f t="shared" si="2613"/>
        <v>-1.8399301108450349E-2</v>
      </c>
      <c r="EQ537" s="26">
        <f t="shared" si="2614"/>
        <v>-5.2290078765643302E-2</v>
      </c>
      <c r="ER537" s="26">
        <f t="shared" si="2615"/>
        <v>-1.8438884424838594E-3</v>
      </c>
      <c r="EU537" s="26">
        <f t="shared" si="2616"/>
        <v>0.97004431667794333</v>
      </c>
      <c r="EV537" s="26">
        <f t="shared" si="2617"/>
        <v>0.83874867706406286</v>
      </c>
      <c r="EW537" s="26">
        <f t="shared" si="2647"/>
        <v>1</v>
      </c>
      <c r="EX537" s="26"/>
      <c r="EY537" s="26">
        <f t="shared" si="2588"/>
        <v>3.9641160115943666E-2</v>
      </c>
      <c r="EZ537" s="26">
        <f t="shared" si="2589"/>
        <v>-1.4570378532762498E-3</v>
      </c>
      <c r="FA537" s="26">
        <f t="shared" si="2590"/>
        <v>-6.2897720658526654E-2</v>
      </c>
      <c r="FB537" s="26">
        <f t="shared" si="2591"/>
        <v>5.1658586378476867E-3</v>
      </c>
      <c r="FC537" s="26"/>
      <c r="FD537" s="26"/>
      <c r="FE537" s="26">
        <f t="shared" si="2618"/>
        <v>0.98954861685718609</v>
      </c>
      <c r="FF537" s="26">
        <f t="shared" si="2619"/>
        <v>1.0051239003296837</v>
      </c>
      <c r="FG537" s="26">
        <f t="shared" si="2666"/>
        <v>1</v>
      </c>
      <c r="FI537" s="366">
        <f>[11]Residential_Total_LMDI_UtilAdj!AF51</f>
        <v>1</v>
      </c>
      <c r="FJ537" s="366">
        <f>[10]Total_Commercial_LMDI_UtilAdj!AF51</f>
        <v>1</v>
      </c>
      <c r="FK537" s="366">
        <f>[12]Industrial_Total_LMDI_UtilAdj!AF51</f>
        <v>1</v>
      </c>
      <c r="FL537" s="253">
        <v>1</v>
      </c>
      <c r="FM537" s="253"/>
      <c r="FN537" s="369">
        <f t="shared" si="2651"/>
        <v>-6.6919590674499737E-4</v>
      </c>
      <c r="FO537" s="369">
        <f t="shared" si="2652"/>
        <v>-8.0388354758147737E-4</v>
      </c>
      <c r="FP537" s="369">
        <f t="shared" si="2653"/>
        <v>-4.5549293831867628E-4</v>
      </c>
      <c r="FQ537">
        <f t="shared" si="2650"/>
        <v>0</v>
      </c>
      <c r="FS537" s="26">
        <f t="shared" si="2641"/>
        <v>0.99956379398938067</v>
      </c>
      <c r="FT537" s="26">
        <f t="shared" si="2642"/>
        <v>0.9862163458529859</v>
      </c>
      <c r="FU537" s="37">
        <f t="shared" si="2643"/>
        <v>1</v>
      </c>
      <c r="FW537" s="26">
        <f t="shared" si="2568"/>
        <v>1</v>
      </c>
      <c r="FY537" s="8">
        <f t="shared" si="2621"/>
        <v>36</v>
      </c>
      <c r="FZ537" t="b">
        <f t="shared" si="2594"/>
        <v>0</v>
      </c>
    </row>
    <row r="538" spans="1:182" x14ac:dyDescent="0.2">
      <c r="A538" t="s">
        <v>1072</v>
      </c>
      <c r="B538" s="364">
        <f t="shared" si="2595"/>
        <v>1986</v>
      </c>
      <c r="C538" s="42">
        <f t="shared" si="2624"/>
        <v>15975.51</v>
      </c>
      <c r="D538" s="42">
        <f t="shared" si="2624"/>
        <v>11606.227000000001</v>
      </c>
      <c r="E538" s="42">
        <f t="shared" si="2624"/>
        <v>28224.879000000001</v>
      </c>
      <c r="F538" s="42">
        <f t="shared" si="2624"/>
        <v>20788.82</v>
      </c>
      <c r="G538" s="42"/>
      <c r="H538" s="42">
        <f t="shared" si="2542"/>
        <v>76595.436000000002</v>
      </c>
      <c r="I538" s="364"/>
      <c r="J538" s="364"/>
      <c r="K538" s="525"/>
      <c r="L538" s="42">
        <f t="shared" si="2623"/>
        <v>15954.223735025113</v>
      </c>
      <c r="M538" s="42">
        <f t="shared" si="2654"/>
        <v>11636.124564537704</v>
      </c>
      <c r="N538" s="42">
        <f t="shared" si="2625"/>
        <v>22505.372939556048</v>
      </c>
      <c r="O538" s="42">
        <f t="shared" si="2625"/>
        <v>19983.49743101445</v>
      </c>
      <c r="P538" s="42"/>
      <c r="Q538" s="42">
        <f t="shared" si="2626"/>
        <v>70079.218670133312</v>
      </c>
      <c r="R538" s="27"/>
      <c r="S538" s="27"/>
      <c r="T538" s="51">
        <f t="shared" si="2627"/>
        <v>0.99866756898685005</v>
      </c>
      <c r="U538" s="51">
        <f t="shared" si="2628"/>
        <v>1.0025759934333272</v>
      </c>
      <c r="V538" s="51">
        <f t="shared" si="2629"/>
        <v>0.79735941257909548</v>
      </c>
      <c r="W538" s="51">
        <f t="shared" si="2630"/>
        <v>0.96126174698777755</v>
      </c>
      <c r="X538" s="51"/>
      <c r="Y538" s="51">
        <f t="shared" si="2631"/>
        <v>0.91492681979293533</v>
      </c>
      <c r="Z538" s="218"/>
      <c r="AA538" s="231">
        <f t="shared" si="2632"/>
        <v>88175.682355544966</v>
      </c>
      <c r="AB538" s="231">
        <f t="shared" si="2655"/>
        <v>59492.416736089981</v>
      </c>
      <c r="AC538" s="231">
        <f t="shared" si="2633"/>
        <v>1867.0747193863228</v>
      </c>
      <c r="AD538" s="277">
        <f t="shared" si="2633"/>
        <v>1.0164849796299553</v>
      </c>
      <c r="AE538" s="23"/>
      <c r="AF538" s="42">
        <f t="shared" si="2656"/>
        <v>8226.4</v>
      </c>
      <c r="AI538" s="267">
        <f t="shared" si="2657"/>
        <v>180.93677654451204</v>
      </c>
      <c r="AJ538" s="267">
        <f t="shared" si="2658"/>
        <v>195.59004664671596</v>
      </c>
      <c r="AK538" s="267">
        <f t="shared" si="2634"/>
        <v>12.053814829089003</v>
      </c>
      <c r="AL538" s="51">
        <f t="shared" si="2659"/>
        <v>19.659412417770611</v>
      </c>
      <c r="AO538" s="34">
        <f t="shared" si="2660"/>
        <v>8.5188197352588393</v>
      </c>
      <c r="AP538" s="34">
        <f t="shared" si="2667"/>
        <v>9.3109301760186725</v>
      </c>
      <c r="AR538" s="26">
        <f t="shared" si="2635"/>
        <v>0.98088101405306583</v>
      </c>
      <c r="AS538" s="26">
        <f t="shared" si="2570"/>
        <v>0.99095800818773094</v>
      </c>
      <c r="AT538" s="26">
        <f t="shared" si="2644"/>
        <v>0.97422945425534124</v>
      </c>
      <c r="AU538" s="26">
        <f t="shared" si="2645"/>
        <v>1.0142997919376768</v>
      </c>
      <c r="AV538" s="26"/>
      <c r="AW538" s="26">
        <f t="shared" si="2636"/>
        <v>0.97806602801726095</v>
      </c>
      <c r="AZ538" s="34">
        <f t="shared" si="2637"/>
        <v>10.718623256290112</v>
      </c>
      <c r="BA538" s="34">
        <f t="shared" si="2571"/>
        <v>7.2318896158817934</v>
      </c>
      <c r="BB538" s="34">
        <f t="shared" si="2638"/>
        <v>0.22696133416638176</v>
      </c>
      <c r="BC538" s="34">
        <f t="shared" si="2572"/>
        <v>1.2356376782431626E-4</v>
      </c>
      <c r="BE538" s="26"/>
      <c r="BF538" s="26"/>
      <c r="BG538" s="26"/>
      <c r="BI538" s="258">
        <f>[11]Residential_Total_LMDI_UtilAdj!AG52</f>
        <v>1.0050463442897184</v>
      </c>
      <c r="BJ538" s="258">
        <f>[10]Total_Commercial_LMDI_UtilAdj!AG52</f>
        <v>1.0008084445031706</v>
      </c>
      <c r="BK538" s="258">
        <f>[12]Industrial_Total_LMDI_UtilAdj!AG52</f>
        <v>1.0087933324068423</v>
      </c>
      <c r="BL538" s="258">
        <f t="shared" si="2639"/>
        <v>1.0076372215361573</v>
      </c>
      <c r="BM538" s="364"/>
      <c r="BO538" s="51">
        <f>[11]Residential_Total_LMDI_UtilAdj!AE52</f>
        <v>0.98234576739603408</v>
      </c>
      <c r="BP538" s="258">
        <f>[10]Total_Commercial_LMDI_UtilAdj!AE52</f>
        <v>0.99799579798704208</v>
      </c>
      <c r="BQ538" s="258">
        <f>[12]Industrial_Total_LMDI_UtilAdj!AE52</f>
        <v>0.96997254417041112</v>
      </c>
      <c r="BR538" s="258">
        <f t="shared" si="2640"/>
        <v>1.0066120725387284</v>
      </c>
      <c r="BS538" s="364"/>
      <c r="CA538" s="83">
        <f t="shared" si="2573"/>
        <v>1.0346241400560927</v>
      </c>
      <c r="CB538" s="83">
        <f t="shared" si="2661"/>
        <v>0.96984314936411109</v>
      </c>
      <c r="CC538" s="83">
        <f t="shared" si="2662"/>
        <v>0.97806602801726095</v>
      </c>
      <c r="CD538" s="83">
        <f t="shared" si="2552"/>
        <v>0.9882266603072849</v>
      </c>
      <c r="CE538" s="83">
        <f t="shared" si="2553"/>
        <v>0.98769820069293401</v>
      </c>
      <c r="CF538" s="83">
        <f t="shared" si="2554"/>
        <v>1.0062780603927151</v>
      </c>
      <c r="CG538" s="84">
        <f t="shared" si="2574"/>
        <v>1.0119307580523682</v>
      </c>
      <c r="CH538" s="84">
        <f t="shared" si="2663"/>
        <v>1.0119307231554371</v>
      </c>
      <c r="CI538" s="9"/>
      <c r="CJ538" s="84">
        <f t="shared" si="2575"/>
        <v>0.97606969426229262</v>
      </c>
      <c r="CK538" s="26"/>
      <c r="CL538" s="87">
        <f t="shared" si="2556"/>
        <v>0.96050398734952336</v>
      </c>
      <c r="CM538" s="87">
        <f t="shared" si="2576"/>
        <v>2.1738712230181764E-3</v>
      </c>
      <c r="CN538" s="92">
        <f t="shared" si="2577"/>
        <v>1</v>
      </c>
      <c r="CO538" s="92">
        <f t="shared" si="2578"/>
        <v>1</v>
      </c>
      <c r="CP538" s="5">
        <f t="shared" si="2557"/>
        <v>1</v>
      </c>
      <c r="CQ538" s="91">
        <f t="shared" si="2558"/>
        <v>1</v>
      </c>
      <c r="CR538" s="37">
        <f t="shared" si="2646"/>
        <v>1.0119307580523682</v>
      </c>
      <c r="CS538">
        <f t="shared" si="2560"/>
        <v>0.97606969426229262</v>
      </c>
      <c r="CT538" s="84">
        <f t="shared" si="2561"/>
        <v>0.98971831797488186</v>
      </c>
      <c r="CU538" s="205"/>
      <c r="CV538" s="244"/>
      <c r="CW538" s="5"/>
      <c r="CX538" s="26">
        <f t="shared" si="2668"/>
        <v>0.22765984036041426</v>
      </c>
      <c r="CY538" s="26">
        <f t="shared" si="2669"/>
        <v>0.16604244147340702</v>
      </c>
      <c r="CZ538" s="26">
        <f t="shared" si="2670"/>
        <v>0.32114189294104517</v>
      </c>
      <c r="DA538" s="26">
        <f t="shared" si="2664"/>
        <v>0.28515582522513355</v>
      </c>
      <c r="DB538" s="26"/>
      <c r="DC538">
        <f t="shared" si="2582"/>
        <v>1</v>
      </c>
      <c r="DE538" s="26">
        <f t="shared" si="2596"/>
        <v>0.22948492285814426</v>
      </c>
      <c r="DF538" s="26">
        <f t="shared" si="2597"/>
        <v>0.16591728124681782</v>
      </c>
      <c r="DG538" s="26">
        <f t="shared" si="2598"/>
        <v>0.32207606051237947</v>
      </c>
      <c r="DH538" s="26">
        <f t="shared" si="2599"/>
        <v>0.28250771217777593</v>
      </c>
      <c r="DI538" s="26"/>
      <c r="DJ538" s="26">
        <f t="shared" si="2600"/>
        <v>0.99998597679511747</v>
      </c>
      <c r="DK538" s="26"/>
      <c r="DL538" s="26">
        <f t="shared" si="2601"/>
        <v>0.22948814101736387</v>
      </c>
      <c r="DM538" s="26">
        <f t="shared" si="2602"/>
        <v>0.16591960797147443</v>
      </c>
      <c r="DN538" s="26">
        <f t="shared" si="2603"/>
        <v>0.32208057711430105</v>
      </c>
      <c r="DO538" s="26">
        <f t="shared" si="2604"/>
        <v>0.28251167389686072</v>
      </c>
      <c r="DP538" s="26"/>
      <c r="DQ538" s="26">
        <f t="shared" si="2605"/>
        <v>1</v>
      </c>
      <c r="DR538" s="26"/>
      <c r="DS538" s="26"/>
      <c r="DT538" s="26">
        <f t="shared" si="2606"/>
        <v>-1.9304117238841425E-2</v>
      </c>
      <c r="DU538" s="26">
        <f t="shared" si="2607"/>
        <v>-9.0831187207235393E-3</v>
      </c>
      <c r="DV538" s="26">
        <f t="shared" si="2608"/>
        <v>-2.610842376645332E-2</v>
      </c>
      <c r="DW538" s="26">
        <f t="shared" si="2609"/>
        <v>1.4198514270813136E-2</v>
      </c>
      <c r="DX538" s="26"/>
      <c r="DZ538" s="26">
        <f t="shared" si="2622"/>
        <v>0.98971831797488186</v>
      </c>
      <c r="EA538" s="26">
        <f t="shared" si="2610"/>
        <v>0.82287747488144403</v>
      </c>
      <c r="EB538" s="26">
        <f t="shared" si="2563"/>
        <v>0.98971831797488186</v>
      </c>
      <c r="ED538" s="26">
        <f t="shared" si="2583"/>
        <v>-1.8822275163111111E-2</v>
      </c>
      <c r="EE538" s="26">
        <f t="shared" si="2584"/>
        <v>-1.1586652036454046E-2</v>
      </c>
      <c r="EF538" s="26">
        <f t="shared" si="2585"/>
        <v>-1.8762062511156726E-3</v>
      </c>
      <c r="EG538" s="26">
        <f t="shared" si="2586"/>
        <v>-1.768763363801899E-2</v>
      </c>
      <c r="EH538" s="26"/>
      <c r="EJ538" s="26">
        <f t="shared" si="2587"/>
        <v>0.9882266603072849</v>
      </c>
      <c r="EK538" s="26">
        <f t="shared" si="2611"/>
        <v>0.83759031908839032</v>
      </c>
      <c r="EL538" s="26">
        <f t="shared" si="2665"/>
        <v>0.9882266603072849</v>
      </c>
      <c r="EM538" s="26">
        <v>0.93377792442880736</v>
      </c>
      <c r="EN538" s="26"/>
      <c r="EO538" s="26">
        <f t="shared" si="2612"/>
        <v>5.0336541689469539E-3</v>
      </c>
      <c r="EP538" s="26">
        <f t="shared" si="2613"/>
        <v>8.0811788793495572E-4</v>
      </c>
      <c r="EQ538" s="26">
        <f t="shared" si="2614"/>
        <v>8.7548962165582105E-3</v>
      </c>
      <c r="ER538" s="26">
        <f t="shared" si="2615"/>
        <v>7.6082056002063636E-3</v>
      </c>
      <c r="EU538" s="26">
        <f t="shared" si="2616"/>
        <v>1.0062780603927151</v>
      </c>
      <c r="EV538" s="26">
        <f t="shared" si="2617"/>
        <v>0.84401439191298089</v>
      </c>
      <c r="EW538" s="26">
        <f t="shared" si="2647"/>
        <v>1.0062780603927151</v>
      </c>
      <c r="EX538" s="26"/>
      <c r="EY538" s="26">
        <f t="shared" si="2588"/>
        <v>-1.7811927310914896E-2</v>
      </c>
      <c r="EZ538" s="26">
        <f t="shared" si="2589"/>
        <v>-2.006213113362553E-3</v>
      </c>
      <c r="FA538" s="26">
        <f t="shared" si="2590"/>
        <v>-3.0487512864259627E-2</v>
      </c>
      <c r="FB538" s="26">
        <f t="shared" si="2591"/>
        <v>6.5903086706070807E-3</v>
      </c>
      <c r="FC538" s="26"/>
      <c r="FD538" s="26"/>
      <c r="FE538" s="26">
        <f t="shared" si="2618"/>
        <v>0.98769820069293401</v>
      </c>
      <c r="FF538" s="26">
        <f t="shared" si="2619"/>
        <v>0.99275906782909251</v>
      </c>
      <c r="FG538" s="26">
        <f t="shared" si="2666"/>
        <v>0.98769820069293401</v>
      </c>
      <c r="FI538" s="366">
        <f>[11]Residential_Total_LMDI_UtilAdj!AF52</f>
        <v>0.99349540298022077</v>
      </c>
      <c r="FJ538" s="366">
        <f>[10]Total_Commercial_LMDI_UtilAdj!AF52</f>
        <v>0.99214598175656543</v>
      </c>
      <c r="FK538" s="366">
        <f>[12]Industrial_Total_LMDI_UtilAdj!AF52</f>
        <v>0.99563385937957005</v>
      </c>
      <c r="FL538" s="253">
        <v>1</v>
      </c>
      <c r="FM538" s="253"/>
      <c r="FN538" s="369">
        <f t="shared" si="2651"/>
        <v>-6.5258440968731556E-3</v>
      </c>
      <c r="FO538" s="369">
        <f t="shared" si="2652"/>
        <v>-7.8850234952961753E-3</v>
      </c>
      <c r="FP538" s="369">
        <f t="shared" si="2653"/>
        <v>-4.3757000477389237E-3</v>
      </c>
      <c r="FQ538">
        <f t="shared" si="2650"/>
        <v>0</v>
      </c>
      <c r="FS538" s="26">
        <f t="shared" si="2641"/>
        <v>0.99579365970169109</v>
      </c>
      <c r="FT538" s="26">
        <f t="shared" si="2642"/>
        <v>0.98206798429457354</v>
      </c>
      <c r="FU538" s="37">
        <f t="shared" si="2643"/>
        <v>0.99579365970169109</v>
      </c>
      <c r="FW538" s="26">
        <f t="shared" si="2568"/>
        <v>1.0346241400560927</v>
      </c>
      <c r="FY538" s="8">
        <f t="shared" si="2621"/>
        <v>37</v>
      </c>
      <c r="FZ538" t="b">
        <f t="shared" si="2594"/>
        <v>0</v>
      </c>
    </row>
    <row r="539" spans="1:182" x14ac:dyDescent="0.2">
      <c r="A539" t="s">
        <v>1072</v>
      </c>
      <c r="B539" s="364">
        <f t="shared" si="2595"/>
        <v>1987</v>
      </c>
      <c r="C539" s="42">
        <f t="shared" si="2624"/>
        <v>16263.66</v>
      </c>
      <c r="D539" s="42">
        <f t="shared" si="2624"/>
        <v>11946.141</v>
      </c>
      <c r="E539" s="42">
        <f t="shared" si="2624"/>
        <v>29332.026000000002</v>
      </c>
      <c r="F539" s="42">
        <f t="shared" si="2624"/>
        <v>21468.909</v>
      </c>
      <c r="G539" s="42"/>
      <c r="H539" s="42">
        <f t="shared" si="2542"/>
        <v>79010.736000000004</v>
      </c>
      <c r="I539" s="364"/>
      <c r="J539" s="364"/>
      <c r="K539" s="525"/>
      <c r="L539" s="42">
        <f t="shared" si="2623"/>
        <v>16243.961875434245</v>
      </c>
      <c r="M539" s="42">
        <f t="shared" si="2654"/>
        <v>11975.798639774792</v>
      </c>
      <c r="N539" s="42">
        <f t="shared" si="2625"/>
        <v>23099.495908815392</v>
      </c>
      <c r="O539" s="42">
        <f t="shared" si="2625"/>
        <v>20453.715205859604</v>
      </c>
      <c r="P539" s="42"/>
      <c r="Q539" s="42">
        <f t="shared" si="2626"/>
        <v>71772.971629884036</v>
      </c>
      <c r="R539" s="27"/>
      <c r="S539" s="27"/>
      <c r="T539" s="51">
        <f t="shared" si="2627"/>
        <v>0.99878882585065387</v>
      </c>
      <c r="U539" s="51">
        <f t="shared" si="2628"/>
        <v>1.0024826125670869</v>
      </c>
      <c r="V539" s="51">
        <f t="shared" si="2629"/>
        <v>0.78751791331479759</v>
      </c>
      <c r="W539" s="51">
        <f t="shared" si="2630"/>
        <v>0.95271330303089008</v>
      </c>
      <c r="X539" s="51"/>
      <c r="Y539" s="51">
        <f t="shared" si="2631"/>
        <v>0.9083951784714932</v>
      </c>
      <c r="Z539" s="218"/>
      <c r="AA539" s="231">
        <f t="shared" si="2632"/>
        <v>89485.978910346399</v>
      </c>
      <c r="AB539" s="231">
        <f t="shared" si="2655"/>
        <v>60763.476770077759</v>
      </c>
      <c r="AC539" s="231">
        <f t="shared" si="2633"/>
        <v>1953.7808984948601</v>
      </c>
      <c r="AD539" s="277">
        <f t="shared" si="2633"/>
        <v>1.0584149691649238</v>
      </c>
      <c r="AE539" s="23"/>
      <c r="AF539" s="42">
        <f t="shared" si="2656"/>
        <v>8511</v>
      </c>
      <c r="AI539" s="267">
        <f t="shared" si="2657"/>
        <v>181.52521851170263</v>
      </c>
      <c r="AJ539" s="267">
        <f t="shared" si="2658"/>
        <v>197.08876575792203</v>
      </c>
      <c r="AK539" s="267">
        <f t="shared" si="2634"/>
        <v>11.822971514672203</v>
      </c>
      <c r="AL539" s="51">
        <f t="shared" si="2659"/>
        <v>19.32485443020267</v>
      </c>
      <c r="AO539" s="34">
        <f t="shared" si="2660"/>
        <v>8.4329657654663421</v>
      </c>
      <c r="AP539" s="34">
        <f t="shared" si="2667"/>
        <v>9.2833669369051819</v>
      </c>
      <c r="AR539" s="26">
        <f t="shared" si="2635"/>
        <v>0.98407103193949197</v>
      </c>
      <c r="AS539" s="26">
        <f t="shared" si="2570"/>
        <v>0.99855127650959108</v>
      </c>
      <c r="AT539" s="26">
        <f t="shared" si="2644"/>
        <v>0.95557192886511833</v>
      </c>
      <c r="AU539" s="26">
        <f t="shared" si="2645"/>
        <v>0.99703874211736232</v>
      </c>
      <c r="AV539" s="26"/>
      <c r="AW539" s="26">
        <f t="shared" si="2636"/>
        <v>0.96820892881408005</v>
      </c>
      <c r="AZ539" s="34">
        <f t="shared" si="2637"/>
        <v>10.514155670349712</v>
      </c>
      <c r="BA539" s="34">
        <f t="shared" si="2571"/>
        <v>7.1394050957675663</v>
      </c>
      <c r="BB539" s="34">
        <f t="shared" si="2638"/>
        <v>0.22955949929442607</v>
      </c>
      <c r="BC539" s="34">
        <f t="shared" si="2572"/>
        <v>1.2435847364174876E-4</v>
      </c>
      <c r="BE539" s="26"/>
      <c r="BF539" s="26"/>
      <c r="BG539" s="26"/>
      <c r="BI539" s="258">
        <f>[11]Residential_Total_LMDI_UtilAdj!AG53</f>
        <v>0.9998747671392636</v>
      </c>
      <c r="BJ539" s="258">
        <f>[10]Total_Commercial_LMDI_UtilAdj!AG53</f>
        <v>1.0136791244860874</v>
      </c>
      <c r="BK539" s="258">
        <f>[12]Industrial_Total_LMDI_UtilAdj!AG53</f>
        <v>0.97558220391424733</v>
      </c>
      <c r="BL539" s="258">
        <f t="shared" si="2639"/>
        <v>0.98888140040798556</v>
      </c>
      <c r="BM539" s="364"/>
      <c r="BO539" s="51">
        <f>[11]Residential_Total_LMDI_UtilAdj!AE53</f>
        <v>0.9952310367206002</v>
      </c>
      <c r="BP539" s="258">
        <f>[10]Total_Commercial_LMDI_UtilAdj!AE53</f>
        <v>0.99838229514907895</v>
      </c>
      <c r="BQ539" s="258">
        <f>[12]Industrial_Total_LMDI_UtilAdj!AE53</f>
        <v>0.98678746009057716</v>
      </c>
      <c r="BR539" s="258">
        <f t="shared" si="2640"/>
        <v>1.0082490597012059</v>
      </c>
      <c r="BS539" s="364"/>
      <c r="CA539" s="83">
        <f t="shared" si="2573"/>
        <v>1.0704179295946472</v>
      </c>
      <c r="CB539" s="83">
        <f t="shared" si="2661"/>
        <v>0.96697211305268493</v>
      </c>
      <c r="CC539" s="83">
        <f t="shared" si="2662"/>
        <v>0.96820892881408005</v>
      </c>
      <c r="CD539" s="83">
        <f t="shared" si="2552"/>
        <v>0.98721197300742525</v>
      </c>
      <c r="CE539" s="83">
        <f t="shared" si="2553"/>
        <v>0.99663873180681006</v>
      </c>
      <c r="CF539" s="83">
        <f t="shared" si="2554"/>
        <v>0.99113554373519341</v>
      </c>
      <c r="CG539" s="84">
        <f t="shared" si="2574"/>
        <v>1.0363882786546346</v>
      </c>
      <c r="CH539" s="84">
        <f t="shared" si="2663"/>
        <v>1.0363881969962188</v>
      </c>
      <c r="CI539" s="9"/>
      <c r="CJ539" s="84">
        <f t="shared" si="2575"/>
        <v>0.98389368880261907</v>
      </c>
      <c r="CK539" s="26"/>
      <c r="CL539" s="87">
        <f t="shared" si="2556"/>
        <v>0.93620775940740508</v>
      </c>
      <c r="CM539" s="87">
        <f t="shared" si="2576"/>
        <v>2.1429255326655414E-3</v>
      </c>
      <c r="CN539" s="92">
        <f t="shared" si="2577"/>
        <v>1</v>
      </c>
      <c r="CO539" s="92">
        <f t="shared" si="2578"/>
        <v>1</v>
      </c>
      <c r="CP539" s="5">
        <f t="shared" si="2557"/>
        <v>1</v>
      </c>
      <c r="CQ539" s="91">
        <f t="shared" si="2558"/>
        <v>1</v>
      </c>
      <c r="CR539" s="37">
        <f t="shared" si="2646"/>
        <v>1.0363882786546346</v>
      </c>
      <c r="CS539">
        <f t="shared" si="2560"/>
        <v>0.98389368880261907</v>
      </c>
      <c r="CT539" s="84">
        <f t="shared" si="2561"/>
        <v>0.98075079647235763</v>
      </c>
      <c r="CU539" s="205"/>
      <c r="CV539" s="244"/>
      <c r="CW539" s="5"/>
      <c r="CX539" s="26">
        <f t="shared" si="2668"/>
        <v>0.22632422075541822</v>
      </c>
      <c r="CY539" s="26">
        <f t="shared" si="2669"/>
        <v>0.16685666439354227</v>
      </c>
      <c r="CZ539" s="26">
        <f t="shared" si="2670"/>
        <v>0.32184115251537782</v>
      </c>
      <c r="DA539" s="26">
        <f t="shared" si="2664"/>
        <v>0.28497796233566164</v>
      </c>
      <c r="DB539" s="26"/>
      <c r="DC539">
        <f t="shared" si="2582"/>
        <v>1</v>
      </c>
      <c r="DE539" s="26">
        <f t="shared" si="2596"/>
        <v>0.22699137565832814</v>
      </c>
      <c r="DF539" s="26">
        <f t="shared" si="2597"/>
        <v>0.16644922102108856</v>
      </c>
      <c r="DG539" s="26">
        <f t="shared" si="2598"/>
        <v>0.32149139598455706</v>
      </c>
      <c r="DH539" s="26">
        <f t="shared" si="2599"/>
        <v>0.28506688453248635</v>
      </c>
      <c r="DI539" s="26"/>
      <c r="DJ539" s="26">
        <f t="shared" si="2600"/>
        <v>0.99999887719646008</v>
      </c>
      <c r="DK539" s="26"/>
      <c r="DL539" s="26">
        <f t="shared" si="2601"/>
        <v>0.22699163052533441</v>
      </c>
      <c r="DM539" s="26">
        <f t="shared" si="2602"/>
        <v>0.16644940791107299</v>
      </c>
      <c r="DN539" s="26">
        <f t="shared" si="2603"/>
        <v>0.32149175695663984</v>
      </c>
      <c r="DO539" s="26">
        <f t="shared" si="2604"/>
        <v>0.28506720460695278</v>
      </c>
      <c r="DP539" s="26"/>
      <c r="DQ539" s="26">
        <f t="shared" si="2605"/>
        <v>1</v>
      </c>
      <c r="DR539" s="26"/>
      <c r="DS539" s="26"/>
      <c r="DT539" s="26">
        <f t="shared" si="2606"/>
        <v>3.2469196339847497E-3</v>
      </c>
      <c r="DU539" s="26">
        <f t="shared" si="2607"/>
        <v>7.63334481580937E-3</v>
      </c>
      <c r="DV539" s="26">
        <f t="shared" si="2608"/>
        <v>-1.9336815598259224E-2</v>
      </c>
      <c r="DW539" s="26">
        <f t="shared" si="2609"/>
        <v>-1.7164165352648669E-2</v>
      </c>
      <c r="DX539" s="26"/>
      <c r="DZ539" s="26">
        <f t="shared" si="2622"/>
        <v>0.99093931946124514</v>
      </c>
      <c r="EA539" s="26">
        <f t="shared" si="2610"/>
        <v>0.81542164495900593</v>
      </c>
      <c r="EB539" s="26">
        <f t="shared" si="2563"/>
        <v>0.98075079647235763</v>
      </c>
      <c r="ED539" s="26">
        <f t="shared" si="2583"/>
        <v>-1.9260211516351381E-2</v>
      </c>
      <c r="EE539" s="26">
        <f t="shared" si="2584"/>
        <v>-1.2870906723022211E-2</v>
      </c>
      <c r="EF539" s="26">
        <f t="shared" si="2585"/>
        <v>1.1382583180280792E-2</v>
      </c>
      <c r="EG539" s="26">
        <f t="shared" si="2586"/>
        <v>6.4109499383123028E-3</v>
      </c>
      <c r="EH539" s="26"/>
      <c r="EJ539" s="26">
        <f t="shared" si="2587"/>
        <v>0.99897322411890388</v>
      </c>
      <c r="EK539" s="26">
        <f t="shared" si="2611"/>
        <v>0.83673030155051076</v>
      </c>
      <c r="EL539" s="26">
        <f t="shared" si="2665"/>
        <v>0.98721197300742525</v>
      </c>
      <c r="EM539" s="26">
        <v>0.93666787919206651</v>
      </c>
      <c r="EN539" s="26"/>
      <c r="EO539" s="26">
        <f t="shared" si="2612"/>
        <v>-5.1588948719727959E-3</v>
      </c>
      <c r="EP539" s="26">
        <f t="shared" si="2613"/>
        <v>1.2778291921690959E-2</v>
      </c>
      <c r="EQ539" s="26">
        <f t="shared" si="2614"/>
        <v>-3.3475750193610432E-2</v>
      </c>
      <c r="ER539" s="26">
        <f t="shared" si="2615"/>
        <v>-1.8789078848142186E-2</v>
      </c>
      <c r="EU539" s="26">
        <f t="shared" si="2616"/>
        <v>0.98495195587230433</v>
      </c>
      <c r="EV539" s="26">
        <f t="shared" si="2617"/>
        <v>0.83131362609906412</v>
      </c>
      <c r="EW539" s="26">
        <f t="shared" si="2647"/>
        <v>0.99113554373519341</v>
      </c>
      <c r="EX539" s="26"/>
      <c r="EY539" s="26">
        <f t="shared" si="2588"/>
        <v>1.3031556242800701E-2</v>
      </c>
      <c r="EZ539" s="26">
        <f t="shared" si="2589"/>
        <v>3.8719836507375167E-4</v>
      </c>
      <c r="FA539" s="26">
        <f t="shared" si="2590"/>
        <v>1.7186910806173024E-2</v>
      </c>
      <c r="FB539" s="26">
        <f t="shared" si="2591"/>
        <v>1.6249134954939861E-3</v>
      </c>
      <c r="FC539" s="26"/>
      <c r="FD539" s="26"/>
      <c r="FE539" s="26">
        <f t="shared" si="2618"/>
        <v>1.0090518855938015</v>
      </c>
      <c r="FF539" s="26">
        <f t="shared" si="2619"/>
        <v>1.0017454093332905</v>
      </c>
      <c r="FG539" s="26">
        <f t="shared" si="2666"/>
        <v>0.99663873180681006</v>
      </c>
      <c r="FI539" s="366">
        <f>[11]Residential_Total_LMDI_UtilAdj!AF53</f>
        <v>0.98891036261128473</v>
      </c>
      <c r="FJ539" s="366">
        <f>[10]Total_Commercial_LMDI_UtilAdj!AF53</f>
        <v>0.98667244003123511</v>
      </c>
      <c r="FK539" s="366">
        <f>[12]Industrial_Total_LMDI_UtilAdj!AF53</f>
        <v>0.99260394795876172</v>
      </c>
      <c r="FL539" s="253">
        <v>1</v>
      </c>
      <c r="FM539" s="253"/>
      <c r="FN539" s="369">
        <f t="shared" si="2651"/>
        <v>-4.6257417368437562E-3</v>
      </c>
      <c r="FO539" s="369">
        <f t="shared" si="2652"/>
        <v>-5.5321454709551755E-3</v>
      </c>
      <c r="FP539" s="369">
        <f t="shared" si="2653"/>
        <v>-3.0478383975089348E-3</v>
      </c>
      <c r="FQ539">
        <f t="shared" si="2650"/>
        <v>0</v>
      </c>
      <c r="FS539" s="26">
        <f t="shared" si="2641"/>
        <v>0.99705366706466347</v>
      </c>
      <c r="FT539" s="26">
        <f t="shared" si="2642"/>
        <v>0.97917448504770688</v>
      </c>
      <c r="FU539" s="37">
        <f t="shared" si="2643"/>
        <v>0.99285972004531275</v>
      </c>
      <c r="FW539" s="26">
        <f t="shared" si="2568"/>
        <v>1.0704179295946472</v>
      </c>
      <c r="FY539" s="8">
        <f t="shared" si="2621"/>
        <v>38</v>
      </c>
      <c r="FZ539" t="b">
        <f t="shared" si="2594"/>
        <v>0</v>
      </c>
    </row>
    <row r="540" spans="1:182" x14ac:dyDescent="0.2">
      <c r="A540" t="s">
        <v>1072</v>
      </c>
      <c r="B540" s="364">
        <f t="shared" si="2595"/>
        <v>1988</v>
      </c>
      <c r="C540" s="42">
        <f t="shared" si="2624"/>
        <v>17133.058000000001</v>
      </c>
      <c r="D540" s="42">
        <f t="shared" si="2624"/>
        <v>12578.22</v>
      </c>
      <c r="E540" s="42">
        <f t="shared" si="2624"/>
        <v>30626.774000000001</v>
      </c>
      <c r="F540" s="42">
        <f t="shared" si="2624"/>
        <v>22317.752</v>
      </c>
      <c r="G540" s="42"/>
      <c r="H540" s="42">
        <f t="shared" si="2542"/>
        <v>82655.804000000004</v>
      </c>
      <c r="I540" s="364"/>
      <c r="J540" s="364"/>
      <c r="K540" s="525"/>
      <c r="L540" s="42">
        <f t="shared" si="2623"/>
        <v>17115.842208915004</v>
      </c>
      <c r="M540" s="42">
        <f t="shared" si="2654"/>
        <v>12607.785023407487</v>
      </c>
      <c r="N540" s="42">
        <f t="shared" si="2625"/>
        <v>24520.481736768637</v>
      </c>
      <c r="O540" s="42">
        <f t="shared" si="2625"/>
        <v>21007.131787469683</v>
      </c>
      <c r="P540" s="42"/>
      <c r="Q540" s="42">
        <f t="shared" si="2626"/>
        <v>75251.240756560815</v>
      </c>
      <c r="R540" s="27"/>
      <c r="S540" s="27"/>
      <c r="T540" s="51">
        <f t="shared" si="2627"/>
        <v>0.99899517114312009</v>
      </c>
      <c r="U540" s="51">
        <f t="shared" si="2628"/>
        <v>1.002350493424943</v>
      </c>
      <c r="V540" s="51">
        <f t="shared" si="2629"/>
        <v>0.8006224141259094</v>
      </c>
      <c r="W540" s="51">
        <f t="shared" si="2630"/>
        <v>0.94127454178492898</v>
      </c>
      <c r="X540" s="51"/>
      <c r="Y540" s="51">
        <f t="shared" si="2631"/>
        <v>0.91041689893381006</v>
      </c>
      <c r="Z540" s="218"/>
      <c r="AA540" s="231">
        <f t="shared" si="2632"/>
        <v>90911.24345826685</v>
      </c>
      <c r="AB540" s="231">
        <f t="shared" si="2655"/>
        <v>62000.598696130473</v>
      </c>
      <c r="AC540" s="231">
        <f t="shared" si="2633"/>
        <v>2036.7312494111513</v>
      </c>
      <c r="AD540" s="277">
        <f t="shared" si="2633"/>
        <v>1.0991398319611194</v>
      </c>
      <c r="AE540" s="23"/>
      <c r="AF540" s="42">
        <f t="shared" si="2656"/>
        <v>8866.5</v>
      </c>
      <c r="AI540" s="267">
        <f t="shared" si="2657"/>
        <v>188.26980643788133</v>
      </c>
      <c r="AJ540" s="267">
        <f t="shared" si="2658"/>
        <v>203.34940772425722</v>
      </c>
      <c r="AK540" s="267">
        <f t="shared" si="2634"/>
        <v>12.039134639809678</v>
      </c>
      <c r="AL540" s="51">
        <f t="shared" si="2659"/>
        <v>19.112337826924264</v>
      </c>
      <c r="AO540" s="34">
        <f t="shared" si="2660"/>
        <v>8.4871415729499589</v>
      </c>
      <c r="AP540" s="34">
        <f t="shared" si="2667"/>
        <v>9.3222583883155696</v>
      </c>
      <c r="AR540" s="26">
        <f t="shared" si="2635"/>
        <v>1.0206342910554336</v>
      </c>
      <c r="AS540" s="26">
        <f t="shared" si="2570"/>
        <v>1.0302708522206294</v>
      </c>
      <c r="AT540" s="26">
        <f t="shared" si="2644"/>
        <v>0.97304295247206773</v>
      </c>
      <c r="AU540" s="26">
        <f t="shared" si="2645"/>
        <v>0.98607424623579953</v>
      </c>
      <c r="AV540" s="26"/>
      <c r="AW540" s="26">
        <f t="shared" si="2636"/>
        <v>0.9744289825875877</v>
      </c>
      <c r="AZ540" s="34">
        <f t="shared" si="2637"/>
        <v>10.253340490415255</v>
      </c>
      <c r="BA540" s="34">
        <f t="shared" si="2571"/>
        <v>6.9926801664840097</v>
      </c>
      <c r="BB540" s="34">
        <f t="shared" si="2638"/>
        <v>0.22971084976159153</v>
      </c>
      <c r="BC540" s="34">
        <f t="shared" si="2572"/>
        <v>1.2396546912097438E-4</v>
      </c>
      <c r="BE540" s="26"/>
      <c r="BF540" s="26"/>
      <c r="BG540" s="26"/>
      <c r="BI540" s="258">
        <f>[11]Residential_Total_LMDI_UtilAdj!AG54</f>
        <v>1.0050943973801569</v>
      </c>
      <c r="BJ540" s="258">
        <f>[10]Total_Commercial_LMDI_UtilAdj!AG54</f>
        <v>1.0430541158087752</v>
      </c>
      <c r="BK540" s="258">
        <f>[12]Industrial_Total_LMDI_UtilAdj!AG54</f>
        <v>0.9941415227801893</v>
      </c>
      <c r="BL540" s="258">
        <f t="shared" si="2639"/>
        <v>0.9740290738609132</v>
      </c>
      <c r="BM540" s="364"/>
      <c r="BO540" s="51">
        <f>[11]Residential_Total_LMDI_UtilAdj!AE54</f>
        <v>1.0286707545967568</v>
      </c>
      <c r="BP540" s="258">
        <f>[10]Total_Commercial_LMDI_UtilAdj!AE54</f>
        <v>1.0032073650543616</v>
      </c>
      <c r="BQ540" s="258">
        <f>[12]Industrial_Total_LMDI_UtilAdj!AE54</f>
        <v>0.9872250470585261</v>
      </c>
      <c r="BR540" s="258">
        <f t="shared" si="2640"/>
        <v>1.0123663376157153</v>
      </c>
      <c r="BS540" s="364"/>
      <c r="CA540" s="83">
        <f t="shared" si="2573"/>
        <v>1.1151287243274515</v>
      </c>
      <c r="CB540" s="83">
        <f t="shared" si="2661"/>
        <v>0.97102311622918169</v>
      </c>
      <c r="CC540" s="83">
        <f t="shared" si="2662"/>
        <v>0.9744289825875877</v>
      </c>
      <c r="CD540" s="83">
        <f t="shared" si="2552"/>
        <v>0.97753505566828236</v>
      </c>
      <c r="CE540" s="83">
        <f t="shared" si="2553"/>
        <v>1.0062499091871873</v>
      </c>
      <c r="CF540" s="83">
        <f t="shared" si="2554"/>
        <v>0.99888876412509175</v>
      </c>
      <c r="CG540" s="84">
        <f t="shared" si="2574"/>
        <v>1.0866138663751337</v>
      </c>
      <c r="CH540" s="84">
        <f t="shared" si="2663"/>
        <v>1.0866137483005933</v>
      </c>
      <c r="CI540" s="9"/>
      <c r="CJ540" s="84">
        <f t="shared" si="2575"/>
        <v>0.98364456099350117</v>
      </c>
      <c r="CK540" s="26"/>
      <c r="CL540" s="87">
        <f t="shared" si="2556"/>
        <v>1.0089350199199705</v>
      </c>
      <c r="CM540" s="87">
        <f t="shared" si="2576"/>
        <v>2.0416969545332575E-3</v>
      </c>
      <c r="CN540" s="92">
        <f t="shared" si="2577"/>
        <v>1</v>
      </c>
      <c r="CO540" s="92">
        <f t="shared" si="2578"/>
        <v>1</v>
      </c>
      <c r="CP540" s="5">
        <f t="shared" si="2557"/>
        <v>1</v>
      </c>
      <c r="CQ540" s="91">
        <f t="shared" si="2558"/>
        <v>1</v>
      </c>
      <c r="CR540" s="37">
        <f t="shared" si="2646"/>
        <v>1.0866138663751337</v>
      </c>
      <c r="CS540">
        <f t="shared" si="2560"/>
        <v>0.98364456099350117</v>
      </c>
      <c r="CT540" s="84">
        <f t="shared" si="2561"/>
        <v>0.99682254558270389</v>
      </c>
      <c r="CU540" s="205"/>
      <c r="CV540" s="244"/>
      <c r="CW540" s="5"/>
      <c r="CX540" s="26">
        <f t="shared" si="2668"/>
        <v>0.22744930232160659</v>
      </c>
      <c r="CY540" s="26">
        <f t="shared" si="2669"/>
        <v>0.16754255340711138</v>
      </c>
      <c r="CZ540" s="26">
        <f t="shared" si="2670"/>
        <v>0.32584820516239538</v>
      </c>
      <c r="DA540" s="26">
        <f t="shared" si="2664"/>
        <v>0.27915993910888659</v>
      </c>
      <c r="DB540" s="26"/>
      <c r="DC540">
        <f t="shared" si="2582"/>
        <v>1</v>
      </c>
      <c r="DE540" s="26">
        <f t="shared" si="2596"/>
        <v>0.22688629661841142</v>
      </c>
      <c r="DF540" s="26">
        <f t="shared" si="2597"/>
        <v>0.16719937442795135</v>
      </c>
      <c r="DG540" s="26">
        <f t="shared" si="2598"/>
        <v>0.3238405470652661</v>
      </c>
      <c r="DH540" s="26">
        <f t="shared" si="2599"/>
        <v>0.28205895010767951</v>
      </c>
      <c r="DI540" s="26"/>
      <c r="DJ540" s="26">
        <f t="shared" si="2600"/>
        <v>0.99998516821930838</v>
      </c>
      <c r="DK540" s="26"/>
      <c r="DL540" s="26">
        <f t="shared" si="2601"/>
        <v>0.22688966179611639</v>
      </c>
      <c r="DM540" s="26">
        <f t="shared" si="2602"/>
        <v>0.16720185432918599</v>
      </c>
      <c r="DN540" s="26">
        <f t="shared" si="2603"/>
        <v>0.32384535026847927</v>
      </c>
      <c r="DO540" s="26">
        <f t="shared" si="2604"/>
        <v>0.28206313360621832</v>
      </c>
      <c r="DP540" s="26"/>
      <c r="DQ540" s="26">
        <f t="shared" si="2605"/>
        <v>1</v>
      </c>
      <c r="DR540" s="26"/>
      <c r="DS540" s="26"/>
      <c r="DT540" s="26">
        <f t="shared" si="2606"/>
        <v>3.648148560588807E-2</v>
      </c>
      <c r="DU540" s="26">
        <f t="shared" si="2607"/>
        <v>3.1271504898663878E-2</v>
      </c>
      <c r="DV540" s="26">
        <f t="shared" si="2608"/>
        <v>1.8118185964305838E-2</v>
      </c>
      <c r="DW540" s="26">
        <f t="shared" si="2609"/>
        <v>-1.10579756906147E-2</v>
      </c>
      <c r="DX540" s="26"/>
      <c r="DZ540" s="26">
        <f t="shared" si="2622"/>
        <v>1.0163871894554197</v>
      </c>
      <c r="EA540" s="26">
        <f t="shared" si="2610"/>
        <v>0.82878411394099916</v>
      </c>
      <c r="EB540" s="26">
        <f t="shared" si="2563"/>
        <v>0.99682254558270389</v>
      </c>
      <c r="ED540" s="26">
        <f t="shared" si="2583"/>
        <v>-2.5118954299913687E-2</v>
      </c>
      <c r="EE540" s="26">
        <f t="shared" si="2584"/>
        <v>-2.0765541522413472E-2</v>
      </c>
      <c r="EF540" s="26">
        <f t="shared" si="2585"/>
        <v>6.5909098183858969E-4</v>
      </c>
      <c r="EG540" s="26">
        <f t="shared" si="2586"/>
        <v>-3.1652594149692952E-3</v>
      </c>
      <c r="EH540" s="26"/>
      <c r="EJ540" s="26">
        <f t="shared" si="2587"/>
        <v>0.99019773098004149</v>
      </c>
      <c r="EK540" s="26">
        <f t="shared" si="2611"/>
        <v>0.82852844603756159</v>
      </c>
      <c r="EL540" s="26">
        <f t="shared" si="2665"/>
        <v>0.97753505566828236</v>
      </c>
      <c r="EM540" s="26">
        <v>0.9402690166961486</v>
      </c>
      <c r="EN540" s="26"/>
      <c r="EO540" s="26">
        <f t="shared" si="2612"/>
        <v>5.2067055445804821E-3</v>
      </c>
      <c r="EP540" s="26">
        <f t="shared" si="2613"/>
        <v>2.8566649626967918E-2</v>
      </c>
      <c r="EQ540" s="26">
        <f t="shared" si="2614"/>
        <v>1.8845148559284028E-2</v>
      </c>
      <c r="ER540" s="26">
        <f t="shared" si="2615"/>
        <v>-1.5133252577297423E-2</v>
      </c>
      <c r="EU540" s="26">
        <f t="shared" si="2616"/>
        <v>1.0078225631588991</v>
      </c>
      <c r="EV540" s="26">
        <f t="shared" si="2617"/>
        <v>0.83781662944407742</v>
      </c>
      <c r="EW540" s="26">
        <f t="shared" si="2647"/>
        <v>0.99888876412509175</v>
      </c>
      <c r="EX540" s="26"/>
      <c r="EY540" s="26">
        <f t="shared" si="2588"/>
        <v>3.3047810341589962E-2</v>
      </c>
      <c r="EZ540" s="26">
        <f t="shared" si="2589"/>
        <v>4.8212471792242039E-3</v>
      </c>
      <c r="FA540" s="26">
        <f t="shared" si="2590"/>
        <v>4.433477230076625E-4</v>
      </c>
      <c r="FB540" s="26">
        <f t="shared" si="2591"/>
        <v>4.0752768866820508E-3</v>
      </c>
      <c r="FC540" s="26"/>
      <c r="FD540" s="26"/>
      <c r="FE540" s="26">
        <f t="shared" si="2618"/>
        <v>1.0096435920797027</v>
      </c>
      <c r="FF540" s="26">
        <f t="shared" si="2619"/>
        <v>1.0114058334286156</v>
      </c>
      <c r="FG540" s="26">
        <f t="shared" si="2666"/>
        <v>1.0062499091871873</v>
      </c>
      <c r="FI540" s="366">
        <f>[11]Residential_Total_LMDI_UtilAdj!AF54</f>
        <v>0.98715854806293191</v>
      </c>
      <c r="FJ540" s="366">
        <f>[10]Total_Commercial_LMDI_UtilAdj!AF54</f>
        <v>0.98458646261524407</v>
      </c>
      <c r="FK540" s="366">
        <f>[12]Industrial_Total_LMDI_UtilAdj!AF54</f>
        <v>0.99144306425062489</v>
      </c>
      <c r="FL540" s="253">
        <v>1</v>
      </c>
      <c r="FM540" s="253"/>
      <c r="FN540" s="369">
        <f t="shared" si="2651"/>
        <v>-1.7730302802825453E-3</v>
      </c>
      <c r="FO540" s="369">
        <f t="shared" si="2652"/>
        <v>-2.1163919075281928E-3</v>
      </c>
      <c r="FP540" s="369">
        <f t="shared" si="2653"/>
        <v>-1.1702180779690984E-3</v>
      </c>
      <c r="FQ540">
        <f t="shared" si="2650"/>
        <v>0</v>
      </c>
      <c r="FS540" s="26">
        <f t="shared" si="2641"/>
        <v>0.99886552742570078</v>
      </c>
      <c r="FT540" s="26">
        <f t="shared" si="2642"/>
        <v>0.97806363844896671</v>
      </c>
      <c r="FU540" s="37">
        <f t="shared" si="2643"/>
        <v>0.99173334792279488</v>
      </c>
      <c r="FW540" s="26">
        <f t="shared" si="2568"/>
        <v>1.1151287243274515</v>
      </c>
      <c r="FY540" s="8">
        <f t="shared" si="2621"/>
        <v>39</v>
      </c>
      <c r="FZ540" t="b">
        <f t="shared" si="2594"/>
        <v>0</v>
      </c>
    </row>
    <row r="541" spans="1:182" x14ac:dyDescent="0.2">
      <c r="A541" t="s">
        <v>1072</v>
      </c>
      <c r="B541" s="364">
        <f t="shared" si="2595"/>
        <v>1989</v>
      </c>
      <c r="C541" s="42">
        <f t="shared" ref="C541:F560" si="2671">C124</f>
        <v>17790.213</v>
      </c>
      <c r="D541" s="42">
        <f t="shared" si="2671"/>
        <v>13196.439</v>
      </c>
      <c r="E541" s="42">
        <f t="shared" si="2671"/>
        <v>31281.752</v>
      </c>
      <c r="F541" s="42">
        <f t="shared" si="2671"/>
        <v>22478.603999999999</v>
      </c>
      <c r="G541" s="42"/>
      <c r="H541" s="42">
        <f t="shared" si="2542"/>
        <v>84747.008000000002</v>
      </c>
      <c r="I541" s="364"/>
      <c r="J541" s="364"/>
      <c r="K541" s="525"/>
      <c r="L541" s="42">
        <f t="shared" si="2623"/>
        <v>17770.792077718834</v>
      </c>
      <c r="M541" s="42">
        <f t="shared" si="2654"/>
        <v>13226.911662146156</v>
      </c>
      <c r="N541" s="42">
        <f t="shared" si="2625"/>
        <v>24938.07973329087</v>
      </c>
      <c r="O541" s="42">
        <f t="shared" si="2625"/>
        <v>21279.453053453246</v>
      </c>
      <c r="P541" s="42"/>
      <c r="Q541" s="42">
        <f t="shared" si="2626"/>
        <v>77215.236526609107</v>
      </c>
      <c r="R541" s="27"/>
      <c r="S541" s="27"/>
      <c r="T541" s="51">
        <f t="shared" si="2627"/>
        <v>0.99890833671968027</v>
      </c>
      <c r="U541" s="51">
        <f t="shared" si="2628"/>
        <v>1.0023091579589127</v>
      </c>
      <c r="V541" s="51">
        <f t="shared" si="2629"/>
        <v>0.79720853657080559</v>
      </c>
      <c r="W541" s="51">
        <f t="shared" si="2630"/>
        <v>0.94665367357569208</v>
      </c>
      <c r="X541" s="51"/>
      <c r="Y541" s="51">
        <f t="shared" si="2631"/>
        <v>0.91112640255817767</v>
      </c>
      <c r="Z541" s="218"/>
      <c r="AA541" s="231">
        <f t="shared" si="2632"/>
        <v>92242.309556573455</v>
      </c>
      <c r="AB541" s="231">
        <f t="shared" si="2655"/>
        <v>63183.000000000015</v>
      </c>
      <c r="AC541" s="231">
        <f t="shared" si="2633"/>
        <v>2057.171182005543</v>
      </c>
      <c r="AD541" s="277">
        <f t="shared" si="2633"/>
        <v>1.1129082704132796</v>
      </c>
      <c r="AE541" s="23"/>
      <c r="AF541" s="42">
        <f t="shared" si="2656"/>
        <v>9192.1</v>
      </c>
      <c r="AI541" s="267">
        <f t="shared" si="2657"/>
        <v>192.65337309035795</v>
      </c>
      <c r="AJ541" s="267">
        <f t="shared" si="2658"/>
        <v>209.34288751952508</v>
      </c>
      <c r="AK541" s="267">
        <f t="shared" si="2634"/>
        <v>12.122510732907823</v>
      </c>
      <c r="AL541" s="51">
        <f t="shared" si="2659"/>
        <v>19.120581290631527</v>
      </c>
      <c r="AO541" s="34">
        <f t="shared" si="2660"/>
        <v>8.4001736846432369</v>
      </c>
      <c r="AP541" s="34">
        <f t="shared" si="2667"/>
        <v>9.2195480902078959</v>
      </c>
      <c r="AR541" s="26">
        <f t="shared" si="2635"/>
        <v>1.0443981570055529</v>
      </c>
      <c r="AS541" s="26">
        <f t="shared" si="2570"/>
        <v>1.0606368493756886</v>
      </c>
      <c r="AT541" s="26">
        <f t="shared" si="2644"/>
        <v>0.97978168596255788</v>
      </c>
      <c r="AU541" s="26">
        <f t="shared" si="2645"/>
        <v>0.98649955617617013</v>
      </c>
      <c r="AV541" s="26"/>
      <c r="AW541" s="26">
        <f t="shared" si="2636"/>
        <v>0.96444399174089268</v>
      </c>
      <c r="AZ541" s="34">
        <f t="shared" si="2637"/>
        <v>10.03495496748006</v>
      </c>
      <c r="BA541" s="34">
        <f t="shared" si="2571"/>
        <v>6.8736197386886575</v>
      </c>
      <c r="BB541" s="34">
        <f t="shared" si="2638"/>
        <v>0.22379773740554856</v>
      </c>
      <c r="BC541" s="34">
        <f t="shared" si="2572"/>
        <v>1.2107225448083458E-4</v>
      </c>
      <c r="BE541" s="26"/>
      <c r="BF541" s="26"/>
      <c r="BG541" s="26"/>
      <c r="BI541" s="258">
        <f>[11]Residential_Total_LMDI_UtilAdj!AG55</f>
        <v>1.0094135404825246</v>
      </c>
      <c r="BJ541" s="258">
        <f>[10]Total_Commercial_LMDI_UtilAdj!AG55</f>
        <v>1.0559000505644955</v>
      </c>
      <c r="BK541" s="258">
        <f>[12]Industrial_Total_LMDI_UtilAdj!AG55</f>
        <v>0.99056325834808512</v>
      </c>
      <c r="BL541" s="258">
        <f t="shared" si="2639"/>
        <v>0.96511721846923759</v>
      </c>
      <c r="BM541" s="364"/>
      <c r="BO541" s="51">
        <f>[11]Residential_Total_LMDI_UtilAdj!AE55</f>
        <v>1.0301112647417152</v>
      </c>
      <c r="BP541" s="258">
        <f>[10]Total_Commercial_LMDI_UtilAdj!AE55</f>
        <v>0.99918571061426098</v>
      </c>
      <c r="BQ541" s="258">
        <f>[12]Industrial_Total_LMDI_UtilAdj!AE55</f>
        <v>0.98621661427373208</v>
      </c>
      <c r="BR541" s="258">
        <f t="shared" si="2640"/>
        <v>1.0221551717218835</v>
      </c>
      <c r="BS541" s="364"/>
      <c r="CA541" s="83">
        <f t="shared" si="2573"/>
        <v>1.1560790330897612</v>
      </c>
      <c r="CB541" s="83">
        <f t="shared" si="2661"/>
        <v>0.96032462777467298</v>
      </c>
      <c r="CC541" s="83">
        <f t="shared" si="2662"/>
        <v>0.96444399174089268</v>
      </c>
      <c r="CD541" s="83">
        <f t="shared" si="2552"/>
        <v>0.95545569963539634</v>
      </c>
      <c r="CE541" s="83">
        <f t="shared" si="2553"/>
        <v>1.0082414537381006</v>
      </c>
      <c r="CF541" s="83">
        <f t="shared" si="2554"/>
        <v>0.99822528078012351</v>
      </c>
      <c r="CG541" s="84">
        <f t="shared" si="2574"/>
        <v>1.11497363076142</v>
      </c>
      <c r="CH541" s="84">
        <f t="shared" si="2663"/>
        <v>1.1149734774410411</v>
      </c>
      <c r="CI541" s="9"/>
      <c r="CJ541" s="84">
        <f t="shared" si="2575"/>
        <v>0.96333004358274599</v>
      </c>
      <c r="CK541" s="26"/>
      <c r="CL541" s="87">
        <f t="shared" si="2556"/>
        <v>1.0706783475070307</v>
      </c>
      <c r="CM541" s="87">
        <f t="shared" si="2576"/>
        <v>1.8689653568145467E-3</v>
      </c>
      <c r="CN541" s="92">
        <f t="shared" si="2577"/>
        <v>1</v>
      </c>
      <c r="CO541" s="92">
        <f t="shared" si="2578"/>
        <v>1</v>
      </c>
      <c r="CP541" s="5">
        <f t="shared" si="2557"/>
        <v>1</v>
      </c>
      <c r="CQ541" s="91">
        <f t="shared" si="2558"/>
        <v>1</v>
      </c>
      <c r="CR541" s="37">
        <f t="shared" si="2646"/>
        <v>1.11497363076142</v>
      </c>
      <c r="CS541">
        <f t="shared" si="2560"/>
        <v>0.96333004358274599</v>
      </c>
      <c r="CT541" s="84">
        <f t="shared" si="2561"/>
        <v>1.0094073352735518</v>
      </c>
      <c r="CU541" s="205"/>
      <c r="CV541" s="244"/>
      <c r="CW541" s="5"/>
      <c r="CX541" s="26">
        <f t="shared" si="2668"/>
        <v>0.23014618457582331</v>
      </c>
      <c r="CY541" s="26">
        <f t="shared" si="2669"/>
        <v>0.17129924425716206</v>
      </c>
      <c r="CZ541" s="26">
        <f t="shared" si="2670"/>
        <v>0.32296837845853088</v>
      </c>
      <c r="DA541" s="26">
        <f t="shared" si="2664"/>
        <v>0.27558619270848367</v>
      </c>
      <c r="DB541" s="26"/>
      <c r="DC541">
        <f t="shared" si="2582"/>
        <v>1</v>
      </c>
      <c r="DE541" s="26">
        <f t="shared" si="2596"/>
        <v>0.22879509436909862</v>
      </c>
      <c r="DF541" s="26">
        <f t="shared" si="2597"/>
        <v>0.16941395695500283</v>
      </c>
      <c r="DG541" s="26">
        <f t="shared" si="2598"/>
        <v>0.32440616140729966</v>
      </c>
      <c r="DH541" s="26">
        <f t="shared" si="2599"/>
        <v>0.27736922877672343</v>
      </c>
      <c r="DI541" s="26"/>
      <c r="DJ541" s="26">
        <f t="shared" si="2600"/>
        <v>0.9999844415081246</v>
      </c>
      <c r="DK541" s="26"/>
      <c r="DL541" s="26">
        <f t="shared" si="2601"/>
        <v>0.22879865413110001</v>
      </c>
      <c r="DM541" s="26">
        <f t="shared" si="2602"/>
        <v>0.16941659282168581</v>
      </c>
      <c r="DN541" s="26">
        <f t="shared" si="2603"/>
        <v>0.3244112087564554</v>
      </c>
      <c r="DO541" s="26">
        <f t="shared" si="2604"/>
        <v>0.27737354429075872</v>
      </c>
      <c r="DP541" s="26"/>
      <c r="DQ541" s="26">
        <f t="shared" si="2605"/>
        <v>1</v>
      </c>
      <c r="DR541" s="26"/>
      <c r="DS541" s="26"/>
      <c r="DT541" s="26">
        <f t="shared" si="2606"/>
        <v>2.3016505196005708E-2</v>
      </c>
      <c r="DU541" s="26">
        <f t="shared" si="2607"/>
        <v>2.9047798019201841E-2</v>
      </c>
      <c r="DV541" s="26">
        <f t="shared" si="2608"/>
        <v>6.9015518401316063E-3</v>
      </c>
      <c r="DW541" s="26">
        <f t="shared" si="2609"/>
        <v>4.3122335543662485E-4</v>
      </c>
      <c r="DX541" s="26"/>
      <c r="DZ541" s="26">
        <f t="shared" si="2622"/>
        <v>1.0126249047502143</v>
      </c>
      <c r="EA541" s="26">
        <f t="shared" si="2610"/>
        <v>0.83924743443799499</v>
      </c>
      <c r="EB541" s="26">
        <f t="shared" si="2563"/>
        <v>1.0094073352735518</v>
      </c>
      <c r="ED541" s="26">
        <f t="shared" si="2583"/>
        <v>-2.1529059301336775E-2</v>
      </c>
      <c r="EE541" s="26">
        <f t="shared" si="2584"/>
        <v>-1.7173053322335111E-2</v>
      </c>
      <c r="EF541" s="26">
        <f t="shared" si="2585"/>
        <v>-2.6078657134283301E-2</v>
      </c>
      <c r="EG541" s="26">
        <f t="shared" si="2586"/>
        <v>-2.361554014623481E-2</v>
      </c>
      <c r="EH541" s="26"/>
      <c r="EJ541" s="26">
        <f t="shared" si="2587"/>
        <v>0.97741323351540399</v>
      </c>
      <c r="EK541" s="26">
        <f t="shared" si="2611"/>
        <v>0.80981466750106601</v>
      </c>
      <c r="EL541" s="26">
        <f t="shared" si="2665"/>
        <v>0.95545569963539634</v>
      </c>
      <c r="EM541" s="26">
        <v>0.91944869707172117</v>
      </c>
      <c r="EN541" s="26"/>
      <c r="EO541" s="26">
        <f t="shared" si="2612"/>
        <v>4.2880443797822885E-3</v>
      </c>
      <c r="EP541" s="26">
        <f t="shared" si="2613"/>
        <v>1.2240472281316512E-2</v>
      </c>
      <c r="EQ541" s="26">
        <f t="shared" si="2614"/>
        <v>-3.6058443988355661E-3</v>
      </c>
      <c r="ER541" s="26">
        <f t="shared" si="2615"/>
        <v>-9.1915892784823518E-3</v>
      </c>
      <c r="EU541" s="26">
        <f t="shared" si="2616"/>
        <v>0.99933577854832578</v>
      </c>
      <c r="EV541" s="26">
        <f t="shared" si="2617"/>
        <v>0.83726013366623131</v>
      </c>
      <c r="EW541" s="26">
        <f t="shared" si="2647"/>
        <v>0.99822528078012351</v>
      </c>
      <c r="EX541" s="26"/>
      <c r="EY541" s="26">
        <f t="shared" si="2588"/>
        <v>1.3993811549768771E-3</v>
      </c>
      <c r="EZ541" s="26">
        <f t="shared" si="2589"/>
        <v>-4.0168535303623477E-3</v>
      </c>
      <c r="FA541" s="26">
        <f t="shared" si="2590"/>
        <v>-1.0220042399310372E-3</v>
      </c>
      <c r="FB541" s="26">
        <f t="shared" si="2591"/>
        <v>9.6228126339188598E-3</v>
      </c>
      <c r="FC541" s="26"/>
      <c r="FD541" s="26"/>
      <c r="FE541" s="26">
        <f t="shared" si="2618"/>
        <v>1.0019791748876004</v>
      </c>
      <c r="FF541" s="26">
        <f t="shared" si="2619"/>
        <v>1.0134075824553099</v>
      </c>
      <c r="FG541" s="26">
        <f t="shared" si="2666"/>
        <v>1.0082414537381006</v>
      </c>
      <c r="FI541" s="366">
        <f>[11]Residential_Total_LMDI_UtilAdj!AF55</f>
        <v>1.004414177453095</v>
      </c>
      <c r="FJ541" s="366">
        <f>[10]Total_Commercial_LMDI_UtilAdj!AF55</f>
        <v>1.0053046384299473</v>
      </c>
      <c r="FK541" s="366">
        <f>[12]Industrial_Total_LMDI_UtilAdj!AF55</f>
        <v>1.0029400463620981</v>
      </c>
      <c r="FL541" s="253">
        <v>1</v>
      </c>
      <c r="FM541" s="253"/>
      <c r="FN541" s="369">
        <f t="shared" si="2651"/>
        <v>1.7329079661246239E-2</v>
      </c>
      <c r="FO541" s="369">
        <f t="shared" si="2652"/>
        <v>2.0824179268247915E-2</v>
      </c>
      <c r="FP541" s="369">
        <f t="shared" si="2653"/>
        <v>1.1529489401502885E-2</v>
      </c>
      <c r="FQ541">
        <f t="shared" si="2650"/>
        <v>0</v>
      </c>
      <c r="FS541" s="26">
        <f t="shared" si="2641"/>
        <v>1.0112964556736286</v>
      </c>
      <c r="FT541" s="26">
        <f t="shared" si="2642"/>
        <v>0.9891122909866934</v>
      </c>
      <c r="FU541" s="37">
        <f t="shared" si="2643"/>
        <v>1.002936419727664</v>
      </c>
      <c r="FW541" s="26">
        <f t="shared" si="2568"/>
        <v>1.1560790330897612</v>
      </c>
      <c r="FY541" s="8">
        <f t="shared" si="2621"/>
        <v>40</v>
      </c>
      <c r="FZ541" t="b">
        <f t="shared" si="2594"/>
        <v>0</v>
      </c>
    </row>
    <row r="542" spans="1:182" x14ac:dyDescent="0.2">
      <c r="A542" t="s">
        <v>1072</v>
      </c>
      <c r="B542" s="364">
        <f t="shared" si="2595"/>
        <v>1990</v>
      </c>
      <c r="C542" s="42">
        <f t="shared" si="2671"/>
        <v>16940.519</v>
      </c>
      <c r="D542" s="42">
        <f t="shared" si="2671"/>
        <v>13317.478999999999</v>
      </c>
      <c r="E542" s="42">
        <f t="shared" si="2671"/>
        <v>31749.275000000001</v>
      </c>
      <c r="F542" s="42">
        <f t="shared" si="2671"/>
        <v>22418.993999999999</v>
      </c>
      <c r="G542" s="42"/>
      <c r="H542" s="42">
        <f t="shared" si="2542"/>
        <v>84426.266999999993</v>
      </c>
      <c r="I542" s="364"/>
      <c r="J542" s="364"/>
      <c r="K542" s="525"/>
      <c r="L542" s="42">
        <f t="shared" si="2623"/>
        <v>16929.629000000001</v>
      </c>
      <c r="M542" s="42">
        <f t="shared" si="2654"/>
        <v>13347.836214860527</v>
      </c>
      <c r="N542" s="42">
        <f t="shared" ref="N542:O561" si="2672">N125</f>
        <v>25090.64666885569</v>
      </c>
      <c r="O542" s="42">
        <f t="shared" si="2672"/>
        <v>21366.272862496113</v>
      </c>
      <c r="P542" s="42"/>
      <c r="Q542" s="42">
        <f t="shared" si="2626"/>
        <v>76734.384746212338</v>
      </c>
      <c r="R542" s="27"/>
      <c r="S542" s="27"/>
      <c r="T542" s="51">
        <f t="shared" si="2627"/>
        <v>0.99935716255210372</v>
      </c>
      <c r="U542" s="51">
        <f t="shared" si="2628"/>
        <v>1.00227950161292</v>
      </c>
      <c r="V542" s="51">
        <f t="shared" si="2629"/>
        <v>0.79027463363669526</v>
      </c>
      <c r="W542" s="51">
        <f t="shared" si="2630"/>
        <v>0.95304333738151292</v>
      </c>
      <c r="X542" s="51"/>
      <c r="Y542" s="51">
        <f t="shared" si="2631"/>
        <v>0.90889230890917327</v>
      </c>
      <c r="Z542" s="218"/>
      <c r="AA542" s="231">
        <f t="shared" si="2632"/>
        <v>92806.399238568454</v>
      </c>
      <c r="AB542" s="231">
        <f t="shared" si="2655"/>
        <v>64179.533191506242</v>
      </c>
      <c r="AC542" s="231">
        <f t="shared" ref="AC542:AD561" si="2673">AC125</f>
        <v>2054.451497176819</v>
      </c>
      <c r="AD542" s="277">
        <f t="shared" si="2673"/>
        <v>1.1281809015204196</v>
      </c>
      <c r="AE542" s="23"/>
      <c r="AF542" s="42">
        <f t="shared" si="2656"/>
        <v>9365.5</v>
      </c>
      <c r="AI542" s="267">
        <f t="shared" si="2657"/>
        <v>182.41876787483844</v>
      </c>
      <c r="AJ542" s="267">
        <f t="shared" si="2658"/>
        <v>207.97652384026733</v>
      </c>
      <c r="AK542" s="267">
        <f t="shared" si="2634"/>
        <v>12.212820163111513</v>
      </c>
      <c r="AL542" s="51">
        <f t="shared" si="2659"/>
        <v>18.938693992870604</v>
      </c>
      <c r="AO542" s="34">
        <f t="shared" si="2660"/>
        <v>8.1933035872310427</v>
      </c>
      <c r="AP542" s="34">
        <f t="shared" si="2667"/>
        <v>9.0146032779883605</v>
      </c>
      <c r="AR542" s="26">
        <f t="shared" si="2635"/>
        <v>0.98891507537918211</v>
      </c>
      <c r="AS542" s="26">
        <f t="shared" si="2570"/>
        <v>1.0537141605514306</v>
      </c>
      <c r="AT542" s="26">
        <f t="shared" si="2644"/>
        <v>0.98708079484625566</v>
      </c>
      <c r="AU542" s="26">
        <f t="shared" si="2645"/>
        <v>0.9771153363249071</v>
      </c>
      <c r="AV542" s="26"/>
      <c r="AW542" s="26">
        <f t="shared" si="2636"/>
        <v>0.94069274206318831</v>
      </c>
      <c r="AZ542" s="34">
        <f t="shared" si="2637"/>
        <v>9.9093907680923028</v>
      </c>
      <c r="BA542" s="34">
        <f t="shared" si="2571"/>
        <v>6.8527610049123107</v>
      </c>
      <c r="BB542" s="34">
        <f t="shared" si="2638"/>
        <v>0.2193637816642805</v>
      </c>
      <c r="BC542" s="34">
        <f t="shared" si="2572"/>
        <v>1.2046136367737116E-4</v>
      </c>
      <c r="BE542" s="26"/>
      <c r="BF542" s="26"/>
      <c r="BG542" s="26"/>
      <c r="BI542" s="258">
        <f>[11]Residential_Total_LMDI_UtilAdj!AG56</f>
        <v>0.99614664839052691</v>
      </c>
      <c r="BJ542" s="258">
        <f>[10]Total_Commercial_LMDI_UtilAdj!AG56</f>
        <v>1.0606329750791057</v>
      </c>
      <c r="BK542" s="258">
        <f>[12]Industrial_Total_LMDI_UtilAdj!AG56</f>
        <v>0.99733608469140533</v>
      </c>
      <c r="BL542" s="258">
        <f t="shared" si="2639"/>
        <v>0.95515668919639807</v>
      </c>
      <c r="BM542" s="364"/>
      <c r="BO542" s="51">
        <f>[11]Residential_Total_LMDI_UtilAdj!AE56</f>
        <v>0.99061006503734661</v>
      </c>
      <c r="BP542" s="258">
        <f>[10]Total_Commercial_LMDI_UtilAdj!AE56</f>
        <v>0.99086839192030485</v>
      </c>
      <c r="BQ542" s="258">
        <f>[12]Industrial_Total_LMDI_UtilAdj!AE56</f>
        <v>0.98827588179231896</v>
      </c>
      <c r="BR542" s="258">
        <f t="shared" si="2640"/>
        <v>1.0229895758223535</v>
      </c>
      <c r="BS542" s="364"/>
      <c r="CA542" s="83">
        <f t="shared" si="2573"/>
        <v>1.177887336343399</v>
      </c>
      <c r="CB542" s="83">
        <f t="shared" si="2661"/>
        <v>0.93897720937809104</v>
      </c>
      <c r="CC542" s="83">
        <f t="shared" si="2662"/>
        <v>0.94069274206318831</v>
      </c>
      <c r="CD542" s="83">
        <f t="shared" si="2552"/>
        <v>0.94475100852977678</v>
      </c>
      <c r="CE542" s="83">
        <f t="shared" si="2553"/>
        <v>0.99885734062560305</v>
      </c>
      <c r="CF542" s="83">
        <f t="shared" si="2554"/>
        <v>0.99536548083543575</v>
      </c>
      <c r="CG542" s="84">
        <f t="shared" si="2574"/>
        <v>1.1080302156485347</v>
      </c>
      <c r="CH542" s="84">
        <f t="shared" si="2663"/>
        <v>1.1080300682663771</v>
      </c>
      <c r="CI542" s="9"/>
      <c r="CJ542" s="84">
        <f t="shared" si="2575"/>
        <v>0.94367147993340927</v>
      </c>
      <c r="CK542" s="26"/>
      <c r="CL542" s="87">
        <f t="shared" si="2556"/>
        <v>1.0050330553900084</v>
      </c>
      <c r="CM542" s="87">
        <f t="shared" si="2576"/>
        <v>1.7944247065352767E-3</v>
      </c>
      <c r="CN542" s="92">
        <f t="shared" si="2577"/>
        <v>1</v>
      </c>
      <c r="CO542" s="92">
        <f t="shared" si="2578"/>
        <v>1</v>
      </c>
      <c r="CP542" s="5">
        <f t="shared" si="2557"/>
        <v>1</v>
      </c>
      <c r="CQ542" s="91">
        <f t="shared" si="2558"/>
        <v>1</v>
      </c>
      <c r="CR542" s="37">
        <f t="shared" si="2646"/>
        <v>1.1080302156485347</v>
      </c>
      <c r="CS542">
        <f t="shared" si="2560"/>
        <v>0.94367147993340927</v>
      </c>
      <c r="CT542" s="84">
        <f t="shared" si="2561"/>
        <v>0.99570440631452251</v>
      </c>
      <c r="CU542" s="205"/>
      <c r="CV542" s="244"/>
      <c r="CW542" s="5"/>
      <c r="CX542" s="26">
        <f t="shared" si="2668"/>
        <v>0.22062637311802594</v>
      </c>
      <c r="CY542" s="26">
        <f t="shared" si="2669"/>
        <v>0.17394856633055086</v>
      </c>
      <c r="CZ542" s="26">
        <f t="shared" si="2670"/>
        <v>0.32698048927921042</v>
      </c>
      <c r="DA542" s="26">
        <f t="shared" si="2664"/>
        <v>0.27844457127221273</v>
      </c>
      <c r="DB542" s="26"/>
      <c r="DC542">
        <f t="shared" si="2582"/>
        <v>1</v>
      </c>
      <c r="DE542" s="26">
        <f t="shared" si="2596"/>
        <v>0.22535276690175257</v>
      </c>
      <c r="DF542" s="26">
        <f t="shared" si="2597"/>
        <v>0.17262051689792168</v>
      </c>
      <c r="DG542" s="26">
        <f t="shared" si="2598"/>
        <v>0.32497030605779376</v>
      </c>
      <c r="DH542" s="26">
        <f t="shared" si="2599"/>
        <v>0.27701292412863526</v>
      </c>
      <c r="DI542" s="26"/>
      <c r="DJ542" s="26">
        <f t="shared" si="2600"/>
        <v>0.9999565139861033</v>
      </c>
      <c r="DK542" s="26"/>
      <c r="DL542" s="26">
        <f t="shared" si="2601"/>
        <v>0.22536256702147386</v>
      </c>
      <c r="DM542" s="26">
        <f t="shared" si="2602"/>
        <v>0.17262802380256373</v>
      </c>
      <c r="DN542" s="26">
        <f t="shared" si="2603"/>
        <v>0.32498443833559543</v>
      </c>
      <c r="DO542" s="26">
        <f t="shared" si="2604"/>
        <v>0.27702497084036698</v>
      </c>
      <c r="DP542" s="26"/>
      <c r="DQ542" s="26">
        <f t="shared" si="2605"/>
        <v>1</v>
      </c>
      <c r="DR542" s="26"/>
      <c r="DS542" s="26"/>
      <c r="DT542" s="26">
        <f t="shared" si="2606"/>
        <v>-5.4587613425249093E-2</v>
      </c>
      <c r="DU542" s="26">
        <f t="shared" si="2607"/>
        <v>-6.548310596515442E-3</v>
      </c>
      <c r="DV542" s="26">
        <f t="shared" si="2608"/>
        <v>7.4221176747836376E-3</v>
      </c>
      <c r="DW542" s="26">
        <f t="shared" si="2609"/>
        <v>-9.5581789802432655E-3</v>
      </c>
      <c r="DX542" s="26"/>
      <c r="DZ542" s="26">
        <f t="shared" si="2622"/>
        <v>0.98642477770848025</v>
      </c>
      <c r="EA542" s="26">
        <f t="shared" si="2610"/>
        <v>0.82785446395791151</v>
      </c>
      <c r="EB542" s="26">
        <f t="shared" si="2563"/>
        <v>0.99570440631452251</v>
      </c>
      <c r="ED542" s="26">
        <f t="shared" si="2583"/>
        <v>-1.2591624719588879E-2</v>
      </c>
      <c r="EE542" s="26">
        <f t="shared" si="2584"/>
        <v>-3.0392206396925386E-3</v>
      </c>
      <c r="EF542" s="26">
        <f t="shared" si="2585"/>
        <v>-2.0011230732069622E-2</v>
      </c>
      <c r="EG542" s="26">
        <f t="shared" si="2586"/>
        <v>-5.0584437126102522E-3</v>
      </c>
      <c r="EH542" s="26"/>
      <c r="EJ542" s="26">
        <f t="shared" si="2587"/>
        <v>0.98879624548819545</v>
      </c>
      <c r="EK542" s="26">
        <f t="shared" si="2611"/>
        <v>0.80074170276632539</v>
      </c>
      <c r="EL542" s="26">
        <f t="shared" si="2665"/>
        <v>0.94475100852977678</v>
      </c>
      <c r="EM542" s="26">
        <v>0.90991967347155067</v>
      </c>
      <c r="EN542" s="26"/>
      <c r="EO542" s="26">
        <f t="shared" si="2612"/>
        <v>-1.3230304117342629E-2</v>
      </c>
      <c r="EP542" s="26">
        <f t="shared" si="2613"/>
        <v>4.4723444862019273E-3</v>
      </c>
      <c r="EQ542" s="26">
        <f t="shared" si="2614"/>
        <v>6.8140799715640668E-3</v>
      </c>
      <c r="ER542" s="26">
        <f t="shared" si="2615"/>
        <v>-1.0374164399143286E-2</v>
      </c>
      <c r="EU542" s="26">
        <f t="shared" si="2616"/>
        <v>0.99713511569006463</v>
      </c>
      <c r="EV542" s="26">
        <f t="shared" si="2617"/>
        <v>0.83486148024595652</v>
      </c>
      <c r="EW542" s="26">
        <f t="shared" si="2647"/>
        <v>0.99536548083543575</v>
      </c>
      <c r="EX542" s="26"/>
      <c r="EY542" s="26">
        <f t="shared" si="2588"/>
        <v>-3.9101118761586867E-2</v>
      </c>
      <c r="EZ542" s="26">
        <f t="shared" si="2589"/>
        <v>-8.3589356813427648E-3</v>
      </c>
      <c r="FA542" s="26">
        <f t="shared" si="2590"/>
        <v>2.0858709458976073E-3</v>
      </c>
      <c r="FB542" s="26">
        <f t="shared" si="2591"/>
        <v>8.1598541889965084E-4</v>
      </c>
      <c r="FC542" s="26"/>
      <c r="FD542" s="26"/>
      <c r="FE542" s="26">
        <f t="shared" si="2618"/>
        <v>0.9906925934480223</v>
      </c>
      <c r="FF542" s="26">
        <f t="shared" si="2619"/>
        <v>1.0039753860825416</v>
      </c>
      <c r="FG542" s="26">
        <f t="shared" si="2666"/>
        <v>0.99885734062560305</v>
      </c>
      <c r="FI542" s="366">
        <f>[11]Residential_Total_LMDI_UtilAdj!AF56</f>
        <v>1.0021505821926657</v>
      </c>
      <c r="FJ542" s="366">
        <f>[10]Total_Commercial_LMDI_UtilAdj!AF56</f>
        <v>1.0026323575781446</v>
      </c>
      <c r="FK542" s="366">
        <f>[12]Industrial_Total_LMDI_UtilAdj!AF56</f>
        <v>1.0014589490284296</v>
      </c>
      <c r="FL542" s="253">
        <v>1</v>
      </c>
      <c r="FM542" s="253"/>
      <c r="FN542" s="369">
        <f t="shared" si="2651"/>
        <v>-2.2561905463197099E-3</v>
      </c>
      <c r="FO542" s="369">
        <f t="shared" si="2652"/>
        <v>-2.6617194013743247E-3</v>
      </c>
      <c r="FP542" s="369">
        <f t="shared" si="2653"/>
        <v>-1.4778470819813963E-3</v>
      </c>
      <c r="FQ542">
        <f t="shared" si="2650"/>
        <v>0</v>
      </c>
      <c r="FS542" s="26">
        <f t="shared" si="2641"/>
        <v>0.99855282261530653</v>
      </c>
      <c r="FT542" s="26">
        <f t="shared" si="2642"/>
        <v>0.98768087004825511</v>
      </c>
      <c r="FU542" s="37">
        <f t="shared" si="2643"/>
        <v>1.0014849928227487</v>
      </c>
      <c r="FW542" s="26">
        <f t="shared" si="2568"/>
        <v>1.177887336343399</v>
      </c>
      <c r="FY542" s="8">
        <f t="shared" si="2621"/>
        <v>41</v>
      </c>
      <c r="FZ542" t="b">
        <f t="shared" si="2594"/>
        <v>0</v>
      </c>
    </row>
    <row r="543" spans="1:182" x14ac:dyDescent="0.2">
      <c r="A543" t="s">
        <v>1072</v>
      </c>
      <c r="B543" s="364">
        <f t="shared" si="2595"/>
        <v>1991</v>
      </c>
      <c r="C543" s="42">
        <f t="shared" si="2671"/>
        <v>17419.82</v>
      </c>
      <c r="D543" s="42">
        <f t="shared" si="2671"/>
        <v>13500.120999999999</v>
      </c>
      <c r="E543" s="42">
        <f t="shared" si="2671"/>
        <v>31341.75</v>
      </c>
      <c r="F543" s="42">
        <f t="shared" si="2671"/>
        <v>22118.013999999999</v>
      </c>
      <c r="G543" s="42"/>
      <c r="H543" s="42">
        <f t="shared" si="2542"/>
        <v>84379.705000000002</v>
      </c>
      <c r="I543" s="364"/>
      <c r="J543" s="364"/>
      <c r="K543" s="525"/>
      <c r="L543" s="42">
        <f t="shared" si="2623"/>
        <v>17395.425451576804</v>
      </c>
      <c r="M543" s="42">
        <f t="shared" si="2654"/>
        <v>13530.287643590918</v>
      </c>
      <c r="N543" s="42">
        <f t="shared" si="2672"/>
        <v>24384.725524436111</v>
      </c>
      <c r="O543" s="42">
        <f t="shared" si="2672"/>
        <v>20788.511422386375</v>
      </c>
      <c r="P543" s="42"/>
      <c r="Q543" s="42">
        <f t="shared" si="2626"/>
        <v>76098.950041990218</v>
      </c>
      <c r="R543" s="27"/>
      <c r="S543" s="27"/>
      <c r="T543" s="51">
        <f t="shared" si="2627"/>
        <v>0.99859960961575978</v>
      </c>
      <c r="U543" s="51">
        <f t="shared" si="2628"/>
        <v>1.0022345461637654</v>
      </c>
      <c r="V543" s="51">
        <f t="shared" si="2629"/>
        <v>0.77802692971630849</v>
      </c>
      <c r="W543" s="51">
        <f t="shared" si="2630"/>
        <v>0.93989050836057775</v>
      </c>
      <c r="X543" s="51"/>
      <c r="Y543" s="51">
        <f t="shared" si="2631"/>
        <v>0.90186319141540272</v>
      </c>
      <c r="Z543" s="218"/>
      <c r="AA543" s="231">
        <f t="shared" si="2632"/>
        <v>93230.648934379147</v>
      </c>
      <c r="AB543" s="231">
        <f t="shared" si="2655"/>
        <v>64956.802596915419</v>
      </c>
      <c r="AC543" s="231">
        <f t="shared" si="2673"/>
        <v>2006.7470499851224</v>
      </c>
      <c r="AD543" s="277">
        <f t="shared" si="2673"/>
        <v>1.1387410050478803</v>
      </c>
      <c r="AE543" s="23"/>
      <c r="AF543" s="42">
        <f t="shared" si="2656"/>
        <v>9355.4</v>
      </c>
      <c r="AI543" s="267">
        <f t="shared" si="2657"/>
        <v>186.58483717967746</v>
      </c>
      <c r="AJ543" s="267">
        <f t="shared" si="2658"/>
        <v>208.29670030946733</v>
      </c>
      <c r="AK543" s="267">
        <f t="shared" si="2634"/>
        <v>12.151369812461862</v>
      </c>
      <c r="AL543" s="51">
        <f t="shared" si="2659"/>
        <v>18.255697590790003</v>
      </c>
      <c r="AO543" s="34">
        <f t="shared" si="2660"/>
        <v>8.1342272956784551</v>
      </c>
      <c r="AP543" s="34">
        <f t="shared" si="2667"/>
        <v>9.0193583384996909</v>
      </c>
      <c r="AR543" s="26">
        <f t="shared" si="2635"/>
        <v>1.0114998608627488</v>
      </c>
      <c r="AS543" s="26">
        <f t="shared" si="2570"/>
        <v>1.0553363363299357</v>
      </c>
      <c r="AT543" s="26">
        <f t="shared" si="2644"/>
        <v>0.98211417287420288</v>
      </c>
      <c r="AU543" s="26">
        <f t="shared" si="2645"/>
        <v>0.94187709553708321</v>
      </c>
      <c r="AV543" s="26"/>
      <c r="AW543" s="26">
        <f t="shared" si="2636"/>
        <v>0.93391005201638766</v>
      </c>
      <c r="AZ543" s="34">
        <f t="shared" si="2637"/>
        <v>9.965436959871214</v>
      </c>
      <c r="BA543" s="34">
        <f t="shared" si="2571"/>
        <v>6.9432416141389384</v>
      </c>
      <c r="BB543" s="34">
        <f t="shared" si="2638"/>
        <v>0.21450146973781159</v>
      </c>
      <c r="BC543" s="34">
        <f t="shared" si="2572"/>
        <v>1.2172018353548543E-4</v>
      </c>
      <c r="BE543" s="26"/>
      <c r="BF543" s="26"/>
      <c r="BG543" s="26"/>
      <c r="BI543" s="258">
        <f>[11]Residential_Total_LMDI_UtilAdj!AG57</f>
        <v>0.99207134211089065</v>
      </c>
      <c r="BJ543" s="258">
        <f>[10]Total_Commercial_LMDI_UtilAdj!AG57</f>
        <v>1.057647554866094</v>
      </c>
      <c r="BK543" s="258">
        <f>[12]Industrial_Total_LMDI_UtilAdj!AG57</f>
        <v>0.98756408242443106</v>
      </c>
      <c r="BL543" s="258">
        <f t="shared" si="2639"/>
        <v>0.91712551484926064</v>
      </c>
      <c r="BM543" s="364"/>
      <c r="BO543" s="51">
        <f>[11]Residential_Total_LMDI_UtilAdj!AE57</f>
        <v>1.0213348937527789</v>
      </c>
      <c r="BP543" s="258">
        <f>[10]Total_Commercial_LMDI_UtilAdj!AE57</f>
        <v>0.99964450821350137</v>
      </c>
      <c r="BQ543" s="258">
        <f>[12]Industrial_Total_LMDI_UtilAdj!AE57</f>
        <v>0.9955137747387125</v>
      </c>
      <c r="BR543" s="258">
        <f t="shared" si="2640"/>
        <v>1.0269882151211229</v>
      </c>
      <c r="BS543" s="364"/>
      <c r="CA543" s="83">
        <f t="shared" si="2573"/>
        <v>1.1766170718516933</v>
      </c>
      <c r="CB543" s="83">
        <f t="shared" si="2661"/>
        <v>0.93947250499029566</v>
      </c>
      <c r="CC543" s="83">
        <f t="shared" si="2662"/>
        <v>0.93391005201638766</v>
      </c>
      <c r="CD543" s="83">
        <f t="shared" si="2552"/>
        <v>0.9439813783274128</v>
      </c>
      <c r="CE543" s="83">
        <f t="shared" si="2553"/>
        <v>1.0107634539805506</v>
      </c>
      <c r="CF543" s="83">
        <f t="shared" si="2554"/>
        <v>0.97975192268107336</v>
      </c>
      <c r="CG543" s="84">
        <f t="shared" si="2574"/>
        <v>1.0988546072078738</v>
      </c>
      <c r="CH543" s="84">
        <f t="shared" si="2663"/>
        <v>1.0988545107763847</v>
      </c>
      <c r="CI543" s="9"/>
      <c r="CJ543" s="84">
        <f t="shared" si="2575"/>
        <v>0.95414187845153664</v>
      </c>
      <c r="CK543" s="26"/>
      <c r="CL543" s="87">
        <f t="shared" si="2556"/>
        <v>0.98744504135784661</v>
      </c>
      <c r="CM543" s="87">
        <f t="shared" si="2576"/>
        <v>1.8065562780130984E-3</v>
      </c>
      <c r="CN543" s="92">
        <f t="shared" si="2577"/>
        <v>1</v>
      </c>
      <c r="CO543" s="92">
        <f t="shared" si="2578"/>
        <v>1</v>
      </c>
      <c r="CP543" s="5">
        <f t="shared" si="2557"/>
        <v>1</v>
      </c>
      <c r="CQ543" s="91">
        <f t="shared" si="2558"/>
        <v>1</v>
      </c>
      <c r="CR543" s="37">
        <f t="shared" si="2646"/>
        <v>1.0988546072078738</v>
      </c>
      <c r="CS543">
        <f t="shared" si="2560"/>
        <v>0.95414187845153664</v>
      </c>
      <c r="CT543" s="84">
        <f t="shared" si="2561"/>
        <v>0.98933101166797321</v>
      </c>
      <c r="CU543" s="205"/>
      <c r="CV543" s="244"/>
      <c r="CW543" s="5"/>
      <c r="CX543" s="26">
        <f t="shared" si="2668"/>
        <v>0.22858955927747071</v>
      </c>
      <c r="CY543" s="26">
        <f t="shared" si="2669"/>
        <v>0.17779861136224764</v>
      </c>
      <c r="CZ543" s="26">
        <f t="shared" si="2670"/>
        <v>0.3204344542333501</v>
      </c>
      <c r="DA543" s="26">
        <f t="shared" si="2664"/>
        <v>0.27317737512693141</v>
      </c>
      <c r="DB543" s="26"/>
      <c r="DC543">
        <f t="shared" si="2582"/>
        <v>0.99999999999999989</v>
      </c>
      <c r="DE543" s="26">
        <f t="shared" si="2596"/>
        <v>0.22458443718348109</v>
      </c>
      <c r="DF543" s="26">
        <f t="shared" si="2597"/>
        <v>0.17586656518410629</v>
      </c>
      <c r="DG543" s="26">
        <f t="shared" si="2598"/>
        <v>0.32369644025746713</v>
      </c>
      <c r="DH543" s="26">
        <f t="shared" si="2599"/>
        <v>0.27580259063793355</v>
      </c>
      <c r="DI543" s="26"/>
      <c r="DJ543" s="26">
        <f t="shared" si="2600"/>
        <v>0.99995003326298804</v>
      </c>
      <c r="DK543" s="26"/>
      <c r="DL543" s="26">
        <f t="shared" si="2601"/>
        <v>0.22459565949573315</v>
      </c>
      <c r="DM543" s="26">
        <f t="shared" si="2602"/>
        <v>0.17587535310162161</v>
      </c>
      <c r="DN543" s="26">
        <f t="shared" si="2603"/>
        <v>0.32371261512057431</v>
      </c>
      <c r="DO543" s="26">
        <f t="shared" si="2604"/>
        <v>0.27581637228207095</v>
      </c>
      <c r="DP543" s="26"/>
      <c r="DQ543" s="26">
        <f t="shared" si="2605"/>
        <v>1</v>
      </c>
      <c r="DR543" s="26"/>
      <c r="DS543" s="26"/>
      <c r="DT543" s="26">
        <f t="shared" si="2606"/>
        <v>2.2581060298501151E-2</v>
      </c>
      <c r="DU543" s="26">
        <f t="shared" si="2607"/>
        <v>1.5382999134371284E-3</v>
      </c>
      <c r="DV543" s="26">
        <f t="shared" si="2608"/>
        <v>-5.0443278444961773E-3</v>
      </c>
      <c r="DW543" s="26">
        <f t="shared" si="2609"/>
        <v>-3.6729902349705294E-2</v>
      </c>
      <c r="DX543" s="26"/>
      <c r="DZ543" s="26">
        <f t="shared" si="2622"/>
        <v>0.99359910972962384</v>
      </c>
      <c r="EA543" s="26">
        <f t="shared" si="2610"/>
        <v>0.82255545837427579</v>
      </c>
      <c r="EB543" s="26">
        <f t="shared" si="2563"/>
        <v>0.98933101166797321</v>
      </c>
      <c r="ED543" s="26">
        <f t="shared" si="2583"/>
        <v>5.6399321905717297E-3</v>
      </c>
      <c r="EE543" s="26">
        <f t="shared" si="2584"/>
        <v>1.3117119364735438E-2</v>
      </c>
      <c r="EF543" s="26">
        <f t="shared" si="2585"/>
        <v>-2.2414864930744471E-2</v>
      </c>
      <c r="EG543" s="26">
        <f t="shared" si="2586"/>
        <v>1.0395764743472922E-2</v>
      </c>
      <c r="EH543" s="26"/>
      <c r="EJ543" s="26">
        <f t="shared" si="2587"/>
        <v>0.99918536186210405</v>
      </c>
      <c r="EK543" s="26">
        <f t="shared" si="2611"/>
        <v>0.8000893880366482</v>
      </c>
      <c r="EL543" s="26">
        <f t="shared" si="2665"/>
        <v>0.9439813783274128</v>
      </c>
      <c r="EM543" s="26">
        <v>0.90863784455006114</v>
      </c>
      <c r="EN543" s="26"/>
      <c r="EO543" s="26">
        <f t="shared" si="2612"/>
        <v>-4.0994619366998388E-3</v>
      </c>
      <c r="EP543" s="26">
        <f t="shared" si="2613"/>
        <v>-2.8187222112022723E-3</v>
      </c>
      <c r="EQ543" s="26">
        <f t="shared" si="2614"/>
        <v>-9.8464208729579662E-3</v>
      </c>
      <c r="ER543" s="26">
        <f t="shared" si="2615"/>
        <v>-4.0631061072224993E-2</v>
      </c>
      <c r="EU543" s="26">
        <f t="shared" si="2616"/>
        <v>0.98431374358968371</v>
      </c>
      <c r="EV543" s="26">
        <f t="shared" si="2617"/>
        <v>0.82176562899972228</v>
      </c>
      <c r="EW543" s="26">
        <f t="shared" si="2647"/>
        <v>0.97975192268107336</v>
      </c>
      <c r="EX543" s="26"/>
      <c r="EY543" s="26">
        <f t="shared" si="2588"/>
        <v>3.054478936803013E-2</v>
      </c>
      <c r="EZ543" s="26">
        <f t="shared" si="2589"/>
        <v>8.8180017920870667E-3</v>
      </c>
      <c r="FA543" s="26">
        <f t="shared" si="2590"/>
        <v>7.2970690607320598E-3</v>
      </c>
      <c r="FB543" s="26">
        <f t="shared" si="2591"/>
        <v>3.9011587225198634E-3</v>
      </c>
      <c r="FC543" s="26"/>
      <c r="FD543" s="26"/>
      <c r="FE543" s="26">
        <f t="shared" si="2618"/>
        <v>1.011919733550229</v>
      </c>
      <c r="FF543" s="26">
        <f t="shared" si="2619"/>
        <v>1.0159425051756337</v>
      </c>
      <c r="FG543" s="26">
        <f t="shared" si="2666"/>
        <v>1.0107634539805506</v>
      </c>
      <c r="FI543" s="366">
        <f>[11]Residential_Total_LMDI_UtilAdj!AF57</f>
        <v>0.99828547734422646</v>
      </c>
      <c r="FJ543" s="366">
        <f>[10]Total_Commercial_LMDI_UtilAdj!AF57</f>
        <v>0.99816959656101156</v>
      </c>
      <c r="FK543" s="366">
        <f>[12]Industrial_Total_LMDI_UtilAdj!AF57</f>
        <v>0.99896330769693287</v>
      </c>
      <c r="FL543" s="253">
        <v>1</v>
      </c>
      <c r="FM543" s="253"/>
      <c r="FN543" s="369">
        <f t="shared" si="2651"/>
        <v>-3.8642671328291862E-3</v>
      </c>
      <c r="FO543" s="369">
        <f t="shared" si="2652"/>
        <v>-4.4609796674477363E-3</v>
      </c>
      <c r="FP543" s="369">
        <f t="shared" si="2653"/>
        <v>-2.4951158365146935E-3</v>
      </c>
      <c r="FQ543">
        <f t="shared" si="2650"/>
        <v>0</v>
      </c>
      <c r="FS543" s="26">
        <f t="shared" si="2641"/>
        <v>0.99754284927723358</v>
      </c>
      <c r="FT543" s="26">
        <f t="shared" si="2642"/>
        <v>0.98525398928455343</v>
      </c>
      <c r="FU543" s="37">
        <f t="shared" si="2643"/>
        <v>0.99902419324879455</v>
      </c>
      <c r="FW543" s="26">
        <f t="shared" si="2568"/>
        <v>1.1766170718516933</v>
      </c>
      <c r="FY543" s="8">
        <f t="shared" si="2621"/>
        <v>42</v>
      </c>
      <c r="FZ543" t="b">
        <f t="shared" si="2594"/>
        <v>0</v>
      </c>
    </row>
    <row r="544" spans="1:182" x14ac:dyDescent="0.2">
      <c r="A544" t="s">
        <v>1072</v>
      </c>
      <c r="B544" s="364">
        <f t="shared" si="2595"/>
        <v>1992</v>
      </c>
      <c r="C544" s="42">
        <f t="shared" si="2671"/>
        <v>17355.252</v>
      </c>
      <c r="D544" s="42">
        <f t="shared" si="2671"/>
        <v>13441.235000000001</v>
      </c>
      <c r="E544" s="42">
        <f t="shared" si="2671"/>
        <v>32512.944</v>
      </c>
      <c r="F544" s="42">
        <f t="shared" si="2671"/>
        <v>22415.098000000002</v>
      </c>
      <c r="G544" s="42"/>
      <c r="H544" s="42">
        <f t="shared" si="2542"/>
        <v>85724.528999999995</v>
      </c>
      <c r="I544" s="364"/>
      <c r="J544" s="364"/>
      <c r="K544" s="525"/>
      <c r="L544" s="42">
        <f t="shared" si="2623"/>
        <v>17328.416258463414</v>
      </c>
      <c r="M544" s="42">
        <f t="shared" si="2654"/>
        <v>13538.270377816887</v>
      </c>
      <c r="N544" s="42">
        <f t="shared" si="2672"/>
        <v>24757.779625496405</v>
      </c>
      <c r="O544" s="42">
        <f t="shared" si="2672"/>
        <v>21475.306000916215</v>
      </c>
      <c r="P544" s="42"/>
      <c r="Q544" s="42">
        <f t="shared" si="2626"/>
        <v>77099.772262692917</v>
      </c>
      <c r="R544" s="27"/>
      <c r="S544" s="27"/>
      <c r="T544" s="51">
        <f t="shared" si="2627"/>
        <v>0.99845373944805949</v>
      </c>
      <c r="U544" s="51">
        <f t="shared" si="2628"/>
        <v>1.0072192308085446</v>
      </c>
      <c r="V544" s="51">
        <f t="shared" si="2629"/>
        <v>0.76147455688714027</v>
      </c>
      <c r="W544" s="51">
        <f t="shared" si="2630"/>
        <v>0.95807325941275001</v>
      </c>
      <c r="X544" s="51"/>
      <c r="Y544" s="51">
        <f t="shared" si="2631"/>
        <v>0.89938986147935462</v>
      </c>
      <c r="Z544" s="218"/>
      <c r="AA544" s="231">
        <f t="shared" si="2632"/>
        <v>94777.984433479316</v>
      </c>
      <c r="AB544" s="231">
        <f t="shared" si="2655"/>
        <v>65568.531836796683</v>
      </c>
      <c r="AC544" s="231">
        <f t="shared" si="2673"/>
        <v>2071.4640718987794</v>
      </c>
      <c r="AD544" s="277">
        <f t="shared" si="2673"/>
        <v>1.1743557038455561</v>
      </c>
      <c r="AE544" s="23"/>
      <c r="AF544" s="42">
        <f t="shared" si="2656"/>
        <v>9684.9</v>
      </c>
      <c r="AI544" s="267">
        <f t="shared" si="2657"/>
        <v>182.83166034856441</v>
      </c>
      <c r="AJ544" s="267">
        <f t="shared" si="2658"/>
        <v>206.47511845338113</v>
      </c>
      <c r="AK544" s="267">
        <f t="shared" si="2634"/>
        <v>11.951826711048154</v>
      </c>
      <c r="AL544" s="51">
        <f t="shared" si="2659"/>
        <v>18.28688354864968</v>
      </c>
      <c r="AO544" s="34">
        <f t="shared" si="2660"/>
        <v>7.9608227511582896</v>
      </c>
      <c r="AP544" s="34">
        <f t="shared" si="2667"/>
        <v>8.8513592293157384</v>
      </c>
      <c r="AR544" s="26">
        <f t="shared" si="2635"/>
        <v>0.99115341739045137</v>
      </c>
      <c r="AS544" s="26">
        <f t="shared" si="2570"/>
        <v>1.0461072821995967</v>
      </c>
      <c r="AT544" s="26">
        <f t="shared" si="2644"/>
        <v>0.96598643493006631</v>
      </c>
      <c r="AU544" s="26">
        <f t="shared" si="2645"/>
        <v>0.94348609126372329</v>
      </c>
      <c r="AV544" s="26"/>
      <c r="AW544" s="26">
        <f t="shared" si="2636"/>
        <v>0.91400106234766476</v>
      </c>
      <c r="AZ544" s="34">
        <f t="shared" si="2637"/>
        <v>9.7861603561708765</v>
      </c>
      <c r="BA544" s="34">
        <f t="shared" si="2571"/>
        <v>6.7701816060874851</v>
      </c>
      <c r="BB544" s="34">
        <f t="shared" si="2638"/>
        <v>0.21388595358741747</v>
      </c>
      <c r="BC544" s="34">
        <f t="shared" si="2572"/>
        <v>1.2125635823246044E-4</v>
      </c>
      <c r="BE544" s="26"/>
      <c r="BF544" s="26"/>
      <c r="BG544" s="26"/>
      <c r="BI544" s="258">
        <f>[11]Residential_Total_LMDI_UtilAdj!AG58</f>
        <v>0.97976565163611307</v>
      </c>
      <c r="BJ544" s="258">
        <f>[10]Total_Commercial_LMDI_UtilAdj!AG58</f>
        <v>1.0669810733146787</v>
      </c>
      <c r="BK544" s="258">
        <f>[12]Industrial_Total_LMDI_UtilAdj!AG58</f>
        <v>0.98625810135464032</v>
      </c>
      <c r="BL544" s="258">
        <f t="shared" si="2639"/>
        <v>0.91685612668643213</v>
      </c>
      <c r="BM544" s="364"/>
      <c r="BO544" s="51">
        <f>[11]Residential_Total_LMDI_UtilAdj!AE58</f>
        <v>1.0163306513550154</v>
      </c>
      <c r="BP544" s="258">
        <f>[10]Total_Commercial_LMDI_UtilAdj!AE58</f>
        <v>0.98558745451304874</v>
      </c>
      <c r="BQ544" s="258">
        <f>[12]Industrial_Total_LMDI_UtilAdj!AE58</f>
        <v>0.98234212814191535</v>
      </c>
      <c r="BR544" s="258">
        <f t="shared" si="2640"/>
        <v>1.0290448673485257</v>
      </c>
      <c r="BS544" s="364"/>
      <c r="CA544" s="83">
        <f t="shared" si="2573"/>
        <v>1.2180578787840675</v>
      </c>
      <c r="CB544" s="83">
        <f t="shared" si="2661"/>
        <v>0.92197341713750725</v>
      </c>
      <c r="CC544" s="83">
        <f t="shared" si="2662"/>
        <v>0.91400106234766476</v>
      </c>
      <c r="CD544" s="83">
        <f t="shared" si="2552"/>
        <v>0.93407487631573372</v>
      </c>
      <c r="CE544" s="83">
        <f t="shared" si="2553"/>
        <v>1.0033752366882875</v>
      </c>
      <c r="CF544" s="83">
        <f t="shared" si="2554"/>
        <v>0.97800731009405617</v>
      </c>
      <c r="CG544" s="84">
        <f t="shared" si="2574"/>
        <v>1.1133062589690887</v>
      </c>
      <c r="CH544" s="84">
        <f t="shared" si="2663"/>
        <v>1.1133061952095809</v>
      </c>
      <c r="CI544" s="9"/>
      <c r="CJ544" s="84">
        <f t="shared" si="2575"/>
        <v>0.9372276001078822</v>
      </c>
      <c r="CK544" s="26"/>
      <c r="CL544" s="87">
        <f t="shared" si="2556"/>
        <v>0.94498222175365043</v>
      </c>
      <c r="CM544" s="87">
        <f t="shared" si="2576"/>
        <v>1.7183017458742989E-3</v>
      </c>
      <c r="CN544" s="92">
        <f t="shared" si="2577"/>
        <v>1</v>
      </c>
      <c r="CO544" s="92">
        <f t="shared" si="2578"/>
        <v>1</v>
      </c>
      <c r="CP544" s="5">
        <f t="shared" si="2557"/>
        <v>1</v>
      </c>
      <c r="CQ544" s="91">
        <f t="shared" si="2558"/>
        <v>1</v>
      </c>
      <c r="CR544" s="37">
        <f t="shared" si="2646"/>
        <v>1.1133062589690887</v>
      </c>
      <c r="CS544">
        <f t="shared" si="2560"/>
        <v>0.9372276001078822</v>
      </c>
      <c r="CT544" s="84">
        <f t="shared" si="2561"/>
        <v>0.97850941666770175</v>
      </c>
      <c r="CU544" s="205"/>
      <c r="CV544" s="244"/>
      <c r="CW544" s="5"/>
      <c r="CX544" s="26">
        <f t="shared" si="2668"/>
        <v>0.22475314452839568</v>
      </c>
      <c r="CY544" s="26">
        <f t="shared" si="2669"/>
        <v>0.17559416818625018</v>
      </c>
      <c r="CZ544" s="26">
        <f t="shared" si="2670"/>
        <v>0.32111352470850568</v>
      </c>
      <c r="DA544" s="26">
        <f t="shared" si="2664"/>
        <v>0.27853916257684846</v>
      </c>
      <c r="DB544" s="26"/>
      <c r="DC544">
        <f t="shared" si="2582"/>
        <v>1</v>
      </c>
      <c r="DE544" s="26">
        <f t="shared" si="2596"/>
        <v>0.22666594085330588</v>
      </c>
      <c r="DF544" s="26">
        <f t="shared" si="2597"/>
        <v>0.1766940978861925</v>
      </c>
      <c r="DG544" s="26">
        <f t="shared" si="2598"/>
        <v>0.32077386967296501</v>
      </c>
      <c r="DH544" s="26">
        <f t="shared" si="2599"/>
        <v>0.27584958399085691</v>
      </c>
      <c r="DI544" s="26"/>
      <c r="DJ544" s="26">
        <f t="shared" si="2600"/>
        <v>0.9999834924033203</v>
      </c>
      <c r="DK544" s="26"/>
      <c r="DL544" s="26">
        <f t="shared" si="2601"/>
        <v>0.22666968262500617</v>
      </c>
      <c r="DM544" s="26">
        <f t="shared" si="2602"/>
        <v>0.17669701472924615</v>
      </c>
      <c r="DN544" s="26">
        <f t="shared" si="2603"/>
        <v>0.32077916496604353</v>
      </c>
      <c r="DO544" s="26">
        <f t="shared" si="2604"/>
        <v>0.27585413767970413</v>
      </c>
      <c r="DP544" s="26"/>
      <c r="DQ544" s="26">
        <f t="shared" si="2605"/>
        <v>1</v>
      </c>
      <c r="DR544" s="26"/>
      <c r="DS544" s="26"/>
      <c r="DT544" s="26">
        <f t="shared" si="2606"/>
        <v>-2.0320186017744889E-2</v>
      </c>
      <c r="DU544" s="26">
        <f t="shared" si="2607"/>
        <v>-8.7835937021385705E-3</v>
      </c>
      <c r="DV544" s="26">
        <f t="shared" si="2608"/>
        <v>-1.6557775653687823E-2</v>
      </c>
      <c r="DW544" s="26">
        <f t="shared" si="2609"/>
        <v>1.7068288258979018E-3</v>
      </c>
      <c r="DX544" s="26"/>
      <c r="DZ544" s="26">
        <f t="shared" si="2622"/>
        <v>0.98906170445215635</v>
      </c>
      <c r="EA544" s="26">
        <f t="shared" si="2610"/>
        <v>0.81355810366608594</v>
      </c>
      <c r="EB544" s="26">
        <f t="shared" si="2563"/>
        <v>0.97850941666770175</v>
      </c>
      <c r="ED544" s="26">
        <f t="shared" si="2583"/>
        <v>-1.8153623147396884E-2</v>
      </c>
      <c r="EE544" s="26">
        <f t="shared" si="2584"/>
        <v>-2.5240845151879344E-2</v>
      </c>
      <c r="EF544" s="26">
        <f t="shared" si="2585"/>
        <v>-2.8736444650284331E-3</v>
      </c>
      <c r="EG544" s="26">
        <f t="shared" si="2586"/>
        <v>-3.8178654041810976E-3</v>
      </c>
      <c r="EH544" s="26"/>
      <c r="EJ544" s="26">
        <f t="shared" si="2587"/>
        <v>0.98950561712432106</v>
      </c>
      <c r="EK544" s="26">
        <f t="shared" si="2611"/>
        <v>0.79169294366382392</v>
      </c>
      <c r="EL544" s="26">
        <f t="shared" si="2665"/>
        <v>0.93407487631573372</v>
      </c>
      <c r="EM544" s="26">
        <v>0.89553167883440254</v>
      </c>
      <c r="EN544" s="26"/>
      <c r="EO544" s="26">
        <f t="shared" si="2612"/>
        <v>-1.2481610064744611E-2</v>
      </c>
      <c r="EP544" s="26">
        <f t="shared" si="2613"/>
        <v>8.7860799450885357E-3</v>
      </c>
      <c r="EQ544" s="26">
        <f t="shared" si="2614"/>
        <v>-1.3233018365095179E-3</v>
      </c>
      <c r="ER544" s="26">
        <f t="shared" si="2615"/>
        <v>-2.9377411274448184E-4</v>
      </c>
      <c r="EU544" s="26">
        <f t="shared" si="2616"/>
        <v>0.99821933231603865</v>
      </c>
      <c r="EV544" s="26">
        <f t="shared" si="2617"/>
        <v>0.82030233750037229</v>
      </c>
      <c r="EW544" s="26">
        <f t="shared" si="2647"/>
        <v>0.97800731009405617</v>
      </c>
      <c r="EX544" s="26"/>
      <c r="EY544" s="26">
        <f t="shared" si="2588"/>
        <v>-4.911750577035438E-3</v>
      </c>
      <c r="EZ544" s="26">
        <f t="shared" si="2589"/>
        <v>-1.4161860076614003E-2</v>
      </c>
      <c r="FA544" s="26">
        <f t="shared" si="2590"/>
        <v>-1.3319313406391711E-2</v>
      </c>
      <c r="FB544" s="26">
        <f t="shared" si="2591"/>
        <v>2.000602938641907E-3</v>
      </c>
      <c r="FC544" s="26"/>
      <c r="FD544" s="26"/>
      <c r="FE544" s="26">
        <f t="shared" si="2618"/>
        <v>0.99269045861999961</v>
      </c>
      <c r="FF544" s="26">
        <f t="shared" si="2619"/>
        <v>1.0085164313943511</v>
      </c>
      <c r="FG544" s="26">
        <f t="shared" si="2666"/>
        <v>1.0033752366882875</v>
      </c>
      <c r="FI544" s="366">
        <f>[11]Residential_Total_LMDI_UtilAdj!AF58</f>
        <v>0.99536794171803944</v>
      </c>
      <c r="FJ544" s="366">
        <f>[10]Total_Commercial_LMDI_UtilAdj!AF58</f>
        <v>0.9947738100540745</v>
      </c>
      <c r="FK544" s="366">
        <f>[12]Industrial_Total_LMDI_UtilAdj!AF58</f>
        <v>0.99705186881067953</v>
      </c>
      <c r="FL544" s="253">
        <v>1</v>
      </c>
      <c r="FM544" s="253"/>
      <c r="FN544" s="369">
        <f t="shared" si="2651"/>
        <v>-2.9268253759651298E-3</v>
      </c>
      <c r="FO544" s="369">
        <f t="shared" si="2652"/>
        <v>-3.4078135706132715E-3</v>
      </c>
      <c r="FP544" s="369">
        <f t="shared" si="2653"/>
        <v>-1.9152554480003862E-3</v>
      </c>
      <c r="FQ544">
        <f t="shared" si="2650"/>
        <v>0</v>
      </c>
      <c r="FS544" s="26">
        <f t="shared" si="2641"/>
        <v>0.99812181888667484</v>
      </c>
      <c r="FT544" s="26">
        <f t="shared" si="2642"/>
        <v>0.98340350385005093</v>
      </c>
      <c r="FU544" s="37">
        <f t="shared" si="2643"/>
        <v>0.99714784487727981</v>
      </c>
      <c r="FW544" s="26">
        <f t="shared" si="2568"/>
        <v>1.2180578787840675</v>
      </c>
      <c r="FY544" s="8">
        <f t="shared" si="2621"/>
        <v>43</v>
      </c>
      <c r="FZ544" t="b">
        <f t="shared" si="2594"/>
        <v>0</v>
      </c>
    </row>
    <row r="545" spans="1:182" x14ac:dyDescent="0.2">
      <c r="A545" t="s">
        <v>1072</v>
      </c>
      <c r="B545" s="364">
        <f t="shared" si="2595"/>
        <v>1993</v>
      </c>
      <c r="C545" s="42">
        <f t="shared" si="2671"/>
        <v>18212.099999999999</v>
      </c>
      <c r="D545" s="42">
        <f t="shared" si="2671"/>
        <v>13817.02</v>
      </c>
      <c r="E545" s="42">
        <f t="shared" si="2671"/>
        <v>32559.173999999999</v>
      </c>
      <c r="F545" s="42">
        <f t="shared" si="2671"/>
        <v>22670.767</v>
      </c>
      <c r="G545" s="42"/>
      <c r="H545" s="42">
        <f t="shared" si="2542"/>
        <v>87259.060999999987</v>
      </c>
      <c r="I545" s="364"/>
      <c r="J545" s="364"/>
      <c r="K545" s="525"/>
      <c r="L545" s="42">
        <f t="shared" si="2623"/>
        <v>18205.495738087004</v>
      </c>
      <c r="M545" s="42">
        <f t="shared" si="2654"/>
        <v>13850.325541368282</v>
      </c>
      <c r="N545" s="42">
        <f t="shared" si="2672"/>
        <v>25369.228170300321</v>
      </c>
      <c r="O545" s="42">
        <f t="shared" si="2672"/>
        <v>22098.895706006624</v>
      </c>
      <c r="P545" s="42"/>
      <c r="Q545" s="42">
        <f t="shared" si="2626"/>
        <v>79523.945155762223</v>
      </c>
      <c r="R545" s="27"/>
      <c r="S545" s="27"/>
      <c r="T545" s="51">
        <f t="shared" si="2627"/>
        <v>0.99963736955579008</v>
      </c>
      <c r="U545" s="51">
        <f t="shared" si="2628"/>
        <v>1.0024104721110834</v>
      </c>
      <c r="V545" s="51">
        <f t="shared" si="2629"/>
        <v>0.77917296582217721</v>
      </c>
      <c r="W545" s="51">
        <f t="shared" si="2630"/>
        <v>0.97477494722638292</v>
      </c>
      <c r="X545" s="51"/>
      <c r="Y545" s="51">
        <f t="shared" si="2631"/>
        <v>0.91135458305885542</v>
      </c>
      <c r="Z545" s="218"/>
      <c r="AA545" s="231">
        <f t="shared" si="2632"/>
        <v>96416.439816278726</v>
      </c>
      <c r="AB545" s="231">
        <f t="shared" si="2655"/>
        <v>66152.652187145024</v>
      </c>
      <c r="AC545" s="231">
        <f t="shared" si="2673"/>
        <v>2108.1054005159981</v>
      </c>
      <c r="AD545" s="277">
        <f t="shared" si="2673"/>
        <v>1.1928861897247303</v>
      </c>
      <c r="AE545" s="23"/>
      <c r="AF545" s="42">
        <f t="shared" si="2656"/>
        <v>9951.5</v>
      </c>
      <c r="AI545" s="267">
        <f t="shared" si="2657"/>
        <v>188.82148908191931</v>
      </c>
      <c r="AJ545" s="267">
        <f t="shared" si="2658"/>
        <v>209.36916485503687</v>
      </c>
      <c r="AK545" s="267">
        <f t="shared" si="2634"/>
        <v>12.034136511433788</v>
      </c>
      <c r="AL545" s="51">
        <f t="shared" si="2659"/>
        <v>18.525569242365155</v>
      </c>
      <c r="AO545" s="34">
        <f t="shared" si="2660"/>
        <v>7.9911516008402979</v>
      </c>
      <c r="AP545" s="34">
        <f t="shared" si="2667"/>
        <v>8.7684330000502424</v>
      </c>
      <c r="AR545" s="26">
        <f t="shared" si="2635"/>
        <v>1.0236250320294573</v>
      </c>
      <c r="AS545" s="26">
        <f t="shared" si="2570"/>
        <v>1.0607699836353592</v>
      </c>
      <c r="AT545" s="26">
        <f t="shared" si="2644"/>
        <v>0.97263898709272656</v>
      </c>
      <c r="AU545" s="26">
        <f t="shared" si="2645"/>
        <v>0.95580074463837172</v>
      </c>
      <c r="AV545" s="26"/>
      <c r="AW545" s="26">
        <f t="shared" si="2636"/>
        <v>0.91748318997387091</v>
      </c>
      <c r="AZ545" s="34">
        <f t="shared" si="2637"/>
        <v>9.6886338558286411</v>
      </c>
      <c r="BA545" s="34">
        <f t="shared" si="2571"/>
        <v>6.6475056209762373</v>
      </c>
      <c r="BB545" s="34">
        <f t="shared" si="2638"/>
        <v>0.21183795412912607</v>
      </c>
      <c r="BC545" s="34">
        <f t="shared" si="2572"/>
        <v>1.1986998841629204E-4</v>
      </c>
      <c r="BE545" s="26"/>
      <c r="BF545" s="26"/>
      <c r="BG545" s="26"/>
      <c r="BI545" s="258">
        <f>[11]Residential_Total_LMDI_UtilAdj!AG59</f>
        <v>0.96150799500261508</v>
      </c>
      <c r="BJ545" s="258">
        <f>[10]Total_Commercial_LMDI_UtilAdj!AG59</f>
        <v>1.0620626192809239</v>
      </c>
      <c r="BK545" s="258">
        <f>[12]Industrial_Total_LMDI_UtilAdj!AG59</f>
        <v>0.99061599442891812</v>
      </c>
      <c r="BL545" s="258">
        <f t="shared" si="2639"/>
        <v>0.92060839513039872</v>
      </c>
      <c r="BM545" s="364"/>
      <c r="BO545" s="51">
        <f>[11]Residential_Total_LMDI_UtilAdj!AE59</f>
        <v>1.0688743293048835</v>
      </c>
      <c r="BP545" s="258">
        <f>[10]Total_Commercial_LMDI_UtilAdj!AE59</f>
        <v>1.0032769365079817</v>
      </c>
      <c r="BQ545" s="258">
        <f>[12]Industrial_Total_LMDI_UtilAdj!AE59</f>
        <v>0.98434566151779834</v>
      </c>
      <c r="BR545" s="258">
        <f t="shared" si="2640"/>
        <v>1.0382272741527496</v>
      </c>
      <c r="BS545" s="364"/>
      <c r="CA545" s="83">
        <f t="shared" si="2573"/>
        <v>1.251587830614632</v>
      </c>
      <c r="CB545" s="83">
        <f t="shared" si="2661"/>
        <v>0.91333567269787186</v>
      </c>
      <c r="CC545" s="83">
        <f t="shared" si="2662"/>
        <v>0.91748318997387091</v>
      </c>
      <c r="CD545" s="83">
        <f t="shared" si="2552"/>
        <v>0.92316503123319471</v>
      </c>
      <c r="CE545" s="83">
        <f t="shared" si="2553"/>
        <v>1.0212613515551425</v>
      </c>
      <c r="CF545" s="83">
        <f t="shared" si="2554"/>
        <v>0.97553849213864585</v>
      </c>
      <c r="CG545" s="84">
        <f t="shared" si="2574"/>
        <v>1.1483109011092272</v>
      </c>
      <c r="CH545" s="84">
        <f t="shared" si="2663"/>
        <v>1.1483107953647893</v>
      </c>
      <c r="CI545" s="9"/>
      <c r="CJ545" s="84">
        <f t="shared" si="2575"/>
        <v>0.94279276750565777</v>
      </c>
      <c r="CK545" s="26"/>
      <c r="CL545" s="87">
        <f t="shared" si="2556"/>
        <v>1.0094415062777073</v>
      </c>
      <c r="CM545" s="87">
        <f t="shared" si="2576"/>
        <v>1.635443307072949E-3</v>
      </c>
      <c r="CN545" s="92">
        <f t="shared" si="2577"/>
        <v>1</v>
      </c>
      <c r="CO545" s="92">
        <f t="shared" si="2578"/>
        <v>1</v>
      </c>
      <c r="CP545" s="5">
        <f t="shared" si="2557"/>
        <v>1</v>
      </c>
      <c r="CQ545" s="91">
        <f t="shared" si="2558"/>
        <v>1</v>
      </c>
      <c r="CR545" s="37">
        <f t="shared" si="2646"/>
        <v>1.1483109011092272</v>
      </c>
      <c r="CS545">
        <f t="shared" si="2560"/>
        <v>0.94279276750565777</v>
      </c>
      <c r="CT545" s="84">
        <f t="shared" si="2561"/>
        <v>0.99384525944214497</v>
      </c>
      <c r="CU545" s="205"/>
      <c r="CV545" s="244"/>
      <c r="CW545" s="5"/>
      <c r="CX545" s="26">
        <f t="shared" si="2668"/>
        <v>0.2289309930792317</v>
      </c>
      <c r="CY545" s="26">
        <f t="shared" si="2669"/>
        <v>0.17416547323249471</v>
      </c>
      <c r="CZ545" s="26">
        <f t="shared" si="2670"/>
        <v>0.3190137023585794</v>
      </c>
      <c r="DA545" s="26">
        <f t="shared" si="2664"/>
        <v>0.2778898313296943</v>
      </c>
      <c r="DB545" s="26"/>
      <c r="DC545">
        <f t="shared" si="2582"/>
        <v>1</v>
      </c>
      <c r="DE545" s="26">
        <f t="shared" si="2596"/>
        <v>0.2268356565550759</v>
      </c>
      <c r="DF545" s="26">
        <f t="shared" si="2597"/>
        <v>0.17487884805171941</v>
      </c>
      <c r="DG545" s="26">
        <f t="shared" si="2598"/>
        <v>0.32006246551526069</v>
      </c>
      <c r="DH545" s="26">
        <f t="shared" si="2599"/>
        <v>0.27821437066245247</v>
      </c>
      <c r="DI545" s="26"/>
      <c r="DJ545" s="26">
        <f t="shared" si="2600"/>
        <v>0.99999134078450846</v>
      </c>
      <c r="DK545" s="26"/>
      <c r="DL545" s="26">
        <f t="shared" si="2601"/>
        <v>0.22683762079091591</v>
      </c>
      <c r="DM545" s="26">
        <f t="shared" si="2602"/>
        <v>0.17488036237846249</v>
      </c>
      <c r="DN545" s="26">
        <f t="shared" si="2603"/>
        <v>0.32006523702911949</v>
      </c>
      <c r="DO545" s="26">
        <f t="shared" si="2604"/>
        <v>0.27821677980150211</v>
      </c>
      <c r="DP545" s="26"/>
      <c r="DQ545" s="26">
        <f t="shared" si="2605"/>
        <v>1</v>
      </c>
      <c r="DR545" s="26"/>
      <c r="DS545" s="26"/>
      <c r="DT545" s="26">
        <f t="shared" si="2606"/>
        <v>3.2236225845896166E-2</v>
      </c>
      <c r="DU545" s="26">
        <f t="shared" si="2607"/>
        <v>1.3919119451703627E-2</v>
      </c>
      <c r="DV545" s="26">
        <f t="shared" si="2608"/>
        <v>6.8631910014316467E-3</v>
      </c>
      <c r="DW545" s="26">
        <f t="shared" si="2609"/>
        <v>1.2967842156098227E-2</v>
      </c>
      <c r="DX545" s="26"/>
      <c r="DZ545" s="26">
        <f t="shared" si="2622"/>
        <v>1.0156726573226749</v>
      </c>
      <c r="EA545" s="26">
        <f t="shared" si="2610"/>
        <v>0.82630872103692965</v>
      </c>
      <c r="EB545" s="26">
        <f t="shared" si="2563"/>
        <v>0.99384525944214497</v>
      </c>
      <c r="ED545" s="26">
        <f t="shared" si="2583"/>
        <v>-1.0015748003476014E-2</v>
      </c>
      <c r="EE545" s="26">
        <f t="shared" si="2584"/>
        <v>-1.8286221975950555E-2</v>
      </c>
      <c r="EF545" s="26">
        <f t="shared" si="2585"/>
        <v>-9.6213307251732955E-3</v>
      </c>
      <c r="EG545" s="26">
        <f t="shared" si="2586"/>
        <v>-1.1499241889900695E-2</v>
      </c>
      <c r="EH545" s="26"/>
      <c r="EJ545" s="26">
        <f t="shared" si="2587"/>
        <v>0.98832016002231993</v>
      </c>
      <c r="EK545" s="26">
        <f t="shared" si="2611"/>
        <v>0.78244609677037202</v>
      </c>
      <c r="EL545" s="26">
        <f t="shared" si="2665"/>
        <v>0.92316503123319471</v>
      </c>
      <c r="EM545" s="26">
        <v>0.88669755763001878</v>
      </c>
      <c r="EN545" s="26"/>
      <c r="EO545" s="26">
        <f t="shared" si="2612"/>
        <v>-1.8810531955097954E-2</v>
      </c>
      <c r="EP545" s="26">
        <f t="shared" si="2613"/>
        <v>-4.6203493151731213E-3</v>
      </c>
      <c r="EQ545" s="26">
        <f t="shared" si="2614"/>
        <v>4.4088797993875311E-3</v>
      </c>
      <c r="ER545" s="26">
        <f t="shared" si="2615"/>
        <v>4.0841862416899164E-3</v>
      </c>
      <c r="EU545" s="26">
        <f t="shared" si="2616"/>
        <v>0.99747566513058794</v>
      </c>
      <c r="EV545" s="26">
        <f t="shared" si="2617"/>
        <v>0.81823161970635994</v>
      </c>
      <c r="EW545" s="26">
        <f t="shared" si="2647"/>
        <v>0.97553849213864585</v>
      </c>
      <c r="EX545" s="26"/>
      <c r="EY545" s="26">
        <f t="shared" si="2588"/>
        <v>5.0407325558327901E-2</v>
      </c>
      <c r="EZ545" s="26">
        <f t="shared" si="2589"/>
        <v>1.7788994117677263E-2</v>
      </c>
      <c r="FA545" s="26">
        <f t="shared" si="2590"/>
        <v>2.037470390084561E-3</v>
      </c>
      <c r="FB545" s="26">
        <f t="shared" si="2591"/>
        <v>8.8836559144087352E-3</v>
      </c>
      <c r="FC545" s="26"/>
      <c r="FD545" s="26"/>
      <c r="FE545" s="26">
        <f t="shared" si="2618"/>
        <v>1.0178259480729157</v>
      </c>
      <c r="FF545" s="26">
        <f t="shared" si="2619"/>
        <v>1.0264941929310691</v>
      </c>
      <c r="FG545" s="26">
        <f t="shared" si="2666"/>
        <v>1.0212613515551425</v>
      </c>
      <c r="FI545" s="366">
        <f>[11]Residential_Total_LMDI_UtilAdj!AF59</f>
        <v>0.99600461560650377</v>
      </c>
      <c r="FJ545" s="366">
        <f>[10]Total_Commercial_LMDI_UtilAdj!AF59</f>
        <v>0.99552064278467145</v>
      </c>
      <c r="FK545" s="366">
        <f>[12]Industrial_Total_LMDI_UtilAdj!AF59</f>
        <v>0.99746767585929164</v>
      </c>
      <c r="FL545" s="253">
        <v>1</v>
      </c>
      <c r="FM545" s="253"/>
      <c r="FN545" s="369">
        <f t="shared" si="2651"/>
        <v>6.3943224266684896E-4</v>
      </c>
      <c r="FO545" s="369">
        <f t="shared" si="2652"/>
        <v>7.5047464919965063E-4</v>
      </c>
      <c r="FP545" s="369">
        <f t="shared" si="2653"/>
        <v>4.169495914413576E-4</v>
      </c>
      <c r="FQ545">
        <f t="shared" si="2650"/>
        <v>0</v>
      </c>
      <c r="FS545" s="26">
        <f t="shared" si="2641"/>
        <v>1.0004098255925762</v>
      </c>
      <c r="FT545" s="26">
        <f t="shared" si="2642"/>
        <v>0.98380652777375777</v>
      </c>
      <c r="FU545" s="37">
        <f t="shared" si="2643"/>
        <v>0.99755650158369269</v>
      </c>
      <c r="FW545" s="26">
        <f t="shared" si="2568"/>
        <v>1.251587830614632</v>
      </c>
      <c r="FY545" s="8">
        <f t="shared" si="2621"/>
        <v>44</v>
      </c>
      <c r="FZ545" t="b">
        <f t="shared" si="2594"/>
        <v>0</v>
      </c>
    </row>
    <row r="546" spans="1:182" x14ac:dyDescent="0.2">
      <c r="A546" t="s">
        <v>1072</v>
      </c>
      <c r="B546" s="364">
        <f t="shared" si="2595"/>
        <v>1994</v>
      </c>
      <c r="C546" s="42">
        <f t="shared" si="2671"/>
        <v>18110.760999999999</v>
      </c>
      <c r="D546" s="42">
        <f t="shared" si="2671"/>
        <v>14097.404</v>
      </c>
      <c r="E546" s="42">
        <f t="shared" si="2671"/>
        <v>33462.078000000001</v>
      </c>
      <c r="F546" s="42">
        <f t="shared" si="2671"/>
        <v>23318.688999999998</v>
      </c>
      <c r="G546" s="42"/>
      <c r="H546" s="42">
        <f t="shared" si="2542"/>
        <v>88988.932000000001</v>
      </c>
      <c r="I546" s="364"/>
      <c r="J546" s="364"/>
      <c r="K546" s="525"/>
      <c r="L546" s="42">
        <f t="shared" si="2623"/>
        <v>18091.964</v>
      </c>
      <c r="M546" s="42">
        <f t="shared" si="2654"/>
        <v>14102.914296945382</v>
      </c>
      <c r="N546" s="42">
        <f t="shared" si="2672"/>
        <v>25942.211917205139</v>
      </c>
      <c r="O546" s="42">
        <f t="shared" si="2672"/>
        <v>22826.119434761531</v>
      </c>
      <c r="P546" s="42"/>
      <c r="Q546" s="42">
        <f t="shared" si="2626"/>
        <v>80963.209648912045</v>
      </c>
      <c r="R546" s="27"/>
      <c r="S546" s="27"/>
      <c r="T546" s="51">
        <f t="shared" si="2627"/>
        <v>0.99896210877058123</v>
      </c>
      <c r="U546" s="51">
        <f t="shared" si="2628"/>
        <v>1.0003908731668172</v>
      </c>
      <c r="V546" s="51">
        <f t="shared" si="2629"/>
        <v>0.77527199348483788</v>
      </c>
      <c r="W546" s="51">
        <f t="shared" si="2630"/>
        <v>0.97887661843946427</v>
      </c>
      <c r="X546" s="51"/>
      <c r="Y546" s="51">
        <f t="shared" si="2631"/>
        <v>0.90981212864665062</v>
      </c>
      <c r="Z546" s="218"/>
      <c r="AA546" s="231">
        <f t="shared" si="2632"/>
        <v>97755.46657101551</v>
      </c>
      <c r="AB546" s="231">
        <f t="shared" si="2655"/>
        <v>66811.294146901753</v>
      </c>
      <c r="AC546" s="231">
        <f t="shared" si="2673"/>
        <v>2257.4337824762156</v>
      </c>
      <c r="AD546" s="277">
        <f t="shared" si="2673"/>
        <v>1.2351947387718127</v>
      </c>
      <c r="AE546" s="23"/>
      <c r="AF546" s="42">
        <f t="shared" si="2656"/>
        <v>10352.4</v>
      </c>
      <c r="AI546" s="267">
        <f t="shared" si="2657"/>
        <v>185.07368062999217</v>
      </c>
      <c r="AJ546" s="267">
        <f t="shared" si="2658"/>
        <v>211.08578238189057</v>
      </c>
      <c r="AK546" s="267">
        <f t="shared" si="2634"/>
        <v>11.491903823973391</v>
      </c>
      <c r="AL546" s="51">
        <f t="shared" si="2659"/>
        <v>18.479773851253732</v>
      </c>
      <c r="AO546" s="34">
        <f t="shared" si="2660"/>
        <v>7.8207188332089226</v>
      </c>
      <c r="AP546" s="34">
        <f t="shared" si="2667"/>
        <v>8.5959711757660067</v>
      </c>
      <c r="AR546" s="26">
        <f t="shared" si="2635"/>
        <v>1.00330769121567</v>
      </c>
      <c r="AS546" s="26">
        <f t="shared" si="2570"/>
        <v>1.0694672354352102</v>
      </c>
      <c r="AT546" s="26">
        <f t="shared" si="2644"/>
        <v>0.9288139356319125</v>
      </c>
      <c r="AU546" s="26">
        <f t="shared" si="2645"/>
        <v>0.95343799570727794</v>
      </c>
      <c r="AV546" s="26"/>
      <c r="AW546" s="26">
        <f t="shared" si="2636"/>
        <v>0.89791539710330803</v>
      </c>
      <c r="AZ546" s="34">
        <f t="shared" si="2637"/>
        <v>9.4427829847200186</v>
      </c>
      <c r="BA546" s="34">
        <f t="shared" si="2571"/>
        <v>6.4537009917412149</v>
      </c>
      <c r="BB546" s="34">
        <f t="shared" si="2638"/>
        <v>0.21805897979948763</v>
      </c>
      <c r="BC546" s="34">
        <f t="shared" si="2572"/>
        <v>1.1931481963330365E-4</v>
      </c>
      <c r="BE546" s="26"/>
      <c r="BF546" s="26"/>
      <c r="BG546" s="26"/>
      <c r="BI546" s="258">
        <f>[11]Residential_Total_LMDI_UtilAdj!AG60</f>
        <v>0.95920122500943483</v>
      </c>
      <c r="BJ546" s="258">
        <f>[10]Total_Commercial_LMDI_UtilAdj!AG60</f>
        <v>1.0829362613059073</v>
      </c>
      <c r="BK546" s="258">
        <f>[12]Industrial_Total_LMDI_UtilAdj!AG60</f>
        <v>0.97033056019188502</v>
      </c>
      <c r="BL546" s="258">
        <f t="shared" si="2639"/>
        <v>0.91767019977469066</v>
      </c>
      <c r="BM546" s="364"/>
      <c r="BO546" s="51">
        <f>[11]Residential_Total_LMDI_UtilAdj!AE60</f>
        <v>1.0553644676185423</v>
      </c>
      <c r="BP546" s="258">
        <f>[10]Total_Commercial_LMDI_UtilAdj!AE60</f>
        <v>0.99772805842170642</v>
      </c>
      <c r="BQ546" s="258">
        <f>[12]Industrial_Total_LMDI_UtilAdj!AE60</f>
        <v>0.96268702140063023</v>
      </c>
      <c r="BR546" s="258">
        <f t="shared" si="2640"/>
        <v>1.0389767434328463</v>
      </c>
      <c r="BS546" s="364"/>
      <c r="CA546" s="83">
        <f t="shared" si="2573"/>
        <v>1.3020085271220334</v>
      </c>
      <c r="CB546" s="83">
        <f t="shared" si="2661"/>
        <v>0.89537174045405565</v>
      </c>
      <c r="CC546" s="83">
        <f t="shared" si="2662"/>
        <v>0.89791539710330803</v>
      </c>
      <c r="CD546" s="83">
        <f t="shared" si="2552"/>
        <v>0.92038804029249388</v>
      </c>
      <c r="CE546" s="83">
        <f t="shared" si="2553"/>
        <v>1.0103370197913644</v>
      </c>
      <c r="CF546" s="83">
        <f t="shared" si="2554"/>
        <v>0.97100007642687558</v>
      </c>
      <c r="CG546" s="84">
        <f t="shared" si="2574"/>
        <v>1.1690936479006317</v>
      </c>
      <c r="CH546" s="84">
        <f t="shared" si="2663"/>
        <v>1.1690935036626737</v>
      </c>
      <c r="CI546" s="9"/>
      <c r="CJ546" s="84">
        <f t="shared" si="2575"/>
        <v>0.9299021096807325</v>
      </c>
      <c r="CK546" s="26"/>
      <c r="CL546" s="87">
        <f t="shared" si="2556"/>
        <v>0.95021701612324994</v>
      </c>
      <c r="CM546" s="87">
        <f t="shared" si="2576"/>
        <v>1.5855400400350233E-3</v>
      </c>
      <c r="CN546" s="92">
        <f t="shared" si="2577"/>
        <v>1</v>
      </c>
      <c r="CO546" s="92">
        <f t="shared" si="2578"/>
        <v>1</v>
      </c>
      <c r="CP546" s="5">
        <f t="shared" si="2557"/>
        <v>1</v>
      </c>
      <c r="CQ546" s="91">
        <f t="shared" si="2558"/>
        <v>1</v>
      </c>
      <c r="CR546" s="37">
        <f t="shared" si="2646"/>
        <v>1.1690936479006317</v>
      </c>
      <c r="CS546">
        <f t="shared" si="2560"/>
        <v>0.9299021096807325</v>
      </c>
      <c r="CT546" s="84">
        <f t="shared" si="2561"/>
        <v>0.97558351238240271</v>
      </c>
      <c r="CU546" s="205"/>
      <c r="CV546" s="244"/>
      <c r="CW546" s="5"/>
      <c r="CX546" s="26">
        <f t="shared" si="2668"/>
        <v>0.22345907577594551</v>
      </c>
      <c r="CY546" s="26">
        <f t="shared" si="2669"/>
        <v>0.1741891700946776</v>
      </c>
      <c r="CZ546" s="26">
        <f t="shared" si="2670"/>
        <v>0.3204197564511172</v>
      </c>
      <c r="DA546" s="26">
        <f t="shared" si="2664"/>
        <v>0.28193199767825977</v>
      </c>
      <c r="DB546" s="26"/>
      <c r="DC546">
        <f t="shared" si="2582"/>
        <v>1</v>
      </c>
      <c r="DE546" s="26">
        <f t="shared" si="2596"/>
        <v>0.22618400300092087</v>
      </c>
      <c r="DF546" s="26">
        <f t="shared" si="2597"/>
        <v>0.17417732139484352</v>
      </c>
      <c r="DG546" s="26">
        <f t="shared" si="2598"/>
        <v>0.31971621410738194</v>
      </c>
      <c r="DH546" s="26">
        <f t="shared" si="2599"/>
        <v>0.27990605005868774</v>
      </c>
      <c r="DI546" s="26"/>
      <c r="DJ546" s="26">
        <f t="shared" si="2600"/>
        <v>0.99998358856183411</v>
      </c>
      <c r="DK546" s="26"/>
      <c r="DL546" s="26">
        <f t="shared" si="2601"/>
        <v>0.22618771506662058</v>
      </c>
      <c r="DM546" s="26">
        <f t="shared" si="2602"/>
        <v>0.17418017994209636</v>
      </c>
      <c r="DN546" s="26">
        <f t="shared" si="2603"/>
        <v>0.31972146119637268</v>
      </c>
      <c r="DO546" s="26">
        <f t="shared" si="2604"/>
        <v>0.27991064379491037</v>
      </c>
      <c r="DP546" s="26"/>
      <c r="DQ546" s="26">
        <f t="shared" si="2605"/>
        <v>1</v>
      </c>
      <c r="DR546" s="26"/>
      <c r="DS546" s="26"/>
      <c r="DT546" s="26">
        <f t="shared" si="2606"/>
        <v>-2.0048047060253406E-2</v>
      </c>
      <c r="DU546" s="26">
        <f t="shared" si="2607"/>
        <v>8.1655695874130376E-3</v>
      </c>
      <c r="DV546" s="26">
        <f t="shared" si="2608"/>
        <v>-4.6104548418441284E-2</v>
      </c>
      <c r="DW546" s="26">
        <f t="shared" si="2609"/>
        <v>-2.4750703904573047E-3</v>
      </c>
      <c r="DX546" s="26"/>
      <c r="DZ546" s="26">
        <f t="shared" si="2622"/>
        <v>0.98162516057077853</v>
      </c>
      <c r="EA546" s="26">
        <f t="shared" si="2610"/>
        <v>0.81112543096891077</v>
      </c>
      <c r="EB546" s="26">
        <f t="shared" si="2563"/>
        <v>0.97558351238240271</v>
      </c>
      <c r="ED546" s="26">
        <f t="shared" si="2583"/>
        <v>-2.5702686599208841E-2</v>
      </c>
      <c r="EE546" s="26">
        <f t="shared" si="2584"/>
        <v>-2.9587926293939203E-2</v>
      </c>
      <c r="EF546" s="26">
        <f t="shared" si="2585"/>
        <v>2.8943960657171246E-2</v>
      </c>
      <c r="EG546" s="26">
        <f t="shared" si="2586"/>
        <v>-4.6421826243832334E-3</v>
      </c>
      <c r="EH546" s="26"/>
      <c r="EJ546" s="26">
        <f t="shared" si="2587"/>
        <v>0.99699188027411378</v>
      </c>
      <c r="EK546" s="26">
        <f t="shared" si="2611"/>
        <v>0.78009240523223444</v>
      </c>
      <c r="EL546" s="26">
        <f t="shared" si="2665"/>
        <v>0.92038804029249388</v>
      </c>
      <c r="EM546" s="26">
        <v>0.88624805928601624</v>
      </c>
      <c r="EN546" s="26"/>
      <c r="EO546" s="26">
        <f t="shared" si="2612"/>
        <v>-2.4019993013422464E-3</v>
      </c>
      <c r="EP546" s="26">
        <f t="shared" si="2613"/>
        <v>1.9463227837579911E-2</v>
      </c>
      <c r="EQ546" s="26">
        <f t="shared" si="2614"/>
        <v>-2.0690169080191841E-2</v>
      </c>
      <c r="ER546" s="26">
        <f t="shared" si="2615"/>
        <v>-3.1966839693584972E-3</v>
      </c>
      <c r="EU546" s="26">
        <f t="shared" si="2616"/>
        <v>0.99534778407172753</v>
      </c>
      <c r="EV546" s="26">
        <f t="shared" si="2617"/>
        <v>0.81442502953214579</v>
      </c>
      <c r="EW546" s="26">
        <f t="shared" si="2647"/>
        <v>0.97100007642687558</v>
      </c>
      <c r="EX546" s="26"/>
      <c r="EY546" s="26">
        <f t="shared" si="2588"/>
        <v>-1.271989181111393E-2</v>
      </c>
      <c r="EZ546" s="26">
        <f t="shared" si="2589"/>
        <v>-5.5461054056554285E-3</v>
      </c>
      <c r="FA546" s="26">
        <f t="shared" si="2590"/>
        <v>-2.2248762162147821E-2</v>
      </c>
      <c r="FB546" s="26">
        <f t="shared" si="2591"/>
        <v>7.2161357890132311E-4</v>
      </c>
      <c r="FC546" s="26"/>
      <c r="FD546" s="26"/>
      <c r="FE546" s="26">
        <f t="shared" si="2618"/>
        <v>0.98930309881291101</v>
      </c>
      <c r="FF546" s="26">
        <f t="shared" si="2619"/>
        <v>1.0155138859801649</v>
      </c>
      <c r="FG546" s="26">
        <f t="shared" si="2666"/>
        <v>1.0103370197913644</v>
      </c>
      <c r="FI546" s="366">
        <f>[11]Residential_Total_LMDI_UtilAdj!AF60</f>
        <v>0.99111020675366057</v>
      </c>
      <c r="FJ546" s="366">
        <f>[10]Total_Commercial_LMDI_UtilAdj!AF60</f>
        <v>0.9898112877673898</v>
      </c>
      <c r="FK546" s="366">
        <f>[12]Industrial_Total_LMDI_UtilAdj!AF60</f>
        <v>0.99431516496683148</v>
      </c>
      <c r="FL546" s="253">
        <v>1</v>
      </c>
      <c r="FM546" s="253"/>
      <c r="FN546" s="369">
        <f t="shared" si="2651"/>
        <v>-4.9261559477969952E-3</v>
      </c>
      <c r="FO546" s="369">
        <f t="shared" si="2652"/>
        <v>-5.7515528445113689E-3</v>
      </c>
      <c r="FP546" s="369">
        <f t="shared" si="2653"/>
        <v>-3.1655193129722578E-3</v>
      </c>
      <c r="FQ546">
        <f t="shared" si="2650"/>
        <v>0</v>
      </c>
      <c r="FS546" s="26">
        <f t="shared" si="2641"/>
        <v>0.99687676056399144</v>
      </c>
      <c r="FT546" s="26">
        <f t="shared" si="2642"/>
        <v>0.98073386442881216</v>
      </c>
      <c r="FU546" s="37">
        <f t="shared" si="2643"/>
        <v>0.99444089377829981</v>
      </c>
      <c r="FW546" s="26">
        <f t="shared" si="2568"/>
        <v>1.3020085271220334</v>
      </c>
      <c r="FY546" s="8">
        <f t="shared" si="2621"/>
        <v>45</v>
      </c>
      <c r="FZ546" t="b">
        <f t="shared" si="2594"/>
        <v>0</v>
      </c>
    </row>
    <row r="547" spans="1:182" x14ac:dyDescent="0.2">
      <c r="A547" t="s">
        <v>1072</v>
      </c>
      <c r="B547" s="364">
        <f t="shared" si="2595"/>
        <v>1995</v>
      </c>
      <c r="C547" s="42">
        <f t="shared" si="2671"/>
        <v>18517.170999999998</v>
      </c>
      <c r="D547" s="42">
        <f t="shared" si="2671"/>
        <v>14690.03</v>
      </c>
      <c r="E547" s="42">
        <f t="shared" si="2671"/>
        <v>33908.453000000001</v>
      </c>
      <c r="F547" s="42">
        <f t="shared" si="2671"/>
        <v>23811.902999999998</v>
      </c>
      <c r="G547" s="42"/>
      <c r="H547" s="42">
        <f t="shared" si="2542"/>
        <v>90927.557000000001</v>
      </c>
      <c r="I547" s="364"/>
      <c r="J547" s="364"/>
      <c r="K547" s="525"/>
      <c r="L547" s="42">
        <f t="shared" si="2623"/>
        <v>18506.7937437281</v>
      </c>
      <c r="M547" s="42">
        <f t="shared" si="2654"/>
        <v>14557.699478553335</v>
      </c>
      <c r="N547" s="42">
        <f t="shared" si="2672"/>
        <v>26542.89770038626</v>
      </c>
      <c r="O547" s="42">
        <f t="shared" si="2672"/>
        <v>23360.511648450978</v>
      </c>
      <c r="P547" s="42"/>
      <c r="Q547" s="42">
        <f t="shared" si="2626"/>
        <v>82967.90257111867</v>
      </c>
      <c r="R547" s="27"/>
      <c r="S547" s="27"/>
      <c r="T547" s="51">
        <f t="shared" si="2627"/>
        <v>0.99943958738233296</v>
      </c>
      <c r="U547" s="51">
        <f t="shared" si="2628"/>
        <v>0.99099181407752979</v>
      </c>
      <c r="V547" s="51">
        <f t="shared" si="2629"/>
        <v>0.78278114605777682</v>
      </c>
      <c r="W547" s="51">
        <f t="shared" si="2630"/>
        <v>0.98104345748640831</v>
      </c>
      <c r="X547" s="51"/>
      <c r="Y547" s="51">
        <f t="shared" si="2631"/>
        <v>0.91246158269839661</v>
      </c>
      <c r="Z547" s="218"/>
      <c r="AA547" s="231">
        <f t="shared" si="2632"/>
        <v>99155.636506323688</v>
      </c>
      <c r="AB547" s="231">
        <f t="shared" si="2655"/>
        <v>67618.803117271193</v>
      </c>
      <c r="AC547" s="231">
        <f t="shared" si="2673"/>
        <v>2278.8996830459823</v>
      </c>
      <c r="AD547" s="277">
        <f t="shared" si="2673"/>
        <v>1.2729457228931913</v>
      </c>
      <c r="AE547" s="23"/>
      <c r="AF547" s="42">
        <f t="shared" si="2656"/>
        <v>10630.3</v>
      </c>
      <c r="AI547" s="267">
        <f t="shared" si="2657"/>
        <v>186.64389031023791</v>
      </c>
      <c r="AJ547" s="267">
        <f t="shared" si="2658"/>
        <v>215.29070032940302</v>
      </c>
      <c r="AK547" s="267">
        <f t="shared" si="2634"/>
        <v>11.647242701314946</v>
      </c>
      <c r="AL547" s="51">
        <f t="shared" si="2659"/>
        <v>18.351537876537634</v>
      </c>
      <c r="AO547" s="34">
        <f t="shared" si="2660"/>
        <v>7.8048505283123406</v>
      </c>
      <c r="AP547" s="34">
        <f t="shared" si="2667"/>
        <v>8.5536209702454311</v>
      </c>
      <c r="AR547" s="26">
        <f t="shared" si="2635"/>
        <v>1.011819995308014</v>
      </c>
      <c r="AS547" s="26">
        <f t="shared" si="2570"/>
        <v>1.0907714745071821</v>
      </c>
      <c r="AT547" s="26">
        <f t="shared" si="2644"/>
        <v>0.9413689409843996</v>
      </c>
      <c r="AU547" s="26">
        <f t="shared" si="2645"/>
        <v>0.94682184056950325</v>
      </c>
      <c r="AV547" s="26"/>
      <c r="AW547" s="26">
        <f t="shared" si="2636"/>
        <v>0.89609351914087976</v>
      </c>
      <c r="AZ547" s="34">
        <f t="shared" si="2637"/>
        <v>9.3276423531155004</v>
      </c>
      <c r="BA547" s="34">
        <f t="shared" si="2571"/>
        <v>6.3609496549741023</v>
      </c>
      <c r="BB547" s="34">
        <f t="shared" si="2638"/>
        <v>0.21437773939079635</v>
      </c>
      <c r="BC547" s="34">
        <f t="shared" si="2572"/>
        <v>1.1974692368918952E-4</v>
      </c>
      <c r="BE547" s="26"/>
      <c r="BF547" s="26"/>
      <c r="BG547" s="26"/>
      <c r="BI547" s="258">
        <f>[11]Residential_Total_LMDI_UtilAdj!AG61</f>
        <v>0.94522767808135721</v>
      </c>
      <c r="BJ547" s="258">
        <f>[10]Total_Commercial_LMDI_UtilAdj!AG61</f>
        <v>1.0945244765338105</v>
      </c>
      <c r="BK547" s="258">
        <f>[12]Industrial_Total_LMDI_UtilAdj!AG61</f>
        <v>0.97505190559711918</v>
      </c>
      <c r="BL547" s="258">
        <f t="shared" si="2639"/>
        <v>0.91250666836907246</v>
      </c>
      <c r="BM547" s="364"/>
      <c r="BO547" s="51">
        <f>[11]Residential_Total_LMDI_UtilAdj!AE61</f>
        <v>1.0758235133103868</v>
      </c>
      <c r="BP547" s="258">
        <f>[10]Total_Commercial_LMDI_UtilAdj!AE61</f>
        <v>1.0022777987549267</v>
      </c>
      <c r="BQ547" s="258">
        <f>[12]Industrial_Total_LMDI_UtilAdj!AE61</f>
        <v>0.96857041700380186</v>
      </c>
      <c r="BR547" s="258">
        <f t="shared" si="2640"/>
        <v>1.037605393352097</v>
      </c>
      <c r="BS547" s="364"/>
      <c r="CA547" s="83">
        <f t="shared" si="2573"/>
        <v>1.3369596659581691</v>
      </c>
      <c r="CB547" s="83">
        <f t="shared" si="2661"/>
        <v>0.89096046725988209</v>
      </c>
      <c r="CC547" s="83">
        <f t="shared" si="2662"/>
        <v>0.89609351914087976</v>
      </c>
      <c r="CD547" s="83">
        <f t="shared" si="2552"/>
        <v>0.91150115409677401</v>
      </c>
      <c r="CE547" s="83">
        <f t="shared" si="2553"/>
        <v>1.0170889901450424</v>
      </c>
      <c r="CF547" s="83">
        <f t="shared" si="2554"/>
        <v>0.96959192281639173</v>
      </c>
      <c r="CG547" s="84">
        <f t="shared" si="2574"/>
        <v>1.1980410804644186</v>
      </c>
      <c r="CH547" s="84">
        <f t="shared" si="2663"/>
        <v>1.1980408920178711</v>
      </c>
      <c r="CI547" s="9"/>
      <c r="CJ547" s="84">
        <f t="shared" si="2575"/>
        <v>0.92707778833632859</v>
      </c>
      <c r="CK547" s="26"/>
      <c r="CL547" s="87">
        <f t="shared" si="2556"/>
        <v>0.98370564169482377</v>
      </c>
      <c r="CM547" s="87">
        <f t="shared" si="2576"/>
        <v>1.5231332403939134E-3</v>
      </c>
      <c r="CN547" s="92">
        <f t="shared" si="2577"/>
        <v>1</v>
      </c>
      <c r="CO547" s="92">
        <f t="shared" si="2578"/>
        <v>1</v>
      </c>
      <c r="CP547" s="5">
        <f t="shared" si="2557"/>
        <v>1</v>
      </c>
      <c r="CQ547" s="91">
        <f t="shared" si="2558"/>
        <v>1</v>
      </c>
      <c r="CR547" s="37">
        <f t="shared" si="2646"/>
        <v>1.1980410804644186</v>
      </c>
      <c r="CS547">
        <f t="shared" si="2560"/>
        <v>0.92707778833632859</v>
      </c>
      <c r="CT547" s="84">
        <f t="shared" si="2561"/>
        <v>0.98309641750134447</v>
      </c>
      <c r="CU547" s="205"/>
      <c r="CV547" s="244"/>
      <c r="CW547" s="5"/>
      <c r="CX547" s="26">
        <f t="shared" si="2668"/>
        <v>0.22305967934846119</v>
      </c>
      <c r="CY547" s="26">
        <f t="shared" si="2669"/>
        <v>0.17546182351753106</v>
      </c>
      <c r="CZ547" s="26">
        <f t="shared" si="2670"/>
        <v>0.31991766548074591</v>
      </c>
      <c r="DA547" s="26">
        <f t="shared" si="2664"/>
        <v>0.2815608316532619</v>
      </c>
      <c r="DB547" s="26"/>
      <c r="DC547">
        <f t="shared" si="2582"/>
        <v>1</v>
      </c>
      <c r="DE547" s="26">
        <f t="shared" si="2596"/>
        <v>0.22325931802101698</v>
      </c>
      <c r="DF547" s="26">
        <f t="shared" si="2597"/>
        <v>0.17482472477318764</v>
      </c>
      <c r="DG547" s="26">
        <f t="shared" si="2598"/>
        <v>0.3201686453506784</v>
      </c>
      <c r="DH547" s="26">
        <f t="shared" si="2599"/>
        <v>0.28174637391863827</v>
      </c>
      <c r="DI547" s="26"/>
      <c r="DJ547" s="26">
        <f t="shared" si="2600"/>
        <v>0.99999906206352129</v>
      </c>
      <c r="DK547" s="26"/>
      <c r="DL547" s="26">
        <f t="shared" si="2601"/>
        <v>0.22325952742427196</v>
      </c>
      <c r="DM547" s="26">
        <f t="shared" si="2602"/>
        <v>0.17482488874782817</v>
      </c>
      <c r="DN547" s="26">
        <f t="shared" si="2603"/>
        <v>0.32016894564881188</v>
      </c>
      <c r="DO547" s="26">
        <f t="shared" si="2604"/>
        <v>0.28174663817908796</v>
      </c>
      <c r="DP547" s="26"/>
      <c r="DQ547" s="26">
        <f t="shared" si="2605"/>
        <v>0.99999999999999989</v>
      </c>
      <c r="DR547" s="26"/>
      <c r="DS547" s="26"/>
      <c r="DT547" s="26">
        <f t="shared" si="2606"/>
        <v>8.4484519572999538E-3</v>
      </c>
      <c r="DU547" s="26">
        <f t="shared" si="2607"/>
        <v>1.9724606996987089E-2</v>
      </c>
      <c r="DV547" s="26">
        <f t="shared" si="2608"/>
        <v>1.3426701872941789E-2</v>
      </c>
      <c r="DW547" s="26">
        <f t="shared" si="2609"/>
        <v>-6.9634496778012691E-3</v>
      </c>
      <c r="DX547" s="26"/>
      <c r="DZ547" s="26">
        <f t="shared" si="2622"/>
        <v>1.0077009349005859</v>
      </c>
      <c r="EA547" s="26">
        <f t="shared" si="2610"/>
        <v>0.817371855109012</v>
      </c>
      <c r="EB547" s="26">
        <f t="shared" si="2563"/>
        <v>0.98309641750134447</v>
      </c>
      <c r="ED547" s="26">
        <f t="shared" si="2583"/>
        <v>-1.2268456758776856E-2</v>
      </c>
      <c r="EE547" s="26">
        <f t="shared" si="2584"/>
        <v>-1.4476080393000518E-2</v>
      </c>
      <c r="EF547" s="26">
        <f t="shared" si="2585"/>
        <v>-1.7025979398194734E-2</v>
      </c>
      <c r="EG547" s="26">
        <f t="shared" si="2586"/>
        <v>3.6150035589190936E-3</v>
      </c>
      <c r="EH547" s="26"/>
      <c r="EJ547" s="26">
        <f t="shared" si="2587"/>
        <v>0.99034441365307657</v>
      </c>
      <c r="EK547" s="26">
        <f t="shared" si="2611"/>
        <v>0.77256015565493541</v>
      </c>
      <c r="EL547" s="26">
        <f t="shared" si="2665"/>
        <v>0.91150115409677401</v>
      </c>
      <c r="EM547" s="26">
        <v>0.88873877675023238</v>
      </c>
      <c r="EN547" s="26"/>
      <c r="EO547" s="26">
        <f t="shared" si="2612"/>
        <v>-1.4675053166658177E-2</v>
      </c>
      <c r="EP547" s="26">
        <f t="shared" si="2613"/>
        <v>1.0643888480747586E-2</v>
      </c>
      <c r="EQ547" s="26">
        <f t="shared" si="2614"/>
        <v>4.8539089438747983E-3</v>
      </c>
      <c r="ER547" s="26">
        <f t="shared" si="2615"/>
        <v>-5.6426733349719347E-3</v>
      </c>
      <c r="EU547" s="26">
        <f t="shared" si="2616"/>
        <v>0.99854979042260672</v>
      </c>
      <c r="EV547" s="26">
        <f t="shared" si="2617"/>
        <v>0.81324394255424948</v>
      </c>
      <c r="EW547" s="26">
        <f t="shared" si="2647"/>
        <v>0.96959192281639173</v>
      </c>
      <c r="EX547" s="26"/>
      <c r="EY547" s="26">
        <f t="shared" si="2588"/>
        <v>1.920025299458759E-2</v>
      </c>
      <c r="EZ547" s="26">
        <f t="shared" si="2589"/>
        <v>4.5497348572524372E-3</v>
      </c>
      <c r="FA547" s="26">
        <f t="shared" si="2590"/>
        <v>6.0928322519258745E-3</v>
      </c>
      <c r="FB547" s="26">
        <f t="shared" si="2591"/>
        <v>-1.3207763428291213E-3</v>
      </c>
      <c r="FC547" s="26"/>
      <c r="FD547" s="26"/>
      <c r="FE547" s="26">
        <f t="shared" si="2618"/>
        <v>1.0066828891957975</v>
      </c>
      <c r="FF547" s="26">
        <f t="shared" si="2619"/>
        <v>1.0223004527569641</v>
      </c>
      <c r="FG547" s="26">
        <f t="shared" si="2666"/>
        <v>1.0170889901450424</v>
      </c>
      <c r="FI547" s="366">
        <f>[11]Residential_Total_LMDI_UtilAdj!AF61</f>
        <v>0.99500621950565571</v>
      </c>
      <c r="FJ547" s="366">
        <f>[10]Total_Commercial_LMDI_UtilAdj!AF61</f>
        <v>0.99430628222083928</v>
      </c>
      <c r="FK547" s="366">
        <f>[12]Industrial_Total_LMDI_UtilAdj!AF61</f>
        <v>0.99678419322922118</v>
      </c>
      <c r="FL547" s="253">
        <v>1</v>
      </c>
      <c r="FM547" s="253"/>
      <c r="FN547" s="369">
        <f t="shared" si="2651"/>
        <v>3.9232521293701226E-3</v>
      </c>
      <c r="FO547" s="369">
        <f t="shared" si="2652"/>
        <v>4.5309836589871987E-3</v>
      </c>
      <c r="FP547" s="369">
        <f t="shared" si="2653"/>
        <v>2.4800666202351974E-3</v>
      </c>
      <c r="FQ547">
        <f t="shared" si="2650"/>
        <v>0</v>
      </c>
      <c r="FS547" s="26">
        <f t="shared" si="2641"/>
        <v>1.0024651058347367</v>
      </c>
      <c r="FT547" s="26">
        <f t="shared" si="2642"/>
        <v>0.98315147720033946</v>
      </c>
      <c r="FU547" s="37">
        <f t="shared" si="2643"/>
        <v>0.99689229582785344</v>
      </c>
      <c r="FW547" s="26">
        <f t="shared" si="2568"/>
        <v>1.3369596659581691</v>
      </c>
      <c r="FY547" s="8">
        <f t="shared" si="2621"/>
        <v>46</v>
      </c>
      <c r="FZ547" t="b">
        <f t="shared" si="2594"/>
        <v>0</v>
      </c>
    </row>
    <row r="548" spans="1:182" x14ac:dyDescent="0.2">
      <c r="A548" t="s">
        <v>1072</v>
      </c>
      <c r="B548" s="364">
        <f t="shared" si="2595"/>
        <v>1996</v>
      </c>
      <c r="C548" s="42">
        <f t="shared" si="2671"/>
        <v>19502.447</v>
      </c>
      <c r="D548" s="42">
        <f t="shared" si="2671"/>
        <v>15172.043</v>
      </c>
      <c r="E548" s="42">
        <f t="shared" si="2671"/>
        <v>34836.385999999999</v>
      </c>
      <c r="F548" s="42">
        <f t="shared" si="2671"/>
        <v>24419.293000000001</v>
      </c>
      <c r="G548" s="42"/>
      <c r="H548" s="42">
        <f t="shared" si="2542"/>
        <v>93930.168999999994</v>
      </c>
      <c r="I548" s="364"/>
      <c r="J548" s="364"/>
      <c r="K548" s="525"/>
      <c r="L548" s="42">
        <f t="shared" si="2623"/>
        <v>19498.05822249745</v>
      </c>
      <c r="M548" s="42">
        <f t="shared" si="2654"/>
        <v>15039.594824009255</v>
      </c>
      <c r="N548" s="42">
        <f t="shared" si="2672"/>
        <v>26900.875730280291</v>
      </c>
      <c r="O548" s="42">
        <f t="shared" si="2672"/>
        <v>23927.582598620855</v>
      </c>
      <c r="P548" s="42"/>
      <c r="Q548" s="42">
        <f t="shared" si="2626"/>
        <v>85366.111375407854</v>
      </c>
      <c r="R548" s="27"/>
      <c r="S548" s="27"/>
      <c r="T548" s="51">
        <f t="shared" si="2627"/>
        <v>0.99977496272634148</v>
      </c>
      <c r="U548" s="51">
        <f t="shared" si="2628"/>
        <v>0.99127024778464279</v>
      </c>
      <c r="V548" s="51">
        <f t="shared" si="2629"/>
        <v>0.77220627106038764</v>
      </c>
      <c r="W548" s="51">
        <f t="shared" si="2630"/>
        <v>0.97986385595278513</v>
      </c>
      <c r="X548" s="51"/>
      <c r="Y548" s="51">
        <f t="shared" si="2631"/>
        <v>0.9088252718400609</v>
      </c>
      <c r="Z548" s="218"/>
      <c r="AA548" s="231">
        <f t="shared" si="2632"/>
        <v>99955.817933514249</v>
      </c>
      <c r="AB548" s="231">
        <f t="shared" si="2655"/>
        <v>68514.157016594836</v>
      </c>
      <c r="AC548" s="231">
        <f t="shared" si="2673"/>
        <v>2373.2013373794707</v>
      </c>
      <c r="AD548" s="277">
        <f t="shared" si="2673"/>
        <v>1.3079835736914913</v>
      </c>
      <c r="AE548" s="23"/>
      <c r="AF548" s="42">
        <f t="shared" si="2656"/>
        <v>11031.4</v>
      </c>
      <c r="AI548" s="267">
        <f t="shared" si="2657"/>
        <v>195.06676675355317</v>
      </c>
      <c r="AJ548" s="267">
        <f t="shared" si="2658"/>
        <v>219.51076213878702</v>
      </c>
      <c r="AK548" s="267">
        <f t="shared" si="2634"/>
        <v>11.33526907581499</v>
      </c>
      <c r="AL548" s="51">
        <f t="shared" si="2659"/>
        <v>18.293488603293849</v>
      </c>
      <c r="AO548" s="34">
        <f t="shared" si="2660"/>
        <v>7.7384657772728627</v>
      </c>
      <c r="AP548" s="34">
        <f t="shared" si="2667"/>
        <v>8.5148003879833922</v>
      </c>
      <c r="AR548" s="26">
        <f t="shared" si="2635"/>
        <v>1.0574814674793735</v>
      </c>
      <c r="AS548" s="26">
        <f t="shared" si="2570"/>
        <v>1.112152440035606</v>
      </c>
      <c r="AT548" s="26">
        <f t="shared" si="2644"/>
        <v>0.91615419368469742</v>
      </c>
      <c r="AU548" s="26">
        <f t="shared" si="2645"/>
        <v>0.94382686978797159</v>
      </c>
      <c r="AV548" s="26"/>
      <c r="AW548" s="26">
        <f t="shared" si="2636"/>
        <v>0.88847172741527713</v>
      </c>
      <c r="AZ548" s="34">
        <f t="shared" si="2637"/>
        <v>9.0610274247615212</v>
      </c>
      <c r="BA548" s="34">
        <f t="shared" si="2571"/>
        <v>6.210830630436285</v>
      </c>
      <c r="BB548" s="34">
        <f t="shared" si="2638"/>
        <v>0.2151314735554391</v>
      </c>
      <c r="BC548" s="34">
        <f t="shared" si="2572"/>
        <v>1.1856913661833415E-4</v>
      </c>
      <c r="BE548" s="26"/>
      <c r="BF548" s="26"/>
      <c r="BG548" s="26"/>
      <c r="BI548" s="258">
        <f>[11]Residential_Total_LMDI_UtilAdj!AG62</f>
        <v>0.97774502695520948</v>
      </c>
      <c r="BJ548" s="258">
        <f>[10]Total_Commercial_LMDI_UtilAdj!AG62</f>
        <v>1.1188039112271566</v>
      </c>
      <c r="BK548" s="258">
        <f>[12]Industrial_Total_LMDI_UtilAdj!AG62</f>
        <v>0.96814866829584612</v>
      </c>
      <c r="BL548" s="258">
        <f t="shared" si="2639"/>
        <v>0.90581959756709673</v>
      </c>
      <c r="BM548" s="364"/>
      <c r="BO548" s="51">
        <f>[11]Residential_Total_LMDI_UtilAdj!AE62</f>
        <v>1.0863790759776295</v>
      </c>
      <c r="BP548" s="258">
        <f>[10]Total_Commercial_LMDI_UtilAdj!AE62</f>
        <v>0.99911014084717109</v>
      </c>
      <c r="BQ548" s="258">
        <f>[12]Industrial_Total_LMDI_UtilAdj!AE62</f>
        <v>0.94901586823581352</v>
      </c>
      <c r="BR548" s="258">
        <f t="shared" si="2640"/>
        <v>1.0419589864504548</v>
      </c>
      <c r="BS548" s="364"/>
      <c r="CA548" s="83">
        <f t="shared" si="2573"/>
        <v>1.3874055162178818</v>
      </c>
      <c r="CB548" s="83">
        <f t="shared" si="2661"/>
        <v>0.88691684594070008</v>
      </c>
      <c r="CC548" s="83">
        <f t="shared" si="2662"/>
        <v>0.88847172741527713</v>
      </c>
      <c r="CD548" s="83">
        <f t="shared" si="2552"/>
        <v>0.90026150792045301</v>
      </c>
      <c r="CE548" s="83">
        <f t="shared" si="2553"/>
        <v>1.0133809644951108</v>
      </c>
      <c r="CF548" s="83">
        <f t="shared" si="2554"/>
        <v>0.97656888967979238</v>
      </c>
      <c r="CG548" s="84">
        <f t="shared" si="2574"/>
        <v>1.2326709806280833</v>
      </c>
      <c r="CH548" s="84">
        <f t="shared" si="2663"/>
        <v>1.2326705756195857</v>
      </c>
      <c r="CI548" s="9"/>
      <c r="CJ548" s="84">
        <f t="shared" si="2575"/>
        <v>0.91230787519425149</v>
      </c>
      <c r="CK548" s="26"/>
      <c r="CL548" s="87">
        <f t="shared" si="2556"/>
        <v>1.0169462403697389</v>
      </c>
      <c r="CM548" s="87">
        <f t="shared" si="2576"/>
        <v>1.4354984916574638E-3</v>
      </c>
      <c r="CN548" s="92">
        <f t="shared" si="2577"/>
        <v>1</v>
      </c>
      <c r="CO548" s="92">
        <f t="shared" si="2578"/>
        <v>1</v>
      </c>
      <c r="CP548" s="5">
        <f t="shared" si="2557"/>
        <v>1</v>
      </c>
      <c r="CQ548" s="91">
        <f t="shared" si="2558"/>
        <v>1</v>
      </c>
      <c r="CR548" s="37">
        <f t="shared" si="2646"/>
        <v>1.2326709806280833</v>
      </c>
      <c r="CS548">
        <f t="shared" si="2560"/>
        <v>0.91230787519425149</v>
      </c>
      <c r="CT548" s="84">
        <f t="shared" si="2561"/>
        <v>0.98690404909967766</v>
      </c>
      <c r="CU548" s="205"/>
      <c r="CV548" s="244"/>
      <c r="CW548" s="5"/>
      <c r="CX548" s="26">
        <f t="shared" si="2668"/>
        <v>0.22840513534407544</v>
      </c>
      <c r="CY548" s="26">
        <f t="shared" si="2669"/>
        <v>0.17617757892087654</v>
      </c>
      <c r="CZ548" s="26">
        <f t="shared" si="2670"/>
        <v>0.31512359292061953</v>
      </c>
      <c r="DA548" s="26">
        <f t="shared" si="2664"/>
        <v>0.28029369281442845</v>
      </c>
      <c r="DB548" s="26"/>
      <c r="DC548">
        <f t="shared" si="2582"/>
        <v>1</v>
      </c>
      <c r="DE548" s="26">
        <f t="shared" si="2596"/>
        <v>0.22572185836320671</v>
      </c>
      <c r="DF548" s="26">
        <f t="shared" si="2597"/>
        <v>0.17581945840115623</v>
      </c>
      <c r="DG548" s="26">
        <f t="shared" si="2598"/>
        <v>0.31751459718289349</v>
      </c>
      <c r="DH548" s="26">
        <f t="shared" si="2599"/>
        <v>0.28092678594121828</v>
      </c>
      <c r="DI548" s="26"/>
      <c r="DJ548" s="26">
        <f t="shared" si="2600"/>
        <v>0.99998269988847466</v>
      </c>
      <c r="DK548" s="26"/>
      <c r="DL548" s="26">
        <f t="shared" si="2601"/>
        <v>0.22572576344408843</v>
      </c>
      <c r="DM548" s="26">
        <f t="shared" si="2602"/>
        <v>0.17582250015001749</v>
      </c>
      <c r="DN548" s="26">
        <f t="shared" si="2603"/>
        <v>0.31752009031586748</v>
      </c>
      <c r="DO548" s="26">
        <f t="shared" si="2604"/>
        <v>0.28093164609002663</v>
      </c>
      <c r="DP548" s="26"/>
      <c r="DQ548" s="26">
        <f t="shared" si="2605"/>
        <v>1</v>
      </c>
      <c r="DR548" s="26"/>
      <c r="DS548" s="26"/>
      <c r="DT548" s="26">
        <f t="shared" si="2606"/>
        <v>4.4139422147047108E-2</v>
      </c>
      <c r="DU548" s="26">
        <f t="shared" si="2607"/>
        <v>1.9412052132030011E-2</v>
      </c>
      <c r="DV548" s="26">
        <f t="shared" si="2608"/>
        <v>-2.7150451829875313E-2</v>
      </c>
      <c r="DW548" s="26">
        <f t="shared" si="2609"/>
        <v>-3.1681964717025579E-3</v>
      </c>
      <c r="DX548" s="26"/>
      <c r="DZ548" s="26">
        <f t="shared" si="2622"/>
        <v>1.0038731008785595</v>
      </c>
      <c r="EA548" s="26">
        <f t="shared" si="2610"/>
        <v>0.82053761875914455</v>
      </c>
      <c r="EB548" s="26">
        <f t="shared" si="2563"/>
        <v>0.98690404909967766</v>
      </c>
      <c r="ED548" s="26">
        <f t="shared" si="2583"/>
        <v>-2.8999771737879296E-2</v>
      </c>
      <c r="EE548" s="26">
        <f t="shared" si="2584"/>
        <v>-2.388303911042684E-2</v>
      </c>
      <c r="EF548" s="26">
        <f t="shared" si="2585"/>
        <v>3.5097498058400309E-3</v>
      </c>
      <c r="EG548" s="26">
        <f t="shared" si="2586"/>
        <v>-9.884324694335412E-3</v>
      </c>
      <c r="EH548" s="26"/>
      <c r="EJ548" s="26">
        <f t="shared" si="2587"/>
        <v>0.98766908179347435</v>
      </c>
      <c r="EK548" s="26">
        <f t="shared" si="2611"/>
        <v>0.76303377956593366</v>
      </c>
      <c r="EL548" s="26">
        <f t="shared" si="2665"/>
        <v>0.90026150792045301</v>
      </c>
      <c r="EM548" s="26">
        <v>0.87741098487337266</v>
      </c>
      <c r="EN548" s="26"/>
      <c r="EO548" s="26">
        <f t="shared" si="2612"/>
        <v>3.3823099748069713E-2</v>
      </c>
      <c r="EP548" s="26">
        <f t="shared" si="2613"/>
        <v>2.1940177311128753E-2</v>
      </c>
      <c r="EQ548" s="26">
        <f t="shared" si="2614"/>
        <v>-7.1050476565228818E-3</v>
      </c>
      <c r="ER548" s="26">
        <f t="shared" si="2615"/>
        <v>-7.3552266987609123E-3</v>
      </c>
      <c r="EU548" s="26">
        <f t="shared" si="2616"/>
        <v>1.0071957765934503</v>
      </c>
      <c r="EV548" s="26">
        <f t="shared" si="2617"/>
        <v>0.81909586428084658</v>
      </c>
      <c r="EW548" s="26">
        <f t="shared" si="2647"/>
        <v>0.97656888967979238</v>
      </c>
      <c r="EX548" s="26"/>
      <c r="EY548" s="26">
        <f t="shared" si="2588"/>
        <v>9.7637904754758597E-3</v>
      </c>
      <c r="EZ548" s="26">
        <f t="shared" si="2589"/>
        <v>-3.1654638164971141E-3</v>
      </c>
      <c r="FA548" s="26">
        <f t="shared" si="2590"/>
        <v>-2.0395668009914485E-2</v>
      </c>
      <c r="FB548" s="26">
        <f t="shared" si="2591"/>
        <v>4.1870302270580317E-3</v>
      </c>
      <c r="FC548" s="26"/>
      <c r="FD548" s="26"/>
      <c r="FE548" s="26">
        <f t="shared" si="2618"/>
        <v>0.99635427609003746</v>
      </c>
      <c r="FF548" s="26">
        <f t="shared" si="2619"/>
        <v>1.0185734275531826</v>
      </c>
      <c r="FG548" s="26">
        <f t="shared" si="2666"/>
        <v>1.0133809644951108</v>
      </c>
      <c r="FI548" s="366">
        <f>[11]Residential_Total_LMDI_UtilAdj!AF62</f>
        <v>0.9955561441174765</v>
      </c>
      <c r="FJ548" s="366">
        <f>[10]Total_Commercial_LMDI_UtilAdj!AF62</f>
        <v>0.99494019401868972</v>
      </c>
      <c r="FK548" s="366">
        <f>[12]Industrial_Total_LMDI_UtilAdj!AF62</f>
        <v>0.99713392967811687</v>
      </c>
      <c r="FL548" s="253">
        <v>1</v>
      </c>
      <c r="FM548" s="253"/>
      <c r="FN548" s="369">
        <f t="shared" si="2651"/>
        <v>5.5253192350165502E-4</v>
      </c>
      <c r="FO548" s="369">
        <f t="shared" si="2652"/>
        <v>6.3733863739875063E-4</v>
      </c>
      <c r="FP548" s="369">
        <f t="shared" si="2653"/>
        <v>3.5080322352690403E-4</v>
      </c>
      <c r="FQ548">
        <f t="shared" si="2650"/>
        <v>0</v>
      </c>
      <c r="FS548" s="26">
        <f t="shared" si="2641"/>
        <v>1.0003482268510446</v>
      </c>
      <c r="FT548" s="26">
        <f t="shared" si="2642"/>
        <v>0.9834938369433448</v>
      </c>
      <c r="FU548" s="37">
        <f t="shared" si="2643"/>
        <v>0.99723944049286029</v>
      </c>
      <c r="FW548" s="26">
        <f t="shared" si="2568"/>
        <v>1.3874055162178818</v>
      </c>
      <c r="FY548" s="8">
        <f t="shared" si="2621"/>
        <v>47</v>
      </c>
      <c r="FZ548" t="b">
        <f t="shared" si="2594"/>
        <v>0</v>
      </c>
    </row>
    <row r="549" spans="1:182" x14ac:dyDescent="0.2">
      <c r="A549" t="s">
        <v>1072</v>
      </c>
      <c r="B549" s="364">
        <f t="shared" si="2595"/>
        <v>1997</v>
      </c>
      <c r="C549" s="42">
        <f t="shared" si="2671"/>
        <v>18962.848000000002</v>
      </c>
      <c r="D549" s="42">
        <f t="shared" si="2671"/>
        <v>15681.304</v>
      </c>
      <c r="E549" s="42">
        <f t="shared" si="2671"/>
        <v>35134.148000000001</v>
      </c>
      <c r="F549" s="42">
        <f t="shared" si="2671"/>
        <v>24722.554</v>
      </c>
      <c r="G549" s="42"/>
      <c r="H549" s="42">
        <f t="shared" si="2542"/>
        <v>94500.854000000007</v>
      </c>
      <c r="I549" s="364"/>
      <c r="J549" s="364"/>
      <c r="K549" s="525"/>
      <c r="L549" s="42">
        <f t="shared" si="2623"/>
        <v>18955.378749569794</v>
      </c>
      <c r="M549" s="42">
        <f t="shared" si="2654"/>
        <v>15298.66095324972</v>
      </c>
      <c r="N549" s="42">
        <f t="shared" si="2672"/>
        <v>26894.052655991061</v>
      </c>
      <c r="O549" s="42">
        <f t="shared" si="2672"/>
        <v>24457.686854586962</v>
      </c>
      <c r="P549" s="42"/>
      <c r="Q549" s="42">
        <f t="shared" si="2626"/>
        <v>85605.779213397545</v>
      </c>
      <c r="R549" s="27"/>
      <c r="S549" s="27"/>
      <c r="T549" s="51">
        <f t="shared" si="2627"/>
        <v>0.99960611135889466</v>
      </c>
      <c r="U549" s="51">
        <f t="shared" si="2628"/>
        <v>0.97559877375310877</v>
      </c>
      <c r="V549" s="51">
        <f t="shared" si="2629"/>
        <v>0.76546762016232928</v>
      </c>
      <c r="W549" s="51">
        <f t="shared" si="2630"/>
        <v>0.98928641654850713</v>
      </c>
      <c r="X549" s="51"/>
      <c r="Y549" s="51">
        <f t="shared" si="2631"/>
        <v>0.90587307510890369</v>
      </c>
      <c r="Z549" s="218"/>
      <c r="AA549" s="231">
        <f t="shared" si="2632"/>
        <v>100775.68324445431</v>
      </c>
      <c r="AB549" s="231">
        <f t="shared" si="2655"/>
        <v>69518.180139864577</v>
      </c>
      <c r="AC549" s="231">
        <f t="shared" si="2673"/>
        <v>2504.5077686454097</v>
      </c>
      <c r="AD549" s="277">
        <f t="shared" si="2673"/>
        <v>1.337441386758899</v>
      </c>
      <c r="AE549" s="23"/>
      <c r="AF549" s="42">
        <f t="shared" si="2656"/>
        <v>11521.9</v>
      </c>
      <c r="AI549" s="267">
        <f t="shared" si="2657"/>
        <v>188.0947678974224</v>
      </c>
      <c r="AJ549" s="267">
        <f t="shared" si="2658"/>
        <v>220.06705184845367</v>
      </c>
      <c r="AK549" s="267">
        <f t="shared" si="2634"/>
        <v>10.738258827816296</v>
      </c>
      <c r="AL549" s="51">
        <f t="shared" si="2659"/>
        <v>18.286922400283071</v>
      </c>
      <c r="AO549" s="34">
        <f t="shared" si="2660"/>
        <v>7.4298318170959261</v>
      </c>
      <c r="AP549" s="34">
        <f t="shared" si="2667"/>
        <v>8.2018463968616295</v>
      </c>
      <c r="AR549" s="26">
        <f t="shared" si="2635"/>
        <v>1.0196853851207606</v>
      </c>
      <c r="AS549" s="26">
        <f t="shared" si="2570"/>
        <v>1.1149708847986073</v>
      </c>
      <c r="AT549" s="26">
        <f t="shared" si="2644"/>
        <v>0.86790183736933391</v>
      </c>
      <c r="AU549" s="26">
        <f t="shared" si="2645"/>
        <v>0.94348809575922021</v>
      </c>
      <c r="AV549" s="26"/>
      <c r="AW549" s="26">
        <f t="shared" si="2636"/>
        <v>0.85303672574572698</v>
      </c>
      <c r="AZ549" s="34">
        <f t="shared" si="2637"/>
        <v>8.7464466142263273</v>
      </c>
      <c r="BA549" s="34">
        <f t="shared" si="2571"/>
        <v>6.0335691283438129</v>
      </c>
      <c r="BB549" s="34">
        <f t="shared" si="2638"/>
        <v>0.21736933740489067</v>
      </c>
      <c r="BC549" s="34">
        <f t="shared" si="2572"/>
        <v>1.1607819775895461E-4</v>
      </c>
      <c r="BE549" s="26"/>
      <c r="BF549" s="26"/>
      <c r="BG549" s="26"/>
      <c r="BI549" s="258">
        <f>[11]Residential_Total_LMDI_UtilAdj!AG63</f>
        <v>0.95370323281484892</v>
      </c>
      <c r="BJ549" s="258">
        <f>[10]Total_Commercial_LMDI_UtilAdj!AG63</f>
        <v>1.128699864536536</v>
      </c>
      <c r="BK549" s="258">
        <f>[12]Industrial_Total_LMDI_UtilAdj!AG63</f>
        <v>0.92528072208113576</v>
      </c>
      <c r="BL549" s="258">
        <f t="shared" si="2639"/>
        <v>0.89465147841208559</v>
      </c>
      <c r="BM549" s="364"/>
      <c r="BO549" s="51">
        <f>[11]Residential_Total_LMDI_UtilAdj!AE63</f>
        <v>1.0757565991059592</v>
      </c>
      <c r="BP549" s="258">
        <f>[10]Total_Commercial_LMDI_UtilAdj!AE63</f>
        <v>0.99477434587273494</v>
      </c>
      <c r="BQ549" s="258">
        <f>[12]Industrial_Total_LMDI_UtilAdj!AE63</f>
        <v>0.94168346912329115</v>
      </c>
      <c r="BR549" s="258">
        <f t="shared" si="2640"/>
        <v>1.0545873097240213</v>
      </c>
      <c r="BS549" s="364"/>
      <c r="CA549" s="83">
        <f t="shared" si="2573"/>
        <v>1.4490950937606115</v>
      </c>
      <c r="CB549" s="83">
        <f t="shared" si="2661"/>
        <v>0.8543189981835192</v>
      </c>
      <c r="CC549" s="83">
        <f t="shared" si="2662"/>
        <v>0.85303672574572698</v>
      </c>
      <c r="CD549" s="83">
        <f>IF(CN549=1,EL549,"NA")</f>
        <v>0.88611587207687281</v>
      </c>
      <c r="CE549" s="83">
        <f>IF(CQ549&gt;0, FG549,"NA")</f>
        <v>1.0113431500558321</v>
      </c>
      <c r="CF549" s="83">
        <f>IF(CP549&gt;0,EW549, "NA")</f>
        <v>0.95551233512901201</v>
      </c>
      <c r="CG549" s="84">
        <f>IF(ISERR(CR549),"NA ", CR549)</f>
        <v>1.2361318846949636</v>
      </c>
      <c r="CH549" s="84">
        <f t="shared" si="2663"/>
        <v>1.2361313340757494</v>
      </c>
      <c r="CI549" s="9"/>
      <c r="CJ549" s="84">
        <f>IF(ISERR(CS549),"NA ", CS549)</f>
        <v>0.89616721738069527</v>
      </c>
      <c r="CK549" s="26"/>
      <c r="CL549" s="87">
        <f t="shared" si="2556"/>
        <v>0.93097228927101994</v>
      </c>
      <c r="CM549" s="87">
        <f t="shared" si="2576"/>
        <v>1.3315420339250353E-3</v>
      </c>
      <c r="CN549" s="92">
        <f t="shared" si="2577"/>
        <v>1</v>
      </c>
      <c r="CO549" s="92">
        <f t="shared" si="2578"/>
        <v>1</v>
      </c>
      <c r="CP549" s="5">
        <f t="shared" si="2557"/>
        <v>1</v>
      </c>
      <c r="CQ549" s="91">
        <f t="shared" si="2558"/>
        <v>1</v>
      </c>
      <c r="CR549" s="37">
        <f t="shared" si="2646"/>
        <v>1.2361318846949636</v>
      </c>
      <c r="CS549">
        <f>CD549*CE549</f>
        <v>0.89616721738069527</v>
      </c>
      <c r="CT549" s="84">
        <f t="shared" si="2561"/>
        <v>0.9626695025182026</v>
      </c>
      <c r="CU549" s="205"/>
      <c r="CV549" s="244"/>
      <c r="CW549" s="5"/>
      <c r="CX549" s="26">
        <f t="shared" si="2668"/>
        <v>0.22142639111219287</v>
      </c>
      <c r="CY549" s="26">
        <f t="shared" si="2669"/>
        <v>0.17871060918811701</v>
      </c>
      <c r="CZ549" s="26">
        <f t="shared" si="2670"/>
        <v>0.31416164776620675</v>
      </c>
      <c r="DA549" s="26">
        <f t="shared" si="2664"/>
        <v>0.28570135193348328</v>
      </c>
      <c r="DB549" s="26"/>
      <c r="DC549">
        <f t="shared" si="2582"/>
        <v>0.99999999999999978</v>
      </c>
      <c r="DE549" s="26">
        <f t="shared" si="2596"/>
        <v>0.2248977172136799</v>
      </c>
      <c r="DF549" s="26">
        <f t="shared" si="2597"/>
        <v>0.17744108074414747</v>
      </c>
      <c r="DG549" s="26">
        <f t="shared" si="2598"/>
        <v>0.31464237526667455</v>
      </c>
      <c r="DH549" s="26">
        <f t="shared" si="2599"/>
        <v>0.28298891114161034</v>
      </c>
      <c r="DI549" s="26"/>
      <c r="DJ549" s="26">
        <f t="shared" si="2600"/>
        <v>0.99997008436611234</v>
      </c>
      <c r="DK549" s="26"/>
      <c r="DL549" s="26">
        <f t="shared" si="2601"/>
        <v>0.22490444537272739</v>
      </c>
      <c r="DM549" s="26">
        <f t="shared" si="2602"/>
        <v>0.17744638916536043</v>
      </c>
      <c r="DN549" s="26">
        <f t="shared" si="2603"/>
        <v>0.31465178827437468</v>
      </c>
      <c r="DO549" s="26">
        <f t="shared" si="2604"/>
        <v>0.28299737718753748</v>
      </c>
      <c r="DP549" s="26"/>
      <c r="DQ549" s="26">
        <f t="shared" si="2605"/>
        <v>1</v>
      </c>
      <c r="DR549" s="26"/>
      <c r="DS549" s="26"/>
      <c r="DT549" s="26">
        <f t="shared" si="2606"/>
        <v>-3.6395973185632223E-2</v>
      </c>
      <c r="DU549" s="26">
        <f t="shared" si="2607"/>
        <v>2.5310194870368152E-3</v>
      </c>
      <c r="DV549" s="26">
        <f t="shared" si="2608"/>
        <v>-5.4106066547716103E-2</v>
      </c>
      <c r="DW549" s="26">
        <f t="shared" si="2609"/>
        <v>-3.5900105554625576E-4</v>
      </c>
      <c r="DX549" s="26"/>
      <c r="DZ549" s="26">
        <f t="shared" si="2622"/>
        <v>0.97544386751317569</v>
      </c>
      <c r="EA549" s="26">
        <f t="shared" si="2610"/>
        <v>0.80038838828247161</v>
      </c>
      <c r="EB549" s="26">
        <f t="shared" si="2563"/>
        <v>0.9626695025182026</v>
      </c>
      <c r="ED549" s="26">
        <f t="shared" si="2583"/>
        <v>-3.5334999260082996E-2</v>
      </c>
      <c r="EE549" s="26">
        <f t="shared" si="2584"/>
        <v>-2.8955913028861625E-2</v>
      </c>
      <c r="EF549" s="26">
        <f t="shared" si="2585"/>
        <v>1.0348576300156323E-2</v>
      </c>
      <c r="EG549" s="26">
        <f t="shared" si="2586"/>
        <v>-2.1232139221462169E-2</v>
      </c>
      <c r="EH549" s="26"/>
      <c r="EJ549" s="26">
        <f t="shared" si="2587"/>
        <v>0.98428719242228213</v>
      </c>
      <c r="EK549" s="26">
        <f t="shared" si="2611"/>
        <v>0.75104437661231538</v>
      </c>
      <c r="EL549" s="26">
        <f t="shared" si="2665"/>
        <v>0.88611587207687281</v>
      </c>
      <c r="EM549" s="26">
        <v>0.86549750489286648</v>
      </c>
      <c r="EN549" s="26"/>
      <c r="EO549" s="26">
        <f t="shared" si="2612"/>
        <v>-2.4896381069764092E-2</v>
      </c>
      <c r="EP549" s="26">
        <f t="shared" si="2613"/>
        <v>8.8062297099099612E-3</v>
      </c>
      <c r="EQ549" s="26">
        <f t="shared" si="2614"/>
        <v>-4.5288483632545694E-2</v>
      </c>
      <c r="ER549" s="26">
        <f t="shared" si="2615"/>
        <v>-1.2405933693092345E-2</v>
      </c>
      <c r="EU549" s="26">
        <f t="shared" si="2616"/>
        <v>0.97843822921935952</v>
      </c>
      <c r="EV549" s="26">
        <f t="shared" si="2617"/>
        <v>0.80143470700785235</v>
      </c>
      <c r="EW549" s="26">
        <f t="shared" si="2647"/>
        <v>0.95551233512901201</v>
      </c>
      <c r="EX549" s="26"/>
      <c r="EY549" s="26">
        <f t="shared" si="2588"/>
        <v>-9.8259905339938697E-3</v>
      </c>
      <c r="EZ549" s="26">
        <f t="shared" si="2589"/>
        <v>-4.3491002989300542E-3</v>
      </c>
      <c r="FA549" s="26">
        <f t="shared" si="2590"/>
        <v>-7.7563214073021799E-3</v>
      </c>
      <c r="FB549" s="26">
        <f t="shared" si="2591"/>
        <v>1.2046932637546016E-2</v>
      </c>
      <c r="FC549" s="26"/>
      <c r="FD549" s="26"/>
      <c r="FE549" s="26">
        <f t="shared" si="2618"/>
        <v>0.99798909343013553</v>
      </c>
      <c r="FF549" s="26">
        <f t="shared" si="2619"/>
        <v>1.0165251715558266</v>
      </c>
      <c r="FG549" s="26">
        <f t="shared" si="2666"/>
        <v>1.0113431500558321</v>
      </c>
      <c r="FI549" s="366">
        <f>[11]Residential_Total_LMDI_UtilAdj!AF63</f>
        <v>0.99389137324999255</v>
      </c>
      <c r="FJ549" s="366">
        <f>[10]Total_Commercial_LMDI_UtilAdj!AF63</f>
        <v>0.99302567421694499</v>
      </c>
      <c r="FK549" s="366">
        <f>[12]Industrial_Total_LMDI_UtilAdj!AF63</f>
        <v>0.99607664113264327</v>
      </c>
      <c r="FL549" s="253">
        <v>1</v>
      </c>
      <c r="FM549" s="253"/>
      <c r="FN549" s="369">
        <f t="shared" si="2651"/>
        <v>-1.6736015818744504E-3</v>
      </c>
      <c r="FO549" s="369">
        <f t="shared" si="2652"/>
        <v>-1.9261099239430259E-3</v>
      </c>
      <c r="FP549" s="369">
        <f t="shared" si="2653"/>
        <v>-1.0608900636196266E-3</v>
      </c>
      <c r="FQ549">
        <f t="shared" si="2650"/>
        <v>0</v>
      </c>
      <c r="FS549" s="26">
        <f t="shared" si="2641"/>
        <v>0.9989485605079067</v>
      </c>
      <c r="FT549" s="26">
        <f t="shared" si="2642"/>
        <v>0.98245975268295216</v>
      </c>
      <c r="FU549" s="37">
        <f t="shared" si="2643"/>
        <v>0.99619090356205298</v>
      </c>
      <c r="FW549" s="26">
        <f t="shared" si="2568"/>
        <v>1.4490950937606115</v>
      </c>
      <c r="FY549" s="8">
        <f t="shared" si="2621"/>
        <v>48</v>
      </c>
      <c r="FZ549" t="b">
        <f t="shared" si="2594"/>
        <v>0</v>
      </c>
    </row>
    <row r="550" spans="1:182" x14ac:dyDescent="0.2">
      <c r="A550" t="s">
        <v>1072</v>
      </c>
      <c r="B550" s="364">
        <f t="shared" si="2595"/>
        <v>1998</v>
      </c>
      <c r="C550" s="42">
        <f t="shared" si="2671"/>
        <v>18952.471000000001</v>
      </c>
      <c r="D550" s="42">
        <f t="shared" si="2671"/>
        <v>15967.601000000001</v>
      </c>
      <c r="E550" s="42">
        <f t="shared" si="2671"/>
        <v>34778.987000000001</v>
      </c>
      <c r="F550" s="42">
        <f t="shared" si="2671"/>
        <v>25224.503000000001</v>
      </c>
      <c r="G550" s="42"/>
      <c r="H550" s="42">
        <f t="shared" si="2542"/>
        <v>94923.562000000005</v>
      </c>
      <c r="I550" s="364"/>
      <c r="J550" s="364"/>
      <c r="K550" s="525"/>
      <c r="L550" s="42">
        <f t="shared" si="2623"/>
        <v>18944.546252519751</v>
      </c>
      <c r="M550" s="42">
        <f t="shared" si="2654"/>
        <v>15584.712011106192</v>
      </c>
      <c r="N550" s="42">
        <f t="shared" si="2672"/>
        <v>27401.181650005085</v>
      </c>
      <c r="O550" s="42">
        <f t="shared" si="2672"/>
        <v>25099.696717885912</v>
      </c>
      <c r="P550" s="42"/>
      <c r="Q550" s="42">
        <f t="shared" si="2626"/>
        <v>87030.136631516943</v>
      </c>
      <c r="R550" s="27"/>
      <c r="S550" s="27"/>
      <c r="T550" s="51">
        <f t="shared" si="2627"/>
        <v>0.99958186204425536</v>
      </c>
      <c r="U550" s="51">
        <f t="shared" si="2628"/>
        <v>0.97602088197883896</v>
      </c>
      <c r="V550" s="51">
        <f t="shared" si="2629"/>
        <v>0.78786600800089679</v>
      </c>
      <c r="W550" s="51">
        <f t="shared" si="2630"/>
        <v>0.99505218072625301</v>
      </c>
      <c r="X550" s="51"/>
      <c r="Y550" s="51">
        <f t="shared" si="2631"/>
        <v>0.91684440404287548</v>
      </c>
      <c r="Z550" s="218"/>
      <c r="AA550" s="231">
        <f t="shared" si="2632"/>
        <v>101975.47074959462</v>
      </c>
      <c r="AB550" s="231">
        <f t="shared" si="2655"/>
        <v>70796.689723326577</v>
      </c>
      <c r="AC550" s="231">
        <f t="shared" si="2673"/>
        <v>2596.9806322047389</v>
      </c>
      <c r="AD550" s="277">
        <f t="shared" si="2673"/>
        <v>1.3675690388224764</v>
      </c>
      <c r="AE550" s="23"/>
      <c r="AF550" s="42">
        <f t="shared" si="2656"/>
        <v>12038.3</v>
      </c>
      <c r="AI550" s="267">
        <f t="shared" si="2657"/>
        <v>185.77552143925809</v>
      </c>
      <c r="AJ550" s="267">
        <f t="shared" si="2658"/>
        <v>220.13334340929271</v>
      </c>
      <c r="AK550" s="267">
        <f t="shared" si="2634"/>
        <v>10.551169042313001</v>
      </c>
      <c r="AL550" s="51">
        <f t="shared" si="2659"/>
        <v>18.353513428102765</v>
      </c>
      <c r="AO550" s="34">
        <f t="shared" si="2660"/>
        <v>7.2294374314909042</v>
      </c>
      <c r="AP550" s="34">
        <f t="shared" si="2667"/>
        <v>7.8851301263467439</v>
      </c>
      <c r="AR550" s="26">
        <f t="shared" si="2635"/>
        <v>1.0071124584821367</v>
      </c>
      <c r="AS550" s="26">
        <f t="shared" si="2570"/>
        <v>1.1153067513430197</v>
      </c>
      <c r="AT550" s="26">
        <f t="shared" si="2644"/>
        <v>0.85278061788720272</v>
      </c>
      <c r="AU550" s="26">
        <f t="shared" si="2645"/>
        <v>0.94692376637984255</v>
      </c>
      <c r="AV550" s="26"/>
      <c r="AW550" s="26">
        <f t="shared" si="2636"/>
        <v>0.83002896799796799</v>
      </c>
      <c r="AZ550" s="34">
        <f t="shared" si="2637"/>
        <v>8.4709195442541407</v>
      </c>
      <c r="BA550" s="34">
        <f t="shared" si="2571"/>
        <v>5.8809540984463409</v>
      </c>
      <c r="BB550" s="34">
        <f t="shared" si="2638"/>
        <v>0.21572652552310034</v>
      </c>
      <c r="BC550" s="34">
        <f t="shared" si="2572"/>
        <v>1.1360150842082989E-4</v>
      </c>
      <c r="BE550" s="461" t="s">
        <v>1762</v>
      </c>
      <c r="BF550" s="26"/>
      <c r="BG550" s="26"/>
      <c r="BI550" s="258">
        <f>[11]Residential_Total_LMDI_UtilAdj!AG64</f>
        <v>0.95050580156214659</v>
      </c>
      <c r="BJ550" s="258">
        <f>[10]Total_Commercial_LMDI_UtilAdj!AG64</f>
        <v>1.1313112518668955</v>
      </c>
      <c r="BK550" s="258">
        <f>[12]Industrial_Total_LMDI_UtilAdj!AG64</f>
        <v>0.92447078488793411</v>
      </c>
      <c r="BL550" s="258">
        <f t="shared" si="2639"/>
        <v>0.89510094500725579</v>
      </c>
      <c r="BM550" s="364"/>
      <c r="BO550" s="51">
        <f>[11]Residential_Total_LMDI_UtilAdj!AE64</f>
        <v>1.0656240615374566</v>
      </c>
      <c r="BP550" s="258">
        <f>[10]Total_Commercial_LMDI_UtilAdj!AE64</f>
        <v>0.99231072744871751</v>
      </c>
      <c r="BQ550" s="258">
        <f>[12]Industrial_Total_LMDI_UtilAdj!AE64</f>
        <v>0.92585525565450244</v>
      </c>
      <c r="BR550" s="258">
        <f t="shared" si="2640"/>
        <v>1.0578960637474979</v>
      </c>
      <c r="BS550" s="364"/>
      <c r="CA550" s="83">
        <f t="shared" si="2573"/>
        <v>1.5140420822276162</v>
      </c>
      <c r="CB550" s="83">
        <f t="shared" si="2661"/>
        <v>0.82132926467202216</v>
      </c>
      <c r="CC550" s="83">
        <f t="shared" si="2662"/>
        <v>0.83002896799796799</v>
      </c>
      <c r="CD550" s="83">
        <f t="shared" ref="CD550:CD562" si="2674">IF(CN550=1,EL550,"NA")</f>
        <v>0.86840675820696211</v>
      </c>
      <c r="CE550" s="83">
        <f t="shared" ref="CE550:CE562" si="2675">IF(CQ550&gt;0, FG550,"NA")</f>
        <v>1.0043352750105625</v>
      </c>
      <c r="CF550" s="83">
        <f t="shared" ref="CF550:CF562" si="2676">IF(CP550&gt;0,EW550, "NA")</f>
        <v>0.95507754454655103</v>
      </c>
      <c r="CG550" s="84">
        <f t="shared" ref="CG550:CG562" si="2677">IF(ISERR(CR550),"NA ", CR550)</f>
        <v>1.256699506060021</v>
      </c>
      <c r="CH550" s="84">
        <f t="shared" si="2663"/>
        <v>1.2566987870168829</v>
      </c>
      <c r="CI550" s="9"/>
      <c r="CJ550" s="84">
        <f t="shared" ref="CJ550:CJ562" si="2678">IF(ISERR(CS550),"NA ", CS550)</f>
        <v>0.87217154032482036</v>
      </c>
      <c r="CK550" s="26"/>
      <c r="CL550" s="87">
        <f t="shared" si="2556"/>
        <v>0.90703623618120877</v>
      </c>
      <c r="CM550" s="87">
        <f t="shared" si="2576"/>
        <v>1.2208603615368524E-3</v>
      </c>
      <c r="CN550" s="92">
        <f t="shared" si="2577"/>
        <v>1</v>
      </c>
      <c r="CO550" s="92">
        <f t="shared" si="2578"/>
        <v>1</v>
      </c>
      <c r="CP550" s="5">
        <f t="shared" si="2557"/>
        <v>1</v>
      </c>
      <c r="CQ550" s="91">
        <f t="shared" si="2558"/>
        <v>1</v>
      </c>
      <c r="CR550" s="37">
        <f t="shared" si="2646"/>
        <v>1.256699506060021</v>
      </c>
      <c r="CS550">
        <f t="shared" ref="CS550:CS560" si="2679">CD550*CE550</f>
        <v>0.87217154032482036</v>
      </c>
      <c r="CT550" s="84">
        <f t="shared" si="2561"/>
        <v>0.95580666565949457</v>
      </c>
      <c r="CU550" s="205"/>
      <c r="CV550" s="244"/>
      <c r="CW550" s="5"/>
      <c r="CX550" s="26">
        <f t="shared" si="2668"/>
        <v>0.21767800196304882</v>
      </c>
      <c r="CY550" s="26">
        <f t="shared" si="2669"/>
        <v>0.17907259041878112</v>
      </c>
      <c r="CZ550" s="26">
        <f t="shared" si="2670"/>
        <v>0.31484704851172285</v>
      </c>
      <c r="DA550" s="26">
        <f t="shared" si="2664"/>
        <v>0.28840235910644718</v>
      </c>
      <c r="DB550" s="26"/>
      <c r="DC550">
        <f t="shared" si="2582"/>
        <v>1</v>
      </c>
      <c r="DE550" s="26">
        <f t="shared" si="2596"/>
        <v>0.21954686344960606</v>
      </c>
      <c r="DF550" s="26">
        <f t="shared" si="2597"/>
        <v>0.17889153876535113</v>
      </c>
      <c r="DG550" s="26">
        <f t="shared" si="2598"/>
        <v>0.31450422366418168</v>
      </c>
      <c r="DH550" s="26">
        <f t="shared" si="2599"/>
        <v>0.28704973758590585</v>
      </c>
      <c r="DI550" s="26"/>
      <c r="DJ550" s="26">
        <f t="shared" si="2600"/>
        <v>0.99999236346504472</v>
      </c>
      <c r="DK550" s="26"/>
      <c r="DL550" s="26">
        <f t="shared" si="2601"/>
        <v>0.21954854003970645</v>
      </c>
      <c r="DM550" s="26">
        <f t="shared" si="2602"/>
        <v>0.17889290488727255</v>
      </c>
      <c r="DN550" s="26">
        <f t="shared" si="2603"/>
        <v>0.31450662540502028</v>
      </c>
      <c r="DO550" s="26">
        <f t="shared" si="2604"/>
        <v>0.28705192966800075</v>
      </c>
      <c r="DP550" s="26"/>
      <c r="DQ550" s="26">
        <f t="shared" si="2605"/>
        <v>1</v>
      </c>
      <c r="DR550" s="26"/>
      <c r="DS550" s="26"/>
      <c r="DT550" s="26">
        <f t="shared" si="2606"/>
        <v>-1.2406849510937909E-2</v>
      </c>
      <c r="DU550" s="26">
        <f t="shared" si="2607"/>
        <v>3.0118810457390593E-4</v>
      </c>
      <c r="DV550" s="26">
        <f t="shared" si="2608"/>
        <v>-1.7576292141694223E-2</v>
      </c>
      <c r="DW550" s="26">
        <f t="shared" si="2609"/>
        <v>3.6348421972231893E-3</v>
      </c>
      <c r="DX550" s="26"/>
      <c r="DZ550" s="26">
        <f t="shared" si="2622"/>
        <v>0.99287103534415933</v>
      </c>
      <c r="EA550" s="26">
        <f t="shared" si="2610"/>
        <v>0.79468244775146057</v>
      </c>
      <c r="EB550" s="26">
        <f t="shared" si="2563"/>
        <v>0.95580666565949457</v>
      </c>
      <c r="ED550" s="26">
        <f t="shared" si="2583"/>
        <v>-3.2008449038577316E-2</v>
      </c>
      <c r="EE550" s="26">
        <f t="shared" si="2584"/>
        <v>-2.5619720497849292E-2</v>
      </c>
      <c r="EF550" s="26">
        <f t="shared" si="2585"/>
        <v>-7.5864024643771755E-3</v>
      </c>
      <c r="EG550" s="26">
        <f t="shared" si="2586"/>
        <v>-2.1567298050883713E-2</v>
      </c>
      <c r="EH550" s="26"/>
      <c r="EJ550" s="26">
        <f t="shared" si="2587"/>
        <v>0.98001490050234163</v>
      </c>
      <c r="EK550" s="26">
        <f t="shared" si="2611"/>
        <v>0.73603468001856143</v>
      </c>
      <c r="EL550" s="26">
        <f t="shared" si="2665"/>
        <v>0.86840675820696211</v>
      </c>
      <c r="EM550" s="26">
        <v>0.85344462698722812</v>
      </c>
      <c r="EN550" s="26"/>
      <c r="EO550" s="26">
        <f t="shared" si="2612"/>
        <v>-3.3582807349861656E-3</v>
      </c>
      <c r="EP550" s="26">
        <f t="shared" si="2613"/>
        <v>2.310951900706612E-3</v>
      </c>
      <c r="EQ550" s="26">
        <f t="shared" si="2614"/>
        <v>-8.7572546032437665E-4</v>
      </c>
      <c r="ER550" s="26">
        <f t="shared" si="2615"/>
        <v>5.0226679258848987E-4</v>
      </c>
      <c r="EU550" s="26">
        <f t="shared" si="2616"/>
        <v>0.99954496601825416</v>
      </c>
      <c r="EV550" s="26">
        <f t="shared" si="2617"/>
        <v>0.80107002698201324</v>
      </c>
      <c r="EW550" s="26">
        <f t="shared" si="2647"/>
        <v>0.95507754454655103</v>
      </c>
      <c r="EX550" s="26"/>
      <c r="EY550" s="26">
        <f t="shared" si="2588"/>
        <v>-9.4636263204497233E-3</v>
      </c>
      <c r="EZ550" s="26">
        <f t="shared" si="2589"/>
        <v>-2.4796318178878581E-3</v>
      </c>
      <c r="FA550" s="26">
        <f t="shared" si="2590"/>
        <v>-1.6951287029956141E-2</v>
      </c>
      <c r="FB550" s="26">
        <f t="shared" si="2591"/>
        <v>3.1325754046341546E-3</v>
      </c>
      <c r="FC550" s="26"/>
      <c r="FD550" s="26"/>
      <c r="FE550" s="26">
        <f t="shared" si="2618"/>
        <v>0.99307072476351599</v>
      </c>
      <c r="FF550" s="26">
        <f t="shared" si="2619"/>
        <v>1.0094813888573022</v>
      </c>
      <c r="FG550" s="26">
        <f t="shared" si="2666"/>
        <v>1.0043352750105625</v>
      </c>
      <c r="FI550" s="366">
        <f>[11]Residential_Total_LMDI_UtilAdj!AF64</f>
        <v>0.99430398098492501</v>
      </c>
      <c r="FJ550" s="366">
        <f>[10]Total_Commercial_LMDI_UtilAdj!AF64</f>
        <v>0.99349237486130948</v>
      </c>
      <c r="FK550" s="366">
        <f>[12]Industrial_Total_LMDI_UtilAdj!AF64</f>
        <v>0.99632681059562345</v>
      </c>
      <c r="FL550" s="253">
        <v>1</v>
      </c>
      <c r="FM550" s="253"/>
      <c r="FN550" s="369">
        <f t="shared" si="2651"/>
        <v>4.150575444984468E-4</v>
      </c>
      <c r="FO550" s="369">
        <f t="shared" si="2652"/>
        <v>4.6986802175544886E-4</v>
      </c>
      <c r="FP550" s="369">
        <f t="shared" si="2653"/>
        <v>2.5112329942798589E-4</v>
      </c>
      <c r="FQ550">
        <f t="shared" si="2650"/>
        <v>0</v>
      </c>
      <c r="FS550" s="26">
        <f t="shared" si="2641"/>
        <v>1.0002541935764295</v>
      </c>
      <c r="FT550" s="26">
        <f t="shared" si="2642"/>
        <v>0.98270948764118471</v>
      </c>
      <c r="FU550" s="37">
        <f t="shared" si="2643"/>
        <v>0.99644412889063594</v>
      </c>
      <c r="FW550" s="26">
        <f t="shared" si="2568"/>
        <v>1.5140420822276162</v>
      </c>
      <c r="FY550" s="8">
        <f t="shared" si="2621"/>
        <v>49</v>
      </c>
      <c r="FZ550" t="b">
        <f t="shared" si="2594"/>
        <v>0</v>
      </c>
    </row>
    <row r="551" spans="1:182" x14ac:dyDescent="0.2">
      <c r="A551" t="s">
        <v>1072</v>
      </c>
      <c r="B551" s="364">
        <f t="shared" si="2595"/>
        <v>1999</v>
      </c>
      <c r="C551" s="42">
        <f t="shared" si="2671"/>
        <v>19554.197</v>
      </c>
      <c r="D551" s="42">
        <f t="shared" si="2671"/>
        <v>16376.421</v>
      </c>
      <c r="E551" s="42">
        <f t="shared" si="2671"/>
        <v>34691.620000000003</v>
      </c>
      <c r="F551" s="42">
        <f t="shared" si="2671"/>
        <v>25916.005000000001</v>
      </c>
      <c r="G551" s="42"/>
      <c r="H551" s="42">
        <f t="shared" si="2542"/>
        <v>96538.243000000017</v>
      </c>
      <c r="I551" s="364"/>
      <c r="J551" s="364"/>
      <c r="K551" s="525"/>
      <c r="L551" s="42">
        <f t="shared" si="2623"/>
        <v>19541.249184209664</v>
      </c>
      <c r="M551" s="42">
        <f t="shared" si="2654"/>
        <v>15991.247946344316</v>
      </c>
      <c r="N551" s="42">
        <f t="shared" si="2672"/>
        <v>27832.032393177116</v>
      </c>
      <c r="O551" s="42">
        <f t="shared" si="2672"/>
        <v>25994.878710041692</v>
      </c>
      <c r="P551" s="42"/>
      <c r="Q551" s="42">
        <f t="shared" si="2626"/>
        <v>89359.408233772789</v>
      </c>
      <c r="R551" s="27"/>
      <c r="S551" s="27"/>
      <c r="T551" s="51">
        <f t="shared" si="2627"/>
        <v>0.9993378497828197</v>
      </c>
      <c r="U551" s="51">
        <f t="shared" si="2628"/>
        <v>0.97648002248747245</v>
      </c>
      <c r="V551" s="51">
        <f t="shared" si="2629"/>
        <v>0.80226960842927242</v>
      </c>
      <c r="W551" s="51">
        <f t="shared" si="2630"/>
        <v>1.0030434362874097</v>
      </c>
      <c r="X551" s="51"/>
      <c r="Y551" s="51">
        <f t="shared" si="2631"/>
        <v>0.92563739982063664</v>
      </c>
      <c r="Z551" s="218"/>
      <c r="AA551" s="231">
        <f t="shared" si="2632"/>
        <v>103254.50968042496</v>
      </c>
      <c r="AB551" s="231">
        <f t="shared" si="2655"/>
        <v>72299.726123506509</v>
      </c>
      <c r="AC551" s="231">
        <f t="shared" si="2673"/>
        <v>2711.5131584206001</v>
      </c>
      <c r="AD551" s="277">
        <f t="shared" si="2673"/>
        <v>1.4042835045265822</v>
      </c>
      <c r="AE551" s="23"/>
      <c r="AF551" s="42">
        <f t="shared" si="2656"/>
        <v>12610.5</v>
      </c>
      <c r="AI551" s="267">
        <f t="shared" si="2657"/>
        <v>189.25322724102094</v>
      </c>
      <c r="AJ551" s="267">
        <f t="shared" si="2658"/>
        <v>221.17992423687963</v>
      </c>
      <c r="AK551" s="267">
        <f t="shared" si="2634"/>
        <v>10.264391418033426</v>
      </c>
      <c r="AL551" s="51">
        <f t="shared" si="2659"/>
        <v>18.511132991486068</v>
      </c>
      <c r="AO551" s="34">
        <f t="shared" si="2660"/>
        <v>7.0861114336285471</v>
      </c>
      <c r="AP551" s="34">
        <f t="shared" si="2667"/>
        <v>7.6553858292692611</v>
      </c>
      <c r="AR551" s="26">
        <f t="shared" si="2635"/>
        <v>1.0259655388705353</v>
      </c>
      <c r="AS551" s="26">
        <f t="shared" si="2570"/>
        <v>1.1206092586540706</v>
      </c>
      <c r="AT551" s="26">
        <f t="shared" si="2644"/>
        <v>0.82960229530999674</v>
      </c>
      <c r="AU551" s="26">
        <f t="shared" si="2645"/>
        <v>0.95505592653537585</v>
      </c>
      <c r="AV551" s="26"/>
      <c r="AW551" s="26">
        <f t="shared" si="2636"/>
        <v>0.81357336806777569</v>
      </c>
      <c r="AZ551" s="34">
        <f t="shared" si="2637"/>
        <v>8.1879790397228476</v>
      </c>
      <c r="BA551" s="34">
        <f t="shared" si="2571"/>
        <v>5.7332957554027599</v>
      </c>
      <c r="BB551" s="34">
        <f t="shared" si="2638"/>
        <v>0.21502027345629438</v>
      </c>
      <c r="BC551" s="34">
        <f t="shared" si="2572"/>
        <v>1.1135827322680166E-4</v>
      </c>
      <c r="BE551" s="26"/>
      <c r="BF551" s="26"/>
      <c r="BG551" s="26"/>
      <c r="BI551" s="258">
        <f>[11]Residential_Total_LMDI_UtilAdj!AG65</f>
        <v>0.95371156426299775</v>
      </c>
      <c r="BJ551" s="258">
        <f>[10]Total_Commercial_LMDI_UtilAdj!AG65</f>
        <v>1.1323467143872403</v>
      </c>
      <c r="BK551" s="258">
        <f>[12]Industrial_Total_LMDI_UtilAdj!AG65</f>
        <v>0.92407153261612929</v>
      </c>
      <c r="BL551" s="258">
        <f t="shared" si="2639"/>
        <v>0.90230703294353143</v>
      </c>
      <c r="BM551" s="364"/>
      <c r="BO551" s="51">
        <f>[11]Residential_Total_LMDI_UtilAdj!AE65</f>
        <v>1.0776955180817194</v>
      </c>
      <c r="BP551" s="258">
        <f>[10]Total_Commercial_LMDI_UtilAdj!AE65</f>
        <v>0.99171214644815531</v>
      </c>
      <c r="BQ551" s="258">
        <f>[12]Industrial_Total_LMDI_UtilAdj!AE65</f>
        <v>0.89900408163166889</v>
      </c>
      <c r="BR551" s="258">
        <f t="shared" si="2640"/>
        <v>1.0584600270927345</v>
      </c>
      <c r="BS551" s="364"/>
      <c r="CA551" s="83">
        <f t="shared" si="2573"/>
        <v>1.58600696758939</v>
      </c>
      <c r="CB551" s="83">
        <f t="shared" si="2661"/>
        <v>0.79739868755310472</v>
      </c>
      <c r="CC551" s="83">
        <f t="shared" si="2662"/>
        <v>0.81357336806777569</v>
      </c>
      <c r="CD551" s="83">
        <f t="shared" si="2674"/>
        <v>0.85226064203088248</v>
      </c>
      <c r="CE551" s="83">
        <f t="shared" si="2675"/>
        <v>0.99761657568981177</v>
      </c>
      <c r="CF551" s="83">
        <f t="shared" si="2676"/>
        <v>0.95802913359555653</v>
      </c>
      <c r="CG551" s="84">
        <f t="shared" si="2677"/>
        <v>1.2903338804555413</v>
      </c>
      <c r="CH551" s="84">
        <f t="shared" si="2663"/>
        <v>1.2903330304006597</v>
      </c>
      <c r="CI551" s="9"/>
      <c r="CJ551" s="84">
        <f t="shared" si="2678"/>
        <v>0.85022934329804944</v>
      </c>
      <c r="CK551" s="26"/>
      <c r="CL551" s="87">
        <f t="shared" si="2556"/>
        <v>0.91093151787842075</v>
      </c>
      <c r="CM551" s="87">
        <f t="shared" si="2576"/>
        <v>1.1240431044177782E-3</v>
      </c>
      <c r="CN551" s="92">
        <f t="shared" si="2577"/>
        <v>1</v>
      </c>
      <c r="CO551" s="92">
        <f t="shared" si="2578"/>
        <v>1</v>
      </c>
      <c r="CP551" s="5">
        <f t="shared" si="2557"/>
        <v>1</v>
      </c>
      <c r="CQ551" s="91">
        <f t="shared" si="2558"/>
        <v>1</v>
      </c>
      <c r="CR551" s="37">
        <f t="shared" si="2646"/>
        <v>1.2903338804555413</v>
      </c>
      <c r="CS551">
        <f t="shared" si="2679"/>
        <v>0.85022934329804944</v>
      </c>
      <c r="CT551" s="84">
        <f t="shared" si="2561"/>
        <v>0.95460628819967797</v>
      </c>
      <c r="CU551" s="205"/>
      <c r="CV551" s="244"/>
      <c r="CW551" s="5"/>
      <c r="CX551" s="26">
        <f t="shared" si="2668"/>
        <v>0.21868149723068758</v>
      </c>
      <c r="CY551" s="26">
        <f t="shared" si="2669"/>
        <v>0.17895427311369025</v>
      </c>
      <c r="CZ551" s="26">
        <f t="shared" si="2670"/>
        <v>0.31146169097680065</v>
      </c>
      <c r="DA551" s="26">
        <f t="shared" si="2664"/>
        <v>0.29090253867882154</v>
      </c>
      <c r="DB551" s="26"/>
      <c r="DC551">
        <f t="shared" si="2582"/>
        <v>1</v>
      </c>
      <c r="DE551" s="26">
        <f t="shared" si="2596"/>
        <v>0.21817936497357573</v>
      </c>
      <c r="DF551" s="26">
        <f t="shared" si="2597"/>
        <v>0.17901342524950575</v>
      </c>
      <c r="DG551" s="26">
        <f t="shared" si="2598"/>
        <v>0.31315131993453088</v>
      </c>
      <c r="DH551" s="26">
        <f t="shared" si="2599"/>
        <v>0.28965065049339139</v>
      </c>
      <c r="DI551" s="26"/>
      <c r="DJ551" s="26">
        <f t="shared" si="2600"/>
        <v>0.99999476065100379</v>
      </c>
      <c r="DK551" s="26"/>
      <c r="DL551" s="26">
        <f t="shared" si="2601"/>
        <v>0.21818050809740183</v>
      </c>
      <c r="DM551" s="26">
        <f t="shared" si="2602"/>
        <v>0.17901436316822972</v>
      </c>
      <c r="DN551" s="26">
        <f t="shared" si="2603"/>
        <v>0.31315296065218096</v>
      </c>
      <c r="DO551" s="26">
        <f t="shared" si="2604"/>
        <v>0.28965216808218747</v>
      </c>
      <c r="DP551" s="26"/>
      <c r="DQ551" s="26">
        <f t="shared" si="2605"/>
        <v>1</v>
      </c>
      <c r="DR551" s="26"/>
      <c r="DS551" s="26"/>
      <c r="DT551" s="26">
        <f t="shared" si="2606"/>
        <v>1.8546874093047182E-2</v>
      </c>
      <c r="DU551" s="26">
        <f t="shared" si="2607"/>
        <v>4.7430379566614257E-3</v>
      </c>
      <c r="DV551" s="26">
        <f t="shared" si="2608"/>
        <v>-2.7555901856505388E-2</v>
      </c>
      <c r="DW551" s="26">
        <f t="shared" si="2609"/>
        <v>8.5513107643145729E-3</v>
      </c>
      <c r="DX551" s="26"/>
      <c r="DZ551" s="26">
        <f t="shared" si="2622"/>
        <v>0.99874412106240296</v>
      </c>
      <c r="EA551" s="26">
        <f t="shared" si="2610"/>
        <v>0.79368442280325147</v>
      </c>
      <c r="EB551" s="26">
        <f t="shared" si="2563"/>
        <v>0.95460628819967797</v>
      </c>
      <c r="ED551" s="26">
        <f t="shared" si="2583"/>
        <v>-3.3971959699988126E-2</v>
      </c>
      <c r="EE551" s="26">
        <f t="shared" si="2584"/>
        <v>-2.5428469548471638E-2</v>
      </c>
      <c r="EF551" s="26">
        <f t="shared" si="2585"/>
        <v>-3.2792011518106719E-3</v>
      </c>
      <c r="EG551" s="26">
        <f t="shared" si="2586"/>
        <v>-1.9944094310224862E-2</v>
      </c>
      <c r="EH551" s="26"/>
      <c r="EJ551" s="26">
        <f t="shared" si="2587"/>
        <v>0.9814071965429918</v>
      </c>
      <c r="EK551" s="26">
        <f t="shared" si="2611"/>
        <v>0.72234973187543439</v>
      </c>
      <c r="EL551" s="26">
        <f t="shared" si="2665"/>
        <v>0.85226064203088248</v>
      </c>
      <c r="EM551" s="26">
        <v>0.84698163376153823</v>
      </c>
      <c r="EN551" s="26"/>
      <c r="EO551" s="26">
        <f t="shared" si="2612"/>
        <v>3.3670165885212023E-3</v>
      </c>
      <c r="EP551" s="26">
        <f t="shared" si="2613"/>
        <v>9.1485781686254141E-4</v>
      </c>
      <c r="EQ551" s="26">
        <f t="shared" si="2614"/>
        <v>-4.3196444488441865E-4</v>
      </c>
      <c r="ER551" s="26">
        <f t="shared" si="2615"/>
        <v>8.0183538001946265E-3</v>
      </c>
      <c r="EU551" s="26">
        <f t="shared" si="2616"/>
        <v>1.0030904182240059</v>
      </c>
      <c r="EV551" s="26">
        <f t="shared" si="2617"/>
        <v>0.8035456683921034</v>
      </c>
      <c r="EW551" s="26">
        <f t="shared" si="2647"/>
        <v>0.95802913359555653</v>
      </c>
      <c r="EX551" s="26"/>
      <c r="EY551" s="26">
        <f t="shared" si="2588"/>
        <v>1.1264381010309835E-2</v>
      </c>
      <c r="EZ551" s="26">
        <f t="shared" si="2589"/>
        <v>-6.0340132828015907E-4</v>
      </c>
      <c r="FA551" s="26">
        <f t="shared" si="2590"/>
        <v>-2.9430336387785805E-2</v>
      </c>
      <c r="FB551" s="26">
        <f t="shared" si="2591"/>
        <v>5.3295696412006895E-4</v>
      </c>
      <c r="FC551" s="26"/>
      <c r="FD551" s="26"/>
      <c r="FE551" s="26">
        <f t="shared" si="2618"/>
        <v>0.99331030235826367</v>
      </c>
      <c r="FF551" s="26">
        <f t="shared" si="2619"/>
        <v>1.0027282635908867</v>
      </c>
      <c r="FG551" s="26">
        <f t="shared" si="2666"/>
        <v>0.99761657568981177</v>
      </c>
      <c r="FI551" s="366">
        <f>[11]Residential_Total_LMDI_UtilAdj!AF65</f>
        <v>0.99820478662338141</v>
      </c>
      <c r="FJ551" s="366">
        <f>[10]Total_Commercial_LMDI_UtilAdj!AF65</f>
        <v>0.99790488724105753</v>
      </c>
      <c r="FK551" s="366">
        <f>[12]Industrial_Total_LMDI_UtilAdj!AF65</f>
        <v>0.99862766596127217</v>
      </c>
      <c r="FL551" s="253">
        <v>1</v>
      </c>
      <c r="FM551" s="253"/>
      <c r="FN551" s="369">
        <f t="shared" si="2651"/>
        <v>3.9154764942164397E-3</v>
      </c>
      <c r="FO551" s="369">
        <f t="shared" si="2652"/>
        <v>4.431581468079409E-3</v>
      </c>
      <c r="FP551" s="369">
        <f t="shared" si="2653"/>
        <v>2.3066755786927563E-3</v>
      </c>
      <c r="FQ551">
        <f t="shared" si="2650"/>
        <v>0</v>
      </c>
      <c r="FS551" s="26">
        <f t="shared" si="2641"/>
        <v>1.0023727501988653</v>
      </c>
      <c r="FT551" s="26">
        <f t="shared" si="2642"/>
        <v>0.98504121177341208</v>
      </c>
      <c r="FU551" s="37">
        <f t="shared" si="2643"/>
        <v>0.99880844189561935</v>
      </c>
      <c r="FV551" s="370"/>
      <c r="FW551" s="26">
        <f t="shared" si="2568"/>
        <v>1.58600696758939</v>
      </c>
      <c r="FY551" s="8">
        <f t="shared" si="2621"/>
        <v>50</v>
      </c>
      <c r="FZ551" t="b">
        <f t="shared" si="2594"/>
        <v>0</v>
      </c>
    </row>
    <row r="552" spans="1:182" x14ac:dyDescent="0.2">
      <c r="A552" t="s">
        <v>1072</v>
      </c>
      <c r="B552" s="364">
        <f t="shared" si="2595"/>
        <v>2000</v>
      </c>
      <c r="C552" s="42">
        <f t="shared" si="2671"/>
        <v>20421.764999999999</v>
      </c>
      <c r="D552" s="42">
        <f t="shared" si="2671"/>
        <v>17175.490000000002</v>
      </c>
      <c r="E552" s="42">
        <f t="shared" si="2671"/>
        <v>34587.182000000001</v>
      </c>
      <c r="F552" s="42">
        <f t="shared" si="2671"/>
        <v>26515.482</v>
      </c>
      <c r="G552" s="42"/>
      <c r="H552" s="42">
        <f t="shared" si="2542"/>
        <v>98699.919000000009</v>
      </c>
      <c r="I552" s="364"/>
      <c r="J552" s="364"/>
      <c r="K552" s="525"/>
      <c r="L552" s="42">
        <f t="shared" si="2623"/>
        <v>20387.877041699816</v>
      </c>
      <c r="M552" s="42">
        <f t="shared" si="2654"/>
        <v>16791.670448318837</v>
      </c>
      <c r="N552" s="42">
        <f t="shared" si="2672"/>
        <v>28102.522471560515</v>
      </c>
      <c r="O552" s="42">
        <f t="shared" si="2672"/>
        <v>26277.148685800705</v>
      </c>
      <c r="P552" s="42"/>
      <c r="Q552" s="42">
        <f t="shared" si="2626"/>
        <v>91559.218647379865</v>
      </c>
      <c r="R552" s="27"/>
      <c r="S552" s="27"/>
      <c r="T552" s="51">
        <f t="shared" si="2627"/>
        <v>0.99834059601115854</v>
      </c>
      <c r="U552" s="51">
        <f t="shared" si="2628"/>
        <v>0.97765306540417973</v>
      </c>
      <c r="V552" s="51">
        <f t="shared" si="2629"/>
        <v>0.8125126375302999</v>
      </c>
      <c r="W552" s="51">
        <f t="shared" si="2630"/>
        <v>0.99101154132520408</v>
      </c>
      <c r="X552" s="51"/>
      <c r="Y552" s="51">
        <f t="shared" si="2631"/>
        <v>0.92765241932346321</v>
      </c>
      <c r="Z552" s="218"/>
      <c r="AA552" s="231">
        <f t="shared" si="2632"/>
        <v>104455.40433478649</v>
      </c>
      <c r="AB552" s="231">
        <f t="shared" si="2655"/>
        <v>73870.248903781947</v>
      </c>
      <c r="AC552" s="231">
        <f t="shared" si="2673"/>
        <v>2858.7230290903485</v>
      </c>
      <c r="AD552" s="277">
        <f t="shared" si="2673"/>
        <v>1.4401083501637437</v>
      </c>
      <c r="AE552" s="23"/>
      <c r="AF552" s="42">
        <f t="shared" si="2656"/>
        <v>13131</v>
      </c>
      <c r="AI552" s="267">
        <f t="shared" si="2657"/>
        <v>195.18259654957936</v>
      </c>
      <c r="AJ552" s="267">
        <f t="shared" si="2658"/>
        <v>227.31303464525286</v>
      </c>
      <c r="AK552" s="267">
        <f t="shared" si="2634"/>
        <v>9.8304460367756565</v>
      </c>
      <c r="AL552" s="51">
        <f t="shared" si="2659"/>
        <v>18.246646985147283</v>
      </c>
      <c r="AO552" s="34">
        <f t="shared" si="2660"/>
        <v>6.9727529241778896</v>
      </c>
      <c r="AP552" s="34">
        <f t="shared" si="2667"/>
        <v>7.516557687914097</v>
      </c>
      <c r="AR552" s="26">
        <f t="shared" si="2635"/>
        <v>1.0581093953664154</v>
      </c>
      <c r="AS552" s="26">
        <f t="shared" si="2570"/>
        <v>1.1516826950506309</v>
      </c>
      <c r="AT552" s="26">
        <f t="shared" si="2644"/>
        <v>0.79452938453828426</v>
      </c>
      <c r="AU552" s="26">
        <f t="shared" si="2645"/>
        <v>0.94141014224136699</v>
      </c>
      <c r="AV552" s="26"/>
      <c r="AW552" s="26">
        <f t="shared" si="2636"/>
        <v>0.800558407013785</v>
      </c>
      <c r="AZ552" s="34">
        <f t="shared" si="2637"/>
        <v>7.9548704847145304</v>
      </c>
      <c r="BA552" s="34">
        <f t="shared" si="2571"/>
        <v>5.6256377201874912</v>
      </c>
      <c r="BB552" s="34">
        <f t="shared" si="2638"/>
        <v>0.21770794525095946</v>
      </c>
      <c r="BC552" s="34">
        <f t="shared" si="2572"/>
        <v>1.0967240500828145E-4</v>
      </c>
      <c r="BE552" s="26">
        <f>BI552*BO552</f>
        <v>1.0624510487310375</v>
      </c>
      <c r="BF552" s="26">
        <f>BJ552*BP552</f>
        <v>1.1571370628732867</v>
      </c>
      <c r="BG552" s="26">
        <f>BK552*BQ552</f>
        <v>0.79672231852696362</v>
      </c>
      <c r="BH552" s="26">
        <f>BL552*BR552</f>
        <v>0.94141014224136677</v>
      </c>
      <c r="BI552" s="258">
        <f>[11]Residential_Total_LMDI_UtilAdj!AG66</f>
        <v>0.95915771510440218</v>
      </c>
      <c r="BJ552" s="258">
        <f>[10]Total_Commercial_LMDI_UtilAdj!AG66</f>
        <v>1.163709842177989</v>
      </c>
      <c r="BK552" s="258">
        <f>[12]Industrial_Total_LMDI_UtilAdj!AG66</f>
        <v>0.93467614137379762</v>
      </c>
      <c r="BL552" s="258">
        <f t="shared" si="2639"/>
        <v>0.88724074248409435</v>
      </c>
      <c r="BM552" s="364"/>
      <c r="BO552" s="51">
        <f>[11]Residential_Total_LMDI_UtilAdj!AE66</f>
        <v>1.1076917090901908</v>
      </c>
      <c r="BP552" s="258">
        <f>[10]Total_Commercial_LMDI_UtilAdj!AE66</f>
        <v>0.99435187443942141</v>
      </c>
      <c r="BQ552" s="258">
        <f>[12]Industrial_Total_LMDI_UtilAdj!AE66</f>
        <v>0.85240468142894088</v>
      </c>
      <c r="BR552" s="258">
        <f t="shared" si="2640"/>
        <v>1.0610537784881351</v>
      </c>
      <c r="CA552" s="83">
        <f t="shared" si="2573"/>
        <v>1.6514696079787701</v>
      </c>
      <c r="CB552" s="83">
        <f t="shared" si="2661"/>
        <v>0.78293809991181385</v>
      </c>
      <c r="CC552" s="83">
        <f t="shared" si="2662"/>
        <v>0.800558407013785</v>
      </c>
      <c r="CD552" s="83">
        <f t="shared" si="2674"/>
        <v>0.84346406366102122</v>
      </c>
      <c r="CE552" s="83">
        <f t="shared" si="2675"/>
        <v>0.98847034322137617</v>
      </c>
      <c r="CF552" s="83">
        <f t="shared" si="2676"/>
        <v>0.96270511776711021</v>
      </c>
      <c r="CG552" s="84">
        <f t="shared" si="2677"/>
        <v>1.3220988509090157</v>
      </c>
      <c r="CH552" s="84">
        <f t="shared" si="2663"/>
        <v>1.3220978785951643</v>
      </c>
      <c r="CI552" s="9"/>
      <c r="CJ552" s="84">
        <f t="shared" si="2678"/>
        <v>0.8337392125019063</v>
      </c>
      <c r="CK552" s="26"/>
      <c r="CL552" s="87">
        <f t="shared" si="2556"/>
        <v>0.91149071367197354</v>
      </c>
      <c r="CM552" s="87">
        <f t="shared" si="2576"/>
        <v>1.0685049054976166E-3</v>
      </c>
      <c r="CN552" s="92">
        <f t="shared" si="2577"/>
        <v>1</v>
      </c>
      <c r="CO552" s="92">
        <f t="shared" si="2578"/>
        <v>1</v>
      </c>
      <c r="CP552" s="5">
        <f t="shared" si="2557"/>
        <v>1</v>
      </c>
      <c r="CQ552" s="91">
        <f t="shared" si="2558"/>
        <v>1</v>
      </c>
      <c r="CR552" s="37">
        <f t="shared" si="2646"/>
        <v>1.3220988509090157</v>
      </c>
      <c r="CS552">
        <f t="shared" si="2679"/>
        <v>0.8337392125019063</v>
      </c>
      <c r="CT552" s="84">
        <f t="shared" si="2561"/>
        <v>0.94913161271980395</v>
      </c>
      <c r="CU552" s="205"/>
      <c r="CV552" s="244"/>
      <c r="CW552" s="5"/>
      <c r="CX552" s="26">
        <f t="shared" si="2668"/>
        <v>0.22267421394473916</v>
      </c>
      <c r="CY552" s="26">
        <f t="shared" si="2669"/>
        <v>0.18339682990293146</v>
      </c>
      <c r="CZ552" s="26">
        <f t="shared" si="2670"/>
        <v>0.30693274677005689</v>
      </c>
      <c r="DA552" s="26">
        <f t="shared" si="2664"/>
        <v>0.28699620938227255</v>
      </c>
      <c r="DB552" s="26"/>
      <c r="DC552">
        <f t="shared" si="2582"/>
        <v>1</v>
      </c>
      <c r="DE552" s="26">
        <f t="shared" ref="DE552:DE563" si="2680">(CX552-CX551)/LN(CX552/CX551)</f>
        <v>0.22067183544935406</v>
      </c>
      <c r="DF552" s="26">
        <f t="shared" ref="DF552:DF563" si="2681">(CY552-CY551)/LN(CY552/CY551)</f>
        <v>0.18116647324975491</v>
      </c>
      <c r="DG552" s="26">
        <f t="shared" ref="DG552:DG563" si="2682">(CZ552-CZ551)/LN(CZ552/CZ551)</f>
        <v>0.30919169067875812</v>
      </c>
      <c r="DH552" s="26">
        <f t="shared" ref="DH552:DH563" si="2683">(DA552-DA551)/LN(DA552/DA551)</f>
        <v>0.28894497314586015</v>
      </c>
      <c r="DI552" s="26"/>
      <c r="DJ552" s="26">
        <f t="shared" ref="DJ552:DJ563" si="2684">SUM(DE552:DH552)</f>
        <v>0.99997497252372725</v>
      </c>
      <c r="DK552" s="26"/>
      <c r="DL552" s="26">
        <f t="shared" ref="DL552:DL563" si="2685">DE552/$DJ552</f>
        <v>0.22067735844670652</v>
      </c>
      <c r="DM552" s="26">
        <f t="shared" ref="DM552:DM563" si="2686">DF552/$DJ552</f>
        <v>0.18117100750284648</v>
      </c>
      <c r="DN552" s="26">
        <f t="shared" ref="DN552:DN563" si="2687">DG552/$DJ552</f>
        <v>0.30919942916013499</v>
      </c>
      <c r="DO552" s="26">
        <f t="shared" ref="DO552:DO563" si="2688">DH552/$DJ552</f>
        <v>0.28895220489031198</v>
      </c>
      <c r="DP552" s="26"/>
      <c r="DQ552" s="26">
        <f t="shared" si="2605"/>
        <v>1</v>
      </c>
      <c r="DR552" s="26"/>
      <c r="DS552" s="26"/>
      <c r="DT552" s="26">
        <f t="shared" si="2606"/>
        <v>3.0849568018797093E-2</v>
      </c>
      <c r="DU552" s="26">
        <f t="shared" si="2607"/>
        <v>2.7351567665351292E-2</v>
      </c>
      <c r="DV552" s="26">
        <f t="shared" si="2608"/>
        <v>-4.3196453441410598E-2</v>
      </c>
      <c r="DW552" s="26">
        <f t="shared" si="2609"/>
        <v>-1.4390998101465182E-2</v>
      </c>
      <c r="DX552" s="26"/>
      <c r="DZ552" s="26">
        <f t="shared" si="2622"/>
        <v>0.99426499118270117</v>
      </c>
      <c r="EA552" s="26">
        <f t="shared" si="2610"/>
        <v>0.7891326356403221</v>
      </c>
      <c r="EB552" s="26">
        <f t="shared" si="2563"/>
        <v>0.94913161271980395</v>
      </c>
      <c r="ED552" s="26">
        <f t="shared" si="2583"/>
        <v>-2.8882727252290491E-2</v>
      </c>
      <c r="EE552" s="26">
        <f t="shared" si="2584"/>
        <v>-1.895622669751559E-2</v>
      </c>
      <c r="EF552" s="26">
        <f t="shared" si="2585"/>
        <v>1.2422145076442031E-2</v>
      </c>
      <c r="EG552" s="26">
        <f t="shared" si="2586"/>
        <v>-1.5254904209225791E-2</v>
      </c>
      <c r="EH552" s="26"/>
      <c r="EJ552" s="26">
        <f t="shared" si="2587"/>
        <v>0.98967853502081293</v>
      </c>
      <c r="EK552" s="26">
        <f t="shared" si="2611"/>
        <v>0.71489402441515693</v>
      </c>
      <c r="EL552" s="26">
        <f t="shared" si="2665"/>
        <v>0.84346406366102122</v>
      </c>
      <c r="EM552" s="26">
        <v>0.83328366884709393</v>
      </c>
      <c r="EN552" s="26"/>
      <c r="EO552" s="26">
        <f t="shared" si="2612"/>
        <v>5.6942370456694313E-3</v>
      </c>
      <c r="EP552" s="26">
        <f t="shared" si="2613"/>
        <v>2.7320824075548495E-2</v>
      </c>
      <c r="EQ552" s="26">
        <f t="shared" si="2614"/>
        <v>1.141061152908005E-2</v>
      </c>
      <c r="ER552" s="26">
        <f t="shared" si="2615"/>
        <v>-1.6838495903402282E-2</v>
      </c>
      <c r="EU552" s="26">
        <f t="shared" si="2616"/>
        <v>1.0048808371348836</v>
      </c>
      <c r="EV552" s="26">
        <f t="shared" si="2617"/>
        <v>0.80746764392996651</v>
      </c>
      <c r="EW552" s="26">
        <f t="shared" si="2647"/>
        <v>0.96270511776711021</v>
      </c>
      <c r="EX552" s="26"/>
      <c r="EY552" s="26">
        <f t="shared" si="2588"/>
        <v>2.7453326884579188E-2</v>
      </c>
      <c r="EZ552" s="26">
        <f t="shared" si="2589"/>
        <v>2.6582522193954084E-3</v>
      </c>
      <c r="FA552" s="26">
        <f t="shared" si="2590"/>
        <v>-5.3226182386411351E-2</v>
      </c>
      <c r="FB552" s="26">
        <f t="shared" si="2591"/>
        <v>2.447497801937665E-3</v>
      </c>
      <c r="FC552" s="26"/>
      <c r="FD552" s="26"/>
      <c r="FE552" s="26">
        <f t="shared" si="2618"/>
        <v>0.99083191609751331</v>
      </c>
      <c r="FF552" s="26">
        <f t="shared" si="2619"/>
        <v>0.99353516673889075</v>
      </c>
      <c r="FG552" s="26">
        <f t="shared" si="2666"/>
        <v>0.98847034322137617</v>
      </c>
      <c r="FI552" s="366">
        <f>[11]Residential_Total_LMDI_UtilAdj!AF66</f>
        <v>0.99591354973971946</v>
      </c>
      <c r="FJ552" s="366">
        <f>[10]Total_Commercial_LMDI_UtilAdj!AF66</f>
        <v>0.99528632519201199</v>
      </c>
      <c r="FK552" s="366">
        <f>[12]Industrial_Total_LMDI_UtilAdj!AF66</f>
        <v>0.99724987728261671</v>
      </c>
      <c r="FL552" s="253">
        <v>1</v>
      </c>
      <c r="FM552" s="253"/>
      <c r="FN552" s="369">
        <f t="shared" si="2651"/>
        <v>-2.2979959114510515E-3</v>
      </c>
      <c r="FO552" s="369">
        <f t="shared" si="2652"/>
        <v>-2.6275086295927379E-3</v>
      </c>
      <c r="FP552" s="369">
        <f t="shared" si="2653"/>
        <v>-1.3806347009369402E-3</v>
      </c>
      <c r="FQ552">
        <f t="shared" si="2650"/>
        <v>0</v>
      </c>
      <c r="FS552" s="26">
        <f t="shared" si="2641"/>
        <v>0.99859095811848753</v>
      </c>
      <c r="FT552" s="26">
        <f t="shared" si="2642"/>
        <v>0.98365324745100757</v>
      </c>
      <c r="FU552" s="37">
        <f t="shared" si="2643"/>
        <v>0.99740107896938024</v>
      </c>
      <c r="FV552" s="26"/>
      <c r="FW552" s="26">
        <f t="shared" si="2568"/>
        <v>1.6514696079787701</v>
      </c>
      <c r="FY552" s="8">
        <f t="shared" si="2621"/>
        <v>51</v>
      </c>
      <c r="FZ552" t="b">
        <f t="shared" si="2594"/>
        <v>0</v>
      </c>
    </row>
    <row r="553" spans="1:182" x14ac:dyDescent="0.2">
      <c r="A553" t="s">
        <v>1072</v>
      </c>
      <c r="B553" s="364">
        <f t="shared" si="2595"/>
        <v>2001</v>
      </c>
      <c r="C553" s="42">
        <f t="shared" si="2671"/>
        <v>20038.276999999998</v>
      </c>
      <c r="D553" s="42">
        <f t="shared" si="2671"/>
        <v>17136.91</v>
      </c>
      <c r="E553" s="42">
        <f t="shared" si="2671"/>
        <v>32652.521000000001</v>
      </c>
      <c r="F553" s="42">
        <f t="shared" si="2671"/>
        <v>26242.105</v>
      </c>
      <c r="G553" s="42"/>
      <c r="H553" s="42">
        <f t="shared" si="2542"/>
        <v>96069.812999999995</v>
      </c>
      <c r="I553" s="364"/>
      <c r="J553" s="364"/>
      <c r="K553" s="525"/>
      <c r="L553" s="42">
        <f t="shared" si="2623"/>
        <v>20024.493213220769</v>
      </c>
      <c r="M553" s="42">
        <f t="shared" si="2654"/>
        <v>16614.393612992881</v>
      </c>
      <c r="N553" s="42">
        <f t="shared" si="2672"/>
        <v>27248.653649248747</v>
      </c>
      <c r="O553" s="42">
        <f t="shared" si="2672"/>
        <v>26220.622805370982</v>
      </c>
      <c r="P553" s="42"/>
      <c r="Q553" s="42">
        <f t="shared" si="2626"/>
        <v>90108.163280833382</v>
      </c>
      <c r="R553" s="27"/>
      <c r="S553" s="27"/>
      <c r="T553" s="51">
        <f t="shared" si="2627"/>
        <v>0.9993121271464992</v>
      </c>
      <c r="U553" s="51">
        <f t="shared" si="2628"/>
        <v>0.96950929969246968</v>
      </c>
      <c r="V553" s="51">
        <f t="shared" si="2629"/>
        <v>0.83450382435245185</v>
      </c>
      <c r="W553" s="51">
        <f t="shared" si="2630"/>
        <v>0.99918138447243399</v>
      </c>
      <c r="X553" s="51"/>
      <c r="Y553" s="51">
        <f t="shared" si="2631"/>
        <v>0.93794460993520812</v>
      </c>
      <c r="Z553" s="218"/>
      <c r="AA553" s="231">
        <f t="shared" si="2632"/>
        <v>105594.17435404482</v>
      </c>
      <c r="AB553" s="231">
        <f t="shared" si="2655"/>
        <v>75387.733723424317</v>
      </c>
      <c r="AC553" s="231">
        <f t="shared" si="2673"/>
        <v>2793.8341063455846</v>
      </c>
      <c r="AD553" s="277">
        <f t="shared" si="2673"/>
        <v>1.4527755430074056</v>
      </c>
      <c r="AE553" s="23"/>
      <c r="AF553" s="42">
        <f t="shared" si="2656"/>
        <v>13262.1</v>
      </c>
      <c r="AI553" s="267">
        <f t="shared" si="2657"/>
        <v>189.63634438847927</v>
      </c>
      <c r="AJ553" s="267">
        <f t="shared" si="2658"/>
        <v>220.3859008939871</v>
      </c>
      <c r="AK553" s="267">
        <f t="shared" si="2634"/>
        <v>9.7531394535414169</v>
      </c>
      <c r="AL553" s="51">
        <f t="shared" si="2659"/>
        <v>18.048640019841883</v>
      </c>
      <c r="AO553" s="34">
        <f t="shared" si="2660"/>
        <v>6.7944113889077427</v>
      </c>
      <c r="AP553" s="34">
        <f t="shared" si="2667"/>
        <v>7.2439367068563794</v>
      </c>
      <c r="AR553" s="26">
        <f t="shared" si="2635"/>
        <v>1.0280424650945834</v>
      </c>
      <c r="AS553" s="26">
        <f t="shared" si="2570"/>
        <v>1.1165863351780689</v>
      </c>
      <c r="AT553" s="26">
        <f t="shared" si="2644"/>
        <v>0.78828120904674737</v>
      </c>
      <c r="AU553" s="26">
        <f t="shared" si="2645"/>
        <v>0.93119425076691309</v>
      </c>
      <c r="AV553" s="26"/>
      <c r="AW553" s="26">
        <f t="shared" si="2636"/>
        <v>0.78008258965258181</v>
      </c>
      <c r="AZ553" s="34">
        <f t="shared" si="2637"/>
        <v>7.9621005990035378</v>
      </c>
      <c r="BA553" s="34">
        <f t="shared" si="2571"/>
        <v>5.6844491991030317</v>
      </c>
      <c r="BB553" s="34">
        <f t="shared" si="2638"/>
        <v>0.21066302518798566</v>
      </c>
      <c r="BC553" s="34">
        <f t="shared" si="2572"/>
        <v>1.0954340134725313E-4</v>
      </c>
      <c r="BE553" s="26"/>
      <c r="BF553" s="26"/>
      <c r="BI553" s="258">
        <f>[11]Residential_Total_LMDI_UtilAdj!AG67</f>
        <v>0.95515528967792285</v>
      </c>
      <c r="BJ553" s="258">
        <f>[10]Total_Commercial_LMDI_UtilAdj!AG67</f>
        <v>1.14574102954348</v>
      </c>
      <c r="BK553" s="258">
        <f>[12]Industrial_Total_LMDI_UtilAdj!AG67</f>
        <v>0.94303143788967736</v>
      </c>
      <c r="BL553" s="258">
        <f t="shared" si="2639"/>
        <v>0.87586301026889168</v>
      </c>
      <c r="BM553" s="364"/>
      <c r="BO553" s="51">
        <f>[11]Residential_Total_LMDI_UtilAdj!AE67</f>
        <v>1.0910869950216631</v>
      </c>
      <c r="BP553" s="258">
        <f>[10]Total_Commercial_LMDI_UtilAdj!AE67</f>
        <v>0.98993366212431166</v>
      </c>
      <c r="BQ553" s="258">
        <f>[12]Industrial_Total_LMDI_UtilAdj!AE67</f>
        <v>0.84306873773032831</v>
      </c>
      <c r="BR553" s="258">
        <f t="shared" si="2640"/>
        <v>1.0631733956672449</v>
      </c>
      <c r="BS553" s="259"/>
      <c r="BT553" s="3"/>
      <c r="CA553" s="83">
        <f t="shared" si="2573"/>
        <v>1.6679578926186314</v>
      </c>
      <c r="CB553" s="83">
        <f t="shared" si="2661"/>
        <v>0.75454141066021352</v>
      </c>
      <c r="CC553" s="83">
        <f t="shared" si="2662"/>
        <v>0.78008258965258181</v>
      </c>
      <c r="CD553" s="83">
        <f t="shared" si="2674"/>
        <v>0.83653629728475865</v>
      </c>
      <c r="CE553" s="83">
        <f t="shared" si="2675"/>
        <v>0.98161711731372159</v>
      </c>
      <c r="CF553" s="83">
        <f t="shared" si="2676"/>
        <v>0.95808526489237311</v>
      </c>
      <c r="CG553" s="84">
        <f t="shared" si="2677"/>
        <v>1.3011459334277351</v>
      </c>
      <c r="CH553" s="84">
        <f t="shared" si="2663"/>
        <v>1.3011449123054051</v>
      </c>
      <c r="CI553" s="9"/>
      <c r="CJ553" s="84">
        <f t="shared" si="2678"/>
        <v>0.8211583486689592</v>
      </c>
      <c r="CK553" s="26"/>
      <c r="CL553" s="87">
        <f t="shared" si="2556"/>
        <v>0.84260653478281933</v>
      </c>
      <c r="CM553" s="87">
        <f t="shared" si="2576"/>
        <v>1.0444570563801728E-3</v>
      </c>
      <c r="CN553" s="92">
        <f t="shared" si="2577"/>
        <v>1</v>
      </c>
      <c r="CO553" s="92">
        <f t="shared" si="2578"/>
        <v>1</v>
      </c>
      <c r="CP553" s="5">
        <f t="shared" si="2557"/>
        <v>1</v>
      </c>
      <c r="CQ553" s="91">
        <f t="shared" si="2558"/>
        <v>1</v>
      </c>
      <c r="CR553" s="37">
        <f t="shared" si="2646"/>
        <v>1.3011459334277351</v>
      </c>
      <c r="CS553">
        <f t="shared" si="2679"/>
        <v>0.8211583486689592</v>
      </c>
      <c r="CT553" s="84">
        <f t="shared" si="2561"/>
        <v>0.93251493352360737</v>
      </c>
      <c r="CU553" s="205"/>
      <c r="CV553" s="244"/>
      <c r="CW553" s="5"/>
      <c r="CX553" s="26">
        <f t="shared" si="2668"/>
        <v>0.22222729311230022</v>
      </c>
      <c r="CY553" s="26">
        <f t="shared" si="2669"/>
        <v>0.18438277962910021</v>
      </c>
      <c r="CZ553" s="26">
        <f t="shared" si="2670"/>
        <v>0.30239939043397102</v>
      </c>
      <c r="DA553" s="26">
        <f t="shared" si="2664"/>
        <v>0.2909905368246285</v>
      </c>
      <c r="DB553" s="26"/>
      <c r="DC553">
        <f t="shared" si="2582"/>
        <v>0.99999999999999989</v>
      </c>
      <c r="DE553" s="26">
        <f t="shared" si="2680"/>
        <v>0.22245067870361612</v>
      </c>
      <c r="DF553" s="26">
        <f t="shared" si="2681"/>
        <v>0.18388936424008867</v>
      </c>
      <c r="DG553" s="26">
        <f t="shared" si="2682"/>
        <v>0.30466044724988817</v>
      </c>
      <c r="DH553" s="26">
        <f t="shared" si="2683"/>
        <v>0.28898877240542009</v>
      </c>
      <c r="DI553" s="26"/>
      <c r="DJ553" s="26">
        <f t="shared" si="2684"/>
        <v>0.999989262599013</v>
      </c>
      <c r="DK553" s="26"/>
      <c r="DL553" s="26">
        <f t="shared" si="2685"/>
        <v>0.22245306727140021</v>
      </c>
      <c r="DM553" s="26">
        <f t="shared" si="2686"/>
        <v>0.18389133875513092</v>
      </c>
      <c r="DN553" s="26">
        <f t="shared" si="2687"/>
        <v>0.3046637185464004</v>
      </c>
      <c r="DO553" s="26">
        <f t="shared" si="2688"/>
        <v>0.28899187542706856</v>
      </c>
      <c r="DP553" s="26"/>
      <c r="DQ553" s="26">
        <f t="shared" si="2605"/>
        <v>1</v>
      </c>
      <c r="DR553" s="26"/>
      <c r="DS553" s="26"/>
      <c r="DT553" s="26">
        <f t="shared" si="2606"/>
        <v>-2.8827251720240012E-2</v>
      </c>
      <c r="DU553" s="26">
        <f t="shared" si="2607"/>
        <v>-3.0947970074840851E-2</v>
      </c>
      <c r="DV553" s="26">
        <f t="shared" si="2608"/>
        <v>-7.8950797677004355E-3</v>
      </c>
      <c r="DW553" s="26">
        <f t="shared" si="2609"/>
        <v>-1.0910999528225801E-2</v>
      </c>
      <c r="DX553" s="26"/>
      <c r="DZ553" s="26">
        <f t="shared" si="2622"/>
        <v>0.98249275551092419</v>
      </c>
      <c r="EA553" s="26">
        <f t="shared" si="2610"/>
        <v>0.77531709765385814</v>
      </c>
      <c r="EB553" s="26">
        <f t="shared" si="2563"/>
        <v>0.93251493352360737</v>
      </c>
      <c r="ED553" s="26">
        <f t="shared" si="2583"/>
        <v>9.084787235274271E-4</v>
      </c>
      <c r="EE553" s="26">
        <f t="shared" si="2584"/>
        <v>1.0399921665279574E-2</v>
      </c>
      <c r="EF553" s="26">
        <f t="shared" si="2585"/>
        <v>-3.289464407486873E-2</v>
      </c>
      <c r="EG553" s="26">
        <f t="shared" si="2586"/>
        <v>-1.1769559692304827E-3</v>
      </c>
      <c r="EH553" s="26"/>
      <c r="EJ553" s="26">
        <f t="shared" si="2587"/>
        <v>0.99178653048217258</v>
      </c>
      <c r="EK553" s="26">
        <f t="shared" si="2611"/>
        <v>0.70902226413714609</v>
      </c>
      <c r="EL553" s="26">
        <f t="shared" si="2665"/>
        <v>0.83653629728475865</v>
      </c>
      <c r="EM553" s="26">
        <v>0.83328366884709393</v>
      </c>
      <c r="EN553" s="26"/>
      <c r="EO553" s="26">
        <f t="shared" si="2612"/>
        <v>-4.1815849848629389E-3</v>
      </c>
      <c r="EP553" s="26">
        <f t="shared" si="2613"/>
        <v>-1.5561426710322141E-2</v>
      </c>
      <c r="EQ553" s="26">
        <f t="shared" si="2614"/>
        <v>8.8995238173375357E-3</v>
      </c>
      <c r="ER553" s="26">
        <f t="shared" si="2615"/>
        <v>-1.2906659793168096E-2</v>
      </c>
      <c r="EU553" s="26">
        <f t="shared" si="2616"/>
        <v>0.9952011755318676</v>
      </c>
      <c r="EV553" s="26">
        <f t="shared" si="2617"/>
        <v>0.80359274844305018</v>
      </c>
      <c r="EW553" s="26">
        <f t="shared" si="2647"/>
        <v>0.95808526489237311</v>
      </c>
      <c r="EX553" s="26"/>
      <c r="EY553" s="26">
        <f t="shared" si="2588"/>
        <v>-1.5103866251992852E-2</v>
      </c>
      <c r="EZ553" s="26">
        <f t="shared" si="2589"/>
        <v>-4.4532095156528655E-3</v>
      </c>
      <c r="FA553" s="26">
        <f t="shared" si="2590"/>
        <v>-1.1012898169027901E-2</v>
      </c>
      <c r="FB553" s="26">
        <f t="shared" si="2591"/>
        <v>1.9956602649419792E-3</v>
      </c>
      <c r="FC553" s="26"/>
      <c r="FD553" s="26"/>
      <c r="FE553" s="26">
        <f t="shared" si="2618"/>
        <v>0.99306683710376142</v>
      </c>
      <c r="FF553" s="26">
        <f t="shared" si="2619"/>
        <v>0.98664682558474848</v>
      </c>
      <c r="FG553" s="26">
        <f t="shared" si="2666"/>
        <v>0.98161711731372159</v>
      </c>
      <c r="FI553" s="366">
        <f>[11]Residential_Total_LMDI_UtilAdj!AF67</f>
        <v>0.98645593444486057</v>
      </c>
      <c r="FJ553" s="366">
        <f>[10]Total_Commercial_LMDI_UtilAdj!AF67</f>
        <v>0.9844637984804846</v>
      </c>
      <c r="FK553" s="366">
        <f>[12]Industrial_Total_LMDI_UtilAdj!AF67</f>
        <v>0.99150086890332412</v>
      </c>
      <c r="FL553" s="253">
        <v>1</v>
      </c>
      <c r="FM553" s="253"/>
      <c r="FN553" s="369">
        <f t="shared" si="2651"/>
        <v>-9.541800483384091E-3</v>
      </c>
      <c r="FO553" s="369">
        <f t="shared" si="2652"/>
        <v>-1.0933333848865575E-2</v>
      </c>
      <c r="FP553" s="369">
        <f t="shared" si="2653"/>
        <v>-5.7815434179361962E-3</v>
      </c>
      <c r="FQ553">
        <f t="shared" si="2650"/>
        <v>0</v>
      </c>
      <c r="FS553" s="26">
        <f t="shared" si="2641"/>
        <v>0.99412276422020729</v>
      </c>
      <c r="FT553" s="26">
        <f t="shared" si="2642"/>
        <v>0.97787208539017922</v>
      </c>
      <c r="FU553" s="279">
        <f t="shared" si="2643"/>
        <v>0.99153911766125757</v>
      </c>
      <c r="FV553" s="242"/>
      <c r="FW553" s="26">
        <f t="shared" si="2568"/>
        <v>1.6679578926186314</v>
      </c>
      <c r="FY553" s="8">
        <f t="shared" si="2621"/>
        <v>52</v>
      </c>
      <c r="FZ553" t="b">
        <f t="shared" si="2594"/>
        <v>0</v>
      </c>
    </row>
    <row r="554" spans="1:182" x14ac:dyDescent="0.2">
      <c r="A554" t="s">
        <v>1072</v>
      </c>
      <c r="B554" s="364">
        <f t="shared" si="2595"/>
        <v>2002</v>
      </c>
      <c r="C554" s="42">
        <f t="shared" si="2671"/>
        <v>20786.493999999999</v>
      </c>
      <c r="D554" s="42">
        <f t="shared" si="2671"/>
        <v>17345.876</v>
      </c>
      <c r="E554" s="42">
        <f t="shared" si="2671"/>
        <v>32590.121999999999</v>
      </c>
      <c r="F554" s="42">
        <f t="shared" si="2671"/>
        <v>26807.780999999999</v>
      </c>
      <c r="G554" s="42"/>
      <c r="H554" s="42">
        <f t="shared" si="2542"/>
        <v>97530.273000000001</v>
      </c>
      <c r="I554" s="364"/>
      <c r="J554" s="364"/>
      <c r="K554" s="525"/>
      <c r="L554" s="42">
        <f t="shared" si="2623"/>
        <v>20774.073430244298</v>
      </c>
      <c r="M554" s="42">
        <f t="shared" si="2654"/>
        <v>16907.807810030099</v>
      </c>
      <c r="N554" s="42">
        <f t="shared" si="2672"/>
        <v>25967.191572958156</v>
      </c>
      <c r="O554" s="42">
        <f t="shared" si="2672"/>
        <v>26777.908675227143</v>
      </c>
      <c r="P554" s="42"/>
      <c r="Q554" s="42">
        <f t="shared" si="2626"/>
        <v>90426.981488459685</v>
      </c>
      <c r="R554" s="27"/>
      <c r="S554" s="27"/>
      <c r="T554" s="51">
        <f t="shared" si="2627"/>
        <v>0.9994024692304676</v>
      </c>
      <c r="U554" s="51">
        <f t="shared" si="2628"/>
        <v>0.97474511002096975</v>
      </c>
      <c r="V554" s="51">
        <f t="shared" si="2629"/>
        <v>0.79678104834827423</v>
      </c>
      <c r="W554" s="51">
        <f t="shared" si="2630"/>
        <v>0.99888568454163151</v>
      </c>
      <c r="X554" s="364"/>
      <c r="Y554" s="51">
        <f t="shared" si="2631"/>
        <v>0.92716834175640706</v>
      </c>
      <c r="AA554" s="231">
        <f t="shared" si="2632"/>
        <v>106436.83928083624</v>
      </c>
      <c r="AB554" s="231">
        <f t="shared" si="2655"/>
        <v>76666.137428142072</v>
      </c>
      <c r="AC554" s="231">
        <f t="shared" si="2673"/>
        <v>2791.7091042514985</v>
      </c>
      <c r="AD554" s="277">
        <f t="shared" si="2673"/>
        <v>1.4780190637902733</v>
      </c>
      <c r="AE554" s="23"/>
      <c r="AF554" s="42">
        <f t="shared" si="2656"/>
        <v>13493.1</v>
      </c>
      <c r="AI554" s="267">
        <f t="shared" si="2657"/>
        <v>195.17747398935239</v>
      </c>
      <c r="AJ554" s="267">
        <f t="shared" si="2658"/>
        <v>220.53814600843185</v>
      </c>
      <c r="AK554" s="267">
        <f t="shared" si="2634"/>
        <v>9.3015391658868314</v>
      </c>
      <c r="AL554" s="51">
        <f t="shared" si="2659"/>
        <v>18.117431182894983</v>
      </c>
      <c r="AO554" s="34">
        <f t="shared" si="2660"/>
        <v>6.7017202487537837</v>
      </c>
      <c r="AP554" s="34">
        <f t="shared" si="2667"/>
        <v>7.2281590590746383</v>
      </c>
      <c r="AR554" s="26">
        <f t="shared" si="2635"/>
        <v>1.0580816253233873</v>
      </c>
      <c r="AS554" s="26">
        <f t="shared" si="2570"/>
        <v>1.1173576858574774</v>
      </c>
      <c r="AT554" s="26">
        <f t="shared" si="2644"/>
        <v>0.75178136994837841</v>
      </c>
      <c r="AU554" s="26">
        <f t="shared" si="2645"/>
        <v>0.93474343427703865</v>
      </c>
      <c r="AV554" s="26"/>
      <c r="AW554" s="26">
        <f t="shared" si="2636"/>
        <v>0.76944049860004482</v>
      </c>
      <c r="AZ554" s="34">
        <f t="shared" si="2637"/>
        <v>7.8882420852758992</v>
      </c>
      <c r="BA554" s="34">
        <f t="shared" si="2571"/>
        <v>5.6818772134010764</v>
      </c>
      <c r="BB554" s="34">
        <f t="shared" si="2638"/>
        <v>0.2068990153672246</v>
      </c>
      <c r="BC554" s="34">
        <f t="shared" si="2572"/>
        <v>1.095388801528391E-4</v>
      </c>
      <c r="BE554" s="26"/>
      <c r="BF554" s="26"/>
      <c r="BG554" s="26"/>
      <c r="BI554" s="258">
        <f>[11]Residential_Total_LMDI_UtilAdj!AG68</f>
        <v>0.9515063245610017</v>
      </c>
      <c r="BJ554" s="258">
        <f>[10]Total_Commercial_LMDI_UtilAdj!AG68</f>
        <v>1.1367343624356852</v>
      </c>
      <c r="BK554" s="258">
        <f>[12]Industrial_Total_LMDI_UtilAdj!AG68</f>
        <v>0.88976238017527265</v>
      </c>
      <c r="BL554" s="258">
        <f t="shared" si="2639"/>
        <v>0.8743059551899488</v>
      </c>
      <c r="BM554" s="364"/>
      <c r="BO554" s="51">
        <f>[11]Residential_Total_LMDI_UtilAdj!AE68</f>
        <v>1.1268327748538829</v>
      </c>
      <c r="BP554" s="258">
        <f>[10]Total_Commercial_LMDI_UtilAdj!AE68</f>
        <v>0.99802065213596292</v>
      </c>
      <c r="BQ554" s="258">
        <f>[12]Industrial_Total_LMDI_UtilAdj!AE68</f>
        <v>0.8519675459576056</v>
      </c>
      <c r="BR554" s="258">
        <f t="shared" si="2640"/>
        <v>1.0691262351906989</v>
      </c>
      <c r="BS554" s="259"/>
      <c r="BT554" s="3"/>
      <c r="CA554" s="83">
        <f t="shared" si="2573"/>
        <v>1.6970104765378375</v>
      </c>
      <c r="CB554" s="83">
        <f t="shared" si="2661"/>
        <v>0.75289798263262364</v>
      </c>
      <c r="CC554" s="83">
        <f t="shared" si="2662"/>
        <v>0.76944049860004482</v>
      </c>
      <c r="CD554" s="83">
        <f t="shared" si="2674"/>
        <v>0.83027235024017765</v>
      </c>
      <c r="CE554" s="83">
        <f t="shared" si="2675"/>
        <v>0.99498829641766173</v>
      </c>
      <c r="CF554" s="83">
        <f t="shared" si="2676"/>
        <v>0.9391225676147873</v>
      </c>
      <c r="CG554" s="84">
        <f t="shared" si="2677"/>
        <v>1.3057497189549883</v>
      </c>
      <c r="CH554" s="84">
        <f t="shared" si="2663"/>
        <v>1.3057485871967736</v>
      </c>
      <c r="CI554" s="9"/>
      <c r="CJ554" s="84">
        <f t="shared" si="2678"/>
        <v>0.82611127132816253</v>
      </c>
      <c r="CK554" s="26"/>
      <c r="CL554" s="87">
        <f t="shared" si="2556"/>
        <v>0.83079787233763303</v>
      </c>
      <c r="CM554" s="87">
        <f t="shared" si="2576"/>
        <v>1.0157779829126918E-3</v>
      </c>
      <c r="CN554" s="92">
        <f t="shared" si="2577"/>
        <v>1</v>
      </c>
      <c r="CO554" s="92">
        <f t="shared" si="2578"/>
        <v>1</v>
      </c>
      <c r="CP554" s="5">
        <f t="shared" si="2557"/>
        <v>1</v>
      </c>
      <c r="CQ554" s="91">
        <f t="shared" si="2558"/>
        <v>1</v>
      </c>
      <c r="CR554" s="37">
        <f t="shared" si="2646"/>
        <v>1.3057497189549883</v>
      </c>
      <c r="CS554">
        <f t="shared" si="2679"/>
        <v>0.82611127132816253</v>
      </c>
      <c r="CT554" s="84">
        <f t="shared" si="2561"/>
        <v>0.92673265390261861</v>
      </c>
      <c r="CU554" s="205"/>
      <c r="CV554" s="244"/>
      <c r="CW554" s="5"/>
      <c r="CX554" s="26">
        <f t="shared" si="2668"/>
        <v>0.2297331292972053</v>
      </c>
      <c r="CY554" s="26">
        <f t="shared" si="2669"/>
        <v>0.18697746548343958</v>
      </c>
      <c r="CZ554" s="26">
        <f t="shared" si="2670"/>
        <v>0.28716198578708607</v>
      </c>
      <c r="DA554" s="26">
        <f t="shared" si="2664"/>
        <v>0.29612741943226917</v>
      </c>
      <c r="DB554" s="26"/>
      <c r="DC554">
        <f t="shared" si="2582"/>
        <v>1</v>
      </c>
      <c r="DE554" s="26">
        <f t="shared" si="2680"/>
        <v>0.22595943441468053</v>
      </c>
      <c r="DF554" s="26">
        <f t="shared" si="2681"/>
        <v>0.18567710101478166</v>
      </c>
      <c r="DG554" s="26">
        <f t="shared" si="2682"/>
        <v>0.29471504047208769</v>
      </c>
      <c r="DH554" s="26">
        <f t="shared" si="2683"/>
        <v>0.29355148727096847</v>
      </c>
      <c r="DI554" s="26"/>
      <c r="DJ554" s="26">
        <f t="shared" si="2684"/>
        <v>0.99990306317251842</v>
      </c>
      <c r="DK554" s="26"/>
      <c r="DL554" s="26">
        <f t="shared" si="2685"/>
        <v>0.22598134032888204</v>
      </c>
      <c r="DM554" s="26">
        <f t="shared" si="2686"/>
        <v>0.18569510170882017</v>
      </c>
      <c r="DN554" s="26">
        <f t="shared" si="2687"/>
        <v>0.29474361198275373</v>
      </c>
      <c r="DO554" s="26">
        <f t="shared" si="2688"/>
        <v>0.29357994597954395</v>
      </c>
      <c r="DP554" s="26"/>
      <c r="DQ554" s="26">
        <f t="shared" si="2605"/>
        <v>0.99999999999999989</v>
      </c>
      <c r="DR554" s="26"/>
      <c r="DS554" s="26"/>
      <c r="DT554" s="26">
        <f t="shared" si="2606"/>
        <v>2.8801006411798519E-2</v>
      </c>
      <c r="DU554" s="26">
        <f t="shared" si="2607"/>
        <v>6.9057299806926425E-4</v>
      </c>
      <c r="DV554" s="26">
        <f t="shared" si="2608"/>
        <v>-4.7409340241858007E-2</v>
      </c>
      <c r="DW554" s="26">
        <f t="shared" si="2609"/>
        <v>3.8041868373628511E-3</v>
      </c>
      <c r="DX554" s="26"/>
      <c r="DZ554" s="26">
        <f t="shared" si="2622"/>
        <v>0.99379926324703483</v>
      </c>
      <c r="EA554" s="26">
        <f t="shared" si="2610"/>
        <v>0.77050956043123353</v>
      </c>
      <c r="EB554" s="26">
        <f t="shared" si="2563"/>
        <v>0.92673265390261861</v>
      </c>
      <c r="ED554" s="26">
        <f t="shared" si="2583"/>
        <v>-9.3195522360615245E-3</v>
      </c>
      <c r="EE554" s="26">
        <f t="shared" si="2584"/>
        <v>-4.5256235876241755E-4</v>
      </c>
      <c r="EF554" s="26">
        <f t="shared" si="2585"/>
        <v>-1.8028994068208435E-2</v>
      </c>
      <c r="EG554" s="26">
        <f t="shared" si="2586"/>
        <v>-4.127393948715363E-5</v>
      </c>
      <c r="EH554" s="26"/>
      <c r="EJ554" s="26">
        <f t="shared" si="2587"/>
        <v>0.99251204393053527</v>
      </c>
      <c r="EK554" s="26">
        <f t="shared" si="2611"/>
        <v>0.70371313657101475</v>
      </c>
      <c r="EL554" s="26">
        <f t="shared" si="2665"/>
        <v>0.83027235024017765</v>
      </c>
      <c r="EM554" s="26">
        <v>0.83328366884709393</v>
      </c>
      <c r="EN554" s="26"/>
      <c r="EO554" s="26">
        <f t="shared" si="2612"/>
        <v>-3.8276006026532038E-3</v>
      </c>
      <c r="EP554" s="26">
        <f t="shared" si="2613"/>
        <v>-7.8920577960522615E-3</v>
      </c>
      <c r="EQ554" s="26">
        <f t="shared" si="2614"/>
        <v>-5.8145181731557027E-2</v>
      </c>
      <c r="ER554" s="26">
        <f t="shared" si="2615"/>
        <v>-1.779320191905134E-3</v>
      </c>
      <c r="EU554" s="26">
        <f t="shared" si="2616"/>
        <v>0.98020771431056708</v>
      </c>
      <c r="EV554" s="26">
        <f t="shared" si="2617"/>
        <v>0.78768781118790876</v>
      </c>
      <c r="EW554" s="26">
        <f t="shared" si="2647"/>
        <v>0.9391225676147873</v>
      </c>
      <c r="EX554" s="26"/>
      <c r="EY554" s="26">
        <f t="shared" si="2588"/>
        <v>3.2236400798269033E-2</v>
      </c>
      <c r="EZ554" s="26">
        <f t="shared" si="2589"/>
        <v>8.1360366921033236E-3</v>
      </c>
      <c r="FA554" s="26">
        <f t="shared" si="2590"/>
        <v>1.0499940407928119E-2</v>
      </c>
      <c r="FB554" s="26">
        <f t="shared" si="2591"/>
        <v>5.5835070292677147E-3</v>
      </c>
      <c r="FC554" s="26"/>
      <c r="FD554" s="26"/>
      <c r="FE554" s="26">
        <f t="shared" si="2618"/>
        <v>1.0136215830674709</v>
      </c>
      <c r="FF554" s="26">
        <f t="shared" si="2619"/>
        <v>1.0000865172777076</v>
      </c>
      <c r="FG554" s="26">
        <f t="shared" si="2666"/>
        <v>0.99498829641766173</v>
      </c>
      <c r="FI554" s="366">
        <f>[11]Residential_Total_LMDI_UtilAdj!AF68</f>
        <v>0.98684290447540546</v>
      </c>
      <c r="FJ554" s="366">
        <f>[10]Total_Commercial_LMDI_UtilAdj!AF68</f>
        <v>0.98490355239497973</v>
      </c>
      <c r="FK554" s="366">
        <f>[12]Industrial_Total_LMDI_UtilAdj!AF68</f>
        <v>0.99173506840474335</v>
      </c>
      <c r="FL554" s="253">
        <v>1</v>
      </c>
      <c r="FM554" s="253"/>
      <c r="FN554" s="369">
        <f t="shared" si="2651"/>
        <v>3.9220621618277907E-4</v>
      </c>
      <c r="FO554" s="369">
        <f t="shared" si="2652"/>
        <v>4.465941020182771E-4</v>
      </c>
      <c r="FP554" s="369">
        <f t="shared" si="2653"/>
        <v>2.3617916366095153E-4</v>
      </c>
      <c r="FQ554">
        <f t="shared" si="2650"/>
        <v>0</v>
      </c>
      <c r="FS554" s="26">
        <f t="shared" si="2641"/>
        <v>1.0002412030081564</v>
      </c>
      <c r="FT554" s="26">
        <f t="shared" si="2642"/>
        <v>0.97810795107876758</v>
      </c>
      <c r="FU554" s="279">
        <f t="shared" si="2643"/>
        <v>0.99177827987914224</v>
      </c>
      <c r="FV554" s="242"/>
      <c r="FW554" s="26">
        <f t="shared" si="2568"/>
        <v>1.6970104765378375</v>
      </c>
      <c r="FY554" s="8">
        <f t="shared" si="2621"/>
        <v>53</v>
      </c>
      <c r="FZ554" t="b">
        <f t="shared" si="2594"/>
        <v>0</v>
      </c>
    </row>
    <row r="555" spans="1:182" x14ac:dyDescent="0.2">
      <c r="A555" t="s">
        <v>1072</v>
      </c>
      <c r="B555" s="364">
        <f t="shared" si="2595"/>
        <v>2003</v>
      </c>
      <c r="C555" s="42">
        <f t="shared" si="2671"/>
        <v>21120.03</v>
      </c>
      <c r="D555" s="42">
        <f t="shared" si="2671"/>
        <v>17346.293000000001</v>
      </c>
      <c r="E555" s="42">
        <f t="shared" si="2671"/>
        <v>32488.614000000001</v>
      </c>
      <c r="F555" s="42">
        <f t="shared" si="2671"/>
        <v>26881.008000000002</v>
      </c>
      <c r="G555" s="42"/>
      <c r="H555" s="42">
        <f t="shared" si="2542"/>
        <v>97835.945000000007</v>
      </c>
      <c r="I555" s="364"/>
      <c r="J555" s="364"/>
      <c r="K555" s="525"/>
      <c r="L555" s="42">
        <f t="shared" si="2623"/>
        <v>21110.154809873904</v>
      </c>
      <c r="M555" s="42">
        <f t="shared" si="2654"/>
        <v>16998.837422240256</v>
      </c>
      <c r="N555" s="42">
        <f t="shared" si="2672"/>
        <v>25519.974992251078</v>
      </c>
      <c r="O555" s="42">
        <f t="shared" si="2672"/>
        <v>27090.596974203916</v>
      </c>
      <c r="P555" s="42"/>
      <c r="Q555" s="42">
        <f t="shared" si="2626"/>
        <v>90719.564198569162</v>
      </c>
      <c r="R555" s="27"/>
      <c r="S555" s="27"/>
      <c r="T555" s="51">
        <f t="shared" si="2627"/>
        <v>0.99953242537410725</v>
      </c>
      <c r="U555" s="51">
        <f t="shared" si="2628"/>
        <v>0.97996946219231129</v>
      </c>
      <c r="V555" s="51">
        <f t="shared" si="2629"/>
        <v>0.78550519244222228</v>
      </c>
      <c r="W555" s="51">
        <f t="shared" si="2630"/>
        <v>1.0077969164773848</v>
      </c>
      <c r="X555" s="364"/>
      <c r="Y555" s="51">
        <f t="shared" si="2631"/>
        <v>0.92726210390842712</v>
      </c>
      <c r="AA555" s="231">
        <f t="shared" si="2632"/>
        <v>107300.18524588978</v>
      </c>
      <c r="AB555" s="231">
        <f t="shared" si="2655"/>
        <v>77765.478809122593</v>
      </c>
      <c r="AC555" s="231">
        <f t="shared" si="2673"/>
        <v>2882.7170256378517</v>
      </c>
      <c r="AD555" s="277">
        <f t="shared" si="2673"/>
        <v>1.501907961006246</v>
      </c>
      <c r="AE555" s="23"/>
      <c r="AF555" s="42">
        <f t="shared" si="2656"/>
        <v>13879.1</v>
      </c>
      <c r="AI555" s="267">
        <f t="shared" si="2657"/>
        <v>196.73922054745515</v>
      </c>
      <c r="AJ555" s="267">
        <f t="shared" si="2658"/>
        <v>218.59104685723531</v>
      </c>
      <c r="AK555" s="267">
        <f t="shared" si="2634"/>
        <v>8.8527506395131983</v>
      </c>
      <c r="AL555" s="51">
        <f t="shared" si="2659"/>
        <v>18.037454809184045</v>
      </c>
      <c r="AO555" s="34">
        <f t="shared" si="2660"/>
        <v>6.5364154879328744</v>
      </c>
      <c r="AP555" s="34">
        <f t="shared" si="2667"/>
        <v>7.0491562853499152</v>
      </c>
      <c r="AR555" s="26">
        <f t="shared" si="2635"/>
        <v>1.0665480497665623</v>
      </c>
      <c r="AS555" s="26">
        <f t="shared" si="2570"/>
        <v>1.1074926976860759</v>
      </c>
      <c r="AT555" s="26">
        <f t="shared" si="2644"/>
        <v>0.71550878676003293</v>
      </c>
      <c r="AU555" s="26">
        <f t="shared" si="2645"/>
        <v>0.93061716552133522</v>
      </c>
      <c r="AV555" s="26"/>
      <c r="AW555" s="26">
        <f t="shared" si="2636"/>
        <v>0.75046146443181705</v>
      </c>
      <c r="AZ555" s="34">
        <f t="shared" si="2637"/>
        <v>7.7310621903358125</v>
      </c>
      <c r="BA555" s="34">
        <f t="shared" si="2571"/>
        <v>5.6030635134210858</v>
      </c>
      <c r="BB555" s="34">
        <f t="shared" si="2638"/>
        <v>0.20770201422555148</v>
      </c>
      <c r="BC555" s="34">
        <f t="shared" si="2572"/>
        <v>1.0821364216744933E-4</v>
      </c>
      <c r="BE555" s="26"/>
      <c r="BF555" s="26"/>
      <c r="BG555" s="26"/>
      <c r="BI555" s="258">
        <f>[11]Residential_Total_LMDI_UtilAdj!AG69</f>
        <v>0.95110687701319407</v>
      </c>
      <c r="BJ555" s="258">
        <f>[10]Total_Commercial_LMDI_UtilAdj!AG69</f>
        <v>1.132333150110518</v>
      </c>
      <c r="BK555" s="258">
        <f>[12]Industrial_Total_LMDI_UtilAdj!AG69</f>
        <v>0.88801411539087916</v>
      </c>
      <c r="BL555" s="258">
        <f t="shared" si="2639"/>
        <v>0.87040310165455204</v>
      </c>
      <c r="BM555" s="364"/>
      <c r="BO555" s="51">
        <f>[11]Residential_Total_LMDI_UtilAdj!AE69</f>
        <v>1.1422214835673148</v>
      </c>
      <c r="BP555" s="258">
        <f>[10]Total_Commercial_LMDI_UtilAdj!AE69</f>
        <v>0.99889514753470265</v>
      </c>
      <c r="BQ555" s="258">
        <f>[12]Industrial_Total_LMDI_UtilAdj!AE69</f>
        <v>0.81504447001722946</v>
      </c>
      <c r="BR555" s="258">
        <f t="shared" si="2640"/>
        <v>1.0691795143564189</v>
      </c>
      <c r="BS555" s="364"/>
      <c r="CA555" s="83">
        <f t="shared" si="2573"/>
        <v>1.7455572184980694</v>
      </c>
      <c r="CB555" s="83">
        <f t="shared" si="2661"/>
        <v>0.7342527333898321</v>
      </c>
      <c r="CC555" s="83">
        <f t="shared" si="2662"/>
        <v>0.75046146443181705</v>
      </c>
      <c r="CD555" s="83">
        <f t="shared" si="2674"/>
        <v>0.82218614650298183</v>
      </c>
      <c r="CE555" s="83">
        <f t="shared" si="2675"/>
        <v>0.98579954543601989</v>
      </c>
      <c r="CF555" s="83">
        <f t="shared" si="2676"/>
        <v>0.93657848059804805</v>
      </c>
      <c r="CG555" s="411">
        <f t="shared" si="2677"/>
        <v>1.3099748441489965</v>
      </c>
      <c r="CH555" s="411">
        <f t="shared" si="2663"/>
        <v>1.3099734264435907</v>
      </c>
      <c r="CI555" s="9"/>
      <c r="CJ555" s="84">
        <f t="shared" si="2678"/>
        <v>0.81051072948643232</v>
      </c>
      <c r="CK555" s="26"/>
      <c r="CL555" s="87">
        <f t="shared" si="2556"/>
        <v>0.78651557594648014</v>
      </c>
      <c r="CM555" s="87">
        <f t="shared" si="2576"/>
        <v>9.7361540052854473E-4</v>
      </c>
      <c r="CN555" s="92">
        <f t="shared" si="2577"/>
        <v>1</v>
      </c>
      <c r="CO555" s="92">
        <f t="shared" si="2578"/>
        <v>1</v>
      </c>
      <c r="CP555" s="5">
        <f t="shared" si="2557"/>
        <v>1</v>
      </c>
      <c r="CQ555" s="91">
        <f t="shared" si="2558"/>
        <v>1</v>
      </c>
      <c r="CR555" s="37">
        <f t="shared" si="2646"/>
        <v>1.3099748441489965</v>
      </c>
      <c r="CS555">
        <f t="shared" si="2679"/>
        <v>0.81051072948643232</v>
      </c>
      <c r="CT555" s="84">
        <f t="shared" si="2561"/>
        <v>0.91276345098219769</v>
      </c>
      <c r="CU555" s="205"/>
      <c r="CV555" s="244"/>
      <c r="CW555" s="5"/>
      <c r="CX555" s="26">
        <f t="shared" si="2668"/>
        <v>0.23269682781618625</v>
      </c>
      <c r="CY555" s="26">
        <f t="shared" si="2669"/>
        <v>0.1873778558397039</v>
      </c>
      <c r="CZ555" s="26">
        <f t="shared" si="2670"/>
        <v>0.28130619032067156</v>
      </c>
      <c r="DA555" s="26">
        <f t="shared" si="2664"/>
        <v>0.29861912602343821</v>
      </c>
      <c r="DB555" s="26"/>
      <c r="DC555">
        <f t="shared" si="2582"/>
        <v>0.99999999999999989</v>
      </c>
      <c r="DE555" s="26">
        <f t="shared" si="2680"/>
        <v>0.23121181281415482</v>
      </c>
      <c r="DF555" s="26">
        <f t="shared" si="2681"/>
        <v>0.18717758928887301</v>
      </c>
      <c r="DG555" s="26">
        <f t="shared" si="2682"/>
        <v>0.28422403433632482</v>
      </c>
      <c r="DH555" s="26">
        <f t="shared" si="2683"/>
        <v>0.29737153287445567</v>
      </c>
      <c r="DI555" s="26"/>
      <c r="DJ555" s="26">
        <f t="shared" si="2684"/>
        <v>0.99998496931380831</v>
      </c>
      <c r="DK555" s="26"/>
      <c r="DL555" s="26">
        <f t="shared" si="2685"/>
        <v>0.23121528813859354</v>
      </c>
      <c r="DM555" s="26">
        <f t="shared" si="2686"/>
        <v>0.18718040273876782</v>
      </c>
      <c r="DN555" s="26">
        <f t="shared" si="2687"/>
        <v>0.28422830648280634</v>
      </c>
      <c r="DO555" s="26">
        <f t="shared" si="2688"/>
        <v>0.29737600263983227</v>
      </c>
      <c r="DP555" s="26"/>
      <c r="DQ555" s="26">
        <f t="shared" si="2605"/>
        <v>1</v>
      </c>
      <c r="DR555" s="26"/>
      <c r="DS555" s="26"/>
      <c r="DT555" s="26">
        <f t="shared" si="2606"/>
        <v>7.9698305608061053E-3</v>
      </c>
      <c r="DU555" s="26">
        <f t="shared" si="2607"/>
        <v>-8.8680595287481609E-3</v>
      </c>
      <c r="DV555" s="26">
        <f t="shared" si="2608"/>
        <v>-4.9451670719485794E-2</v>
      </c>
      <c r="DW555" s="26">
        <f t="shared" si="2609"/>
        <v>-4.4241049010402649E-3</v>
      </c>
      <c r="DX555" s="26"/>
      <c r="DZ555" s="26">
        <f t="shared" si="2622"/>
        <v>0.98492639396961523</v>
      </c>
      <c r="EA555" s="26">
        <f t="shared" si="2610"/>
        <v>0.75889520287464818</v>
      </c>
      <c r="EB555" s="26">
        <f t="shared" si="2563"/>
        <v>0.91276345098219769</v>
      </c>
      <c r="ED555" s="26">
        <f t="shared" si="2583"/>
        <v>-2.0127042566514382E-2</v>
      </c>
      <c r="EE555" s="26">
        <f t="shared" si="2584"/>
        <v>-1.3968169320014987E-2</v>
      </c>
      <c r="EF555" s="26">
        <f t="shared" si="2585"/>
        <v>3.8736028378174832E-3</v>
      </c>
      <c r="EG555" s="26">
        <f t="shared" si="2586"/>
        <v>-1.2172114780039156E-2</v>
      </c>
      <c r="EH555" s="26"/>
      <c r="EJ555" s="26">
        <f t="shared" si="2587"/>
        <v>0.99026078161598818</v>
      </c>
      <c r="EK555" s="26">
        <f t="shared" si="2611"/>
        <v>0.69685952065425172</v>
      </c>
      <c r="EL555" s="26">
        <f t="shared" si="2665"/>
        <v>0.82218614650298183</v>
      </c>
      <c r="EM555" s="26">
        <v>0.83328366884709393</v>
      </c>
      <c r="EN555" s="26"/>
      <c r="EO555" s="26">
        <f t="shared" si="2612"/>
        <v>-4.198936003871081E-4</v>
      </c>
      <c r="EP555" s="26">
        <f t="shared" si="2613"/>
        <v>-3.8793185485743549E-3</v>
      </c>
      <c r="EQ555" s="26">
        <f t="shared" si="2614"/>
        <v>-1.9667999349993522E-3</v>
      </c>
      <c r="ER555" s="26">
        <f t="shared" si="2615"/>
        <v>-4.4739379670011258E-3</v>
      </c>
      <c r="EU555" s="26">
        <f t="shared" si="2616"/>
        <v>0.99729099576086133</v>
      </c>
      <c r="EV555" s="26">
        <f t="shared" si="2617"/>
        <v>0.78555396156828283</v>
      </c>
      <c r="EW555" s="26">
        <f t="shared" si="2647"/>
        <v>0.93657848059804805</v>
      </c>
      <c r="EX555" s="26"/>
      <c r="EY555" s="26">
        <f t="shared" si="2588"/>
        <v>1.3564192746419266E-2</v>
      </c>
      <c r="EZ555" s="26">
        <f t="shared" si="2589"/>
        <v>8.7584609705275299E-4</v>
      </c>
      <c r="FA555" s="26">
        <f t="shared" si="2590"/>
        <v>-4.4305758314161621E-2</v>
      </c>
      <c r="FB555" s="26">
        <f t="shared" si="2591"/>
        <v>4.9833065961075545E-5</v>
      </c>
      <c r="FC555" s="26"/>
      <c r="FD555" s="26"/>
      <c r="FE555" s="26">
        <f t="shared" si="2618"/>
        <v>0.99076496576419548</v>
      </c>
      <c r="FF555" s="26">
        <f t="shared" si="2619"/>
        <v>0.99085068405188148</v>
      </c>
      <c r="FG555" s="26">
        <f t="shared" si="2666"/>
        <v>0.98579954543601989</v>
      </c>
      <c r="FI555" s="366">
        <f>[11]Residential_Total_LMDI_UtilAdj!AF69</f>
        <v>0.98174970553086072</v>
      </c>
      <c r="FJ555" s="366">
        <f>[10]Total_Commercial_LMDI_UtilAdj!AF69</f>
        <v>0.97914440376996392</v>
      </c>
      <c r="FK555" s="366">
        <f>[12]Industrial_Total_LMDI_UtilAdj!AF69</f>
        <v>0.98858798688984251</v>
      </c>
      <c r="FL555" s="253">
        <v>1</v>
      </c>
      <c r="FM555" s="253"/>
      <c r="FN555" s="369">
        <f t="shared" si="2651"/>
        <v>-5.1744685852261902E-3</v>
      </c>
      <c r="FO555" s="369">
        <f t="shared" si="2652"/>
        <v>-5.8645870772268118E-3</v>
      </c>
      <c r="FP555" s="369">
        <f t="shared" si="2653"/>
        <v>-3.1783543152595854E-3</v>
      </c>
      <c r="FQ555">
        <f t="shared" si="2650"/>
        <v>0</v>
      </c>
      <c r="FS555" s="26">
        <f t="shared" si="2641"/>
        <v>0.99680757637526396</v>
      </c>
      <c r="FT555" s="26">
        <f t="shared" si="2642"/>
        <v>0.97498541614820156</v>
      </c>
      <c r="FU555" s="279">
        <f t="shared" si="2643"/>
        <v>0.98861210346795603</v>
      </c>
      <c r="FV555" s="242"/>
      <c r="FW555" s="26">
        <f t="shared" si="2568"/>
        <v>1.7455572184980694</v>
      </c>
      <c r="FY555" s="8">
        <f t="shared" si="2621"/>
        <v>54</v>
      </c>
      <c r="FZ555" t="b">
        <f t="shared" si="2594"/>
        <v>0</v>
      </c>
    </row>
    <row r="556" spans="1:182" x14ac:dyDescent="0.2">
      <c r="A556" t="s">
        <v>1072</v>
      </c>
      <c r="B556" s="364">
        <f t="shared" si="2595"/>
        <v>2004</v>
      </c>
      <c r="C556" s="42">
        <f t="shared" si="2671"/>
        <v>21082.055</v>
      </c>
      <c r="D556" s="42">
        <f t="shared" si="2671"/>
        <v>17655.66</v>
      </c>
      <c r="E556" s="42">
        <f t="shared" si="2671"/>
        <v>33443.720999999998</v>
      </c>
      <c r="F556" s="42">
        <f t="shared" si="2671"/>
        <v>27826.451000000001</v>
      </c>
      <c r="G556" s="42"/>
      <c r="H556" s="42">
        <f t="shared" si="2542"/>
        <v>100007.88699999999</v>
      </c>
      <c r="I556" s="364"/>
      <c r="J556" s="364"/>
      <c r="K556" s="525"/>
      <c r="L556" s="42">
        <f t="shared" si="2623"/>
        <v>21073.689605245265</v>
      </c>
      <c r="M556" s="42">
        <f t="shared" si="2654"/>
        <v>17252.867354076734</v>
      </c>
      <c r="N556" s="42">
        <f t="shared" si="2672"/>
        <v>26155.118098965566</v>
      </c>
      <c r="O556" s="42">
        <f t="shared" si="2672"/>
        <v>27603.886367106436</v>
      </c>
      <c r="P556" s="42"/>
      <c r="Q556" s="42">
        <f t="shared" si="2626"/>
        <v>92085.561425394</v>
      </c>
      <c r="R556" s="27"/>
      <c r="S556" s="27"/>
      <c r="T556" s="51">
        <f t="shared" si="2627"/>
        <v>0.99960319832413225</v>
      </c>
      <c r="U556" s="51">
        <f t="shared" si="2628"/>
        <v>0.9771862028424162</v>
      </c>
      <c r="V556" s="51">
        <f t="shared" si="2629"/>
        <v>0.78206363756489794</v>
      </c>
      <c r="W556" s="51">
        <f t="shared" si="2630"/>
        <v>0.99200168814580181</v>
      </c>
      <c r="X556" s="364"/>
      <c r="Y556" s="51">
        <f t="shared" si="2631"/>
        <v>0.92078299209935321</v>
      </c>
      <c r="AA556" s="231">
        <f t="shared" si="2632"/>
        <v>108568.02546161477</v>
      </c>
      <c r="AB556" s="231">
        <f t="shared" si="2655"/>
        <v>78845.410774692748</v>
      </c>
      <c r="AC556" s="231">
        <f t="shared" si="2673"/>
        <v>3046.626804005647</v>
      </c>
      <c r="AD556" s="277">
        <f t="shared" si="2673"/>
        <v>1.5633081776709477</v>
      </c>
      <c r="AE556" s="23"/>
      <c r="AF556" s="42">
        <f t="shared" si="2656"/>
        <v>14406.4</v>
      </c>
      <c r="AI556" s="267">
        <f t="shared" si="2657"/>
        <v>194.1058568178166</v>
      </c>
      <c r="AJ556" s="267">
        <f t="shared" si="2658"/>
        <v>218.81891646652997</v>
      </c>
      <c r="AK556" s="267">
        <f t="shared" si="2634"/>
        <v>8.5849432114814039</v>
      </c>
      <c r="AL556" s="51">
        <f t="shared" si="2659"/>
        <v>17.657354296087249</v>
      </c>
      <c r="AO556" s="34">
        <f t="shared" si="2660"/>
        <v>6.3919897701989399</v>
      </c>
      <c r="AP556" s="34">
        <f t="shared" si="2667"/>
        <v>6.9419068608396266</v>
      </c>
      <c r="AR556" s="26">
        <f t="shared" si="2635"/>
        <v>1.0522722539066587</v>
      </c>
      <c r="AS556" s="26">
        <f t="shared" si="2570"/>
        <v>1.1086472002695382</v>
      </c>
      <c r="AT556" s="26">
        <f t="shared" si="2644"/>
        <v>0.69386369861521524</v>
      </c>
      <c r="AU556" s="26">
        <f t="shared" si="2645"/>
        <v>0.91100641301476548</v>
      </c>
      <c r="AV556" s="26"/>
      <c r="AW556" s="26">
        <f t="shared" si="2636"/>
        <v>0.7338796030381648</v>
      </c>
      <c r="AZ556" s="34">
        <f t="shared" si="2637"/>
        <v>7.5360968362404748</v>
      </c>
      <c r="BA556" s="34">
        <f t="shared" si="2571"/>
        <v>5.4729433289852256</v>
      </c>
      <c r="BB556" s="34">
        <f t="shared" si="2638"/>
        <v>0.21147731591554081</v>
      </c>
      <c r="BC556" s="34">
        <f t="shared" si="2572"/>
        <v>1.085148390764485E-4</v>
      </c>
      <c r="BE556" s="26"/>
      <c r="BF556" s="26"/>
      <c r="BG556" s="26"/>
      <c r="BI556" s="258">
        <f>[11]Residential_Total_LMDI_UtilAdj!AG70</f>
        <v>0.94729635634548826</v>
      </c>
      <c r="BJ556" s="258">
        <f>[10]Total_Commercial_LMDI_UtilAdj!AG70</f>
        <v>1.1404836997149332</v>
      </c>
      <c r="BK556" s="258">
        <f>[12]Industrial_Total_LMDI_UtilAdj!AG70</f>
        <v>0.87393997515985922</v>
      </c>
      <c r="BL556" s="258">
        <f t="shared" si="2639"/>
        <v>0.85470751554274027</v>
      </c>
      <c r="BM556" s="364"/>
      <c r="BO556" s="51">
        <f>[11]Residential_Total_LMDI_UtilAdj!AE70</f>
        <v>1.1297630846451323</v>
      </c>
      <c r="BP556" s="258">
        <f>[10]Total_Commercial_LMDI_UtilAdj!AE70</f>
        <v>0.99109904205530974</v>
      </c>
      <c r="BQ556" s="258">
        <f>[12]Industrial_Total_LMDI_UtilAdj!AE70</f>
        <v>0.80234974665381886</v>
      </c>
      <c r="BR556" s="258">
        <f t="shared" si="2640"/>
        <v>1.0658691967114322</v>
      </c>
      <c r="BS556" s="364"/>
      <c r="CA556" s="83">
        <f t="shared" si="2573"/>
        <v>1.8118750864660234</v>
      </c>
      <c r="CB556" s="83">
        <f t="shared" si="2661"/>
        <v>0.72308144140630404</v>
      </c>
      <c r="CC556" s="83">
        <f t="shared" si="2662"/>
        <v>0.7338796030381648</v>
      </c>
      <c r="CD556" s="83">
        <f t="shared" si="2674"/>
        <v>0.81859818244757077</v>
      </c>
      <c r="CE556" s="83">
        <f t="shared" si="2675"/>
        <v>0.97661151140567826</v>
      </c>
      <c r="CF556" s="83">
        <f t="shared" si="2676"/>
        <v>0.92768330660397191</v>
      </c>
      <c r="CG556" s="411">
        <f t="shared" si="2677"/>
        <v>1.3296996158006908</v>
      </c>
      <c r="CH556" s="411">
        <f t="shared" si="2663"/>
        <v>1.3296981692104259</v>
      </c>
      <c r="CI556" s="9"/>
      <c r="CJ556" s="84">
        <f t="shared" si="2678"/>
        <v>0.79945240819406327</v>
      </c>
      <c r="CK556" s="26"/>
      <c r="CL556" s="87">
        <f t="shared" si="2556"/>
        <v>0.73742368891268839</v>
      </c>
      <c r="CM556" s="87">
        <f t="shared" si="2576"/>
        <v>9.4649939757690126E-4</v>
      </c>
      <c r="CN556" s="92">
        <f t="shared" si="2577"/>
        <v>1</v>
      </c>
      <c r="CO556" s="92">
        <f t="shared" si="2578"/>
        <v>1</v>
      </c>
      <c r="CP556" s="5">
        <f t="shared" si="2557"/>
        <v>1</v>
      </c>
      <c r="CQ556" s="91">
        <f t="shared" si="2558"/>
        <v>1</v>
      </c>
      <c r="CR556" s="37">
        <f t="shared" si="2646"/>
        <v>1.3296996158006908</v>
      </c>
      <c r="CS556">
        <f t="shared" si="2679"/>
        <v>0.79945240819406327</v>
      </c>
      <c r="CT556" s="84">
        <f t="shared" si="2561"/>
        <v>0.89650773575369791</v>
      </c>
      <c r="CU556" s="205"/>
      <c r="CV556" s="244"/>
      <c r="CW556" s="5"/>
      <c r="CX556" s="26">
        <f t="shared" si="2668"/>
        <v>0.22884901040994113</v>
      </c>
      <c r="CY556" s="26">
        <f t="shared" si="2669"/>
        <v>0.18735692205183202</v>
      </c>
      <c r="CZ556" s="26">
        <f t="shared" si="2670"/>
        <v>0.28403060907823158</v>
      </c>
      <c r="DA556" s="26">
        <f t="shared" si="2664"/>
        <v>0.29976345845999525</v>
      </c>
      <c r="DB556" s="26"/>
      <c r="DC556">
        <f t="shared" si="2582"/>
        <v>1</v>
      </c>
      <c r="DE556" s="26">
        <f t="shared" si="2680"/>
        <v>0.23076757259707903</v>
      </c>
      <c r="DF556" s="26">
        <f t="shared" si="2681"/>
        <v>0.18736738875077386</v>
      </c>
      <c r="DG556" s="26">
        <f t="shared" si="2682"/>
        <v>0.28266621147479615</v>
      </c>
      <c r="DH556" s="26">
        <f t="shared" si="2683"/>
        <v>0.29919092750906406</v>
      </c>
      <c r="DI556" s="26"/>
      <c r="DJ556" s="26">
        <f t="shared" si="2684"/>
        <v>0.99999210033171315</v>
      </c>
      <c r="DK556" s="26"/>
      <c r="DL556" s="26">
        <f t="shared" si="2685"/>
        <v>0.23076939559875501</v>
      </c>
      <c r="DM556" s="26">
        <f t="shared" si="2686"/>
        <v>0.18736886890268548</v>
      </c>
      <c r="DN556" s="26">
        <f t="shared" si="2687"/>
        <v>0.28266844446174255</v>
      </c>
      <c r="DO556" s="26">
        <f t="shared" si="2688"/>
        <v>0.29919329103681691</v>
      </c>
      <c r="DP556" s="26"/>
      <c r="DQ556" s="26">
        <f t="shared" si="2605"/>
        <v>1</v>
      </c>
      <c r="DR556" s="26"/>
      <c r="DS556" s="26"/>
      <c r="DT556" s="26">
        <f t="shared" si="2606"/>
        <v>-1.3475434287470524E-2</v>
      </c>
      <c r="DU556" s="26">
        <f t="shared" si="2607"/>
        <v>1.0419041586388824E-3</v>
      </c>
      <c r="DV556" s="26">
        <f t="shared" si="2608"/>
        <v>-3.0718337980179686E-2</v>
      </c>
      <c r="DW556" s="26">
        <f t="shared" si="2609"/>
        <v>-2.1298048121429863E-2</v>
      </c>
      <c r="DX556" s="26"/>
      <c r="DZ556" s="26">
        <f t="shared" si="2622"/>
        <v>0.98219065935319005</v>
      </c>
      <c r="EA556" s="26">
        <f t="shared" si="2610"/>
        <v>0.74537977969142366</v>
      </c>
      <c r="EB556" s="26">
        <f t="shared" si="2563"/>
        <v>0.89650773575369791</v>
      </c>
      <c r="ED556" s="26">
        <f t="shared" si="2583"/>
        <v>-2.5541877575805654E-2</v>
      </c>
      <c r="EE556" s="26">
        <f t="shared" si="2584"/>
        <v>-2.3496946673217358E-2</v>
      </c>
      <c r="EF556" s="26">
        <f t="shared" si="2585"/>
        <v>1.8013310780970595E-2</v>
      </c>
      <c r="EG556" s="26">
        <f t="shared" si="2586"/>
        <v>2.7794879674313119E-3</v>
      </c>
      <c r="EH556" s="26"/>
      <c r="EJ556" s="26">
        <f t="shared" si="2587"/>
        <v>0.9956360684612946</v>
      </c>
      <c r="EK556" s="26">
        <f t="shared" si="2611"/>
        <v>0.69381847341402147</v>
      </c>
      <c r="EL556" s="26">
        <f t="shared" si="2665"/>
        <v>0.81859818244757077</v>
      </c>
      <c r="EM556" s="26">
        <v>0.83328366884709393</v>
      </c>
      <c r="EO556" s="26">
        <f t="shared" si="2612"/>
        <v>-4.0144535346586007E-3</v>
      </c>
      <c r="EP556" s="26">
        <f t="shared" si="2613"/>
        <v>7.1722317126582807E-3</v>
      </c>
      <c r="EQ556" s="26">
        <f t="shared" si="2614"/>
        <v>-1.5975943586008803E-2</v>
      </c>
      <c r="ER556" s="26">
        <f t="shared" si="2615"/>
        <v>-1.8197116250009616E-2</v>
      </c>
      <c r="EU556" s="26">
        <f t="shared" si="2616"/>
        <v>0.99050247877957209</v>
      </c>
      <c r="EV556" s="26">
        <f t="shared" si="2617"/>
        <v>0.77809314614849689</v>
      </c>
      <c r="EW556" s="26">
        <f t="shared" si="2647"/>
        <v>0.92768330660397191</v>
      </c>
      <c r="EX556" s="26"/>
      <c r="EY556" s="26">
        <f t="shared" si="2588"/>
        <v>-1.096708487175474E-2</v>
      </c>
      <c r="EZ556" s="26">
        <f t="shared" si="2589"/>
        <v>-7.8353448521802475E-3</v>
      </c>
      <c r="FA556" s="26">
        <f t="shared" si="2590"/>
        <v>-1.569807030047287E-2</v>
      </c>
      <c r="FB556" s="26">
        <f t="shared" si="2591"/>
        <v>-3.1009318714206894E-3</v>
      </c>
      <c r="FC556" s="26"/>
      <c r="FD556" s="26"/>
      <c r="FE556" s="26">
        <f t="shared" si="2618"/>
        <v>0.99067961222656309</v>
      </c>
      <c r="FF556" s="26">
        <f t="shared" si="2619"/>
        <v>0.98161557145094269</v>
      </c>
      <c r="FG556" s="26">
        <f t="shared" si="2666"/>
        <v>0.97661151140567826</v>
      </c>
      <c r="FI556" s="366">
        <f>[11]Residential_Total_LMDI_UtilAdj!AF70</f>
        <v>0.9832294368411304</v>
      </c>
      <c r="FJ556" s="366">
        <f>[10]Total_Commercial_LMDI_UtilAdj!AF70</f>
        <v>0.98081528595251855</v>
      </c>
      <c r="FK556" s="366">
        <f>[12]Industrial_Total_LMDI_UtilAdj!AF70</f>
        <v>0.98953322804594424</v>
      </c>
      <c r="FL556" s="253">
        <v>1</v>
      </c>
      <c r="FM556" s="253"/>
      <c r="FN556" s="369">
        <f t="shared" si="2651"/>
        <v>1.506104118943337E-3</v>
      </c>
      <c r="FO556" s="369">
        <f t="shared" si="2652"/>
        <v>1.7050172981610185E-3</v>
      </c>
      <c r="FP556" s="369">
        <f t="shared" si="2653"/>
        <v>9.5569596130877705E-4</v>
      </c>
      <c r="FQ556">
        <f t="shared" si="2650"/>
        <v>0</v>
      </c>
      <c r="FS556" s="26">
        <f t="shared" si="2641"/>
        <v>1.0009376142763149</v>
      </c>
      <c r="FT556" s="26">
        <f t="shared" si="2642"/>
        <v>0.97589957639358094</v>
      </c>
      <c r="FU556" s="279">
        <f t="shared" si="2643"/>
        <v>0.98953904028990525</v>
      </c>
      <c r="FV556" s="242"/>
      <c r="FW556" s="26">
        <f t="shared" si="2568"/>
        <v>1.8118750864660234</v>
      </c>
      <c r="FY556" s="8">
        <f t="shared" si="2621"/>
        <v>55</v>
      </c>
      <c r="FZ556" t="b">
        <f t="shared" si="2594"/>
        <v>0</v>
      </c>
    </row>
    <row r="557" spans="1:182" x14ac:dyDescent="0.2">
      <c r="A557" t="s">
        <v>1072</v>
      </c>
      <c r="B557" s="364">
        <f t="shared" si="2595"/>
        <v>2005</v>
      </c>
      <c r="C557" s="42">
        <f t="shared" si="2671"/>
        <v>21613.314999999999</v>
      </c>
      <c r="D557" s="42">
        <f t="shared" si="2671"/>
        <v>17853.616000000002</v>
      </c>
      <c r="E557" s="42">
        <f t="shared" si="2671"/>
        <v>32374.126</v>
      </c>
      <c r="F557" s="42">
        <f t="shared" si="2671"/>
        <v>28260.694</v>
      </c>
      <c r="G557" s="42"/>
      <c r="H557" s="42">
        <f t="shared" si="2542"/>
        <v>100101.751</v>
      </c>
      <c r="I557" s="364"/>
      <c r="J557" s="364"/>
      <c r="K557" s="525"/>
      <c r="L557" s="42">
        <f t="shared" si="2623"/>
        <v>21602.068172268999</v>
      </c>
      <c r="M557" s="42">
        <f t="shared" si="2654"/>
        <v>17453.986441901063</v>
      </c>
      <c r="N557" s="42">
        <f t="shared" si="2672"/>
        <v>26181.64424187184</v>
      </c>
      <c r="O557" s="42">
        <f t="shared" si="2672"/>
        <v>27634.223816091784</v>
      </c>
      <c r="P557" s="42"/>
      <c r="Q557" s="42">
        <f t="shared" si="2626"/>
        <v>92871.922672133689</v>
      </c>
      <c r="R557" s="27"/>
      <c r="S557" s="27"/>
      <c r="T557" s="51">
        <f t="shared" si="2627"/>
        <v>0.99947963430269715</v>
      </c>
      <c r="U557" s="51">
        <f t="shared" si="2628"/>
        <v>0.97761632388089115</v>
      </c>
      <c r="V557" s="51">
        <f t="shared" si="2629"/>
        <v>0.80872126839414415</v>
      </c>
      <c r="W557" s="51">
        <f t="shared" si="2630"/>
        <v>0.97783245578087308</v>
      </c>
      <c r="X557" s="364"/>
      <c r="Y557" s="51">
        <f t="shared" si="2631"/>
        <v>0.92777520617130549</v>
      </c>
      <c r="AA557" s="231">
        <f t="shared" si="2632"/>
        <v>109930.77908752284</v>
      </c>
      <c r="AB557" s="231">
        <f t="shared" si="2655"/>
        <v>79981.502570981233</v>
      </c>
      <c r="AC557" s="231">
        <f t="shared" si="2673"/>
        <v>3117.4028603454476</v>
      </c>
      <c r="AD557" s="277">
        <f t="shared" si="2673"/>
        <v>1.5860423140251678</v>
      </c>
      <c r="AE557" s="23"/>
      <c r="AF557" s="42">
        <f t="shared" si="2656"/>
        <v>14912.5</v>
      </c>
      <c r="AI557" s="267">
        <f t="shared" si="2657"/>
        <v>196.50609548641719</v>
      </c>
      <c r="AJ557" s="267">
        <f t="shared" si="2658"/>
        <v>218.22528810847436</v>
      </c>
      <c r="AK557" s="267">
        <f t="shared" si="2634"/>
        <v>8.3985437284710081</v>
      </c>
      <c r="AL557" s="51">
        <f t="shared" si="2659"/>
        <v>17.423383709076298</v>
      </c>
      <c r="AO557" s="34">
        <f t="shared" si="2660"/>
        <v>6.2277902881564922</v>
      </c>
      <c r="AP557" s="34">
        <f t="shared" si="2667"/>
        <v>6.7126069404861699</v>
      </c>
      <c r="AR557" s="26">
        <f t="shared" si="2635"/>
        <v>1.065284249500861</v>
      </c>
      <c r="AS557" s="26">
        <f t="shared" si="2570"/>
        <v>1.1056395790465365</v>
      </c>
      <c r="AT557" s="26">
        <f t="shared" si="2644"/>
        <v>0.67879827167929974</v>
      </c>
      <c r="AU557" s="26">
        <f t="shared" si="2645"/>
        <v>0.8989350289529392</v>
      </c>
      <c r="AV557" s="26"/>
      <c r="AW557" s="26">
        <f t="shared" si="2636"/>
        <v>0.7150274685647654</v>
      </c>
      <c r="AZ557" s="34">
        <f t="shared" si="2637"/>
        <v>7.3717203076293609</v>
      </c>
      <c r="BA557" s="34">
        <f t="shared" si="2571"/>
        <v>5.363386593192371</v>
      </c>
      <c r="BB557" s="34">
        <f t="shared" si="2638"/>
        <v>0.20904629407178191</v>
      </c>
      <c r="BC557" s="34">
        <f t="shared" si="2572"/>
        <v>1.0635656757922332E-4</v>
      </c>
      <c r="BE557" s="26"/>
      <c r="BF557" s="26"/>
      <c r="BG557" s="26"/>
      <c r="BI557" s="258">
        <f>[11]Residential_Total_LMDI_UtilAdj!AG71</f>
        <v>0.93708908294426585</v>
      </c>
      <c r="BJ557" s="258">
        <f>[10]Total_Commercial_LMDI_UtilAdj!AG71</f>
        <v>1.1368756880529829</v>
      </c>
      <c r="BK557" s="258">
        <f>[12]Industrial_Total_LMDI_UtilAdj!AG71</f>
        <v>0.85465392607668722</v>
      </c>
      <c r="BL557" s="258">
        <f t="shared" si="2639"/>
        <v>0.84164428001675029</v>
      </c>
      <c r="BM557" s="364"/>
      <c r="BO557" s="51">
        <f>[11]Residential_Total_LMDI_UtilAdj!AE71</f>
        <v>1.1623602283868359</v>
      </c>
      <c r="BP557" s="258">
        <f>[10]Total_Commercial_LMDI_UtilAdj!AE71</f>
        <v>0.99751625469110172</v>
      </c>
      <c r="BQ557" s="258">
        <f>[12]Industrial_Total_LMDI_UtilAdj!AE71</f>
        <v>0.80539741040699941</v>
      </c>
      <c r="BR557" s="258">
        <f t="shared" si="2640"/>
        <v>1.068070027084421</v>
      </c>
      <c r="CA557" s="83">
        <f t="shared" si="2573"/>
        <v>1.8755266566890114</v>
      </c>
      <c r="CB557" s="83">
        <f t="shared" si="2661"/>
        <v>0.69919715136218863</v>
      </c>
      <c r="CC557" s="83">
        <f t="shared" si="2662"/>
        <v>0.7150274685647654</v>
      </c>
      <c r="CD557" s="83">
        <f t="shared" si="2674"/>
        <v>0.80387122464635041</v>
      </c>
      <c r="CE557" s="83">
        <f t="shared" si="2675"/>
        <v>0.98589677945801824</v>
      </c>
      <c r="CF557" s="83">
        <f t="shared" si="2676"/>
        <v>0.91477838735171668</v>
      </c>
      <c r="CG557" s="411">
        <f t="shared" si="2677"/>
        <v>1.341054643300251</v>
      </c>
      <c r="CH557" s="411">
        <f t="shared" si="2663"/>
        <v>1.3410530775580818</v>
      </c>
      <c r="CI557" s="9"/>
      <c r="CJ557" s="84">
        <f t="shared" si="2678"/>
        <v>0.79253405147780998</v>
      </c>
      <c r="CK557" s="26"/>
      <c r="CL557" s="87">
        <f t="shared" si="2556"/>
        <v>0.71870077752582473</v>
      </c>
      <c r="CM557" s="87">
        <f t="shared" si="2576"/>
        <v>8.7905234561377497E-4</v>
      </c>
      <c r="CN557" s="92">
        <f t="shared" si="2577"/>
        <v>1</v>
      </c>
      <c r="CO557" s="92">
        <f t="shared" si="2578"/>
        <v>1</v>
      </c>
      <c r="CP557" s="5">
        <f t="shared" si="2557"/>
        <v>1</v>
      </c>
      <c r="CQ557" s="91">
        <f t="shared" si="2558"/>
        <v>1</v>
      </c>
      <c r="CR557" s="37">
        <f t="shared" si="2646"/>
        <v>1.341054643300251</v>
      </c>
      <c r="CS557">
        <f t="shared" si="2679"/>
        <v>0.79253405147780998</v>
      </c>
      <c r="CT557" s="84">
        <f t="shared" si="2561"/>
        <v>0.88948011403111127</v>
      </c>
      <c r="CU557" s="205"/>
      <c r="CV557" s="244"/>
      <c r="CW557" s="5"/>
      <c r="CX557" s="26">
        <f t="shared" si="2668"/>
        <v>0.23260063483913121</v>
      </c>
      <c r="CY557" s="26">
        <f t="shared" si="2669"/>
        <v>0.18793609456669672</v>
      </c>
      <c r="CZ557" s="26">
        <f t="shared" si="2670"/>
        <v>0.28191129771589912</v>
      </c>
      <c r="DA557" s="26">
        <f t="shared" si="2664"/>
        <v>0.29755197287827295</v>
      </c>
      <c r="DB557" s="26"/>
      <c r="DC557">
        <f t="shared" si="2582"/>
        <v>1</v>
      </c>
      <c r="DE557" s="26">
        <f t="shared" si="2680"/>
        <v>0.23071973903123544</v>
      </c>
      <c r="DF557" s="26">
        <f t="shared" si="2681"/>
        <v>0.18764635934076818</v>
      </c>
      <c r="DG557" s="26">
        <f t="shared" si="2682"/>
        <v>0.2829696306766602</v>
      </c>
      <c r="DH557" s="26">
        <f t="shared" si="2683"/>
        <v>0.29865635103941041</v>
      </c>
      <c r="DI557" s="26"/>
      <c r="DJ557" s="26">
        <f t="shared" si="2684"/>
        <v>0.99999208008807416</v>
      </c>
      <c r="DK557" s="26"/>
      <c r="DL557" s="26">
        <f t="shared" si="2685"/>
        <v>0.23072156632572013</v>
      </c>
      <c r="DM557" s="26">
        <f t="shared" si="2686"/>
        <v>0.18764784549517757</v>
      </c>
      <c r="DN557" s="26">
        <f t="shared" si="2687"/>
        <v>0.28297187178896227</v>
      </c>
      <c r="DO557" s="26">
        <f t="shared" si="2688"/>
        <v>0.29865871639014008</v>
      </c>
      <c r="DP557" s="26"/>
      <c r="DQ557" s="26">
        <f t="shared" si="2605"/>
        <v>1</v>
      </c>
      <c r="DR557" s="26"/>
      <c r="DS557" s="26"/>
      <c r="DT557" s="26">
        <f t="shared" si="2606"/>
        <v>1.2289787166741993E-2</v>
      </c>
      <c r="DU557" s="26">
        <f t="shared" si="2607"/>
        <v>-2.7165614686493773E-3</v>
      </c>
      <c r="DV557" s="26">
        <f t="shared" si="2608"/>
        <v>-2.1951554312417521E-2</v>
      </c>
      <c r="DW557" s="26">
        <f t="shared" si="2609"/>
        <v>-1.3339175261092304E-2</v>
      </c>
      <c r="DX557" s="26"/>
      <c r="DZ557" s="26">
        <f t="shared" si="2622"/>
        <v>0.99216111424105169</v>
      </c>
      <c r="EA557" s="26">
        <f t="shared" si="2610"/>
        <v>0.73953683275139248</v>
      </c>
      <c r="EB557" s="26">
        <f t="shared" si="2563"/>
        <v>0.88948011403111127</v>
      </c>
      <c r="ED557" s="26">
        <f t="shared" si="2583"/>
        <v>-2.2053287745643281E-2</v>
      </c>
      <c r="EE557" s="26">
        <f t="shared" si="2584"/>
        <v>-2.0220954803229961E-2</v>
      </c>
      <c r="EF557" s="26">
        <f t="shared" si="2585"/>
        <v>-1.156200920736276E-2</v>
      </c>
      <c r="EG557" s="26">
        <f t="shared" si="2586"/>
        <v>-2.0089635182411934E-2</v>
      </c>
      <c r="EH557" s="26"/>
      <c r="EJ557" s="26">
        <f t="shared" si="2587"/>
        <v>0.98200954006862384</v>
      </c>
      <c r="EK557" s="26">
        <f t="shared" si="2611"/>
        <v>0.6813363599684179</v>
      </c>
      <c r="EL557" s="26">
        <f t="shared" si="2665"/>
        <v>0.80387122464635041</v>
      </c>
      <c r="EM557" s="26">
        <v>0.83328366884709393</v>
      </c>
      <c r="EO557" s="26">
        <f t="shared" si="2612"/>
        <v>-1.0833636284662459E-2</v>
      </c>
      <c r="EP557" s="26">
        <f t="shared" si="2613"/>
        <v>-3.1685949086738331E-3</v>
      </c>
      <c r="EQ557" s="26">
        <f t="shared" si="2614"/>
        <v>-2.2315072815495503E-2</v>
      </c>
      <c r="ER557" s="26">
        <f t="shared" si="2615"/>
        <v>-1.5401868639394892E-2</v>
      </c>
      <c r="EU557" s="26">
        <f t="shared" si="2616"/>
        <v>0.98608908971371156</v>
      </c>
      <c r="EV557" s="26">
        <f t="shared" si="2617"/>
        <v>0.76726916219804919</v>
      </c>
      <c r="EW557" s="26">
        <f t="shared" si="2647"/>
        <v>0.91477838735171668</v>
      </c>
      <c r="EX557" s="26"/>
      <c r="EY557" s="26">
        <f t="shared" si="2588"/>
        <v>2.8444666468473816E-2</v>
      </c>
      <c r="EZ557" s="26">
        <f t="shared" si="2589"/>
        <v>6.4539731956879381E-3</v>
      </c>
      <c r="FA557" s="26">
        <f t="shared" si="2590"/>
        <v>3.7912272340049607E-3</v>
      </c>
      <c r="FB557" s="26">
        <f t="shared" si="2591"/>
        <v>2.0626933783029567E-3</v>
      </c>
      <c r="FC557" s="26"/>
      <c r="FD557" s="26"/>
      <c r="FE557" s="26">
        <f t="shared" si="2618"/>
        <v>1.0095076373193423</v>
      </c>
      <c r="FF557" s="26">
        <f t="shared" si="2619"/>
        <v>0.99094841629131725</v>
      </c>
      <c r="FG557" s="26">
        <f t="shared" si="2666"/>
        <v>0.98589677945801824</v>
      </c>
      <c r="FI557" s="366">
        <f>[11]Residential_Total_LMDI_UtilAdj!AF71</f>
        <v>0.97801132978685001</v>
      </c>
      <c r="FJ557" s="366">
        <f>[10]Total_Commercial_LMDI_UtilAdj!AF71</f>
        <v>0.97494612249640433</v>
      </c>
      <c r="FK557" s="366">
        <f>[12]Industrial_Total_LMDI_UtilAdj!AF71</f>
        <v>0.9861474803654251</v>
      </c>
      <c r="FL557" s="253">
        <v>1</v>
      </c>
      <c r="FM557" s="253"/>
      <c r="FN557" s="369">
        <f t="shared" si="2651"/>
        <v>-5.3212430170697118E-3</v>
      </c>
      <c r="FO557" s="369">
        <f t="shared" si="2652"/>
        <v>-6.0019397556630742E-3</v>
      </c>
      <c r="FP557" s="369">
        <f t="shared" si="2653"/>
        <v>-3.4274272968717657E-3</v>
      </c>
      <c r="FQ557">
        <f t="shared" si="2650"/>
        <v>0</v>
      </c>
      <c r="FS557" s="26">
        <f t="shared" si="2641"/>
        <v>0.9966816757427357</v>
      </c>
      <c r="FT557" s="26">
        <f t="shared" si="2642"/>
        <v>0.97266122515658016</v>
      </c>
      <c r="FU557" s="279">
        <f t="shared" si="2643"/>
        <v>0.9862554288890012</v>
      </c>
      <c r="FV557" s="242"/>
      <c r="FW557" s="26">
        <f t="shared" si="2568"/>
        <v>1.8755266566890114</v>
      </c>
      <c r="FY557" s="8">
        <f t="shared" si="2621"/>
        <v>56</v>
      </c>
      <c r="FZ557" t="b">
        <f t="shared" si="2594"/>
        <v>0</v>
      </c>
    </row>
    <row r="558" spans="1:182" x14ac:dyDescent="0.2">
      <c r="A558" t="s">
        <v>1072</v>
      </c>
      <c r="B558" s="364">
        <f t="shared" si="2595"/>
        <v>2006</v>
      </c>
      <c r="C558" s="42">
        <f t="shared" si="2671"/>
        <v>20670.901999999998</v>
      </c>
      <c r="D558" s="42">
        <f t="shared" si="2671"/>
        <v>17707.395</v>
      </c>
      <c r="E558" s="42">
        <f t="shared" si="2671"/>
        <v>32316.844000000001</v>
      </c>
      <c r="F558" s="42">
        <f t="shared" si="2671"/>
        <v>28696.784</v>
      </c>
      <c r="G558" s="42"/>
      <c r="H558" s="42">
        <f t="shared" si="2542"/>
        <v>99391.925000000003</v>
      </c>
      <c r="I558" s="364"/>
      <c r="J558" s="364"/>
      <c r="K558" s="525"/>
      <c r="L558" s="42">
        <f t="shared" si="2623"/>
        <v>20656.927</v>
      </c>
      <c r="M558" s="42">
        <f t="shared" si="2654"/>
        <v>17191.305185454199</v>
      </c>
      <c r="N558" s="42">
        <f t="shared" si="2672"/>
        <v>26071.704190684366</v>
      </c>
      <c r="O558" s="42">
        <f t="shared" si="2672"/>
        <v>27849.279826178536</v>
      </c>
      <c r="P558" s="42"/>
      <c r="Q558" s="42">
        <f t="shared" si="2626"/>
        <v>91769.216202317097</v>
      </c>
      <c r="R558" s="27"/>
      <c r="S558" s="27"/>
      <c r="T558" s="51">
        <f t="shared" si="2627"/>
        <v>0.99932392887354415</v>
      </c>
      <c r="U558" s="51">
        <f t="shared" si="2628"/>
        <v>0.97085456022493422</v>
      </c>
      <c r="V558" s="51">
        <f t="shared" si="2629"/>
        <v>0.80675279401306532</v>
      </c>
      <c r="W558" s="51">
        <f t="shared" si="2630"/>
        <v>0.97046692849549054</v>
      </c>
      <c r="X558" s="410"/>
      <c r="Y558" s="51">
        <f t="shared" si="2631"/>
        <v>0.92330655837802811</v>
      </c>
      <c r="Z558" s="369"/>
      <c r="AA558" s="231">
        <f t="shared" si="2632"/>
        <v>110743.17134548329</v>
      </c>
      <c r="AB558" s="231">
        <f t="shared" si="2655"/>
        <v>81211.409424915444</v>
      </c>
      <c r="AC558" s="231">
        <f t="shared" si="2673"/>
        <v>3252.1161741440555</v>
      </c>
      <c r="AD558" s="277">
        <f t="shared" si="2673"/>
        <v>1.6071949045529643</v>
      </c>
      <c r="AE558" s="23"/>
      <c r="AF558" s="42">
        <f t="shared" si="2656"/>
        <v>15338.3</v>
      </c>
      <c r="AG558" s="369"/>
      <c r="AH558" s="369"/>
      <c r="AI558" s="267">
        <f t="shared" si="2657"/>
        <v>186.53002933749289</v>
      </c>
      <c r="AJ558" s="267">
        <f t="shared" si="2658"/>
        <v>211.68583709101287</v>
      </c>
      <c r="AK558" s="267">
        <f t="shared" si="2634"/>
        <v>8.0168428169840329</v>
      </c>
      <c r="AL558" s="51">
        <f t="shared" si="2659"/>
        <v>17.327879616395823</v>
      </c>
      <c r="AM558" s="369"/>
      <c r="AN558" s="369"/>
      <c r="AO558" s="371">
        <f t="shared" si="2660"/>
        <v>5.9830109074876026</v>
      </c>
      <c r="AP558" s="371">
        <f t="shared" si="2667"/>
        <v>6.4799831141651945</v>
      </c>
      <c r="AQ558" s="369"/>
      <c r="AR558" s="26">
        <f t="shared" si="2635"/>
        <v>1.0112027406595112</v>
      </c>
      <c r="AS558" s="26">
        <f t="shared" si="2570"/>
        <v>1.0725074157999581</v>
      </c>
      <c r="AT558" s="26">
        <f t="shared" si="2644"/>
        <v>0.64794793293099606</v>
      </c>
      <c r="AU558" s="26">
        <f t="shared" si="2645"/>
        <v>0.89400762932997602</v>
      </c>
      <c r="AV558" s="26"/>
      <c r="AW558" s="26">
        <f t="shared" si="2636"/>
        <v>0.68692376358783747</v>
      </c>
      <c r="AX558" s="369"/>
      <c r="AY558" s="369"/>
      <c r="AZ558" s="371">
        <f t="shared" ref="AZ558:AZ563" si="2689">AA558/$AF558</f>
        <v>7.2200420741205544</v>
      </c>
      <c r="BA558" s="371">
        <f t="shared" ref="BA558:BA563" si="2690">AB558/$AF558</f>
        <v>5.2946812505242073</v>
      </c>
      <c r="BB558" s="371">
        <f t="shared" ref="BB558:BB563" si="2691">AC558/$AF558</f>
        <v>0.2120258551563117</v>
      </c>
      <c r="BC558" s="371">
        <f t="shared" ref="BC558:BC563" si="2692">AD558/$AF558</f>
        <v>1.0478311837380703E-4</v>
      </c>
      <c r="BE558" s="26"/>
      <c r="BF558" s="26"/>
      <c r="BG558" s="26"/>
      <c r="BI558" s="258">
        <f>[11]Residential_Total_LMDI_UtilAdj!AG72</f>
        <v>0.91458172448954678</v>
      </c>
      <c r="BJ558" s="258">
        <f>[10]Total_Commercial_LMDI_UtilAdj!AG72</f>
        <v>1.1220811111132485</v>
      </c>
      <c r="BK558" s="258">
        <f>[12]Industrial_Total_LMDI_UtilAdj!AG72</f>
        <v>0.84916328250962314</v>
      </c>
      <c r="BL558" s="258">
        <f t="shared" si="2639"/>
        <v>0.83813139167191675</v>
      </c>
      <c r="BM558" s="364"/>
      <c r="BO558" s="51">
        <f>[11]Residential_Total_LMDI_UtilAdj!AE72</f>
        <v>1.1365656034470262</v>
      </c>
      <c r="BP558" s="258">
        <f>[10]Total_Commercial_LMDI_UtilAdj!AE72</f>
        <v>0.98627212404855524</v>
      </c>
      <c r="BQ558" s="258">
        <f>[12]Industrial_Total_LMDI_UtilAdj!AE72</f>
        <v>0.77639039649277164</v>
      </c>
      <c r="BR558" s="258">
        <f t="shared" si="2640"/>
        <v>1.0666676349475415</v>
      </c>
      <c r="CA558" s="83">
        <f t="shared" si="2573"/>
        <v>1.9290789953591325</v>
      </c>
      <c r="CB558" s="83">
        <f t="shared" si="2661"/>
        <v>0.67496663732425233</v>
      </c>
      <c r="CC558" s="83">
        <f t="shared" si="2662"/>
        <v>0.68692376358783747</v>
      </c>
      <c r="CD558" s="83">
        <f t="shared" si="2674"/>
        <v>0.79774473455563144</v>
      </c>
      <c r="CE558" s="83">
        <f t="shared" si="2675"/>
        <v>0.96827221623659077</v>
      </c>
      <c r="CF558" s="83">
        <f t="shared" si="2676"/>
        <v>0.90467854199897368</v>
      </c>
      <c r="CG558" s="411">
        <f t="shared" si="2677"/>
        <v>1.3251318436167294</v>
      </c>
      <c r="CH558" s="411">
        <f t="shared" si="2663"/>
        <v>1.3251302037503399</v>
      </c>
      <c r="CI558" s="9"/>
      <c r="CJ558" s="84">
        <f t="shared" si="2678"/>
        <v>0.77243406211925203</v>
      </c>
      <c r="CK558" s="26"/>
      <c r="CL558" s="87">
        <f t="shared" si="2556"/>
        <v>0.62823174166934104</v>
      </c>
      <c r="CM558" s="87">
        <f t="shared" si="2576"/>
        <v>8.4929719715543114E-4</v>
      </c>
      <c r="CN558" s="92">
        <f t="shared" si="2577"/>
        <v>1</v>
      </c>
      <c r="CO558" s="92">
        <f t="shared" si="2578"/>
        <v>1</v>
      </c>
      <c r="CP558" s="5">
        <f t="shared" si="2557"/>
        <v>1</v>
      </c>
      <c r="CQ558" s="91">
        <f t="shared" si="2558"/>
        <v>1</v>
      </c>
      <c r="CR558" s="37">
        <f t="shared" si="2646"/>
        <v>1.3251318436167294</v>
      </c>
      <c r="CS558">
        <f t="shared" si="2679"/>
        <v>0.77243406211925203</v>
      </c>
      <c r="CT558" s="84">
        <f t="shared" si="2561"/>
        <v>0.86108216555070693</v>
      </c>
      <c r="CU558" s="205"/>
      <c r="CV558" s="244"/>
      <c r="CW558" s="5"/>
      <c r="CX558" s="26">
        <f t="shared" si="2668"/>
        <v>0.22509647412111633</v>
      </c>
      <c r="CY558" s="26">
        <f t="shared" si="2669"/>
        <v>0.18733193871410805</v>
      </c>
      <c r="CZ558" s="26">
        <f t="shared" si="2670"/>
        <v>0.28410076134033796</v>
      </c>
      <c r="DA558" s="26">
        <f t="shared" si="2664"/>
        <v>0.30347082582443768</v>
      </c>
      <c r="DB558" s="26"/>
      <c r="DC558">
        <f t="shared" si="2582"/>
        <v>1</v>
      </c>
      <c r="DE558" s="26">
        <f t="shared" si="2680"/>
        <v>0.22882804729892001</v>
      </c>
      <c r="DF558" s="26">
        <f t="shared" si="2681"/>
        <v>0.18763385453202819</v>
      </c>
      <c r="DG558" s="26">
        <f t="shared" si="2682"/>
        <v>0.28300461796511317</v>
      </c>
      <c r="DH558" s="26">
        <f t="shared" si="2683"/>
        <v>0.30050168432159363</v>
      </c>
      <c r="DI558" s="26"/>
      <c r="DJ558" s="26">
        <f t="shared" si="2684"/>
        <v>0.99996820411765508</v>
      </c>
      <c r="DK558" s="26"/>
      <c r="DL558" s="26">
        <f t="shared" si="2685"/>
        <v>0.22883532331993664</v>
      </c>
      <c r="DM558" s="26">
        <f t="shared" si="2686"/>
        <v>0.18763982070569057</v>
      </c>
      <c r="DN558" s="26">
        <f t="shared" si="2687"/>
        <v>0.28301361663276964</v>
      </c>
      <c r="DO558" s="26">
        <f t="shared" si="2688"/>
        <v>0.30051123934160306</v>
      </c>
      <c r="DP558" s="26"/>
      <c r="DQ558" s="26">
        <f t="shared" si="2605"/>
        <v>0.99999999999999989</v>
      </c>
      <c r="DR558" s="26"/>
      <c r="DS558" s="26"/>
      <c r="DT558" s="26">
        <f t="shared" si="2606"/>
        <v>-5.2101209778556284E-2</v>
      </c>
      <c r="DU558" s="26">
        <f t="shared" si="2607"/>
        <v>-3.0424685799036719E-2</v>
      </c>
      <c r="DV558" s="26">
        <f t="shared" si="2608"/>
        <v>-4.6513644506673134E-2</v>
      </c>
      <c r="DW558" s="26">
        <f t="shared" si="2609"/>
        <v>-5.4964524440628002E-3</v>
      </c>
      <c r="DX558" s="26"/>
      <c r="DZ558" s="26">
        <f t="shared" si="2622"/>
        <v>0.96807354314903649</v>
      </c>
      <c r="EA558" s="26">
        <f t="shared" si="2610"/>
        <v>0.71592604197085696</v>
      </c>
      <c r="EB558" s="26">
        <f t="shared" si="2563"/>
        <v>0.86108216555070693</v>
      </c>
      <c r="ED558" s="26">
        <f t="shared" si="2583"/>
        <v>-2.0790318937180845E-2</v>
      </c>
      <c r="EE558" s="26">
        <f t="shared" si="2584"/>
        <v>-1.2892823612038843E-2</v>
      </c>
      <c r="EF558" s="26">
        <f t="shared" si="2585"/>
        <v>1.4152495347693965E-2</v>
      </c>
      <c r="EG558" s="26">
        <f t="shared" si="2586"/>
        <v>-1.490461943599521E-2</v>
      </c>
      <c r="EH558" s="26"/>
      <c r="EJ558" s="26">
        <f t="shared" si="2587"/>
        <v>0.99237876676900061</v>
      </c>
      <c r="EK558" s="26">
        <f t="shared" si="2611"/>
        <v>0.67614373666033845</v>
      </c>
      <c r="EL558" s="26">
        <f t="shared" si="2665"/>
        <v>0.79774473455563144</v>
      </c>
      <c r="EM558" s="26">
        <v>0.83328366884709393</v>
      </c>
      <c r="EO558" s="26">
        <f t="shared" si="2612"/>
        <v>-2.4311521178317429E-2</v>
      </c>
      <c r="EP558" s="26">
        <f t="shared" si="2613"/>
        <v>-1.309877947196352E-2</v>
      </c>
      <c r="EQ558" s="26">
        <f t="shared" si="2614"/>
        <v>-6.4451310223043561E-3</v>
      </c>
      <c r="ER558" s="26">
        <f t="shared" si="2615"/>
        <v>-4.1825745249491888E-3</v>
      </c>
      <c r="EU558" s="26">
        <f t="shared" si="2616"/>
        <v>0.98895924358031462</v>
      </c>
      <c r="EV558" s="26">
        <f t="shared" si="2617"/>
        <v>0.7587979302698844</v>
      </c>
      <c r="EW558" s="26">
        <f t="shared" si="2647"/>
        <v>0.90467854199897368</v>
      </c>
      <c r="EX558" s="26"/>
      <c r="EY558" s="26">
        <f t="shared" si="2588"/>
        <v>-2.2441530854018597E-2</v>
      </c>
      <c r="EZ558" s="26">
        <f t="shared" si="2589"/>
        <v>-1.1336139657079523E-2</v>
      </c>
      <c r="FA558" s="26">
        <f t="shared" si="2590"/>
        <v>-3.6680351183501742E-2</v>
      </c>
      <c r="FB558" s="26">
        <f t="shared" si="2591"/>
        <v>-1.3138779191140036E-3</v>
      </c>
      <c r="FC558" s="26"/>
      <c r="FD558" s="26"/>
      <c r="FE558" s="26">
        <f t="shared" si="2618"/>
        <v>0.98212331798962127</v>
      </c>
      <c r="FF558" s="26">
        <f t="shared" si="2619"/>
        <v>0.97323354656458894</v>
      </c>
      <c r="FG558" s="26">
        <f t="shared" si="2666"/>
        <v>0.96827221623659077</v>
      </c>
      <c r="FI558" s="366">
        <f>[11]Residential_Total_LMDI_UtilAdj!AF72</f>
        <v>0.9727947329430654</v>
      </c>
      <c r="FJ558" s="366">
        <f>[10]Total_Commercial_LMDI_UtilAdj!AF72</f>
        <v>0.96912387705986169</v>
      </c>
      <c r="FK558" s="366">
        <f>[12]Industrial_Total_LMDI_UtilAdj!AF72</f>
        <v>0.98281214954355245</v>
      </c>
      <c r="FL558" s="253">
        <v>1</v>
      </c>
      <c r="FM558" s="253"/>
      <c r="FN558" s="369">
        <f t="shared" si="2651"/>
        <v>-5.3481577462202471E-3</v>
      </c>
      <c r="FO558" s="369">
        <f t="shared" si="2652"/>
        <v>-5.9897666699936991E-3</v>
      </c>
      <c r="FP558" s="369">
        <f t="shared" si="2653"/>
        <v>-3.3879150810841073E-3</v>
      </c>
      <c r="FQ558">
        <f t="shared" si="2650"/>
        <v>0</v>
      </c>
      <c r="FS558" s="26">
        <f t="shared" si="2641"/>
        <v>0.99669886850467704</v>
      </c>
      <c r="FT558" s="26">
        <f t="shared" si="2642"/>
        <v>0.96945034255193629</v>
      </c>
      <c r="FU558" s="279">
        <f t="shared" si="2643"/>
        <v>0.98299967003026245</v>
      </c>
      <c r="FV558" s="242"/>
      <c r="FW558" s="26">
        <f t="shared" si="2568"/>
        <v>1.9290789953591325</v>
      </c>
      <c r="FY558" s="8">
        <f t="shared" si="2621"/>
        <v>57</v>
      </c>
      <c r="FZ558" t="b">
        <f t="shared" si="2594"/>
        <v>0</v>
      </c>
    </row>
    <row r="559" spans="1:182" x14ac:dyDescent="0.2">
      <c r="A559" t="s">
        <v>1072</v>
      </c>
      <c r="B559" s="364">
        <f t="shared" si="2595"/>
        <v>2007</v>
      </c>
      <c r="C559" s="42">
        <f t="shared" si="2671"/>
        <v>21519.623</v>
      </c>
      <c r="D559" s="42">
        <f t="shared" si="2671"/>
        <v>18253.076000000001</v>
      </c>
      <c r="E559" s="42">
        <f t="shared" si="2671"/>
        <v>32306.284</v>
      </c>
      <c r="F559" s="42">
        <f t="shared" si="2671"/>
        <v>28815.064999999999</v>
      </c>
      <c r="G559" s="42"/>
      <c r="H559" s="42">
        <f t="shared" si="2542"/>
        <v>100894.04800000001</v>
      </c>
      <c r="I559" s="364"/>
      <c r="J559" s="364"/>
      <c r="K559" s="525"/>
      <c r="L559" s="42">
        <f t="shared" si="2623"/>
        <v>21514.258428943405</v>
      </c>
      <c r="M559" s="42">
        <f t="shared" si="2654"/>
        <v>17737.782575455502</v>
      </c>
      <c r="N559" s="42">
        <f t="shared" si="2672"/>
        <v>26163.643685000799</v>
      </c>
      <c r="O559" s="42">
        <f t="shared" si="2672"/>
        <v>27433.876174277833</v>
      </c>
      <c r="P559" s="42"/>
      <c r="Q559" s="42">
        <f t="shared" si="2626"/>
        <v>92849.560863677543</v>
      </c>
      <c r="R559" s="27"/>
      <c r="S559" s="27"/>
      <c r="T559" s="51">
        <f t="shared" si="2627"/>
        <v>0.99975071259117343</v>
      </c>
      <c r="U559" s="51">
        <f t="shared" si="2628"/>
        <v>0.9717695020529965</v>
      </c>
      <c r="V559" s="51">
        <f t="shared" si="2629"/>
        <v>0.80986236872680251</v>
      </c>
      <c r="W559" s="51">
        <f t="shared" si="2630"/>
        <v>0.9520671278818158</v>
      </c>
      <c r="X559" s="410"/>
      <c r="Y559" s="51">
        <f t="shared" si="2631"/>
        <v>0.92026797124521686</v>
      </c>
      <c r="Z559" s="369"/>
      <c r="AA559" s="231">
        <f t="shared" si="2632"/>
        <v>111350.09847924336</v>
      </c>
      <c r="AB559" s="231">
        <f t="shared" si="2655"/>
        <v>82517.823695937244</v>
      </c>
      <c r="AC559" s="231">
        <f t="shared" si="2673"/>
        <v>3299.6299617693985</v>
      </c>
      <c r="AD559" s="277">
        <f t="shared" si="2673"/>
        <v>1.6006795659539554</v>
      </c>
      <c r="AE559" s="23"/>
      <c r="AF559" s="42">
        <f t="shared" si="2656"/>
        <v>15626</v>
      </c>
      <c r="AG559" s="369"/>
      <c r="AH559" s="369"/>
      <c r="AI559" s="267">
        <f t="shared" si="2657"/>
        <v>193.21274720698926</v>
      </c>
      <c r="AJ559" s="267">
        <f t="shared" si="2658"/>
        <v>214.9569848184062</v>
      </c>
      <c r="AK559" s="267">
        <f t="shared" si="2634"/>
        <v>7.929266005019171</v>
      </c>
      <c r="AL559" s="51">
        <f t="shared" si="2659"/>
        <v>17.138893228719446</v>
      </c>
      <c r="AM559" s="369"/>
      <c r="AN559" s="369"/>
      <c r="AO559" s="371">
        <f t="shared" si="2660"/>
        <v>5.9419916078124624</v>
      </c>
      <c r="AP559" s="371">
        <f t="shared" si="2667"/>
        <v>6.4568058364264695</v>
      </c>
      <c r="AQ559" s="369"/>
      <c r="AR559" s="26">
        <f t="shared" si="2635"/>
        <v>1.047430594419521</v>
      </c>
      <c r="AS559" s="26">
        <f t="shared" si="2570"/>
        <v>1.0890807031016407</v>
      </c>
      <c r="AT559" s="26">
        <f t="shared" si="2644"/>
        <v>0.64086968335310712</v>
      </c>
      <c r="AU559" s="26">
        <f t="shared" si="2645"/>
        <v>0.88425714189801541</v>
      </c>
      <c r="AV559" s="26"/>
      <c r="AW559" s="26">
        <f t="shared" si="2636"/>
        <v>0.68221423988008001</v>
      </c>
      <c r="AX559" s="369"/>
      <c r="AY559" s="369"/>
      <c r="AZ559" s="371">
        <f t="shared" si="2689"/>
        <v>7.1259502418560965</v>
      </c>
      <c r="BA559" s="371">
        <f t="shared" si="2690"/>
        <v>5.2808027451642934</v>
      </c>
      <c r="BB559" s="371">
        <f t="shared" si="2691"/>
        <v>0.21116280313384095</v>
      </c>
      <c r="BC559" s="371">
        <f t="shared" si="2692"/>
        <v>1.0243693625713269E-4</v>
      </c>
      <c r="BE559" s="26"/>
      <c r="BF559" s="26"/>
      <c r="BG559" s="26"/>
      <c r="BI559" s="258">
        <f>[11]Residential_Total_LMDI_UtilAdj!AG73</f>
        <v>0.91966903368074981</v>
      </c>
      <c r="BJ559" s="258">
        <f>[10]Total_Commercial_LMDI_UtilAdj!AG73</f>
        <v>1.1280946611048672</v>
      </c>
      <c r="BK559" s="258">
        <f>[12]Industrial_Total_LMDI_UtilAdj!AG73</f>
        <v>0.83795216522606775</v>
      </c>
      <c r="BL559" s="258">
        <f t="shared" si="2639"/>
        <v>0.83227345465368552</v>
      </c>
      <c r="BM559" s="364"/>
      <c r="BO559" s="51">
        <f>[11]Residential_Total_LMDI_UtilAdj!AE73</f>
        <v>1.1720373242488964</v>
      </c>
      <c r="BP559" s="258">
        <f>[10]Total_Commercial_LMDI_UtilAdj!AE73</f>
        <v>0.99737689519291539</v>
      </c>
      <c r="BQ559" s="258">
        <f>[12]Industrial_Total_LMDI_UtilAdj!AE73</f>
        <v>0.77870712267821296</v>
      </c>
      <c r="BR559" s="258">
        <f t="shared" si="2640"/>
        <v>1.0624598645477161</v>
      </c>
      <c r="CA559" s="83">
        <f t="shared" si="2573"/>
        <v>1.9652626680585075</v>
      </c>
      <c r="CB559" s="83">
        <f t="shared" si="2661"/>
        <v>0.67255245059845059</v>
      </c>
      <c r="CC559" s="83">
        <f t="shared" si="2662"/>
        <v>0.68221423988008001</v>
      </c>
      <c r="CD559" s="83">
        <f t="shared" si="2674"/>
        <v>0.78867989032647157</v>
      </c>
      <c r="CE559" s="83">
        <f t="shared" si="2675"/>
        <v>0.97682752174974408</v>
      </c>
      <c r="CF559" s="83">
        <f t="shared" si="2676"/>
        <v>0.90144302524218523</v>
      </c>
      <c r="CG559" s="411">
        <f t="shared" si="2677"/>
        <v>1.3407319641074185</v>
      </c>
      <c r="CH559" s="411">
        <f t="shared" si="2663"/>
        <v>1.3407301772542328</v>
      </c>
      <c r="CI559" s="9"/>
      <c r="CJ559" s="84">
        <f t="shared" si="2678"/>
        <v>0.77040422272146714</v>
      </c>
      <c r="CK559" s="26"/>
      <c r="CL559" s="87">
        <f t="shared" si="2556"/>
        <v>0.64644803825453856</v>
      </c>
      <c r="CM559" s="87">
        <f t="shared" si="2576"/>
        <v>8.1398561575793025E-4</v>
      </c>
      <c r="CN559" s="92">
        <f t="shared" si="2577"/>
        <v>1</v>
      </c>
      <c r="CO559" s="92">
        <f t="shared" si="2578"/>
        <v>1</v>
      </c>
      <c r="CP559" s="5">
        <f t="shared" si="2557"/>
        <v>1</v>
      </c>
      <c r="CQ559" s="91">
        <f t="shared" si="2558"/>
        <v>1</v>
      </c>
      <c r="CR559" s="37">
        <f t="shared" si="2646"/>
        <v>1.3407319641074185</v>
      </c>
      <c r="CS559">
        <f t="shared" si="2679"/>
        <v>0.77040422272146714</v>
      </c>
      <c r="CT559" s="84">
        <f t="shared" si="2561"/>
        <v>0.86500777850146393</v>
      </c>
      <c r="CU559" s="205"/>
      <c r="CV559" s="244"/>
      <c r="CW559" s="5"/>
      <c r="CX559" s="26">
        <f t="shared" si="2668"/>
        <v>0.23171093356629666</v>
      </c>
      <c r="CY559" s="26">
        <f t="shared" si="2669"/>
        <v>0.19103787255922786</v>
      </c>
      <c r="CZ559" s="26">
        <f t="shared" si="2670"/>
        <v>0.28178532500993159</v>
      </c>
      <c r="DA559" s="26">
        <f t="shared" si="2664"/>
        <v>0.29546586886454385</v>
      </c>
      <c r="DB559" s="26"/>
      <c r="DC559">
        <f t="shared" si="2582"/>
        <v>0.99999999999999989</v>
      </c>
      <c r="DE559" s="26">
        <f t="shared" si="2680"/>
        <v>0.2283877403255232</v>
      </c>
      <c r="DF559" s="26">
        <f t="shared" si="2681"/>
        <v>0.18917885586886024</v>
      </c>
      <c r="DG559" s="26">
        <f t="shared" si="2682"/>
        <v>0.28294146415612031</v>
      </c>
      <c r="DH559" s="26">
        <f t="shared" si="2683"/>
        <v>0.29945051507907922</v>
      </c>
      <c r="DI559" s="26"/>
      <c r="DJ559" s="26">
        <f t="shared" si="2684"/>
        <v>0.999958575429583</v>
      </c>
      <c r="DK559" s="26"/>
      <c r="DL559" s="26">
        <f t="shared" si="2685"/>
        <v>0.22839720158148316</v>
      </c>
      <c r="DM559" s="26">
        <f t="shared" si="2686"/>
        <v>0.18918669284634002</v>
      </c>
      <c r="DN559" s="26">
        <f t="shared" si="2687"/>
        <v>0.28295318537027242</v>
      </c>
      <c r="DO559" s="26">
        <f t="shared" si="2688"/>
        <v>0.2994629202019044</v>
      </c>
      <c r="DP559" s="26"/>
      <c r="DQ559" s="26">
        <f t="shared" si="2605"/>
        <v>1</v>
      </c>
      <c r="DR559" s="26"/>
      <c r="DS559" s="26"/>
      <c r="DT559" s="26">
        <f t="shared" si="2606"/>
        <v>3.5199657597368823E-2</v>
      </c>
      <c r="DU559" s="26">
        <f t="shared" si="2607"/>
        <v>1.5334662441421135E-2</v>
      </c>
      <c r="DV559" s="26">
        <f t="shared" si="2608"/>
        <v>-1.098420855811803E-2</v>
      </c>
      <c r="DW559" s="26">
        <f t="shared" si="2609"/>
        <v>-1.0966404224280935E-2</v>
      </c>
      <c r="DX559" s="26"/>
      <c r="DZ559" s="26">
        <f t="shared" si="2622"/>
        <v>1.0045589295746782</v>
      </c>
      <c r="EA559" s="26">
        <f t="shared" si="2610"/>
        <v>0.71918989837688019</v>
      </c>
      <c r="EB559" s="26">
        <f t="shared" si="2563"/>
        <v>0.86500777850146393</v>
      </c>
      <c r="ED559" s="26">
        <f t="shared" si="2583"/>
        <v>-1.3117695788137283E-2</v>
      </c>
      <c r="EE559" s="26">
        <f t="shared" si="2584"/>
        <v>-2.6246578090972964E-3</v>
      </c>
      <c r="EF559" s="26">
        <f t="shared" si="2585"/>
        <v>-4.0788107246796821E-3</v>
      </c>
      <c r="EG559" s="26">
        <f t="shared" si="2586"/>
        <v>-2.2645321489256673E-2</v>
      </c>
      <c r="EH559" s="26"/>
      <c r="EJ559" s="26">
        <f t="shared" si="2587"/>
        <v>0.98863691123676378</v>
      </c>
      <c r="EK559" s="26">
        <f t="shared" si="2611"/>
        <v>0.66846065536396082</v>
      </c>
      <c r="EL559" s="26">
        <f t="shared" si="2665"/>
        <v>0.78867989032647157</v>
      </c>
      <c r="EM559" s="26">
        <v>0.83328366884709393</v>
      </c>
      <c r="EO559" s="26">
        <f t="shared" si="2612"/>
        <v>5.5470302662289873E-3</v>
      </c>
      <c r="EP559" s="26">
        <f t="shared" si="2613"/>
        <v>5.3449729416566527E-3</v>
      </c>
      <c r="EQ559" s="26">
        <f t="shared" si="2614"/>
        <v>-1.32904743687673E-2</v>
      </c>
      <c r="ER559" s="26">
        <f t="shared" si="2615"/>
        <v>-7.0138218834343161E-3</v>
      </c>
      <c r="EU559" s="26">
        <f t="shared" si="2616"/>
        <v>0.99642357300788931</v>
      </c>
      <c r="EV559" s="26">
        <f t="shared" si="2617"/>
        <v>0.75608414487050946</v>
      </c>
      <c r="EW559" s="26">
        <f t="shared" si="2647"/>
        <v>0.90144302524218523</v>
      </c>
      <c r="EX559" s="26"/>
      <c r="EY559" s="26">
        <f t="shared" si="2588"/>
        <v>3.0732450525500075E-2</v>
      </c>
      <c r="EZ559" s="26">
        <f t="shared" si="2589"/>
        <v>1.1196423403684102E-2</v>
      </c>
      <c r="FA559" s="26">
        <f t="shared" si="2590"/>
        <v>2.9795274840217988E-3</v>
      </c>
      <c r="FB559" s="26">
        <f t="shared" si="2591"/>
        <v>-3.9525823408464774E-3</v>
      </c>
      <c r="FC559" s="26"/>
      <c r="FD559" s="26"/>
      <c r="FE559" s="26">
        <f t="shared" si="2618"/>
        <v>1.0088356408143213</v>
      </c>
      <c r="FF559" s="26">
        <f t="shared" si="2619"/>
        <v>0.98183268861048167</v>
      </c>
      <c r="FG559" s="26">
        <f t="shared" si="2666"/>
        <v>0.97682752174974408</v>
      </c>
      <c r="FI559" s="366">
        <f>[11]Residential_Total_LMDI_UtilAdj!AF73</f>
        <v>0.97174485357114537</v>
      </c>
      <c r="FJ559" s="366">
        <f>[10]Total_Commercial_LMDI_UtilAdj!AF73</f>
        <v>0.96795510775891658</v>
      </c>
      <c r="FK559" s="366">
        <f>[12]Industrial_Total_LMDI_UtilAdj!AF73</f>
        <v>0.98215101304614616</v>
      </c>
      <c r="FL559" s="253">
        <v>1</v>
      </c>
      <c r="FM559" s="253"/>
      <c r="FN559" s="369">
        <f t="shared" si="2651"/>
        <v>-1.079823194360273E-3</v>
      </c>
      <c r="FO559" s="369">
        <f t="shared" si="2652"/>
        <v>-1.2067339039200766E-3</v>
      </c>
      <c r="FP559" s="369">
        <f t="shared" si="2653"/>
        <v>-6.7292510612092715E-4</v>
      </c>
      <c r="FQ559">
        <f t="shared" si="2650"/>
        <v>0</v>
      </c>
      <c r="FS559" s="26">
        <f t="shared" si="2641"/>
        <v>0.99933488839033613</v>
      </c>
      <c r="FT559" s="26">
        <f t="shared" si="2642"/>
        <v>0.96880554987411238</v>
      </c>
      <c r="FU559" s="279">
        <f t="shared" si="2643"/>
        <v>0.98234586553742953</v>
      </c>
      <c r="FV559" s="242"/>
      <c r="FW559" s="26">
        <f t="shared" si="2568"/>
        <v>1.9652626680585075</v>
      </c>
      <c r="FY559" s="8">
        <f t="shared" si="2621"/>
        <v>58</v>
      </c>
      <c r="FZ559" t="b">
        <f t="shared" si="2594"/>
        <v>0</v>
      </c>
    </row>
    <row r="560" spans="1:182" x14ac:dyDescent="0.2">
      <c r="A560" t="s">
        <v>1072</v>
      </c>
      <c r="B560" s="364">
        <f t="shared" si="2595"/>
        <v>2008</v>
      </c>
      <c r="C560" s="42">
        <f t="shared" si="2671"/>
        <v>21668.347000000002</v>
      </c>
      <c r="D560" s="42">
        <f t="shared" si="2671"/>
        <v>18402.449000000001</v>
      </c>
      <c r="E560" s="42">
        <f t="shared" si="2671"/>
        <v>31260.97</v>
      </c>
      <c r="F560" s="42">
        <f t="shared" si="2671"/>
        <v>27421.412</v>
      </c>
      <c r="G560" s="42"/>
      <c r="H560" s="42">
        <f t="shared" si="2542"/>
        <v>98753.178</v>
      </c>
      <c r="I560" s="364"/>
      <c r="J560" s="364"/>
      <c r="K560" s="525"/>
      <c r="L560" s="42">
        <f t="shared" si="2623"/>
        <v>21657.565137234127</v>
      </c>
      <c r="M560" s="42">
        <f t="shared" si="2654"/>
        <v>17888.098751464284</v>
      </c>
      <c r="N560" s="42">
        <f t="shared" si="2672"/>
        <v>25206.567587272166</v>
      </c>
      <c r="O560" s="42">
        <f t="shared" si="2672"/>
        <v>26758.707025675747</v>
      </c>
      <c r="P560" s="42"/>
      <c r="Q560" s="42">
        <f t="shared" si="2626"/>
        <v>91510.93850164632</v>
      </c>
      <c r="R560" s="27"/>
      <c r="S560" s="27"/>
      <c r="T560" s="51">
        <f t="shared" si="2627"/>
        <v>0.99950241415434804</v>
      </c>
      <c r="U560" s="51">
        <f t="shared" si="2628"/>
        <v>0.97204990224204846</v>
      </c>
      <c r="V560" s="51">
        <f t="shared" si="2629"/>
        <v>0.8063271097241117</v>
      </c>
      <c r="W560" s="51">
        <f t="shared" si="2630"/>
        <v>0.97583257294247816</v>
      </c>
      <c r="X560" s="410"/>
      <c r="Y560" s="51">
        <f t="shared" si="2631"/>
        <v>0.92666322598394069</v>
      </c>
      <c r="Z560" s="369"/>
      <c r="AA560" s="231">
        <f t="shared" si="2632"/>
        <v>111917.70122331496</v>
      </c>
      <c r="AB560" s="231">
        <f t="shared" si="2655"/>
        <v>83695.975468329925</v>
      </c>
      <c r="AC560" s="231">
        <f t="shared" si="2673"/>
        <v>3178.2131946847826</v>
      </c>
      <c r="AD560" s="277">
        <f t="shared" si="2673"/>
        <v>1.5722922441177867</v>
      </c>
      <c r="AE560" s="23"/>
      <c r="AF560" s="42">
        <f t="shared" si="2656"/>
        <v>15604.7</v>
      </c>
      <c r="AG560" s="369"/>
      <c r="AH560" s="369"/>
      <c r="AI560" s="267">
        <f t="shared" si="2657"/>
        <v>193.51331291213452</v>
      </c>
      <c r="AJ560" s="267">
        <f t="shared" si="2658"/>
        <v>213.72710756245428</v>
      </c>
      <c r="AK560" s="267">
        <f t="shared" si="2634"/>
        <v>7.9310499463747179</v>
      </c>
      <c r="AL560" s="51">
        <f t="shared" si="2659"/>
        <v>17.018914343554535</v>
      </c>
      <c r="AM560" s="369"/>
      <c r="AN560" s="369"/>
      <c r="AO560" s="371">
        <f t="shared" si="2660"/>
        <v>5.864318987333708</v>
      </c>
      <c r="AP560" s="371">
        <f t="shared" si="2667"/>
        <v>6.3284252821265383</v>
      </c>
      <c r="AQ560" s="369"/>
      <c r="AR560" s="26">
        <f t="shared" si="2635"/>
        <v>1.049059998895951</v>
      </c>
      <c r="AS560" s="26">
        <f t="shared" si="2570"/>
        <v>1.0828495234645967</v>
      </c>
      <c r="AT560" s="26">
        <f t="shared" si="2644"/>
        <v>0.64101386743407074</v>
      </c>
      <c r="AU560" s="26">
        <f t="shared" si="2645"/>
        <v>0.87806699970690494</v>
      </c>
      <c r="AV560" s="26"/>
      <c r="AW560" s="26">
        <f t="shared" si="2636"/>
        <v>0.6732964609202885</v>
      </c>
      <c r="AX560" s="369"/>
      <c r="AY560" s="369"/>
      <c r="AZ560" s="371">
        <f t="shared" si="2689"/>
        <v>7.1720508067002218</v>
      </c>
      <c r="BA560" s="371">
        <f t="shared" si="2690"/>
        <v>5.3635107030785543</v>
      </c>
      <c r="BB560" s="371">
        <f t="shared" si="2691"/>
        <v>0.20367025285233181</v>
      </c>
      <c r="BC560" s="371">
        <f t="shared" si="2692"/>
        <v>1.0075760790773207E-4</v>
      </c>
      <c r="BE560" s="26"/>
      <c r="BF560" s="26"/>
      <c r="BG560" s="26"/>
      <c r="BI560" s="258">
        <f>[11]Residential_Total_LMDI_UtilAdj!AG74</f>
        <v>0.91022223870755492</v>
      </c>
      <c r="BJ560" s="258">
        <f>[10]Total_Commercial_LMDI_UtilAdj!AG74</f>
        <v>1.1232897375716031</v>
      </c>
      <c r="BK560" s="258">
        <f>[12]Industrial_Total_LMDI_UtilAdj!AG74</f>
        <v>0.85310603567983467</v>
      </c>
      <c r="BL560" s="258">
        <f t="shared" si="2639"/>
        <v>0.82243070151547848</v>
      </c>
      <c r="BM560" s="364"/>
      <c r="BO560" s="51">
        <f>[11]Residential_Total_LMDI_UtilAdj!AE74</f>
        <v>1.18753835889549</v>
      </c>
      <c r="BP560" s="258">
        <f>[10]Total_Commercial_LMDI_UtilAdj!AE74</f>
        <v>0.99732553934068624</v>
      </c>
      <c r="BQ560" s="258">
        <f>[12]Industrial_Total_LMDI_UtilAdj!AE74</f>
        <v>0.76566046115219921</v>
      </c>
      <c r="BR560" s="258">
        <f t="shared" si="2640"/>
        <v>1.0676486153652887</v>
      </c>
      <c r="CA560" s="83">
        <f t="shared" si="2573"/>
        <v>1.962583793437386</v>
      </c>
      <c r="CB560" s="83">
        <f t="shared" si="2661"/>
        <v>0.65918010232114932</v>
      </c>
      <c r="CC560" s="83">
        <f t="shared" si="2662"/>
        <v>0.6732964609202885</v>
      </c>
      <c r="CD560" s="83">
        <f t="shared" si="2674"/>
        <v>0.78051164585340138</v>
      </c>
      <c r="CE560" s="83">
        <f t="shared" si="2675"/>
        <v>0.97662394667064223</v>
      </c>
      <c r="CF560" s="83">
        <f t="shared" si="2676"/>
        <v>0.89987016208120407</v>
      </c>
      <c r="CG560" s="411">
        <f t="shared" si="2677"/>
        <v>1.3214025270563028</v>
      </c>
      <c r="CH560" s="411">
        <f t="shared" si="2663"/>
        <v>1.3214007223809068</v>
      </c>
      <c r="CI560" s="9"/>
      <c r="CJ560" s="84">
        <f t="shared" si="2678"/>
        <v>0.76226636399574743</v>
      </c>
      <c r="CK560" s="26"/>
      <c r="CL560" s="87">
        <f t="shared" si="2556"/>
        <v>0.63938658142312543</v>
      </c>
      <c r="CM560" s="87">
        <f t="shared" si="2576"/>
        <v>7.8940152299440886E-4</v>
      </c>
      <c r="CN560" s="92">
        <f t="shared" si="2577"/>
        <v>1</v>
      </c>
      <c r="CO560" s="92">
        <f t="shared" si="2578"/>
        <v>1</v>
      </c>
      <c r="CP560" s="5">
        <f t="shared" si="2557"/>
        <v>1</v>
      </c>
      <c r="CQ560" s="91">
        <f t="shared" si="2558"/>
        <v>1</v>
      </c>
      <c r="CR560" s="37">
        <f t="shared" si="2646"/>
        <v>1.3214025270563028</v>
      </c>
      <c r="CS560">
        <f t="shared" si="2679"/>
        <v>0.76226636399574743</v>
      </c>
      <c r="CT560" s="84">
        <f t="shared" si="2561"/>
        <v>0.86263474029796727</v>
      </c>
      <c r="CU560" s="205"/>
      <c r="CV560" s="244"/>
      <c r="CW560" s="5"/>
      <c r="CX560" s="26">
        <f t="shared" si="2668"/>
        <v>0.23666640832062386</v>
      </c>
      <c r="CY560" s="26">
        <f t="shared" si="2669"/>
        <v>0.19547497866763183</v>
      </c>
      <c r="CZ560" s="26">
        <f t="shared" si="2670"/>
        <v>0.27544868405888645</v>
      </c>
      <c r="DA560" s="26">
        <f t="shared" si="2664"/>
        <v>0.29240992895285789</v>
      </c>
      <c r="DB560" s="26"/>
      <c r="DC560">
        <f t="shared" si="2582"/>
        <v>1</v>
      </c>
      <c r="DE560" s="26">
        <f t="shared" si="2680"/>
        <v>0.2341799324538871</v>
      </c>
      <c r="DF560" s="26">
        <f t="shared" si="2681"/>
        <v>0.19324793576956187</v>
      </c>
      <c r="DG560" s="26">
        <f t="shared" si="2682"/>
        <v>0.27860499449835041</v>
      </c>
      <c r="DH560" s="26">
        <f t="shared" si="2683"/>
        <v>0.2939352512870787</v>
      </c>
      <c r="DI560" s="26"/>
      <c r="DJ560" s="26">
        <f t="shared" si="2684"/>
        <v>0.99996811400887808</v>
      </c>
      <c r="DK560" s="26"/>
      <c r="DL560" s="242">
        <f t="shared" si="2685"/>
        <v>0.23418739975123642</v>
      </c>
      <c r="DM560" s="242">
        <f t="shared" si="2686"/>
        <v>0.19325409786801076</v>
      </c>
      <c r="DN560" s="242">
        <f t="shared" si="2687"/>
        <v>0.27861387837800283</v>
      </c>
      <c r="DO560" s="242">
        <f t="shared" si="2688"/>
        <v>0.29394462400275001</v>
      </c>
      <c r="DP560" s="26"/>
      <c r="DQ560" s="26">
        <f t="shared" si="2605"/>
        <v>1</v>
      </c>
      <c r="DR560" s="26"/>
      <c r="DS560" s="26"/>
      <c r="DT560" s="26">
        <f t="shared" si="2606"/>
        <v>1.5544117485719248E-3</v>
      </c>
      <c r="DU560" s="26">
        <f t="shared" si="2607"/>
        <v>-5.7379345404756912E-3</v>
      </c>
      <c r="DV560" s="26">
        <f t="shared" si="2608"/>
        <v>2.249565984102898E-4</v>
      </c>
      <c r="DW560" s="26">
        <f t="shared" si="2609"/>
        <v>-7.0250046541019814E-3</v>
      </c>
      <c r="DX560" s="26"/>
      <c r="DZ560" s="26">
        <f t="shared" si="2622"/>
        <v>0.99725662790269043</v>
      </c>
      <c r="EA560" s="26">
        <f t="shared" si="2610"/>
        <v>0.71721689287700618</v>
      </c>
      <c r="EB560" s="26">
        <f t="shared" si="2563"/>
        <v>0.86263474029796727</v>
      </c>
      <c r="ED560" s="26">
        <f t="shared" si="2583"/>
        <v>6.448555212824318E-3</v>
      </c>
      <c r="EE560" s="26">
        <f t="shared" si="2584"/>
        <v>1.5540621362306665E-2</v>
      </c>
      <c r="EF560" s="26">
        <f t="shared" si="2585"/>
        <v>-3.6127136334128215E-2</v>
      </c>
      <c r="EG560" s="26">
        <f t="shared" si="2586"/>
        <v>-1.6529642495148687E-2</v>
      </c>
      <c r="EH560" s="26"/>
      <c r="EJ560" s="26">
        <f t="shared" si="2587"/>
        <v>0.98964314346890614</v>
      </c>
      <c r="EK560" s="26">
        <f t="shared" si="2611"/>
        <v>0.66153750425967528</v>
      </c>
      <c r="EL560" s="26">
        <f t="shared" si="2665"/>
        <v>0.78051164585340138</v>
      </c>
      <c r="EM560" s="26">
        <v>0.83328366884709393</v>
      </c>
      <c r="EO560" s="26">
        <f t="shared" si="2612"/>
        <v>-1.0325071265388871E-2</v>
      </c>
      <c r="EP560" s="26">
        <f t="shared" si="2613"/>
        <v>-4.2684233144165903E-3</v>
      </c>
      <c r="EQ560" s="26">
        <f t="shared" si="2614"/>
        <v>1.7922832102788919E-2</v>
      </c>
      <c r="ER560" s="26">
        <f t="shared" si="2615"/>
        <v>-1.1896832665951755E-2</v>
      </c>
      <c r="EU560" s="26">
        <f t="shared" si="2616"/>
        <v>0.99825517185563828</v>
      </c>
      <c r="EV560" s="26">
        <f t="shared" si="2617"/>
        <v>0.75476490797503371</v>
      </c>
      <c r="EW560" s="26">
        <f t="shared" si="2647"/>
        <v>0.89987016208120407</v>
      </c>
      <c r="EX560" s="26"/>
      <c r="EY560" s="26">
        <f t="shared" si="2588"/>
        <v>1.3139021356255486E-2</v>
      </c>
      <c r="EZ560" s="26">
        <f t="shared" si="2589"/>
        <v>-5.1492244007317269E-5</v>
      </c>
      <c r="FA560" s="26">
        <f t="shared" si="2590"/>
        <v>-1.6896200157183405E-2</v>
      </c>
      <c r="FB560" s="26">
        <f t="shared" si="2591"/>
        <v>4.8718280118494085E-3</v>
      </c>
      <c r="FC560" s="26"/>
      <c r="FD560" s="26"/>
      <c r="FE560" s="26">
        <f t="shared" si="2618"/>
        <v>0.99979159567623854</v>
      </c>
      <c r="FF560" s="26">
        <f t="shared" si="2619"/>
        <v>0.98162807043296496</v>
      </c>
      <c r="FG560" s="26">
        <f t="shared" si="2666"/>
        <v>0.97662394667064223</v>
      </c>
      <c r="FI560" s="366">
        <f>[11]Residential_Total_LMDI_UtilAdj!AF74</f>
        <v>0.97052167415154267</v>
      </c>
      <c r="FJ560" s="366">
        <f>[10]Total_Commercial_LMDI_UtilAdj!AF74</f>
        <v>0.96658350175384899</v>
      </c>
      <c r="FK560" s="366">
        <f>[12]Industrial_Total_LMDI_UtilAdj!AF74</f>
        <v>0.98136407848887097</v>
      </c>
      <c r="FL560" s="253">
        <v>1</v>
      </c>
      <c r="FM560" s="253"/>
      <c r="FN560" s="369">
        <f t="shared" si="2651"/>
        <v>-1.2595383422942929E-3</v>
      </c>
      <c r="FO560" s="369">
        <f t="shared" si="2652"/>
        <v>-1.4180189820516883E-3</v>
      </c>
      <c r="FP560" s="369">
        <f t="shared" si="2653"/>
        <v>-8.015569656695333E-4</v>
      </c>
      <c r="FQ560">
        <f t="shared" si="2650"/>
        <v>0</v>
      </c>
      <c r="FS560" s="26">
        <f t="shared" si="2641"/>
        <v>0.99920798292787705</v>
      </c>
      <c r="FT560" s="26">
        <f t="shared" si="2642"/>
        <v>0.96803823933904465</v>
      </c>
      <c r="FU560" s="279">
        <f t="shared" si="2643"/>
        <v>0.98156783084119448</v>
      </c>
      <c r="FV560" s="242"/>
      <c r="FW560" s="26">
        <f t="shared" si="2568"/>
        <v>1.962583793437386</v>
      </c>
      <c r="FY560" s="8">
        <f t="shared" si="2621"/>
        <v>59</v>
      </c>
      <c r="FZ560" t="b">
        <f t="shared" si="2594"/>
        <v>0</v>
      </c>
    </row>
    <row r="561" spans="1:182" x14ac:dyDescent="0.2">
      <c r="A561" t="s">
        <v>1072</v>
      </c>
      <c r="B561" s="364">
        <f t="shared" si="2595"/>
        <v>2009</v>
      </c>
      <c r="C561" s="42">
        <f t="shared" ref="C561:F566" si="2693">C144</f>
        <v>21082.080999999998</v>
      </c>
      <c r="D561" s="42">
        <f t="shared" si="2693"/>
        <v>17887.752</v>
      </c>
      <c r="E561" s="42">
        <f t="shared" si="2693"/>
        <v>28380.21</v>
      </c>
      <c r="F561" s="42">
        <f t="shared" si="2693"/>
        <v>26592.151000000002</v>
      </c>
      <c r="G561" s="42"/>
      <c r="H561" s="42">
        <f t="shared" ref="H561:H563" si="2694">SUM(C561:F561)</f>
        <v>93942.194000000003</v>
      </c>
      <c r="I561" s="364"/>
      <c r="J561" s="364"/>
      <c r="K561" s="525"/>
      <c r="L561" s="42">
        <f t="shared" si="2623"/>
        <v>21078.403102012326</v>
      </c>
      <c r="M561" s="42">
        <f t="shared" si="2654"/>
        <v>17459.714364428739</v>
      </c>
      <c r="N561" s="42">
        <f t="shared" si="2672"/>
        <v>22636.263996304595</v>
      </c>
      <c r="O561" s="42">
        <f t="shared" si="2672"/>
        <v>25218.534441808628</v>
      </c>
      <c r="P561" s="42"/>
      <c r="Q561" s="42">
        <f t="shared" si="2626"/>
        <v>86392.915904554291</v>
      </c>
      <c r="R561" s="27"/>
      <c r="S561" s="27"/>
      <c r="T561" s="51">
        <f t="shared" si="2627"/>
        <v>0.99982554388308853</v>
      </c>
      <c r="U561" s="51">
        <f t="shared" si="2628"/>
        <v>0.97607090954910036</v>
      </c>
      <c r="V561" s="51">
        <f t="shared" si="2629"/>
        <v>0.7976073466794148</v>
      </c>
      <c r="W561" s="51">
        <f t="shared" si="2630"/>
        <v>0.94834503766952238</v>
      </c>
      <c r="X561" s="410"/>
      <c r="Y561" s="51">
        <f t="shared" si="2631"/>
        <v>0.91963911237323548</v>
      </c>
      <c r="Z561" s="369"/>
      <c r="AA561" s="231">
        <f t="shared" si="2632"/>
        <v>112186.58875902649</v>
      </c>
      <c r="AB561" s="231">
        <f t="shared" si="2655"/>
        <v>84571.181076683075</v>
      </c>
      <c r="AC561" s="231">
        <f t="shared" si="2673"/>
        <v>2958.0170585682108</v>
      </c>
      <c r="AD561" s="277">
        <f t="shared" si="2673"/>
        <v>1.4889027925610878</v>
      </c>
      <c r="AE561" s="23"/>
      <c r="AF561" s="42">
        <f t="shared" si="2656"/>
        <v>15208.8</v>
      </c>
      <c r="AG561" s="369"/>
      <c r="AH561" s="369"/>
      <c r="AI561" s="267">
        <f t="shared" si="2657"/>
        <v>187.88701336920155</v>
      </c>
      <c r="AJ561" s="267">
        <f t="shared" si="2658"/>
        <v>206.44992942214589</v>
      </c>
      <c r="AK561" s="267">
        <f t="shared" si="2634"/>
        <v>7.6525130004697743</v>
      </c>
      <c r="AL561" s="51">
        <f t="shared" si="2659"/>
        <v>16.937663471253071</v>
      </c>
      <c r="AM561" s="369"/>
      <c r="AN561" s="369"/>
      <c r="AO561" s="371">
        <f t="shared" si="2660"/>
        <v>5.6804557824781901</v>
      </c>
      <c r="AP561" s="371">
        <f t="shared" si="2667"/>
        <v>6.1768314396928101</v>
      </c>
      <c r="AQ561" s="369"/>
      <c r="AR561" s="26">
        <f t="shared" si="2635"/>
        <v>1.0185591217031891</v>
      </c>
      <c r="AS561" s="26">
        <f t="shared" si="2570"/>
        <v>1.0459796618393125</v>
      </c>
      <c r="AT561" s="26">
        <f t="shared" si="2644"/>
        <v>0.61850158392494781</v>
      </c>
      <c r="AU561" s="26">
        <f t="shared" si="2645"/>
        <v>0.87387497498516731</v>
      </c>
      <c r="AV561" s="26"/>
      <c r="AW561" s="26">
        <f t="shared" si="2636"/>
        <v>0.65218668749390007</v>
      </c>
      <c r="AX561" s="369"/>
      <c r="AY561" s="369"/>
      <c r="AZ561" s="371">
        <f t="shared" si="2689"/>
        <v>7.3764260664238135</v>
      </c>
      <c r="BA561" s="371">
        <f t="shared" si="2690"/>
        <v>5.5606741542188125</v>
      </c>
      <c r="BB561" s="371">
        <f t="shared" si="2691"/>
        <v>0.1944937837678325</v>
      </c>
      <c r="BC561" s="371">
        <f t="shared" si="2692"/>
        <v>9.7897453616398921E-5</v>
      </c>
      <c r="BE561" s="26"/>
      <c r="BF561" s="26"/>
      <c r="BG561" s="26"/>
      <c r="BI561" s="258">
        <f>[11]Residential_Total_LMDI_UtilAdj!AG75</f>
        <v>0.89099489346120841</v>
      </c>
      <c r="BJ561" s="258">
        <f>[10]Total_Commercial_LMDI_UtilAdj!AG75</f>
        <v>1.0981844316791276</v>
      </c>
      <c r="BK561" s="258">
        <f>[12]Industrial_Total_LMDI_UtilAdj!AG75</f>
        <v>0.86543331530803591</v>
      </c>
      <c r="BL561" s="258">
        <f t="shared" si="2639"/>
        <v>0.82061201446862342</v>
      </c>
      <c r="BM561" s="364"/>
      <c r="BO561" s="51">
        <f>[11]Residential_Total_LMDI_UtilAdj!AE75</f>
        <v>1.1870224513974206</v>
      </c>
      <c r="BP561" s="258">
        <f>[10]Total_Commercial_LMDI_UtilAdj!AE75</f>
        <v>0.9939866623209761</v>
      </c>
      <c r="BQ561" s="258">
        <f>[12]Industrial_Total_LMDI_UtilAdj!AE75</f>
        <v>0.7317933541541789</v>
      </c>
      <c r="BR561" s="258">
        <f t="shared" si="2640"/>
        <v>1.0649063864255419</v>
      </c>
      <c r="CA561" s="412">
        <f t="shared" si="2573"/>
        <v>1.9127919407377594</v>
      </c>
      <c r="CB561" s="412">
        <f t="shared" si="2661"/>
        <v>0.64338981641085369</v>
      </c>
      <c r="CC561" s="412">
        <f t="shared" si="2662"/>
        <v>0.65218668749390007</v>
      </c>
      <c r="CD561" s="83">
        <f t="shared" si="2674"/>
        <v>0.77516572401549089</v>
      </c>
      <c r="CE561" s="83">
        <f t="shared" si="2675"/>
        <v>0.96335596485432828</v>
      </c>
      <c r="CF561" s="83">
        <f t="shared" si="2676"/>
        <v>0.89411490812249172</v>
      </c>
      <c r="CG561" s="411">
        <f t="shared" si="2677"/>
        <v>1.2474992280990236</v>
      </c>
      <c r="CH561" s="411">
        <f t="shared" si="2663"/>
        <v>1.2474974396947878</v>
      </c>
      <c r="CI561" s="9"/>
      <c r="CJ561" s="84">
        <f t="shared" si="2678"/>
        <v>0.74676052398094717</v>
      </c>
      <c r="CK561" s="26"/>
      <c r="CL561" s="87">
        <f t="shared" si="2556"/>
        <v>0.57583704604095931</v>
      </c>
      <c r="CM561" s="87">
        <f t="shared" si="2576"/>
        <v>7.8099915102041958E-4</v>
      </c>
      <c r="CN561" s="92">
        <f t="shared" si="2577"/>
        <v>1</v>
      </c>
      <c r="CO561" s="92">
        <f t="shared" si="2578"/>
        <v>1</v>
      </c>
      <c r="CP561" s="5">
        <f t="shared" si="2557"/>
        <v>1</v>
      </c>
      <c r="CQ561" s="91">
        <f t="shared" si="2558"/>
        <v>1</v>
      </c>
      <c r="CR561" s="37">
        <f t="shared" ref="CR561:CR563" si="2695">CA561*CD561*CE561*CF561*FU561</f>
        <v>1.2474992280990236</v>
      </c>
      <c r="CS561" s="369">
        <f t="shared" ref="CS561:CS563" si="2696">CD561*CE561</f>
        <v>0.74676052398094717</v>
      </c>
      <c r="CT561" s="84">
        <f t="shared" ref="CT561:CT563" si="2697">IF(CO561=1,EB561,"NA ")</f>
        <v>0.84135129726255309</v>
      </c>
      <c r="CU561" s="205"/>
      <c r="CV561" s="244"/>
      <c r="CW561" s="5"/>
      <c r="CX561" s="26">
        <f t="shared" si="2668"/>
        <v>0.24398300348259405</v>
      </c>
      <c r="CY561" s="26">
        <f t="shared" si="2669"/>
        <v>0.20209659763907023</v>
      </c>
      <c r="CZ561" s="26">
        <f t="shared" si="2670"/>
        <v>0.2620152793698135</v>
      </c>
      <c r="DA561" s="26">
        <f t="shared" si="2664"/>
        <v>0.29190511950852222</v>
      </c>
      <c r="DB561" s="26"/>
      <c r="DC561" s="369">
        <f t="shared" ref="DC561:DC563" si="2698">SUM(CX561:DA561)</f>
        <v>1</v>
      </c>
      <c r="DD561" s="369"/>
      <c r="DE561" s="26">
        <f t="shared" si="2680"/>
        <v>0.2403061421724407</v>
      </c>
      <c r="DF561" s="26">
        <f t="shared" si="2681"/>
        <v>0.19876740610416138</v>
      </c>
      <c r="DG561" s="26">
        <f t="shared" si="2682"/>
        <v>0.26867601317648104</v>
      </c>
      <c r="DH561" s="26">
        <f t="shared" si="2683"/>
        <v>0.29215745154369249</v>
      </c>
      <c r="DI561" s="26"/>
      <c r="DJ561" s="26">
        <f t="shared" si="2684"/>
        <v>0.99990701299677553</v>
      </c>
      <c r="DK561" s="26"/>
      <c r="DL561" s="242">
        <f t="shared" si="2685"/>
        <v>0.24032848959847791</v>
      </c>
      <c r="DM561" s="242">
        <f t="shared" si="2686"/>
        <v>0.19878589060841237</v>
      </c>
      <c r="DN561" s="242">
        <f t="shared" si="2687"/>
        <v>0.26870099887713006</v>
      </c>
      <c r="DO561" s="242">
        <f t="shared" si="2688"/>
        <v>0.29218462091597974</v>
      </c>
      <c r="DP561" s="26"/>
      <c r="DQ561" s="26">
        <f t="shared" ref="DQ561:DQ563" si="2699">SUM(DL561:DO561)</f>
        <v>1</v>
      </c>
      <c r="DR561" s="26"/>
      <c r="DS561" s="26"/>
      <c r="DT561" s="26">
        <f t="shared" ref="DT561:DT563" si="2700">LN(AR561/AR560)</f>
        <v>-2.9505521238269064E-2</v>
      </c>
      <c r="DU561" s="26">
        <f t="shared" ref="DU561:DU563" si="2701">LN(AS561/AS560)</f>
        <v>-3.4642092490439057E-2</v>
      </c>
      <c r="DV561" s="26">
        <f t="shared" ref="DV561:DV563" si="2702">LN(AT561/AT560)</f>
        <v>-3.5751338006490496E-2</v>
      </c>
      <c r="DW561" s="26">
        <f t="shared" ref="DW561:DW563" si="2703">LN(AU561/AU560)</f>
        <v>-4.7855839779003548E-3</v>
      </c>
      <c r="DX561" s="26"/>
      <c r="DY561" s="369"/>
      <c r="DZ561" s="26">
        <f t="shared" ref="DZ561:DZ563" si="2704">EXP(SUMPRODUCT($DL561:$DO561,DT561:DW561))</f>
        <v>0.97532739867621998</v>
      </c>
      <c r="EA561" s="26">
        <f t="shared" ref="EA561:EA563" si="2705">IF(ISERR(DZ561),EA560,DZ561*EA560)</f>
        <v>0.69952128641637157</v>
      </c>
      <c r="EB561" s="26">
        <f t="shared" ref="EB561:EB563" si="2706">EA561/EB$154</f>
        <v>0.84135129726255309</v>
      </c>
      <c r="EC561" s="369"/>
      <c r="ED561" s="26">
        <f t="shared" ref="ED561:ED563" si="2707">LN(AZ561/AZ560)</f>
        <v>2.8097608719153112E-2</v>
      </c>
      <c r="EE561" s="26">
        <f t="shared" ref="EE561:EE563" si="2708">LN(BA561/BA560)</f>
        <v>3.6100609077679244E-2</v>
      </c>
      <c r="EF561" s="26">
        <f t="shared" ref="EF561:EF563" si="2709">LN(BB561/BB560)</f>
        <v>-4.610207597617734E-2</v>
      </c>
      <c r="EG561" s="26">
        <f t="shared" ref="EG561:EG563" si="2710">LN(BC561/BC560)</f>
        <v>-2.8797171556481743E-2</v>
      </c>
      <c r="EH561" s="26"/>
      <c r="EI561" s="369"/>
      <c r="EJ561" s="26">
        <f t="shared" ref="EJ561:EJ563" si="2711">EXP(SUMPRODUCT($DL561:$DO561,ED561:EG561))</f>
        <v>0.99315074686417348</v>
      </c>
      <c r="EK561" s="26">
        <f t="shared" ref="EK561:EK563" si="2712">IF(ISERR(EJ561),EK560,EJ561*EK560)</f>
        <v>0.65700646643415783</v>
      </c>
      <c r="EL561" s="26">
        <f t="shared" si="2665"/>
        <v>0.77516572401549089</v>
      </c>
      <c r="EM561" s="26">
        <v>0.83328366884709393</v>
      </c>
      <c r="EN561" s="369"/>
      <c r="EO561" s="26">
        <f t="shared" ref="EO561:EO563" si="2713">LN(BI561/BI560)</f>
        <v>-2.1350091844446268E-2</v>
      </c>
      <c r="EP561" s="26">
        <f t="shared" ref="EP561:EP563" si="2714">LN(BJ561/BJ560)</f>
        <v>-2.2603346113889849E-2</v>
      </c>
      <c r="EQ561" s="26">
        <f t="shared" ref="EQ561:EQ563" si="2715">LN(BK561/BK560)</f>
        <v>1.4346475168191411E-2</v>
      </c>
      <c r="ER561" s="26">
        <f t="shared" ref="ER561:ER563" si="2716">LN(BL561/BL560)</f>
        <v>-2.2138046344550534E-3</v>
      </c>
      <c r="ES561" s="369"/>
      <c r="ET561" s="369"/>
      <c r="EU561" s="26">
        <f t="shared" ref="EU561:EU563" si="2717">EXP(SUMPRODUCT($DL561:$DO561,EO561:ER561))</f>
        <v>0.99360435071499464</v>
      </c>
      <c r="EV561" s="26">
        <f t="shared" ref="EV561:EV563" si="2718">IF(ISERR(EU561),EV560,EU561*EV560)</f>
        <v>0.74993769633099605</v>
      </c>
      <c r="EW561" s="26">
        <f t="shared" ref="EW561:EW563" si="2719">EV561/EV$537</f>
        <v>0.89411490812249172</v>
      </c>
      <c r="EX561" s="26"/>
      <c r="EY561" s="26">
        <f t="shared" ref="EY561:EY563" si="2720">LN(BO561/BO560)</f>
        <v>-4.3452878018597897E-4</v>
      </c>
      <c r="EZ561" s="26">
        <f t="shared" ref="EZ561:EZ563" si="2721">LN(BP561/BP560)</f>
        <v>-3.3534471851260736E-3</v>
      </c>
      <c r="FA561" s="26">
        <f t="shared" ref="FA561:FA563" si="2722">LN(BQ561/BQ560)</f>
        <v>-4.5240638229227151E-2</v>
      </c>
      <c r="FB561" s="26">
        <f t="shared" ref="FB561:FB563" si="2723">LN(BR561/BR560)</f>
        <v>-2.5717793434449519E-3</v>
      </c>
      <c r="FC561" s="26"/>
      <c r="FD561" s="26"/>
      <c r="FE561" s="26">
        <f t="shared" ref="FE561:FE563" si="2724">EXP(SUMPRODUCT($DL561:$DO561,EY561:FB561))</f>
        <v>0.98641444144233281</v>
      </c>
      <c r="FF561" s="26">
        <f t="shared" ref="FF561:FF563" si="2725">IF(ISERR(FE561),FF560,FE561*FF560)</f>
        <v>0.96829210480024808</v>
      </c>
      <c r="FG561" s="26">
        <f t="shared" si="2666"/>
        <v>0.96335596485432828</v>
      </c>
      <c r="FH561" s="369"/>
      <c r="FI561" s="366">
        <f>[11]Residential_Total_LMDI_UtilAdj!AF75</f>
        <v>0.96305722597433774</v>
      </c>
      <c r="FJ561" s="366">
        <f>[10]Total_Commercial_LMDI_UtilAdj!AF75</f>
        <v>0.95822478636413766</v>
      </c>
      <c r="FK561" s="366">
        <f>[12]Industrial_Total_LMDI_UtilAdj!AF75</f>
        <v>0.97660922565489416</v>
      </c>
      <c r="FL561" s="253">
        <v>1</v>
      </c>
      <c r="FM561" s="253"/>
      <c r="FN561" s="369">
        <f t="shared" si="2651"/>
        <v>-7.7209006136373069E-3</v>
      </c>
      <c r="FO561" s="369">
        <f t="shared" si="2652"/>
        <v>-8.6852991914225641E-3</v>
      </c>
      <c r="FP561" s="369">
        <f t="shared" si="2653"/>
        <v>-4.8569223809512641E-3</v>
      </c>
      <c r="FQ561" s="369">
        <f t="shared" ref="FQ561:FQ563" si="2726">LN(FL561/FL560)</f>
        <v>0</v>
      </c>
      <c r="FR561" s="369"/>
      <c r="FS561" s="26">
        <f t="shared" si="2641"/>
        <v>0.99512479536289578</v>
      </c>
      <c r="FT561" s="26">
        <f t="shared" si="2642"/>
        <v>0.96331885482572477</v>
      </c>
      <c r="FU561" s="279">
        <f t="shared" si="2643"/>
        <v>0.97678248680064528</v>
      </c>
      <c r="FV561" s="242"/>
      <c r="FW561" s="26">
        <f t="shared" ref="FW561:FW563" si="2727">AF561/AF$486</f>
        <v>1.9127919407377594</v>
      </c>
      <c r="FX561" s="369"/>
      <c r="FY561" s="8">
        <f t="shared" si="2621"/>
        <v>60</v>
      </c>
      <c r="FZ561" t="b">
        <f t="shared" si="2594"/>
        <v>0</v>
      </c>
    </row>
    <row r="562" spans="1:182" x14ac:dyDescent="0.2">
      <c r="A562" t="s">
        <v>1072</v>
      </c>
      <c r="B562" s="364">
        <f t="shared" si="2595"/>
        <v>2010</v>
      </c>
      <c r="C562" s="42">
        <f t="shared" si="2693"/>
        <v>21894.848999999998</v>
      </c>
      <c r="D562" s="42">
        <f t="shared" si="2693"/>
        <v>18058.814999999999</v>
      </c>
      <c r="E562" s="42">
        <f t="shared" si="2693"/>
        <v>30577.916000000001</v>
      </c>
      <c r="F562" s="42">
        <f t="shared" si="2693"/>
        <v>26978.409</v>
      </c>
      <c r="G562" s="42"/>
      <c r="H562" s="42">
        <f t="shared" si="2694"/>
        <v>97509.989000000001</v>
      </c>
      <c r="I562" s="364"/>
      <c r="J562" s="364"/>
      <c r="K562" s="525"/>
      <c r="L562" s="42">
        <f t="shared" si="2623"/>
        <v>21885.627184880384</v>
      </c>
      <c r="M562" s="42">
        <f t="shared" si="2654"/>
        <v>17632.104974340094</v>
      </c>
      <c r="N562" s="42">
        <f t="shared" ref="N562:O566" si="2728">N145</f>
        <v>23409.785720687953</v>
      </c>
      <c r="O562" s="42">
        <f t="shared" si="2728"/>
        <v>25568.133429390113</v>
      </c>
      <c r="P562" s="42"/>
      <c r="Q562" s="42">
        <f t="shared" si="2626"/>
        <v>88495.651309298555</v>
      </c>
      <c r="R562" s="27"/>
      <c r="S562" s="27"/>
      <c r="T562" s="51">
        <f t="shared" si="2627"/>
        <v>0.99957881348623989</v>
      </c>
      <c r="U562" s="51">
        <f t="shared" si="2628"/>
        <v>0.97637109491071783</v>
      </c>
      <c r="V562" s="51">
        <f t="shared" si="2629"/>
        <v>0.76557819442920672</v>
      </c>
      <c r="W562" s="51">
        <f t="shared" si="2630"/>
        <v>0.94772576949923593</v>
      </c>
      <c r="X562" s="410"/>
      <c r="Y562" s="51">
        <f t="shared" si="2631"/>
        <v>0.90755472559122685</v>
      </c>
      <c r="Z562" s="369"/>
      <c r="AA562" s="231">
        <f t="shared" si="2632"/>
        <v>113221.31231047997</v>
      </c>
      <c r="AB562" s="231">
        <f t="shared" si="2655"/>
        <v>85045.216257885739</v>
      </c>
      <c r="AC562" s="231">
        <f t="shared" ref="AC562:AD566" si="2729">AC145</f>
        <v>2979.83806546912</v>
      </c>
      <c r="AD562" s="277">
        <f t="shared" si="2729"/>
        <v>1.5249095632764154</v>
      </c>
      <c r="AE562" s="23"/>
      <c r="AF562" s="42">
        <f t="shared" si="2656"/>
        <v>15598.8</v>
      </c>
      <c r="AG562" s="369"/>
      <c r="AH562" s="369"/>
      <c r="AI562" s="267">
        <f t="shared" si="2657"/>
        <v>193.29953644120243</v>
      </c>
      <c r="AJ562" s="267">
        <f t="shared" si="2658"/>
        <v>207.32624067735466</v>
      </c>
      <c r="AK562" s="267">
        <f t="shared" si="2634"/>
        <v>7.8560596939694838</v>
      </c>
      <c r="AL562" s="51">
        <f t="shared" si="2659"/>
        <v>16.766983462582864</v>
      </c>
      <c r="AM562" s="369"/>
      <c r="AN562" s="369"/>
      <c r="AO562" s="371">
        <f t="shared" si="2660"/>
        <v>5.6732345635112038</v>
      </c>
      <c r="AP562" s="371">
        <f t="shared" si="2667"/>
        <v>6.2511211759878966</v>
      </c>
      <c r="AQ562" s="369"/>
      <c r="AR562" s="26">
        <f t="shared" si="2635"/>
        <v>1.0479010897698289</v>
      </c>
      <c r="AS562" s="26">
        <f t="shared" si="2570"/>
        <v>1.0504194974592851</v>
      </c>
      <c r="AT562" s="26">
        <f t="shared" si="2644"/>
        <v>0.63495290551362427</v>
      </c>
      <c r="AU562" s="26">
        <f t="shared" si="2645"/>
        <v>0.86506897948523953</v>
      </c>
      <c r="AV562" s="26"/>
      <c r="AW562" s="26">
        <f t="shared" si="2636"/>
        <v>0.6513576021074291</v>
      </c>
      <c r="AX562" s="369"/>
      <c r="AY562" s="369"/>
      <c r="AZ562" s="371">
        <f t="shared" si="2689"/>
        <v>7.2583347636023268</v>
      </c>
      <c r="BA562" s="371">
        <f t="shared" si="2690"/>
        <v>5.4520358141578678</v>
      </c>
      <c r="BB562" s="371">
        <f t="shared" si="2691"/>
        <v>0.19102995521893479</v>
      </c>
      <c r="BC562" s="371">
        <f t="shared" si="2692"/>
        <v>9.7758132886915361E-5</v>
      </c>
      <c r="BE562" s="242">
        <f>BI562*BO562*FI562</f>
        <v>1.0479010897698284</v>
      </c>
      <c r="BF562" s="242">
        <f t="shared" ref="BF562" si="2730">BJ562*BP562*FJ562</f>
        <v>1.0504194974592862</v>
      </c>
      <c r="BG562" s="242">
        <f t="shared" ref="BG562" si="2731">BK562*BQ562*FK562</f>
        <v>0.63495608051967911</v>
      </c>
      <c r="BH562" s="242">
        <f t="shared" ref="BH562" si="2732">BL562*BR562*FL562</f>
        <v>0.86506897948523853</v>
      </c>
      <c r="BI562" s="258">
        <f>[11]Residential_Total_LMDI_UtilAdj!AG76</f>
        <v>0.89447030306223718</v>
      </c>
      <c r="BJ562" s="258">
        <f>[10]Total_Commercial_LMDI_UtilAdj!AG76</f>
        <v>1.1060137512414689</v>
      </c>
      <c r="BK562" s="258">
        <f>[12]Industrial_Total_LMDI_UtilAdj!AG76</f>
        <v>0.85912853753387042</v>
      </c>
      <c r="BL562" s="258">
        <f t="shared" si="2639"/>
        <v>0.82189126265380541</v>
      </c>
      <c r="BM562" s="364"/>
      <c r="BO562" s="51">
        <f>[11]Residential_Total_LMDI_UtilAdj!AE76</f>
        <v>1.2190736835801741</v>
      </c>
      <c r="BP562" s="258">
        <f>[10]Total_Commercial_LMDI_UtilAdj!AE76</f>
        <v>0.99350029113620564</v>
      </c>
      <c r="BQ562" s="258">
        <f>[12]Industrial_Total_LMDI_UtilAdj!AE76</f>
        <v>0.75775162112024319</v>
      </c>
      <c r="BR562" s="258">
        <f t="shared" si="2640"/>
        <v>1.0525345855265775</v>
      </c>
      <c r="CA562" s="412">
        <f t="shared" si="2573"/>
        <v>1.9618417577442113</v>
      </c>
      <c r="CB562" s="412">
        <f t="shared" si="2661"/>
        <v>0.65112796828738984</v>
      </c>
      <c r="CC562" s="412">
        <f t="shared" si="2662"/>
        <v>0.6513576021074291</v>
      </c>
      <c r="CD562" s="83">
        <f t="shared" si="2674"/>
        <v>0.76510155833535243</v>
      </c>
      <c r="CE562" s="83">
        <f t="shared" si="2675"/>
        <v>0.9752100728507388</v>
      </c>
      <c r="CF562" s="83">
        <f t="shared" si="2676"/>
        <v>0.89492822779759096</v>
      </c>
      <c r="CG562" s="411">
        <f t="shared" si="2677"/>
        <v>1.2778624482084213</v>
      </c>
      <c r="CH562" s="411">
        <f t="shared" si="2663"/>
        <v>1.2778605430384935</v>
      </c>
      <c r="CI562" s="9"/>
      <c r="CJ562" s="84">
        <f t="shared" si="2678"/>
        <v>0.74613474644243283</v>
      </c>
      <c r="CK562" s="26"/>
      <c r="CL562" s="87">
        <f t="shared" si="2556"/>
        <v>0.60460999189407272</v>
      </c>
      <c r="CM562" s="87">
        <f t="shared" si="2576"/>
        <v>7.3900957724297575E-4</v>
      </c>
      <c r="CN562" s="92">
        <f t="shared" si="2577"/>
        <v>1</v>
      </c>
      <c r="CO562" s="92">
        <f t="shared" si="2578"/>
        <v>1</v>
      </c>
      <c r="CP562" s="5">
        <f t="shared" si="2557"/>
        <v>1</v>
      </c>
      <c r="CQ562" s="91">
        <f t="shared" si="2558"/>
        <v>1</v>
      </c>
      <c r="CR562" s="37">
        <f t="shared" si="2695"/>
        <v>1.2778624482084213</v>
      </c>
      <c r="CS562" s="369">
        <f t="shared" si="2696"/>
        <v>0.74613474644243283</v>
      </c>
      <c r="CT562" s="84">
        <f t="shared" si="2697"/>
        <v>0.85133482609106259</v>
      </c>
      <c r="CU562" s="205"/>
      <c r="CV562" s="244"/>
      <c r="CW562" s="5"/>
      <c r="CX562" s="26">
        <f t="shared" si="2668"/>
        <v>0.24730737455548601</v>
      </c>
      <c r="CY562" s="26">
        <f t="shared" si="2669"/>
        <v>0.19924261490222431</v>
      </c>
      <c r="CZ562" s="26">
        <f t="shared" si="2670"/>
        <v>0.26453035120188106</v>
      </c>
      <c r="DA562" s="26">
        <f t="shared" si="2664"/>
        <v>0.28891965934040847</v>
      </c>
      <c r="DB562" s="26"/>
      <c r="DC562" s="369">
        <f t="shared" si="2698"/>
        <v>0.99999999999999978</v>
      </c>
      <c r="DD562" s="369"/>
      <c r="DE562" s="26">
        <f t="shared" si="2680"/>
        <v>0.24564143985206438</v>
      </c>
      <c r="DF562" s="26">
        <f t="shared" si="2681"/>
        <v>0.2006662237091924</v>
      </c>
      <c r="DG562" s="26">
        <f t="shared" si="2682"/>
        <v>0.26327081304570116</v>
      </c>
      <c r="DH562" s="26">
        <f t="shared" si="2683"/>
        <v>0.29040983184441332</v>
      </c>
      <c r="DI562" s="26"/>
      <c r="DJ562" s="26">
        <f t="shared" si="2684"/>
        <v>0.99998830845137121</v>
      </c>
      <c r="DK562" s="26"/>
      <c r="DL562" s="242">
        <f t="shared" si="2685"/>
        <v>0.24564431181448135</v>
      </c>
      <c r="DM562" s="242">
        <f t="shared" si="2686"/>
        <v>0.20066856983553491</v>
      </c>
      <c r="DN562" s="242">
        <f t="shared" si="2687"/>
        <v>0.26327389112520194</v>
      </c>
      <c r="DO562" s="242">
        <f t="shared" si="2688"/>
        <v>0.29041322722478186</v>
      </c>
      <c r="DP562" s="26"/>
      <c r="DQ562" s="26">
        <f t="shared" si="2699"/>
        <v>1</v>
      </c>
      <c r="DR562" s="26"/>
      <c r="DS562" s="26"/>
      <c r="DT562" s="26">
        <f t="shared" si="2700"/>
        <v>2.84001986355975E-2</v>
      </c>
      <c r="DU562" s="26">
        <f t="shared" si="2701"/>
        <v>4.2356840663755517E-3</v>
      </c>
      <c r="DV562" s="26">
        <f t="shared" si="2702"/>
        <v>2.6251078854212729E-2</v>
      </c>
      <c r="DW562" s="26">
        <f t="shared" si="2703"/>
        <v>-1.0128067384913442E-2</v>
      </c>
      <c r="DX562" s="26"/>
      <c r="DY562" s="369"/>
      <c r="DZ562" s="26">
        <f t="shared" si="2704"/>
        <v>1.0118660645808621</v>
      </c>
      <c r="EA562" s="26">
        <f t="shared" si="2705"/>
        <v>0.70782185117667595</v>
      </c>
      <c r="EB562" s="26">
        <f t="shared" si="2706"/>
        <v>0.85133482609106259</v>
      </c>
      <c r="EC562" s="369"/>
      <c r="ED562" s="26">
        <f t="shared" si="2707"/>
        <v>-1.6138817349692854E-2</v>
      </c>
      <c r="EE562" s="26">
        <f t="shared" si="2708"/>
        <v>-1.9730268863807514E-2</v>
      </c>
      <c r="EF562" s="26">
        <f t="shared" si="2709"/>
        <v>-1.7969953128695593E-2</v>
      </c>
      <c r="EG562" s="26">
        <f t="shared" si="2710"/>
        <v>-1.424142857567023E-3</v>
      </c>
      <c r="EH562" s="26"/>
      <c r="EI562" s="369"/>
      <c r="EJ562" s="26">
        <f t="shared" si="2711"/>
        <v>0.98701675607119954</v>
      </c>
      <c r="EK562" s="26">
        <f t="shared" si="2712"/>
        <v>0.64847639121764389</v>
      </c>
      <c r="EL562" s="26">
        <f t="shared" si="2665"/>
        <v>0.76510155833535243</v>
      </c>
      <c r="EM562" s="26">
        <v>0.83328366884709393</v>
      </c>
      <c r="EN562" s="369"/>
      <c r="EO562" s="26">
        <f t="shared" si="2713"/>
        <v>3.8930067044629277E-3</v>
      </c>
      <c r="EP562" s="26">
        <f t="shared" si="2714"/>
        <v>7.10403678766886E-3</v>
      </c>
      <c r="EQ562" s="26">
        <f t="shared" si="2715"/>
        <v>-7.3117770204997132E-3</v>
      </c>
      <c r="ER562" s="26">
        <f t="shared" si="2716"/>
        <v>1.5576814508207733E-3</v>
      </c>
      <c r="ES562" s="369"/>
      <c r="ET562" s="369"/>
      <c r="EU562" s="26">
        <f t="shared" si="2717"/>
        <v>1.0009096366336259</v>
      </c>
      <c r="EV562" s="26">
        <f t="shared" si="2718"/>
        <v>0.75061986713251572</v>
      </c>
      <c r="EW562" s="26">
        <f t="shared" si="2719"/>
        <v>0.89492822779759096</v>
      </c>
      <c r="EX562" s="26"/>
      <c r="EY562" s="26">
        <f t="shared" si="2720"/>
        <v>2.6643264742835068E-2</v>
      </c>
      <c r="EZ562" s="26">
        <f t="shared" si="2721"/>
        <v>-4.89433345595996E-4</v>
      </c>
      <c r="FA562" s="26">
        <f t="shared" si="2722"/>
        <v>3.4857484284048369E-2</v>
      </c>
      <c r="FB562" s="26">
        <f t="shared" si="2723"/>
        <v>-1.1685748835734094E-2</v>
      </c>
      <c r="FC562" s="26"/>
      <c r="FD562" s="26"/>
      <c r="FE562" s="26">
        <f t="shared" si="2724"/>
        <v>1.0123050133376224</v>
      </c>
      <c r="FF562" s="26">
        <f t="shared" si="2725"/>
        <v>0.98020695206452957</v>
      </c>
      <c r="FG562" s="26">
        <f t="shared" si="2666"/>
        <v>0.9752100728507388</v>
      </c>
      <c r="FH562" s="369"/>
      <c r="FI562" s="366">
        <f>[11]Residential_Total_LMDI_UtilAdj!AF76</f>
        <v>0.96100226117640641</v>
      </c>
      <c r="FJ562" s="366">
        <f>[10]Total_Commercial_LMDI_UtilAdj!AF76</f>
        <v>0.95594795612513184</v>
      </c>
      <c r="FK562" s="366">
        <f>[12]Industrial_Total_LMDI_UtilAdj!AF76</f>
        <v>0.97534591000673976</v>
      </c>
      <c r="FL562" s="253">
        <v>1</v>
      </c>
      <c r="FM562" s="253"/>
      <c r="FN562" s="369">
        <f t="shared" si="2651"/>
        <v>-2.1360728117005338E-3</v>
      </c>
      <c r="FO562" s="369">
        <f t="shared" si="2652"/>
        <v>-2.3789193756974282E-3</v>
      </c>
      <c r="FP562" s="369">
        <f t="shared" si="2653"/>
        <v>-1.2944107182223381E-3</v>
      </c>
      <c r="FQ562" s="369">
        <f t="shared" si="2726"/>
        <v>0</v>
      </c>
      <c r="FR562" s="369"/>
      <c r="FS562" s="26">
        <f t="shared" si="2641"/>
        <v>0.99865802821933047</v>
      </c>
      <c r="FT562" s="26">
        <f t="shared" si="2642"/>
        <v>0.96202610810676181</v>
      </c>
      <c r="FU562" s="279">
        <f t="shared" si="2643"/>
        <v>0.97547167226750664</v>
      </c>
      <c r="FV562" s="242"/>
      <c r="FW562" s="26">
        <f t="shared" si="2727"/>
        <v>1.9618417577442113</v>
      </c>
      <c r="FX562" s="369"/>
      <c r="FY562" s="8">
        <f t="shared" si="2621"/>
        <v>61</v>
      </c>
      <c r="FZ562" t="b">
        <f t="shared" si="2594"/>
        <v>0</v>
      </c>
    </row>
    <row r="563" spans="1:182" x14ac:dyDescent="0.2">
      <c r="A563" t="s">
        <v>1072</v>
      </c>
      <c r="B563" s="364">
        <f t="shared" si="2595"/>
        <v>2011</v>
      </c>
      <c r="C563" s="42">
        <f t="shared" si="2693"/>
        <v>21381.888999999999</v>
      </c>
      <c r="D563" s="42">
        <f t="shared" si="2693"/>
        <v>17981.563999999998</v>
      </c>
      <c r="E563" s="42">
        <f t="shared" si="2693"/>
        <v>30880.617999999999</v>
      </c>
      <c r="F563" s="42">
        <f t="shared" si="2693"/>
        <v>26598.633000000002</v>
      </c>
      <c r="G563" s="42"/>
      <c r="H563" s="42">
        <f t="shared" si="2694"/>
        <v>96842.703999999998</v>
      </c>
      <c r="I563" s="364"/>
      <c r="J563" s="364"/>
      <c r="K563" s="525"/>
      <c r="L563" s="42">
        <f t="shared" si="2623"/>
        <v>21377.411</v>
      </c>
      <c r="M563" s="42">
        <f t="shared" si="2654"/>
        <v>17557.802433509689</v>
      </c>
      <c r="N563" s="42">
        <f t="shared" si="2728"/>
        <v>23754.285240895984</v>
      </c>
      <c r="O563" s="42">
        <f t="shared" si="2728"/>
        <v>25363.466209139027</v>
      </c>
      <c r="P563" s="42"/>
      <c r="Q563" s="42">
        <f t="shared" si="2626"/>
        <v>88052.964883544715</v>
      </c>
      <c r="R563" s="27"/>
      <c r="S563" s="27"/>
      <c r="T563" s="51">
        <f t="shared" si="2627"/>
        <v>0.99979057042153763</v>
      </c>
      <c r="U563" s="51">
        <f t="shared" si="2628"/>
        <v>0.97643355347230587</v>
      </c>
      <c r="V563" s="51">
        <f t="shared" si="2629"/>
        <v>0.76922959381499378</v>
      </c>
      <c r="W563" s="51">
        <f t="shared" si="2630"/>
        <v>0.95356277178376148</v>
      </c>
      <c r="X563" s="410"/>
      <c r="Y563" s="51">
        <f t="shared" si="2631"/>
        <v>0.90923695071075994</v>
      </c>
      <c r="Z563" s="369"/>
      <c r="AA563" s="231">
        <f t="shared" si="2632"/>
        <v>114196.36643876518</v>
      </c>
      <c r="AB563" s="231">
        <f t="shared" si="2655"/>
        <v>85442.950396469867</v>
      </c>
      <c r="AC563" s="231">
        <f t="shared" si="2729"/>
        <v>2984.0845693855226</v>
      </c>
      <c r="AD563" s="277">
        <f t="shared" si="2729"/>
        <v>1.5206300488426157</v>
      </c>
      <c r="AE563" s="23"/>
      <c r="AF563" s="42">
        <f t="shared" si="2656"/>
        <v>15840.7</v>
      </c>
      <c r="AG563" s="369"/>
      <c r="AH563" s="369"/>
      <c r="AI563" s="267">
        <f t="shared" si="2657"/>
        <v>187.19869700462911</v>
      </c>
      <c r="AJ563" s="267">
        <f t="shared" si="2658"/>
        <v>205.49152799661636</v>
      </c>
      <c r="AK563" s="267">
        <f t="shared" si="2634"/>
        <v>7.9603257510183179</v>
      </c>
      <c r="AL563" s="51">
        <f t="shared" si="2659"/>
        <v>16.679577145304808</v>
      </c>
      <c r="AM563" s="369"/>
      <c r="AN563" s="369"/>
      <c r="AO563" s="371">
        <f t="shared" si="2660"/>
        <v>5.5586536506306361</v>
      </c>
      <c r="AP563" s="371">
        <f t="shared" si="2667"/>
        <v>6.1135369017783301</v>
      </c>
      <c r="AQ563" s="369"/>
      <c r="AR563" s="26">
        <f t="shared" si="2635"/>
        <v>1.0148276721517759</v>
      </c>
      <c r="AS563" s="26">
        <f t="shared" si="2570"/>
        <v>1.0411239159362375</v>
      </c>
      <c r="AT563" s="26">
        <f t="shared" si="2644"/>
        <v>0.6433800354551682</v>
      </c>
      <c r="AU563" s="26">
        <f t="shared" si="2645"/>
        <v>0.86055937321903031</v>
      </c>
      <c r="AV563" s="26"/>
      <c r="AW563" s="26">
        <f t="shared" si="2636"/>
        <v>0.63820229399780359</v>
      </c>
      <c r="AX563" s="369"/>
      <c r="AY563" s="369"/>
      <c r="AZ563" s="371">
        <f t="shared" si="2689"/>
        <v>7.2090479864377945</v>
      </c>
      <c r="BA563" s="371">
        <f t="shared" si="2690"/>
        <v>5.3938872901115396</v>
      </c>
      <c r="BB563" s="371">
        <f t="shared" si="2691"/>
        <v>0.18838085244878841</v>
      </c>
      <c r="BC563" s="371">
        <f t="shared" si="2692"/>
        <v>9.5995129561358758E-5</v>
      </c>
      <c r="BD563" s="369"/>
      <c r="BE563" s="242">
        <f>BI563*BO563*FI563</f>
        <v>1.0148276721517757</v>
      </c>
      <c r="BF563" s="242">
        <f t="shared" ref="BF563:BH563" si="2733">BJ563*BP563*FJ563</f>
        <v>1.0411239159362387</v>
      </c>
      <c r="BG563" s="242">
        <f t="shared" si="2733"/>
        <v>0.64338344742883002</v>
      </c>
      <c r="BH563" s="242">
        <f t="shared" si="2733"/>
        <v>0.8605593732190292</v>
      </c>
      <c r="BI563" s="258">
        <f>[11]Residential_Total_LMDI_UtilAdj!AG77</f>
        <v>0.88393633222792134</v>
      </c>
      <c r="BJ563" s="258">
        <f>[10]Total_Commercial_LMDI_UtilAdj!AG77</f>
        <v>1.1009237979645117</v>
      </c>
      <c r="BK563" s="258">
        <f>[12]Industrial_Total_LMDI_UtilAdj!AG77</f>
        <v>0.85845532933016833</v>
      </c>
      <c r="BL563" s="258">
        <f t="shared" si="2639"/>
        <v>0.82678823479088359</v>
      </c>
      <c r="BM563" s="364"/>
      <c r="BO563" s="51">
        <f>[11]Residential_Total_LMDI_UtilAdj!AE77</f>
        <v>1.2004562674314112</v>
      </c>
      <c r="BP563" s="258">
        <f>[10]Total_Commercial_LMDI_UtilAdj!AE77</f>
        <v>0.99455776300066312</v>
      </c>
      <c r="BQ563" s="258">
        <f>[12]Industrial_Total_LMDI_UtilAdj!AE77</f>
        <v>0.77068312138420858</v>
      </c>
      <c r="BR563" s="258">
        <f t="shared" si="2640"/>
        <v>1.0408461768165911</v>
      </c>
      <c r="CA563" s="412">
        <f t="shared" ref="CA563" si="2734">IF(FW563&gt;0,FW563,"NA")</f>
        <v>1.9922652211643672</v>
      </c>
      <c r="CB563" s="412">
        <f t="shared" ref="CB563" si="2735">IF(ISERR(AP563),"NA ", AP563/AP$154)</f>
        <v>0.63679694407392751</v>
      </c>
      <c r="CC563" s="412">
        <f t="shared" ref="CC563" si="2736">IF(ISERR(AO563),"NA ",IF(AO563&gt;0, AO563/AO$154,"NA"))</f>
        <v>0.63820229399780359</v>
      </c>
      <c r="CD563" s="83">
        <f t="shared" ref="CD563" si="2737">IF(CN563=1,EL563,"NA")</f>
        <v>0.7553799920975629</v>
      </c>
      <c r="CE563" s="83">
        <f t="shared" ref="CE563" si="2738">IF(CQ563&gt;0, FG563,"NA")</f>
        <v>0.9730085510301083</v>
      </c>
      <c r="CF563" s="83">
        <f t="shared" ref="CF563" si="2739">IF(CP563&gt;0,EW563, "NA")</f>
        <v>0.89285619892431778</v>
      </c>
      <c r="CG563" s="411">
        <f t="shared" ref="CG563" si="2740">IF(ISERR(CR563),"NA ", CR563)</f>
        <v>1.2714702328971876</v>
      </c>
      <c r="CH563" s="411">
        <f t="shared" si="2663"/>
        <v>1.2714682343991408</v>
      </c>
      <c r="CI563" s="9"/>
      <c r="CJ563" s="84">
        <f t="shared" ref="CJ563" si="2741">IF(ISERR(CS563),"NA ", CS563)</f>
        <v>0.73499119158798432</v>
      </c>
      <c r="CK563" s="26"/>
      <c r="CL563" s="87">
        <f t="shared" ref="CL563" si="2742">AR563*AS563*AT563*AU563</f>
        <v>0.58498286274309685</v>
      </c>
      <c r="CM563" s="87">
        <f t="shared" ref="CM563" si="2743">AZ563*BA563*BB563*BC563</f>
        <v>7.0317875424053575E-4</v>
      </c>
      <c r="CN563" s="92">
        <f t="shared" ref="CN563" si="2744">IF(ISERR(CL563),0,IF(CL563&lt;0.0001,0,1))</f>
        <v>1</v>
      </c>
      <c r="CO563" s="92">
        <f t="shared" ref="CO563" si="2745">IF(ISERR(CM563),0,IF(CM563&lt;0.0001,0,1))</f>
        <v>1</v>
      </c>
      <c r="CP563" s="5">
        <f t="shared" ref="CP563" si="2746">IF(BI563*BJ563*BK563*BL563&gt;0,1,0)</f>
        <v>1</v>
      </c>
      <c r="CQ563" s="91">
        <f t="shared" ref="CQ563" si="2747">IF(BO563*BP563*BQ563*BR563&gt;0,1,0)</f>
        <v>1</v>
      </c>
      <c r="CR563" s="37">
        <f t="shared" si="2695"/>
        <v>1.2714702328971876</v>
      </c>
      <c r="CS563" s="369">
        <f t="shared" si="2696"/>
        <v>0.73499119158798432</v>
      </c>
      <c r="CT563" s="84">
        <f t="shared" si="2697"/>
        <v>0.84487582498130853</v>
      </c>
      <c r="CU563" s="205"/>
      <c r="CV563" s="244"/>
      <c r="CW563" s="5"/>
      <c r="CX563" s="26">
        <f t="shared" si="2668"/>
        <v>0.24277900270902744</v>
      </c>
      <c r="CY563" s="26">
        <f t="shared" si="2669"/>
        <v>0.19940046830598979</v>
      </c>
      <c r="CZ563" s="26">
        <f t="shared" si="2670"/>
        <v>0.26977269047456198</v>
      </c>
      <c r="DA563" s="26">
        <f t="shared" si="2664"/>
        <v>0.28804783851042065</v>
      </c>
      <c r="DB563" s="26"/>
      <c r="DC563" s="369">
        <f t="shared" si="2698"/>
        <v>0.99999999999999978</v>
      </c>
      <c r="DD563" s="369"/>
      <c r="DE563" s="26">
        <f t="shared" si="2680"/>
        <v>0.24503621482130641</v>
      </c>
      <c r="DF563" s="26">
        <f t="shared" si="2681"/>
        <v>0.19932153118637988</v>
      </c>
      <c r="DG563" s="26">
        <f t="shared" si="2682"/>
        <v>0.26714294804199951</v>
      </c>
      <c r="DH563" s="26">
        <f t="shared" si="2683"/>
        <v>0.28848352936595906</v>
      </c>
      <c r="DI563" s="26"/>
      <c r="DJ563" s="26">
        <f t="shared" si="2684"/>
        <v>0.99998422341564486</v>
      </c>
      <c r="DK563" s="26"/>
      <c r="DL563" s="242">
        <f t="shared" si="2685"/>
        <v>0.24504008071681024</v>
      </c>
      <c r="DM563" s="242">
        <f t="shared" si="2686"/>
        <v>0.19932467584894248</v>
      </c>
      <c r="DN563" s="242">
        <f t="shared" si="2687"/>
        <v>0.26714716271174727</v>
      </c>
      <c r="DO563" s="242">
        <f t="shared" si="2688"/>
        <v>0.28848808072250004</v>
      </c>
      <c r="DP563" s="26"/>
      <c r="DQ563" s="26">
        <f t="shared" si="2699"/>
        <v>1</v>
      </c>
      <c r="DR563" s="26"/>
      <c r="DS563" s="26"/>
      <c r="DT563" s="26">
        <f t="shared" si="2700"/>
        <v>-3.2070384506109995E-2</v>
      </c>
      <c r="DU563" s="26">
        <f t="shared" si="2701"/>
        <v>-8.8887877416400467E-3</v>
      </c>
      <c r="DV563" s="26">
        <f t="shared" si="2702"/>
        <v>1.3184752970878656E-2</v>
      </c>
      <c r="DW563" s="26">
        <f t="shared" si="2703"/>
        <v>-5.2266370393791867E-3</v>
      </c>
      <c r="DX563" s="26"/>
      <c r="DY563" s="369"/>
      <c r="DZ563" s="26">
        <f t="shared" si="2704"/>
        <v>0.99241308952505702</v>
      </c>
      <c r="EA563" s="26">
        <f t="shared" si="2705"/>
        <v>0.70245167015959009</v>
      </c>
      <c r="EB563" s="26">
        <f t="shared" si="2706"/>
        <v>0.84487582498130853</v>
      </c>
      <c r="EC563" s="369"/>
      <c r="ED563" s="26">
        <f t="shared" si="2707"/>
        <v>-6.8135292596863215E-3</v>
      </c>
      <c r="EE563" s="26">
        <f t="shared" si="2708"/>
        <v>-1.0722753726656318E-2</v>
      </c>
      <c r="EF563" s="26">
        <f t="shared" si="2709"/>
        <v>-1.3964524816606099E-2</v>
      </c>
      <c r="EG563" s="26">
        <f t="shared" si="2710"/>
        <v>-1.8198939848642428E-2</v>
      </c>
      <c r="EH563" s="26"/>
      <c r="EI563" s="369"/>
      <c r="EJ563" s="26">
        <f t="shared" si="2711"/>
        <v>0.98729375710730349</v>
      </c>
      <c r="EK563" s="26">
        <f t="shared" si="2712"/>
        <v>0.6402366926806532</v>
      </c>
      <c r="EL563" s="26">
        <f t="shared" si="2665"/>
        <v>0.7553799920975629</v>
      </c>
      <c r="EM563" s="26">
        <v>0.83328366884709393</v>
      </c>
      <c r="EN563" s="369"/>
      <c r="EO563" s="26">
        <f t="shared" si="2713"/>
        <v>-1.1846665237110188E-2</v>
      </c>
      <c r="EP563" s="26">
        <f t="shared" si="2714"/>
        <v>-4.6126926461225832E-3</v>
      </c>
      <c r="EQ563" s="26">
        <f t="shared" si="2715"/>
        <v>-7.8390144570369849E-4</v>
      </c>
      <c r="ER563" s="26">
        <f t="shared" si="2716"/>
        <v>5.9404954639503517E-3</v>
      </c>
      <c r="ES563" s="369"/>
      <c r="ET563" s="369"/>
      <c r="EU563" s="26">
        <f t="shared" si="2717"/>
        <v>0.99768469827086304</v>
      </c>
      <c r="EV563" s="26">
        <f t="shared" si="2718"/>
        <v>0.74888195565621929</v>
      </c>
      <c r="EW563" s="26">
        <f t="shared" si="2719"/>
        <v>0.89285619892431778</v>
      </c>
      <c r="EX563" s="26"/>
      <c r="EY563" s="26">
        <f t="shared" si="2720"/>
        <v>-1.5389587208313522E-2</v>
      </c>
      <c r="EZ563" s="26">
        <f t="shared" si="2721"/>
        <v>1.063824028666888E-3</v>
      </c>
      <c r="FA563" s="26">
        <f t="shared" si="2722"/>
        <v>1.6921636851024265E-2</v>
      </c>
      <c r="FB563" s="26">
        <f t="shared" si="2723"/>
        <v>-1.1167132503329567E-2</v>
      </c>
      <c r="FC563" s="26"/>
      <c r="FD563" s="26"/>
      <c r="FE563" s="26">
        <f t="shared" si="2724"/>
        <v>0.99774251529806801</v>
      </c>
      <c r="FF563" s="26">
        <f t="shared" si="2725"/>
        <v>0.97799414986551647</v>
      </c>
      <c r="FG563" s="26">
        <f t="shared" si="2666"/>
        <v>0.9730085510301083</v>
      </c>
      <c r="FH563" s="369"/>
      <c r="FI563" s="366">
        <f>[11]Residential_Total_LMDI_UtilAdj!AF77</f>
        <v>0.95636786001392449</v>
      </c>
      <c r="FJ563" s="366">
        <f>[10]Total_Commercial_LMDI_UtilAdj!AF77</f>
        <v>0.95085687642697614</v>
      </c>
      <c r="FK563" s="366">
        <f>[12]Industrial_Total_LMDI_UtilAdj!AF77</f>
        <v>0.97247027352616666</v>
      </c>
      <c r="FL563" s="253">
        <v>1</v>
      </c>
      <c r="FM563" s="253"/>
      <c r="FN563" s="369">
        <f t="shared" si="2651"/>
        <v>-4.8341320606861407E-3</v>
      </c>
      <c r="FO563" s="369">
        <f t="shared" si="2652"/>
        <v>-5.3399191241845249E-3</v>
      </c>
      <c r="FP563" s="369">
        <f t="shared" si="2653"/>
        <v>-2.9526796153658726E-3</v>
      </c>
      <c r="FQ563" s="369">
        <f t="shared" si="2726"/>
        <v>0</v>
      </c>
      <c r="FR563" s="369"/>
      <c r="FS563" s="26">
        <f t="shared" si="2641"/>
        <v>0.99696687550426266</v>
      </c>
      <c r="FT563" s="26">
        <f t="shared" si="2642"/>
        <v>0.95910816315272429</v>
      </c>
      <c r="FU563" s="279">
        <f t="shared" si="2643"/>
        <v>0.97251294524345411</v>
      </c>
      <c r="FV563" s="242"/>
      <c r="FW563" s="26">
        <f t="shared" si="2727"/>
        <v>1.9922652211643672</v>
      </c>
      <c r="FX563" s="369"/>
      <c r="FY563" s="8">
        <f t="shared" si="2621"/>
        <v>62</v>
      </c>
      <c r="FZ563" s="485" t="b">
        <f t="shared" ref="FZ563:FZ566" si="2748">(FY563+Begin_year_chart1&lt;=End_year_chart1)</f>
        <v>0</v>
      </c>
    </row>
    <row r="564" spans="1:182" s="485" customFormat="1" x14ac:dyDescent="0.2">
      <c r="A564" s="485" t="s">
        <v>1072</v>
      </c>
      <c r="B564" s="498">
        <f t="shared" si="2595"/>
        <v>2012</v>
      </c>
      <c r="C564" s="42">
        <f t="shared" si="2693"/>
        <v>19870.103999999999</v>
      </c>
      <c r="D564" s="42">
        <f t="shared" si="2693"/>
        <v>17421.526999999998</v>
      </c>
      <c r="E564" s="42">
        <f t="shared" si="2693"/>
        <v>30960.575000000001</v>
      </c>
      <c r="F564" s="42">
        <f t="shared" si="2693"/>
        <v>26125.748</v>
      </c>
      <c r="G564" s="42"/>
      <c r="H564" s="42">
        <f t="shared" ref="H564:H566" si="2749">SUM(C564:F564)</f>
        <v>94377.953999999998</v>
      </c>
      <c r="I564" s="498"/>
      <c r="J564" s="498"/>
      <c r="K564" s="525"/>
      <c r="L564" s="42">
        <f t="shared" si="2623"/>
        <v>19864.966</v>
      </c>
      <c r="M564" s="42">
        <f t="shared" si="2654"/>
        <v>17004.150004187541</v>
      </c>
      <c r="N564" s="42">
        <f t="shared" si="2728"/>
        <v>22916.181105723084</v>
      </c>
      <c r="O564" s="42">
        <f t="shared" si="2728"/>
        <v>25315.019759754709</v>
      </c>
      <c r="P564" s="42"/>
      <c r="Q564" s="42">
        <f t="shared" si="2626"/>
        <v>85100.31686966533</v>
      </c>
      <c r="R564" s="27"/>
      <c r="S564" s="27"/>
      <c r="T564" s="51">
        <f t="shared" si="2627"/>
        <v>0.99974142057837245</v>
      </c>
      <c r="U564" s="51">
        <f t="shared" si="2628"/>
        <v>0.97604245622025798</v>
      </c>
      <c r="V564" s="51">
        <f t="shared" si="2629"/>
        <v>0.74017298146830557</v>
      </c>
      <c r="W564" s="51">
        <f t="shared" si="2630"/>
        <v>0.96896822857491804</v>
      </c>
      <c r="X564" s="498"/>
      <c r="Y564" s="51">
        <f t="shared" si="2631"/>
        <v>0.90169698815112409</v>
      </c>
      <c r="AA564" s="231">
        <f t="shared" si="2632"/>
        <v>114884.49557637289</v>
      </c>
      <c r="AB564" s="231">
        <f t="shared" si="2655"/>
        <v>85847.015945900828</v>
      </c>
      <c r="AC564" s="231">
        <f t="shared" si="2729"/>
        <v>3018.8470000000002</v>
      </c>
      <c r="AD564" s="277">
        <f t="shared" si="2729"/>
        <v>1.5237690458754298</v>
      </c>
      <c r="AE564" s="23"/>
      <c r="AF564" s="42">
        <f t="shared" si="2656"/>
        <v>16197</v>
      </c>
      <c r="AI564" s="267">
        <f t="shared" si="2657"/>
        <v>172.9125057331533</v>
      </c>
      <c r="AJ564" s="267">
        <f t="shared" si="2658"/>
        <v>198.07502703300992</v>
      </c>
      <c r="AK564" s="267">
        <f t="shared" si="2634"/>
        <v>7.5910376066501826</v>
      </c>
      <c r="AL564" s="51">
        <f t="shared" si="2659"/>
        <v>16.613423030398167</v>
      </c>
      <c r="AO564" s="371">
        <f t="shared" si="2660"/>
        <v>5.2540789571936362</v>
      </c>
      <c r="AP564" s="371">
        <f t="shared" si="2667"/>
        <v>5.8268786812372664</v>
      </c>
      <c r="AR564" s="26">
        <f t="shared" ref="AR564:AR566" si="2750">AI564/AI$537</f>
        <v>0.93738043312751984</v>
      </c>
      <c r="AS564" s="26">
        <f t="shared" ref="AS564:AS566" si="2751">AJ564/AJ$537</f>
        <v>1.0035481744881427</v>
      </c>
      <c r="AT564" s="26">
        <f t="shared" ref="AT564:AT566" si="2752">AK564/AK$537</f>
        <v>0.61353293788050545</v>
      </c>
      <c r="AU564" s="26">
        <f t="shared" ref="AU564:AU566" si="2753">AL564/AL$537</f>
        <v>0.85714624450695476</v>
      </c>
      <c r="AV564" s="26"/>
      <c r="AW564" s="26">
        <f t="shared" ref="AW564:AW566" si="2754">AO564/AO$537</f>
        <v>0.60323334643203497</v>
      </c>
      <c r="AZ564" s="371">
        <f t="shared" ref="AZ564:AZ566" si="2755">AA564/$AF564</f>
        <v>7.0929490384869354</v>
      </c>
      <c r="BA564" s="371">
        <f t="shared" ref="BA564:BA566" si="2756">AB564/$AF564</f>
        <v>5.3001800299994342</v>
      </c>
      <c r="BB564" s="371">
        <f t="shared" ref="BB564:BB566" si="2757">AC564/$AF564</f>
        <v>0.18638309563499414</v>
      </c>
      <c r="BC564" s="371">
        <f t="shared" ref="BC564:BC566" si="2758">AD564/$AF564</f>
        <v>9.407723935762362E-5</v>
      </c>
      <c r="BE564" s="242"/>
      <c r="BF564" s="242"/>
      <c r="BG564" s="242"/>
      <c r="BH564" s="242"/>
      <c r="BI564" s="258">
        <f>[11]Residential_Total_LMDI_UtilAdj!AG78</f>
        <v>0.86521018790815074</v>
      </c>
      <c r="BJ564" s="258">
        <f>[10]Total_Commercial_LMDI_UtilAdj!AG78</f>
        <v>1.0883385973117747</v>
      </c>
      <c r="BK564" s="258">
        <f>[12]Industrial_Total_LMDI_UtilAdj!AG78</f>
        <v>0.82016920990094089</v>
      </c>
      <c r="BL564" s="258">
        <f t="shared" si="2639"/>
        <v>0.82070997171998439</v>
      </c>
      <c r="BM564" s="498"/>
      <c r="BO564" s="51">
        <f>[11]Residential_Total_LMDI_UtilAdj!AE78</f>
        <v>1.1450454982668727</v>
      </c>
      <c r="BP564" s="258">
        <f>[10]Total_Commercial_LMDI_UtilAdj!AE78</f>
        <v>0.98122115393320464</v>
      </c>
      <c r="BQ564" s="258">
        <f>[12]Industrial_Total_LMDI_UtilAdj!AE78</f>
        <v>0.77432739493861746</v>
      </c>
      <c r="BR564" s="258">
        <f t="shared" si="2640"/>
        <v>1.0443960400659065</v>
      </c>
      <c r="CA564" s="412">
        <f t="shared" ref="CA564:CA566" si="2759">IF(FW564&gt;0,FW564,"NA")</f>
        <v>2.0370766309064154</v>
      </c>
      <c r="CB564" s="412">
        <f t="shared" ref="CB564:CB566" si="2760">IF(ISERR(AP564),"NA ", AP564/AP$154)</f>
        <v>0.60693811083761862</v>
      </c>
      <c r="CC564" s="412">
        <f t="shared" ref="CC564:CC566" si="2761">IF(ISERR(AO564),"NA ",IF(AO564&gt;0, AO564/AO$154,"NA"))</f>
        <v>0.60323334643203497</v>
      </c>
      <c r="CD564" s="83">
        <f t="shared" ref="CD564:CD566" si="2762">IF(CN564=1,EL564,"NA")</f>
        <v>0.74328172710544316</v>
      </c>
      <c r="CE564" s="83">
        <f t="shared" ref="CE564:CE566" si="2763">IF(CQ564&gt;0, FG564,"NA")</f>
        <v>0.96171188752527492</v>
      </c>
      <c r="CF564" s="83">
        <f t="shared" ref="CF564:CF566" si="2764">IF(CP564&gt;0,EW564, "NA")</f>
        <v>0.87355806355286236</v>
      </c>
      <c r="CG564" s="411">
        <f t="shared" ref="CG564:CG566" si="2765">IF(ISERR(CR564),"NA ", CR564)</f>
        <v>1.2288344717690094</v>
      </c>
      <c r="CH564" s="411">
        <f t="shared" si="2663"/>
        <v>1.2288325530001725</v>
      </c>
      <c r="CI564" s="9"/>
      <c r="CJ564" s="84">
        <f t="shared" ref="CJ564:CJ566" si="2766">IF(ISERR(CS564),"NA ", CS564)</f>
        <v>0.71482287273762202</v>
      </c>
      <c r="CK564" s="26"/>
      <c r="CL564" s="87">
        <f t="shared" ref="CL564:CL566" si="2767">AR564*AS564*AT564*AU564</f>
        <v>0.49470570508227302</v>
      </c>
      <c r="CM564" s="87">
        <f t="shared" ref="CM564:CM566" si="2768">AZ564*BA564*BB564*BC564</f>
        <v>6.5918686715524092E-4</v>
      </c>
      <c r="CN564" s="92">
        <f t="shared" ref="CN564:CN566" si="2769">IF(ISERR(CL564),0,IF(CL564&lt;0.0001,0,1))</f>
        <v>1</v>
      </c>
      <c r="CO564" s="92">
        <f t="shared" ref="CO564:CO566" si="2770">IF(ISERR(CM564),0,IF(CM564&lt;0.0001,0,1))</f>
        <v>1</v>
      </c>
      <c r="CP564" s="5">
        <f t="shared" ref="CP564:CP566" si="2771">IF(BI564*BJ564*BK564*BL564&gt;0,1,0)</f>
        <v>1</v>
      </c>
      <c r="CQ564" s="91">
        <f t="shared" ref="CQ564:CQ566" si="2772">IF(BO564*BP564*BQ564*BR564&gt;0,1,0)</f>
        <v>1</v>
      </c>
      <c r="CR564" s="37">
        <f t="shared" ref="CR564:CR566" si="2773">CA564*CD564*CE564*CF564*FU564</f>
        <v>1.2288344717690094</v>
      </c>
      <c r="CS564" s="485">
        <f t="shared" ref="CS564:CS566" si="2774">CD564*CE564</f>
        <v>0.71482287273762202</v>
      </c>
      <c r="CT564" s="84">
        <f t="shared" ref="CT564:CT566" si="2775">IF(CO564=1,EB564,"NA ")</f>
        <v>0.81158102565120471</v>
      </c>
      <c r="CU564" s="205"/>
      <c r="CV564" s="244"/>
      <c r="CW564" s="5"/>
      <c r="CX564" s="26">
        <f t="shared" si="2668"/>
        <v>0.23342998863827993</v>
      </c>
      <c r="CY564" s="26">
        <f t="shared" si="2669"/>
        <v>0.1998130045770582</v>
      </c>
      <c r="CZ564" s="26">
        <f t="shared" si="2670"/>
        <v>0.26928432171198807</v>
      </c>
      <c r="DA564" s="26">
        <f t="shared" si="2664"/>
        <v>0.29747268507267383</v>
      </c>
      <c r="DB564" s="26"/>
      <c r="DC564" s="485">
        <f t="shared" ref="DC564:DC566" si="2776">SUM(CX564:DA564)</f>
        <v>1</v>
      </c>
      <c r="DE564" s="26">
        <f t="shared" ref="DE564:DE566" si="2777">(CX564-CX563)/LN(CX564/CX563)</f>
        <v>0.23807390229595024</v>
      </c>
      <c r="DF564" s="26">
        <f t="shared" ref="DF564:DF566" si="2778">(CY564-CY563)/LN(CY564/CY563)</f>
        <v>0.19960666539088714</v>
      </c>
      <c r="DG564" s="26">
        <f t="shared" ref="DG564:DG566" si="2779">(CZ564-CZ563)/LN(CZ564/CZ563)</f>
        <v>0.26952843235212381</v>
      </c>
      <c r="DH564" s="26">
        <f t="shared" ref="DH564:DH566" si="2780">(DA564-DA563)/LN(DA564/DA563)</f>
        <v>0.29273497549575328</v>
      </c>
      <c r="DI564" s="26"/>
      <c r="DJ564" s="26">
        <f t="shared" ref="DJ564:DJ566" si="2781">SUM(DE564:DH564)</f>
        <v>0.99994397553471459</v>
      </c>
      <c r="DK564" s="26"/>
      <c r="DL564" s="242">
        <f t="shared" ref="DL564:DL566" si="2782">DE564/$DJ564</f>
        <v>0.23808724100631889</v>
      </c>
      <c r="DM564" s="242">
        <f t="shared" ref="DM564:DM566" si="2783">DF564/$DJ564</f>
        <v>0.19961784887413175</v>
      </c>
      <c r="DN564" s="242">
        <f t="shared" ref="DN564:DN566" si="2784">DG564/$DJ564</f>
        <v>0.2695435333844528</v>
      </c>
      <c r="DO564" s="242">
        <f t="shared" ref="DO564:DO566" si="2785">DH564/$DJ564</f>
        <v>0.29275137673509644</v>
      </c>
      <c r="DP564" s="26"/>
      <c r="DQ564" s="26">
        <f t="shared" ref="DQ564:DQ566" si="2786">SUM(DL564:DO564)</f>
        <v>0.99999999999999989</v>
      </c>
      <c r="DR564" s="26"/>
      <c r="DS564" s="26"/>
      <c r="DT564" s="26">
        <f t="shared" ref="DT564:DT566" si="2787">LN(AR564/AR563)</f>
        <v>-7.9384884216592871E-2</v>
      </c>
      <c r="DU564" s="26">
        <f t="shared" ref="DU564:DU566" si="2788">LN(AS564/AS563)</f>
        <v>-3.6758923462671587E-2</v>
      </c>
      <c r="DV564" s="26">
        <f t="shared" ref="DV564:DV566" si="2789">LN(AT564/AT563)</f>
        <v>-4.750163338119779E-2</v>
      </c>
      <c r="DW564" s="26">
        <f t="shared" ref="DW564:DW566" si="2790">LN(AU564/AU563)</f>
        <v>-3.9740607108217319E-3</v>
      </c>
      <c r="DX564" s="26"/>
      <c r="DZ564" s="26">
        <f t="shared" ref="DZ564:DZ566" si="2791">EXP(SUMPRODUCT($DL564:$DO564,DT564:DW564))</f>
        <v>0.96059207951554249</v>
      </c>
      <c r="EA564" s="26">
        <f t="shared" ref="EA564:EA566" si="2792">IF(ISERR(DZ564),EA563,DZ564*EA563)</f>
        <v>0.67476951059776658</v>
      </c>
      <c r="EB564" s="26">
        <f t="shared" ref="EB564:EB566" si="2793">EA564/EB$154</f>
        <v>0.81158102565120471</v>
      </c>
      <c r="ED564" s="26">
        <f t="shared" ref="ED564:ED566" si="2794">LN(AZ564/AZ563)</f>
        <v>-1.6235704430061289E-2</v>
      </c>
      <c r="EE564" s="26">
        <f t="shared" ref="EE564:EE566" si="2795">LN(BA564/BA563)</f>
        <v>-1.7525541174926523E-2</v>
      </c>
      <c r="EF564" s="26">
        <f t="shared" ref="EF564:EF566" si="2796">LN(BB564/BB563)</f>
        <v>-1.0661515054346421E-2</v>
      </c>
      <c r="EG564" s="26">
        <f t="shared" ref="EG564:EG566" si="2797">LN(BC564/BC563)</f>
        <v>-2.0181316287878479E-2</v>
      </c>
      <c r="EH564" s="26"/>
      <c r="EJ564" s="26">
        <f t="shared" ref="EJ564:EJ566" si="2798">EXP(SUMPRODUCT($DL564:$DO564,ED564:EG564))</f>
        <v>0.98398386888892186</v>
      </c>
      <c r="EK564" s="26">
        <f t="shared" ref="EK564:EK566" si="2799">IF(ISERR(EJ564),EK563,EJ564*EK563)</f>
        <v>0.62998257786855683</v>
      </c>
      <c r="EL564" s="26">
        <f t="shared" ref="EL564:EL566" si="2800">EK564/EK$154</f>
        <v>0.74328172710544316</v>
      </c>
      <c r="EM564" s="26">
        <v>0.83328366884709393</v>
      </c>
      <c r="EO564" s="26">
        <f t="shared" ref="EO564:EO566" si="2801">LN(BI564/BI563)</f>
        <v>-2.1412568461819895E-2</v>
      </c>
      <c r="EP564" s="26">
        <f t="shared" ref="EP564:EP566" si="2802">LN(BJ564/BJ563)</f>
        <v>-1.1497332905053496E-2</v>
      </c>
      <c r="EQ564" s="26">
        <f t="shared" ref="EQ564:EQ566" si="2803">LN(BK564/BK563)</f>
        <v>-4.5623973080416248E-2</v>
      </c>
      <c r="ER564" s="26">
        <f t="shared" ref="ER564:ER566" si="2804">LN(BL564/BL563)</f>
        <v>-7.3788130698927736E-3</v>
      </c>
      <c r="EU564" s="26">
        <f t="shared" ref="EU564:EU566" si="2805">EXP(SUMPRODUCT($DL564:$DO564,EO564:ER564))</f>
        <v>0.9783860655336154</v>
      </c>
      <c r="EV564" s="26">
        <f t="shared" ref="EV564:EV566" si="2806">IF(ISERR(EU564),EV563,EU564*EV563)</f>
        <v>0.73269567014360781</v>
      </c>
      <c r="EW564" s="26">
        <f t="shared" ref="EW564:EW566" si="2807">EV564/EV$537</f>
        <v>0.87355806355286236</v>
      </c>
      <c r="EX564" s="26"/>
      <c r="EY564" s="26">
        <f t="shared" ref="EY564:EY566" si="2808">LN(BO564/BO563)</f>
        <v>-4.725733469272201E-2</v>
      </c>
      <c r="EZ564" s="26">
        <f t="shared" ref="EZ564:EZ566" si="2809">LN(BP564/BP563)</f>
        <v>-1.3500307662481335E-2</v>
      </c>
      <c r="FA564" s="26">
        <f t="shared" ref="FA564:FA566" si="2810">LN(BQ564/BQ563)</f>
        <v>4.7174828577619312E-3</v>
      </c>
      <c r="FB564" s="26">
        <f t="shared" ref="FB564:FB566" si="2811">LN(BR564/BR563)</f>
        <v>3.4047523590711691E-3</v>
      </c>
      <c r="FC564" s="26"/>
      <c r="FD564" s="26"/>
      <c r="FE564" s="26">
        <f t="shared" ref="FE564:FE566" si="2812">EXP(SUMPRODUCT($DL564:$DO564,EY564:FB564))</f>
        <v>0.98838996482315211</v>
      </c>
      <c r="FF564" s="26">
        <f t="shared" ref="FF564:FF566" si="2813">IF(ISERR(FE564),FF563,FE564*FF563)</f>
        <v>0.9666396033828264</v>
      </c>
      <c r="FG564" s="26">
        <f t="shared" si="2666"/>
        <v>0.96171188752527492</v>
      </c>
      <c r="FI564" s="366">
        <f>[11]Residential_Total_LMDI_UtilAdj!AF78</f>
        <v>0.94617510163176355</v>
      </c>
      <c r="FJ564" s="366">
        <f>[10]Total_Commercial_LMDI_UtilAdj!AF78</f>
        <v>0.93973908759827796</v>
      </c>
      <c r="FK564" s="366">
        <f>[12]Industrial_Total_LMDI_UtilAdj!AF78</f>
        <v>0.96607775859500533</v>
      </c>
      <c r="FL564" s="253">
        <v>1</v>
      </c>
      <c r="FM564" s="253"/>
      <c r="FN564" s="485">
        <f t="shared" ref="FN564:FN566" si="2814">LN(FI564/FI563)</f>
        <v>-1.0714981062050934E-2</v>
      </c>
      <c r="FO564" s="485">
        <f t="shared" ref="FO564:FO566" si="2815">LN(FJ564/FJ563)</f>
        <v>-1.1761282895136674E-2</v>
      </c>
      <c r="FP564" s="485">
        <f t="shared" ref="FP564:FP566" si="2816">LN(FK564/FK563)</f>
        <v>-6.5951815443118416E-3</v>
      </c>
      <c r="FQ564" s="485">
        <f t="shared" ref="FQ564:FQ566" si="2817">LN(FL564/FL563)</f>
        <v>0</v>
      </c>
      <c r="FS564" s="26">
        <f t="shared" ref="FS564:FS566" si="2818">EXP(SUMPRODUCT($DL564:$DO564,FN564:FQ564))</f>
        <v>0.99334568783853994</v>
      </c>
      <c r="FT564" s="26">
        <f t="shared" ref="FT564:FT566" si="2819">IF(ISERR(FS564),FT563,FS564*FT563)</f>
        <v>0.95272595803850146</v>
      </c>
      <c r="FU564" s="279">
        <f t="shared" ref="FU564:FU566" si="2820">FT564/FT$537</f>
        <v>0.96604154052474323</v>
      </c>
      <c r="FV564" s="242"/>
      <c r="FW564" s="26">
        <f t="shared" ref="FW564:FW566" si="2821">AF564/AF$486</f>
        <v>2.0370766309064154</v>
      </c>
      <c r="FY564" s="8">
        <f t="shared" si="2621"/>
        <v>63</v>
      </c>
      <c r="FZ564" s="485" t="b">
        <f t="shared" si="2748"/>
        <v>0</v>
      </c>
    </row>
    <row r="565" spans="1:182" s="485" customFormat="1" x14ac:dyDescent="0.2">
      <c r="A565" s="485" t="s">
        <v>1072</v>
      </c>
      <c r="B565" s="498">
        <f t="shared" si="2595"/>
        <v>2013</v>
      </c>
      <c r="C565" s="42">
        <f t="shared" si="2693"/>
        <v>21051.789000000001</v>
      </c>
      <c r="D565" s="42">
        <f t="shared" si="2693"/>
        <v>17929.643</v>
      </c>
      <c r="E565" s="42">
        <f t="shared" si="2693"/>
        <v>31525.475999999999</v>
      </c>
      <c r="F565" s="42">
        <f t="shared" si="2693"/>
        <v>26611.718000000001</v>
      </c>
      <c r="G565" s="42"/>
      <c r="H565" s="42">
        <f t="shared" si="2749"/>
        <v>97118.625999999989</v>
      </c>
      <c r="I565" s="498"/>
      <c r="J565" s="498"/>
      <c r="K565" s="525"/>
      <c r="L565" s="42">
        <f t="shared" si="2623"/>
        <v>21049.438963988981</v>
      </c>
      <c r="M565" s="42">
        <f t="shared" ref="M565:O569" si="2822">M148</f>
        <v>17513.203878068805</v>
      </c>
      <c r="N565" s="42">
        <f t="shared" si="2728"/>
        <v>23986.169746901924</v>
      </c>
      <c r="O565" s="42">
        <f t="shared" si="2728"/>
        <v>25537.123107415962</v>
      </c>
      <c r="P565" s="42"/>
      <c r="Q565" s="42">
        <f t="shared" si="2626"/>
        <v>88085.935696375673</v>
      </c>
      <c r="R565" s="27"/>
      <c r="S565" s="27"/>
      <c r="T565" s="51">
        <f t="shared" si="2627"/>
        <v>0.99988836882171772</v>
      </c>
      <c r="U565" s="51">
        <f t="shared" si="2628"/>
        <v>0.9767737081027662</v>
      </c>
      <c r="V565" s="51">
        <f t="shared" si="2629"/>
        <v>0.7608503594648951</v>
      </c>
      <c r="W565" s="51">
        <f t="shared" si="2630"/>
        <v>0.95961948444726353</v>
      </c>
      <c r="X565" s="498"/>
      <c r="Y565" s="51">
        <f t="shared" si="2631"/>
        <v>0.90699322389894277</v>
      </c>
      <c r="AA565" s="231">
        <f t="shared" si="2632"/>
        <v>115638.04642863266</v>
      </c>
      <c r="AB565" s="231">
        <f t="shared" ref="AB565:AD569" si="2823">AB148</f>
        <v>86341.418441060479</v>
      </c>
      <c r="AC565" s="231">
        <f t="shared" si="2729"/>
        <v>3135.6028802615128</v>
      </c>
      <c r="AD565" s="277">
        <f t="shared" si="2729"/>
        <v>1.5353332038047498</v>
      </c>
      <c r="AE565" s="23"/>
      <c r="AF565" s="42">
        <f t="shared" ref="AF565:AF569" si="2824">AF148</f>
        <v>16495.400000000001</v>
      </c>
      <c r="AI565" s="267">
        <f t="shared" si="2657"/>
        <v>182.02866283269393</v>
      </c>
      <c r="AJ565" s="267">
        <f t="shared" si="2658"/>
        <v>202.83664774425614</v>
      </c>
      <c r="AK565" s="267">
        <f t="shared" si="2634"/>
        <v>7.649619758258881</v>
      </c>
      <c r="AL565" s="51">
        <f t="shared" si="2659"/>
        <v>16.632951755444189</v>
      </c>
      <c r="AO565" s="371">
        <f t="shared" si="2660"/>
        <v>5.3400302930741699</v>
      </c>
      <c r="AP565" s="371">
        <f t="shared" si="2667"/>
        <v>5.8876187300702005</v>
      </c>
      <c r="AR565" s="26">
        <f t="shared" si="2750"/>
        <v>0.98680026689948208</v>
      </c>
      <c r="AS565" s="26">
        <f t="shared" si="2751"/>
        <v>1.0276729510637366</v>
      </c>
      <c r="AT565" s="26">
        <f t="shared" si="2752"/>
        <v>0.61826774245483118</v>
      </c>
      <c r="AU565" s="26">
        <f t="shared" si="2753"/>
        <v>0.85815380166736521</v>
      </c>
      <c r="AV565" s="26"/>
      <c r="AW565" s="26">
        <f t="shared" si="2754"/>
        <v>0.61310162446819383</v>
      </c>
      <c r="AZ565" s="371">
        <f t="shared" si="2755"/>
        <v>7.010320842697519</v>
      </c>
      <c r="BA565" s="371">
        <f t="shared" si="2756"/>
        <v>5.2342724905767959</v>
      </c>
      <c r="BB565" s="371">
        <f t="shared" si="2757"/>
        <v>0.19008953285531194</v>
      </c>
      <c r="BC565" s="371">
        <f t="shared" si="2758"/>
        <v>9.3076445785173425E-5</v>
      </c>
      <c r="BE565" s="242"/>
      <c r="BF565" s="242"/>
      <c r="BG565" s="242"/>
      <c r="BH565" s="242"/>
      <c r="BI565" s="258">
        <f>[11]Residential_Total_LMDI_UtilAdj!AG79</f>
        <v>0.86433332873440305</v>
      </c>
      <c r="BJ565" s="258">
        <f>[10]Total_Commercial_LMDI_UtilAdj!AG79</f>
        <v>1.0994244643654016</v>
      </c>
      <c r="BK565" s="258">
        <f>[12]Industrial_Total_LMDI_UtilAdj!AG79</f>
        <v>0.83419216841875199</v>
      </c>
      <c r="BL565" s="258">
        <f t="shared" si="2639"/>
        <v>0.82064844152770955</v>
      </c>
      <c r="BM565" s="498"/>
      <c r="BO565" s="51">
        <f>[11]Residential_Total_LMDI_UtilAdj!AE79</f>
        <v>1.2085337589137795</v>
      </c>
      <c r="BP565" s="258">
        <f>[10]Total_Commercial_LMDI_UtilAdj!AE79</f>
        <v>0.99640576680659687</v>
      </c>
      <c r="BQ565" s="258">
        <f>[12]Industrial_Total_LMDI_UtilAdj!AE79</f>
        <v>0.76791960738753406</v>
      </c>
      <c r="BR565" s="258">
        <f t="shared" si="2640"/>
        <v>1.0457021036557814</v>
      </c>
      <c r="CA565" s="412">
        <f t="shared" si="2759"/>
        <v>2.0746060293544288</v>
      </c>
      <c r="CB565" s="412">
        <f t="shared" si="2760"/>
        <v>0.61326490302046499</v>
      </c>
      <c r="CC565" s="412">
        <f t="shared" si="2761"/>
        <v>0.61310162446819383</v>
      </c>
      <c r="CD565" s="83">
        <f t="shared" si="2762"/>
        <v>0.74100305616329476</v>
      </c>
      <c r="CE565" s="83">
        <f t="shared" si="2763"/>
        <v>0.97519596559156996</v>
      </c>
      <c r="CF565" s="83">
        <f t="shared" si="2764"/>
        <v>0.87912229339581094</v>
      </c>
      <c r="CG565" s="411">
        <f t="shared" si="2765"/>
        <v>1.2719463174024903</v>
      </c>
      <c r="CH565" s="411">
        <f t="shared" si="2663"/>
        <v>1.2719443267287098</v>
      </c>
      <c r="CI565" s="9"/>
      <c r="CJ565" s="84">
        <f t="shared" si="2766"/>
        <v>0.72262319086146853</v>
      </c>
      <c r="CK565" s="26"/>
      <c r="CL565" s="87">
        <f t="shared" si="2767"/>
        <v>0.53805404789531086</v>
      </c>
      <c r="CM565" s="87">
        <f t="shared" si="2768"/>
        <v>6.4922048839871301E-4</v>
      </c>
      <c r="CN565" s="92">
        <f t="shared" si="2769"/>
        <v>1</v>
      </c>
      <c r="CO565" s="92">
        <f t="shared" si="2770"/>
        <v>1</v>
      </c>
      <c r="CP565" s="5">
        <f t="shared" si="2771"/>
        <v>1</v>
      </c>
      <c r="CQ565" s="91">
        <f t="shared" si="2772"/>
        <v>1</v>
      </c>
      <c r="CR565" s="37">
        <f t="shared" si="2773"/>
        <v>1.2719463174024903</v>
      </c>
      <c r="CS565" s="485">
        <f t="shared" si="2774"/>
        <v>0.72262319086146853</v>
      </c>
      <c r="CT565" s="84">
        <f t="shared" si="2775"/>
        <v>0.82739419138520265</v>
      </c>
      <c r="CU565" s="205"/>
      <c r="CV565" s="244"/>
      <c r="CW565" s="5"/>
      <c r="CX565" s="26">
        <f t="shared" si="2668"/>
        <v>0.23896481086997259</v>
      </c>
      <c r="CY565" s="26">
        <f t="shared" si="2669"/>
        <v>0.19881952481534906</v>
      </c>
      <c r="CZ565" s="26">
        <f t="shared" si="2670"/>
        <v>0.27230419427659941</v>
      </c>
      <c r="DA565" s="26">
        <f t="shared" si="2664"/>
        <v>0.28991147003807893</v>
      </c>
      <c r="DB565" s="26"/>
      <c r="DC565" s="485">
        <f t="shared" si="2776"/>
        <v>1</v>
      </c>
      <c r="DE565" s="26">
        <f t="shared" si="2777"/>
        <v>0.23618659121760816</v>
      </c>
      <c r="DF565" s="26">
        <f t="shared" si="2778"/>
        <v>0.19931585203391589</v>
      </c>
      <c r="DG565" s="26">
        <f t="shared" si="2779"/>
        <v>0.27079145152601936</v>
      </c>
      <c r="DH565" s="26">
        <f t="shared" si="2780"/>
        <v>0.29367585464036833</v>
      </c>
      <c r="DI565" s="26"/>
      <c r="DJ565" s="26">
        <f t="shared" si="2781"/>
        <v>0.99996974941791184</v>
      </c>
      <c r="DK565" s="26"/>
      <c r="DL565" s="242">
        <f t="shared" si="2782"/>
        <v>0.23619373621561426</v>
      </c>
      <c r="DM565" s="242">
        <f t="shared" si="2783"/>
        <v>0.19932188163685832</v>
      </c>
      <c r="DN565" s="242">
        <f t="shared" si="2784"/>
        <v>0.27079964337286067</v>
      </c>
      <c r="DO565" s="242">
        <f t="shared" si="2785"/>
        <v>0.29368473877466666</v>
      </c>
      <c r="DP565" s="26"/>
      <c r="DQ565" s="26">
        <f t="shared" si="2786"/>
        <v>1</v>
      </c>
      <c r="DR565" s="26"/>
      <c r="DS565" s="26"/>
      <c r="DT565" s="26">
        <f t="shared" si="2787"/>
        <v>5.1378443411255116E-2</v>
      </c>
      <c r="DU565" s="26">
        <f t="shared" si="2788"/>
        <v>2.3755080859314381E-2</v>
      </c>
      <c r="DV565" s="26">
        <f t="shared" si="2789"/>
        <v>7.6876526678450767E-3</v>
      </c>
      <c r="DW565" s="26">
        <f t="shared" si="2790"/>
        <v>1.1747883742409958E-3</v>
      </c>
      <c r="DX565" s="26"/>
      <c r="DZ565" s="26">
        <f t="shared" si="2791"/>
        <v>1.0194843955615025</v>
      </c>
      <c r="EA565" s="26">
        <f t="shared" si="2792"/>
        <v>0.68791698665509493</v>
      </c>
      <c r="EB565" s="26">
        <f t="shared" si="2793"/>
        <v>0.82739419138520265</v>
      </c>
      <c r="ED565" s="26">
        <f t="shared" si="2794"/>
        <v>-1.1717728147178854E-2</v>
      </c>
      <c r="EE565" s="26">
        <f t="shared" si="2795"/>
        <v>-1.2512923521779209E-2</v>
      </c>
      <c r="EF565" s="26">
        <f t="shared" si="2796"/>
        <v>1.9690977237303373E-2</v>
      </c>
      <c r="EG565" s="26">
        <f t="shared" si="2797"/>
        <v>-1.0694986968898569E-2</v>
      </c>
      <c r="EH565" s="26"/>
      <c r="EJ565" s="26">
        <f t="shared" si="2798"/>
        <v>0.99693431055944004</v>
      </c>
      <c r="EK565" s="26">
        <f t="shared" si="2799"/>
        <v>0.62805124693184844</v>
      </c>
      <c r="EL565" s="26">
        <f t="shared" si="2800"/>
        <v>0.74100305616329476</v>
      </c>
      <c r="EM565" s="26">
        <v>0.83328366884709393</v>
      </c>
      <c r="EO565" s="26">
        <f t="shared" si="2801"/>
        <v>-1.0139776657120878E-3</v>
      </c>
      <c r="EP565" s="26">
        <f t="shared" si="2802"/>
        <v>1.0134517884509909E-2</v>
      </c>
      <c r="EQ565" s="26">
        <f t="shared" si="2803"/>
        <v>1.6953121076868798E-2</v>
      </c>
      <c r="ER565" s="26">
        <f t="shared" si="2804"/>
        <v>-7.4974718266373479E-5</v>
      </c>
      <c r="EU565" s="26">
        <f t="shared" si="2805"/>
        <v>1.0063696164858444</v>
      </c>
      <c r="EV565" s="26">
        <f t="shared" si="2806"/>
        <v>0.73736266056326139</v>
      </c>
      <c r="EW565" s="26">
        <f t="shared" si="2807"/>
        <v>0.87912229339581094</v>
      </c>
      <c r="EX565" s="26"/>
      <c r="EY565" s="26">
        <f t="shared" si="2808"/>
        <v>5.3963482635251137E-2</v>
      </c>
      <c r="EZ565" s="26">
        <f t="shared" si="2809"/>
        <v>1.5356699614399234E-2</v>
      </c>
      <c r="FA565" s="26">
        <f t="shared" si="2810"/>
        <v>-8.3097252433268383E-3</v>
      </c>
      <c r="FB565" s="26">
        <f t="shared" si="2811"/>
        <v>1.249763092507536E-3</v>
      </c>
      <c r="FC565" s="26"/>
      <c r="FD565" s="26"/>
      <c r="FE565" s="26">
        <f t="shared" si="2812"/>
        <v>1.0140209123347668</v>
      </c>
      <c r="FF565" s="26">
        <f t="shared" si="2813"/>
        <v>0.98019277252117076</v>
      </c>
      <c r="FG565" s="26">
        <f t="shared" ref="FG565:FG569" si="2825">FF565/FF$574</f>
        <v>0.97519596559156996</v>
      </c>
      <c r="FI565" s="366">
        <f>[11]Residential_Total_LMDI_UtilAdj!AF79</f>
        <v>0.94468976938189664</v>
      </c>
      <c r="FJ565" s="366">
        <f>[10]Total_Commercial_LMDI_UtilAdj!AF79</f>
        <v>0.93810898758426908</v>
      </c>
      <c r="FK565" s="366">
        <f>[12]Industrial_Total_LMDI_UtilAdj!AF79</f>
        <v>0.96515489032391344</v>
      </c>
      <c r="FL565" s="253">
        <v>1</v>
      </c>
      <c r="FM565" s="253"/>
      <c r="FN565" s="485">
        <f t="shared" si="2814"/>
        <v>-1.5710615582836085E-3</v>
      </c>
      <c r="FO565" s="485">
        <f t="shared" si="2815"/>
        <v>-1.7361366395950855E-3</v>
      </c>
      <c r="FP565" s="485">
        <f t="shared" si="2816"/>
        <v>-9.5572984627788566E-4</v>
      </c>
      <c r="FQ565" s="485">
        <f t="shared" si="2817"/>
        <v>0</v>
      </c>
      <c r="FS565" s="26">
        <f t="shared" si="2818"/>
        <v>0.99902453984827977</v>
      </c>
      <c r="FT565" s="26">
        <f t="shared" si="2819"/>
        <v>0.95179661183092545</v>
      </c>
      <c r="FU565" s="279">
        <f t="shared" si="2820"/>
        <v>0.96509920549705497</v>
      </c>
      <c r="FV565" s="242"/>
      <c r="FW565" s="26">
        <f t="shared" si="2821"/>
        <v>2.0746060293544288</v>
      </c>
      <c r="FY565" s="8">
        <f t="shared" si="2621"/>
        <v>64</v>
      </c>
      <c r="FZ565" s="485" t="b">
        <f t="shared" si="2748"/>
        <v>0</v>
      </c>
    </row>
    <row r="566" spans="1:182" s="485" customFormat="1" x14ac:dyDescent="0.2">
      <c r="A566" s="485" t="s">
        <v>1072</v>
      </c>
      <c r="B566" s="532">
        <f t="shared" si="2595"/>
        <v>2014</v>
      </c>
      <c r="C566" s="42">
        <f t="shared" si="2693"/>
        <v>21445.575000000001</v>
      </c>
      <c r="D566" s="42">
        <f t="shared" si="2693"/>
        <v>18264.673999999999</v>
      </c>
      <c r="E566" s="42">
        <f t="shared" si="2693"/>
        <v>31690.882000000001</v>
      </c>
      <c r="F566" s="42">
        <f t="shared" si="2693"/>
        <v>26868.866000000002</v>
      </c>
      <c r="G566" s="42"/>
      <c r="H566" s="42">
        <f t="shared" si="2749"/>
        <v>98269.997000000003</v>
      </c>
      <c r="I566" s="498"/>
      <c r="J566" s="498"/>
      <c r="K566" s="525"/>
      <c r="L566" s="42">
        <f t="shared" si="2623"/>
        <v>21442.390978061376</v>
      </c>
      <c r="M566" s="42">
        <f t="shared" si="2822"/>
        <v>17849.710277401595</v>
      </c>
      <c r="N566" s="42">
        <f t="shared" si="2728"/>
        <v>24925.258600187517</v>
      </c>
      <c r="O566" s="42">
        <f t="shared" si="2728"/>
        <v>25763.833627047923</v>
      </c>
      <c r="P566" s="42"/>
      <c r="Q566" s="42">
        <f t="shared" si="2626"/>
        <v>89981.193482698407</v>
      </c>
      <c r="R566" s="27"/>
      <c r="S566" s="27"/>
      <c r="T566" s="51">
        <f t="shared" si="2627"/>
        <v>0.99985153012038031</v>
      </c>
      <c r="U566" s="51">
        <f t="shared" si="2628"/>
        <v>0.97728052947463484</v>
      </c>
      <c r="V566" s="51">
        <f t="shared" si="2629"/>
        <v>0.78651198790199384</v>
      </c>
      <c r="W566" s="51">
        <f t="shared" si="2630"/>
        <v>0.95887312948182934</v>
      </c>
      <c r="X566" s="498"/>
      <c r="Y566" s="51">
        <f t="shared" si="2631"/>
        <v>0.91565275495732845</v>
      </c>
      <c r="AA566" s="231">
        <f t="shared" si="2632"/>
        <v>116524.32361477609</v>
      </c>
      <c r="AB566" s="231">
        <f t="shared" si="2823"/>
        <v>86954.645671941369</v>
      </c>
      <c r="AC566" s="231">
        <f t="shared" si="2729"/>
        <v>3222.9153205469802</v>
      </c>
      <c r="AD566" s="277">
        <f t="shared" si="2729"/>
        <v>1.5718593131563092</v>
      </c>
      <c r="AE566" s="23"/>
      <c r="AF566" s="42">
        <f t="shared" si="2824"/>
        <v>16912</v>
      </c>
      <c r="AI566" s="267">
        <f t="shared" si="2657"/>
        <v>184.01643805244393</v>
      </c>
      <c r="AJ566" s="267">
        <f t="shared" si="2658"/>
        <v>205.27609697524605</v>
      </c>
      <c r="AK566" s="267">
        <f t="shared" si="2634"/>
        <v>7.733761554727197</v>
      </c>
      <c r="AL566" s="51">
        <f t="shared" si="2659"/>
        <v>16.390674032597669</v>
      </c>
      <c r="AO566" s="371">
        <f t="shared" si="2660"/>
        <v>5.3205530678038322</v>
      </c>
      <c r="AP566" s="371">
        <f t="shared" si="2667"/>
        <v>5.8106668046357619</v>
      </c>
      <c r="AR566" s="26">
        <f t="shared" si="2750"/>
        <v>0.99757624628020392</v>
      </c>
      <c r="AS566" s="26">
        <f t="shared" si="2751"/>
        <v>1.0400324335244329</v>
      </c>
      <c r="AT566" s="26">
        <f t="shared" si="2752"/>
        <v>0.62506836264152665</v>
      </c>
      <c r="AU566" s="26">
        <f t="shared" si="2753"/>
        <v>0.84565382259107169</v>
      </c>
      <c r="AV566" s="26"/>
      <c r="AW566" s="26">
        <f t="shared" si="2754"/>
        <v>0.61086539774325088</v>
      </c>
      <c r="AZ566" s="371">
        <f t="shared" si="2755"/>
        <v>6.8900380566920587</v>
      </c>
      <c r="BA566" s="371">
        <f t="shared" si="2756"/>
        <v>5.1415944697221718</v>
      </c>
      <c r="BB566" s="371">
        <f t="shared" si="2757"/>
        <v>0.190569732766496</v>
      </c>
      <c r="BC566" s="371">
        <f t="shared" si="2758"/>
        <v>9.2943431478022075E-5</v>
      </c>
      <c r="BE566" s="242"/>
      <c r="BF566" s="242"/>
      <c r="BG566" s="242"/>
      <c r="BH566" s="242"/>
      <c r="BI566" s="258">
        <f>[11]Residential_Total_LMDI_UtilAdj!AG80</f>
        <v>0.86173538414013917</v>
      </c>
      <c r="BJ566" s="258">
        <f>[10]Total_Commercial_LMDI_UtilAdj!AG80</f>
        <v>1.113107247744753</v>
      </c>
      <c r="BK566" s="258">
        <f>[12]Industrial_Total_LMDI_UtilAdj!AG80</f>
        <v>0.86246882389198398</v>
      </c>
      <c r="BL566" s="258">
        <f t="shared" si="2639"/>
        <v>0.81328719482527367</v>
      </c>
      <c r="BM566" s="498"/>
      <c r="BO566" s="51">
        <f>[11]Residential_Total_LMDI_UtilAdj!AE80</f>
        <v>1.2283662060508052</v>
      </c>
      <c r="BP566" s="258">
        <f>[10]Total_Commercial_LMDI_UtilAdj!AE80</f>
        <v>0.99867761759178275</v>
      </c>
      <c r="BQ566" s="258">
        <f>[12]Industrial_Total_LMDI_UtilAdj!AE80</f>
        <v>0.75200552281868882</v>
      </c>
      <c r="BR566" s="258">
        <f t="shared" si="2640"/>
        <v>1.0397972917460612</v>
      </c>
      <c r="CA566" s="412">
        <f t="shared" si="2759"/>
        <v>2.127001295418244</v>
      </c>
      <c r="CB566" s="412">
        <f t="shared" si="2760"/>
        <v>0.60524945275909481</v>
      </c>
      <c r="CC566" s="412">
        <f t="shared" si="2761"/>
        <v>0.61086539774325088</v>
      </c>
      <c r="CD566" s="83">
        <f t="shared" si="2762"/>
        <v>0.73554209702993512</v>
      </c>
      <c r="CE566" s="83">
        <f t="shared" si="2763"/>
        <v>0.97222952436700982</v>
      </c>
      <c r="CF566" s="83">
        <f t="shared" si="2764"/>
        <v>0.8864471461877611</v>
      </c>
      <c r="CG566" s="411">
        <f t="shared" si="2765"/>
        <v>1.2993135565514893</v>
      </c>
      <c r="CH566" s="411">
        <f t="shared" si="2663"/>
        <v>1.2993114923260756</v>
      </c>
      <c r="CI566" s="9"/>
      <c r="CJ566" s="84">
        <f t="shared" si="2766"/>
        <v>0.71511574314732684</v>
      </c>
      <c r="CK566" s="26"/>
      <c r="CL566" s="87">
        <f t="shared" si="2767"/>
        <v>0.5484197882756271</v>
      </c>
      <c r="CM566" s="87">
        <f t="shared" si="2768"/>
        <v>6.2746870185378196E-4</v>
      </c>
      <c r="CN566" s="92">
        <f t="shared" si="2769"/>
        <v>1</v>
      </c>
      <c r="CO566" s="92">
        <f t="shared" si="2770"/>
        <v>1</v>
      </c>
      <c r="CP566" s="5">
        <f t="shared" si="2771"/>
        <v>1</v>
      </c>
      <c r="CQ566" s="91">
        <f t="shared" si="2772"/>
        <v>1</v>
      </c>
      <c r="CR566" s="37">
        <f t="shared" si="2773"/>
        <v>1.2993135565514893</v>
      </c>
      <c r="CS566" s="485">
        <f t="shared" si="2774"/>
        <v>0.71511574314732684</v>
      </c>
      <c r="CT566" s="84">
        <f t="shared" si="2775"/>
        <v>0.83049685423836361</v>
      </c>
      <c r="CU566" s="205"/>
      <c r="CV566" s="244"/>
      <c r="CW566" s="5"/>
      <c r="CX566" s="26">
        <f t="shared" si="2668"/>
        <v>0.23829858382778976</v>
      </c>
      <c r="CY566" s="26">
        <f t="shared" si="2669"/>
        <v>0.19837156617436663</v>
      </c>
      <c r="CZ566" s="26">
        <f t="shared" si="2670"/>
        <v>0.27700520114772814</v>
      </c>
      <c r="DA566" s="26">
        <f t="shared" si="2664"/>
        <v>0.28632464885011549</v>
      </c>
      <c r="DB566" s="26"/>
      <c r="DC566" s="485">
        <f t="shared" si="2776"/>
        <v>1</v>
      </c>
      <c r="DE566" s="26">
        <f t="shared" si="2777"/>
        <v>0.23863154234757666</v>
      </c>
      <c r="DF566" s="26">
        <f t="shared" si="2778"/>
        <v>0.19859546129231376</v>
      </c>
      <c r="DG566" s="26">
        <f t="shared" si="2779"/>
        <v>0.27464799235405896</v>
      </c>
      <c r="DH566" s="26">
        <f t="shared" si="2780"/>
        <v>0.28811433833662509</v>
      </c>
      <c r="DI566" s="26"/>
      <c r="DJ566" s="26">
        <f t="shared" si="2781"/>
        <v>0.99998933433057458</v>
      </c>
      <c r="DK566" s="26"/>
      <c r="DL566" s="242">
        <f t="shared" si="2782"/>
        <v>0.23863408753986801</v>
      </c>
      <c r="DM566" s="242">
        <f t="shared" si="2783"/>
        <v>0.19859757946844506</v>
      </c>
      <c r="DN566" s="242">
        <f t="shared" si="2784"/>
        <v>0.27465092168999711</v>
      </c>
      <c r="DO566" s="242">
        <f t="shared" si="2785"/>
        <v>0.28811741130168972</v>
      </c>
      <c r="DP566" s="26"/>
      <c r="DQ566" s="26">
        <f t="shared" si="2786"/>
        <v>1</v>
      </c>
      <c r="DR566" s="26"/>
      <c r="DS566" s="26"/>
      <c r="DT566" s="26">
        <f t="shared" si="2787"/>
        <v>1.0860928091622325E-2</v>
      </c>
      <c r="DU566" s="26">
        <f t="shared" si="2788"/>
        <v>1.19549233213811E-2</v>
      </c>
      <c r="DV566" s="26">
        <f t="shared" si="2789"/>
        <v>1.0939420126845224E-2</v>
      </c>
      <c r="DW566" s="26">
        <f t="shared" si="2790"/>
        <v>-1.4673256736993915E-2</v>
      </c>
      <c r="DX566" s="26"/>
      <c r="DZ566" s="26">
        <f t="shared" si="2791"/>
        <v>1.0037499209995258</v>
      </c>
      <c r="EA566" s="26">
        <f t="shared" si="2792"/>
        <v>0.69049662100928333</v>
      </c>
      <c r="EB566" s="26">
        <f t="shared" si="2793"/>
        <v>0.83049685423836361</v>
      </c>
      <c r="ED566" s="26">
        <f t="shared" si="2794"/>
        <v>-1.7306860807540531E-2</v>
      </c>
      <c r="EE566" s="26">
        <f t="shared" si="2795"/>
        <v>-1.7864624904183699E-2</v>
      </c>
      <c r="EF566" s="26">
        <f t="shared" si="2796"/>
        <v>2.5229921311660263E-3</v>
      </c>
      <c r="EG566" s="26">
        <f t="shared" si="2797"/>
        <v>-1.4301087795402171E-3</v>
      </c>
      <c r="EH566" s="26"/>
      <c r="EJ566" s="26">
        <f t="shared" si="2798"/>
        <v>0.99263031496572363</v>
      </c>
      <c r="EK566" s="26">
        <f t="shared" si="2799"/>
        <v>0.62342270705657621</v>
      </c>
      <c r="EL566" s="26">
        <f t="shared" si="2800"/>
        <v>0.73554209702993512</v>
      </c>
      <c r="EM566" s="26">
        <v>0.83328366884709393</v>
      </c>
      <c r="EO566" s="26">
        <f t="shared" si="2801"/>
        <v>-3.0102469695180972E-3</v>
      </c>
      <c r="EP566" s="26">
        <f t="shared" si="2802"/>
        <v>1.2368598144133698E-2</v>
      </c>
      <c r="EQ566" s="26">
        <f t="shared" si="2803"/>
        <v>3.3335208455094661E-2</v>
      </c>
      <c r="ER566" s="26">
        <f t="shared" si="2804"/>
        <v>-9.010509769319568E-3</v>
      </c>
      <c r="EU566" s="26">
        <f t="shared" si="2805"/>
        <v>1.0083320066468298</v>
      </c>
      <c r="EV566" s="26">
        <f t="shared" si="2806"/>
        <v>0.74350637115219853</v>
      </c>
      <c r="EW566" s="26">
        <f t="shared" si="2807"/>
        <v>0.8864471461877611</v>
      </c>
      <c r="EX566" s="26"/>
      <c r="EY566" s="26">
        <f t="shared" si="2808"/>
        <v>1.627714333499589E-2</v>
      </c>
      <c r="EZ566" s="26">
        <f t="shared" si="2809"/>
        <v>2.2774504413375701E-3</v>
      </c>
      <c r="FA566" s="26">
        <f t="shared" si="2810"/>
        <v>-2.0941381691085528E-2</v>
      </c>
      <c r="FB566" s="26">
        <f t="shared" si="2811"/>
        <v>-5.6627469676745132E-3</v>
      </c>
      <c r="FC566" s="26"/>
      <c r="FD566" s="26"/>
      <c r="FE566" s="26">
        <f t="shared" si="2812"/>
        <v>0.99695810757096326</v>
      </c>
      <c r="FF566" s="26">
        <f t="shared" si="2813"/>
        <v>0.9772111315474421</v>
      </c>
      <c r="FG566" s="26">
        <f t="shared" si="2825"/>
        <v>0.97222952436700982</v>
      </c>
      <c r="FI566" s="366">
        <f>[11]Residential_Total_LMDI_UtilAdj!AF80</f>
        <v>0.94241960783156498</v>
      </c>
      <c r="FJ566" s="366">
        <f>[10]Total_Commercial_LMDI_UtilAdj!AF80</f>
        <v>0.93558781270757518</v>
      </c>
      <c r="FK566" s="366">
        <f>[12]Industrial_Total_LMDI_UtilAdj!AF80</f>
        <v>0.9637522659113702</v>
      </c>
      <c r="FL566" s="253">
        <v>1</v>
      </c>
      <c r="FM566" s="253"/>
      <c r="FN566" s="485">
        <f t="shared" si="2814"/>
        <v>-2.4059682738554831E-3</v>
      </c>
      <c r="FO566" s="485">
        <f t="shared" si="2815"/>
        <v>-2.6911252640904187E-3</v>
      </c>
      <c r="FP566" s="485">
        <f t="shared" si="2816"/>
        <v>-1.4543205516423176E-3</v>
      </c>
      <c r="FQ566" s="485">
        <f t="shared" si="2817"/>
        <v>0</v>
      </c>
      <c r="FS566" s="26">
        <f t="shared" si="2818"/>
        <v>0.99849310901496968</v>
      </c>
      <c r="FT566" s="26">
        <f t="shared" si="2819"/>
        <v>0.950362358096975</v>
      </c>
      <c r="FU566" s="279">
        <f t="shared" si="2820"/>
        <v>0.9636449062046315</v>
      </c>
      <c r="FV566" s="242"/>
      <c r="FW566" s="26">
        <f t="shared" si="2821"/>
        <v>2.127001295418244</v>
      </c>
      <c r="FY566" s="8">
        <f t="shared" si="2621"/>
        <v>65</v>
      </c>
      <c r="FZ566" s="485" t="b">
        <f t="shared" si="2748"/>
        <v>0</v>
      </c>
    </row>
    <row r="567" spans="1:182" s="485" customFormat="1" x14ac:dyDescent="0.2">
      <c r="A567" s="485" t="s">
        <v>1072</v>
      </c>
      <c r="B567" s="532">
        <f t="shared" si="2595"/>
        <v>2015</v>
      </c>
      <c r="C567" s="42">
        <f t="shared" ref="C567:F567" si="2826">C150</f>
        <v>20617.41</v>
      </c>
      <c r="D567" s="42">
        <f t="shared" si="2826"/>
        <v>18156.920999999998</v>
      </c>
      <c r="E567" s="42">
        <f t="shared" si="2826"/>
        <v>31363.891</v>
      </c>
      <c r="F567" s="42">
        <f t="shared" si="2826"/>
        <v>27238.045999999998</v>
      </c>
      <c r="G567" s="42"/>
      <c r="H567" s="42">
        <f t="shared" ref="H567:H569" si="2827">SUM(C567:F567)</f>
        <v>97376.267999999996</v>
      </c>
      <c r="I567" s="532"/>
      <c r="J567" s="532"/>
      <c r="K567" s="532"/>
      <c r="L567" s="42">
        <f t="shared" si="2623"/>
        <v>20618.506954196157</v>
      </c>
      <c r="M567" s="42">
        <f t="shared" si="2822"/>
        <v>17749.286600870542</v>
      </c>
      <c r="N567" s="42">
        <f t="shared" si="2822"/>
        <v>24778.269712703303</v>
      </c>
      <c r="O567" s="42">
        <f t="shared" si="2822"/>
        <v>25661.583455369899</v>
      </c>
      <c r="P567" s="42"/>
      <c r="Q567" s="42">
        <f t="shared" si="2626"/>
        <v>88807.6467231399</v>
      </c>
      <c r="R567" s="27"/>
      <c r="S567" s="27"/>
      <c r="T567" s="51">
        <f t="shared" si="2627"/>
        <v>1.0000532052375228</v>
      </c>
      <c r="U567" s="51">
        <f t="shared" si="2628"/>
        <v>0.97754936538362114</v>
      </c>
      <c r="V567" s="51">
        <f t="shared" si="2629"/>
        <v>0.79002537385120053</v>
      </c>
      <c r="W567" s="51">
        <f t="shared" si="2630"/>
        <v>0.94212277398202138</v>
      </c>
      <c r="X567" s="532"/>
      <c r="Y567" s="51">
        <f t="shared" si="2631"/>
        <v>0.91200503518105569</v>
      </c>
      <c r="AA567" s="231">
        <f t="shared" si="2632"/>
        <v>117476.02939638936</v>
      </c>
      <c r="AB567" s="231">
        <f t="shared" si="2823"/>
        <v>87660.198809335794</v>
      </c>
      <c r="AC567" s="231">
        <f t="shared" si="2823"/>
        <v>3312.6647564787072</v>
      </c>
      <c r="AD567" s="277">
        <f t="shared" si="2823"/>
        <v>1.5883320923482331</v>
      </c>
      <c r="AE567" s="23"/>
      <c r="AF567" s="42">
        <f t="shared" si="2824"/>
        <v>17403.8</v>
      </c>
      <c r="AI567" s="267">
        <f t="shared" si="2657"/>
        <v>175.5124603728722</v>
      </c>
      <c r="AJ567" s="267">
        <f t="shared" si="2658"/>
        <v>202.47828366755024</v>
      </c>
      <c r="AK567" s="267">
        <f t="shared" si="2634"/>
        <v>7.4798603342651795</v>
      </c>
      <c r="AL567" s="51">
        <f t="shared" si="2659"/>
        <v>16.156308607623185</v>
      </c>
      <c r="AO567" s="371">
        <f t="shared" si="2660"/>
        <v>5.1027733439329284</v>
      </c>
      <c r="AP567" s="371">
        <f t="shared" si="2667"/>
        <v>5.5951153196428365</v>
      </c>
      <c r="AR567" s="26">
        <f t="shared" ref="AR567:AR569" si="2828">AI567/AI$537</f>
        <v>0.95147511411058727</v>
      </c>
      <c r="AS567" s="26">
        <f t="shared" ref="AS567:AS569" si="2829">AJ567/AJ$537</f>
        <v>1.0258572975693645</v>
      </c>
      <c r="AT567" s="26">
        <f t="shared" ref="AT567:AT569" si="2830">AK567/AK$537</f>
        <v>0.60454722050082133</v>
      </c>
      <c r="AU567" s="26">
        <f t="shared" ref="AU567:AU569" si="2831">AL567/AL$537</f>
        <v>0.83356206741866745</v>
      </c>
      <c r="AV567" s="26"/>
      <c r="AW567" s="26">
        <f t="shared" ref="AW567:AW569" si="2832">AO567/AO$537</f>
        <v>0.58586158781081332</v>
      </c>
      <c r="AZ567" s="371">
        <f t="shared" ref="AZ567:AZ569" si="2833">AA567/$AF567</f>
        <v>6.750021799629355</v>
      </c>
      <c r="BA567" s="371">
        <f t="shared" ref="BA567:BA569" si="2834">AB567/$AF567</f>
        <v>5.036842460229134</v>
      </c>
      <c r="BB567" s="371">
        <f t="shared" ref="BB567:BB569" si="2835">AC567/$AF567</f>
        <v>0.19034146315624792</v>
      </c>
      <c r="BC567" s="371">
        <f t="shared" ref="BC567:BC569" si="2836">AD567/$AF567</f>
        <v>9.1263522469129345E-5</v>
      </c>
      <c r="BE567" s="242"/>
      <c r="BF567" s="242"/>
      <c r="BG567" s="242"/>
      <c r="BH567" s="242"/>
      <c r="BI567" s="258">
        <f>[11]Residential_Total_LMDI_UtilAdj!AG81</f>
        <v>0.85232485895641596</v>
      </c>
      <c r="BJ567" s="258">
        <f>[10]Total_Commercial_LMDI_UtilAdj!AG81</f>
        <v>1.1228936762357586</v>
      </c>
      <c r="BK567" s="258">
        <f>[12]Industrial_Total_LMDI_UtilAdj!AG81</f>
        <v>0.86793688123146706</v>
      </c>
      <c r="BL567" s="258">
        <f t="shared" si="2639"/>
        <v>0.79698764815980605</v>
      </c>
      <c r="BM567" s="532"/>
      <c r="BO567" s="51">
        <f>[11]Residential_Total_LMDI_UtilAdj!AE81</f>
        <v>1.1989750585774235</v>
      </c>
      <c r="BP567" s="258">
        <f>[10]Total_Commercial_LMDI_UtilAdj!AE81</f>
        <v>0.98965342650573607</v>
      </c>
      <c r="BQ567" s="258">
        <f>[12]Industrial_Total_LMDI_UtilAdj!AE81</f>
        <v>0.7279827735941975</v>
      </c>
      <c r="BR567" s="258">
        <f t="shared" si="2640"/>
        <v>1.0458908232057407</v>
      </c>
      <c r="CA567" s="412">
        <f t="shared" ref="CA567:CA569" si="2837">IF(FW567&gt;0,FW567,"NA")</f>
        <v>2.1888543723509954</v>
      </c>
      <c r="CB567" s="412">
        <f t="shared" ref="CB567:CB569" si="2838">IF(ISERR(AP567),"NA ", AP567/AP$154)</f>
        <v>0.58279722434543058</v>
      </c>
      <c r="CC567" s="412">
        <f t="shared" ref="CC567:CC569" si="2839">IF(ISERR(AO567),"NA ",IF(AO567&gt;0, AO567/AO$154,"NA"))</f>
        <v>0.58586158781081332</v>
      </c>
      <c r="CD567" s="83">
        <f t="shared" ref="CD567:CD569" si="2840">IF(CN567=1,EL567,"NA")</f>
        <v>0.7249480191483576</v>
      </c>
      <c r="CE567" s="83">
        <f t="shared" ref="CE567:CE569" si="2841">IF(CQ567&gt;0, FG567,"NA")</f>
        <v>0.95789920200552725</v>
      </c>
      <c r="CF567" s="83">
        <f t="shared" ref="CF567:CF569" si="2842">IF(CP567&gt;0,EW567, "NA")</f>
        <v>0.88210867621121658</v>
      </c>
      <c r="CG567" s="411">
        <f t="shared" ref="CG567:CG569" si="2843">IF(ISERR(CR567),"NA ", CR567)</f>
        <v>1.282367784469908</v>
      </c>
      <c r="CH567" s="411">
        <f t="shared" si="2663"/>
        <v>1.2823656980721954</v>
      </c>
      <c r="CI567" s="9"/>
      <c r="CJ567" s="84">
        <f t="shared" ref="CJ567:CJ569" si="2844">IF(ISERR(CS567),"NA ", CS567)</f>
        <v>0.69442712903769943</v>
      </c>
      <c r="CK567" s="26"/>
      <c r="CL567" s="87">
        <f t="shared" ref="CL567:CL569" si="2845">AR567*AS567*AT567*AU567</f>
        <v>0.49187251759728701</v>
      </c>
      <c r="CM567" s="87">
        <f t="shared" ref="CM567:CM569" si="2846">AZ567*BA567*BB567*BC567</f>
        <v>5.9060099370625264E-4</v>
      </c>
      <c r="CN567" s="92">
        <f t="shared" ref="CN567:CN569" si="2847">IF(ISERR(CL567),0,IF(CL567&lt;0.0001,0,1))</f>
        <v>1</v>
      </c>
      <c r="CO567" s="92">
        <f t="shared" ref="CO567:CO569" si="2848">IF(ISERR(CM567),0,IF(CM567&lt;0.0001,0,1))</f>
        <v>1</v>
      </c>
      <c r="CP567" s="5">
        <f t="shared" ref="CP567:CP569" si="2849">IF(BI567*BJ567*BK567*BL567&gt;0,1,0)</f>
        <v>1</v>
      </c>
      <c r="CQ567" s="91">
        <f t="shared" ref="CQ567:CQ569" si="2850">IF(BO567*BP567*BQ567*BR567&gt;0,1,0)</f>
        <v>1</v>
      </c>
      <c r="CR567" s="37">
        <f t="shared" ref="CR567:CR569" si="2851">CA567*CD567*CE567*CF567*FU567</f>
        <v>1.282367784469908</v>
      </c>
      <c r="CS567" s="485">
        <f t="shared" ref="CS567:CS569" si="2852">CD567*CE567</f>
        <v>0.69442712903769943</v>
      </c>
      <c r="CT567" s="84">
        <f t="shared" ref="CT567:CT569" si="2853">IF(CO567=1,EB567,"NA ")</f>
        <v>0.80814289071244227</v>
      </c>
      <c r="CU567" s="205"/>
      <c r="CV567" s="244"/>
      <c r="CW567" s="5"/>
      <c r="CX567" s="26">
        <f t="shared" si="2668"/>
        <v>0.23217040102948427</v>
      </c>
      <c r="CY567" s="26">
        <f t="shared" si="2669"/>
        <v>0.19986214313508829</v>
      </c>
      <c r="CZ567" s="26">
        <f t="shared" si="2670"/>
        <v>0.27901054275146137</v>
      </c>
      <c r="DA567" s="26">
        <f t="shared" si="2664"/>
        <v>0.28895691308396604</v>
      </c>
      <c r="DB567" s="26"/>
      <c r="DC567" s="485">
        <f t="shared" ref="DC567:DC569" si="2854">SUM(CX567:DA567)</f>
        <v>1</v>
      </c>
      <c r="DE567" s="26">
        <f t="shared" ref="DE567:DE569" si="2855">(CX567-CX566)/LN(CX567/CX566)</f>
        <v>0.23522118785918053</v>
      </c>
      <c r="DF567" s="26">
        <f t="shared" ref="DF567:DF569" si="2856">(CY567-CY566)/LN(CY567/CY566)</f>
        <v>0.19911592478703177</v>
      </c>
      <c r="DG567" s="26">
        <f t="shared" ref="DG567:DG569" si="2857">(CZ567-CZ566)/LN(CZ567/CZ566)</f>
        <v>0.27800666652542139</v>
      </c>
      <c r="DH567" s="26">
        <f t="shared" ref="DH567:DH569" si="2858">(DA567-DA566)/LN(DA567/DA566)</f>
        <v>0.28763877358661205</v>
      </c>
      <c r="DI567" s="26"/>
      <c r="DJ567" s="26">
        <f t="shared" ref="DJ567:DJ569" si="2859">SUM(DE567:DH567)</f>
        <v>0.99998255275824577</v>
      </c>
      <c r="DK567" s="26"/>
      <c r="DL567" s="242">
        <f t="shared" ref="DL567:DL569" si="2860">DE567/$DJ567</f>
        <v>0.23522529189171487</v>
      </c>
      <c r="DM567" s="242">
        <f t="shared" ref="DM567:DM569" si="2861">DF567/$DJ567</f>
        <v>0.19911939887132185</v>
      </c>
      <c r="DN567" s="242">
        <f t="shared" ref="DN567:DN569" si="2862">DG567/$DJ567</f>
        <v>0.27801151705957</v>
      </c>
      <c r="DO567" s="242">
        <f t="shared" ref="DO567:DO569" si="2863">DH567/$DJ567</f>
        <v>0.28764379217739328</v>
      </c>
      <c r="DP567" s="26"/>
      <c r="DQ567" s="26">
        <f t="shared" ref="DQ567:DQ569" si="2864">SUM(DL567:DO567)</f>
        <v>1</v>
      </c>
      <c r="DR567" s="26"/>
      <c r="DS567" s="26"/>
      <c r="DT567" s="26">
        <f t="shared" ref="DT567:DT569" si="2865">LN(AR567/AR566)</f>
        <v>-4.7315051198978685E-2</v>
      </c>
      <c r="DU567" s="26">
        <f t="shared" ref="DU567:DU569" si="2866">LN(AS567/AS566)</f>
        <v>-1.3723247862697541E-2</v>
      </c>
      <c r="DV567" s="26">
        <f t="shared" ref="DV567:DV569" si="2867">LN(AT567/AT566)</f>
        <v>-3.3381242004822481E-2</v>
      </c>
      <c r="DW567" s="26">
        <f t="shared" ref="DW567:DW569" si="2868">LN(AU567/AU566)</f>
        <v>-1.4401917281505285E-2</v>
      </c>
      <c r="DX567" s="26"/>
      <c r="DZ567" s="26">
        <f t="shared" ref="DZ567:DZ569" si="2869">EXP(SUMPRODUCT($DL567:$DO567,DT567:DW567))</f>
        <v>0.97308362649197289</v>
      </c>
      <c r="EA567" s="26">
        <f t="shared" ref="EA567:EA569" si="2870">IF(ISERR(DZ567),EA566,DZ567*EA566)</f>
        <v>0.67191095605216677</v>
      </c>
      <c r="EB567" s="26">
        <f t="shared" ref="EB567:EB569" si="2871">EA567/EB$154</f>
        <v>0.80814289071244227</v>
      </c>
      <c r="ED567" s="26">
        <f t="shared" ref="ED567:ED569" si="2872">LN(AZ567/AZ566)</f>
        <v>-2.0530874024013046E-2</v>
      </c>
      <c r="EE567" s="26">
        <f t="shared" ref="EE567:EE569" si="2873">LN(BA567/BA566)</f>
        <v>-2.0583849713258509E-2</v>
      </c>
      <c r="EF567" s="26">
        <f t="shared" ref="EF567:EF569" si="2874">LN(BB567/BB566)</f>
        <v>-1.1985451728247782E-3</v>
      </c>
      <c r="EG567" s="26">
        <f t="shared" ref="EG567:EG569" si="2875">LN(BC567/BC566)</f>
        <v>-1.8239871482826051E-2</v>
      </c>
      <c r="EH567" s="26"/>
      <c r="EJ567" s="26">
        <f t="shared" ref="EJ567:EJ569" si="2876">EXP(SUMPRODUCT($DL567:$DO567,ED567:EG567))</f>
        <v>0.98559691155087437</v>
      </c>
      <c r="EK567" s="26">
        <f t="shared" ref="EK567:EK569" si="2877">IF(ISERR(EJ567),EK566,EJ567*EK566)</f>
        <v>0.61444349466564696</v>
      </c>
      <c r="EL567" s="26">
        <f t="shared" ref="EL567:EL569" si="2878">EK567/EK$154</f>
        <v>0.7249480191483576</v>
      </c>
      <c r="EM567" s="26">
        <v>0.83328366884709393</v>
      </c>
      <c r="EO567" s="26">
        <f t="shared" ref="EO567:EO569" si="2879">LN(BI567/BI566)</f>
        <v>-1.0980500568493855E-2</v>
      </c>
      <c r="EP567" s="26">
        <f t="shared" ref="EP567:EP569" si="2880">LN(BJ567/BJ566)</f>
        <v>8.7535661334721352E-3</v>
      </c>
      <c r="EQ567" s="26">
        <f t="shared" ref="EQ567:EQ569" si="2881">LN(BK567/BK566)</f>
        <v>6.3199925010057898E-3</v>
      </c>
      <c r="ER567" s="26">
        <f t="shared" ref="ER567:ER569" si="2882">LN(BL567/BL566)</f>
        <v>-2.0245119583530421E-2</v>
      </c>
      <c r="EU567" s="26">
        <f t="shared" ref="EU567:EU569" si="2883">EXP(SUMPRODUCT($DL567:$DO567,EO567:ER567))</f>
        <v>0.99510577703904579</v>
      </c>
      <c r="EV567" s="26">
        <f t="shared" ref="EV567:EV569" si="2884">IF(ISERR(EU567),EV566,EU567*EV566)</f>
        <v>0.73986748519888967</v>
      </c>
      <c r="EW567" s="26">
        <f t="shared" ref="EW567:EW569" si="2885">EV567/EV$537</f>
        <v>0.88210867621121658</v>
      </c>
      <c r="EX567" s="26"/>
      <c r="EY567" s="26">
        <f t="shared" ref="EY567:EY569" si="2886">LN(BO567/BO566)</f>
        <v>-2.4217924689271326E-2</v>
      </c>
      <c r="EZ567" s="26">
        <f t="shared" ref="EZ567:EZ569" si="2887">LN(BP567/BP566)</f>
        <v>-9.0772138530078369E-3</v>
      </c>
      <c r="FA567" s="26">
        <f t="shared" ref="FA567:FA569" si="2888">LN(BQ567/BQ566)</f>
        <v>-3.2466282825271794E-2</v>
      </c>
      <c r="FB567" s="26">
        <f t="shared" ref="FB567:FB569" si="2889">LN(BR567/BR566)</f>
        <v>5.8432023020254494E-3</v>
      </c>
      <c r="FC567" s="26"/>
      <c r="FD567" s="26"/>
      <c r="FE567" s="26">
        <f t="shared" ref="FE567:FE569" si="2890">EXP(SUMPRODUCT($DL567:$DO567,EY567:FB567))</f>
        <v>0.98526035056298811</v>
      </c>
      <c r="FF567" s="26">
        <f t="shared" ref="FF567:FF569" si="2891">IF(ISERR(FE567),FF566,FE567*FF566)</f>
        <v>0.96280738204248706</v>
      </c>
      <c r="FG567" s="26">
        <f t="shared" si="2825"/>
        <v>0.95789920200552725</v>
      </c>
      <c r="FI567" s="366">
        <f>[11]Residential_Total_LMDI_UtilAdj!AF81</f>
        <v>0.93106956294842047</v>
      </c>
      <c r="FJ567" s="366">
        <f>[10]Total_Commercial_LMDI_UtilAdj!AF81</f>
        <v>0.92313492827944388</v>
      </c>
      <c r="FK567" s="366">
        <f>[12]Industrial_Total_LMDI_UtilAdj!AF81</f>
        <v>0.95680485945092886</v>
      </c>
      <c r="FL567" s="253">
        <v>1</v>
      </c>
      <c r="FM567" s="253"/>
      <c r="FN567" s="485">
        <f t="shared" ref="FN567:FN569" si="2892">LN(FI567/FI566)</f>
        <v>-1.2116625941213401E-2</v>
      </c>
      <c r="FO567" s="485">
        <f t="shared" ref="FO567:FO569" si="2893">LN(FJ567/FJ566)</f>
        <v>-1.3399600143161895E-2</v>
      </c>
      <c r="FP567" s="485">
        <f t="shared" ref="FP567:FP569" si="2894">LN(FK567/FK566)</f>
        <v>-7.2348139739317413E-3</v>
      </c>
      <c r="FQ567" s="485">
        <f t="shared" ref="FQ567:FQ569" si="2895">LN(FL567/FL566)</f>
        <v>0</v>
      </c>
      <c r="FS567" s="26">
        <f t="shared" ref="FS567:FS569" si="2896">EXP(SUMPRODUCT($DL567:$DO567,FN567:FQ567))</f>
        <v>0.992498657756679</v>
      </c>
      <c r="FT567" s="26">
        <f t="shared" ref="FT567:FT569" si="2897">IF(ISERR(FS567),FT566,FS567*FT566)</f>
        <v>0.94323336479372</v>
      </c>
      <c r="FU567" s="279">
        <f t="shared" ref="FU567:FU569" si="2898">FT567/FT$537</f>
        <v>0.95641627596215761</v>
      </c>
      <c r="FV567" s="242"/>
      <c r="FW567" s="26">
        <f t="shared" ref="FW567:FW569" si="2899">AF567/AF$486</f>
        <v>2.1888543723509954</v>
      </c>
      <c r="FY567" s="8">
        <f t="shared" si="2621"/>
        <v>66</v>
      </c>
      <c r="FZ567" s="485" t="b">
        <f t="shared" ref="FZ567:FZ569" si="2900">(FY567+Begin_year_chart1&lt;=End_year_chart1)</f>
        <v>0</v>
      </c>
    </row>
    <row r="568" spans="1:182" s="485" customFormat="1" x14ac:dyDescent="0.2">
      <c r="A568" s="485" t="s">
        <v>1072</v>
      </c>
      <c r="B568" s="532">
        <f t="shared" ref="B568:B569" si="2901">B567+1</f>
        <v>2016</v>
      </c>
      <c r="C568" s="42">
        <f t="shared" ref="C568:F568" si="2902">C151</f>
        <v>20181.672999999999</v>
      </c>
      <c r="D568" s="42">
        <f t="shared" si="2902"/>
        <v>18030.418000000001</v>
      </c>
      <c r="E568" s="42">
        <f t="shared" si="2902"/>
        <v>31340.800999999999</v>
      </c>
      <c r="F568" s="42">
        <f t="shared" si="2902"/>
        <v>27785.546999999999</v>
      </c>
      <c r="G568" s="42"/>
      <c r="H568" s="42">
        <f t="shared" si="2827"/>
        <v>97338.438999999984</v>
      </c>
      <c r="I568" s="532"/>
      <c r="J568" s="532"/>
      <c r="K568" s="532"/>
      <c r="L568" s="42">
        <f t="shared" si="2623"/>
        <v>20185.74681631977</v>
      </c>
      <c r="M568" s="42">
        <f t="shared" si="2822"/>
        <v>17624.912725764989</v>
      </c>
      <c r="N568" s="42">
        <f t="shared" si="2822"/>
        <v>24839.188766253996</v>
      </c>
      <c r="O568" s="42">
        <f t="shared" si="2822"/>
        <v>26127.765659690813</v>
      </c>
      <c r="P568" s="42"/>
      <c r="Q568" s="42">
        <f t="shared" si="2626"/>
        <v>88777.61396802956</v>
      </c>
      <c r="R568" s="27"/>
      <c r="S568" s="27"/>
      <c r="T568" s="51">
        <f t="shared" si="2627"/>
        <v>1.0002018572156912</v>
      </c>
      <c r="U568" s="51">
        <f t="shared" si="2628"/>
        <v>0.97750993492025462</v>
      </c>
      <c r="V568" s="51">
        <f t="shared" si="2629"/>
        <v>0.79255117845437317</v>
      </c>
      <c r="W568" s="51">
        <f t="shared" si="2630"/>
        <v>0.94033655913597147</v>
      </c>
      <c r="X568" s="532"/>
      <c r="Y568" s="51">
        <f t="shared" si="2631"/>
        <v>0.91205093157523898</v>
      </c>
      <c r="AA568" s="231">
        <f t="shared" si="2632"/>
        <v>118616.32745364003</v>
      </c>
      <c r="AB568" s="231">
        <f t="shared" si="2823"/>
        <v>88396.57117726907</v>
      </c>
      <c r="AC568" s="231">
        <f t="shared" si="2823"/>
        <v>3322.7589687369104</v>
      </c>
      <c r="AD568" s="277">
        <f t="shared" si="2823"/>
        <v>1.5945184419383405</v>
      </c>
      <c r="AE568" s="23"/>
      <c r="AF568" s="42">
        <f t="shared" si="2824"/>
        <v>17688.900000000001</v>
      </c>
      <c r="AI568" s="267">
        <f t="shared" si="2657"/>
        <v>170.17679816641737</v>
      </c>
      <c r="AJ568" s="267">
        <f t="shared" si="2658"/>
        <v>199.38457443581461</v>
      </c>
      <c r="AK568" s="267">
        <f t="shared" si="2634"/>
        <v>7.4754711370762426</v>
      </c>
      <c r="AL568" s="51">
        <f t="shared" si="2659"/>
        <v>16.385991514735434</v>
      </c>
      <c r="AO568" s="371">
        <f t="shared" si="2660"/>
        <v>5.0188318079716403</v>
      </c>
      <c r="AP568" s="371">
        <f t="shared" si="2667"/>
        <v>5.5027977432174966</v>
      </c>
      <c r="AR568" s="26">
        <f t="shared" si="2828"/>
        <v>0.9225498184594596</v>
      </c>
      <c r="AS568" s="26">
        <f t="shared" si="2829"/>
        <v>1.0101830033465597</v>
      </c>
      <c r="AT568" s="26">
        <f t="shared" si="2830"/>
        <v>0.60419247096777917</v>
      </c>
      <c r="AU568" s="26">
        <f t="shared" si="2831"/>
        <v>0.84541223465382909</v>
      </c>
      <c r="AV568" s="26"/>
      <c r="AW568" s="26">
        <f t="shared" si="2832"/>
        <v>0.57622405970072577</v>
      </c>
      <c r="AZ568" s="371">
        <f t="shared" si="2833"/>
        <v>6.7056926916676574</v>
      </c>
      <c r="BA568" s="371">
        <f t="shared" si="2834"/>
        <v>4.9972904577033654</v>
      </c>
      <c r="BB568" s="371">
        <f t="shared" si="2835"/>
        <v>0.18784429606911171</v>
      </c>
      <c r="BC568" s="371">
        <f t="shared" si="2836"/>
        <v>9.0142317608123753E-5</v>
      </c>
      <c r="BE568" s="242"/>
      <c r="BF568" s="242"/>
      <c r="BG568" s="242"/>
      <c r="BH568" s="242"/>
      <c r="BI568" s="258">
        <f>[11]Residential_Total_LMDI_UtilAdj!AG82</f>
        <v>0.83696027485805569</v>
      </c>
      <c r="BJ568" s="258">
        <f>[10]Total_Commercial_LMDI_UtilAdj!AG82</f>
        <v>1.1184757090516788</v>
      </c>
      <c r="BK568" s="258">
        <f>[12]Industrial_Total_LMDI_UtilAdj!AG82</f>
        <v>0.87363409396401914</v>
      </c>
      <c r="BL568" s="258">
        <f t="shared" si="2639"/>
        <v>0.79616336829185108</v>
      </c>
      <c r="BM568" s="532"/>
      <c r="BO568" s="51">
        <f>[11]Residential_Total_LMDI_UtilAdj!AE82</f>
        <v>1.1881733863918911</v>
      </c>
      <c r="BP568" s="258">
        <f>[10]Total_Commercial_LMDI_UtilAdj!AE82</f>
        <v>0.98224200141802209</v>
      </c>
      <c r="BQ568" s="258">
        <f>[12]Industrial_Total_LMDI_UtilAdj!AE82</f>
        <v>0.72432311547555528</v>
      </c>
      <c r="BR568" s="258">
        <f t="shared" si="2640"/>
        <v>1.0618577396591855</v>
      </c>
      <c r="CA568" s="412">
        <f t="shared" si="2837"/>
        <v>2.2247110462703277</v>
      </c>
      <c r="CB568" s="412">
        <f t="shared" si="2838"/>
        <v>0.57318126037948691</v>
      </c>
      <c r="CC568" s="412">
        <f t="shared" si="2839"/>
        <v>0.57622405970072577</v>
      </c>
      <c r="CD568" s="83">
        <f t="shared" si="2840"/>
        <v>0.71746259094089571</v>
      </c>
      <c r="CE568" s="83">
        <f t="shared" si="2841"/>
        <v>0.95735673623883533</v>
      </c>
      <c r="CF568" s="83">
        <f t="shared" si="2842"/>
        <v>0.87908053971591982</v>
      </c>
      <c r="CG568" s="411">
        <f t="shared" si="2843"/>
        <v>1.2819341454241364</v>
      </c>
      <c r="CH568" s="411">
        <f t="shared" si="2663"/>
        <v>1.2819320307429374</v>
      </c>
      <c r="CI568" s="9"/>
      <c r="CJ568" s="84">
        <f t="shared" si="2844"/>
        <v>0.68686764443663451</v>
      </c>
      <c r="CK568" s="26"/>
      <c r="CL568" s="87">
        <f t="shared" si="2845"/>
        <v>0.47602934138089326</v>
      </c>
      <c r="CM568" s="87">
        <f t="shared" si="2846"/>
        <v>5.6742043372517666E-4</v>
      </c>
      <c r="CN568" s="92">
        <f t="shared" si="2847"/>
        <v>1</v>
      </c>
      <c r="CO568" s="92">
        <f t="shared" si="2848"/>
        <v>1</v>
      </c>
      <c r="CP568" s="5">
        <f t="shared" si="2849"/>
        <v>1</v>
      </c>
      <c r="CQ568" s="91">
        <f t="shared" si="2850"/>
        <v>1</v>
      </c>
      <c r="CR568" s="37">
        <f t="shared" si="2851"/>
        <v>1.2819341454241364</v>
      </c>
      <c r="CS568" s="485">
        <f t="shared" si="2852"/>
        <v>0.68686764443663451</v>
      </c>
      <c r="CT568" s="84">
        <f t="shared" si="2853"/>
        <v>0.80314160902110965</v>
      </c>
      <c r="CU568" s="205"/>
      <c r="CV568" s="244"/>
      <c r="CW568" s="5"/>
      <c r="CX568" s="26">
        <f t="shared" si="2668"/>
        <v>0.22737428856320724</v>
      </c>
      <c r="CY568" s="26">
        <f t="shared" si="2669"/>
        <v>0.19852879501933945</v>
      </c>
      <c r="CZ568" s="26">
        <f t="shared" si="2670"/>
        <v>0.27979112814632573</v>
      </c>
      <c r="DA568" s="26">
        <f t="shared" si="2664"/>
        <v>0.29430578827112763</v>
      </c>
      <c r="DB568" s="26"/>
      <c r="DC568" s="485">
        <f t="shared" si="2854"/>
        <v>1</v>
      </c>
      <c r="DE568" s="26">
        <f t="shared" si="2855"/>
        <v>0.22976400198678765</v>
      </c>
      <c r="DF568" s="26">
        <f t="shared" si="2856"/>
        <v>0.19919472532598229</v>
      </c>
      <c r="DG568" s="26">
        <f t="shared" si="2857"/>
        <v>0.27940065371660217</v>
      </c>
      <c r="DH568" s="26">
        <f t="shared" si="2858"/>
        <v>0.2916231750854954</v>
      </c>
      <c r="DI568" s="26"/>
      <c r="DJ568" s="26">
        <f t="shared" si="2859"/>
        <v>0.99998255611486753</v>
      </c>
      <c r="DK568" s="26"/>
      <c r="DL568" s="242">
        <f t="shared" si="2860"/>
        <v>0.22976801003356179</v>
      </c>
      <c r="DM568" s="242">
        <f t="shared" si="2861"/>
        <v>0.19919820011650372</v>
      </c>
      <c r="DN568" s="242">
        <f t="shared" si="2862"/>
        <v>0.27940552763453158</v>
      </c>
      <c r="DO568" s="242">
        <f t="shared" si="2863"/>
        <v>0.29162826221540289</v>
      </c>
      <c r="DP568" s="26"/>
      <c r="DQ568" s="26">
        <f t="shared" si="2864"/>
        <v>1</v>
      </c>
      <c r="DR568" s="26"/>
      <c r="DS568" s="26"/>
      <c r="DT568" s="26">
        <f t="shared" si="2865"/>
        <v>-3.087215381086679E-2</v>
      </c>
      <c r="DU568" s="26">
        <f t="shared" si="2866"/>
        <v>-1.5397145013273076E-2</v>
      </c>
      <c r="DV568" s="26">
        <f t="shared" si="2867"/>
        <v>-5.8697426043240132E-4</v>
      </c>
      <c r="DW568" s="26">
        <f t="shared" si="2868"/>
        <v>1.4116194629984714E-2</v>
      </c>
      <c r="DX568" s="26"/>
      <c r="DZ568" s="26">
        <f t="shared" si="2869"/>
        <v>0.99381138936095381</v>
      </c>
      <c r="EA568" s="26">
        <f t="shared" si="2870"/>
        <v>0.66775276076105061</v>
      </c>
      <c r="EB568" s="26">
        <f t="shared" si="2871"/>
        <v>0.80314160902110965</v>
      </c>
      <c r="ED568" s="26">
        <f t="shared" si="2872"/>
        <v>-6.5889133371194505E-3</v>
      </c>
      <c r="EE568" s="26">
        <f t="shared" si="2873"/>
        <v>-7.8835326770630865E-3</v>
      </c>
      <c r="EF568" s="26">
        <f t="shared" si="2874"/>
        <v>-1.320622640697184E-2</v>
      </c>
      <c r="EG568" s="26">
        <f t="shared" si="2875"/>
        <v>-1.2361444787706859E-2</v>
      </c>
      <c r="EH568" s="26"/>
      <c r="EJ568" s="26">
        <f t="shared" si="2876"/>
        <v>0.98967453112534121</v>
      </c>
      <c r="EK568" s="26">
        <f t="shared" si="2877"/>
        <v>0.60809907748624026</v>
      </c>
      <c r="EL568" s="26">
        <f t="shared" si="2878"/>
        <v>0.71746259094089571</v>
      </c>
      <c r="EM568" s="26">
        <v>0.83328366884709393</v>
      </c>
      <c r="EO568" s="26">
        <f t="shared" si="2879"/>
        <v>-1.8191135989044583E-2</v>
      </c>
      <c r="EP568" s="26">
        <f t="shared" si="2880"/>
        <v>-3.9422086646827238E-3</v>
      </c>
      <c r="EQ568" s="26">
        <f t="shared" si="2881"/>
        <v>6.5426366615352165E-3</v>
      </c>
      <c r="ER568" s="26">
        <f t="shared" si="2882"/>
        <v>-1.0347794188926677E-3</v>
      </c>
      <c r="EU568" s="26">
        <f t="shared" si="2883"/>
        <v>0.99656716164690384</v>
      </c>
      <c r="EV568" s="26">
        <f t="shared" si="2884"/>
        <v>0.73732763971949011</v>
      </c>
      <c r="EW568" s="26">
        <f t="shared" si="2885"/>
        <v>0.87908053971591982</v>
      </c>
      <c r="EX568" s="26"/>
      <c r="EY568" s="26">
        <f t="shared" si="2886"/>
        <v>-9.0499155429420268E-3</v>
      </c>
      <c r="EZ568" s="26">
        <f t="shared" si="2887"/>
        <v>-7.5170923187020773E-3</v>
      </c>
      <c r="FA568" s="26">
        <f t="shared" si="2888"/>
        <v>-5.0398003510591727E-3</v>
      </c>
      <c r="FB568" s="26">
        <f t="shared" si="2889"/>
        <v>1.5150974048877667E-2</v>
      </c>
      <c r="FC568" s="26"/>
      <c r="FD568" s="26"/>
      <c r="FE568" s="26">
        <f t="shared" si="2890"/>
        <v>0.99943369222402922</v>
      </c>
      <c r="FF568" s="26">
        <f t="shared" si="2891"/>
        <v>0.96226213673527439</v>
      </c>
      <c r="FG568" s="26">
        <f t="shared" si="2825"/>
        <v>0.95735673623883533</v>
      </c>
      <c r="FI568" s="366">
        <f>[11]Residential_Total_LMDI_UtilAdj!AF82</f>
        <v>0.92769488474535866</v>
      </c>
      <c r="FJ568" s="366">
        <f>[10]Total_Commercial_LMDI_UtilAdj!AF82</f>
        <v>0.91950691487697889</v>
      </c>
      <c r="FK568" s="366">
        <f>[12]Industrial_Total_LMDI_UtilAdj!AF82</f>
        <v>0.95480748369435797</v>
      </c>
      <c r="FL568" s="253">
        <v>1</v>
      </c>
      <c r="FM568" s="253"/>
      <c r="FN568" s="485">
        <f t="shared" si="2892"/>
        <v>-3.6311022788806852E-3</v>
      </c>
      <c r="FO568" s="485">
        <f t="shared" si="2893"/>
        <v>-3.9378440298882154E-3</v>
      </c>
      <c r="FP568" s="485">
        <f t="shared" si="2894"/>
        <v>-2.0897296364573489E-3</v>
      </c>
      <c r="FQ568" s="485">
        <f t="shared" si="2895"/>
        <v>0</v>
      </c>
      <c r="FS568" s="26">
        <f t="shared" si="2896"/>
        <v>0.99779981935388629</v>
      </c>
      <c r="FT568" s="26">
        <f t="shared" si="2897"/>
        <v>0.94115808099973208</v>
      </c>
      <c r="FU568" s="279">
        <f t="shared" si="2898"/>
        <v>0.95431198738215739</v>
      </c>
      <c r="FV568" s="242"/>
      <c r="FW568" s="26">
        <f t="shared" si="2899"/>
        <v>2.2247110462703277</v>
      </c>
      <c r="FY568" s="8">
        <f t="shared" ref="FY568:FY569" si="2903">FY567+1</f>
        <v>67</v>
      </c>
      <c r="FZ568" s="485" t="b">
        <f t="shared" si="2900"/>
        <v>0</v>
      </c>
    </row>
    <row r="569" spans="1:182" s="485" customFormat="1" x14ac:dyDescent="0.2">
      <c r="A569" s="485" t="s">
        <v>1072</v>
      </c>
      <c r="B569" s="532">
        <f t="shared" si="2901"/>
        <v>2017</v>
      </c>
      <c r="C569" s="42">
        <f t="shared" ref="C569:F569" si="2904">C152</f>
        <v>19890.203000000001</v>
      </c>
      <c r="D569" s="42">
        <f t="shared" si="2904"/>
        <v>17899.852999999999</v>
      </c>
      <c r="E569" s="42">
        <f t="shared" si="2904"/>
        <v>31903.109</v>
      </c>
      <c r="F569" s="42">
        <f t="shared" si="2904"/>
        <v>28014.066999999999</v>
      </c>
      <c r="G569" s="42"/>
      <c r="H569" s="42">
        <f t="shared" si="2827"/>
        <v>97707.231999999989</v>
      </c>
      <c r="I569" s="532"/>
      <c r="J569" s="532"/>
      <c r="K569" s="532"/>
      <c r="L569" s="42">
        <f t="shared" si="2623"/>
        <v>19902.451068575618</v>
      </c>
      <c r="M569" s="42">
        <f t="shared" si="2822"/>
        <v>17495.361768767805</v>
      </c>
      <c r="N569" s="42">
        <f t="shared" si="2822"/>
        <v>24641.940139391889</v>
      </c>
      <c r="O569" s="42">
        <f t="shared" si="2822"/>
        <v>26364.238600960787</v>
      </c>
      <c r="P569" s="42"/>
      <c r="Q569" s="42">
        <f t="shared" si="2626"/>
        <v>88403.991577696099</v>
      </c>
      <c r="R569" s="27"/>
      <c r="S569" s="27"/>
      <c r="T569" s="51">
        <f t="shared" si="2627"/>
        <v>1.0006157839905212</v>
      </c>
      <c r="U569" s="51">
        <f t="shared" si="2628"/>
        <v>0.97740253893525308</v>
      </c>
      <c r="V569" s="51">
        <f t="shared" si="2629"/>
        <v>0.77239933385150294</v>
      </c>
      <c r="W569" s="51">
        <f t="shared" si="2630"/>
        <v>0.94110714452709732</v>
      </c>
      <c r="X569" s="532"/>
      <c r="Y569" s="51">
        <f t="shared" si="2631"/>
        <v>0.90478452585470959</v>
      </c>
      <c r="AA569" s="231">
        <f t="shared" si="2632"/>
        <v>119832.78688417681</v>
      </c>
      <c r="AB569" s="231">
        <f t="shared" si="2823"/>
        <v>89213.866754116825</v>
      </c>
      <c r="AC569" s="231">
        <f t="shared" si="2823"/>
        <v>3411.1451887400694</v>
      </c>
      <c r="AD569" s="277">
        <f t="shared" si="2823"/>
        <v>1.6277856047081845</v>
      </c>
      <c r="AE569" s="23"/>
      <c r="AF569" s="42">
        <f t="shared" si="2824"/>
        <v>18108.099999999999</v>
      </c>
      <c r="AI569" s="267">
        <f t="shared" si="2657"/>
        <v>166.08518908779226</v>
      </c>
      <c r="AJ569" s="267">
        <f t="shared" si="2658"/>
        <v>196.10585669363414</v>
      </c>
      <c r="AK569" s="267">
        <f t="shared" si="2634"/>
        <v>7.2239493706492048</v>
      </c>
      <c r="AL569" s="51">
        <f t="shared" si="2659"/>
        <v>16.196382696041315</v>
      </c>
      <c r="AO569" s="371">
        <f t="shared" si="2660"/>
        <v>4.8820136611624694</v>
      </c>
      <c r="AP569" s="371">
        <f t="shared" si="2667"/>
        <v>5.395774929451461</v>
      </c>
      <c r="AR569" s="26">
        <f t="shared" si="2828"/>
        <v>0.90036869122376351</v>
      </c>
      <c r="AS569" s="26">
        <f t="shared" si="2829"/>
        <v>0.99357136252482825</v>
      </c>
      <c r="AT569" s="26">
        <f t="shared" si="2830"/>
        <v>0.58386364422587433</v>
      </c>
      <c r="AU569" s="26">
        <f t="shared" si="2831"/>
        <v>0.83562963376708288</v>
      </c>
      <c r="AV569" s="26"/>
      <c r="AW569" s="26">
        <f t="shared" si="2832"/>
        <v>0.56051564168402945</v>
      </c>
      <c r="AZ569" s="371">
        <f t="shared" si="2833"/>
        <v>6.617634477619232</v>
      </c>
      <c r="BA569" s="371">
        <f t="shared" si="2834"/>
        <v>4.926738131229496</v>
      </c>
      <c r="BB569" s="371">
        <f t="shared" si="2835"/>
        <v>0.18837675894986608</v>
      </c>
      <c r="BC569" s="371">
        <f t="shared" si="2836"/>
        <v>8.9892678122397413E-5</v>
      </c>
      <c r="BE569" s="242"/>
      <c r="BF569" s="242"/>
      <c r="BG569" s="242"/>
      <c r="BH569" s="242"/>
      <c r="BI569" s="258">
        <f>[11]Residential_Total_LMDI_UtilAdj!AG83</f>
        <v>0.8319897330600613</v>
      </c>
      <c r="BJ569" s="258">
        <f>[10]Total_Commercial_LMDI_UtilAdj!AG83</f>
        <v>1.1028455118578073</v>
      </c>
      <c r="BK569" s="258">
        <f>[12]Industrial_Total_LMDI_UtilAdj!AG83</f>
        <v>0.86132745778074404</v>
      </c>
      <c r="BL569" s="258">
        <f t="shared" si="2639"/>
        <v>0.78878605088930354</v>
      </c>
      <c r="BM569" s="532"/>
      <c r="BO569" s="51">
        <f>[11]Residential_Total_LMDI_UtilAdj!AE83</f>
        <v>1.1685708525881704</v>
      </c>
      <c r="BP569" s="258">
        <f>[10]Total_Commercial_LMDI_UtilAdj!AE83</f>
        <v>0.98162977844426724</v>
      </c>
      <c r="BQ569" s="258">
        <f>[12]Industrial_Total_LMDI_UtilAdj!AE83</f>
        <v>0.71065301239293455</v>
      </c>
      <c r="BR569" s="258">
        <f t="shared" si="2640"/>
        <v>1.0593869311265907</v>
      </c>
      <c r="CA569" s="412">
        <f t="shared" si="2837"/>
        <v>2.2774333111141853</v>
      </c>
      <c r="CB569" s="412">
        <f t="shared" si="2838"/>
        <v>0.56203357257660791</v>
      </c>
      <c r="CC569" s="412">
        <f t="shared" si="2839"/>
        <v>0.56051564168402945</v>
      </c>
      <c r="CD569" s="83">
        <f t="shared" si="2840"/>
        <v>0.71328461038302504</v>
      </c>
      <c r="CE569" s="83">
        <f t="shared" si="2841"/>
        <v>0.94792700279325559</v>
      </c>
      <c r="CF569" s="83">
        <f t="shared" si="2842"/>
        <v>0.8695878652454011</v>
      </c>
      <c r="CG569" s="411">
        <f t="shared" si="2843"/>
        <v>1.2765391322184714</v>
      </c>
      <c r="CH569" s="411">
        <f t="shared" si="2663"/>
        <v>1.2765369937717514</v>
      </c>
      <c r="CI569" s="9"/>
      <c r="CJ569" s="84">
        <f t="shared" si="2844"/>
        <v>0.67614174285893602</v>
      </c>
      <c r="CK569" s="26"/>
      <c r="CL569" s="87">
        <f t="shared" si="2845"/>
        <v>0.43646026970946394</v>
      </c>
      <c r="CM569" s="87">
        <f t="shared" si="2846"/>
        <v>5.5209510202722603E-4</v>
      </c>
      <c r="CN569" s="92">
        <f t="shared" si="2847"/>
        <v>1</v>
      </c>
      <c r="CO569" s="92">
        <f t="shared" si="2848"/>
        <v>1</v>
      </c>
      <c r="CP569" s="5">
        <f t="shared" si="2849"/>
        <v>1</v>
      </c>
      <c r="CQ569" s="91">
        <f t="shared" si="2850"/>
        <v>1</v>
      </c>
      <c r="CR569" s="37">
        <f t="shared" si="2851"/>
        <v>1.2765391322184714</v>
      </c>
      <c r="CS569" s="485">
        <f t="shared" si="2852"/>
        <v>0.67614174285893602</v>
      </c>
      <c r="CT569" s="84">
        <f t="shared" si="2853"/>
        <v>0.78582326539056935</v>
      </c>
      <c r="CU569" s="205"/>
      <c r="CV569" s="244"/>
      <c r="CW569" s="5"/>
      <c r="CX569" s="26">
        <f t="shared" si="2668"/>
        <v>0.22513068373257605</v>
      </c>
      <c r="CY569" s="26">
        <f t="shared" si="2669"/>
        <v>0.19790239622145978</v>
      </c>
      <c r="CZ569" s="26">
        <f t="shared" si="2670"/>
        <v>0.2787423927316075</v>
      </c>
      <c r="DA569" s="26">
        <f t="shared" si="2664"/>
        <v>0.29822452731435667</v>
      </c>
      <c r="DB569" s="26"/>
      <c r="DC569" s="485">
        <f t="shared" si="2854"/>
        <v>1</v>
      </c>
      <c r="DE569" s="26">
        <f t="shared" si="2855"/>
        <v>0.22625063209989127</v>
      </c>
      <c r="DF569" s="26">
        <f t="shared" si="2856"/>
        <v>0.19821543065872513</v>
      </c>
      <c r="DG569" s="26">
        <f t="shared" si="2857"/>
        <v>0.27926643224409908</v>
      </c>
      <c r="DH569" s="26">
        <f t="shared" si="2858"/>
        <v>0.29626083826837901</v>
      </c>
      <c r="DI569" s="26"/>
      <c r="DJ569" s="26">
        <f t="shared" si="2859"/>
        <v>0.99999333327109452</v>
      </c>
      <c r="DK569" s="26"/>
      <c r="DL569" s="242">
        <f t="shared" si="2860"/>
        <v>0.22625214046157602</v>
      </c>
      <c r="DM569" s="242">
        <f t="shared" si="2861"/>
        <v>0.19821675211607601</v>
      </c>
      <c r="DN569" s="242">
        <f t="shared" si="2862"/>
        <v>0.27926829405010739</v>
      </c>
      <c r="DO569" s="242">
        <f t="shared" si="2863"/>
        <v>0.29626281337224053</v>
      </c>
      <c r="DP569" s="26"/>
      <c r="DQ569" s="26">
        <f t="shared" si="2864"/>
        <v>1</v>
      </c>
      <c r="DR569" s="26"/>
      <c r="DS569" s="26"/>
      <c r="DT569" s="26">
        <f t="shared" si="2865"/>
        <v>-2.4337041853505516E-2</v>
      </c>
      <c r="DU569" s="26">
        <f t="shared" si="2866"/>
        <v>-1.6580896026062521E-2</v>
      </c>
      <c r="DV569" s="26">
        <f t="shared" si="2867"/>
        <v>-3.4225338064459966E-2</v>
      </c>
      <c r="DW569" s="26">
        <f t="shared" si="2868"/>
        <v>-1.1638866945740074E-2</v>
      </c>
      <c r="DX569" s="26"/>
      <c r="DZ569" s="26">
        <f t="shared" si="2869"/>
        <v>0.9784367495893429</v>
      </c>
      <c r="EA569" s="26">
        <f t="shared" si="2870"/>
        <v>0.65335384076835246</v>
      </c>
      <c r="EB569" s="26">
        <f t="shared" si="2871"/>
        <v>0.78582326539056935</v>
      </c>
      <c r="ED569" s="26">
        <f t="shared" si="2872"/>
        <v>-1.3218844690132124E-2</v>
      </c>
      <c r="EE569" s="26">
        <f t="shared" si="2873"/>
        <v>-1.4218724680297027E-2</v>
      </c>
      <c r="EF569" s="26">
        <f t="shared" si="2874"/>
        <v>2.8305871198256102E-3</v>
      </c>
      <c r="EG569" s="26">
        <f t="shared" si="2875"/>
        <v>-2.7732346670484181E-3</v>
      </c>
      <c r="EH569" s="26"/>
      <c r="EJ569" s="26">
        <f t="shared" si="2876"/>
        <v>0.99417672696719761</v>
      </c>
      <c r="EK569" s="26">
        <f t="shared" si="2877"/>
        <v>0.60455795052704264</v>
      </c>
      <c r="EL569" s="26">
        <f t="shared" si="2878"/>
        <v>0.71328461038302504</v>
      </c>
      <c r="EM569" s="26">
        <v>0.83328366884709393</v>
      </c>
      <c r="EO569" s="26">
        <f t="shared" si="2879"/>
        <v>-5.9565073496874454E-3</v>
      </c>
      <c r="EP569" s="26">
        <f t="shared" si="2880"/>
        <v>-1.4073115596819142E-2</v>
      </c>
      <c r="EQ569" s="26">
        <f t="shared" si="2881"/>
        <v>-1.4186876453441197E-2</v>
      </c>
      <c r="ER569" s="26">
        <f t="shared" si="2882"/>
        <v>-9.3092821655977719E-3</v>
      </c>
      <c r="EU569" s="26">
        <f t="shared" si="2883"/>
        <v>0.98920158729302976</v>
      </c>
      <c r="EV569" s="26">
        <f t="shared" si="2884"/>
        <v>0.72936567156554277</v>
      </c>
      <c r="EW569" s="26">
        <f t="shared" si="2885"/>
        <v>0.8695878652454011</v>
      </c>
      <c r="EX569" s="26"/>
      <c r="EY569" s="26">
        <f t="shared" si="2886"/>
        <v>-1.6635649768369606E-2</v>
      </c>
      <c r="EZ569" s="26">
        <f t="shared" si="2887"/>
        <v>-6.234857080439412E-4</v>
      </c>
      <c r="FA569" s="26">
        <f t="shared" si="2888"/>
        <v>-1.9053301818049349E-2</v>
      </c>
      <c r="FB569" s="26">
        <f t="shared" si="2889"/>
        <v>-2.329584780142808E-3</v>
      </c>
      <c r="FC569" s="26"/>
      <c r="FD569" s="26"/>
      <c r="FE569" s="26">
        <f t="shared" si="2890"/>
        <v>0.99015024066929713</v>
      </c>
      <c r="FF569" s="26">
        <f t="shared" si="2891"/>
        <v>0.95278408627538402</v>
      </c>
      <c r="FG569" s="26">
        <f t="shared" si="2825"/>
        <v>0.94792700279325559</v>
      </c>
      <c r="FI569" s="366">
        <f>[11]Residential_Total_LMDI_UtilAdj!AF83</f>
        <v>0.92607757552124381</v>
      </c>
      <c r="FJ569" s="366">
        <f>[10]Total_Commercial_LMDI_UtilAdj!AF83</f>
        <v>0.91777592421162335</v>
      </c>
      <c r="FK569" s="366">
        <f>[12]Industrial_Total_LMDI_UtilAdj!AF83</f>
        <v>0.95386739633984863</v>
      </c>
      <c r="FL569" s="253">
        <v>1</v>
      </c>
      <c r="FM569" s="253"/>
      <c r="FN569" s="485">
        <f t="shared" si="2892"/>
        <v>-1.7448847354476582E-3</v>
      </c>
      <c r="FO569" s="485">
        <f t="shared" si="2893"/>
        <v>-1.884294721198918E-3</v>
      </c>
      <c r="FP569" s="485">
        <f t="shared" si="2894"/>
        <v>-9.8506816468502318E-4</v>
      </c>
      <c r="FQ569" s="485">
        <f t="shared" si="2895"/>
        <v>0</v>
      </c>
      <c r="FS569" s="26">
        <f t="shared" si="2896"/>
        <v>0.99895716314089078</v>
      </c>
      <c r="FT569" s="26">
        <f t="shared" si="2897"/>
        <v>0.94017660666261704</v>
      </c>
      <c r="FU569" s="279">
        <f t="shared" si="2898"/>
        <v>0.95331679566662553</v>
      </c>
      <c r="FV569" s="242"/>
      <c r="FW569" s="26">
        <f t="shared" si="2899"/>
        <v>2.2774333111141853</v>
      </c>
      <c r="FY569" s="8">
        <f t="shared" si="2903"/>
        <v>68</v>
      </c>
      <c r="FZ569" s="485" t="b">
        <f t="shared" si="2900"/>
        <v>0</v>
      </c>
    </row>
    <row r="570" spans="1:182" s="485" customFormat="1" x14ac:dyDescent="0.2">
      <c r="C570" s="42"/>
      <c r="D570" s="42"/>
      <c r="E570" s="42"/>
      <c r="F570" s="42"/>
      <c r="G570" s="42"/>
      <c r="H570" s="42"/>
      <c r="I570" s="498"/>
      <c r="J570" s="498"/>
      <c r="K570" s="525"/>
      <c r="L570" s="42"/>
      <c r="M570" s="42"/>
      <c r="N570" s="42"/>
      <c r="O570" s="42"/>
      <c r="P570" s="42"/>
      <c r="Q570" s="42"/>
      <c r="R570" s="27"/>
      <c r="S570" s="27"/>
      <c r="T570" s="51"/>
      <c r="U570" s="51"/>
      <c r="V570" s="51"/>
      <c r="W570" s="51"/>
      <c r="X570" s="498"/>
      <c r="Y570" s="51"/>
      <c r="AA570" s="231"/>
      <c r="AB570" s="231"/>
      <c r="AC570" s="231"/>
      <c r="AD570" s="277"/>
      <c r="AE570" s="23"/>
      <c r="AF570" s="42"/>
      <c r="AI570" s="267"/>
      <c r="AJ570" s="267"/>
      <c r="AK570" s="267"/>
      <c r="AL570" s="51"/>
      <c r="AO570" s="371"/>
      <c r="AP570" s="371"/>
      <c r="AR570" s="26"/>
      <c r="AS570" s="26"/>
      <c r="AT570" s="26"/>
      <c r="AU570" s="26"/>
      <c r="AV570" s="26"/>
      <c r="AW570" s="26"/>
      <c r="AZ570" s="371"/>
      <c r="BA570" s="371"/>
      <c r="BB570" s="371"/>
      <c r="BC570" s="371"/>
      <c r="BE570" s="242"/>
      <c r="BF570" s="242"/>
      <c r="BG570" s="242"/>
      <c r="BH570" s="242"/>
      <c r="BI570" s="258"/>
      <c r="BJ570" s="258"/>
      <c r="BK570" s="258"/>
      <c r="BL570" s="258"/>
      <c r="BM570" s="498"/>
      <c r="BO570" s="258"/>
      <c r="BP570" s="258"/>
      <c r="BQ570" s="258"/>
      <c r="BR570" s="258"/>
      <c r="CA570" s="412"/>
      <c r="CB570" s="412"/>
      <c r="CC570" s="412"/>
      <c r="CD570" s="83"/>
      <c r="CE570" s="83"/>
      <c r="CF570" s="83"/>
      <c r="CG570" s="411"/>
      <c r="CH570" s="411"/>
      <c r="CI570" s="9"/>
      <c r="CJ570" s="84"/>
      <c r="CK570" s="26"/>
      <c r="CL570" s="87"/>
      <c r="CM570" s="87"/>
      <c r="CN570" s="92"/>
      <c r="CO570" s="92"/>
      <c r="CP570" s="5"/>
      <c r="CQ570" s="5"/>
      <c r="CR570" s="37"/>
      <c r="CT570" s="84"/>
      <c r="CU570" s="205"/>
      <c r="CV570" s="244"/>
      <c r="CW570" s="5"/>
      <c r="CX570" s="26"/>
      <c r="CY570" s="26"/>
      <c r="CZ570" s="26"/>
      <c r="DA570" s="26"/>
      <c r="DB570" s="26"/>
      <c r="DE570" s="26"/>
      <c r="DF570" s="26"/>
      <c r="DG570" s="26"/>
      <c r="DH570" s="26"/>
      <c r="DI570" s="26"/>
      <c r="DJ570" s="26"/>
      <c r="DK570" s="26"/>
      <c r="DL570" s="242"/>
      <c r="DM570" s="242"/>
      <c r="DN570" s="242"/>
      <c r="DO570" s="242"/>
      <c r="DP570" s="26"/>
      <c r="DQ570" s="26"/>
      <c r="DR570" s="26"/>
      <c r="DS570" s="26"/>
      <c r="DT570" s="26"/>
      <c r="DU570" s="26"/>
      <c r="DV570" s="26"/>
      <c r="DW570" s="26"/>
      <c r="DX570" s="26"/>
      <c r="DZ570" s="26"/>
      <c r="EA570" s="26"/>
      <c r="EB570" s="26"/>
      <c r="ED570" s="26"/>
      <c r="EE570" s="26"/>
      <c r="EF570" s="26"/>
      <c r="EG570" s="26"/>
      <c r="EH570" s="26"/>
      <c r="EJ570" s="26"/>
      <c r="EK570" s="26"/>
      <c r="EL570" s="26"/>
      <c r="EM570" s="26"/>
      <c r="EO570" s="26"/>
      <c r="EP570" s="26"/>
      <c r="EQ570" s="26"/>
      <c r="ER570" s="26"/>
      <c r="EU570" s="26"/>
      <c r="EV570" s="26"/>
      <c r="EW570" s="26"/>
      <c r="EX570" s="26"/>
      <c r="EY570" s="26"/>
      <c r="EZ570" s="26"/>
      <c r="FA570" s="26"/>
      <c r="FB570" s="26"/>
      <c r="FC570" s="26"/>
      <c r="FD570" s="26"/>
      <c r="FE570" s="26"/>
      <c r="FF570" s="26"/>
      <c r="FG570" s="26"/>
      <c r="FI570" s="366"/>
      <c r="FJ570" s="366"/>
      <c r="FK570" s="366"/>
      <c r="FL570" s="253"/>
      <c r="FM570" s="253"/>
      <c r="FS570" s="26"/>
      <c r="FT570" s="26"/>
      <c r="FU570" s="279"/>
      <c r="FV570" s="242"/>
      <c r="FW570" s="26"/>
      <c r="FY570" s="5"/>
    </row>
    <row r="571" spans="1:182" x14ac:dyDescent="0.2">
      <c r="B571" s="364"/>
      <c r="C571" s="42"/>
      <c r="D571" s="42"/>
      <c r="E571" s="42"/>
      <c r="F571" s="42"/>
      <c r="G571" s="42"/>
      <c r="H571" s="42"/>
      <c r="I571" s="364"/>
      <c r="J571" s="364"/>
      <c r="K571" s="525"/>
      <c r="L571" s="42"/>
      <c r="M571" s="42"/>
      <c r="N571" s="42"/>
      <c r="O571" s="42"/>
      <c r="P571" s="42"/>
      <c r="Q571" s="42"/>
      <c r="R571" s="27"/>
      <c r="S571" s="27"/>
      <c r="T571" s="51"/>
      <c r="U571" s="51"/>
      <c r="V571" s="51"/>
      <c r="W571" s="51"/>
      <c r="X571" s="364"/>
      <c r="Y571" s="51"/>
      <c r="AA571" s="231"/>
      <c r="AB571" s="231"/>
      <c r="AC571" s="231"/>
      <c r="AD571" s="277"/>
      <c r="AE571" s="23"/>
      <c r="AF571" s="42"/>
      <c r="AI571" s="267"/>
      <c r="AJ571" s="267"/>
      <c r="AK571" s="267"/>
      <c r="AL571" s="51"/>
      <c r="AO571" s="34"/>
      <c r="AP571" s="34"/>
      <c r="AR571" s="26"/>
      <c r="AS571" s="26"/>
      <c r="AT571" s="26"/>
      <c r="AU571" s="26"/>
      <c r="AV571" s="26"/>
      <c r="AW571" s="26"/>
      <c r="AZ571" s="34"/>
      <c r="BA571" s="34"/>
      <c r="BB571" s="34"/>
      <c r="BC571" s="34"/>
      <c r="BE571" s="26"/>
      <c r="BF571" s="26"/>
      <c r="BG571" s="26"/>
      <c r="BI571" s="258"/>
      <c r="BJ571" s="258"/>
      <c r="BK571" s="258"/>
      <c r="BL571" s="258"/>
      <c r="BM571" s="364"/>
      <c r="BO571" s="258"/>
      <c r="BP571" s="258"/>
      <c r="BQ571" s="258"/>
      <c r="BR571" s="258"/>
      <c r="CA571" s="83"/>
      <c r="CB571" s="83"/>
      <c r="CC571" s="83"/>
      <c r="CD571" s="83"/>
      <c r="CE571" s="83"/>
      <c r="CF571" s="83"/>
      <c r="CG571" s="84"/>
      <c r="CH571" s="84"/>
      <c r="CI571" s="9"/>
      <c r="CJ571" s="84"/>
      <c r="CK571" s="26"/>
      <c r="CL571" s="87"/>
      <c r="CM571" s="87"/>
      <c r="CN571" s="92"/>
      <c r="CO571" s="92"/>
      <c r="CP571" s="5"/>
      <c r="CQ571" s="5"/>
      <c r="CR571" s="37"/>
      <c r="CT571" s="84"/>
      <c r="CU571" s="205"/>
      <c r="CV571" s="414"/>
      <c r="CW571" s="5"/>
      <c r="CX571" s="26"/>
      <c r="CY571" s="26"/>
      <c r="CZ571" s="26"/>
      <c r="DA571" s="26"/>
      <c r="DB571" s="26"/>
      <c r="DE571" s="26"/>
      <c r="DF571" s="26"/>
      <c r="DG571" s="26"/>
      <c r="DH571" s="26"/>
      <c r="DI571" s="26"/>
      <c r="DJ571" s="26"/>
      <c r="DK571" s="26"/>
      <c r="DL571" s="242"/>
      <c r="DM571" s="242"/>
      <c r="DN571" s="242"/>
      <c r="DO571" s="242"/>
      <c r="DP571" s="26"/>
      <c r="DQ571" s="26"/>
      <c r="DR571" s="26"/>
      <c r="DS571" s="26"/>
      <c r="DT571" s="26"/>
      <c r="DU571" s="26"/>
      <c r="DV571" s="26"/>
      <c r="DW571" s="26"/>
      <c r="DX571" s="26"/>
      <c r="DZ571" s="26"/>
      <c r="EA571" s="26"/>
      <c r="EB571" s="26"/>
      <c r="ED571" s="26"/>
      <c r="EE571" s="26"/>
      <c r="EF571" s="26"/>
      <c r="EG571" s="26"/>
      <c r="EH571" s="26"/>
      <c r="EJ571" s="26"/>
      <c r="EK571" s="26"/>
      <c r="EL571" s="26"/>
      <c r="EM571" s="26"/>
      <c r="EO571" s="26"/>
      <c r="EP571" s="26"/>
      <c r="EQ571" s="26"/>
      <c r="ER571" s="26"/>
      <c r="EU571" s="26"/>
      <c r="EV571" s="26"/>
      <c r="EW571" s="26"/>
      <c r="EX571" s="26"/>
      <c r="EY571" s="26"/>
      <c r="EZ571" s="26"/>
      <c r="FA571" s="26"/>
      <c r="FB571" s="26"/>
      <c r="FC571" s="26"/>
      <c r="FD571" s="26"/>
      <c r="FE571" s="26"/>
      <c r="FF571" s="26"/>
      <c r="FG571" s="26"/>
      <c r="FS571" s="26"/>
      <c r="FT571" s="26"/>
      <c r="FU571" s="26"/>
      <c r="FW571" s="26"/>
      <c r="FY571" s="5"/>
    </row>
    <row r="572" spans="1:182" x14ac:dyDescent="0.2">
      <c r="B572" s="364"/>
      <c r="C572" s="42"/>
      <c r="D572" s="42"/>
      <c r="E572" s="42"/>
      <c r="F572" s="42"/>
      <c r="G572" s="42"/>
      <c r="H572" s="42"/>
      <c r="I572" s="364"/>
      <c r="J572" s="364"/>
      <c r="K572" s="525"/>
      <c r="L572" s="42"/>
      <c r="M572" s="42"/>
      <c r="N572" s="42"/>
      <c r="O572" s="42"/>
      <c r="P572" s="42"/>
      <c r="Q572" s="42"/>
      <c r="R572" s="27"/>
      <c r="S572" s="27"/>
      <c r="T572" s="51"/>
      <c r="U572" s="51"/>
      <c r="V572" s="51"/>
      <c r="W572" s="51"/>
      <c r="X572" s="364"/>
      <c r="Y572" s="51"/>
      <c r="AA572" s="231"/>
      <c r="AB572" s="231"/>
      <c r="AC572" s="231"/>
      <c r="AD572" s="277"/>
      <c r="AE572" s="23"/>
      <c r="AF572" s="42"/>
      <c r="AI572" s="267"/>
      <c r="AJ572" s="267"/>
      <c r="AK572" s="267"/>
      <c r="AL572" s="51"/>
      <c r="AO572" s="34"/>
      <c r="AP572" s="34"/>
      <c r="AR572" s="26"/>
      <c r="AS572" s="26"/>
      <c r="AT572" s="26"/>
      <c r="AU572" s="26"/>
      <c r="AV572" s="26"/>
      <c r="AW572" s="26"/>
      <c r="AZ572" s="34"/>
      <c r="BA572" s="34"/>
      <c r="BB572" s="34"/>
      <c r="BC572" s="34"/>
      <c r="BD572" s="370" t="s">
        <v>110</v>
      </c>
      <c r="BE572" s="242"/>
      <c r="BF572" s="242"/>
      <c r="BG572" s="242"/>
      <c r="BH572" s="242"/>
      <c r="BI572" s="258"/>
      <c r="BJ572" s="258"/>
      <c r="BK572" s="258"/>
      <c r="BL572" s="258"/>
      <c r="BM572" s="364"/>
      <c r="BO572" s="258"/>
      <c r="BP572" s="258"/>
      <c r="BQ572" s="258"/>
      <c r="BR572" s="258"/>
      <c r="CA572" s="83"/>
      <c r="CB572" s="83"/>
      <c r="CC572" s="83"/>
      <c r="CD572" s="83"/>
      <c r="CE572" s="83"/>
      <c r="CF572" s="83"/>
      <c r="CG572" s="84"/>
      <c r="CH572" s="84"/>
      <c r="CI572" s="9"/>
      <c r="CJ572" s="84"/>
      <c r="CK572" s="26"/>
      <c r="CL572" s="87"/>
      <c r="CM572" s="87"/>
      <c r="CN572" s="92"/>
      <c r="CO572" s="92"/>
      <c r="CP572" s="5"/>
      <c r="CQ572" s="5"/>
      <c r="CR572" s="37"/>
      <c r="CT572" s="84"/>
      <c r="CU572" s="205"/>
      <c r="CV572" s="414"/>
      <c r="CW572" s="5"/>
      <c r="CX572" s="26"/>
      <c r="CY572" s="26"/>
      <c r="CZ572" s="26"/>
      <c r="DA572" s="26"/>
      <c r="DB572" s="26"/>
      <c r="DE572" s="26"/>
      <c r="DF572" s="26"/>
      <c r="DG572" s="26"/>
      <c r="DH572" s="26"/>
      <c r="DI572" s="26"/>
      <c r="DJ572" s="26"/>
      <c r="DK572" s="26"/>
      <c r="DL572" s="242"/>
      <c r="DM572" s="242"/>
      <c r="DN572" s="242"/>
      <c r="DO572" s="242"/>
      <c r="DP572" s="26"/>
      <c r="DQ572" s="26"/>
      <c r="DR572" s="26"/>
      <c r="DS572" s="26"/>
      <c r="DT572" s="26"/>
      <c r="DU572" s="26"/>
      <c r="DV572" s="26"/>
      <c r="DW572" s="26"/>
      <c r="DX572" s="26"/>
      <c r="DZ572" s="26"/>
      <c r="EA572" s="26"/>
      <c r="EB572" s="26"/>
      <c r="ED572" s="26"/>
      <c r="EE572" s="26"/>
      <c r="EF572" s="26"/>
      <c r="EG572" s="26"/>
      <c r="EH572" s="26"/>
      <c r="EJ572" s="26"/>
      <c r="EK572" s="26"/>
      <c r="EL572" s="26"/>
      <c r="EM572" s="26"/>
      <c r="EO572" s="26"/>
      <c r="EP572" s="26"/>
      <c r="EQ572" s="26"/>
      <c r="ER572" s="26"/>
      <c r="EU572" s="26"/>
      <c r="EV572" s="26"/>
      <c r="EW572" s="26"/>
      <c r="EX572" s="26"/>
      <c r="EY572" s="26"/>
      <c r="EZ572" s="26"/>
      <c r="FA572" s="26"/>
      <c r="FB572" s="26"/>
      <c r="FC572" s="26"/>
      <c r="FD572" s="26"/>
      <c r="FE572" s="26"/>
      <c r="FF572" s="26"/>
      <c r="FG572" s="26"/>
      <c r="FJ572">
        <f>FJ562/FJ552</f>
        <v>0.96047532446576023</v>
      </c>
      <c r="FS572" s="26"/>
      <c r="FT572" s="26"/>
      <c r="FU572" s="26"/>
      <c r="FW572" s="26"/>
      <c r="FY572" s="5"/>
    </row>
    <row r="573" spans="1:182" x14ac:dyDescent="0.2">
      <c r="C573" s="42"/>
      <c r="L573" s="42"/>
      <c r="M573" s="42"/>
      <c r="N573" s="42"/>
      <c r="O573" s="42"/>
      <c r="P573" s="42"/>
      <c r="Q573" s="42"/>
      <c r="R573" s="27"/>
      <c r="S573" s="27"/>
      <c r="T573" s="364"/>
      <c r="U573" s="364"/>
      <c r="V573" s="364"/>
      <c r="W573" s="364"/>
      <c r="X573" s="364"/>
      <c r="Y573" s="364"/>
      <c r="AA573" s="231"/>
      <c r="AB573" s="231"/>
      <c r="AC573" s="231"/>
      <c r="AD573" s="51"/>
      <c r="AF573" s="42"/>
      <c r="AI573" s="267"/>
      <c r="AJ573" s="267"/>
      <c r="AK573" s="267"/>
      <c r="AL573" s="51"/>
      <c r="AO573" s="34"/>
      <c r="AP573" s="34"/>
      <c r="AR573" s="26"/>
      <c r="AS573" s="26"/>
      <c r="AT573" s="26"/>
      <c r="AU573" s="26"/>
      <c r="AV573" s="26"/>
      <c r="AW573" s="26"/>
      <c r="AZ573" s="34"/>
      <c r="BA573" s="34"/>
      <c r="BB573" s="34"/>
      <c r="BD573" s="370" t="s">
        <v>145</v>
      </c>
      <c r="BE573" s="242"/>
      <c r="BF573" s="242"/>
      <c r="BG573" s="242"/>
      <c r="BH573" s="242"/>
      <c r="BO573" s="259">
        <f>N555/N$154</f>
        <v>1.1408356059446549</v>
      </c>
      <c r="BP573" s="259">
        <f>O555/O$154</f>
        <v>1.3977013295455607</v>
      </c>
      <c r="BQ573" s="3">
        <f>AD555/AD$154</f>
        <v>1.501907961006246</v>
      </c>
      <c r="BR573">
        <f>BL555*BR555*BQ573</f>
        <v>1.3977013295455598</v>
      </c>
      <c r="BV573" t="e">
        <f>BI552*BO552*#REF!</f>
        <v>#REF!</v>
      </c>
      <c r="CU573" s="3"/>
      <c r="CV573" s="80"/>
      <c r="CW573" s="5"/>
      <c r="CX573" s="26"/>
      <c r="CY573" s="26"/>
      <c r="CZ573" s="26"/>
      <c r="DA573" s="26"/>
      <c r="DB573" s="26"/>
      <c r="DE573" s="26"/>
      <c r="DF573" s="26"/>
      <c r="DG573" s="26"/>
      <c r="DH573" s="26"/>
      <c r="DI573" s="26"/>
      <c r="DJ573" s="26"/>
      <c r="DK573" s="26"/>
      <c r="DL573" s="242"/>
      <c r="DM573" s="242"/>
      <c r="DN573" s="242"/>
      <c r="DO573" s="242"/>
      <c r="DP573" s="26"/>
      <c r="DQ573" s="26"/>
      <c r="DR573" s="26"/>
      <c r="DS573" s="26"/>
      <c r="DT573" s="26"/>
      <c r="DU573" s="26"/>
      <c r="DV573" s="26"/>
      <c r="DW573" s="26"/>
      <c r="DX573" s="26"/>
      <c r="DZ573" s="26"/>
      <c r="EA573" s="26"/>
      <c r="EB573" s="26"/>
      <c r="ED573" s="26"/>
      <c r="EE573" s="26"/>
      <c r="EF573" s="26"/>
      <c r="EG573" s="26"/>
      <c r="EH573" s="26"/>
      <c r="EJ573" s="26"/>
      <c r="EK573" s="26"/>
      <c r="EL573" s="26"/>
      <c r="EU573" s="26"/>
      <c r="EV573" s="26"/>
      <c r="EW573" s="26"/>
      <c r="EX573" s="26"/>
      <c r="EY573" s="26"/>
      <c r="EZ573" s="26"/>
      <c r="FA573" s="26"/>
      <c r="FB573" s="26"/>
      <c r="FC573" s="26"/>
      <c r="FD573" s="26"/>
      <c r="FE573" s="26"/>
      <c r="FF573" s="26"/>
      <c r="FG573" s="26"/>
      <c r="FS573" s="26"/>
      <c r="FT573" s="26"/>
      <c r="FU573" s="26"/>
    </row>
    <row r="574" spans="1:182" x14ac:dyDescent="0.2">
      <c r="A574" t="s">
        <v>123</v>
      </c>
      <c r="B574" s="364">
        <f>Base_year</f>
        <v>1985</v>
      </c>
      <c r="C574" s="42">
        <v>1</v>
      </c>
      <c r="D574" s="364"/>
      <c r="E574" s="364"/>
      <c r="F574" s="364"/>
      <c r="G574" s="364"/>
      <c r="H574" s="364"/>
      <c r="I574" s="42"/>
      <c r="J574" s="42"/>
      <c r="K574" s="42"/>
      <c r="L574" s="42">
        <f t="shared" ref="L574:Q574" si="2905">INDEX(L501:L562,Base_row,1)</f>
        <v>16019.580999999998</v>
      </c>
      <c r="M574" s="42">
        <f t="shared" si="2905"/>
        <v>11481.60288615133</v>
      </c>
      <c r="N574" s="42">
        <f t="shared" si="2905"/>
        <v>22369.546373966452</v>
      </c>
      <c r="O574" s="42">
        <f t="shared" si="2905"/>
        <v>19382.250271602712</v>
      </c>
      <c r="P574" s="42">
        <f t="shared" si="2905"/>
        <v>0</v>
      </c>
      <c r="Q574" s="42">
        <f t="shared" si="2905"/>
        <v>69252.980531720488</v>
      </c>
      <c r="R574" s="27"/>
      <c r="S574" s="27"/>
      <c r="T574" s="364"/>
      <c r="U574" s="364"/>
      <c r="V574" s="364"/>
      <c r="W574" s="364"/>
      <c r="X574" s="364"/>
      <c r="Y574" s="364"/>
      <c r="AA574" s="42">
        <f t="shared" ref="AA574:AF574" si="2906">INDEX(AA501:AA562,Base_row,1)</f>
        <v>86844.16267424557</v>
      </c>
      <c r="AB574" s="42">
        <f t="shared" si="2906"/>
        <v>58171.601888383011</v>
      </c>
      <c r="AC574" s="42">
        <f t="shared" si="2906"/>
        <v>1807.9812295819006</v>
      </c>
      <c r="AD574" s="42">
        <f t="shared" si="2906"/>
        <v>1</v>
      </c>
      <c r="AE574" s="42">
        <f t="shared" si="2906"/>
        <v>0</v>
      </c>
      <c r="AF574" s="42">
        <f t="shared" si="2906"/>
        <v>7951.1</v>
      </c>
      <c r="AI574" s="267">
        <f>INDEX(AI501:AI562,Base_row,1)</f>
        <v>184.46353222484061</v>
      </c>
      <c r="AJ574" s="267">
        <f>INDEX(AJ501:AJ562,Base_row,1)</f>
        <v>197.37470713255755</v>
      </c>
      <c r="AK574" s="267">
        <f>INDEX(AK501:AK562,Base_row,1)</f>
        <v>12.372665162646326</v>
      </c>
      <c r="AL574" s="51">
        <f>INDEX(AL501:AL562,Base_row,1)</f>
        <v>19.382250271602711</v>
      </c>
      <c r="AO574" s="34">
        <f>INDEX(AO501:AO562,Base_row,1)</f>
        <v>8.7098615954673555</v>
      </c>
      <c r="AP574" s="34">
        <f>INDEX(AP501:AP562,Base_row,1)</f>
        <v>9.600940373030145</v>
      </c>
      <c r="AR574" s="26">
        <f>AI574/AI$154</f>
        <v>1</v>
      </c>
      <c r="AS574" s="26">
        <f>AJ574/AJ$154</f>
        <v>1</v>
      </c>
      <c r="AT574" s="26">
        <f>AK574/AK$154</f>
        <v>1</v>
      </c>
      <c r="AU574" s="26">
        <f>AL574/AL$154</f>
        <v>1</v>
      </c>
      <c r="AV574" s="26"/>
      <c r="AW574" s="26">
        <f>AO574/AO$154</f>
        <v>1</v>
      </c>
      <c r="AZ574" s="34"/>
      <c r="BA574" s="34"/>
      <c r="BB574" s="34"/>
      <c r="BO574" s="259">
        <f>L558/L$154</f>
        <v>1.2894798559338101</v>
      </c>
      <c r="BP574" s="259">
        <f>O558/O$154</f>
        <v>1.4368445064906123</v>
      </c>
      <c r="BQ574" s="3">
        <f>AD558/AD$154</f>
        <v>1.6071949045529643</v>
      </c>
      <c r="BR574">
        <f>BL558*BR558*BQ574</f>
        <v>1.436844506490611</v>
      </c>
      <c r="CA574" s="370" t="s">
        <v>1702</v>
      </c>
      <c r="CU574" s="3"/>
      <c r="CV574" s="80"/>
      <c r="CW574" s="5"/>
      <c r="CX574" s="26">
        <f t="shared" ref="CX574:DC576" si="2907">CX144</f>
        <v>0.24398300348259405</v>
      </c>
      <c r="CY574" s="26">
        <f t="shared" si="2907"/>
        <v>0.20209659763907023</v>
      </c>
      <c r="CZ574" s="26">
        <f t="shared" si="2907"/>
        <v>0.2620152793698135</v>
      </c>
      <c r="DA574" s="26">
        <f t="shared" si="2907"/>
        <v>0.29190511950852222</v>
      </c>
      <c r="DB574" s="26">
        <f t="shared" si="2907"/>
        <v>0</v>
      </c>
      <c r="DC574" s="26">
        <f t="shared" si="2907"/>
        <v>1</v>
      </c>
      <c r="DE574" s="26"/>
      <c r="DF574" s="26"/>
      <c r="DG574" s="26"/>
      <c r="DH574" s="26"/>
      <c r="DI574" s="26"/>
      <c r="DJ574" s="26"/>
      <c r="DK574" s="26"/>
      <c r="DL574" s="242">
        <f t="shared" ref="DL574:DO577" si="2908">DL143</f>
        <v>0.23418739975123642</v>
      </c>
      <c r="DM574" s="242">
        <f t="shared" si="2908"/>
        <v>0.19325409786801076</v>
      </c>
      <c r="DN574" s="242">
        <f t="shared" si="2908"/>
        <v>0.27861387837800283</v>
      </c>
      <c r="DO574" s="242">
        <f t="shared" si="2908"/>
        <v>0.29394462400275001</v>
      </c>
      <c r="DP574" s="26"/>
      <c r="DQ574" s="26"/>
      <c r="DR574" s="26"/>
      <c r="DS574" s="26"/>
      <c r="DT574" s="26"/>
      <c r="DU574" s="26"/>
      <c r="DV574" s="26"/>
      <c r="DW574" s="26"/>
      <c r="DX574" s="26"/>
      <c r="DZ574" s="26"/>
      <c r="EA574" s="26">
        <f>INDEX(EA501:EA562,Base_row,1)</f>
        <v>0.83142593194109993</v>
      </c>
      <c r="EB574" s="26"/>
      <c r="ED574" s="26"/>
      <c r="EE574" s="26"/>
      <c r="EF574" s="26"/>
      <c r="EG574" s="26"/>
      <c r="EH574" s="26"/>
      <c r="EJ574" s="26">
        <f>INDEX(EJ501:EJ562,Base_row,1)</f>
        <v>0.98782760613345</v>
      </c>
      <c r="EK574" s="26">
        <f>INDEX(EK501:EK562,Base_row,1)</f>
        <v>0.84756903727728328</v>
      </c>
      <c r="EL574" s="26"/>
      <c r="EU574" s="26">
        <f>INDEX(EU501:EU562,Base_row,1)</f>
        <v>0.97004431667794333</v>
      </c>
      <c r="EV574" s="26">
        <f>INDEX(EV501:EV562,Base_row,1)</f>
        <v>0.83874867706406286</v>
      </c>
      <c r="EW574" s="26"/>
      <c r="EX574" s="26"/>
      <c r="EY574" s="26"/>
      <c r="EZ574" s="26"/>
      <c r="FA574" s="26"/>
      <c r="FB574" s="26"/>
      <c r="FC574" s="26"/>
      <c r="FD574" s="26"/>
      <c r="FE574" s="26">
        <f>INDEX(FE501:FE562,Base_row,1)</f>
        <v>0.98954861685718609</v>
      </c>
      <c r="FF574" s="26">
        <f>INDEX(FF501:FF562,Base_row,1)</f>
        <v>1.0051239003296837</v>
      </c>
      <c r="FG574" s="26"/>
      <c r="FS574" s="26">
        <f>INDEX(FS501:FS562,Base_row,1)</f>
        <v>0.99956379398938067</v>
      </c>
      <c r="FT574" s="26">
        <f>INDEX(FT501:FT562,Base_row,1)</f>
        <v>0.9862163458529859</v>
      </c>
      <c r="FU574" s="26"/>
    </row>
    <row r="575" spans="1:182" x14ac:dyDescent="0.2">
      <c r="A575" t="s">
        <v>169</v>
      </c>
      <c r="B575" s="364">
        <f>Base_year2</f>
        <v>1996</v>
      </c>
      <c r="C575" s="42">
        <v>1</v>
      </c>
      <c r="D575" s="364"/>
      <c r="E575" s="364"/>
      <c r="F575" s="364"/>
      <c r="G575" s="364"/>
      <c r="H575" s="364"/>
      <c r="I575" s="42"/>
      <c r="J575" s="42"/>
      <c r="K575" s="42"/>
      <c r="M575" s="42"/>
      <c r="N575" s="42"/>
      <c r="O575" s="42"/>
      <c r="P575" s="42"/>
      <c r="Q575" s="42"/>
      <c r="R575" s="27"/>
      <c r="S575" s="27"/>
      <c r="T575" s="364"/>
      <c r="U575" s="364"/>
      <c r="V575" s="364"/>
      <c r="W575" s="364"/>
      <c r="X575" s="364"/>
      <c r="Y575" s="364"/>
      <c r="AA575" s="23"/>
      <c r="AB575" s="23"/>
      <c r="AC575" s="23"/>
      <c r="AD575" s="26"/>
      <c r="AF575" s="27"/>
      <c r="AI575" s="34"/>
      <c r="AJ575" s="34"/>
      <c r="AK575" s="34"/>
      <c r="AL575" s="26"/>
      <c r="AN575" s="3"/>
      <c r="AO575" s="34"/>
      <c r="AR575" s="26">
        <f>INDEX(AR501:AR562,base_row2,1)</f>
        <v>1.0574814674793735</v>
      </c>
      <c r="AS575" s="26">
        <f>INDEX(AS501:AS562,base_row2,1)</f>
        <v>1.112152440035606</v>
      </c>
      <c r="AT575" s="26">
        <f>INDEX(AT501:AT562,base_row2,1)</f>
        <v>0.91615419368469742</v>
      </c>
      <c r="AU575" s="26">
        <f>INDEX(AU501:AU562,base_row2,1)</f>
        <v>0.94382686978797159</v>
      </c>
      <c r="AV575" s="26"/>
      <c r="AW575" s="26">
        <f>INDEX(AW501:AW562,base_row2,1)</f>
        <v>0.88847172741527713</v>
      </c>
      <c r="AZ575" s="34"/>
      <c r="BA575" s="34"/>
      <c r="BB575" s="34"/>
      <c r="BD575" s="370" t="s">
        <v>1705</v>
      </c>
      <c r="BE575" s="242"/>
      <c r="BF575" s="242"/>
      <c r="BG575" s="242"/>
      <c r="BH575" s="242"/>
      <c r="BN575" s="259" t="e">
        <f>J559/#REF!</f>
        <v>#REF!</v>
      </c>
      <c r="BO575" s="259">
        <f>N559/N$154</f>
        <v>1.1696099352041351</v>
      </c>
      <c r="BP575" s="3">
        <f>AC559/AC$154</f>
        <v>1.8250355190537264</v>
      </c>
      <c r="BQ575">
        <f>BK559*BQ559*BP575</f>
        <v>1.1908709350022024</v>
      </c>
      <c r="BR575">
        <f>BL559*BR559*BQ575</f>
        <v>1.0530361293544637</v>
      </c>
      <c r="CA575" s="242">
        <f t="shared" ref="CA575:CD577" si="2909">CA144</f>
        <v>1.9127919407377594</v>
      </c>
      <c r="CB575" s="242">
        <f t="shared" si="2909"/>
        <v>0.64338996023532247</v>
      </c>
      <c r="CC575" s="242">
        <f t="shared" si="2909"/>
        <v>0.65218668749390007</v>
      </c>
      <c r="CD575" s="26">
        <f t="shared" si="2909"/>
        <v>0.77516572401549089</v>
      </c>
      <c r="CE575" s="26">
        <f>INDEX(CE501:CE562,base_row2,1)</f>
        <v>1.0133809644951108</v>
      </c>
      <c r="CF575" s="26">
        <f>INDEX(CF501:CF562,base_row2,1)</f>
        <v>0.97656888967979238</v>
      </c>
      <c r="CG575" s="26">
        <f>INDEX(CR501:CR562,base_row2,1)</f>
        <v>1.2326709806280833</v>
      </c>
      <c r="CH575" s="26">
        <f>INDEX(CH501:CH562,base_row2,1)</f>
        <v>1.2326705756195857</v>
      </c>
      <c r="CI575" s="26"/>
      <c r="CJ575" s="26">
        <f>INDEX(CJ501:CJ562,base_row2,1)</f>
        <v>0.91230787519425149</v>
      </c>
      <c r="CP575" s="413" t="s">
        <v>1703</v>
      </c>
      <c r="CQ575" s="413" t="s">
        <v>1704</v>
      </c>
      <c r="CT575" s="413" t="s">
        <v>1703</v>
      </c>
      <c r="CU575" s="3"/>
      <c r="CV575" s="80"/>
      <c r="CW575" s="5"/>
      <c r="CX575" s="26">
        <f t="shared" si="2907"/>
        <v>0.24730737455548601</v>
      </c>
      <c r="CY575" s="26">
        <f t="shared" si="2907"/>
        <v>0.19924261490222431</v>
      </c>
      <c r="CZ575" s="26">
        <f t="shared" si="2907"/>
        <v>0.26453035120188106</v>
      </c>
      <c r="DA575" s="26">
        <f t="shared" si="2907"/>
        <v>0.28891965934040847</v>
      </c>
      <c r="DB575" s="26">
        <f t="shared" si="2907"/>
        <v>0</v>
      </c>
      <c r="DC575" s="26">
        <f t="shared" si="2907"/>
        <v>0.99999999999999978</v>
      </c>
      <c r="DE575" s="26"/>
      <c r="DF575" s="26"/>
      <c r="DG575" s="26"/>
      <c r="DH575" s="26"/>
      <c r="DI575" s="26"/>
      <c r="DJ575" s="26"/>
      <c r="DK575" s="26"/>
      <c r="DL575" s="242">
        <f t="shared" si="2908"/>
        <v>0.24032848959847791</v>
      </c>
      <c r="DM575" s="242">
        <f t="shared" si="2908"/>
        <v>0.19878589060841237</v>
      </c>
      <c r="DN575" s="242">
        <f t="shared" si="2908"/>
        <v>0.26870099887713006</v>
      </c>
      <c r="DO575" s="242">
        <f t="shared" si="2908"/>
        <v>0.29218462091597974</v>
      </c>
      <c r="DP575" s="26"/>
      <c r="DQ575" s="26"/>
      <c r="DR575" s="26"/>
      <c r="DS575" s="26"/>
      <c r="DT575" s="26">
        <v>-1.3764419303596612E-3</v>
      </c>
      <c r="DU575" s="26">
        <v>-2.4059571119773942E-3</v>
      </c>
      <c r="DV575" s="26">
        <v>-1.3742014352989265E-2</v>
      </c>
      <c r="DW575" s="26">
        <v>2.6065307443558501E-3</v>
      </c>
      <c r="DX575" s="26"/>
      <c r="DZ575" s="26"/>
      <c r="EA575" s="26"/>
      <c r="EB575" s="26"/>
      <c r="ED575" s="26">
        <v>-2.6996284006505063E-2</v>
      </c>
      <c r="EE575" s="26">
        <v>-2.290210832879978E-2</v>
      </c>
      <c r="EF575" s="26">
        <v>1.154962278973674E-2</v>
      </c>
      <c r="EG575" s="26">
        <v>-1.3582256648764706E-2</v>
      </c>
      <c r="EH575" s="26"/>
      <c r="EJ575" s="26"/>
      <c r="EK575" s="26"/>
      <c r="EL575" s="26"/>
      <c r="EU575" s="26"/>
      <c r="EV575" s="26"/>
      <c r="EW575" s="26"/>
      <c r="EX575" s="26"/>
      <c r="EY575" s="26"/>
      <c r="EZ575" s="26"/>
      <c r="FA575" s="26"/>
      <c r="FB575" s="26"/>
      <c r="FC575" s="26"/>
      <c r="FD575" s="26"/>
      <c r="FE575" s="26"/>
      <c r="FF575" s="26"/>
      <c r="FG575" s="26"/>
    </row>
    <row r="576" spans="1:182" x14ac:dyDescent="0.2">
      <c r="BE576" s="242"/>
      <c r="BF576" s="242"/>
      <c r="BG576" s="242"/>
      <c r="BH576" s="242"/>
      <c r="BJ576" s="242"/>
      <c r="CA576" s="242">
        <f t="shared" si="2909"/>
        <v>1.9618417577442113</v>
      </c>
      <c r="CB576" s="242">
        <f t="shared" si="2909"/>
        <v>0.65117384306584092</v>
      </c>
      <c r="CC576" s="242">
        <f t="shared" si="2909"/>
        <v>0.6513576021074291</v>
      </c>
      <c r="CD576" s="26">
        <f t="shared" si="2909"/>
        <v>0.76510155833535243</v>
      </c>
      <c r="CP576" s="556"/>
      <c r="CQ576" s="556"/>
      <c r="CR576" s="556"/>
      <c r="CS576" s="393"/>
      <c r="CT576" s="393"/>
      <c r="CU576" s="393"/>
      <c r="CV576" s="393"/>
      <c r="CX576" s="26">
        <f t="shared" si="2907"/>
        <v>0.24277900270902744</v>
      </c>
      <c r="CY576" s="26">
        <f t="shared" si="2907"/>
        <v>0.19940046830598979</v>
      </c>
      <c r="CZ576" s="26">
        <f t="shared" si="2907"/>
        <v>0.26977269047456198</v>
      </c>
      <c r="DA576" s="26">
        <f t="shared" si="2907"/>
        <v>0.28804783851042065</v>
      </c>
      <c r="DB576" s="26">
        <f t="shared" si="2907"/>
        <v>0</v>
      </c>
      <c r="DC576" s="26">
        <f t="shared" si="2907"/>
        <v>0.99999999999999978</v>
      </c>
      <c r="DL576" s="242">
        <f t="shared" si="2908"/>
        <v>0.24564431181448135</v>
      </c>
      <c r="DM576" s="242">
        <f t="shared" si="2908"/>
        <v>0.20066856983553491</v>
      </c>
      <c r="DN576" s="242">
        <f t="shared" si="2908"/>
        <v>0.26327389112520194</v>
      </c>
      <c r="DO576" s="242">
        <f t="shared" si="2908"/>
        <v>0.29041322722478186</v>
      </c>
    </row>
    <row r="577" spans="57:119" x14ac:dyDescent="0.2">
      <c r="CA577" s="242">
        <f t="shared" si="2909"/>
        <v>1.9922652211643672</v>
      </c>
      <c r="CB577" s="242">
        <f t="shared" si="2909"/>
        <v>0.63684643846431588</v>
      </c>
      <c r="CC577" s="242">
        <f t="shared" si="2909"/>
        <v>0.63820229399780359</v>
      </c>
      <c r="CD577" s="26">
        <f t="shared" si="2909"/>
        <v>0.7553799920975629</v>
      </c>
      <c r="CE577" s="26">
        <f>CE145</f>
        <v>0.9753556348709842</v>
      </c>
      <c r="CF577" s="367" t="s">
        <v>1075</v>
      </c>
      <c r="CH577" s="26">
        <f>CE562</f>
        <v>0.9752100728507388</v>
      </c>
      <c r="CO577">
        <v>2000</v>
      </c>
      <c r="CP577" s="26">
        <f t="shared" ref="CP577:CP588" si="2910">CE135</f>
        <v>0.98827976084576652</v>
      </c>
      <c r="CQ577" s="26">
        <f t="shared" ref="CQ577:CQ588" si="2911">CF135</f>
        <v>0.96038829115866708</v>
      </c>
      <c r="CR577" s="93">
        <f>CP577*CQ577</f>
        <v>0.94913231070536186</v>
      </c>
      <c r="CS577">
        <f>CU577*CV577*CT577</f>
        <v>0.94913231074211368</v>
      </c>
      <c r="CT577" s="26">
        <f>CE552</f>
        <v>0.98847034322137617</v>
      </c>
      <c r="CU577" s="26">
        <f>CF552</f>
        <v>0.96270511776711021</v>
      </c>
      <c r="CV577" s="26">
        <f t="shared" ref="CV577:CV587" si="2912">FU552</f>
        <v>0.99740107896938024</v>
      </c>
      <c r="DL577" s="242">
        <f t="shared" si="2908"/>
        <v>0.24504008071681024</v>
      </c>
      <c r="DM577" s="242">
        <f t="shared" si="2908"/>
        <v>0.19932467584894248</v>
      </c>
      <c r="DN577" s="242">
        <f t="shared" si="2908"/>
        <v>0.26714716271174727</v>
      </c>
      <c r="DO577" s="242">
        <f t="shared" si="2908"/>
        <v>0.28848808072250004</v>
      </c>
    </row>
    <row r="578" spans="57:119" x14ac:dyDescent="0.2">
      <c r="BF578" s="485"/>
      <c r="BG578" s="485"/>
      <c r="BH578" s="485"/>
      <c r="CE578" s="26">
        <f>CF145</f>
        <v>0.87284685173209864</v>
      </c>
      <c r="CH578" s="26">
        <f>CF562</f>
        <v>0.89492822779759096</v>
      </c>
      <c r="CO578" s="369">
        <f>CO577+1</f>
        <v>2001</v>
      </c>
      <c r="CP578" s="26">
        <f t="shared" si="2910"/>
        <v>0.98143360526658574</v>
      </c>
      <c r="CQ578" s="26">
        <f t="shared" si="2911"/>
        <v>0.95015664870815209</v>
      </c>
      <c r="CR578" s="93">
        <f t="shared" ref="CR578:CR585" si="2913">CP578*CQ578</f>
        <v>0.93251566530965846</v>
      </c>
      <c r="CS578" s="369">
        <f t="shared" ref="CS578:CS585" si="2914">CU578*CV578*CT578</f>
        <v>0.93251566534971964</v>
      </c>
      <c r="CT578" s="26">
        <f t="shared" ref="CT578:CU578" si="2915">CE553</f>
        <v>0.98161711731372159</v>
      </c>
      <c r="CU578" s="26">
        <f t="shared" si="2915"/>
        <v>0.95808526489237311</v>
      </c>
      <c r="CV578" s="26">
        <f t="shared" si="2912"/>
        <v>0.99153911766125757</v>
      </c>
    </row>
    <row r="579" spans="57:119" ht="18.75" customHeight="1" x14ac:dyDescent="0.2">
      <c r="BH579" s="457"/>
      <c r="BI579" s="460" t="s">
        <v>1761</v>
      </c>
      <c r="BJ579" s="460"/>
      <c r="BK579" s="460"/>
      <c r="BL579" s="460"/>
      <c r="CA579">
        <f>CA569*CB569</f>
        <v>1.2799939801504789</v>
      </c>
      <c r="CE579">
        <v>1</v>
      </c>
      <c r="CH579" s="26">
        <f>FU562</f>
        <v>0.97547167226750664</v>
      </c>
      <c r="CO579" s="369">
        <f t="shared" ref="CO579:CO585" si="2916">CO578+1</f>
        <v>2002</v>
      </c>
      <c r="CP579" s="26">
        <f t="shared" si="2910"/>
        <v>0.99490146292990278</v>
      </c>
      <c r="CQ579" s="26">
        <f t="shared" si="2911"/>
        <v>0.93148265594790947</v>
      </c>
      <c r="CR579" s="93">
        <f t="shared" si="2913"/>
        <v>0.92673345709640642</v>
      </c>
      <c r="CS579" s="369">
        <f t="shared" si="2914"/>
        <v>0.92673345714859201</v>
      </c>
      <c r="CT579" s="26">
        <f t="shared" ref="CT579:CU579" si="2917">CE554</f>
        <v>0.99498829641766173</v>
      </c>
      <c r="CU579" s="26">
        <f t="shared" si="2917"/>
        <v>0.9391225676147873</v>
      </c>
      <c r="CV579" s="26">
        <f t="shared" si="2912"/>
        <v>0.99177827987914224</v>
      </c>
      <c r="DL579" s="26"/>
      <c r="DM579" s="26"/>
      <c r="DN579" s="26"/>
      <c r="DO579" s="26"/>
    </row>
    <row r="580" spans="57:119" x14ac:dyDescent="0.2">
      <c r="BE580" s="370" t="s">
        <v>1759</v>
      </c>
      <c r="BI580" s="242">
        <f>BI145*BO145</f>
        <v>1.0479010897698278</v>
      </c>
      <c r="BJ580" s="242">
        <f>BJ145*BP145</f>
        <v>1.0504194974592849</v>
      </c>
      <c r="BK580" s="242">
        <f>BK145*BQ145</f>
        <v>0.63495608016881078</v>
      </c>
      <c r="BL580" s="242">
        <f>BL145*BR145</f>
        <v>0.86506897948523853</v>
      </c>
      <c r="CE580" s="368">
        <f>CE577*CE578*CE579</f>
        <v>0.85133609521630094</v>
      </c>
      <c r="CH580">
        <f>CH577*CH578*CH579</f>
        <v>0.85133609535124866</v>
      </c>
      <c r="CO580" s="369">
        <f t="shared" si="2916"/>
        <v>2003</v>
      </c>
      <c r="CP580" s="26">
        <f t="shared" si="2910"/>
        <v>0.98571729622301807</v>
      </c>
      <c r="CQ580" s="26">
        <f t="shared" si="2911"/>
        <v>0.92599008075323841</v>
      </c>
      <c r="CR580" s="93">
        <f t="shared" si="2913"/>
        <v>0.91276443872941637</v>
      </c>
      <c r="CS580" s="369">
        <f t="shared" si="2914"/>
        <v>0.91276443881115166</v>
      </c>
      <c r="CT580" s="26">
        <f t="shared" ref="CT580:CU580" si="2918">CE555</f>
        <v>0.98579954543601989</v>
      </c>
      <c r="CU580" s="26">
        <f t="shared" si="2918"/>
        <v>0.93657848059804805</v>
      </c>
      <c r="CV580" s="26">
        <f t="shared" si="2912"/>
        <v>0.98861210346795603</v>
      </c>
      <c r="DL580" s="26"/>
      <c r="DM580" s="26"/>
      <c r="DN580" s="26"/>
      <c r="DO580" s="26"/>
    </row>
    <row r="581" spans="57:119" x14ac:dyDescent="0.2">
      <c r="BI581" s="242"/>
      <c r="BJ581" s="242"/>
      <c r="BK581" s="242"/>
      <c r="BL581" s="242"/>
      <c r="CO581" s="369">
        <f t="shared" si="2916"/>
        <v>2004</v>
      </c>
      <c r="CP581" s="26">
        <f t="shared" si="2910"/>
        <v>0.97651755267924367</v>
      </c>
      <c r="CQ581" s="26">
        <f t="shared" si="2911"/>
        <v>0.91806717506565561</v>
      </c>
      <c r="CR581" s="93">
        <f t="shared" si="2913"/>
        <v>0.89650871099026075</v>
      </c>
      <c r="CS581" s="369">
        <f t="shared" si="2914"/>
        <v>0.89650871107230334</v>
      </c>
      <c r="CT581" s="26">
        <f t="shared" ref="CT581:CU581" si="2919">CE556</f>
        <v>0.97661151140567826</v>
      </c>
      <c r="CU581" s="26">
        <f t="shared" si="2919"/>
        <v>0.92768330660397191</v>
      </c>
      <c r="CV581" s="26">
        <f t="shared" si="2912"/>
        <v>0.98953904028990525</v>
      </c>
      <c r="DL581" s="26"/>
      <c r="DM581" s="26"/>
      <c r="DN581" s="26"/>
      <c r="DO581" s="26"/>
    </row>
    <row r="582" spans="57:119" x14ac:dyDescent="0.2">
      <c r="BE582" s="370" t="s">
        <v>1760</v>
      </c>
      <c r="BI582" s="242">
        <f>BI562*BO562*FI562</f>
        <v>1.0479010897698284</v>
      </c>
      <c r="BJ582" s="242">
        <f t="shared" ref="BJ582:BL582" si="2920">BJ562*BP562*FJ562</f>
        <v>1.0504194974592862</v>
      </c>
      <c r="BK582" s="242">
        <f t="shared" si="2920"/>
        <v>0.63495608051967911</v>
      </c>
      <c r="BL582" s="242">
        <f t="shared" si="2920"/>
        <v>0.86506897948523853</v>
      </c>
      <c r="CO582" s="369">
        <f t="shared" si="2916"/>
        <v>2005</v>
      </c>
      <c r="CP582" s="26">
        <f t="shared" si="2910"/>
        <v>0.98585181294833246</v>
      </c>
      <c r="CQ582" s="26">
        <f t="shared" si="2911"/>
        <v>0.90224630190241462</v>
      </c>
      <c r="CR582" s="93">
        <f t="shared" si="2913"/>
        <v>0.88948115245642401</v>
      </c>
      <c r="CS582" s="369">
        <f t="shared" si="2914"/>
        <v>0.88948115254073301</v>
      </c>
      <c r="CT582" s="26">
        <f t="shared" ref="CT582:CU582" si="2921">CE557</f>
        <v>0.98589677945801824</v>
      </c>
      <c r="CU582" s="26">
        <f t="shared" si="2921"/>
        <v>0.91477838735171668</v>
      </c>
      <c r="CV582" s="26">
        <f t="shared" si="2912"/>
        <v>0.9862554288890012</v>
      </c>
      <c r="DL582" s="26"/>
      <c r="DM582" s="26"/>
      <c r="DN582" s="26"/>
      <c r="DO582" s="26"/>
    </row>
    <row r="583" spans="57:119" x14ac:dyDescent="0.2">
      <c r="CO583" s="369">
        <f t="shared" si="2916"/>
        <v>2006</v>
      </c>
      <c r="CP583" s="26">
        <f t="shared" si="2910"/>
        <v>0.96842219646222261</v>
      </c>
      <c r="CQ583" s="26">
        <f t="shared" si="2911"/>
        <v>0.88916098186422132</v>
      </c>
      <c r="CR583" s="93">
        <f t="shared" si="2913"/>
        <v>0.8610832310654557</v>
      </c>
      <c r="CS583" s="369">
        <f t="shared" si="2914"/>
        <v>0.86108323115142948</v>
      </c>
      <c r="CT583" s="26">
        <f t="shared" ref="CT583:CU583" si="2922">CE558</f>
        <v>0.96827221623659077</v>
      </c>
      <c r="CU583" s="26">
        <f t="shared" si="2922"/>
        <v>0.90467854199897368</v>
      </c>
      <c r="CV583" s="26">
        <f t="shared" si="2912"/>
        <v>0.98299967003026245</v>
      </c>
      <c r="DL583" s="26"/>
      <c r="DM583" s="26"/>
      <c r="DN583" s="26"/>
      <c r="DO583" s="26"/>
    </row>
    <row r="584" spans="57:119" x14ac:dyDescent="0.2">
      <c r="CO584" s="369">
        <f t="shared" si="2916"/>
        <v>2007</v>
      </c>
      <c r="CP584" s="26">
        <f t="shared" si="2910"/>
        <v>0.97699160903034266</v>
      </c>
      <c r="CQ584" s="26">
        <f t="shared" si="2911"/>
        <v>0.88538010280796753</v>
      </c>
      <c r="CR584" s="93">
        <f t="shared" si="2913"/>
        <v>0.86500893124580636</v>
      </c>
      <c r="CS584" s="369">
        <f t="shared" si="2914"/>
        <v>0.86500893133738277</v>
      </c>
      <c r="CT584" s="26">
        <f t="shared" ref="CT584:CU584" si="2923">CE559</f>
        <v>0.97682752174974408</v>
      </c>
      <c r="CU584" s="26">
        <f t="shared" si="2923"/>
        <v>0.90144302524218523</v>
      </c>
      <c r="CV584" s="26">
        <f t="shared" si="2912"/>
        <v>0.98234586553742953</v>
      </c>
      <c r="DL584" s="26"/>
      <c r="DM584" s="26"/>
      <c r="DN584" s="26"/>
      <c r="DO584" s="26"/>
    </row>
    <row r="585" spans="57:119" ht="14.25" x14ac:dyDescent="0.2">
      <c r="BE585" s="485"/>
      <c r="BF585" s="485"/>
      <c r="BG585" s="485"/>
      <c r="BH585" s="457"/>
      <c r="BI585" s="540"/>
      <c r="BJ585" s="540"/>
      <c r="BK585" s="540"/>
      <c r="BL585" s="540"/>
      <c r="CO585" s="369">
        <f t="shared" si="2916"/>
        <v>2008</v>
      </c>
      <c r="CP585" s="26">
        <f t="shared" si="2910"/>
        <v>0.976797812126037</v>
      </c>
      <c r="CQ585" s="26">
        <f t="shared" si="2911"/>
        <v>0.88312638257372422</v>
      </c>
      <c r="CR585" s="93">
        <f t="shared" si="2913"/>
        <v>0.86263591832879538</v>
      </c>
      <c r="CS585" s="369">
        <f t="shared" si="2914"/>
        <v>0.86263591842332044</v>
      </c>
      <c r="CT585" s="26">
        <f t="shared" ref="CT585:CU585" si="2924">CE560</f>
        <v>0.97662394667064223</v>
      </c>
      <c r="CU585" s="26">
        <f t="shared" si="2924"/>
        <v>0.89987016208120407</v>
      </c>
      <c r="CV585" s="26">
        <f t="shared" si="2912"/>
        <v>0.98156783084119448</v>
      </c>
      <c r="DL585" s="26"/>
      <c r="DM585" s="26"/>
      <c r="DN585" s="26"/>
      <c r="DO585" s="26"/>
    </row>
    <row r="586" spans="57:119" ht="14.25" x14ac:dyDescent="0.2">
      <c r="BE586" s="485"/>
      <c r="BF586" s="485"/>
      <c r="BG586" s="485"/>
      <c r="BH586" s="457"/>
      <c r="BI586" s="460" t="s">
        <v>2212</v>
      </c>
      <c r="BJ586" s="460"/>
      <c r="BK586" s="460"/>
      <c r="BL586" s="460"/>
      <c r="CO586" s="369">
        <f t="shared" ref="CO586:CO587" si="2925">CO585+1</f>
        <v>2009</v>
      </c>
      <c r="CP586" s="26">
        <f t="shared" si="2910"/>
        <v>0.96352596446155847</v>
      </c>
      <c r="CQ586" s="26">
        <f t="shared" si="2911"/>
        <v>0.8732016928621954</v>
      </c>
      <c r="CR586" s="93">
        <f t="shared" ref="CR586:CR587" si="2926">CP586*CQ586</f>
        <v>0.84135250328451239</v>
      </c>
      <c r="CS586" s="369">
        <f t="shared" ref="CS586:CS587" si="2927">CU586*CV586*CT586</f>
        <v>0.84135250341831502</v>
      </c>
      <c r="CT586" s="26">
        <f>CE561</f>
        <v>0.96335596485432828</v>
      </c>
      <c r="CU586" s="26">
        <f>CF561</f>
        <v>0.89411490812249172</v>
      </c>
      <c r="CV586" s="26">
        <f t="shared" si="2912"/>
        <v>0.97678248680064528</v>
      </c>
      <c r="DL586" s="26"/>
      <c r="DM586" s="26"/>
      <c r="DN586" s="26"/>
      <c r="DO586" s="26"/>
    </row>
    <row r="587" spans="57:119" x14ac:dyDescent="0.2">
      <c r="BE587" s="370" t="s">
        <v>1759</v>
      </c>
      <c r="BF587" s="485"/>
      <c r="BG587" s="485"/>
      <c r="BH587" s="485"/>
      <c r="BI587" s="242">
        <f>BI152*BO152</f>
        <v>0.90036869122376184</v>
      </c>
      <c r="BJ587" s="242">
        <f>BJ152*BP152</f>
        <v>0.99357136252482825</v>
      </c>
      <c r="BK587" s="242">
        <f>BK152*BQ152</f>
        <v>0.58386695701067293</v>
      </c>
      <c r="BL587" s="242">
        <f>BL152*BR152</f>
        <v>0.83562963376708199</v>
      </c>
      <c r="CO587" s="369">
        <f t="shared" si="2925"/>
        <v>2010</v>
      </c>
      <c r="CP587" s="26">
        <f t="shared" si="2910"/>
        <v>0.9753556348709842</v>
      </c>
      <c r="CQ587" s="26">
        <f t="shared" si="2911"/>
        <v>0.87284685173209864</v>
      </c>
      <c r="CR587" s="93">
        <f t="shared" si="2926"/>
        <v>0.85133609521630094</v>
      </c>
      <c r="CS587" s="369">
        <f t="shared" si="2927"/>
        <v>0.85133609535124877</v>
      </c>
      <c r="CT587" s="26">
        <f>CE562</f>
        <v>0.9752100728507388</v>
      </c>
      <c r="CU587" s="26">
        <f>CF562</f>
        <v>0.89492822779759096</v>
      </c>
      <c r="CV587" s="26">
        <f t="shared" si="2912"/>
        <v>0.97547167226750664</v>
      </c>
      <c r="DL587" s="26"/>
      <c r="DM587" s="26"/>
      <c r="DN587" s="26"/>
      <c r="DO587" s="26"/>
    </row>
    <row r="588" spans="57:119" x14ac:dyDescent="0.2">
      <c r="BE588" s="485"/>
      <c r="BF588" s="485"/>
      <c r="BG588" s="485"/>
      <c r="BH588" s="485"/>
      <c r="BI588" s="242"/>
      <c r="BJ588" s="242"/>
      <c r="BK588" s="242"/>
      <c r="BL588" s="242"/>
      <c r="CO588" s="369">
        <f t="shared" ref="CO588" si="2928">CO587+1</f>
        <v>2011</v>
      </c>
      <c r="CP588" s="26">
        <f t="shared" si="2910"/>
        <v>0.97312090784393679</v>
      </c>
      <c r="CQ588" s="26">
        <f t="shared" si="2911"/>
        <v>0.86821395573978899</v>
      </c>
      <c r="CR588" s="93">
        <f t="shared" ref="CR588" si="2929">CP588*CQ588</f>
        <v>0.84487715281227904</v>
      </c>
      <c r="CS588" s="369">
        <f t="shared" ref="CS588" si="2930">CU588*CV588*CT588</f>
        <v>0.84487715295997268</v>
      </c>
      <c r="CT588" s="26">
        <f t="shared" ref="CT588" si="2931">CE563</f>
        <v>0.9730085510301083</v>
      </c>
      <c r="CU588" s="26">
        <f t="shared" ref="CU588" si="2932">CF563</f>
        <v>0.89285619892431778</v>
      </c>
      <c r="CV588" s="26">
        <f t="shared" ref="CV588" si="2933">FU563</f>
        <v>0.97251294524345411</v>
      </c>
      <c r="DL588" s="26"/>
      <c r="DM588" s="26"/>
      <c r="DN588" s="26"/>
      <c r="DO588" s="26"/>
    </row>
    <row r="589" spans="57:119" x14ac:dyDescent="0.2">
      <c r="BE589" s="370" t="s">
        <v>1760</v>
      </c>
      <c r="BF589" s="485"/>
      <c r="BG589" s="485"/>
      <c r="BH589" s="485"/>
      <c r="BI589" s="242">
        <f>BI569*BO569*FI569</f>
        <v>0.90036869122376395</v>
      </c>
      <c r="BJ589" s="242">
        <f t="shared" ref="BJ589" si="2934">BJ569*BP569*FJ569</f>
        <v>0.9935713625248298</v>
      </c>
      <c r="BK589" s="242">
        <f t="shared" ref="BK589" si="2935">BK569*BQ569*FK569</f>
        <v>0.58386695735521466</v>
      </c>
      <c r="BL589" s="242">
        <f t="shared" ref="BL589" si="2936">BL569*BR569*FL569</f>
        <v>0.83562963376708199</v>
      </c>
      <c r="DL589" s="26"/>
      <c r="DM589" s="26"/>
      <c r="DN589" s="26"/>
      <c r="DO589" s="26"/>
    </row>
    <row r="590" spans="57:119" x14ac:dyDescent="0.2">
      <c r="DL590" s="26"/>
      <c r="DM590" s="26"/>
      <c r="DN590" s="26"/>
      <c r="DO590" s="26"/>
    </row>
    <row r="591" spans="57:119" x14ac:dyDescent="0.2">
      <c r="DL591" s="26"/>
      <c r="DM591" s="26"/>
      <c r="DN591" s="26"/>
      <c r="DO591" s="26"/>
    </row>
    <row r="592" spans="57:119" x14ac:dyDescent="0.2">
      <c r="DL592" s="26"/>
      <c r="DM592" s="26"/>
      <c r="DN592" s="26"/>
      <c r="DO592" s="26"/>
    </row>
    <row r="593" spans="2:119" x14ac:dyDescent="0.2">
      <c r="DL593" s="26"/>
      <c r="DM593" s="26"/>
      <c r="DN593" s="26"/>
      <c r="DO593" s="26"/>
    </row>
    <row r="594" spans="2:119" ht="15.75" x14ac:dyDescent="0.25">
      <c r="C594" s="370" t="s">
        <v>1757</v>
      </c>
      <c r="BH594" s="417" t="s">
        <v>1758</v>
      </c>
      <c r="DL594" s="26"/>
      <c r="DM594" s="26"/>
      <c r="DN594" s="26"/>
      <c r="DO594" s="26"/>
    </row>
    <row r="595" spans="2:119" x14ac:dyDescent="0.2">
      <c r="DL595" s="26"/>
      <c r="DM595" s="26"/>
      <c r="DN595" s="26"/>
      <c r="DO595" s="26"/>
    </row>
    <row r="596" spans="2:119" x14ac:dyDescent="0.2">
      <c r="C596" s="6" t="s">
        <v>1721</v>
      </c>
      <c r="L596" s="6" t="s">
        <v>1098</v>
      </c>
      <c r="DL596" s="26"/>
      <c r="DM596" s="26"/>
      <c r="DN596" s="26"/>
      <c r="DO596" s="26"/>
    </row>
    <row r="597" spans="2:119" ht="25.5" x14ac:dyDescent="0.2">
      <c r="BI597" s="293" t="s">
        <v>97</v>
      </c>
      <c r="BJ597" s="293" t="s">
        <v>104</v>
      </c>
      <c r="BK597" s="293" t="s">
        <v>105</v>
      </c>
      <c r="BL597" s="293" t="s">
        <v>106</v>
      </c>
      <c r="BM597" s="293" t="s">
        <v>1087</v>
      </c>
      <c r="BN597" s="387" t="s">
        <v>1089</v>
      </c>
      <c r="DL597" s="26"/>
      <c r="DM597" s="26"/>
      <c r="DN597" s="26"/>
      <c r="DO597" s="26"/>
    </row>
    <row r="598" spans="2:119" x14ac:dyDescent="0.2">
      <c r="B598">
        <v>1970</v>
      </c>
      <c r="C598" s="242">
        <f>C105/$H105</f>
        <v>0.20299492926733359</v>
      </c>
      <c r="D598" s="242">
        <f>D105/$H105</f>
        <v>0.12307386483888429</v>
      </c>
      <c r="E598" s="242">
        <f>E105/$H105</f>
        <v>0.43655017950043573</v>
      </c>
      <c r="F598" s="242">
        <f>F105/$H105</f>
        <v>0.23737924217539697</v>
      </c>
      <c r="L598" s="23">
        <f t="shared" ref="L598:P600" si="2937">L143-L225</f>
        <v>10068.123137234126</v>
      </c>
      <c r="M598" s="23">
        <f t="shared" si="2937"/>
        <v>9393.010954536283</v>
      </c>
      <c r="N598" s="23">
        <f t="shared" si="2937"/>
        <v>7596.2506531548643</v>
      </c>
      <c r="O598" s="23">
        <f t="shared" si="2937"/>
        <v>0</v>
      </c>
      <c r="P598" s="23">
        <f t="shared" si="2937"/>
        <v>-27057.384744925272</v>
      </c>
      <c r="AA598" s="23"/>
      <c r="BH598" t="s">
        <v>1088</v>
      </c>
      <c r="DL598" s="26"/>
      <c r="DM598" s="26"/>
      <c r="DN598" s="26"/>
      <c r="DO598" s="26"/>
    </row>
    <row r="599" spans="2:119" x14ac:dyDescent="0.2">
      <c r="B599">
        <v>1985</v>
      </c>
      <c r="C599" s="242">
        <f>C120/$H120</f>
        <v>0.21015163413002108</v>
      </c>
      <c r="D599" s="242">
        <f>D120/$H120</f>
        <v>0.15001617755956989</v>
      </c>
      <c r="E599" s="242">
        <f>E120/$H120</f>
        <v>0.37672513583503814</v>
      </c>
      <c r="F599" s="242">
        <f>F120/$H120</f>
        <v>0.26315818294342613</v>
      </c>
      <c r="L599" s="23">
        <f t="shared" si="2937"/>
        <v>9788.1381020123263</v>
      </c>
      <c r="M599" s="23">
        <f t="shared" si="2937"/>
        <v>9082.7824487184189</v>
      </c>
      <c r="N599" s="23">
        <f t="shared" si="2937"/>
        <v>6412.3065794832291</v>
      </c>
      <c r="O599" s="23">
        <f t="shared" si="2937"/>
        <v>0</v>
      </c>
      <c r="P599" s="23">
        <f t="shared" si="2937"/>
        <v>-25283.227130213974</v>
      </c>
      <c r="BH599" s="369" t="s">
        <v>178</v>
      </c>
      <c r="BI599" s="386">
        <f>(BI202/BI187)^(1/15)-1</f>
        <v>-2.4219553349986378E-2</v>
      </c>
      <c r="BJ599" s="386">
        <f>(BJ202/BJ187)^(1/15)-1</f>
        <v>-1.1829895008990343E-2</v>
      </c>
      <c r="BK599" s="386">
        <f>(BK202/BK187)^(1/15)-1</f>
        <v>-2.3591295780015509E-2</v>
      </c>
      <c r="BL599" s="386">
        <f>(BL202/BL187)^(1/15)-1</f>
        <v>-1.1723018692266329E-2</v>
      </c>
      <c r="BM599" s="386">
        <f>(BM202/BM187)^(1/15)-1</f>
        <v>-3.9176038182536788E-3</v>
      </c>
      <c r="BN599" s="386">
        <f>(CF202/CF187)^(1/15)-1</f>
        <v>-1.5112015626461139E-2</v>
      </c>
      <c r="DL599" s="26"/>
      <c r="DM599" s="26"/>
      <c r="DN599" s="26"/>
      <c r="DO599" s="26"/>
    </row>
    <row r="600" spans="2:119" x14ac:dyDescent="0.2">
      <c r="B600">
        <v>2017</v>
      </c>
      <c r="C600" s="242">
        <f>C152/$H146</f>
        <v>0.20537073370532283</v>
      </c>
      <c r="D600" s="242">
        <f>D152/$H146</f>
        <v>0.18481993088896195</v>
      </c>
      <c r="E600" s="242">
        <f>E152/$H146</f>
        <v>0.32940663817311905</v>
      </c>
      <c r="F600" s="242">
        <f>F152/$H146</f>
        <v>0.28925142160992884</v>
      </c>
      <c r="L600" s="23">
        <f t="shared" si="2937"/>
        <v>10321.503184880385</v>
      </c>
      <c r="M600" s="23">
        <f t="shared" si="2937"/>
        <v>9208.1088540000947</v>
      </c>
      <c r="N600" s="23">
        <f t="shared" si="2937"/>
        <v>6646.4496547095841</v>
      </c>
      <c r="O600" s="23">
        <f t="shared" si="2937"/>
        <v>0</v>
      </c>
      <c r="P600" s="23">
        <f t="shared" si="2937"/>
        <v>-26176.061693590062</v>
      </c>
      <c r="BH600" s="369" t="s">
        <v>239</v>
      </c>
      <c r="BI600" s="386">
        <f>(BI120/BI105)^(1/15)-1</f>
        <v>-1.4297747053510945E-2</v>
      </c>
      <c r="BJ600" s="386">
        <f>(BJ120/BJ105)^(1/15)-1</f>
        <v>2.4170761662520857E-3</v>
      </c>
      <c r="BK600" s="386">
        <f>(BK120/BK105)^(1/15)-1</f>
        <v>-1.8388591132897036E-2</v>
      </c>
      <c r="BL600" s="386">
        <f>(BL120/BL105)^(1/15)-1</f>
        <v>-1.1723018692266329E-2</v>
      </c>
      <c r="BM600" s="386"/>
      <c r="BN600" s="386">
        <f>(CF120/CF105)^(1/15)-1</f>
        <v>-1.2614753321989913E-2</v>
      </c>
      <c r="DL600" s="26"/>
      <c r="DM600" s="26"/>
      <c r="DN600" s="26"/>
      <c r="DO600" s="26"/>
    </row>
    <row r="601" spans="2:119" x14ac:dyDescent="0.2">
      <c r="BH601" s="369" t="s">
        <v>1086</v>
      </c>
      <c r="BI601" s="386">
        <f>(BI537/BI522)^(1/15)-1</f>
        <v>-1.2706013010940542E-2</v>
      </c>
      <c r="BJ601" s="386">
        <f t="shared" ref="BJ601:BL601" si="2938">(BJ537/BJ522)^(1/15)-1</f>
        <v>4.1773506743223443E-3</v>
      </c>
      <c r="BK601" s="386">
        <f t="shared" si="2938"/>
        <v>-1.7449453813054516E-2</v>
      </c>
      <c r="BL601" s="386">
        <f t="shared" si="2938"/>
        <v>-1.1723018692266329E-2</v>
      </c>
      <c r="BM601" s="386"/>
      <c r="DL601" s="26"/>
      <c r="DM601" s="26"/>
      <c r="DN601" s="26"/>
      <c r="DO601" s="26"/>
    </row>
    <row r="602" spans="2:119" x14ac:dyDescent="0.2">
      <c r="BI602" s="386"/>
      <c r="BJ602" s="386"/>
      <c r="BK602" s="386"/>
      <c r="BL602" s="386"/>
      <c r="BM602" s="386"/>
      <c r="DL602" s="26"/>
      <c r="DM602" s="26"/>
      <c r="DN602" s="26"/>
      <c r="DO602" s="26"/>
    </row>
    <row r="603" spans="2:119" x14ac:dyDescent="0.2">
      <c r="L603" s="23">
        <f>L305</f>
        <v>4710.8189999999995</v>
      </c>
      <c r="M603" s="23">
        <f t="shared" ref="M603:P603" si="2939">M305</f>
        <v>4394.9367969280001</v>
      </c>
      <c r="N603" s="23">
        <f t="shared" si="2939"/>
        <v>3554.2429403648594</v>
      </c>
      <c r="O603" s="23">
        <f t="shared" si="2939"/>
        <v>1E-3</v>
      </c>
      <c r="P603" s="23">
        <f t="shared" si="2939"/>
        <v>0</v>
      </c>
      <c r="BH603" s="370" t="s">
        <v>1094</v>
      </c>
      <c r="BI603" s="386"/>
      <c r="BJ603" s="386"/>
      <c r="BK603" s="386"/>
      <c r="BL603" s="386"/>
      <c r="BM603" s="386"/>
      <c r="DL603" s="26"/>
      <c r="DM603" s="26"/>
      <c r="DN603" s="26"/>
      <c r="DO603" s="26"/>
    </row>
    <row r="604" spans="2:119" x14ac:dyDescent="0.2">
      <c r="L604" s="23">
        <f>L306</f>
        <v>4656.5560000000005</v>
      </c>
      <c r="M604" s="23">
        <f t="shared" ref="M604:P605" si="2940">M306</f>
        <v>4320.9939157103199</v>
      </c>
      <c r="N604" s="23">
        <f t="shared" si="2940"/>
        <v>3050.5559102599423</v>
      </c>
      <c r="O604" s="23">
        <f t="shared" si="2940"/>
        <v>1E-3</v>
      </c>
      <c r="P604" s="23">
        <f t="shared" si="2940"/>
        <v>0</v>
      </c>
      <c r="BH604" t="s">
        <v>178</v>
      </c>
      <c r="BI604" s="386">
        <f>(BI217/BI202)^(1/15)-1</f>
        <v>-9.0875045181821879E-3</v>
      </c>
      <c r="BJ604" s="386">
        <f>(BJ217/BJ202)^(1/15)-1</f>
        <v>3.9848761575842495E-3</v>
      </c>
      <c r="BK604" s="386">
        <f>(BK217/BK202)^(1/15)-1</f>
        <v>-3.9488528846159943E-3</v>
      </c>
      <c r="BL604" s="386">
        <f>(BL217/BL202)^(1/15)-1</f>
        <v>-7.9442047793544246E-3</v>
      </c>
      <c r="BM604" s="386">
        <f>(BM217/BM202)^(1/15)-1</f>
        <v>-6.6001746748367562E-4</v>
      </c>
      <c r="BN604" s="386">
        <f>(CF217/CF202)^(1/15)-1</f>
        <v>-4.1553725911928074E-3</v>
      </c>
      <c r="DL604" s="26"/>
      <c r="DM604" s="26"/>
      <c r="DN604" s="26"/>
      <c r="DO604" s="26"/>
    </row>
    <row r="605" spans="2:119" x14ac:dyDescent="0.2">
      <c r="L605" s="23">
        <f>L307</f>
        <v>4932.759</v>
      </c>
      <c r="M605" s="23">
        <f t="shared" si="2940"/>
        <v>4400.6551203399995</v>
      </c>
      <c r="N605" s="23">
        <f t="shared" si="2940"/>
        <v>3176.4107941072207</v>
      </c>
      <c r="O605" s="23">
        <f t="shared" si="2940"/>
        <v>1E-3</v>
      </c>
      <c r="P605" s="23">
        <f t="shared" si="2940"/>
        <v>0</v>
      </c>
      <c r="BH605" t="s">
        <v>239</v>
      </c>
      <c r="BI605" s="386">
        <f>(BI135/BI120)^(1/15)-1</f>
        <v>-3.0081417732769067E-3</v>
      </c>
      <c r="BJ605" s="386">
        <f>(BJ135/BJ120)^(1/15)-1</f>
        <v>9.8640241253460381E-3</v>
      </c>
      <c r="BK605" s="386">
        <f>(BK135/BK120)^(1/15)-1</f>
        <v>-4.6771347789131834E-3</v>
      </c>
      <c r="BL605" s="386">
        <f>(BL135/BL120)^(1/15)-1</f>
        <v>-7.9442047793544246E-3</v>
      </c>
      <c r="BM605" s="386"/>
      <c r="BN605" s="386">
        <f>(CF135/CF120)^(1/15)-1</f>
        <v>-2.6908801633790391E-3</v>
      </c>
      <c r="DL605" s="26"/>
      <c r="DM605" s="26"/>
      <c r="DN605" s="26"/>
      <c r="DO605" s="26"/>
    </row>
    <row r="606" spans="2:119" x14ac:dyDescent="0.2">
      <c r="BH606" t="s">
        <v>1086</v>
      </c>
      <c r="BI606" s="386">
        <f>(BI552/BI537)^(1/15)-1</f>
        <v>-2.7761234056729034E-3</v>
      </c>
      <c r="BJ606" s="386">
        <f>(BJ552/BJ537)^(1/15)-1</f>
        <v>1.0158789797459988E-2</v>
      </c>
      <c r="BK606" s="386">
        <f>(BK552/BK537)^(1/15)-1</f>
        <v>-4.4935524832272478E-3</v>
      </c>
      <c r="BL606" s="386">
        <f>(BL552/BL537)^(1/15)-1</f>
        <v>-7.9442047793544246E-3</v>
      </c>
      <c r="BM606" s="386"/>
      <c r="DL606" s="26"/>
      <c r="DM606" s="26"/>
      <c r="DN606" s="26"/>
      <c r="DO606" s="26"/>
    </row>
    <row r="607" spans="2:119" x14ac:dyDescent="0.2">
      <c r="DL607" s="26"/>
      <c r="DM607" s="26"/>
      <c r="DN607" s="26"/>
      <c r="DO607" s="26"/>
    </row>
    <row r="608" spans="2:119" x14ac:dyDescent="0.2">
      <c r="L608" s="26">
        <f>L598/L603</f>
        <v>2.1372341279157885</v>
      </c>
      <c r="M608" s="26">
        <f t="shared" ref="M608:O608" si="2941">M598/M603</f>
        <v>2.1372345925661245</v>
      </c>
      <c r="N608" s="26">
        <f t="shared" si="2941"/>
        <v>2.137234505521751</v>
      </c>
      <c r="O608" s="369">
        <f t="shared" si="2941"/>
        <v>0</v>
      </c>
      <c r="BH608" s="370" t="s">
        <v>2205</v>
      </c>
      <c r="DL608" s="26"/>
      <c r="DM608" s="26"/>
      <c r="DN608" s="26"/>
      <c r="DO608" s="26"/>
    </row>
    <row r="609" spans="12:119" x14ac:dyDescent="0.2">
      <c r="L609" s="26">
        <f t="shared" ref="L609:O610" si="2942">L599/L604</f>
        <v>2.1020123245618274</v>
      </c>
      <c r="M609" s="26">
        <f t="shared" si="2942"/>
        <v>2.1020123207522077</v>
      </c>
      <c r="N609" s="26">
        <f t="shared" si="2942"/>
        <v>2.1020124751415645</v>
      </c>
      <c r="O609" s="369">
        <f t="shared" si="2942"/>
        <v>0</v>
      </c>
      <c r="BH609" s="369" t="s">
        <v>178</v>
      </c>
      <c r="BI609" s="386">
        <f>(BI234/BI217)^(1/17)-1</f>
        <v>-1.0635998180861583E-2</v>
      </c>
      <c r="BJ609" s="386">
        <f>(BJ234/BJ217)^(1/17)-1</f>
        <v>-4.2030374764426837E-3</v>
      </c>
      <c r="BK609" s="386">
        <f>(BK234/BK217)^(1/17)-1</f>
        <v>-6.5248650742810721E-3</v>
      </c>
      <c r="BL609" s="386">
        <f>(BL234/BL217)^(1/17)-1</f>
        <v>-6.8950159178660098E-3</v>
      </c>
      <c r="BM609" s="386">
        <f>(BM234/BM217)^(1/17)-1</f>
        <v>-9.2099737372426382E-3</v>
      </c>
      <c r="BN609" s="386">
        <f>(CF234/CF217)^(1/17)-1</f>
        <v>-7.7163446514262324E-3</v>
      </c>
      <c r="DL609" s="26"/>
      <c r="DM609" s="26"/>
      <c r="DN609" s="26"/>
      <c r="DO609" s="26"/>
    </row>
    <row r="610" spans="12:119" x14ac:dyDescent="0.2">
      <c r="L610" s="26">
        <f t="shared" si="2942"/>
        <v>2.0924401911547643</v>
      </c>
      <c r="M610" s="26">
        <f t="shared" si="2942"/>
        <v>2.0924404667477479</v>
      </c>
      <c r="N610" s="26">
        <f t="shared" si="2942"/>
        <v>2.0924402054796793</v>
      </c>
      <c r="O610" s="369">
        <f t="shared" si="2942"/>
        <v>0</v>
      </c>
      <c r="BH610" s="369" t="s">
        <v>239</v>
      </c>
      <c r="BI610" s="386">
        <f>(BI152/BI135)^(1/17)-1</f>
        <v>-1.2588110953938858E-2</v>
      </c>
      <c r="BJ610" s="386">
        <f>(BJ152/BJ135)^(1/17)-1</f>
        <v>-7.9111144644541387E-3</v>
      </c>
      <c r="BK610" s="386">
        <f>(BK152/BK135)^(1/17)-1</f>
        <v>-7.3965774352505731E-3</v>
      </c>
      <c r="BL610" s="386">
        <f>(BL152/BL135)^(1/17)-1</f>
        <v>-6.8950159178660098E-3</v>
      </c>
      <c r="BN610" s="386">
        <f>(CF152/CF135)^(1/17)-1</f>
        <v>-8.613764325061779E-3</v>
      </c>
      <c r="DL610" s="26"/>
      <c r="DM610" s="26"/>
      <c r="DN610" s="26"/>
      <c r="DO610" s="26"/>
    </row>
    <row r="611" spans="12:119" x14ac:dyDescent="0.2">
      <c r="BH611" s="369" t="s">
        <v>1086</v>
      </c>
      <c r="BI611" s="386">
        <f>(BI569/BI552)^(1/17)-1</f>
        <v>-8.3318851587010911E-3</v>
      </c>
      <c r="BJ611" s="386">
        <f>(BJ569/BJ552)^(1/17)-1</f>
        <v>-3.1549756931907869E-3</v>
      </c>
      <c r="BK611" s="386">
        <f>(BK569/BK552)^(1/17)-1</f>
        <v>-4.7958361168494168E-3</v>
      </c>
      <c r="BL611" s="386">
        <f>(BL569/BL552)^(1/17)-1</f>
        <v>-6.8950159178660098E-3</v>
      </c>
      <c r="DL611" s="26"/>
      <c r="DM611" s="26"/>
      <c r="DN611" s="26"/>
      <c r="DO611" s="26"/>
    </row>
    <row r="612" spans="12:119" x14ac:dyDescent="0.2">
      <c r="DL612" s="26"/>
      <c r="DM612" s="26"/>
      <c r="DN612" s="26"/>
      <c r="DO612" s="26"/>
    </row>
    <row r="613" spans="12:119" x14ac:dyDescent="0.2">
      <c r="DL613" s="26"/>
      <c r="DM613" s="26"/>
      <c r="DN613" s="26"/>
      <c r="DO613" s="26"/>
    </row>
    <row r="614" spans="12:119" ht="15" x14ac:dyDescent="0.25">
      <c r="BH614" s="145" t="s">
        <v>1765</v>
      </c>
      <c r="DL614" s="26"/>
      <c r="DM614" s="26"/>
      <c r="DN614" s="26"/>
      <c r="DO614" s="26"/>
    </row>
    <row r="615" spans="12:119" x14ac:dyDescent="0.2">
      <c r="DL615" s="26"/>
      <c r="DM615" s="26"/>
      <c r="DN615" s="26"/>
      <c r="DO615" s="26"/>
    </row>
    <row r="616" spans="12:119" x14ac:dyDescent="0.2">
      <c r="BH616" s="370" t="s">
        <v>2206</v>
      </c>
      <c r="BI616" s="386"/>
      <c r="BJ616" s="386"/>
      <c r="BK616" s="386"/>
      <c r="BL616" s="386"/>
      <c r="BM616" s="386"/>
      <c r="BN616" s="369"/>
      <c r="DL616" s="26"/>
      <c r="DM616" s="26"/>
      <c r="DN616" s="26"/>
      <c r="DO616" s="26"/>
    </row>
    <row r="617" spans="12:119" x14ac:dyDescent="0.2">
      <c r="BH617" s="369" t="s">
        <v>178</v>
      </c>
      <c r="BI617" s="386">
        <f>(BI234/BI202)^(1/32)-1</f>
        <v>-9.9104433035083206E-3</v>
      </c>
      <c r="BJ617" s="386">
        <f>(BJ234/BJ202)^(1/32)-1</f>
        <v>-3.7330069994312431E-4</v>
      </c>
      <c r="BK617" s="386">
        <f>(BK234/BK202)^(1/32)-1</f>
        <v>-5.3181899276931732E-3</v>
      </c>
      <c r="BL617" s="386">
        <f>(BL234/BL202)^(1/32)-1</f>
        <v>-7.3869612849281063E-3</v>
      </c>
      <c r="BM617" s="386">
        <f>(BM234/BM202)^(1/32)-1</f>
        <v>-5.2113281253782784E-3</v>
      </c>
      <c r="BN617" s="386">
        <f>(CF234/CF202)^(1/32)-1</f>
        <v>-6.0487272417236726E-3</v>
      </c>
      <c r="DL617" s="26"/>
      <c r="DM617" s="26"/>
      <c r="DN617" s="26"/>
      <c r="DO617" s="26"/>
    </row>
    <row r="618" spans="12:119" x14ac:dyDescent="0.2">
      <c r="BH618" s="369" t="s">
        <v>239</v>
      </c>
      <c r="BI618" s="386">
        <f>(BI152/BI120)^(1/32)-1</f>
        <v>-8.1090162839575486E-3</v>
      </c>
      <c r="BJ618" s="386">
        <f>(BJ152/BJ120)^(1/32)-1</f>
        <v>3.8168645174452287E-4</v>
      </c>
      <c r="BK618" s="386">
        <f>(BK152/BK120)^(1/32)-1</f>
        <v>-6.1227650667088351E-3</v>
      </c>
      <c r="BL618" s="386">
        <f>(BL152/BL120)^(1/32)-1</f>
        <v>-7.3869612849281063E-3</v>
      </c>
      <c r="BM618" s="386"/>
      <c r="BN618" s="386">
        <f>(CF152/CF120)^(1/32)-1</f>
        <v>-5.8418048812367562E-3</v>
      </c>
      <c r="DL618" s="26"/>
      <c r="DM618" s="26"/>
      <c r="DN618" s="26"/>
      <c r="DO618" s="26"/>
    </row>
    <row r="619" spans="12:119" x14ac:dyDescent="0.2">
      <c r="BH619" s="369" t="s">
        <v>1086</v>
      </c>
      <c r="BI619" s="386">
        <f>(BI566/BI537)^(1/32)-1</f>
        <v>-4.6394242931963037E-3</v>
      </c>
      <c r="BJ619" s="386">
        <f>(BJ566/BJ537)^(1/32)-1</f>
        <v>3.3542199358795877E-3</v>
      </c>
      <c r="BK619" s="386">
        <f>(BK566/BK537)^(1/32)-1</f>
        <v>-4.6129611153282735E-3</v>
      </c>
      <c r="BL619" s="386">
        <f>(BL566/BL537)^(1/32)-1</f>
        <v>-6.4376570043617187E-3</v>
      </c>
      <c r="BM619" s="386"/>
      <c r="BN619" s="369"/>
      <c r="DL619" s="26"/>
      <c r="DM619" s="26"/>
      <c r="DN619" s="26"/>
      <c r="DO619" s="26"/>
    </row>
    <row r="620" spans="12:119" x14ac:dyDescent="0.2">
      <c r="DL620" s="26"/>
      <c r="DM620" s="26"/>
      <c r="DN620" s="26"/>
      <c r="DO620" s="26"/>
    </row>
    <row r="621" spans="12:119" ht="15" x14ac:dyDescent="0.25">
      <c r="BH621" s="145" t="s">
        <v>1766</v>
      </c>
      <c r="BI621" s="369"/>
      <c r="BJ621" s="369"/>
      <c r="BK621" s="369"/>
      <c r="BL621" s="369"/>
      <c r="BM621" s="369"/>
      <c r="DL621" s="26"/>
      <c r="DM621" s="26"/>
      <c r="DN621" s="26"/>
      <c r="DO621" s="26"/>
    </row>
    <row r="622" spans="12:119" x14ac:dyDescent="0.2">
      <c r="BN622" s="369"/>
      <c r="DL622" s="26"/>
      <c r="DM622" s="26"/>
      <c r="DN622" s="26"/>
      <c r="DO622" s="26"/>
    </row>
    <row r="623" spans="12:119" x14ac:dyDescent="0.2">
      <c r="BH623" s="370" t="s">
        <v>2206</v>
      </c>
      <c r="BI623" s="386"/>
      <c r="BJ623" s="386"/>
      <c r="BK623" s="386"/>
      <c r="BL623" s="386"/>
      <c r="BM623" s="386"/>
      <c r="BN623" s="386"/>
      <c r="DL623" s="26"/>
      <c r="DM623" s="26"/>
      <c r="DN623" s="26"/>
      <c r="DO623" s="26"/>
    </row>
    <row r="624" spans="12:119" x14ac:dyDescent="0.2">
      <c r="BH624" s="369" t="s">
        <v>178</v>
      </c>
      <c r="BI624" s="386">
        <f>(BI234/BI202)-1</f>
        <v>-0.27291807330240136</v>
      </c>
      <c r="BJ624" s="386">
        <f>(BJ234/BJ202)-1</f>
        <v>-1.1876760431481448E-2</v>
      </c>
      <c r="BK624" s="386">
        <f>(BK234/BK202)-1</f>
        <v>-0.15687176814955917</v>
      </c>
      <c r="BL624" s="386">
        <f>(BL234/BL202)-1</f>
        <v>-0.21121394911069646</v>
      </c>
      <c r="BM624" s="386">
        <f>(BM234/BM202)-1</f>
        <v>-0.15396837868417901</v>
      </c>
      <c r="BN624" s="386"/>
      <c r="DL624" s="26"/>
      <c r="DM624" s="26"/>
      <c r="DN624" s="26"/>
      <c r="DO624" s="26"/>
    </row>
    <row r="625" spans="60:119" x14ac:dyDescent="0.2">
      <c r="BH625" s="369" t="s">
        <v>239</v>
      </c>
      <c r="BI625" s="386">
        <f>(BI152/BI120)-1</f>
        <v>-0.22936955691495131</v>
      </c>
      <c r="BJ625" s="386">
        <f>(BJ152/BJ120)-1</f>
        <v>1.2286502561064117E-2</v>
      </c>
      <c r="BK625" s="386">
        <f>(BK152/BK120)-1</f>
        <v>-0.17842393568314618</v>
      </c>
      <c r="BL625" s="386">
        <f>(BL152/BL120)-1</f>
        <v>-0.21121394911069646</v>
      </c>
      <c r="BM625" s="470" t="s">
        <v>581</v>
      </c>
      <c r="BN625" s="369"/>
      <c r="DL625" s="26"/>
      <c r="DM625" s="26"/>
      <c r="DN625" s="26"/>
      <c r="DO625" s="26"/>
    </row>
    <row r="626" spans="60:119" x14ac:dyDescent="0.2">
      <c r="BH626" s="369" t="s">
        <v>1086</v>
      </c>
      <c r="BI626" s="386">
        <f>(BI569/BI537)-1</f>
        <v>-0.1680102669399387</v>
      </c>
      <c r="BJ626" s="386">
        <f>(BJ569/BJ537)-1</f>
        <v>0.10284551185780733</v>
      </c>
      <c r="BK626" s="386">
        <f>(BK569/BK537)-1</f>
        <v>-0.13867254221925596</v>
      </c>
      <c r="BL626" s="386">
        <f>(BL569/BL537)-1</f>
        <v>-0.21121394911069646</v>
      </c>
      <c r="BM626" s="470" t="s">
        <v>581</v>
      </c>
      <c r="DL626" s="26"/>
      <c r="DM626" s="26"/>
      <c r="DN626" s="26"/>
      <c r="DO626" s="26"/>
    </row>
    <row r="627" spans="60:119" x14ac:dyDescent="0.2">
      <c r="DL627" s="26"/>
      <c r="DM627" s="26"/>
      <c r="DN627" s="26"/>
      <c r="DO627" s="26"/>
    </row>
    <row r="628" spans="60:119" x14ac:dyDescent="0.2">
      <c r="DL628" s="26"/>
      <c r="DM628" s="26"/>
      <c r="DN628" s="26"/>
      <c r="DO628" s="26"/>
    </row>
    <row r="629" spans="60:119" ht="15" x14ac:dyDescent="0.25">
      <c r="BH629" s="145" t="s">
        <v>1767</v>
      </c>
      <c r="BI629" s="369"/>
      <c r="BJ629" s="369"/>
      <c r="BK629" s="369"/>
      <c r="BL629" s="369"/>
      <c r="BM629" s="369"/>
      <c r="DL629" s="26"/>
      <c r="DM629" s="26"/>
      <c r="DN629" s="26"/>
      <c r="DO629" s="26"/>
    </row>
    <row r="630" spans="60:119" x14ac:dyDescent="0.2">
      <c r="DL630" s="26"/>
      <c r="DM630" s="26"/>
      <c r="DN630" s="26"/>
      <c r="DO630" s="26"/>
    </row>
    <row r="631" spans="60:119" ht="25.5" x14ac:dyDescent="0.2">
      <c r="BI631" s="293" t="s">
        <v>106</v>
      </c>
      <c r="BJ631" s="293" t="s">
        <v>105</v>
      </c>
      <c r="BK631" s="293" t="s">
        <v>97</v>
      </c>
      <c r="BL631" s="293" t="s">
        <v>104</v>
      </c>
      <c r="BM631" s="293" t="s">
        <v>1087</v>
      </c>
      <c r="DL631" s="26"/>
      <c r="DM631" s="26"/>
      <c r="DN631" s="26"/>
      <c r="DO631" s="26"/>
    </row>
    <row r="632" spans="60:119" x14ac:dyDescent="0.2">
      <c r="BH632" s="370" t="s">
        <v>2206</v>
      </c>
      <c r="DL632" s="26"/>
      <c r="DM632" s="26"/>
      <c r="DN632" s="26"/>
      <c r="DO632" s="26"/>
    </row>
    <row r="633" spans="60:119" x14ac:dyDescent="0.2">
      <c r="BH633" s="369" t="s">
        <v>178</v>
      </c>
      <c r="BI633" s="386">
        <f>BL624</f>
        <v>-0.21121394911069646</v>
      </c>
      <c r="BJ633" s="386">
        <f>BK624</f>
        <v>-0.15687176814955917</v>
      </c>
      <c r="BK633" s="386">
        <f>BI624</f>
        <v>-0.27291807330240136</v>
      </c>
      <c r="BL633" s="386">
        <f>BJ624</f>
        <v>-1.1876760431481448E-2</v>
      </c>
      <c r="BM633" s="386">
        <f>BM624</f>
        <v>-0.15396837868417901</v>
      </c>
      <c r="DL633" s="26"/>
      <c r="DM633" s="26"/>
      <c r="DN633" s="26"/>
      <c r="DO633" s="26"/>
    </row>
    <row r="634" spans="60:119" x14ac:dyDescent="0.2">
      <c r="BH634" s="369" t="s">
        <v>239</v>
      </c>
      <c r="BI634" s="386">
        <f t="shared" ref="BI634:BI635" si="2943">BL625</f>
        <v>-0.21121394911069646</v>
      </c>
      <c r="BJ634" s="386">
        <f t="shared" ref="BJ634:BJ635" si="2944">BK625</f>
        <v>-0.17842393568314618</v>
      </c>
      <c r="BK634" s="386">
        <f t="shared" ref="BK634:BK635" si="2945">BI625</f>
        <v>-0.22936955691495131</v>
      </c>
      <c r="BL634" s="386">
        <f t="shared" ref="BL634:BL635" si="2946">BJ625</f>
        <v>1.2286502561064117E-2</v>
      </c>
      <c r="BM634" s="470" t="str">
        <f t="shared" ref="BM634:BM635" si="2947">BM625</f>
        <v>n/a</v>
      </c>
      <c r="DL634" s="26"/>
      <c r="DM634" s="26"/>
      <c r="DN634" s="26"/>
      <c r="DO634" s="26"/>
    </row>
    <row r="635" spans="60:119" x14ac:dyDescent="0.2">
      <c r="BH635" s="369" t="s">
        <v>1086</v>
      </c>
      <c r="BI635" s="386">
        <f t="shared" si="2943"/>
        <v>-0.21121394911069646</v>
      </c>
      <c r="BJ635" s="386">
        <f t="shared" si="2944"/>
        <v>-0.13867254221925596</v>
      </c>
      <c r="BK635" s="386">
        <f t="shared" si="2945"/>
        <v>-0.1680102669399387</v>
      </c>
      <c r="BL635" s="386">
        <f t="shared" si="2946"/>
        <v>0.10284551185780733</v>
      </c>
      <c r="BM635" s="470" t="str">
        <f t="shared" si="2947"/>
        <v>n/a</v>
      </c>
      <c r="DL635" s="26"/>
      <c r="DM635" s="26"/>
      <c r="DN635" s="26"/>
      <c r="DO635" s="26"/>
    </row>
    <row r="636" spans="60:119" x14ac:dyDescent="0.2">
      <c r="DL636" s="26"/>
      <c r="DM636" s="26"/>
      <c r="DN636" s="26"/>
      <c r="DO636" s="26"/>
    </row>
    <row r="637" spans="60:119" x14ac:dyDescent="0.2">
      <c r="DL637" s="26"/>
      <c r="DM637" s="26"/>
      <c r="DN637" s="26"/>
      <c r="DO637" s="26"/>
    </row>
    <row r="638" spans="60:119" x14ac:dyDescent="0.2">
      <c r="DL638" s="26"/>
      <c r="DM638" s="26"/>
      <c r="DN638" s="26"/>
      <c r="DO638" s="26"/>
    </row>
    <row r="639" spans="60:119" x14ac:dyDescent="0.2">
      <c r="DL639" s="26"/>
      <c r="DM639" s="26"/>
      <c r="DN639" s="26"/>
      <c r="DO639" s="26"/>
    </row>
    <row r="640" spans="60:119" x14ac:dyDescent="0.2">
      <c r="DL640" s="26"/>
      <c r="DM640" s="26"/>
      <c r="DN640" s="26"/>
      <c r="DO640" s="26"/>
    </row>
    <row r="641" spans="116:119" x14ac:dyDescent="0.2">
      <c r="DL641" s="26"/>
      <c r="DM641" s="26"/>
      <c r="DN641" s="26"/>
      <c r="DO641" s="26"/>
    </row>
    <row r="642" spans="116:119" x14ac:dyDescent="0.2">
      <c r="DL642" s="26"/>
      <c r="DM642" s="26"/>
      <c r="DN642" s="26"/>
      <c r="DO642" s="26"/>
    </row>
    <row r="643" spans="116:119" x14ac:dyDescent="0.2">
      <c r="DL643" s="26"/>
      <c r="DM643" s="26"/>
      <c r="DN643" s="26"/>
      <c r="DO643" s="26"/>
    </row>
    <row r="644" spans="116:119" x14ac:dyDescent="0.2">
      <c r="DL644" s="26"/>
      <c r="DM644" s="26"/>
      <c r="DN644" s="26"/>
      <c r="DO644" s="26"/>
    </row>
    <row r="645" spans="116:119" x14ac:dyDescent="0.2">
      <c r="DL645" s="26"/>
      <c r="DM645" s="26"/>
      <c r="DN645" s="26"/>
      <c r="DO645" s="26"/>
    </row>
  </sheetData>
  <mergeCells count="31">
    <mergeCell ref="BI320:BR320"/>
    <mergeCell ref="CD163:CE163"/>
    <mergeCell ref="CD243:CE243"/>
    <mergeCell ref="CD323:CE323"/>
    <mergeCell ref="CL164:CM164"/>
    <mergeCell ref="BI239:BR239"/>
    <mergeCell ref="CL244:CM244"/>
    <mergeCell ref="CN244:CO244"/>
    <mergeCell ref="CP244:CQ244"/>
    <mergeCell ref="BI2:BR2"/>
    <mergeCell ref="BI77:BR77"/>
    <mergeCell ref="CN82:CO82"/>
    <mergeCell ref="CP82:CQ82"/>
    <mergeCell ref="CL82:CM82"/>
    <mergeCell ref="CD81:CE81"/>
    <mergeCell ref="BI159:BR159"/>
    <mergeCell ref="CJ163:CJ164"/>
    <mergeCell ref="CN164:CO164"/>
    <mergeCell ref="CP164:CQ164"/>
    <mergeCell ref="CP324:CQ324"/>
    <mergeCell ref="CD412:CE412"/>
    <mergeCell ref="CL413:CM413"/>
    <mergeCell ref="CN413:CO413"/>
    <mergeCell ref="CP413:CQ413"/>
    <mergeCell ref="CL324:CM324"/>
    <mergeCell ref="CN324:CO324"/>
    <mergeCell ref="CP576:CR576"/>
    <mergeCell ref="CD498:CE498"/>
    <mergeCell ref="CL499:CM499"/>
    <mergeCell ref="CN499:CO499"/>
    <mergeCell ref="CP499:CQ499"/>
  </mergeCells>
  <phoneticPr fontId="30" type="noConversion"/>
  <pageMargins left="0.75" right="0.75" top="1" bottom="1" header="0.5" footer="0.5"/>
  <pageSetup orientation="landscape" r:id="rId1"/>
  <headerFooter alignWithMargins="0"/>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118"/>
  <sheetViews>
    <sheetView topLeftCell="AO33" workbookViewId="0">
      <selection activeCell="AQ61" sqref="AQ61"/>
    </sheetView>
  </sheetViews>
  <sheetFormatPr defaultRowHeight="12.75" x14ac:dyDescent="0.2"/>
  <cols>
    <col min="6" max="6" width="12.140625" customWidth="1"/>
    <col min="13" max="13" width="9.5703125" bestFit="1" customWidth="1"/>
    <col min="14" max="14" width="12.140625" customWidth="1"/>
    <col min="15" max="15" width="13.28515625" customWidth="1"/>
  </cols>
  <sheetData>
    <row r="1" spans="1:25" ht="14.25" x14ac:dyDescent="0.2">
      <c r="A1" s="442" t="s">
        <v>1744</v>
      </c>
    </row>
    <row r="11" spans="1:25" ht="76.5" customHeight="1" x14ac:dyDescent="0.2">
      <c r="F11" s="439" t="s">
        <v>1747</v>
      </c>
      <c r="G11" s="443" t="s">
        <v>115</v>
      </c>
      <c r="H11" s="439" t="s">
        <v>1745</v>
      </c>
      <c r="I11" s="439" t="s">
        <v>1746</v>
      </c>
      <c r="J11" s="283"/>
      <c r="K11" s="283"/>
      <c r="L11" s="443" t="s">
        <v>1077</v>
      </c>
      <c r="M11" s="443" t="s">
        <v>1078</v>
      </c>
      <c r="N11" s="439" t="s">
        <v>1081</v>
      </c>
      <c r="O11" s="283"/>
      <c r="P11" s="283"/>
      <c r="X11" s="524" t="s">
        <v>1100</v>
      </c>
      <c r="Y11" s="524" t="s">
        <v>1101</v>
      </c>
    </row>
    <row r="12" spans="1:25" x14ac:dyDescent="0.2">
      <c r="E12">
        <v>1970</v>
      </c>
      <c r="F12" s="27">
        <f>All_Sectors!$Q105</f>
        <v>61197.241433611329</v>
      </c>
      <c r="G12">
        <f>All_Sectors!$AF105</f>
        <v>4951.3</v>
      </c>
      <c r="H12" s="253">
        <f>F12/G12</f>
        <v>12.359833060733813</v>
      </c>
      <c r="I12" s="253">
        <f>H12/H$27</f>
        <v>1.4190619363189325</v>
      </c>
      <c r="K12">
        <f>E12</f>
        <v>1970</v>
      </c>
      <c r="L12" s="26">
        <f>I12</f>
        <v>1.4190619363189325</v>
      </c>
      <c r="M12" s="26">
        <f>All_Sectors!CF522</f>
        <v>1.1922522530829827</v>
      </c>
      <c r="N12" s="26">
        <f>All_Sectors!FU522</f>
        <v>1.013976298613356</v>
      </c>
      <c r="W12">
        <f>K12</f>
        <v>1970</v>
      </c>
      <c r="X12">
        <f>All_Sectors!CF105</f>
        <v>1.2097635445981114</v>
      </c>
      <c r="Y12">
        <f>All_Sectors!CF187</f>
        <v>1.2566010365551699</v>
      </c>
    </row>
    <row r="13" spans="1:25" x14ac:dyDescent="0.2">
      <c r="E13">
        <f>E12+1</f>
        <v>1971</v>
      </c>
      <c r="F13" s="27">
        <f>All_Sectors!$Q106</f>
        <v>62978.957691248834</v>
      </c>
      <c r="G13">
        <f>All_Sectors!$AF106</f>
        <v>5114.3</v>
      </c>
      <c r="H13" s="253">
        <f t="shared" ref="H13:H52" si="0">F13/G13</f>
        <v>12.314286938828154</v>
      </c>
      <c r="I13" s="253">
        <f t="shared" ref="I13:I52" si="1">H13/H$27</f>
        <v>1.4138326773454764</v>
      </c>
      <c r="K13">
        <f t="shared" ref="K13:K35" si="2">E13</f>
        <v>1971</v>
      </c>
      <c r="L13" s="26">
        <f t="shared" ref="L13:L35" si="3">I13</f>
        <v>1.4138326773454764</v>
      </c>
      <c r="M13" s="26">
        <f>All_Sectors!CF523</f>
        <v>1.1994215856443036</v>
      </c>
      <c r="N13" s="26">
        <f>All_Sectors!FU523</f>
        <v>1.0133818175494045</v>
      </c>
      <c r="W13" s="369">
        <f t="shared" ref="W13:W52" si="4">K13</f>
        <v>1971</v>
      </c>
      <c r="X13">
        <f>All_Sectors!CF106</f>
        <v>1.2162970549823362</v>
      </c>
      <c r="Y13">
        <f>All_Sectors!CF188</f>
        <v>1.2541694739259297</v>
      </c>
    </row>
    <row r="14" spans="1:25" x14ac:dyDescent="0.2">
      <c r="E14">
        <f t="shared" ref="E14:E59" si="5">E13+1</f>
        <v>1972</v>
      </c>
      <c r="F14" s="27">
        <f>All_Sectors!$Q107</f>
        <v>66242.775345497634</v>
      </c>
      <c r="G14">
        <f>All_Sectors!$AF107</f>
        <v>5383.3</v>
      </c>
      <c r="H14" s="253">
        <f t="shared" si="0"/>
        <v>12.305235700313494</v>
      </c>
      <c r="I14" s="253">
        <f t="shared" si="1"/>
        <v>1.4127934830465256</v>
      </c>
      <c r="K14">
        <f t="shared" si="2"/>
        <v>1972</v>
      </c>
      <c r="L14" s="26">
        <f t="shared" si="3"/>
        <v>1.4127934830465256</v>
      </c>
      <c r="M14" s="26">
        <f>All_Sectors!CF524</f>
        <v>1.1930905646342755</v>
      </c>
      <c r="N14" s="26">
        <f>All_Sectors!FU524</f>
        <v>1.0114062997802971</v>
      </c>
      <c r="W14" s="369">
        <f t="shared" si="4"/>
        <v>1972</v>
      </c>
      <c r="X14">
        <f>All_Sectors!CF107</f>
        <v>1.2074527815241165</v>
      </c>
      <c r="Y14">
        <f>All_Sectors!CF189</f>
        <v>1.2379912928628229</v>
      </c>
    </row>
    <row r="15" spans="1:25" x14ac:dyDescent="0.2">
      <c r="E15">
        <f t="shared" si="5"/>
        <v>1973</v>
      </c>
      <c r="F15" s="27">
        <f>All_Sectors!$Q108</f>
        <v>68433.867318687961</v>
      </c>
      <c r="G15">
        <f>All_Sectors!$AF108</f>
        <v>5687.2</v>
      </c>
      <c r="H15" s="253">
        <f t="shared" si="0"/>
        <v>12.032963025511316</v>
      </c>
      <c r="I15" s="253">
        <f t="shared" si="1"/>
        <v>1.3815332073443412</v>
      </c>
      <c r="K15">
        <f t="shared" si="2"/>
        <v>1973</v>
      </c>
      <c r="L15" s="26">
        <f t="shared" si="3"/>
        <v>1.3815332073443412</v>
      </c>
      <c r="M15" s="26">
        <f>All_Sectors!CF525</f>
        <v>1.1834781437232691</v>
      </c>
      <c r="N15" s="26">
        <f>All_Sectors!FU525</f>
        <v>1.0102266056973412</v>
      </c>
      <c r="W15" s="369">
        <f t="shared" si="4"/>
        <v>1973</v>
      </c>
      <c r="X15">
        <f>All_Sectors!CF108</f>
        <v>1.1961191337674382</v>
      </c>
      <c r="Y15">
        <f>All_Sectors!CF190</f>
        <v>1.2207563100178196</v>
      </c>
    </row>
    <row r="16" spans="1:25" x14ac:dyDescent="0.2">
      <c r="E16">
        <f t="shared" si="5"/>
        <v>1974</v>
      </c>
      <c r="F16" s="27">
        <f>All_Sectors!$Q109</f>
        <v>67561.664957900299</v>
      </c>
      <c r="G16">
        <f>All_Sectors!$AF109</f>
        <v>5656.5</v>
      </c>
      <c r="H16" s="253">
        <f t="shared" si="0"/>
        <v>11.944075834509025</v>
      </c>
      <c r="I16" s="253">
        <f t="shared" si="1"/>
        <v>1.3713278567738398</v>
      </c>
      <c r="K16">
        <f t="shared" si="2"/>
        <v>1974</v>
      </c>
      <c r="L16" s="26">
        <f t="shared" si="3"/>
        <v>1.3713278567738398</v>
      </c>
      <c r="M16" s="26">
        <f>All_Sectors!CF526</f>
        <v>1.1575775740168623</v>
      </c>
      <c r="N16" s="26">
        <f>All_Sectors!FU526</f>
        <v>1.0140628662600562</v>
      </c>
      <c r="W16" s="369">
        <f t="shared" si="4"/>
        <v>1974</v>
      </c>
      <c r="X16">
        <f>All_Sectors!CF109</f>
        <v>1.1742034142808806</v>
      </c>
      <c r="Y16">
        <f>All_Sectors!CF191</f>
        <v>1.1984498854068968</v>
      </c>
    </row>
    <row r="17" spans="5:25" x14ac:dyDescent="0.2">
      <c r="E17">
        <f t="shared" si="5"/>
        <v>1975</v>
      </c>
      <c r="F17" s="27">
        <f>All_Sectors!$Q110</f>
        <v>65997.552140012849</v>
      </c>
      <c r="G17">
        <f>All_Sectors!$AF110</f>
        <v>5644.8</v>
      </c>
      <c r="H17" s="253">
        <f t="shared" si="0"/>
        <v>11.691743222082774</v>
      </c>
      <c r="I17" s="253">
        <f t="shared" si="1"/>
        <v>1.3423569472294716</v>
      </c>
      <c r="K17">
        <f t="shared" si="2"/>
        <v>1975</v>
      </c>
      <c r="L17" s="26">
        <f t="shared" si="3"/>
        <v>1.3423569472294716</v>
      </c>
      <c r="M17" s="26">
        <f>All_Sectors!CF527</f>
        <v>1.1560168024246014</v>
      </c>
      <c r="N17" s="26">
        <f>All_Sectors!FU527</f>
        <v>1.0123295193100545</v>
      </c>
      <c r="W17" s="369">
        <f t="shared" si="4"/>
        <v>1975</v>
      </c>
      <c r="X17">
        <f>All_Sectors!CF110</f>
        <v>1.170562401347353</v>
      </c>
      <c r="Y17">
        <f>All_Sectors!CF192</f>
        <v>1.188850262889263</v>
      </c>
    </row>
    <row r="18" spans="5:25" x14ac:dyDescent="0.2">
      <c r="E18">
        <f t="shared" si="5"/>
        <v>1976</v>
      </c>
      <c r="F18" s="27">
        <f>All_Sectors!$Q111</f>
        <v>69272.340932519714</v>
      </c>
      <c r="G18">
        <f>All_Sectors!$AF111</f>
        <v>5949</v>
      </c>
      <c r="H18" s="253">
        <f t="shared" si="0"/>
        <v>11.644367277276805</v>
      </c>
      <c r="I18" s="253">
        <f t="shared" si="1"/>
        <v>1.3369176019210887</v>
      </c>
      <c r="K18">
        <f t="shared" si="2"/>
        <v>1976</v>
      </c>
      <c r="L18" s="26">
        <f t="shared" si="3"/>
        <v>1.3369176019210887</v>
      </c>
      <c r="M18" s="26">
        <f>All_Sectors!CF528</f>
        <v>1.1458234723656351</v>
      </c>
      <c r="N18" s="26">
        <f>All_Sectors!FU528</f>
        <v>1.0115785492280318</v>
      </c>
      <c r="W18" s="369">
        <f t="shared" si="4"/>
        <v>1976</v>
      </c>
      <c r="X18">
        <f>All_Sectors!CF111</f>
        <v>1.1593431011770396</v>
      </c>
      <c r="Y18">
        <f>All_Sectors!CF193</f>
        <v>1.175467101526273</v>
      </c>
    </row>
    <row r="19" spans="5:25" x14ac:dyDescent="0.2">
      <c r="E19">
        <f t="shared" si="5"/>
        <v>1977</v>
      </c>
      <c r="F19" s="27">
        <f>All_Sectors!$Q112</f>
        <v>70765.097435492775</v>
      </c>
      <c r="G19">
        <f>All_Sectors!$AF112</f>
        <v>6224.1</v>
      </c>
      <c r="H19" s="253">
        <f t="shared" si="0"/>
        <v>11.369530925835505</v>
      </c>
      <c r="I19" s="253">
        <f t="shared" si="1"/>
        <v>1.305362984384534</v>
      </c>
      <c r="K19">
        <f t="shared" si="2"/>
        <v>1977</v>
      </c>
      <c r="L19" s="26">
        <f t="shared" si="3"/>
        <v>1.305362984384534</v>
      </c>
      <c r="M19" s="26">
        <f>All_Sectors!CF529</f>
        <v>1.1208693412195445</v>
      </c>
      <c r="N19" s="26">
        <f>All_Sectors!FU529</f>
        <v>1.0115805638543303</v>
      </c>
      <c r="W19" s="369">
        <f t="shared" si="4"/>
        <v>1977</v>
      </c>
      <c r="X19">
        <f>All_Sectors!CF112</f>
        <v>1.1339813183396019</v>
      </c>
      <c r="Y19">
        <f>All_Sectors!CF194</f>
        <v>1.1491230599177022</v>
      </c>
    </row>
    <row r="20" spans="5:25" x14ac:dyDescent="0.2">
      <c r="E20">
        <f t="shared" si="5"/>
        <v>1978</v>
      </c>
      <c r="F20" s="27">
        <f>All_Sectors!$Q113</f>
        <v>73205.184996188953</v>
      </c>
      <c r="G20">
        <f>All_Sectors!$AF113</f>
        <v>6568.6</v>
      </c>
      <c r="H20" s="253">
        <f t="shared" si="0"/>
        <v>11.144716529578441</v>
      </c>
      <c r="I20" s="253">
        <f t="shared" si="1"/>
        <v>1.2795515069238519</v>
      </c>
      <c r="K20">
        <f t="shared" si="2"/>
        <v>1978</v>
      </c>
      <c r="L20" s="26">
        <f t="shared" si="3"/>
        <v>1.2795515069238519</v>
      </c>
      <c r="M20" s="26">
        <f>All_Sectors!CF530</f>
        <v>1.1051685862862537</v>
      </c>
      <c r="N20" s="26">
        <f>All_Sectors!FU530</f>
        <v>1.0142717807169579</v>
      </c>
      <c r="W20" s="369">
        <f t="shared" si="4"/>
        <v>1978</v>
      </c>
      <c r="X20">
        <f>All_Sectors!CF113</f>
        <v>1.1210160391883899</v>
      </c>
      <c r="Y20">
        <f>All_Sectors!CF195</f>
        <v>1.1367469593901969</v>
      </c>
    </row>
    <row r="21" spans="5:25" x14ac:dyDescent="0.2">
      <c r="E21">
        <f t="shared" si="5"/>
        <v>1979</v>
      </c>
      <c r="F21" s="27">
        <f>All_Sectors!$Q114</f>
        <v>72501.91430262044</v>
      </c>
      <c r="G21">
        <f>All_Sectors!$AF114</f>
        <v>6776.6</v>
      </c>
      <c r="H21" s="253">
        <f t="shared" si="0"/>
        <v>10.698862896234164</v>
      </c>
      <c r="I21" s="253">
        <f t="shared" si="1"/>
        <v>1.2283619870379907</v>
      </c>
      <c r="K21">
        <f t="shared" si="2"/>
        <v>1979</v>
      </c>
      <c r="L21" s="26">
        <f t="shared" si="3"/>
        <v>1.2283619870379907</v>
      </c>
      <c r="M21" s="26">
        <f>All_Sectors!CF531</f>
        <v>1.0874759070805973</v>
      </c>
      <c r="N21" s="26">
        <f>All_Sectors!FU531</f>
        <v>1.0111722026545595</v>
      </c>
      <c r="W21" s="369">
        <f t="shared" si="4"/>
        <v>1979</v>
      </c>
      <c r="X21">
        <f>All_Sectors!CF114</f>
        <v>1.0997424587366704</v>
      </c>
      <c r="Y21">
        <f>All_Sectors!CF196</f>
        <v>1.1125213167635775</v>
      </c>
    </row>
    <row r="22" spans="5:25" x14ac:dyDescent="0.2">
      <c r="E22">
        <f t="shared" si="5"/>
        <v>1980</v>
      </c>
      <c r="F22" s="27">
        <f>All_Sectors!$Q115</f>
        <v>69643.352971903441</v>
      </c>
      <c r="G22">
        <f>All_Sectors!$AF115</f>
        <v>6759.2</v>
      </c>
      <c r="H22" s="253">
        <f t="shared" si="0"/>
        <v>10.30349049767775</v>
      </c>
      <c r="I22" s="253">
        <f t="shared" si="1"/>
        <v>1.1829683382155836</v>
      </c>
      <c r="K22">
        <f t="shared" si="2"/>
        <v>1980</v>
      </c>
      <c r="L22" s="26">
        <f t="shared" si="3"/>
        <v>1.1829683382155836</v>
      </c>
      <c r="M22" s="26">
        <f>All_Sectors!CF532</f>
        <v>1.0556909652786812</v>
      </c>
      <c r="N22" s="26">
        <f>All_Sectors!FU532</f>
        <v>1.0119501076874138</v>
      </c>
      <c r="W22" s="369">
        <f t="shared" si="4"/>
        <v>1980</v>
      </c>
      <c r="X22">
        <f>All_Sectors!CF115</f>
        <v>1.0683457695134324</v>
      </c>
      <c r="Y22">
        <f>All_Sectors!CF197</f>
        <v>1.081369834371485</v>
      </c>
    </row>
    <row r="23" spans="5:25" x14ac:dyDescent="0.2">
      <c r="E23">
        <f t="shared" si="5"/>
        <v>1981</v>
      </c>
      <c r="F23" s="27">
        <f>All_Sectors!$Q116</f>
        <v>68939.69554908725</v>
      </c>
      <c r="G23">
        <f>All_Sectors!$AF116</f>
        <v>6930.7</v>
      </c>
      <c r="H23" s="253">
        <f t="shared" si="0"/>
        <v>9.9470032679364646</v>
      </c>
      <c r="I23" s="253">
        <f t="shared" si="1"/>
        <v>1.1420391884427787</v>
      </c>
      <c r="K23">
        <f t="shared" si="2"/>
        <v>1981</v>
      </c>
      <c r="L23" s="26">
        <f t="shared" si="3"/>
        <v>1.1420391884427787</v>
      </c>
      <c r="M23" s="26">
        <f>All_Sectors!CF533</f>
        <v>1.0466403151169126</v>
      </c>
      <c r="N23" s="26">
        <f>All_Sectors!FU533</f>
        <v>1.0055583471561702</v>
      </c>
      <c r="W23" s="369">
        <f t="shared" si="4"/>
        <v>1981</v>
      </c>
      <c r="X23">
        <f>All_Sectors!CF116</f>
        <v>1.0524065219541749</v>
      </c>
      <c r="Y23">
        <f>All_Sectors!CF198</f>
        <v>1.0604363741314402</v>
      </c>
    </row>
    <row r="24" spans="5:25" x14ac:dyDescent="0.2">
      <c r="E24">
        <f t="shared" si="5"/>
        <v>1982</v>
      </c>
      <c r="F24" s="27">
        <f>All_Sectors!$Q117</f>
        <v>66769.369620639787</v>
      </c>
      <c r="G24">
        <f>All_Sectors!$AF117</f>
        <v>6805.8</v>
      </c>
      <c r="H24" s="253">
        <f t="shared" si="0"/>
        <v>9.810657030861881</v>
      </c>
      <c r="I24" s="253">
        <f t="shared" si="1"/>
        <v>1.1263849515091473</v>
      </c>
      <c r="K24">
        <f t="shared" si="2"/>
        <v>1982</v>
      </c>
      <c r="L24" s="26">
        <f t="shared" si="3"/>
        <v>1.1263849515091473</v>
      </c>
      <c r="M24" s="26">
        <f>All_Sectors!CF534</f>
        <v>1.040960859266804</v>
      </c>
      <c r="N24" s="26">
        <f>All_Sectors!FU534</f>
        <v>1.0091618508131139</v>
      </c>
      <c r="W24" s="369">
        <f t="shared" si="4"/>
        <v>1982</v>
      </c>
      <c r="X24">
        <f>All_Sectors!CF117</f>
        <v>1.0504122054267475</v>
      </c>
      <c r="Y24">
        <f>All_Sectors!CF199</f>
        <v>1.0537257155559125</v>
      </c>
    </row>
    <row r="25" spans="5:25" x14ac:dyDescent="0.2">
      <c r="E25">
        <f t="shared" si="5"/>
        <v>1983</v>
      </c>
      <c r="F25" s="27">
        <f>All_Sectors!$Q118</f>
        <v>67672.291238137477</v>
      </c>
      <c r="G25">
        <f>All_Sectors!$AF118</f>
        <v>7117.7</v>
      </c>
      <c r="H25" s="253">
        <f t="shared" si="0"/>
        <v>9.5076065636564451</v>
      </c>
      <c r="I25" s="253">
        <f t="shared" si="1"/>
        <v>1.0915910039953147</v>
      </c>
      <c r="K25">
        <f t="shared" si="2"/>
        <v>1983</v>
      </c>
      <c r="L25" s="26">
        <f t="shared" si="3"/>
        <v>1.0915910039953147</v>
      </c>
      <c r="M25" s="26">
        <f>All_Sectors!CF535</f>
        <v>1.0236501972326315</v>
      </c>
      <c r="N25" s="26">
        <f>All_Sectors!FU535</f>
        <v>1.0076175306220647</v>
      </c>
      <c r="W25" s="369">
        <f t="shared" si="4"/>
        <v>1983</v>
      </c>
      <c r="X25">
        <f>All_Sectors!CF118</f>
        <v>1.0313352024786768</v>
      </c>
      <c r="Y25">
        <f>All_Sectors!CF200</f>
        <v>1.0396429803383511</v>
      </c>
    </row>
    <row r="26" spans="5:25" x14ac:dyDescent="0.2">
      <c r="E26">
        <f t="shared" si="5"/>
        <v>1984</v>
      </c>
      <c r="F26" s="27">
        <f>All_Sectors!$Q119</f>
        <v>70141.454531637995</v>
      </c>
      <c r="G26">
        <f>All_Sectors!$AF119</f>
        <v>7632.8</v>
      </c>
      <c r="H26" s="253">
        <f t="shared" si="0"/>
        <v>9.1894788978668362</v>
      </c>
      <c r="I26" s="253">
        <f t="shared" si="1"/>
        <v>1.055066007323133</v>
      </c>
      <c r="K26">
        <f t="shared" si="2"/>
        <v>1984</v>
      </c>
      <c r="L26" s="26">
        <f t="shared" si="3"/>
        <v>1.055066007323133</v>
      </c>
      <c r="M26" s="26">
        <f>All_Sectors!CF536</f>
        <v>1.0308807368973041</v>
      </c>
      <c r="N26" s="26">
        <f>All_Sectors!FU536</f>
        <v>1.0004363963693386</v>
      </c>
      <c r="W26" s="369">
        <f t="shared" si="4"/>
        <v>1984</v>
      </c>
      <c r="X26">
        <f>All_Sectors!CF119</f>
        <v>1.031250879215736</v>
      </c>
      <c r="Y26">
        <f>All_Sectors!CF201</f>
        <v>1.0302934721303512</v>
      </c>
    </row>
    <row r="27" spans="5:25" x14ac:dyDescent="0.2">
      <c r="E27">
        <f t="shared" si="5"/>
        <v>1985</v>
      </c>
      <c r="F27" s="27">
        <f>All_Sectors!$Q120</f>
        <v>69252.980531720488</v>
      </c>
      <c r="G27">
        <f>All_Sectors!$AF120</f>
        <v>7951.1</v>
      </c>
      <c r="H27" s="253">
        <f t="shared" si="0"/>
        <v>8.7098615954673555</v>
      </c>
      <c r="I27" s="253">
        <f t="shared" si="1"/>
        <v>1</v>
      </c>
      <c r="K27">
        <f t="shared" si="2"/>
        <v>1985</v>
      </c>
      <c r="L27" s="26">
        <f t="shared" si="3"/>
        <v>1</v>
      </c>
      <c r="M27" s="26">
        <f>All_Sectors!CF537</f>
        <v>1</v>
      </c>
      <c r="N27" s="26">
        <f>All_Sectors!FU537</f>
        <v>1</v>
      </c>
      <c r="W27" s="369">
        <f t="shared" si="4"/>
        <v>1985</v>
      </c>
      <c r="X27">
        <f>All_Sectors!CF120</f>
        <v>1</v>
      </c>
      <c r="Y27">
        <f>All_Sectors!CF202</f>
        <v>1</v>
      </c>
    </row>
    <row r="28" spans="5:25" x14ac:dyDescent="0.2">
      <c r="E28">
        <f t="shared" si="5"/>
        <v>1986</v>
      </c>
      <c r="F28" s="27">
        <f>All_Sectors!$Q121</f>
        <v>70079.218670133312</v>
      </c>
      <c r="G28">
        <f>All_Sectors!$AF121</f>
        <v>8226.4</v>
      </c>
      <c r="H28" s="253">
        <f t="shared" si="0"/>
        <v>8.5188197352588393</v>
      </c>
      <c r="I28" s="253">
        <f t="shared" si="1"/>
        <v>0.97806602801726095</v>
      </c>
      <c r="K28">
        <f t="shared" si="2"/>
        <v>1986</v>
      </c>
      <c r="L28" s="26">
        <f t="shared" si="3"/>
        <v>0.97806602801726095</v>
      </c>
      <c r="M28" s="26">
        <f>All_Sectors!CF538</f>
        <v>1.0062780603927151</v>
      </c>
      <c r="N28" s="26">
        <f>All_Sectors!FU538</f>
        <v>0.99579365970169109</v>
      </c>
      <c r="W28" s="369">
        <f t="shared" si="4"/>
        <v>1986</v>
      </c>
      <c r="X28">
        <f>All_Sectors!CF121</f>
        <v>1.0020693978160105</v>
      </c>
      <c r="Y28">
        <f>All_Sectors!CF203</f>
        <v>1.0008082349984626</v>
      </c>
    </row>
    <row r="29" spans="5:25" x14ac:dyDescent="0.2">
      <c r="E29">
        <f t="shared" si="5"/>
        <v>1987</v>
      </c>
      <c r="F29" s="27">
        <f>All_Sectors!$Q122</f>
        <v>71772.971629884036</v>
      </c>
      <c r="G29">
        <f>All_Sectors!$AF122</f>
        <v>8511</v>
      </c>
      <c r="H29" s="253">
        <f t="shared" si="0"/>
        <v>8.4329657654663421</v>
      </c>
      <c r="I29" s="253">
        <f t="shared" si="1"/>
        <v>0.96820892881408005</v>
      </c>
      <c r="K29">
        <f t="shared" si="2"/>
        <v>1987</v>
      </c>
      <c r="L29" s="26">
        <f t="shared" si="3"/>
        <v>0.96820892881408005</v>
      </c>
      <c r="M29" s="26">
        <f>All_Sectors!CF539</f>
        <v>0.99113554373519341</v>
      </c>
      <c r="N29" s="26">
        <f>All_Sectors!FU539</f>
        <v>0.99285972004531275</v>
      </c>
      <c r="W29" s="369">
        <f t="shared" si="4"/>
        <v>1987</v>
      </c>
      <c r="X29">
        <f>All_Sectors!CF122</f>
        <v>0.98409435244919874</v>
      </c>
      <c r="Y29">
        <f>All_Sectors!CF204</f>
        <v>0.98204364419116774</v>
      </c>
    </row>
    <row r="30" spans="5:25" x14ac:dyDescent="0.2">
      <c r="E30">
        <f t="shared" si="5"/>
        <v>1988</v>
      </c>
      <c r="F30" s="27">
        <f>All_Sectors!$Q123</f>
        <v>75251.240756560815</v>
      </c>
      <c r="G30">
        <f>All_Sectors!$AF123</f>
        <v>8866.5</v>
      </c>
      <c r="H30" s="253">
        <f t="shared" si="0"/>
        <v>8.4871415729499589</v>
      </c>
      <c r="I30" s="253">
        <f t="shared" si="1"/>
        <v>0.9744289825875877</v>
      </c>
      <c r="K30">
        <f t="shared" si="2"/>
        <v>1988</v>
      </c>
      <c r="L30" s="26">
        <f t="shared" si="3"/>
        <v>0.9744289825875877</v>
      </c>
      <c r="M30" s="26">
        <f>All_Sectors!CF540</f>
        <v>0.99888876412509175</v>
      </c>
      <c r="N30" s="26">
        <f>All_Sectors!FU540</f>
        <v>0.99173334792279488</v>
      </c>
      <c r="W30" s="369">
        <f t="shared" si="4"/>
        <v>1988</v>
      </c>
      <c r="X30">
        <f>All_Sectors!CF123</f>
        <v>0.99068378651305455</v>
      </c>
      <c r="Y30">
        <f>All_Sectors!CF205</f>
        <v>0.98449805070436114</v>
      </c>
    </row>
    <row r="31" spans="5:25" x14ac:dyDescent="0.2">
      <c r="E31">
        <f t="shared" si="5"/>
        <v>1989</v>
      </c>
      <c r="F31" s="27">
        <f>All_Sectors!$Q124</f>
        <v>77215.236526609107</v>
      </c>
      <c r="G31">
        <f>All_Sectors!$AF124</f>
        <v>9192.1</v>
      </c>
      <c r="H31" s="253">
        <f t="shared" si="0"/>
        <v>8.4001736846432369</v>
      </c>
      <c r="I31" s="253">
        <f t="shared" si="1"/>
        <v>0.96444399174089268</v>
      </c>
      <c r="K31">
        <f t="shared" si="2"/>
        <v>1989</v>
      </c>
      <c r="L31" s="26">
        <f t="shared" si="3"/>
        <v>0.96444399174089268</v>
      </c>
      <c r="M31" s="26">
        <f>All_Sectors!CF541</f>
        <v>0.99822528078012351</v>
      </c>
      <c r="N31" s="26">
        <f>All_Sectors!FU541</f>
        <v>1.002936419727664</v>
      </c>
      <c r="W31" s="369">
        <f t="shared" si="4"/>
        <v>1989</v>
      </c>
      <c r="X31">
        <f>All_Sectors!CF124</f>
        <v>1.0013473363091538</v>
      </c>
      <c r="Y31">
        <f>All_Sectors!CF206</f>
        <v>0.99183500871517061</v>
      </c>
    </row>
    <row r="32" spans="5:25" x14ac:dyDescent="0.2">
      <c r="E32">
        <f t="shared" si="5"/>
        <v>1990</v>
      </c>
      <c r="F32" s="27">
        <f>All_Sectors!$Q125</f>
        <v>76734.384746212338</v>
      </c>
      <c r="G32">
        <f>All_Sectors!$AF125</f>
        <v>9365.5</v>
      </c>
      <c r="H32" s="253">
        <f t="shared" si="0"/>
        <v>8.1933035872310427</v>
      </c>
      <c r="I32" s="253">
        <f t="shared" si="1"/>
        <v>0.94069274206318831</v>
      </c>
      <c r="K32">
        <f t="shared" si="2"/>
        <v>1990</v>
      </c>
      <c r="L32" s="26">
        <f t="shared" si="3"/>
        <v>0.94069274206318831</v>
      </c>
      <c r="M32" s="26">
        <f>All_Sectors!CF542</f>
        <v>0.99536548083543575</v>
      </c>
      <c r="N32" s="26">
        <f>All_Sectors!FU542</f>
        <v>1.0014849928227487</v>
      </c>
      <c r="W32" s="369">
        <f t="shared" si="4"/>
        <v>1990</v>
      </c>
      <c r="X32">
        <f>All_Sectors!CF125</f>
        <v>0.99706227687871696</v>
      </c>
      <c r="Y32">
        <f>All_Sectors!CF207</f>
        <v>0.98348700144042533</v>
      </c>
    </row>
    <row r="33" spans="5:25" x14ac:dyDescent="0.2">
      <c r="E33">
        <f t="shared" si="5"/>
        <v>1991</v>
      </c>
      <c r="F33" s="27">
        <f>All_Sectors!$Q126</f>
        <v>76098.950041990218</v>
      </c>
      <c r="G33">
        <f>All_Sectors!$AF126</f>
        <v>9355.4</v>
      </c>
      <c r="H33" s="253">
        <f t="shared" si="0"/>
        <v>8.1342272956784551</v>
      </c>
      <c r="I33" s="253">
        <f t="shared" si="1"/>
        <v>0.93391005201638766</v>
      </c>
      <c r="K33">
        <f t="shared" si="2"/>
        <v>1991</v>
      </c>
      <c r="L33" s="26">
        <f t="shared" si="3"/>
        <v>0.93391005201638766</v>
      </c>
      <c r="M33" s="26">
        <f>All_Sectors!CF543</f>
        <v>0.97975192268107336</v>
      </c>
      <c r="N33" s="26">
        <f>All_Sectors!FU543</f>
        <v>0.99902419324879455</v>
      </c>
      <c r="W33" s="369">
        <f t="shared" si="4"/>
        <v>1991</v>
      </c>
      <c r="X33">
        <f>All_Sectors!CF126</f>
        <v>0.97899438728561949</v>
      </c>
      <c r="Y33">
        <f>All_Sectors!CF208</f>
        <v>0.96419538499440494</v>
      </c>
    </row>
    <row r="34" spans="5:25" x14ac:dyDescent="0.2">
      <c r="E34">
        <f t="shared" si="5"/>
        <v>1992</v>
      </c>
      <c r="F34" s="27">
        <f>All_Sectors!$Q127</f>
        <v>77099.772262692917</v>
      </c>
      <c r="G34">
        <f>All_Sectors!$AF127</f>
        <v>9684.9</v>
      </c>
      <c r="H34" s="253">
        <f t="shared" si="0"/>
        <v>7.9608227511582896</v>
      </c>
      <c r="I34" s="253">
        <f t="shared" si="1"/>
        <v>0.91400106234766476</v>
      </c>
      <c r="K34">
        <f t="shared" si="2"/>
        <v>1992</v>
      </c>
      <c r="L34" s="26">
        <f t="shared" si="3"/>
        <v>0.91400106234766476</v>
      </c>
      <c r="M34" s="26">
        <f>All_Sectors!CF544</f>
        <v>0.97800731009405617</v>
      </c>
      <c r="N34" s="26">
        <f>All_Sectors!FU544</f>
        <v>0.99714784487727981</v>
      </c>
      <c r="W34" s="369">
        <f t="shared" si="4"/>
        <v>1992</v>
      </c>
      <c r="X34">
        <f>All_Sectors!CF127</f>
        <v>0.97542033527139727</v>
      </c>
      <c r="Y34">
        <f>All_Sectors!CF209</f>
        <v>0.96099899523710408</v>
      </c>
    </row>
    <row r="35" spans="5:25" x14ac:dyDescent="0.2">
      <c r="E35">
        <f t="shared" si="5"/>
        <v>1993</v>
      </c>
      <c r="F35" s="27">
        <f>All_Sectors!$Q128</f>
        <v>79523.945155762223</v>
      </c>
      <c r="G35">
        <f>All_Sectors!$AF128</f>
        <v>9951.5</v>
      </c>
      <c r="H35" s="253">
        <f t="shared" si="0"/>
        <v>7.9911516008402979</v>
      </c>
      <c r="I35" s="253">
        <f t="shared" si="1"/>
        <v>0.91748318997387091</v>
      </c>
      <c r="K35">
        <f t="shared" si="2"/>
        <v>1993</v>
      </c>
      <c r="L35" s="26">
        <f t="shared" si="3"/>
        <v>0.91748318997387091</v>
      </c>
      <c r="M35" s="26">
        <f>All_Sectors!CF545</f>
        <v>0.97553849213864585</v>
      </c>
      <c r="N35" s="26">
        <f>All_Sectors!FU545</f>
        <v>0.99755650158369269</v>
      </c>
      <c r="W35" s="369">
        <f t="shared" si="4"/>
        <v>1993</v>
      </c>
      <c r="X35">
        <f>All_Sectors!CF128</f>
        <v>0.97342828814140081</v>
      </c>
      <c r="Y35">
        <f>All_Sectors!CF210</f>
        <v>0.95982177741470109</v>
      </c>
    </row>
    <row r="36" spans="5:25" x14ac:dyDescent="0.2">
      <c r="E36">
        <f t="shared" si="5"/>
        <v>1994</v>
      </c>
      <c r="F36" s="27">
        <f>All_Sectors!$Q129</f>
        <v>80963.209648912045</v>
      </c>
      <c r="G36">
        <f>All_Sectors!$AF129</f>
        <v>10352.4</v>
      </c>
      <c r="H36" s="253">
        <f t="shared" si="0"/>
        <v>7.8207188332089226</v>
      </c>
      <c r="I36" s="253">
        <f t="shared" si="1"/>
        <v>0.89791539710330803</v>
      </c>
      <c r="K36">
        <f t="shared" ref="K36:K53" si="6">E36</f>
        <v>1994</v>
      </c>
      <c r="L36" s="26">
        <f t="shared" ref="L36:L53" si="7">I36</f>
        <v>0.89791539710330803</v>
      </c>
      <c r="M36" s="26">
        <f>All_Sectors!CF546</f>
        <v>0.97100007642687558</v>
      </c>
      <c r="N36" s="26">
        <f>All_Sectors!FU546</f>
        <v>0.99444089377829981</v>
      </c>
      <c r="W36" s="369">
        <f t="shared" si="4"/>
        <v>1994</v>
      </c>
      <c r="X36">
        <f>All_Sectors!CF129</f>
        <v>0.96587849404638348</v>
      </c>
      <c r="Y36">
        <f>All_Sectors!CF211</f>
        <v>0.9525346829086756</v>
      </c>
    </row>
    <row r="37" spans="5:25" x14ac:dyDescent="0.2">
      <c r="E37">
        <f t="shared" si="5"/>
        <v>1995</v>
      </c>
      <c r="F37" s="27">
        <f>All_Sectors!$Q130</f>
        <v>82967.90257111867</v>
      </c>
      <c r="G37">
        <f>All_Sectors!$AF130</f>
        <v>10630.3</v>
      </c>
      <c r="H37" s="253">
        <f t="shared" si="0"/>
        <v>7.8048505283123406</v>
      </c>
      <c r="I37" s="253">
        <f t="shared" si="1"/>
        <v>0.89609351914087976</v>
      </c>
      <c r="K37">
        <f t="shared" si="6"/>
        <v>1995</v>
      </c>
      <c r="L37" s="26">
        <f t="shared" si="7"/>
        <v>0.89609351914087976</v>
      </c>
      <c r="M37" s="26">
        <f>All_Sectors!CF547</f>
        <v>0.96959192281639173</v>
      </c>
      <c r="N37" s="26">
        <f>All_Sectors!FU547</f>
        <v>0.99689229582785344</v>
      </c>
      <c r="W37" s="369">
        <f t="shared" si="4"/>
        <v>1995</v>
      </c>
      <c r="X37">
        <f>All_Sectors!CF130</f>
        <v>0.96687146007158042</v>
      </c>
      <c r="Y37">
        <f>All_Sectors!CF212</f>
        <v>0.9532326814802643</v>
      </c>
    </row>
    <row r="38" spans="5:25" x14ac:dyDescent="0.2">
      <c r="E38">
        <f t="shared" si="5"/>
        <v>1996</v>
      </c>
      <c r="F38" s="27">
        <f>All_Sectors!$Q131</f>
        <v>85366.111375407854</v>
      </c>
      <c r="G38">
        <f>All_Sectors!$AF131</f>
        <v>11031.4</v>
      </c>
      <c r="H38" s="253">
        <f t="shared" si="0"/>
        <v>7.7384657772728627</v>
      </c>
      <c r="I38" s="253">
        <f t="shared" si="1"/>
        <v>0.88847172741527713</v>
      </c>
      <c r="K38">
        <f t="shared" si="6"/>
        <v>1996</v>
      </c>
      <c r="L38" s="26">
        <f t="shared" si="7"/>
        <v>0.88847172741527713</v>
      </c>
      <c r="M38" s="26">
        <f>All_Sectors!CF548</f>
        <v>0.97656888967979238</v>
      </c>
      <c r="N38" s="26">
        <f>All_Sectors!FU548</f>
        <v>0.99723944049286029</v>
      </c>
      <c r="W38" s="369">
        <f t="shared" si="4"/>
        <v>1996</v>
      </c>
      <c r="X38">
        <f>All_Sectors!CF131</f>
        <v>0.97416455670997071</v>
      </c>
      <c r="Y38">
        <f>All_Sectors!CF213</f>
        <v>0.95523228929866133</v>
      </c>
    </row>
    <row r="39" spans="5:25" x14ac:dyDescent="0.2">
      <c r="E39">
        <f t="shared" si="5"/>
        <v>1997</v>
      </c>
      <c r="F39" s="27">
        <f>All_Sectors!$Q132</f>
        <v>85605.779213397545</v>
      </c>
      <c r="G39">
        <f>All_Sectors!$AF132</f>
        <v>11521.9</v>
      </c>
      <c r="H39" s="253">
        <f t="shared" si="0"/>
        <v>7.4298318170959261</v>
      </c>
      <c r="I39" s="253">
        <f t="shared" si="1"/>
        <v>0.85303672574572698</v>
      </c>
      <c r="K39">
        <f t="shared" si="6"/>
        <v>1997</v>
      </c>
      <c r="L39" s="26">
        <f t="shared" si="7"/>
        <v>0.85303672574572698</v>
      </c>
      <c r="M39" s="26">
        <f>All_Sectors!CF549</f>
        <v>0.95551233512901201</v>
      </c>
      <c r="N39" s="26">
        <f>All_Sectors!FU549</f>
        <v>0.99619090356205298</v>
      </c>
      <c r="W39" s="369">
        <f t="shared" si="4"/>
        <v>1997</v>
      </c>
      <c r="X39">
        <f>All_Sectors!CF132</f>
        <v>0.95223802082816267</v>
      </c>
      <c r="Y39">
        <f>All_Sectors!CF214</f>
        <v>0.9383467378533713</v>
      </c>
    </row>
    <row r="40" spans="5:25" x14ac:dyDescent="0.2">
      <c r="E40">
        <f t="shared" si="5"/>
        <v>1998</v>
      </c>
      <c r="F40" s="27">
        <f>All_Sectors!$Q133</f>
        <v>87030.136631516943</v>
      </c>
      <c r="G40">
        <f>All_Sectors!$AF133</f>
        <v>12038.3</v>
      </c>
      <c r="H40" s="253">
        <f t="shared" si="0"/>
        <v>7.2294374314909042</v>
      </c>
      <c r="I40" s="253">
        <f t="shared" si="1"/>
        <v>0.83002896799796799</v>
      </c>
      <c r="K40">
        <f t="shared" si="6"/>
        <v>1998</v>
      </c>
      <c r="L40" s="26">
        <f t="shared" si="7"/>
        <v>0.83002896799796799</v>
      </c>
      <c r="M40" s="26">
        <f>All_Sectors!CF550</f>
        <v>0.95507754454655103</v>
      </c>
      <c r="N40" s="26">
        <f>All_Sectors!FU550</f>
        <v>0.99644412889063594</v>
      </c>
      <c r="W40" s="369">
        <f t="shared" si="4"/>
        <v>1998</v>
      </c>
      <c r="X40">
        <f>All_Sectors!CF133</f>
        <v>0.95201647102133524</v>
      </c>
      <c r="Y40">
        <f>All_Sectors!CF215</f>
        <v>0.93899557850170701</v>
      </c>
    </row>
    <row r="41" spans="5:25" x14ac:dyDescent="0.2">
      <c r="E41">
        <f t="shared" si="5"/>
        <v>1999</v>
      </c>
      <c r="F41" s="27">
        <f>All_Sectors!$Q134</f>
        <v>89359.408233772789</v>
      </c>
      <c r="G41">
        <f>All_Sectors!$AF134</f>
        <v>12610.5</v>
      </c>
      <c r="H41" s="253">
        <f t="shared" si="0"/>
        <v>7.0861114336285471</v>
      </c>
      <c r="I41" s="253">
        <f t="shared" si="1"/>
        <v>0.81357336806777569</v>
      </c>
      <c r="K41">
        <f t="shared" si="6"/>
        <v>1999</v>
      </c>
      <c r="L41" s="26">
        <f t="shared" si="7"/>
        <v>0.81357336806777569</v>
      </c>
      <c r="M41" s="26">
        <f>All_Sectors!CF551</f>
        <v>0.95802913359555653</v>
      </c>
      <c r="N41" s="26">
        <f>All_Sectors!FU551</f>
        <v>0.99880844189561935</v>
      </c>
      <c r="W41" s="369">
        <f t="shared" si="4"/>
        <v>1999</v>
      </c>
      <c r="X41">
        <f>All_Sectors!CF134</f>
        <v>0.95710118418523638</v>
      </c>
      <c r="Y41">
        <f>All_Sectors!CF216</f>
        <v>0.94312787435076162</v>
      </c>
    </row>
    <row r="42" spans="5:25" x14ac:dyDescent="0.2">
      <c r="E42">
        <f t="shared" si="5"/>
        <v>2000</v>
      </c>
      <c r="F42" s="27">
        <f>All_Sectors!$Q135</f>
        <v>91559.218647379865</v>
      </c>
      <c r="G42">
        <f>All_Sectors!$AF135</f>
        <v>13131</v>
      </c>
      <c r="H42" s="253">
        <f t="shared" si="0"/>
        <v>6.9727529241778896</v>
      </c>
      <c r="I42" s="253">
        <f t="shared" si="1"/>
        <v>0.800558407013785</v>
      </c>
      <c r="K42">
        <f t="shared" si="6"/>
        <v>2000</v>
      </c>
      <c r="L42" s="26">
        <f t="shared" si="7"/>
        <v>0.800558407013785</v>
      </c>
      <c r="M42" s="26">
        <f>All_Sectors!CF552</f>
        <v>0.96270511776711021</v>
      </c>
      <c r="N42" s="26">
        <f>All_Sectors!FU552</f>
        <v>0.99740107896938024</v>
      </c>
      <c r="W42" s="369">
        <f t="shared" si="4"/>
        <v>2000</v>
      </c>
      <c r="X42">
        <f>All_Sectors!CF135</f>
        <v>0.96038829115866708</v>
      </c>
      <c r="Y42">
        <f>All_Sectors!CF217</f>
        <v>0.93945021530881845</v>
      </c>
    </row>
    <row r="43" spans="5:25" x14ac:dyDescent="0.2">
      <c r="E43">
        <f t="shared" si="5"/>
        <v>2001</v>
      </c>
      <c r="F43" s="27">
        <f>All_Sectors!$Q136</f>
        <v>90108.163280833382</v>
      </c>
      <c r="G43">
        <f>All_Sectors!$AF136</f>
        <v>13262.1</v>
      </c>
      <c r="H43" s="253">
        <f t="shared" si="0"/>
        <v>6.7944113889077427</v>
      </c>
      <c r="I43" s="253">
        <f t="shared" si="1"/>
        <v>0.78008258965258181</v>
      </c>
      <c r="K43">
        <f t="shared" si="6"/>
        <v>2001</v>
      </c>
      <c r="L43" s="26">
        <f t="shared" si="7"/>
        <v>0.78008258965258181</v>
      </c>
      <c r="M43" s="26">
        <f>All_Sectors!CF553</f>
        <v>0.95808526489237311</v>
      </c>
      <c r="N43" s="26">
        <f>All_Sectors!FU553</f>
        <v>0.99153911766125757</v>
      </c>
      <c r="W43" s="369">
        <f t="shared" si="4"/>
        <v>2001</v>
      </c>
      <c r="X43">
        <f>All_Sectors!CF136</f>
        <v>0.95015664870815209</v>
      </c>
      <c r="Y43">
        <f>All_Sectors!CF218</f>
        <v>0.92835604786441872</v>
      </c>
    </row>
    <row r="44" spans="5:25" x14ac:dyDescent="0.2">
      <c r="E44">
        <f t="shared" si="5"/>
        <v>2002</v>
      </c>
      <c r="F44" s="27">
        <f>All_Sectors!$Q137</f>
        <v>90426.981488459685</v>
      </c>
      <c r="G44">
        <f>All_Sectors!$AF137</f>
        <v>13493.1</v>
      </c>
      <c r="H44" s="253">
        <f t="shared" si="0"/>
        <v>6.7017202487537837</v>
      </c>
      <c r="I44" s="253">
        <f t="shared" si="1"/>
        <v>0.76944049860004482</v>
      </c>
      <c r="K44">
        <f t="shared" si="6"/>
        <v>2002</v>
      </c>
      <c r="L44" s="26">
        <f t="shared" si="7"/>
        <v>0.76944049860004482</v>
      </c>
      <c r="M44" s="26">
        <f>All_Sectors!CF554</f>
        <v>0.9391225676147873</v>
      </c>
      <c r="N44" s="26">
        <f>All_Sectors!FU554</f>
        <v>0.99177827987914224</v>
      </c>
      <c r="W44" s="369">
        <f t="shared" si="4"/>
        <v>2002</v>
      </c>
      <c r="X44">
        <f>All_Sectors!CF137</f>
        <v>0.93148265594790947</v>
      </c>
      <c r="Y44">
        <f>All_Sectors!CF219</f>
        <v>0.91221624634895671</v>
      </c>
    </row>
    <row r="45" spans="5:25" x14ac:dyDescent="0.2">
      <c r="E45">
        <f t="shared" si="5"/>
        <v>2003</v>
      </c>
      <c r="F45" s="27">
        <f>All_Sectors!$Q138</f>
        <v>90719.564198569162</v>
      </c>
      <c r="G45">
        <f>All_Sectors!$AF138</f>
        <v>13879.1</v>
      </c>
      <c r="H45" s="253">
        <f t="shared" si="0"/>
        <v>6.5364154879328744</v>
      </c>
      <c r="I45" s="253">
        <f t="shared" si="1"/>
        <v>0.75046146443181705</v>
      </c>
      <c r="K45">
        <f t="shared" si="6"/>
        <v>2003</v>
      </c>
      <c r="L45" s="26">
        <f t="shared" si="7"/>
        <v>0.75046146443181705</v>
      </c>
      <c r="M45" s="26">
        <f>All_Sectors!CF555</f>
        <v>0.93657848059804805</v>
      </c>
      <c r="N45" s="26">
        <f>All_Sectors!FU555</f>
        <v>0.98861210346795603</v>
      </c>
      <c r="W45" s="369">
        <f t="shared" si="4"/>
        <v>2003</v>
      </c>
      <c r="X45">
        <f>All_Sectors!CF138</f>
        <v>0.92599008075323841</v>
      </c>
      <c r="Y45">
        <f>All_Sectors!CF220</f>
        <v>0.9053357064226405</v>
      </c>
    </row>
    <row r="46" spans="5:25" x14ac:dyDescent="0.2">
      <c r="E46">
        <f t="shared" si="5"/>
        <v>2004</v>
      </c>
      <c r="F46" s="27">
        <f>All_Sectors!$Q139</f>
        <v>92085.561425394</v>
      </c>
      <c r="G46">
        <f>All_Sectors!$AF139</f>
        <v>14406.4</v>
      </c>
      <c r="H46" s="253">
        <f t="shared" si="0"/>
        <v>6.3919897701989399</v>
      </c>
      <c r="I46" s="253">
        <f t="shared" si="1"/>
        <v>0.7338796030381648</v>
      </c>
      <c r="K46">
        <f t="shared" si="6"/>
        <v>2004</v>
      </c>
      <c r="L46" s="26">
        <f t="shared" si="7"/>
        <v>0.7338796030381648</v>
      </c>
      <c r="M46" s="26">
        <f>All_Sectors!CF556</f>
        <v>0.92768330660397191</v>
      </c>
      <c r="N46" s="26">
        <f>All_Sectors!FU556</f>
        <v>0.98953904028990525</v>
      </c>
      <c r="W46" s="369">
        <f t="shared" si="4"/>
        <v>2004</v>
      </c>
      <c r="X46">
        <f>All_Sectors!CF139</f>
        <v>0.91806717506565561</v>
      </c>
      <c r="Y46">
        <f>All_Sectors!CF221</f>
        <v>0.8942145140517308</v>
      </c>
    </row>
    <row r="47" spans="5:25" x14ac:dyDescent="0.2">
      <c r="E47">
        <f t="shared" si="5"/>
        <v>2005</v>
      </c>
      <c r="F47" s="27">
        <f>All_Sectors!$Q140</f>
        <v>92871.922672133689</v>
      </c>
      <c r="G47">
        <f>All_Sectors!$AF140</f>
        <v>14912.5</v>
      </c>
      <c r="H47" s="253">
        <f t="shared" si="0"/>
        <v>6.2277902881564922</v>
      </c>
      <c r="I47" s="253">
        <f t="shared" si="1"/>
        <v>0.7150274685647654</v>
      </c>
      <c r="K47">
        <f t="shared" si="6"/>
        <v>2005</v>
      </c>
      <c r="L47" s="26">
        <f t="shared" si="7"/>
        <v>0.7150274685647654</v>
      </c>
      <c r="M47" s="26">
        <f>All_Sectors!CF557</f>
        <v>0.91477838735171668</v>
      </c>
      <c r="N47" s="26">
        <f>All_Sectors!FU557</f>
        <v>0.9862554288890012</v>
      </c>
      <c r="W47" s="369">
        <f t="shared" si="4"/>
        <v>2005</v>
      </c>
      <c r="X47">
        <f>All_Sectors!CF140</f>
        <v>0.90224630190241462</v>
      </c>
      <c r="Y47">
        <f>All_Sectors!CF222</f>
        <v>0.87711263539560014</v>
      </c>
    </row>
    <row r="48" spans="5:25" x14ac:dyDescent="0.2">
      <c r="E48">
        <f t="shared" si="5"/>
        <v>2006</v>
      </c>
      <c r="F48" s="27">
        <f>All_Sectors!$Q141</f>
        <v>91769.216202317097</v>
      </c>
      <c r="G48">
        <f>All_Sectors!$AF141</f>
        <v>15338.3</v>
      </c>
      <c r="H48" s="253">
        <f t="shared" si="0"/>
        <v>5.9830109074876026</v>
      </c>
      <c r="I48" s="253">
        <f t="shared" si="1"/>
        <v>0.68692376358783747</v>
      </c>
      <c r="K48">
        <f t="shared" si="6"/>
        <v>2006</v>
      </c>
      <c r="L48" s="26">
        <f t="shared" si="7"/>
        <v>0.68692376358783747</v>
      </c>
      <c r="M48" s="26">
        <f>All_Sectors!CF558</f>
        <v>0.90467854199897368</v>
      </c>
      <c r="N48" s="26">
        <f>All_Sectors!FU558</f>
        <v>0.98299967003026245</v>
      </c>
      <c r="W48" s="369">
        <f t="shared" si="4"/>
        <v>2006</v>
      </c>
      <c r="X48">
        <f>All_Sectors!CF141</f>
        <v>0.88916098186422132</v>
      </c>
      <c r="Y48">
        <f>All_Sectors!CF223</f>
        <v>0.86634859390538599</v>
      </c>
    </row>
    <row r="49" spans="5:26" x14ac:dyDescent="0.2">
      <c r="E49">
        <f t="shared" si="5"/>
        <v>2007</v>
      </c>
      <c r="F49" s="27">
        <f>All_Sectors!$Q142</f>
        <v>92849.560863677543</v>
      </c>
      <c r="G49">
        <f>All_Sectors!$AF142</f>
        <v>15626</v>
      </c>
      <c r="H49" s="253">
        <f t="shared" si="0"/>
        <v>5.9419916078124624</v>
      </c>
      <c r="I49" s="253">
        <f t="shared" si="1"/>
        <v>0.68221423988008001</v>
      </c>
      <c r="K49">
        <f t="shared" si="6"/>
        <v>2007</v>
      </c>
      <c r="L49" s="26">
        <f t="shared" si="7"/>
        <v>0.68221423988008001</v>
      </c>
      <c r="M49" s="26">
        <f>All_Sectors!CF559</f>
        <v>0.90144302524218523</v>
      </c>
      <c r="N49" s="26">
        <f>All_Sectors!FU559</f>
        <v>0.98234586553742953</v>
      </c>
      <c r="W49" s="369">
        <f t="shared" si="4"/>
        <v>2007</v>
      </c>
      <c r="X49">
        <f>All_Sectors!CF142</f>
        <v>0.88538010280796753</v>
      </c>
      <c r="Y49">
        <f>All_Sectors!CF224</f>
        <v>0.86271151768172094</v>
      </c>
    </row>
    <row r="50" spans="5:26" x14ac:dyDescent="0.2">
      <c r="E50">
        <f t="shared" si="5"/>
        <v>2008</v>
      </c>
      <c r="F50" s="27">
        <f>All_Sectors!$Q143</f>
        <v>91510.93850164632</v>
      </c>
      <c r="G50">
        <f>All_Sectors!$AF143</f>
        <v>15604.7</v>
      </c>
      <c r="H50" s="253">
        <f t="shared" si="0"/>
        <v>5.864318987333708</v>
      </c>
      <c r="I50" s="253">
        <f t="shared" si="1"/>
        <v>0.6732964609202885</v>
      </c>
      <c r="K50">
        <f t="shared" si="6"/>
        <v>2008</v>
      </c>
      <c r="L50" s="26">
        <f t="shared" si="7"/>
        <v>0.6732964609202885</v>
      </c>
      <c r="M50" s="26">
        <f>All_Sectors!CF560</f>
        <v>0.89987016208120407</v>
      </c>
      <c r="N50" s="26">
        <f>All_Sectors!FU560</f>
        <v>0.98156783084119448</v>
      </c>
      <c r="W50" s="369">
        <f t="shared" si="4"/>
        <v>2008</v>
      </c>
      <c r="X50">
        <f>All_Sectors!CF143</f>
        <v>0.88312638257372422</v>
      </c>
      <c r="Y50">
        <f>All_Sectors!CF225</f>
        <v>0.85932788956422634</v>
      </c>
    </row>
    <row r="51" spans="5:26" x14ac:dyDescent="0.2">
      <c r="E51">
        <f t="shared" si="5"/>
        <v>2009</v>
      </c>
      <c r="F51" s="27">
        <f>All_Sectors!$Q144</f>
        <v>86392.915904554291</v>
      </c>
      <c r="G51">
        <f>All_Sectors!$AF144</f>
        <v>15208.8</v>
      </c>
      <c r="H51" s="253">
        <f t="shared" si="0"/>
        <v>5.6804557824781901</v>
      </c>
      <c r="I51" s="253">
        <f t="shared" si="1"/>
        <v>0.65218668749390007</v>
      </c>
      <c r="K51">
        <f t="shared" si="6"/>
        <v>2009</v>
      </c>
      <c r="L51" s="26">
        <f t="shared" si="7"/>
        <v>0.65218668749390007</v>
      </c>
      <c r="M51" s="26">
        <f>All_Sectors!CF561</f>
        <v>0.89411490812249172</v>
      </c>
      <c r="N51" s="26">
        <f>All_Sectors!FU561</f>
        <v>0.97678248680064528</v>
      </c>
      <c r="W51" s="369">
        <f t="shared" si="4"/>
        <v>2009</v>
      </c>
      <c r="X51">
        <f>All_Sectors!CF144</f>
        <v>0.8732016928621954</v>
      </c>
      <c r="Y51">
        <f>All_Sectors!CF226</f>
        <v>0.85389982561444677</v>
      </c>
    </row>
    <row r="52" spans="5:26" x14ac:dyDescent="0.2">
      <c r="E52">
        <f t="shared" si="5"/>
        <v>2010</v>
      </c>
      <c r="F52" s="27">
        <f>All_Sectors!$Q145</f>
        <v>88495.651309298555</v>
      </c>
      <c r="G52">
        <f>All_Sectors!$AF145</f>
        <v>15598.8</v>
      </c>
      <c r="H52" s="253">
        <f t="shared" si="0"/>
        <v>5.6732345635112038</v>
      </c>
      <c r="I52" s="253">
        <f t="shared" si="1"/>
        <v>0.6513576021074291</v>
      </c>
      <c r="K52">
        <f t="shared" si="6"/>
        <v>2010</v>
      </c>
      <c r="L52" s="26">
        <f t="shared" si="7"/>
        <v>0.6513576021074291</v>
      </c>
      <c r="M52" s="26">
        <f>All_Sectors!CF562</f>
        <v>0.89492822779759096</v>
      </c>
      <c r="N52" s="26">
        <f>All_Sectors!FU562</f>
        <v>0.97547167226750664</v>
      </c>
      <c r="W52" s="369">
        <f t="shared" si="4"/>
        <v>2010</v>
      </c>
      <c r="X52">
        <f>All_Sectors!CF145</f>
        <v>0.87284685173209864</v>
      </c>
      <c r="Y52">
        <f>All_Sectors!CF227</f>
        <v>0.8530976307408058</v>
      </c>
    </row>
    <row r="53" spans="5:26" s="369" customFormat="1" x14ac:dyDescent="0.2">
      <c r="E53" s="369">
        <f t="shared" si="5"/>
        <v>2011</v>
      </c>
      <c r="F53" s="27">
        <f>All_Sectors!$Q146</f>
        <v>88052.964883544715</v>
      </c>
      <c r="G53" s="369">
        <f>All_Sectors!$AF146</f>
        <v>15840.7</v>
      </c>
      <c r="H53" s="253">
        <f t="shared" ref="H53" si="8">F53/G53</f>
        <v>5.5586536506306361</v>
      </c>
      <c r="I53" s="253">
        <f t="shared" ref="I53" si="9">H53/H$27</f>
        <v>0.63820229399780359</v>
      </c>
      <c r="K53" s="369">
        <f t="shared" si="6"/>
        <v>2011</v>
      </c>
      <c r="L53" s="26">
        <f t="shared" si="7"/>
        <v>0.63820229399780359</v>
      </c>
      <c r="M53" s="26">
        <f>All_Sectors!CF563</f>
        <v>0.89285619892431778</v>
      </c>
      <c r="N53" s="26">
        <f>All_Sectors!FU563</f>
        <v>0.97251294524345411</v>
      </c>
      <c r="O53" s="369">
        <f>M53*N53</f>
        <v>0.86831421169476364</v>
      </c>
      <c r="W53" s="369">
        <f t="shared" ref="W53:W56" si="10">K53</f>
        <v>2011</v>
      </c>
      <c r="X53" s="485">
        <f>All_Sectors!CF146</f>
        <v>0.86821395573978899</v>
      </c>
      <c r="Y53" s="485">
        <f>All_Sectors!CF228</f>
        <v>0.8492870695880157</v>
      </c>
      <c r="Z53" s="369">
        <f>Y53/X53</f>
        <v>0.97820020511459527</v>
      </c>
    </row>
    <row r="54" spans="5:26" s="485" customFormat="1" x14ac:dyDescent="0.2">
      <c r="E54" s="485">
        <f t="shared" si="5"/>
        <v>2012</v>
      </c>
      <c r="F54" s="27">
        <f>All_Sectors!$Q147</f>
        <v>85100.31686966533</v>
      </c>
      <c r="G54" s="485">
        <f>All_Sectors!$AF147</f>
        <v>16197</v>
      </c>
      <c r="H54" s="253">
        <f t="shared" ref="H54:H56" si="11">F54/G54</f>
        <v>5.2540789571936362</v>
      </c>
      <c r="I54" s="253">
        <f t="shared" ref="I54:I56" si="12">H54/H$27</f>
        <v>0.60323334643203497</v>
      </c>
      <c r="K54" s="485">
        <f t="shared" ref="K54:K56" si="13">E54</f>
        <v>2012</v>
      </c>
      <c r="L54" s="26">
        <f t="shared" ref="L54:L56" si="14">I54</f>
        <v>0.60323334643203497</v>
      </c>
      <c r="M54" s="26">
        <f>All_Sectors!CF564</f>
        <v>0.87355806355286236</v>
      </c>
      <c r="N54" s="26">
        <f>All_Sectors!FU564</f>
        <v>0.96604154052474323</v>
      </c>
      <c r="W54" s="485">
        <f t="shared" si="10"/>
        <v>2012</v>
      </c>
      <c r="X54" s="485">
        <f>All_Sectors!CF147</f>
        <v>0.84388261460690062</v>
      </c>
      <c r="Y54" s="485">
        <f>All_Sectors!CF229</f>
        <v>0.83007581634496308</v>
      </c>
    </row>
    <row r="55" spans="5:26" s="485" customFormat="1" x14ac:dyDescent="0.2">
      <c r="E55" s="485">
        <f t="shared" si="5"/>
        <v>2013</v>
      </c>
      <c r="F55" s="27">
        <f>All_Sectors!$Q148</f>
        <v>88085.935696375673</v>
      </c>
      <c r="G55" s="485">
        <f>All_Sectors!$AF148</f>
        <v>16495.400000000001</v>
      </c>
      <c r="H55" s="253">
        <f t="shared" si="11"/>
        <v>5.3400302930741699</v>
      </c>
      <c r="I55" s="253">
        <f t="shared" si="12"/>
        <v>0.61310162446819383</v>
      </c>
      <c r="K55" s="485">
        <f t="shared" si="13"/>
        <v>2013</v>
      </c>
      <c r="L55" s="26">
        <f t="shared" si="14"/>
        <v>0.61310162446819383</v>
      </c>
      <c r="M55" s="26">
        <f>All_Sectors!CF565</f>
        <v>0.87912229339581094</v>
      </c>
      <c r="N55" s="26">
        <f>All_Sectors!FU565</f>
        <v>0.96509920549705497</v>
      </c>
      <c r="W55" s="485">
        <f t="shared" si="10"/>
        <v>2013</v>
      </c>
      <c r="X55" s="485">
        <f>All_Sectors!CF148</f>
        <v>0.84836838775324119</v>
      </c>
      <c r="Y55" s="485">
        <f>All_Sectors!CF230</f>
        <v>0.83559464933918126</v>
      </c>
    </row>
    <row r="56" spans="5:26" s="485" customFormat="1" x14ac:dyDescent="0.2">
      <c r="E56" s="485">
        <f t="shared" si="5"/>
        <v>2014</v>
      </c>
      <c r="F56" s="27">
        <f>All_Sectors!$Q149</f>
        <v>89981.193482698407</v>
      </c>
      <c r="G56" s="485">
        <f>All_Sectors!$AF149</f>
        <v>16912</v>
      </c>
      <c r="H56" s="253">
        <f t="shared" si="11"/>
        <v>5.3205530678038322</v>
      </c>
      <c r="I56" s="253">
        <f t="shared" si="12"/>
        <v>0.61086539774325088</v>
      </c>
      <c r="K56" s="485">
        <f t="shared" si="13"/>
        <v>2014</v>
      </c>
      <c r="L56" s="26">
        <f t="shared" si="14"/>
        <v>0.61086539774325088</v>
      </c>
      <c r="M56" s="26">
        <f>All_Sectors!CF566</f>
        <v>0.8864471461877611</v>
      </c>
      <c r="N56" s="26">
        <f>All_Sectors!FU566</f>
        <v>0.9636449062046315</v>
      </c>
      <c r="O56" s="485">
        <f>M56*N56</f>
        <v>0.85422027704346837</v>
      </c>
      <c r="W56" s="485">
        <f t="shared" si="10"/>
        <v>2014</v>
      </c>
      <c r="X56" s="485">
        <f>All_Sectors!CF149</f>
        <v>0.85412586376949107</v>
      </c>
      <c r="Y56" s="485">
        <f>All_Sectors!CF231</f>
        <v>0.84026616574211077</v>
      </c>
    </row>
    <row r="57" spans="5:26" s="485" customFormat="1" x14ac:dyDescent="0.2">
      <c r="E57" s="485">
        <f t="shared" si="5"/>
        <v>2015</v>
      </c>
      <c r="F57" s="27">
        <f>All_Sectors!$Q150</f>
        <v>88807.6467231399</v>
      </c>
      <c r="G57" s="485">
        <f>All_Sectors!$AF150</f>
        <v>17403.8</v>
      </c>
      <c r="H57" s="253">
        <f t="shared" ref="H57:H58" si="15">F57/G57</f>
        <v>5.1027733439329284</v>
      </c>
      <c r="I57" s="253">
        <f t="shared" ref="I57:I58" si="16">H57/H$27</f>
        <v>0.58586158781081332</v>
      </c>
      <c r="K57" s="485">
        <f t="shared" ref="K57:K58" si="17">E57</f>
        <v>2015</v>
      </c>
      <c r="L57" s="26">
        <f t="shared" ref="L57:L58" si="18">I57</f>
        <v>0.58586158781081332</v>
      </c>
      <c r="M57" s="26">
        <f>All_Sectors!CF567</f>
        <v>0.88210867621121658</v>
      </c>
      <c r="N57" s="26">
        <f>All_Sectors!FU567</f>
        <v>0.95641627596215761</v>
      </c>
      <c r="W57" s="485">
        <f t="shared" ref="W57:W59" si="19">K57</f>
        <v>2015</v>
      </c>
      <c r="X57" s="485">
        <f>All_Sectors!CF150</f>
        <v>0.84353830488109194</v>
      </c>
      <c r="Y57" s="485">
        <f>All_Sectors!CF232</f>
        <v>0.83170298898471828</v>
      </c>
    </row>
    <row r="58" spans="5:26" s="485" customFormat="1" x14ac:dyDescent="0.2">
      <c r="E58" s="485">
        <f t="shared" si="5"/>
        <v>2016</v>
      </c>
      <c r="F58" s="27">
        <f>All_Sectors!$Q151</f>
        <v>88777.61396802956</v>
      </c>
      <c r="G58" s="485">
        <f>All_Sectors!$AF151</f>
        <v>17688.900000000001</v>
      </c>
      <c r="H58" s="253">
        <f t="shared" si="15"/>
        <v>5.0188318079716403</v>
      </c>
      <c r="I58" s="253">
        <f t="shared" si="16"/>
        <v>0.57622405970072577</v>
      </c>
      <c r="K58" s="485">
        <f t="shared" si="17"/>
        <v>2016</v>
      </c>
      <c r="L58" s="26">
        <f t="shared" si="18"/>
        <v>0.57622405970072577</v>
      </c>
      <c r="M58" s="26">
        <f>All_Sectors!CF568</f>
        <v>0.87908053971591982</v>
      </c>
      <c r="N58" s="26">
        <f>All_Sectors!FU568</f>
        <v>0.95431198738215739</v>
      </c>
      <c r="W58" s="485">
        <f t="shared" si="19"/>
        <v>2016</v>
      </c>
      <c r="X58" s="485">
        <f>All_Sectors!CF151</f>
        <v>0.83876182879854744</v>
      </c>
      <c r="Y58" s="485">
        <f>All_Sectors!CF233</f>
        <v>0.82965245602397963</v>
      </c>
    </row>
    <row r="59" spans="5:26" s="485" customFormat="1" x14ac:dyDescent="0.2">
      <c r="E59" s="485">
        <f t="shared" si="5"/>
        <v>2017</v>
      </c>
      <c r="F59" s="27">
        <f>All_Sectors!$Q152</f>
        <v>88403.991577696099</v>
      </c>
      <c r="G59" s="485">
        <f>All_Sectors!$AF152</f>
        <v>18108.099999999999</v>
      </c>
      <c r="H59" s="253">
        <f t="shared" ref="H59" si="20">F59/G59</f>
        <v>4.8820136611624694</v>
      </c>
      <c r="I59" s="253">
        <f t="shared" ref="I59" si="21">H59/H$27</f>
        <v>0.56051564168402945</v>
      </c>
      <c r="K59" s="485">
        <f t="shared" ref="K59" si="22">E59</f>
        <v>2017</v>
      </c>
      <c r="L59" s="26">
        <f t="shared" ref="L59" si="23">I59</f>
        <v>0.56051564168402945</v>
      </c>
      <c r="M59" s="26">
        <f>All_Sectors!CF569</f>
        <v>0.8695878652454011</v>
      </c>
      <c r="N59" s="26">
        <f>All_Sectors!FU569</f>
        <v>0.95331679566662553</v>
      </c>
      <c r="O59" s="485">
        <f>M59*N59</f>
        <v>0.82899271724632717</v>
      </c>
      <c r="W59" s="485">
        <f t="shared" si="19"/>
        <v>2017</v>
      </c>
      <c r="X59" s="485">
        <f>All_Sectors!CF152</f>
        <v>0.8290407917962076</v>
      </c>
      <c r="Y59" s="485">
        <f>All_Sectors!CF234</f>
        <v>0.82353680522587824</v>
      </c>
    </row>
    <row r="60" spans="5:26" s="485" customFormat="1" x14ac:dyDescent="0.2">
      <c r="F60" s="27"/>
      <c r="H60" s="253"/>
      <c r="I60" s="253"/>
      <c r="L60" s="26"/>
      <c r="M60" s="26"/>
      <c r="N60" s="26"/>
    </row>
    <row r="61" spans="5:26" x14ac:dyDescent="0.2">
      <c r="M61" s="26">
        <f>M52*N52</f>
        <v>0.87297713492911222</v>
      </c>
      <c r="N61" s="26">
        <f>LN(M61)</f>
        <v>-0.1358459148611223</v>
      </c>
      <c r="O61" s="444" t="s">
        <v>1748</v>
      </c>
      <c r="P61" s="370" t="s">
        <v>1811</v>
      </c>
    </row>
    <row r="62" spans="5:26" x14ac:dyDescent="0.2">
      <c r="F62" s="370" t="s">
        <v>1740</v>
      </c>
      <c r="M62" s="26"/>
      <c r="N62" s="26">
        <f>LN(M52)</f>
        <v>-0.1110117563277908</v>
      </c>
      <c r="O62" s="26">
        <f>N62/N61</f>
        <v>0.81718877186170891</v>
      </c>
    </row>
    <row r="63" spans="5:26" x14ac:dyDescent="0.2">
      <c r="G63" s="370" t="s">
        <v>1741</v>
      </c>
      <c r="M63" s="26"/>
      <c r="N63" s="26">
        <f>LN(N52)</f>
        <v>-2.4834158533331544E-2</v>
      </c>
      <c r="O63" s="26">
        <f>N63/N61</f>
        <v>0.18281122813829145</v>
      </c>
    </row>
    <row r="64" spans="5:26" x14ac:dyDescent="0.2">
      <c r="G64" s="370" t="s">
        <v>1742</v>
      </c>
    </row>
    <row r="65" spans="7:36" s="485" customFormat="1" x14ac:dyDescent="0.2">
      <c r="G65" s="370" t="s">
        <v>1743</v>
      </c>
      <c r="H65"/>
      <c r="M65" s="26">
        <f>M56*N56</f>
        <v>0.85422027704346837</v>
      </c>
      <c r="N65" s="26">
        <f>LN(M65)</f>
        <v>-0.15756618280515794</v>
      </c>
      <c r="O65" s="444" t="s">
        <v>1748</v>
      </c>
      <c r="P65" s="370" t="s">
        <v>1812</v>
      </c>
    </row>
    <row r="66" spans="7:36" s="485" customFormat="1" x14ac:dyDescent="0.2">
      <c r="G66" s="370"/>
      <c r="M66" s="26"/>
      <c r="N66" s="26">
        <f>LN(M56)</f>
        <v>-0.12053377601485023</v>
      </c>
      <c r="O66" s="26">
        <f>N66/N65</f>
        <v>0.76497236823905934</v>
      </c>
    </row>
    <row r="67" spans="7:36" s="485" customFormat="1" x14ac:dyDescent="0.2">
      <c r="G67" s="370"/>
      <c r="M67" s="26"/>
      <c r="N67" s="26">
        <f>LN(N56)</f>
        <v>-3.7032406790307761E-2</v>
      </c>
      <c r="O67" s="26">
        <f>N67/N65</f>
        <v>0.23502763176094091</v>
      </c>
    </row>
    <row r="68" spans="7:36" s="485" customFormat="1" x14ac:dyDescent="0.2">
      <c r="G68" s="370"/>
      <c r="M68" s="26"/>
      <c r="N68" s="26"/>
      <c r="O68" s="26"/>
    </row>
    <row r="69" spans="7:36" x14ac:dyDescent="0.2">
      <c r="M69" s="26">
        <f>M59*N59</f>
        <v>0.82899271724632717</v>
      </c>
      <c r="N69" s="26">
        <f>LN(M69)</f>
        <v>-0.18754390887176664</v>
      </c>
      <c r="O69" s="444" t="s">
        <v>1748</v>
      </c>
      <c r="P69" s="370" t="s">
        <v>2203</v>
      </c>
      <c r="R69" s="26">
        <f>M59-1</f>
        <v>-0.1304121347545989</v>
      </c>
      <c r="S69" s="26">
        <f>N59-1</f>
        <v>-4.6683204333374473E-2</v>
      </c>
      <c r="AG69" s="370" t="s">
        <v>2204</v>
      </c>
    </row>
    <row r="70" spans="7:36" x14ac:dyDescent="0.2">
      <c r="M70" s="26"/>
      <c r="N70" s="26">
        <f>LN(M59)</f>
        <v>-0.13973589768211339</v>
      </c>
      <c r="O70" s="26">
        <f>N70/N69</f>
        <v>0.74508363680133149</v>
      </c>
      <c r="P70" s="485"/>
      <c r="AH70" s="370" t="s">
        <v>106</v>
      </c>
      <c r="AI70" s="370" t="s">
        <v>1079</v>
      </c>
      <c r="AJ70" s="370" t="s">
        <v>105</v>
      </c>
    </row>
    <row r="71" spans="7:36" x14ac:dyDescent="0.2">
      <c r="M71" s="26"/>
      <c r="N71" s="26">
        <f>LN(N59)</f>
        <v>-4.7808011189653291E-2</v>
      </c>
      <c r="O71" s="26">
        <f>N71/N69</f>
        <v>0.25491636319866873</v>
      </c>
      <c r="P71" s="485"/>
      <c r="AG71">
        <f>1970</f>
        <v>1970</v>
      </c>
      <c r="AH71">
        <f>All_Sectors!W105</f>
        <v>0.94010420082443213</v>
      </c>
      <c r="AI71">
        <f>All_Sectors!Y105</f>
        <v>0.90239021996135749</v>
      </c>
      <c r="AJ71">
        <f>All_Sectors!V105</f>
        <v>0.81022114495188069</v>
      </c>
    </row>
    <row r="72" spans="7:36" x14ac:dyDescent="0.2">
      <c r="AG72">
        <f>AG71+1</f>
        <v>1971</v>
      </c>
      <c r="AH72" s="485">
        <f>All_Sectors!W106</f>
        <v>0.94712393830500496</v>
      </c>
      <c r="AI72" s="485">
        <f>All_Sectors!Y106</f>
        <v>0.9093085658190514</v>
      </c>
      <c r="AJ72" s="485">
        <f>All_Sectors!V106</f>
        <v>0.81861482954642117</v>
      </c>
    </row>
    <row r="73" spans="7:36" x14ac:dyDescent="0.2">
      <c r="AG73" s="485">
        <f t="shared" ref="AG73:AG118" si="24">AG72+1</f>
        <v>1972</v>
      </c>
      <c r="AH73" s="485">
        <f>All_Sectors!W107</f>
        <v>0.95613766558928248</v>
      </c>
      <c r="AI73" s="485">
        <f>All_Sectors!Y107</f>
        <v>0.91168100210983427</v>
      </c>
      <c r="AJ73" s="485">
        <f>All_Sectors!V107</f>
        <v>0.8177414214925276</v>
      </c>
    </row>
    <row r="74" spans="7:36" x14ac:dyDescent="0.2">
      <c r="AG74" s="485">
        <f t="shared" si="24"/>
        <v>1973</v>
      </c>
      <c r="AH74" s="485">
        <f>All_Sectors!W108</f>
        <v>0.95075307792902786</v>
      </c>
      <c r="AI74" s="485">
        <f>All_Sectors!Y108</f>
        <v>0.904584345947965</v>
      </c>
      <c r="AJ74" s="485">
        <f>All_Sectors!V108</f>
        <v>0.80614842721904867</v>
      </c>
    </row>
    <row r="75" spans="7:36" x14ac:dyDescent="0.2">
      <c r="AG75" s="485">
        <f t="shared" si="24"/>
        <v>1974</v>
      </c>
      <c r="AH75" s="485">
        <f>All_Sectors!W109</f>
        <v>0.94371193373605544</v>
      </c>
      <c r="AI75" s="485">
        <f>All_Sectors!Y109</f>
        <v>0.913868327803258</v>
      </c>
      <c r="AJ75" s="485">
        <f>All_Sectors!V109</f>
        <v>0.83191406578833482</v>
      </c>
    </row>
    <row r="76" spans="7:36" x14ac:dyDescent="0.2">
      <c r="AG76" s="485">
        <f t="shared" si="24"/>
        <v>1975</v>
      </c>
      <c r="AH76" s="485">
        <f>All_Sectors!W110</f>
        <v>0.94819591356075938</v>
      </c>
      <c r="AI76" s="485">
        <f>All_Sectors!Y110</f>
        <v>0.91751182334312908</v>
      </c>
      <c r="AJ76" s="485">
        <f>All_Sectors!V110</f>
        <v>0.83018985370783527</v>
      </c>
    </row>
    <row r="77" spans="7:36" x14ac:dyDescent="0.2">
      <c r="AG77" s="485">
        <f t="shared" si="24"/>
        <v>1976</v>
      </c>
      <c r="AH77" s="485">
        <f>All_Sectors!W111</f>
        <v>0.95234526844304335</v>
      </c>
      <c r="AI77" s="485">
        <f>All_Sectors!Y111</f>
        <v>0.91221000264211605</v>
      </c>
      <c r="AJ77" s="485">
        <f>All_Sectors!V111</f>
        <v>0.81661911827252609</v>
      </c>
    </row>
    <row r="78" spans="7:36" x14ac:dyDescent="0.2">
      <c r="AG78" s="485">
        <f t="shared" si="24"/>
        <v>1977</v>
      </c>
      <c r="AH78" s="485">
        <f>All_Sectors!W112</f>
        <v>0.94440978586024138</v>
      </c>
      <c r="AI78" s="485">
        <f>All_Sectors!Y112</f>
        <v>0.90817640668737709</v>
      </c>
      <c r="AJ78" s="485">
        <f>All_Sectors!V112</f>
        <v>0.81136024582829525</v>
      </c>
    </row>
    <row r="79" spans="7:36" x14ac:dyDescent="0.2">
      <c r="AG79" s="485">
        <f t="shared" si="24"/>
        <v>1978</v>
      </c>
      <c r="AH79" s="485">
        <f>All_Sectors!W113</f>
        <v>0.95217986462502258</v>
      </c>
      <c r="AI79" s="485">
        <f>All_Sectors!Y113</f>
        <v>0.91613321846339901</v>
      </c>
      <c r="AJ79" s="485">
        <f>All_Sectors!V113</f>
        <v>0.82382087691252714</v>
      </c>
    </row>
    <row r="80" spans="7:36" x14ac:dyDescent="0.2">
      <c r="AG80" s="485">
        <f t="shared" si="24"/>
        <v>1979</v>
      </c>
      <c r="AH80" s="485">
        <f>All_Sectors!W114</f>
        <v>0.9498068253521027</v>
      </c>
      <c r="AI80" s="485">
        <f>All_Sectors!Y114</f>
        <v>0.89717004157599489</v>
      </c>
      <c r="AJ80" s="485">
        <f>All_Sectors!V114</f>
        <v>0.78421983297160458</v>
      </c>
    </row>
    <row r="81" spans="33:36" x14ac:dyDescent="0.2">
      <c r="AG81" s="485">
        <f t="shared" si="24"/>
        <v>1980</v>
      </c>
      <c r="AH81" s="485">
        <f>All_Sectors!W115</f>
        <v>0.94043964127091262</v>
      </c>
      <c r="AI81" s="485">
        <f>All_Sectors!Y115</f>
        <v>0.89262188520565511</v>
      </c>
      <c r="AJ81" s="485">
        <f>All_Sectors!V115</f>
        <v>0.78553160589770321</v>
      </c>
    </row>
    <row r="82" spans="33:36" x14ac:dyDescent="0.2">
      <c r="AG82" s="485">
        <f t="shared" si="24"/>
        <v>1981</v>
      </c>
      <c r="AH82" s="485">
        <f>All_Sectors!W116</f>
        <v>0.94740709909204579</v>
      </c>
      <c r="AI82" s="485">
        <f>All_Sectors!Y116</f>
        <v>0.90641920062949533</v>
      </c>
      <c r="AJ82" s="485">
        <f>All_Sectors!V116</f>
        <v>0.79530955867507946</v>
      </c>
    </row>
    <row r="83" spans="33:36" x14ac:dyDescent="0.2">
      <c r="AG83" s="485">
        <f t="shared" si="24"/>
        <v>1982</v>
      </c>
      <c r="AH83" s="485">
        <f>All_Sectors!W117</f>
        <v>0.95351210587724322</v>
      </c>
      <c r="AI83" s="485">
        <f>All_Sectors!Y117</f>
        <v>0.91407054268963694</v>
      </c>
      <c r="AJ83" s="485">
        <f>All_Sectors!V117</f>
        <v>0.79940630342608288</v>
      </c>
    </row>
    <row r="84" spans="33:36" x14ac:dyDescent="0.2">
      <c r="AG84" s="485">
        <f t="shared" si="24"/>
        <v>1983</v>
      </c>
      <c r="AH84" s="485">
        <f>All_Sectors!W118</f>
        <v>0.96034373186944277</v>
      </c>
      <c r="AI84" s="485">
        <f>All_Sectors!Y118</f>
        <v>0.92809334838444146</v>
      </c>
      <c r="AJ84" s="485">
        <f>All_Sectors!V118</f>
        <v>0.83604501721695301</v>
      </c>
    </row>
    <row r="85" spans="33:36" x14ac:dyDescent="0.2">
      <c r="AG85" s="485">
        <f t="shared" si="24"/>
        <v>1984</v>
      </c>
      <c r="AH85" s="485">
        <f>All_Sectors!W119</f>
        <v>0.96873028555578411</v>
      </c>
      <c r="AI85" s="485">
        <f>All_Sectors!Y119</f>
        <v>0.91603522229493639</v>
      </c>
      <c r="AJ85" s="485">
        <f>All_Sectors!V119</f>
        <v>0.80285844046520849</v>
      </c>
    </row>
    <row r="86" spans="33:36" x14ac:dyDescent="0.2">
      <c r="AG86" s="485">
        <f t="shared" si="24"/>
        <v>1985</v>
      </c>
      <c r="AH86" s="485">
        <f>All_Sectors!W120</f>
        <v>0.96486940388959064</v>
      </c>
      <c r="AI86" s="485">
        <f>All_Sectors!Y120</f>
        <v>0.907234770380974</v>
      </c>
      <c r="AJ86" s="485">
        <f>All_Sectors!V120</f>
        <v>0.77788213257412719</v>
      </c>
    </row>
    <row r="87" spans="33:36" x14ac:dyDescent="0.2">
      <c r="AG87" s="485">
        <f t="shared" si="24"/>
        <v>1986</v>
      </c>
      <c r="AH87" s="485">
        <f>All_Sectors!W121</f>
        <v>0.96126174698777755</v>
      </c>
      <c r="AI87" s="485">
        <f>All_Sectors!Y121</f>
        <v>0.9148855877664086</v>
      </c>
      <c r="AJ87" s="485">
        <f>All_Sectors!V121</f>
        <v>0.79735941257909548</v>
      </c>
    </row>
    <row r="88" spans="33:36" x14ac:dyDescent="0.2">
      <c r="AG88" s="485">
        <f t="shared" si="24"/>
        <v>1987</v>
      </c>
      <c r="AH88" s="485">
        <f>All_Sectors!W122</f>
        <v>0.95271330303089008</v>
      </c>
      <c r="AI88" s="485">
        <f>All_Sectors!Y122</f>
        <v>0.9084243015865584</v>
      </c>
      <c r="AJ88" s="485">
        <f>All_Sectors!V122</f>
        <v>0.78751791331479759</v>
      </c>
    </row>
    <row r="89" spans="33:36" x14ac:dyDescent="0.2">
      <c r="AG89" s="485">
        <f t="shared" si="24"/>
        <v>1988</v>
      </c>
      <c r="AH89" s="485">
        <f>All_Sectors!W123</f>
        <v>0.94127454178492898</v>
      </c>
      <c r="AI89" s="485">
        <f>All_Sectors!Y123</f>
        <v>0.9103798364650969</v>
      </c>
      <c r="AJ89" s="485">
        <f>All_Sectors!V123</f>
        <v>0.8006224141259094</v>
      </c>
    </row>
    <row r="90" spans="33:36" x14ac:dyDescent="0.2">
      <c r="AG90" s="485">
        <f t="shared" si="24"/>
        <v>1989</v>
      </c>
      <c r="AH90" s="485">
        <f>All_Sectors!W124</f>
        <v>0.94665367357569208</v>
      </c>
      <c r="AI90" s="485">
        <f>All_Sectors!Y124</f>
        <v>0.91120182800356264</v>
      </c>
      <c r="AJ90" s="485">
        <f>All_Sectors!V124</f>
        <v>0.79720853657080559</v>
      </c>
    </row>
    <row r="91" spans="33:36" x14ac:dyDescent="0.2">
      <c r="AG91" s="485">
        <f t="shared" si="24"/>
        <v>1990</v>
      </c>
      <c r="AH91" s="485">
        <f>All_Sectors!W125</f>
        <v>0.95304333738151292</v>
      </c>
      <c r="AI91" s="485">
        <f>All_Sectors!Y125</f>
        <v>0.9088213374059857</v>
      </c>
      <c r="AJ91" s="485">
        <f>All_Sectors!V125</f>
        <v>0.79027463363669526</v>
      </c>
    </row>
    <row r="92" spans="33:36" x14ac:dyDescent="0.2">
      <c r="AG92" s="485">
        <f t="shared" si="24"/>
        <v>1991</v>
      </c>
      <c r="AH92" s="485">
        <f>All_Sectors!W126</f>
        <v>0.93989050836057775</v>
      </c>
      <c r="AI92" s="485">
        <f>All_Sectors!Y126</f>
        <v>0.90185683200925115</v>
      </c>
      <c r="AJ92" s="485">
        <f>All_Sectors!V126</f>
        <v>0.77802692971630849</v>
      </c>
    </row>
    <row r="93" spans="33:36" x14ac:dyDescent="0.2">
      <c r="AG93" s="485">
        <f t="shared" si="24"/>
        <v>1992</v>
      </c>
      <c r="AH93" s="485">
        <f>All_Sectors!W127</f>
        <v>0.95807325941275001</v>
      </c>
      <c r="AI93" s="485">
        <f>All_Sectors!Y127</f>
        <v>0.89938612647532767</v>
      </c>
      <c r="AJ93" s="485">
        <f>All_Sectors!V127</f>
        <v>0.76147455688714027</v>
      </c>
    </row>
    <row r="94" spans="33:36" x14ac:dyDescent="0.2">
      <c r="AG94" s="485">
        <f t="shared" si="24"/>
        <v>1993</v>
      </c>
      <c r="AH94" s="485">
        <f>All_Sectors!W128</f>
        <v>0.97477494722638292</v>
      </c>
      <c r="AI94" s="485">
        <f>All_Sectors!Y128</f>
        <v>0.91128328580994022</v>
      </c>
      <c r="AJ94" s="485">
        <f>All_Sectors!V128</f>
        <v>0.77917296582217721</v>
      </c>
    </row>
    <row r="95" spans="33:36" x14ac:dyDescent="0.2">
      <c r="AG95" s="485">
        <f t="shared" si="24"/>
        <v>1994</v>
      </c>
      <c r="AH95" s="485">
        <f>All_Sectors!W129</f>
        <v>0.97887661843946427</v>
      </c>
      <c r="AI95" s="485">
        <f>All_Sectors!Y129</f>
        <v>0.90987038804312337</v>
      </c>
      <c r="AJ95" s="485">
        <f>All_Sectors!V129</f>
        <v>0.77527199348483788</v>
      </c>
    </row>
    <row r="96" spans="33:36" x14ac:dyDescent="0.2">
      <c r="AG96" s="485">
        <f t="shared" si="24"/>
        <v>1995</v>
      </c>
      <c r="AH96" s="485">
        <f>All_Sectors!W130</f>
        <v>0.98104345748640831</v>
      </c>
      <c r="AI96" s="485">
        <f>All_Sectors!Y130</f>
        <v>0.91243000352354764</v>
      </c>
      <c r="AJ96" s="485">
        <f>All_Sectors!V130</f>
        <v>0.78278114605777682</v>
      </c>
    </row>
    <row r="97" spans="33:36" x14ac:dyDescent="0.2">
      <c r="AG97" s="485">
        <f t="shared" si="24"/>
        <v>1996</v>
      </c>
      <c r="AH97" s="485">
        <f>All_Sectors!W131</f>
        <v>0.97986385595278513</v>
      </c>
      <c r="AI97" s="485">
        <f>All_Sectors!Y131</f>
        <v>0.90878325290504369</v>
      </c>
      <c r="AJ97" s="485">
        <f>All_Sectors!V131</f>
        <v>0.77220627106038764</v>
      </c>
    </row>
    <row r="98" spans="33:36" x14ac:dyDescent="0.2">
      <c r="AG98" s="485">
        <f t="shared" si="24"/>
        <v>1997</v>
      </c>
      <c r="AH98" s="485">
        <f>All_Sectors!W132</f>
        <v>0.98928641654850713</v>
      </c>
      <c r="AI98" s="485">
        <f>All_Sectors!Y132</f>
        <v>0.90581417375656526</v>
      </c>
      <c r="AJ98" s="485">
        <f>All_Sectors!V132</f>
        <v>0.76546762016232928</v>
      </c>
    </row>
    <row r="99" spans="33:36" x14ac:dyDescent="0.2">
      <c r="AG99" s="485">
        <f t="shared" si="24"/>
        <v>1998</v>
      </c>
      <c r="AH99" s="485">
        <f>All_Sectors!W133</f>
        <v>0.99505218072625301</v>
      </c>
      <c r="AI99" s="485">
        <f>All_Sectors!Y133</f>
        <v>0.91687698421583363</v>
      </c>
      <c r="AJ99" s="485">
        <f>All_Sectors!V133</f>
        <v>0.78786600800089679</v>
      </c>
    </row>
    <row r="100" spans="33:36" x14ac:dyDescent="0.2">
      <c r="AG100" s="485">
        <f t="shared" si="24"/>
        <v>1999</v>
      </c>
      <c r="AH100" s="485">
        <f>All_Sectors!W134</f>
        <v>1.0030434362874097</v>
      </c>
      <c r="AI100" s="485">
        <f>All_Sectors!Y134</f>
        <v>0.92557717005467444</v>
      </c>
      <c r="AJ100" s="485">
        <f>All_Sectors!V134</f>
        <v>0.80226960842927242</v>
      </c>
    </row>
    <row r="101" spans="33:36" x14ac:dyDescent="0.2">
      <c r="AG101" s="485">
        <f t="shared" si="24"/>
        <v>2000</v>
      </c>
      <c r="AH101" s="485">
        <f>All_Sectors!W135</f>
        <v>0.99101154132520408</v>
      </c>
      <c r="AI101" s="485">
        <f>All_Sectors!Y135</f>
        <v>0.92763074639279774</v>
      </c>
      <c r="AJ101" s="485">
        <f>All_Sectors!V135</f>
        <v>0.8125126375302999</v>
      </c>
    </row>
    <row r="102" spans="33:36" x14ac:dyDescent="0.2">
      <c r="AG102" s="485">
        <f t="shared" si="24"/>
        <v>2001</v>
      </c>
      <c r="AH102" s="485">
        <f>All_Sectors!W136</f>
        <v>0.99918138447243399</v>
      </c>
      <c r="AI102" s="485">
        <f>All_Sectors!Y136</f>
        <v>0.93800396391871865</v>
      </c>
      <c r="AJ102" s="485">
        <f>All_Sectors!V136</f>
        <v>0.83450382435245185</v>
      </c>
    </row>
    <row r="103" spans="33:36" x14ac:dyDescent="0.2">
      <c r="AG103" s="485">
        <f t="shared" si="24"/>
        <v>2002</v>
      </c>
      <c r="AH103" s="485">
        <f>All_Sectors!W137</f>
        <v>0.99888568454163151</v>
      </c>
      <c r="AI103" s="485">
        <f>All_Sectors!Y137</f>
        <v>0.92711969021029184</v>
      </c>
      <c r="AJ103" s="485">
        <f>All_Sectors!V137</f>
        <v>0.79678104834827423</v>
      </c>
    </row>
    <row r="104" spans="33:36" x14ac:dyDescent="0.2">
      <c r="AG104" s="485">
        <f t="shared" si="24"/>
        <v>2003</v>
      </c>
      <c r="AH104" s="485">
        <f>All_Sectors!W138</f>
        <v>1.0077969164773848</v>
      </c>
      <c r="AI104" s="485">
        <f>All_Sectors!Y138</f>
        <v>0.92727321193425938</v>
      </c>
      <c r="AJ104" s="485">
        <f>All_Sectors!V138</f>
        <v>0.78550519244222228</v>
      </c>
    </row>
    <row r="105" spans="33:36" x14ac:dyDescent="0.2">
      <c r="AG105" s="485">
        <f t="shared" si="24"/>
        <v>2004</v>
      </c>
      <c r="AH105" s="485">
        <f>All_Sectors!W139</f>
        <v>0.99200168814580181</v>
      </c>
      <c r="AI105" s="485">
        <f>All_Sectors!Y139</f>
        <v>0.92083380890934519</v>
      </c>
      <c r="AJ105" s="485">
        <f>All_Sectors!V139</f>
        <v>0.78206363756489794</v>
      </c>
    </row>
    <row r="106" spans="33:36" x14ac:dyDescent="0.2">
      <c r="AG106" s="485">
        <f t="shared" si="24"/>
        <v>2005</v>
      </c>
      <c r="AH106" s="485">
        <f>All_Sectors!W140</f>
        <v>0.97783245578087308</v>
      </c>
      <c r="AI106" s="485">
        <f>All_Sectors!Y140</f>
        <v>0.92777682813039519</v>
      </c>
      <c r="AJ106" s="485">
        <f>All_Sectors!V140</f>
        <v>0.80872126839414415</v>
      </c>
    </row>
    <row r="107" spans="33:36" x14ac:dyDescent="0.2">
      <c r="AG107" s="485">
        <f t="shared" si="24"/>
        <v>2006</v>
      </c>
      <c r="AH107" s="485">
        <f>All_Sectors!W141</f>
        <v>0.97046692849549054</v>
      </c>
      <c r="AI107" s="485">
        <f>All_Sectors!Y141</f>
        <v>0.92331013486979963</v>
      </c>
      <c r="AJ107" s="485">
        <f>All_Sectors!V141</f>
        <v>0.80675279401306532</v>
      </c>
    </row>
    <row r="108" spans="33:36" x14ac:dyDescent="0.2">
      <c r="AG108" s="485">
        <f t="shared" si="24"/>
        <v>2007</v>
      </c>
      <c r="AH108" s="485">
        <f>All_Sectors!W142</f>
        <v>0.9520671278818158</v>
      </c>
      <c r="AI108" s="485">
        <f>All_Sectors!Y142</f>
        <v>0.92027421014208155</v>
      </c>
      <c r="AJ108" s="485">
        <f>All_Sectors!V142</f>
        <v>0.80986236872680251</v>
      </c>
    </row>
    <row r="109" spans="33:36" x14ac:dyDescent="0.2">
      <c r="AG109" s="485">
        <f t="shared" si="24"/>
        <v>2008</v>
      </c>
      <c r="AH109" s="485">
        <f>All_Sectors!W143</f>
        <v>0.97583257294247816</v>
      </c>
      <c r="AI109" s="485">
        <f>All_Sectors!Y143</f>
        <v>0.92665821515292834</v>
      </c>
      <c r="AJ109" s="485">
        <f>All_Sectors!V143</f>
        <v>0.8063271097241117</v>
      </c>
    </row>
    <row r="110" spans="33:36" x14ac:dyDescent="0.2">
      <c r="AG110" s="485">
        <f t="shared" si="24"/>
        <v>2009</v>
      </c>
      <c r="AH110" s="485">
        <f>All_Sectors!W144</f>
        <v>0.94834503766952238</v>
      </c>
      <c r="AI110" s="485">
        <f>All_Sectors!Y144</f>
        <v>0.91963890679556892</v>
      </c>
      <c r="AJ110" s="485">
        <f>All_Sectors!V144</f>
        <v>0.7976073466794148</v>
      </c>
    </row>
    <row r="111" spans="33:36" x14ac:dyDescent="0.2">
      <c r="AG111" s="485">
        <f t="shared" si="24"/>
        <v>2010</v>
      </c>
      <c r="AH111" s="485">
        <f>All_Sectors!W145</f>
        <v>0.94772576949923593</v>
      </c>
      <c r="AI111" s="485">
        <f>All_Sectors!Y145</f>
        <v>0.90749078894448965</v>
      </c>
      <c r="AJ111" s="485">
        <f>All_Sectors!V145</f>
        <v>0.76557819442920672</v>
      </c>
    </row>
    <row r="112" spans="33:36" x14ac:dyDescent="0.2">
      <c r="AG112" s="485">
        <f t="shared" si="24"/>
        <v>2011</v>
      </c>
      <c r="AH112" s="485">
        <f>All_Sectors!W146</f>
        <v>0.95356277178376148</v>
      </c>
      <c r="AI112" s="485">
        <f>All_Sectors!Y146</f>
        <v>0.90916628669212685</v>
      </c>
      <c r="AJ112" s="485">
        <f>All_Sectors!V146</f>
        <v>0.76922959381499378</v>
      </c>
    </row>
    <row r="113" spans="33:36" x14ac:dyDescent="0.2">
      <c r="AG113" s="485">
        <f t="shared" si="24"/>
        <v>2012</v>
      </c>
      <c r="AH113" s="485">
        <f>All_Sectors!W147</f>
        <v>0.96896822857491804</v>
      </c>
      <c r="AI113" s="485">
        <f>All_Sectors!Y147</f>
        <v>0.9016762657711872</v>
      </c>
      <c r="AJ113" s="485">
        <f>All_Sectors!V147</f>
        <v>0.74017298146830557</v>
      </c>
    </row>
    <row r="114" spans="33:36" x14ac:dyDescent="0.2">
      <c r="AG114" s="485">
        <f t="shared" si="24"/>
        <v>2013</v>
      </c>
      <c r="AH114" s="485">
        <f>All_Sectors!W148</f>
        <v>0.95961948444726353</v>
      </c>
      <c r="AI114" s="485">
        <f>All_Sectors!Y148</f>
        <v>0.90700568232870094</v>
      </c>
      <c r="AJ114" s="485">
        <f>All_Sectors!V148</f>
        <v>0.7608503594648951</v>
      </c>
    </row>
    <row r="115" spans="33:36" x14ac:dyDescent="0.2">
      <c r="AG115" s="485">
        <f t="shared" si="24"/>
        <v>2014</v>
      </c>
      <c r="AH115" s="485">
        <f>All_Sectors!W149</f>
        <v>0.95887312948182934</v>
      </c>
      <c r="AI115" s="485">
        <f>All_Sectors!Y149</f>
        <v>0.91560110040705256</v>
      </c>
      <c r="AJ115" s="485">
        <f>All_Sectors!V149</f>
        <v>0.78651198790199384</v>
      </c>
    </row>
    <row r="116" spans="33:36" x14ac:dyDescent="0.2">
      <c r="AG116" s="485">
        <f t="shared" si="24"/>
        <v>2015</v>
      </c>
      <c r="AH116" s="485">
        <f>All_Sectors!W150</f>
        <v>0.94212277398202138</v>
      </c>
      <c r="AI116" s="485">
        <f>All_Sectors!Y150</f>
        <v>0.91199250393504128</v>
      </c>
      <c r="AJ116" s="485">
        <f>All_Sectors!V150</f>
        <v>0.79002537385120053</v>
      </c>
    </row>
    <row r="117" spans="33:36" x14ac:dyDescent="0.2">
      <c r="AG117" s="485">
        <f t="shared" si="24"/>
        <v>2016</v>
      </c>
      <c r="AH117" s="485">
        <f>All_Sectors!W151</f>
        <v>0.94033655913597147</v>
      </c>
      <c r="AI117" s="485">
        <f>All_Sectors!Y151</f>
        <v>0.91209304182656503</v>
      </c>
      <c r="AJ117" s="485">
        <f>All_Sectors!V151</f>
        <v>0.79255117845437317</v>
      </c>
    </row>
    <row r="118" spans="33:36" x14ac:dyDescent="0.2">
      <c r="AG118" s="485">
        <f t="shared" si="24"/>
        <v>2017</v>
      </c>
      <c r="AH118" s="485">
        <f>All_Sectors!W152</f>
        <v>0.94110714452709732</v>
      </c>
      <c r="AI118" s="485">
        <f>All_Sectors!Y152</f>
        <v>0.90478069216503387</v>
      </c>
      <c r="AJ118" s="485">
        <f>All_Sectors!V152</f>
        <v>0.77239933385150294</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R68"/>
  <sheetViews>
    <sheetView workbookViewId="0">
      <selection activeCell="H23" sqref="H23"/>
    </sheetView>
  </sheetViews>
  <sheetFormatPr defaultRowHeight="12.75" x14ac:dyDescent="0.2"/>
  <cols>
    <col min="3" max="3" width="11.5703125" customWidth="1"/>
    <col min="4" max="4" width="12" customWidth="1"/>
    <col min="5" max="5" width="11.28515625" customWidth="1"/>
    <col min="6" max="6" width="10.28515625" customWidth="1"/>
    <col min="7" max="7" width="13.140625" customWidth="1"/>
    <col min="8" max="8" width="9.7109375" customWidth="1"/>
    <col min="9" max="9" width="8.7109375" customWidth="1"/>
    <col min="13" max="16" width="11.5703125" bestFit="1" customWidth="1"/>
  </cols>
  <sheetData>
    <row r="1" spans="1:16" ht="14.25" x14ac:dyDescent="0.2">
      <c r="A1" s="441" t="s">
        <v>1749</v>
      </c>
    </row>
    <row r="3" spans="1:16" x14ac:dyDescent="0.2">
      <c r="M3" s="370" t="s">
        <v>1750</v>
      </c>
    </row>
    <row r="5" spans="1:16" x14ac:dyDescent="0.2">
      <c r="C5" s="370" t="s">
        <v>2208</v>
      </c>
    </row>
    <row r="6" spans="1:16" x14ac:dyDescent="0.2">
      <c r="M6" s="445" t="s">
        <v>97</v>
      </c>
      <c r="N6" s="445" t="s">
        <v>1093</v>
      </c>
      <c r="O6" s="445" t="s">
        <v>105</v>
      </c>
      <c r="P6" s="445" t="s">
        <v>106</v>
      </c>
    </row>
    <row r="7" spans="1:16" x14ac:dyDescent="0.2">
      <c r="C7" s="369"/>
      <c r="D7" s="369" t="str">
        <f>All_Sectors!BI597</f>
        <v>Residential</v>
      </c>
      <c r="E7" s="369" t="str">
        <f>All_Sectors!BJ597</f>
        <v>Commercial</v>
      </c>
      <c r="F7" s="369" t="str">
        <f>All_Sectors!BK597</f>
        <v>Industrial</v>
      </c>
      <c r="G7" s="369" t="str">
        <f>All_Sectors!BL597</f>
        <v>Transportation</v>
      </c>
      <c r="H7" s="369" t="str">
        <f>All_Sectors!BM597</f>
        <v xml:space="preserve"> Electric Utilities</v>
      </c>
      <c r="I7" s="370" t="str">
        <f>All_Sectors!BN597</f>
        <v>All Sectors</v>
      </c>
      <c r="L7">
        <v>1970</v>
      </c>
      <c r="M7" s="253">
        <f>All_Sectors!BI522</f>
        <v>1.2114419824751239</v>
      </c>
      <c r="N7" s="253">
        <f>All_Sectors!BJ522</f>
        <v>0.9393851189633462</v>
      </c>
      <c r="O7" s="253">
        <f>All_Sectors!BK522</f>
        <v>1.3021963656943834</v>
      </c>
      <c r="P7" s="253">
        <f>All_Sectors!BL522</f>
        <v>1.1934927904002204</v>
      </c>
    </row>
    <row r="8" spans="1:16" x14ac:dyDescent="0.2">
      <c r="C8" s="369" t="str">
        <f>All_Sectors!BH598</f>
        <v>1970-1985</v>
      </c>
      <c r="D8" s="369"/>
      <c r="E8" s="369"/>
      <c r="F8" s="369"/>
      <c r="G8" s="369"/>
      <c r="H8" s="369"/>
      <c r="I8" s="369"/>
      <c r="L8">
        <f>L7+1</f>
        <v>1971</v>
      </c>
      <c r="M8" s="253">
        <f>All_Sectors!BI523</f>
        <v>1.2389602228209167</v>
      </c>
      <c r="N8" s="253">
        <f>All_Sectors!BJ523</f>
        <v>0.97196591242850761</v>
      </c>
      <c r="O8" s="253">
        <f>All_Sectors!BK523</f>
        <v>1.2976929457695516</v>
      </c>
      <c r="P8" s="253">
        <f>All_Sectors!BL523</f>
        <v>1.1820648969358265</v>
      </c>
    </row>
    <row r="9" spans="1:16" x14ac:dyDescent="0.2">
      <c r="C9" s="369" t="str">
        <f>All_Sectors!BH599</f>
        <v>Delivered</v>
      </c>
      <c r="D9" s="386">
        <f>All_Sectors!BI599</f>
        <v>-2.4219553349986378E-2</v>
      </c>
      <c r="E9" s="386">
        <f>All_Sectors!BJ599</f>
        <v>-1.1829895008990343E-2</v>
      </c>
      <c r="F9" s="386">
        <f>All_Sectors!BK599</f>
        <v>-2.3591295780015509E-2</v>
      </c>
      <c r="G9" s="386">
        <f>All_Sectors!BL599</f>
        <v>-1.1723018692266329E-2</v>
      </c>
      <c r="H9" s="386">
        <f>All_Sectors!BM599</f>
        <v>-3.9176038182536788E-3</v>
      </c>
      <c r="I9" s="386">
        <f>All_Sectors!BN599</f>
        <v>-1.5112015626461139E-2</v>
      </c>
      <c r="L9" s="369">
        <f t="shared" ref="L9:L54" si="0">L8+1</f>
        <v>1972</v>
      </c>
      <c r="M9" s="253">
        <f>All_Sectors!BI524</f>
        <v>1.2436226716748686</v>
      </c>
      <c r="N9" s="253">
        <f>All_Sectors!BJ524</f>
        <v>1.0016853153596688</v>
      </c>
      <c r="O9" s="253">
        <f>All_Sectors!BK524</f>
        <v>1.2633974835172928</v>
      </c>
      <c r="P9" s="253">
        <f>All_Sectors!BL524</f>
        <v>1.1818043808364722</v>
      </c>
    </row>
    <row r="10" spans="1:16" x14ac:dyDescent="0.2">
      <c r="C10" s="369" t="str">
        <f>All_Sectors!BH600</f>
        <v>Source</v>
      </c>
      <c r="D10" s="386">
        <f>All_Sectors!BI600</f>
        <v>-1.4297747053510945E-2</v>
      </c>
      <c r="E10" s="386">
        <f>All_Sectors!BJ600</f>
        <v>2.4170761662520857E-3</v>
      </c>
      <c r="F10" s="386">
        <f>All_Sectors!BK600</f>
        <v>-1.8388591132897036E-2</v>
      </c>
      <c r="G10" s="386">
        <f>All_Sectors!BL600</f>
        <v>-1.1723018692266329E-2</v>
      </c>
      <c r="H10" s="386">
        <f>All_Sectors!BM600</f>
        <v>0</v>
      </c>
      <c r="I10" s="386">
        <f>All_Sectors!BN600</f>
        <v>-1.2614753321989913E-2</v>
      </c>
      <c r="L10" s="369">
        <f t="shared" si="0"/>
        <v>1973</v>
      </c>
      <c r="M10" s="253">
        <f>All_Sectors!BI525</f>
        <v>1.2412765119943816</v>
      </c>
      <c r="N10" s="253">
        <f>All_Sectors!BJ525</f>
        <v>1.0268322865535953</v>
      </c>
      <c r="O10" s="253">
        <f>All_Sectors!BK525</f>
        <v>1.2243895344572073</v>
      </c>
      <c r="P10" s="253">
        <f>All_Sectors!BL525</f>
        <v>1.1858681144019159</v>
      </c>
    </row>
    <row r="11" spans="1:16" x14ac:dyDescent="0.2">
      <c r="C11" s="369" t="str">
        <f>All_Sectors!BH601</f>
        <v xml:space="preserve">Adjusted </v>
      </c>
      <c r="D11" s="386">
        <f>All_Sectors!BI601</f>
        <v>-1.2706013010940542E-2</v>
      </c>
      <c r="E11" s="386">
        <f>All_Sectors!BJ601</f>
        <v>4.1773506743223443E-3</v>
      </c>
      <c r="F11" s="386">
        <f>All_Sectors!BK601</f>
        <v>-1.7449453813054516E-2</v>
      </c>
      <c r="G11" s="386">
        <f>All_Sectors!BL601</f>
        <v>-1.1723018692266329E-2</v>
      </c>
      <c r="H11" s="386">
        <f>All_Sectors!BM601</f>
        <v>0</v>
      </c>
      <c r="I11" s="386"/>
      <c r="L11" s="369">
        <f t="shared" si="0"/>
        <v>1974</v>
      </c>
      <c r="M11" s="253">
        <f>All_Sectors!BI526</f>
        <v>1.1879120599585524</v>
      </c>
      <c r="N11" s="253">
        <f>All_Sectors!BJ526</f>
        <v>0.99583576508764671</v>
      </c>
      <c r="O11" s="253">
        <f>All_Sectors!BK526</f>
        <v>1.2100144005303621</v>
      </c>
      <c r="P11" s="253">
        <f>All_Sectors!BL526</f>
        <v>1.1687116123844523</v>
      </c>
    </row>
    <row r="12" spans="1:16" x14ac:dyDescent="0.2">
      <c r="C12" s="369"/>
      <c r="D12" s="386"/>
      <c r="E12" s="386"/>
      <c r="F12" s="386"/>
      <c r="G12" s="386"/>
      <c r="H12" s="386"/>
      <c r="I12" s="386"/>
      <c r="L12" s="369">
        <f t="shared" si="0"/>
        <v>1975</v>
      </c>
      <c r="M12" s="253">
        <f>All_Sectors!BI527</f>
        <v>1.1607996074638212</v>
      </c>
      <c r="N12" s="253">
        <f>All_Sectors!BJ527</f>
        <v>0.97284361659794771</v>
      </c>
      <c r="O12" s="253">
        <f>All_Sectors!BK527</f>
        <v>1.234260442624129</v>
      </c>
      <c r="P12" s="253">
        <f>All_Sectors!BL527</f>
        <v>1.1664740838171992</v>
      </c>
    </row>
    <row r="13" spans="1:16" x14ac:dyDescent="0.2">
      <c r="C13" s="369" t="str">
        <f>All_Sectors!BH603</f>
        <v>1985-2000</v>
      </c>
      <c r="D13" s="386"/>
      <c r="E13" s="386"/>
      <c r="F13" s="386"/>
      <c r="G13" s="386"/>
      <c r="H13" s="386"/>
      <c r="I13" s="386"/>
      <c r="L13" s="369">
        <f t="shared" si="0"/>
        <v>1976</v>
      </c>
      <c r="M13" s="253">
        <f>All_Sectors!BI528</f>
        <v>1.1706536789210398</v>
      </c>
      <c r="N13" s="253">
        <f>All_Sectors!BJ528</f>
        <v>1.0023330864571784</v>
      </c>
      <c r="O13" s="253">
        <f>All_Sectors!BK528</f>
        <v>1.1970918967094208</v>
      </c>
      <c r="P13" s="253">
        <f>All_Sectors!BL528</f>
        <v>1.1498700807699487</v>
      </c>
    </row>
    <row r="14" spans="1:16" x14ac:dyDescent="0.2">
      <c r="C14" s="369" t="str">
        <f>All_Sectors!BH604</f>
        <v>Delivered</v>
      </c>
      <c r="D14" s="386">
        <f>All_Sectors!BI604</f>
        <v>-9.0875045181821879E-3</v>
      </c>
      <c r="E14" s="386">
        <f>All_Sectors!BJ604</f>
        <v>3.9848761575842495E-3</v>
      </c>
      <c r="F14" s="386">
        <f>All_Sectors!BK604</f>
        <v>-3.9488528846159943E-3</v>
      </c>
      <c r="G14" s="386">
        <f>All_Sectors!BL604</f>
        <v>-7.9442047793544246E-3</v>
      </c>
      <c r="H14" s="386">
        <f>All_Sectors!BM604</f>
        <v>-6.6001746748367562E-4</v>
      </c>
      <c r="I14" s="386">
        <f>All_Sectors!BN604</f>
        <v>-4.1553725911928074E-3</v>
      </c>
      <c r="L14" s="369">
        <f t="shared" si="0"/>
        <v>1977</v>
      </c>
      <c r="M14" s="253">
        <f>All_Sectors!BI529</f>
        <v>1.1574007578297572</v>
      </c>
      <c r="N14" s="253">
        <f>All_Sectors!BJ529</f>
        <v>1.0026680917620412</v>
      </c>
      <c r="O14" s="253">
        <f>All_Sectors!BK529</f>
        <v>1.1526975151715861</v>
      </c>
      <c r="P14" s="253">
        <f>All_Sectors!BL529</f>
        <v>1.1257992165594513</v>
      </c>
    </row>
    <row r="15" spans="1:16" x14ac:dyDescent="0.2">
      <c r="C15" s="369" t="str">
        <f>All_Sectors!BH605</f>
        <v>Source</v>
      </c>
      <c r="D15" s="386">
        <f>All_Sectors!BI605</f>
        <v>-3.0081417732769067E-3</v>
      </c>
      <c r="E15" s="386">
        <f>All_Sectors!BJ605</f>
        <v>9.8640241253460381E-3</v>
      </c>
      <c r="F15" s="386">
        <f>All_Sectors!BK605</f>
        <v>-4.6771347789131834E-3</v>
      </c>
      <c r="G15" s="386">
        <f>All_Sectors!BL605</f>
        <v>-7.9442047793544246E-3</v>
      </c>
      <c r="H15" s="386">
        <f>All_Sectors!BM605</f>
        <v>0</v>
      </c>
      <c r="I15" s="386">
        <f>All_Sectors!BN605</f>
        <v>-2.6908801633790391E-3</v>
      </c>
      <c r="L15" s="369">
        <f t="shared" si="0"/>
        <v>1978</v>
      </c>
      <c r="M15" s="253">
        <f>All_Sectors!BI530</f>
        <v>1.1396662218237472</v>
      </c>
      <c r="N15" s="253">
        <f>All_Sectors!BJ530</f>
        <v>0.99281135629765904</v>
      </c>
      <c r="O15" s="253">
        <f>All_Sectors!BK530</f>
        <v>1.1333787219228844</v>
      </c>
      <c r="P15" s="253">
        <f>All_Sectors!BL530</f>
        <v>1.1130098189753979</v>
      </c>
    </row>
    <row r="16" spans="1:16" x14ac:dyDescent="0.2">
      <c r="C16" s="369" t="str">
        <f>All_Sectors!BH606</f>
        <v xml:space="preserve">Adjusted </v>
      </c>
      <c r="D16" s="386">
        <f>All_Sectors!BI606</f>
        <v>-2.7761234056729034E-3</v>
      </c>
      <c r="E16" s="386">
        <f>All_Sectors!BJ606</f>
        <v>1.0158789797459988E-2</v>
      </c>
      <c r="F16" s="386">
        <f>All_Sectors!BK606</f>
        <v>-4.4935524832272478E-3</v>
      </c>
      <c r="G16" s="386">
        <f>All_Sectors!BL606</f>
        <v>-7.9442047793544246E-3</v>
      </c>
      <c r="H16" s="386">
        <f>All_Sectors!BM606</f>
        <v>0</v>
      </c>
      <c r="I16" s="386"/>
      <c r="L16" s="369">
        <f t="shared" si="0"/>
        <v>1979</v>
      </c>
      <c r="M16" s="253">
        <f>All_Sectors!BI531</f>
        <v>1.1218072881179773</v>
      </c>
      <c r="N16" s="253">
        <f>All_Sectors!BJ531</f>
        <v>1.0169811645503901</v>
      </c>
      <c r="O16" s="253">
        <f>All_Sectors!BK531</f>
        <v>1.0938820244194569</v>
      </c>
      <c r="P16" s="253">
        <f>All_Sectors!BL531</f>
        <v>1.0999515590464899</v>
      </c>
    </row>
    <row r="17" spans="3:16" x14ac:dyDescent="0.2">
      <c r="C17" s="369"/>
      <c r="D17" s="386"/>
      <c r="E17" s="386"/>
      <c r="F17" s="386"/>
      <c r="G17" s="386"/>
      <c r="H17" s="386"/>
      <c r="I17" s="386"/>
      <c r="L17" s="369">
        <f t="shared" si="0"/>
        <v>1980</v>
      </c>
      <c r="M17" s="253">
        <f>All_Sectors!BI532</f>
        <v>1.0453771489002373</v>
      </c>
      <c r="N17" s="253">
        <f>All_Sectors!BJ532</f>
        <v>0.95614967311797228</v>
      </c>
      <c r="O17" s="253">
        <f>All_Sectors!BK532</f>
        <v>1.1050175303613601</v>
      </c>
      <c r="P17" s="253">
        <f>All_Sectors!BL532</f>
        <v>1.0650117526936302</v>
      </c>
    </row>
    <row r="18" spans="3:16" x14ac:dyDescent="0.2">
      <c r="C18" s="369" t="str">
        <f>All_Sectors!BH608</f>
        <v>2000-2017</v>
      </c>
      <c r="D18" s="386"/>
      <c r="E18" s="386"/>
      <c r="F18" s="386"/>
      <c r="G18" s="386"/>
      <c r="H18" s="386"/>
      <c r="I18" s="386"/>
      <c r="L18" s="369">
        <f t="shared" si="0"/>
        <v>1981</v>
      </c>
      <c r="M18" s="253">
        <f>All_Sectors!BI533</f>
        <v>1.0365171590023146</v>
      </c>
      <c r="N18" s="253">
        <f>All_Sectors!BJ533</f>
        <v>0.96733569780994555</v>
      </c>
      <c r="O18" s="253">
        <f>All_Sectors!BK533</f>
        <v>1.0810807476871853</v>
      </c>
      <c r="P18" s="253">
        <f>All_Sectors!BL533</f>
        <v>1.0623116885614958</v>
      </c>
    </row>
    <row r="19" spans="3:16" ht="15" customHeight="1" x14ac:dyDescent="0.2">
      <c r="C19" s="369" t="str">
        <f>All_Sectors!BH609</f>
        <v>Delivered</v>
      </c>
      <c r="D19" s="386">
        <f>All_Sectors!BI609</f>
        <v>-1.0635998180861583E-2</v>
      </c>
      <c r="E19" s="386">
        <f>All_Sectors!BJ609</f>
        <v>-4.2030374764426837E-3</v>
      </c>
      <c r="F19" s="386">
        <f>All_Sectors!BK609</f>
        <v>-6.5248650742810721E-3</v>
      </c>
      <c r="G19" s="386">
        <f>All_Sectors!BL609</f>
        <v>-6.8950159178660098E-3</v>
      </c>
      <c r="H19" s="386">
        <f>All_Sectors!BM609</f>
        <v>-9.2099737372426382E-3</v>
      </c>
      <c r="I19" s="386">
        <f>All_Sectors!BN609</f>
        <v>-7.7163446514262324E-3</v>
      </c>
      <c r="L19" s="369">
        <f t="shared" si="0"/>
        <v>1982</v>
      </c>
      <c r="M19" s="253">
        <f>All_Sectors!BI534</f>
        <v>1.0415429756139156</v>
      </c>
      <c r="N19" s="253">
        <f>All_Sectors!BJ534</f>
        <v>1.0049090254605639</v>
      </c>
      <c r="O19" s="253">
        <f>All_Sectors!BK534</f>
        <v>1.0622293065794233</v>
      </c>
      <c r="P19" s="253">
        <f>All_Sectors!BL534</f>
        <v>1.0367523713577214</v>
      </c>
    </row>
    <row r="20" spans="3:16" x14ac:dyDescent="0.2">
      <c r="C20" s="369" t="str">
        <f>All_Sectors!BH610</f>
        <v>Source</v>
      </c>
      <c r="D20" s="386">
        <f>All_Sectors!BI610</f>
        <v>-1.2588110953938858E-2</v>
      </c>
      <c r="E20" s="386">
        <f>All_Sectors!BJ610</f>
        <v>-7.9111144644541387E-3</v>
      </c>
      <c r="F20" s="386">
        <f>All_Sectors!BK610</f>
        <v>-7.3965774352505731E-3</v>
      </c>
      <c r="G20" s="386">
        <f>All_Sectors!BL610</f>
        <v>-6.8950159178660098E-3</v>
      </c>
      <c r="H20" s="386">
        <f>All_Sectors!BM610</f>
        <v>0</v>
      </c>
      <c r="I20" s="386">
        <f>All_Sectors!BN610</f>
        <v>-8.613764325061779E-3</v>
      </c>
      <c r="L20" s="369">
        <f t="shared" si="0"/>
        <v>1983</v>
      </c>
      <c r="M20" s="253">
        <f>All_Sectors!BI535</f>
        <v>1.0139568186432635</v>
      </c>
      <c r="N20" s="253">
        <f>All_Sectors!BJ535</f>
        <v>0.96264462461827971</v>
      </c>
      <c r="O20" s="253">
        <f>All_Sectors!BK535</f>
        <v>1.0768411920385523</v>
      </c>
      <c r="P20" s="253">
        <f>All_Sectors!BL535</f>
        <v>1.006201793613424</v>
      </c>
    </row>
    <row r="21" spans="3:16" x14ac:dyDescent="0.2">
      <c r="C21" s="369" t="str">
        <f>All_Sectors!BH611</f>
        <v xml:space="preserve">Adjusted </v>
      </c>
      <c r="D21" s="386">
        <f>All_Sectors!BI611</f>
        <v>-8.3318851587010911E-3</v>
      </c>
      <c r="E21" s="386">
        <f>All_Sectors!BJ611</f>
        <v>-3.1549756931907869E-3</v>
      </c>
      <c r="F21" s="386">
        <f>All_Sectors!BK611</f>
        <v>-4.7958361168494168E-3</v>
      </c>
      <c r="G21" s="386">
        <f>All_Sectors!BL611</f>
        <v>-6.8950159178660098E-3</v>
      </c>
      <c r="H21" s="386">
        <f>All_Sectors!BM611</f>
        <v>0</v>
      </c>
      <c r="I21" s="386"/>
      <c r="L21" s="369">
        <f t="shared" si="0"/>
        <v>1984</v>
      </c>
      <c r="M21" s="253">
        <f>All_Sectors!BI536</f>
        <v>1.0427631012172605</v>
      </c>
      <c r="N21" s="253">
        <f>All_Sectors!BJ536</f>
        <v>1.0185696111743066</v>
      </c>
      <c r="O21" s="253">
        <f>All_Sectors!BK536</f>
        <v>1.0536813487713117</v>
      </c>
      <c r="P21" s="253">
        <f>All_Sectors!BL536</f>
        <v>1.0018455894501068</v>
      </c>
    </row>
    <row r="22" spans="3:16" x14ac:dyDescent="0.2">
      <c r="I22" s="446"/>
      <c r="L22" s="369">
        <f t="shared" si="0"/>
        <v>1985</v>
      </c>
      <c r="M22" s="253">
        <f>All_Sectors!BI537</f>
        <v>1</v>
      </c>
      <c r="N22" s="253">
        <f>All_Sectors!BJ537</f>
        <v>1</v>
      </c>
      <c r="O22" s="253">
        <f>All_Sectors!BK537</f>
        <v>1</v>
      </c>
      <c r="P22" s="253">
        <f>All_Sectors!BL537</f>
        <v>1</v>
      </c>
    </row>
    <row r="23" spans="3:16" x14ac:dyDescent="0.2">
      <c r="I23" s="446"/>
      <c r="L23" s="369">
        <f t="shared" si="0"/>
        <v>1986</v>
      </c>
      <c r="M23" s="253">
        <f>All_Sectors!BI538</f>
        <v>1.0050463442897184</v>
      </c>
      <c r="N23" s="253">
        <f>All_Sectors!BJ538</f>
        <v>1.0008084445031706</v>
      </c>
      <c r="O23" s="253">
        <f>All_Sectors!BK538</f>
        <v>1.0087933324068423</v>
      </c>
      <c r="P23" s="253">
        <f>All_Sectors!BL538</f>
        <v>1.0076372215361573</v>
      </c>
    </row>
    <row r="24" spans="3:16" x14ac:dyDescent="0.2">
      <c r="C24" s="2" t="s">
        <v>2207</v>
      </c>
      <c r="L24" s="369">
        <f t="shared" si="0"/>
        <v>1987</v>
      </c>
      <c r="M24" s="253">
        <f>All_Sectors!BI539</f>
        <v>0.9998747671392636</v>
      </c>
      <c r="N24" s="253">
        <f>All_Sectors!BJ539</f>
        <v>1.0136791244860874</v>
      </c>
      <c r="O24" s="253">
        <f>All_Sectors!BK539</f>
        <v>0.97558220391424733</v>
      </c>
      <c r="P24" s="253">
        <f>All_Sectors!BL539</f>
        <v>0.98888140040798556</v>
      </c>
    </row>
    <row r="25" spans="3:16" ht="26.25" thickBot="1" x14ac:dyDescent="0.25">
      <c r="C25" s="462"/>
      <c r="D25" s="463" t="s">
        <v>97</v>
      </c>
      <c r="E25" s="463" t="s">
        <v>104</v>
      </c>
      <c r="F25" s="463" t="s">
        <v>105</v>
      </c>
      <c r="G25" s="464" t="s">
        <v>106</v>
      </c>
      <c r="H25" s="463" t="s">
        <v>1087</v>
      </c>
      <c r="I25" s="463" t="s">
        <v>298</v>
      </c>
      <c r="L25" s="369">
        <f t="shared" si="0"/>
        <v>1988</v>
      </c>
      <c r="M25" s="253">
        <f>All_Sectors!BI540</f>
        <v>1.0050943973801569</v>
      </c>
      <c r="N25" s="253">
        <f>All_Sectors!BJ540</f>
        <v>1.0430541158087752</v>
      </c>
      <c r="O25" s="253">
        <f>All_Sectors!BK540</f>
        <v>0.9941415227801893</v>
      </c>
      <c r="P25" s="253">
        <f>All_Sectors!BL540</f>
        <v>0.9740290738609132</v>
      </c>
    </row>
    <row r="26" spans="3:16" x14ac:dyDescent="0.2">
      <c r="C26" s="465" t="s">
        <v>1088</v>
      </c>
      <c r="D26" s="466"/>
      <c r="E26" s="466"/>
      <c r="F26" s="466"/>
      <c r="G26" s="466"/>
      <c r="H26" s="466"/>
      <c r="I26" s="466"/>
      <c r="L26" s="369">
        <f t="shared" si="0"/>
        <v>1989</v>
      </c>
      <c r="M26" s="253">
        <f>All_Sectors!BI541</f>
        <v>1.0094135404825246</v>
      </c>
      <c r="N26" s="253">
        <f>All_Sectors!BJ541</f>
        <v>1.0559000505644955</v>
      </c>
      <c r="O26" s="253">
        <f>All_Sectors!BK541</f>
        <v>0.99056325834808512</v>
      </c>
      <c r="P26" s="253">
        <f>All_Sectors!BL541</f>
        <v>0.96511721846923759</v>
      </c>
    </row>
    <row r="27" spans="3:16" x14ac:dyDescent="0.2">
      <c r="C27" s="467" t="s">
        <v>1090</v>
      </c>
      <c r="D27" s="468">
        <f t="shared" ref="D27:I27" si="1">D9</f>
        <v>-2.4219553349986378E-2</v>
      </c>
      <c r="E27" s="468">
        <f t="shared" si="1"/>
        <v>-1.1829895008990343E-2</v>
      </c>
      <c r="F27" s="468">
        <f t="shared" si="1"/>
        <v>-2.3591295780015509E-2</v>
      </c>
      <c r="G27" s="468">
        <f t="shared" si="1"/>
        <v>-1.1723018692266329E-2</v>
      </c>
      <c r="H27" s="468">
        <f t="shared" si="1"/>
        <v>-3.9176038182536788E-3</v>
      </c>
      <c r="I27" s="468">
        <f t="shared" si="1"/>
        <v>-1.5112015626461139E-2</v>
      </c>
      <c r="L27" s="369">
        <f t="shared" si="0"/>
        <v>1990</v>
      </c>
      <c r="M27" s="253">
        <f>All_Sectors!BI542</f>
        <v>0.99614664839052691</v>
      </c>
      <c r="N27" s="253">
        <f>All_Sectors!BJ542</f>
        <v>1.0606329750791057</v>
      </c>
      <c r="O27" s="253">
        <f>All_Sectors!BK542</f>
        <v>0.99733608469140533</v>
      </c>
      <c r="P27" s="253">
        <f>All_Sectors!BL542</f>
        <v>0.95515668919639807</v>
      </c>
    </row>
    <row r="28" spans="3:16" x14ac:dyDescent="0.2">
      <c r="C28" s="467" t="s">
        <v>1091</v>
      </c>
      <c r="D28" s="468">
        <f t="shared" ref="D28:G29" si="2">D10</f>
        <v>-1.4297747053510945E-2</v>
      </c>
      <c r="E28" s="468">
        <f t="shared" si="2"/>
        <v>2.4170761662520857E-3</v>
      </c>
      <c r="F28" s="468">
        <f t="shared" si="2"/>
        <v>-1.8388591132897036E-2</v>
      </c>
      <c r="G28" s="468">
        <f t="shared" si="2"/>
        <v>-1.1723018692266329E-2</v>
      </c>
      <c r="H28" s="468"/>
      <c r="I28" s="388">
        <f>I10</f>
        <v>-1.2614753321989913E-2</v>
      </c>
      <c r="L28" s="369">
        <f t="shared" si="0"/>
        <v>1991</v>
      </c>
      <c r="M28" s="253">
        <f>All_Sectors!BI543</f>
        <v>0.99207134211089065</v>
      </c>
      <c r="N28" s="253">
        <f>All_Sectors!BJ543</f>
        <v>1.057647554866094</v>
      </c>
      <c r="O28" s="253">
        <f>All_Sectors!BK543</f>
        <v>0.98756408242443106</v>
      </c>
      <c r="P28" s="253">
        <f>All_Sectors!BL543</f>
        <v>0.91712551484926064</v>
      </c>
    </row>
    <row r="29" spans="3:16" x14ac:dyDescent="0.2">
      <c r="C29" s="467" t="s">
        <v>1092</v>
      </c>
      <c r="D29" s="468">
        <f t="shared" si="2"/>
        <v>-1.2706013010940542E-2</v>
      </c>
      <c r="E29" s="468">
        <f t="shared" si="2"/>
        <v>4.1773506743223443E-3</v>
      </c>
      <c r="F29" s="468">
        <f t="shared" si="2"/>
        <v>-1.7449453813054516E-2</v>
      </c>
      <c r="G29" s="468">
        <f t="shared" si="2"/>
        <v>-1.1723018692266329E-2</v>
      </c>
      <c r="H29" s="468"/>
      <c r="I29" s="468"/>
      <c r="L29" s="369">
        <f t="shared" si="0"/>
        <v>1992</v>
      </c>
      <c r="M29" s="253">
        <f>All_Sectors!BI544</f>
        <v>0.97976565163611307</v>
      </c>
      <c r="N29" s="253">
        <f>All_Sectors!BJ544</f>
        <v>1.0669810733146787</v>
      </c>
      <c r="O29" s="253">
        <f>All_Sectors!BK544</f>
        <v>0.98625810135464032</v>
      </c>
      <c r="P29" s="253">
        <f>All_Sectors!BL544</f>
        <v>0.91685612668643213</v>
      </c>
    </row>
    <row r="30" spans="3:16" x14ac:dyDescent="0.2">
      <c r="C30" s="466"/>
      <c r="D30" s="469"/>
      <c r="E30" s="469"/>
      <c r="F30" s="469"/>
      <c r="G30" s="469"/>
      <c r="H30" s="469"/>
      <c r="I30" s="469"/>
      <c r="L30" s="369">
        <f t="shared" si="0"/>
        <v>1993</v>
      </c>
      <c r="M30" s="253">
        <f>All_Sectors!BI545</f>
        <v>0.96150799500261508</v>
      </c>
      <c r="N30" s="253">
        <f>All_Sectors!BJ545</f>
        <v>1.0620626192809239</v>
      </c>
      <c r="O30" s="253">
        <f>All_Sectors!BK545</f>
        <v>0.99061599442891812</v>
      </c>
      <c r="P30" s="253">
        <f>All_Sectors!BL545</f>
        <v>0.92060839513039872</v>
      </c>
    </row>
    <row r="31" spans="3:16" x14ac:dyDescent="0.2">
      <c r="C31" s="465" t="s">
        <v>1094</v>
      </c>
      <c r="D31" s="469"/>
      <c r="E31" s="469"/>
      <c r="F31" s="469"/>
      <c r="G31" s="469"/>
      <c r="H31" s="469"/>
      <c r="I31" s="469"/>
      <c r="L31" s="369">
        <f t="shared" si="0"/>
        <v>1994</v>
      </c>
      <c r="M31" s="253">
        <f>All_Sectors!BI546</f>
        <v>0.95920122500943483</v>
      </c>
      <c r="N31" s="253">
        <f>All_Sectors!BJ546</f>
        <v>1.0829362613059073</v>
      </c>
      <c r="O31" s="253">
        <f>All_Sectors!BK546</f>
        <v>0.97033056019188502</v>
      </c>
      <c r="P31" s="253">
        <f>All_Sectors!BL546</f>
        <v>0.91767019977469066</v>
      </c>
    </row>
    <row r="32" spans="3:16" x14ac:dyDescent="0.2">
      <c r="C32" s="467" t="s">
        <v>1090</v>
      </c>
      <c r="D32" s="468">
        <f t="shared" ref="D32:I32" si="3">D14</f>
        <v>-9.0875045181821879E-3</v>
      </c>
      <c r="E32" s="468">
        <f t="shared" si="3"/>
        <v>3.9848761575842495E-3</v>
      </c>
      <c r="F32" s="468">
        <f t="shared" si="3"/>
        <v>-3.9488528846159943E-3</v>
      </c>
      <c r="G32" s="468">
        <f t="shared" si="3"/>
        <v>-7.9442047793544246E-3</v>
      </c>
      <c r="H32" s="468">
        <f t="shared" si="3"/>
        <v>-6.6001746748367562E-4</v>
      </c>
      <c r="I32" s="468">
        <f t="shared" si="3"/>
        <v>-4.1553725911928074E-3</v>
      </c>
      <c r="L32" s="369">
        <f t="shared" si="0"/>
        <v>1995</v>
      </c>
      <c r="M32" s="253">
        <f>All_Sectors!BI547</f>
        <v>0.94522767808135721</v>
      </c>
      <c r="N32" s="253">
        <f>All_Sectors!BJ547</f>
        <v>1.0945244765338105</v>
      </c>
      <c r="O32" s="253">
        <f>All_Sectors!BK547</f>
        <v>0.97505190559711918</v>
      </c>
      <c r="P32" s="253">
        <f>All_Sectors!BL547</f>
        <v>0.91250666836907246</v>
      </c>
    </row>
    <row r="33" spans="3:18" x14ac:dyDescent="0.2">
      <c r="C33" s="467" t="s">
        <v>1091</v>
      </c>
      <c r="D33" s="468">
        <f t="shared" ref="D33:G34" si="4">D15</f>
        <v>-3.0081417732769067E-3</v>
      </c>
      <c r="E33" s="468">
        <f t="shared" si="4"/>
        <v>9.8640241253460381E-3</v>
      </c>
      <c r="F33" s="468">
        <f t="shared" si="4"/>
        <v>-4.6771347789131834E-3</v>
      </c>
      <c r="G33" s="468">
        <f t="shared" si="4"/>
        <v>-7.9442047793544246E-3</v>
      </c>
      <c r="H33" s="468"/>
      <c r="I33" s="388">
        <f>I15</f>
        <v>-2.6908801633790391E-3</v>
      </c>
      <c r="L33" s="369">
        <f t="shared" si="0"/>
        <v>1996</v>
      </c>
      <c r="M33" s="253">
        <f>All_Sectors!BI548</f>
        <v>0.97774502695520948</v>
      </c>
      <c r="N33" s="253">
        <f>All_Sectors!BJ548</f>
        <v>1.1188039112271566</v>
      </c>
      <c r="O33" s="253">
        <f>All_Sectors!BK548</f>
        <v>0.96814866829584612</v>
      </c>
      <c r="P33" s="253">
        <f>All_Sectors!BL548</f>
        <v>0.90581959756709673</v>
      </c>
    </row>
    <row r="34" spans="3:18" x14ac:dyDescent="0.2">
      <c r="C34" s="467" t="s">
        <v>1092</v>
      </c>
      <c r="D34" s="468">
        <f t="shared" si="4"/>
        <v>-2.7761234056729034E-3</v>
      </c>
      <c r="E34" s="468">
        <f t="shared" si="4"/>
        <v>1.0158789797459988E-2</v>
      </c>
      <c r="F34" s="468">
        <f t="shared" si="4"/>
        <v>-4.4935524832272478E-3</v>
      </c>
      <c r="G34" s="468">
        <f t="shared" si="4"/>
        <v>-7.9442047793544246E-3</v>
      </c>
      <c r="H34" s="468"/>
      <c r="I34" s="468"/>
      <c r="L34" s="369">
        <f t="shared" si="0"/>
        <v>1997</v>
      </c>
      <c r="M34" s="253">
        <f>All_Sectors!BI549</f>
        <v>0.95370323281484892</v>
      </c>
      <c r="N34" s="253">
        <f>All_Sectors!BJ549</f>
        <v>1.128699864536536</v>
      </c>
      <c r="O34" s="253">
        <f>All_Sectors!BK549</f>
        <v>0.92528072208113576</v>
      </c>
      <c r="P34" s="253">
        <f>All_Sectors!BL549</f>
        <v>0.89465147841208559</v>
      </c>
    </row>
    <row r="35" spans="3:18" x14ac:dyDescent="0.2">
      <c r="C35" s="466"/>
      <c r="D35" s="466"/>
      <c r="E35" s="466"/>
      <c r="F35" s="466"/>
      <c r="G35" s="466"/>
      <c r="H35" s="466"/>
      <c r="I35" s="466"/>
      <c r="L35" s="369">
        <f t="shared" si="0"/>
        <v>1998</v>
      </c>
      <c r="M35" s="253">
        <f>All_Sectors!BI550</f>
        <v>0.95050580156214659</v>
      </c>
      <c r="N35" s="253">
        <f>All_Sectors!BJ550</f>
        <v>1.1313112518668955</v>
      </c>
      <c r="O35" s="253">
        <f>All_Sectors!BK550</f>
        <v>0.92447078488793411</v>
      </c>
      <c r="P35" s="253">
        <f>All_Sectors!BL550</f>
        <v>0.89510094500725579</v>
      </c>
    </row>
    <row r="36" spans="3:18" x14ac:dyDescent="0.2">
      <c r="C36" s="465" t="s">
        <v>2205</v>
      </c>
      <c r="D36" s="466"/>
      <c r="E36" s="466"/>
      <c r="F36" s="466"/>
      <c r="G36" s="466"/>
      <c r="H36" s="466"/>
      <c r="I36" s="466"/>
      <c r="L36" s="369">
        <f t="shared" si="0"/>
        <v>1999</v>
      </c>
      <c r="M36" s="253">
        <f>All_Sectors!BI551</f>
        <v>0.95371156426299775</v>
      </c>
      <c r="N36" s="253">
        <f>All_Sectors!BJ551</f>
        <v>1.1323467143872403</v>
      </c>
      <c r="O36" s="253">
        <f>All_Sectors!BK551</f>
        <v>0.92407153261612929</v>
      </c>
      <c r="P36" s="253">
        <f>All_Sectors!BL551</f>
        <v>0.90230703294353143</v>
      </c>
    </row>
    <row r="37" spans="3:18" x14ac:dyDescent="0.2">
      <c r="C37" s="467" t="s">
        <v>1090</v>
      </c>
      <c r="D37" s="468">
        <f>D19</f>
        <v>-1.0635998180861583E-2</v>
      </c>
      <c r="E37" s="468">
        <f t="shared" ref="E37:I37" si="5">E19</f>
        <v>-4.2030374764426837E-3</v>
      </c>
      <c r="F37" s="468">
        <f t="shared" si="5"/>
        <v>-6.5248650742810721E-3</v>
      </c>
      <c r="G37" s="468">
        <f t="shared" si="5"/>
        <v>-6.8950159178660098E-3</v>
      </c>
      <c r="H37" s="468">
        <f t="shared" si="5"/>
        <v>-9.2099737372426382E-3</v>
      </c>
      <c r="I37" s="468">
        <f t="shared" si="5"/>
        <v>-7.7163446514262324E-3</v>
      </c>
      <c r="L37" s="369">
        <f t="shared" si="0"/>
        <v>2000</v>
      </c>
      <c r="M37" s="253">
        <f>All_Sectors!BI552</f>
        <v>0.95915771510440218</v>
      </c>
      <c r="N37" s="253">
        <f>All_Sectors!BJ552</f>
        <v>1.163709842177989</v>
      </c>
      <c r="O37" s="253">
        <f>All_Sectors!BK552</f>
        <v>0.93467614137379762</v>
      </c>
      <c r="P37" s="253">
        <f>All_Sectors!BL552</f>
        <v>0.88724074248409435</v>
      </c>
    </row>
    <row r="38" spans="3:18" x14ac:dyDescent="0.2">
      <c r="C38" s="467" t="s">
        <v>1091</v>
      </c>
      <c r="D38" s="468">
        <f t="shared" ref="D38:I39" si="6">D20</f>
        <v>-1.2588110953938858E-2</v>
      </c>
      <c r="E38" s="468">
        <f t="shared" si="6"/>
        <v>-7.9111144644541387E-3</v>
      </c>
      <c r="F38" s="468">
        <f t="shared" si="6"/>
        <v>-7.3965774352505731E-3</v>
      </c>
      <c r="G38" s="468">
        <f t="shared" si="6"/>
        <v>-6.8950159178660098E-3</v>
      </c>
      <c r="H38" s="468"/>
      <c r="I38" s="388">
        <f t="shared" si="6"/>
        <v>-8.613764325061779E-3</v>
      </c>
      <c r="L38" s="369">
        <f t="shared" si="0"/>
        <v>2001</v>
      </c>
      <c r="M38" s="253">
        <f>All_Sectors!BI553</f>
        <v>0.95515528967792285</v>
      </c>
      <c r="N38" s="253">
        <f>All_Sectors!BJ553</f>
        <v>1.14574102954348</v>
      </c>
      <c r="O38" s="253">
        <f>All_Sectors!BK553</f>
        <v>0.94303143788967736</v>
      </c>
      <c r="P38" s="253">
        <f>All_Sectors!BL553</f>
        <v>0.87586301026889168</v>
      </c>
    </row>
    <row r="39" spans="3:18" x14ac:dyDescent="0.2">
      <c r="C39" s="467" t="s">
        <v>1092</v>
      </c>
      <c r="D39" s="468">
        <f t="shared" si="6"/>
        <v>-8.3318851587010911E-3</v>
      </c>
      <c r="E39" s="468">
        <f t="shared" si="6"/>
        <v>-3.1549756931907869E-3</v>
      </c>
      <c r="F39" s="468">
        <f t="shared" si="6"/>
        <v>-4.7958361168494168E-3</v>
      </c>
      <c r="G39" s="468">
        <f t="shared" si="6"/>
        <v>-6.8950159178660098E-3</v>
      </c>
      <c r="H39" s="468"/>
      <c r="I39" s="468"/>
      <c r="L39" s="369">
        <f t="shared" si="0"/>
        <v>2002</v>
      </c>
      <c r="M39" s="253">
        <f>All_Sectors!BI554</f>
        <v>0.9515063245610017</v>
      </c>
      <c r="N39" s="253">
        <f>All_Sectors!BJ554</f>
        <v>1.1367343624356852</v>
      </c>
      <c r="O39" s="253">
        <f>All_Sectors!BK554</f>
        <v>0.88976238017527265</v>
      </c>
      <c r="P39" s="253">
        <f>All_Sectors!BL554</f>
        <v>0.8743059551899488</v>
      </c>
    </row>
    <row r="40" spans="3:18" x14ac:dyDescent="0.2">
      <c r="L40" s="369">
        <f t="shared" si="0"/>
        <v>2003</v>
      </c>
      <c r="M40" s="253">
        <f>All_Sectors!BI555</f>
        <v>0.95110687701319407</v>
      </c>
      <c r="N40" s="253">
        <f>All_Sectors!BJ555</f>
        <v>1.132333150110518</v>
      </c>
      <c r="O40" s="253">
        <f>All_Sectors!BK555</f>
        <v>0.88801411539087916</v>
      </c>
      <c r="P40" s="253">
        <f>All_Sectors!BL555</f>
        <v>0.87040310165455204</v>
      </c>
    </row>
    <row r="41" spans="3:18" x14ac:dyDescent="0.2">
      <c r="L41" s="369">
        <f t="shared" si="0"/>
        <v>2004</v>
      </c>
      <c r="M41" s="253">
        <f>All_Sectors!BI556</f>
        <v>0.94729635634548826</v>
      </c>
      <c r="N41" s="253">
        <f>All_Sectors!BJ556</f>
        <v>1.1404836997149332</v>
      </c>
      <c r="O41" s="253">
        <f>All_Sectors!BK556</f>
        <v>0.87393997515985922</v>
      </c>
      <c r="P41" s="253">
        <f>All_Sectors!BL556</f>
        <v>0.85470751554274027</v>
      </c>
    </row>
    <row r="42" spans="3:18" x14ac:dyDescent="0.2">
      <c r="C42" s="467" t="s">
        <v>2211</v>
      </c>
      <c r="L42" s="369">
        <f t="shared" si="0"/>
        <v>2005</v>
      </c>
      <c r="M42" s="253">
        <f>All_Sectors!BI557</f>
        <v>0.93708908294426585</v>
      </c>
      <c r="N42" s="253">
        <f>All_Sectors!BJ557</f>
        <v>1.1368756880529829</v>
      </c>
      <c r="O42" s="253">
        <f>All_Sectors!BK557</f>
        <v>0.85465392607668722</v>
      </c>
      <c r="P42" s="253">
        <f>All_Sectors!BL557</f>
        <v>0.84164428001675029</v>
      </c>
    </row>
    <row r="43" spans="3:18" ht="26.25" thickBot="1" x14ac:dyDescent="0.25">
      <c r="C43" s="391"/>
      <c r="D43" s="389" t="s">
        <v>97</v>
      </c>
      <c r="E43" s="389" t="s">
        <v>104</v>
      </c>
      <c r="F43" s="389" t="s">
        <v>105</v>
      </c>
      <c r="G43" s="390" t="s">
        <v>106</v>
      </c>
      <c r="H43" s="389" t="s">
        <v>1087</v>
      </c>
      <c r="I43" s="389" t="s">
        <v>298</v>
      </c>
      <c r="L43" s="369">
        <f t="shared" si="0"/>
        <v>2006</v>
      </c>
      <c r="M43" s="253">
        <f>All_Sectors!BI558</f>
        <v>0.91458172448954678</v>
      </c>
      <c r="N43" s="253">
        <f>All_Sectors!BJ558</f>
        <v>1.1220811111132485</v>
      </c>
      <c r="O43" s="253">
        <f>All_Sectors!BK558</f>
        <v>0.84916328250962314</v>
      </c>
      <c r="P43" s="253">
        <f>All_Sectors!BL558</f>
        <v>0.83813139167191675</v>
      </c>
      <c r="R43" s="370" t="s">
        <v>1709</v>
      </c>
    </row>
    <row r="44" spans="3:18" ht="15.75" customHeight="1" x14ac:dyDescent="0.2">
      <c r="C44" s="370" t="s">
        <v>1088</v>
      </c>
      <c r="D44" s="386">
        <f>D29</f>
        <v>-1.2706013010940542E-2</v>
      </c>
      <c r="E44" s="386">
        <f t="shared" ref="E44:G44" si="7">E29</f>
        <v>4.1773506743223443E-3</v>
      </c>
      <c r="F44" s="386">
        <f t="shared" si="7"/>
        <v>-1.7449453813054516E-2</v>
      </c>
      <c r="G44" s="386">
        <f t="shared" si="7"/>
        <v>-1.1723018692266329E-2</v>
      </c>
      <c r="H44" s="386">
        <f>H27</f>
        <v>-3.9176038182536788E-3</v>
      </c>
      <c r="I44" s="386">
        <f>I28</f>
        <v>-1.2614753321989913E-2</v>
      </c>
      <c r="L44" s="369">
        <f t="shared" si="0"/>
        <v>2007</v>
      </c>
      <c r="M44" s="253">
        <f>All_Sectors!BI559</f>
        <v>0.91966903368074981</v>
      </c>
      <c r="N44" s="253">
        <f>All_Sectors!BJ559</f>
        <v>1.1280946611048672</v>
      </c>
      <c r="O44" s="253">
        <f>All_Sectors!BK559</f>
        <v>0.83795216522606775</v>
      </c>
      <c r="P44" s="253">
        <f>All_Sectors!BL559</f>
        <v>0.83227345465368552</v>
      </c>
    </row>
    <row r="45" spans="3:18" ht="17.25" customHeight="1" x14ac:dyDescent="0.2">
      <c r="C45" s="370" t="s">
        <v>1094</v>
      </c>
      <c r="D45" s="386">
        <f>D34</f>
        <v>-2.7761234056729034E-3</v>
      </c>
      <c r="E45" s="386">
        <f t="shared" ref="E45:G45" si="8">E34</f>
        <v>1.0158789797459988E-2</v>
      </c>
      <c r="F45" s="386">
        <f t="shared" si="8"/>
        <v>-4.4935524832272478E-3</v>
      </c>
      <c r="G45" s="386">
        <f t="shared" si="8"/>
        <v>-7.9442047793544246E-3</v>
      </c>
      <c r="H45" s="386">
        <f>H32</f>
        <v>-6.6001746748367562E-4</v>
      </c>
      <c r="I45" s="386">
        <f>I33</f>
        <v>-2.6908801633790391E-3</v>
      </c>
      <c r="L45" s="369">
        <f t="shared" si="0"/>
        <v>2008</v>
      </c>
      <c r="M45" s="253">
        <f>All_Sectors!BI560</f>
        <v>0.91022223870755492</v>
      </c>
      <c r="N45" s="253">
        <f>All_Sectors!BJ560</f>
        <v>1.1232897375716031</v>
      </c>
      <c r="O45" s="253">
        <f>All_Sectors!BK560</f>
        <v>0.85310603567983467</v>
      </c>
      <c r="P45" s="253">
        <f>All_Sectors!BL560</f>
        <v>0.82243070151547848</v>
      </c>
    </row>
    <row r="46" spans="3:18" ht="18" customHeight="1" x14ac:dyDescent="0.2">
      <c r="C46" s="370" t="s">
        <v>2205</v>
      </c>
      <c r="D46" s="386">
        <f>D39</f>
        <v>-8.3318851587010911E-3</v>
      </c>
      <c r="E46" s="386">
        <f t="shared" ref="E46:G46" si="9">E39</f>
        <v>-3.1549756931907869E-3</v>
      </c>
      <c r="F46" s="386">
        <f t="shared" si="9"/>
        <v>-4.7958361168494168E-3</v>
      </c>
      <c r="G46" s="386">
        <f t="shared" si="9"/>
        <v>-6.8950159178660098E-3</v>
      </c>
      <c r="H46" s="386">
        <f>H37</f>
        <v>-9.2099737372426382E-3</v>
      </c>
      <c r="I46" s="386">
        <f>I38</f>
        <v>-8.613764325061779E-3</v>
      </c>
      <c r="L46" s="369">
        <f t="shared" si="0"/>
        <v>2009</v>
      </c>
      <c r="M46" s="253">
        <f>All_Sectors!BI561</f>
        <v>0.89099489346120841</v>
      </c>
      <c r="N46" s="253">
        <f>All_Sectors!BJ561</f>
        <v>1.0981844316791276</v>
      </c>
      <c r="O46" s="253">
        <f>All_Sectors!BK561</f>
        <v>0.86543331530803591</v>
      </c>
      <c r="P46" s="253">
        <f>All_Sectors!BL561</f>
        <v>0.82061201446862342</v>
      </c>
    </row>
    <row r="47" spans="3:18" x14ac:dyDescent="0.2">
      <c r="L47" s="369">
        <f t="shared" si="0"/>
        <v>2010</v>
      </c>
      <c r="M47" s="253">
        <f>All_Sectors!BI562</f>
        <v>0.89447030306223718</v>
      </c>
      <c r="N47" s="253">
        <f>All_Sectors!BJ562</f>
        <v>1.1060137512414689</v>
      </c>
      <c r="O47" s="253">
        <f>All_Sectors!BK562</f>
        <v>0.85912853753387042</v>
      </c>
      <c r="P47" s="253">
        <f>All_Sectors!BL562</f>
        <v>0.82189126265380541</v>
      </c>
    </row>
    <row r="48" spans="3:18" x14ac:dyDescent="0.2">
      <c r="C48" s="467" t="s">
        <v>2211</v>
      </c>
      <c r="L48" s="369">
        <f t="shared" si="0"/>
        <v>2011</v>
      </c>
      <c r="M48" s="253">
        <f>All_Sectors!BI563</f>
        <v>0.88393633222792134</v>
      </c>
      <c r="N48" s="253">
        <f>All_Sectors!BJ563</f>
        <v>1.1009237979645117</v>
      </c>
      <c r="O48" s="253">
        <f>All_Sectors!BK563</f>
        <v>0.85845532933016833</v>
      </c>
      <c r="P48" s="253">
        <f>All_Sectors!BL563</f>
        <v>0.82678823479088359</v>
      </c>
    </row>
    <row r="49" spans="3:17" ht="26.25" thickBot="1" x14ac:dyDescent="0.25">
      <c r="C49" s="391"/>
      <c r="D49" s="392" t="s">
        <v>97</v>
      </c>
      <c r="E49" s="392" t="s">
        <v>104</v>
      </c>
      <c r="F49" s="392" t="s">
        <v>105</v>
      </c>
      <c r="G49" s="390" t="s">
        <v>106</v>
      </c>
      <c r="H49" s="392" t="s">
        <v>1087</v>
      </c>
      <c r="I49" s="389" t="s">
        <v>298</v>
      </c>
      <c r="L49" s="485">
        <f t="shared" si="0"/>
        <v>2012</v>
      </c>
      <c r="M49" s="253">
        <f>All_Sectors!BI564</f>
        <v>0.86521018790815074</v>
      </c>
      <c r="N49" s="253">
        <f>All_Sectors!BJ564</f>
        <v>1.0883385973117747</v>
      </c>
      <c r="O49" s="253">
        <f>All_Sectors!BK564</f>
        <v>0.82016920990094089</v>
      </c>
      <c r="P49" s="253">
        <f>All_Sectors!BL564</f>
        <v>0.82070997171998439</v>
      </c>
    </row>
    <row r="50" spans="3:17" x14ac:dyDescent="0.2">
      <c r="C50" s="370" t="s">
        <v>1088</v>
      </c>
      <c r="D50" s="386">
        <f>-D44</f>
        <v>1.2706013010940542E-2</v>
      </c>
      <c r="E50" s="386">
        <f t="shared" ref="E50:I51" si="10">-E44</f>
        <v>-4.1773506743223443E-3</v>
      </c>
      <c r="F50" s="386">
        <f t="shared" si="10"/>
        <v>1.7449453813054516E-2</v>
      </c>
      <c r="G50" s="386">
        <f t="shared" si="10"/>
        <v>1.1723018692266329E-2</v>
      </c>
      <c r="H50" s="386">
        <f t="shared" si="10"/>
        <v>3.9176038182536788E-3</v>
      </c>
      <c r="I50" s="386">
        <f t="shared" si="10"/>
        <v>1.2614753321989913E-2</v>
      </c>
      <c r="L50" s="485">
        <f t="shared" si="0"/>
        <v>2013</v>
      </c>
      <c r="M50" s="253">
        <f>All_Sectors!BI565</f>
        <v>0.86433332873440305</v>
      </c>
      <c r="N50" s="253">
        <f>All_Sectors!BJ565</f>
        <v>1.0994244643654016</v>
      </c>
      <c r="O50" s="253">
        <f>All_Sectors!BK565</f>
        <v>0.83419216841875199</v>
      </c>
      <c r="P50" s="253">
        <f>All_Sectors!BL565</f>
        <v>0.82064844152770955</v>
      </c>
    </row>
    <row r="51" spans="3:17" x14ac:dyDescent="0.2">
      <c r="C51" s="370" t="s">
        <v>1094</v>
      </c>
      <c r="D51" s="386">
        <f t="shared" ref="D51:I52" si="11">-D45</f>
        <v>2.7761234056729034E-3</v>
      </c>
      <c r="E51" s="386">
        <f t="shared" si="11"/>
        <v>-1.0158789797459988E-2</v>
      </c>
      <c r="F51" s="386">
        <f t="shared" si="11"/>
        <v>4.4935524832272478E-3</v>
      </c>
      <c r="G51" s="386">
        <f t="shared" si="11"/>
        <v>7.9442047793544246E-3</v>
      </c>
      <c r="H51" s="386">
        <f t="shared" si="10"/>
        <v>6.6001746748367562E-4</v>
      </c>
      <c r="I51" s="386">
        <f t="shared" si="11"/>
        <v>2.6908801633790391E-3</v>
      </c>
      <c r="L51" s="485">
        <f t="shared" si="0"/>
        <v>2014</v>
      </c>
      <c r="M51" s="253">
        <f>All_Sectors!BI566</f>
        <v>0.86173538414013917</v>
      </c>
      <c r="N51" s="253">
        <f>All_Sectors!BJ566</f>
        <v>1.113107247744753</v>
      </c>
      <c r="O51" s="253">
        <f>All_Sectors!BK566</f>
        <v>0.86246882389198398</v>
      </c>
      <c r="P51" s="253">
        <f>All_Sectors!BL566</f>
        <v>0.81328719482527367</v>
      </c>
    </row>
    <row r="52" spans="3:17" x14ac:dyDescent="0.2">
      <c r="C52" s="370" t="s">
        <v>2205</v>
      </c>
      <c r="D52" s="386">
        <f t="shared" si="11"/>
        <v>8.3318851587010911E-3</v>
      </c>
      <c r="E52" s="386">
        <f t="shared" si="11"/>
        <v>3.1549756931907869E-3</v>
      </c>
      <c r="F52" s="386">
        <f t="shared" si="11"/>
        <v>4.7958361168494168E-3</v>
      </c>
      <c r="G52" s="386">
        <f t="shared" si="11"/>
        <v>6.8950159178660098E-3</v>
      </c>
      <c r="H52" s="386">
        <f t="shared" si="11"/>
        <v>9.2099737372426382E-3</v>
      </c>
      <c r="I52" s="386">
        <f t="shared" si="11"/>
        <v>8.613764325061779E-3</v>
      </c>
      <c r="L52" s="485">
        <f t="shared" si="0"/>
        <v>2015</v>
      </c>
      <c r="M52" s="253">
        <f>All_Sectors!BI567</f>
        <v>0.85232485895641596</v>
      </c>
      <c r="N52" s="253">
        <f>All_Sectors!BJ567</f>
        <v>1.1228936762357586</v>
      </c>
      <c r="O52" s="253">
        <f>All_Sectors!BK567</f>
        <v>0.86793688123146706</v>
      </c>
      <c r="P52" s="253">
        <f>All_Sectors!BL567</f>
        <v>0.79698764815980605</v>
      </c>
    </row>
    <row r="53" spans="3:17" x14ac:dyDescent="0.2">
      <c r="L53" s="485">
        <f t="shared" si="0"/>
        <v>2016</v>
      </c>
      <c r="M53" s="253">
        <f>All_Sectors!BI568</f>
        <v>0.83696027485805569</v>
      </c>
      <c r="N53" s="253">
        <f>All_Sectors!BJ568</f>
        <v>1.1184757090516788</v>
      </c>
      <c r="O53" s="253">
        <f>All_Sectors!BK568</f>
        <v>0.87363409396401914</v>
      </c>
      <c r="P53" s="253">
        <f>All_Sectors!BL568</f>
        <v>0.79616336829185108</v>
      </c>
    </row>
    <row r="54" spans="3:17" x14ac:dyDescent="0.2">
      <c r="L54" s="485">
        <f t="shared" si="0"/>
        <v>2017</v>
      </c>
      <c r="M54" s="253">
        <f>All_Sectors!BI569</f>
        <v>0.8319897330600613</v>
      </c>
      <c r="N54" s="253">
        <f>All_Sectors!BJ569</f>
        <v>1.1028455118578073</v>
      </c>
      <c r="O54" s="253">
        <f>All_Sectors!BK569</f>
        <v>0.86132745778074404</v>
      </c>
      <c r="P54" s="253">
        <f>All_Sectors!BL569</f>
        <v>0.78878605088930354</v>
      </c>
    </row>
    <row r="56" spans="3:17" x14ac:dyDescent="0.2">
      <c r="C56" s="445" t="s">
        <v>2210</v>
      </c>
      <c r="D56" s="394" t="s">
        <v>1097</v>
      </c>
      <c r="E56" s="445" t="s">
        <v>1752</v>
      </c>
    </row>
    <row r="57" spans="3:17" x14ac:dyDescent="0.2">
      <c r="C57" t="s">
        <v>1095</v>
      </c>
      <c r="D57" s="26">
        <f>LongChart!O78</f>
        <v>0.39394667651236043</v>
      </c>
      <c r="E57" s="26">
        <f>LongChart!P78</f>
        <v>0.68529159726962885</v>
      </c>
    </row>
    <row r="58" spans="3:17" x14ac:dyDescent="0.2">
      <c r="C58" t="s">
        <v>1096</v>
      </c>
      <c r="D58" s="26">
        <f>LongChart!O79</f>
        <v>-1.9624869162210734E-2</v>
      </c>
      <c r="E58" s="26">
        <f>LongChart!P79</f>
        <v>-8.0084166006170188E-3</v>
      </c>
    </row>
    <row r="60" spans="3:17" x14ac:dyDescent="0.2">
      <c r="L60" s="6" t="s">
        <v>1710</v>
      </c>
      <c r="O60" s="370" t="s">
        <v>1751</v>
      </c>
    </row>
    <row r="62" spans="3:17" x14ac:dyDescent="0.2">
      <c r="K62" s="370" t="s">
        <v>1076</v>
      </c>
      <c r="L62">
        <v>1970</v>
      </c>
      <c r="M62" s="253">
        <f>All_Sectors!CX$105</f>
        <v>0.22435188416574334</v>
      </c>
      <c r="N62" s="253">
        <f>All_Sectors!CY$105</f>
        <v>0.13638652338691637</v>
      </c>
      <c r="O62" s="253">
        <f>All_Sectors!CZ$105</f>
        <v>0.39196145795877363</v>
      </c>
      <c r="P62" s="253">
        <f>All_Sectors!DA$105</f>
        <v>0.24730013448856661</v>
      </c>
      <c r="Q62" s="253">
        <f>SUM(M62:P62)</f>
        <v>1</v>
      </c>
    </row>
    <row r="63" spans="3:17" x14ac:dyDescent="0.2">
      <c r="K63" s="370" t="s">
        <v>512</v>
      </c>
      <c r="L63">
        <v>1985</v>
      </c>
      <c r="M63" s="253">
        <f>All_Sectors!CX$120</f>
        <v>0.23131973349020585</v>
      </c>
      <c r="N63" s="253">
        <f>All_Sectors!CY$120</f>
        <v>0.1657921839319583</v>
      </c>
      <c r="O63" s="253">
        <f>All_Sectors!CZ$120</f>
        <v>0.32301203792550637</v>
      </c>
      <c r="P63" s="253">
        <f>All_Sectors!DA$120</f>
        <v>0.27987604465232957</v>
      </c>
      <c r="Q63" s="253">
        <f t="shared" ref="Q63:Q64" si="12">SUM(M63:P63)</f>
        <v>1</v>
      </c>
    </row>
    <row r="64" spans="3:17" x14ac:dyDescent="0.2">
      <c r="L64">
        <v>2017</v>
      </c>
      <c r="M64" s="253">
        <f>All_Sectors!CX$152</f>
        <v>0.22513068373257605</v>
      </c>
      <c r="N64" s="253">
        <f>All_Sectors!CY$152</f>
        <v>0.19790239622145978</v>
      </c>
      <c r="O64" s="253">
        <f>All_Sectors!CZ$152</f>
        <v>0.2787423927316075</v>
      </c>
      <c r="P64" s="253">
        <f>All_Sectors!DA$152</f>
        <v>0.29822452731435667</v>
      </c>
      <c r="Q64" s="253">
        <f t="shared" si="12"/>
        <v>1</v>
      </c>
    </row>
    <row r="66" spans="11:16" x14ac:dyDescent="0.2">
      <c r="K66" s="370" t="s">
        <v>1722</v>
      </c>
      <c r="L66">
        <f>All_Sectors!B598</f>
        <v>1970</v>
      </c>
      <c r="M66" s="253">
        <f>All_Sectors!C598</f>
        <v>0.20299492926733359</v>
      </c>
      <c r="N66" s="253">
        <f>All_Sectors!D598</f>
        <v>0.12307386483888429</v>
      </c>
      <c r="O66" s="253">
        <f>All_Sectors!E598</f>
        <v>0.43655017950043573</v>
      </c>
      <c r="P66" s="253">
        <f>All_Sectors!F598</f>
        <v>0.23737924217539697</v>
      </c>
    </row>
    <row r="67" spans="11:16" x14ac:dyDescent="0.2">
      <c r="L67">
        <f>All_Sectors!B599</f>
        <v>1985</v>
      </c>
      <c r="M67" s="253">
        <f>All_Sectors!C599</f>
        <v>0.21015163413002108</v>
      </c>
      <c r="N67" s="253">
        <f>All_Sectors!D599</f>
        <v>0.15001617755956989</v>
      </c>
      <c r="O67" s="253">
        <f>All_Sectors!E599</f>
        <v>0.37672513583503814</v>
      </c>
      <c r="P67" s="253">
        <f>All_Sectors!F599</f>
        <v>0.26315818294342613</v>
      </c>
    </row>
    <row r="68" spans="11:16" x14ac:dyDescent="0.2">
      <c r="L68">
        <f>All_Sectors!B600</f>
        <v>2017</v>
      </c>
      <c r="M68" s="253">
        <f>All_Sectors!C600</f>
        <v>0.20537073370532283</v>
      </c>
      <c r="N68" s="253">
        <f>All_Sectors!D600</f>
        <v>0.18481993088896195</v>
      </c>
      <c r="O68" s="253">
        <f>All_Sectors!E600</f>
        <v>0.32940663817311905</v>
      </c>
      <c r="P68" s="253">
        <f>All_Sectors!F600</f>
        <v>0.28925142160992884</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100"/>
  <sheetViews>
    <sheetView workbookViewId="0">
      <selection activeCell="B7" sqref="B7"/>
    </sheetView>
  </sheetViews>
  <sheetFormatPr defaultRowHeight="12.75" x14ac:dyDescent="0.2"/>
  <cols>
    <col min="1" max="1" width="8.42578125" customWidth="1"/>
    <col min="2" max="2" width="15.140625" customWidth="1"/>
    <col min="3" max="3" width="12.5703125" customWidth="1"/>
    <col min="4" max="4" width="10.42578125" customWidth="1"/>
    <col min="5" max="5" width="14.5703125" customWidth="1"/>
    <col min="6" max="6" width="13.140625" customWidth="1"/>
    <col min="7" max="7" width="10.28515625" customWidth="1"/>
    <col min="8" max="8" width="10.42578125" customWidth="1"/>
    <col min="11" max="11" width="14.7109375" customWidth="1"/>
    <col min="13" max="13" width="11.7109375" customWidth="1"/>
  </cols>
  <sheetData>
    <row r="1" spans="1:13" ht="15" x14ac:dyDescent="0.25">
      <c r="A1" s="145" t="s">
        <v>321</v>
      </c>
    </row>
    <row r="3" spans="1:13" x14ac:dyDescent="0.2">
      <c r="B3" s="30" t="s">
        <v>97</v>
      </c>
      <c r="C3" s="30" t="s">
        <v>104</v>
      </c>
      <c r="D3" s="30" t="s">
        <v>105</v>
      </c>
      <c r="E3" s="30" t="s">
        <v>106</v>
      </c>
      <c r="F3" s="30" t="s">
        <v>180</v>
      </c>
      <c r="G3" s="30" t="s">
        <v>111</v>
      </c>
      <c r="H3" s="309" t="s">
        <v>105</v>
      </c>
      <c r="M3" t="s">
        <v>1806</v>
      </c>
    </row>
    <row r="4" spans="1:13" x14ac:dyDescent="0.2">
      <c r="B4" s="31" t="s">
        <v>933</v>
      </c>
      <c r="C4" s="31" t="s">
        <v>112</v>
      </c>
      <c r="D4" s="31" t="s">
        <v>113</v>
      </c>
      <c r="E4" s="31" t="s">
        <v>114</v>
      </c>
      <c r="F4" s="31" t="s">
        <v>181</v>
      </c>
      <c r="G4" s="31" t="s">
        <v>115</v>
      </c>
      <c r="H4" s="86" t="s">
        <v>477</v>
      </c>
      <c r="M4" t="s">
        <v>1809</v>
      </c>
    </row>
    <row r="5" spans="1:13" ht="13.5" thickBot="1" x14ac:dyDescent="0.25">
      <c r="A5" s="4" t="s">
        <v>103</v>
      </c>
      <c r="B5" s="222" t="s">
        <v>117</v>
      </c>
      <c r="C5" s="222" t="s">
        <v>98</v>
      </c>
      <c r="D5" s="423" t="s">
        <v>1820</v>
      </c>
      <c r="E5" s="222" t="s">
        <v>312</v>
      </c>
      <c r="F5" s="222" t="s">
        <v>37</v>
      </c>
      <c r="G5" s="423" t="s">
        <v>1820</v>
      </c>
      <c r="H5" s="310" t="s">
        <v>478</v>
      </c>
    </row>
    <row r="6" spans="1:13" x14ac:dyDescent="0.2">
      <c r="A6" s="1">
        <v>1949</v>
      </c>
      <c r="B6" s="231"/>
      <c r="C6" s="538">
        <v>27235.148729606164</v>
      </c>
      <c r="D6" s="231"/>
      <c r="E6" s="265"/>
      <c r="F6" s="42">
        <f>[11]Data_development_revised!N10</f>
        <v>0</v>
      </c>
      <c r="G6" s="29">
        <f>'GDPlev_0 Jan 2020'!C29</f>
        <v>2106.6</v>
      </c>
      <c r="H6" s="1"/>
      <c r="M6" s="526">
        <f>All_Sectors!H84</f>
        <v>31967.775999999998</v>
      </c>
    </row>
    <row r="7" spans="1:13" x14ac:dyDescent="0.2">
      <c r="A7" s="1">
        <f>A6+1</f>
        <v>1950</v>
      </c>
      <c r="B7" s="231"/>
      <c r="C7" s="538">
        <v>27788.637079656914</v>
      </c>
      <c r="D7" s="231"/>
      <c r="E7" s="265"/>
      <c r="F7" s="42">
        <f>'[14]Electricity_Only&gt;Total'!N11</f>
        <v>329532.61568906193</v>
      </c>
      <c r="G7" s="29">
        <f>'GDPlev_0 Jan 2020'!C30</f>
        <v>2289.5</v>
      </c>
      <c r="H7" s="51"/>
      <c r="M7" s="526">
        <f>All_Sectors!H85</f>
        <v>34598.567000000003</v>
      </c>
    </row>
    <row r="8" spans="1:13" x14ac:dyDescent="0.2">
      <c r="A8" s="1">
        <f t="shared" ref="A8:A68" si="0">A7+1</f>
        <v>1951</v>
      </c>
      <c r="B8" s="231"/>
      <c r="C8" s="538">
        <v>28246.642791733044</v>
      </c>
      <c r="D8" s="231"/>
      <c r="E8" s="265"/>
      <c r="F8" s="42">
        <f>'[14]Electricity_Only&gt;Total'!N12</f>
        <v>371043.60197477631</v>
      </c>
      <c r="G8" s="29">
        <f>'GDPlev_0 Jan 2020'!C31</f>
        <v>2473.8000000000002</v>
      </c>
      <c r="H8" s="51"/>
      <c r="M8" s="526">
        <f>All_Sectors!H86</f>
        <v>36953.661</v>
      </c>
    </row>
    <row r="9" spans="1:13" x14ac:dyDescent="0.2">
      <c r="A9" s="1">
        <f t="shared" si="0"/>
        <v>1952</v>
      </c>
      <c r="B9" s="231"/>
      <c r="C9" s="538">
        <v>28701.498970601177</v>
      </c>
      <c r="D9" s="231"/>
      <c r="E9" s="265"/>
      <c r="F9" s="42">
        <f>'[14]Electricity_Only&gt;Total'!N13</f>
        <v>399661.25926049054</v>
      </c>
      <c r="G9" s="29">
        <f>'GDPlev_0 Jan 2020'!C32</f>
        <v>2574.9</v>
      </c>
      <c r="H9" s="51"/>
      <c r="M9" s="526">
        <f>All_Sectors!H87</f>
        <v>36726.037000000004</v>
      </c>
    </row>
    <row r="10" spans="1:13" x14ac:dyDescent="0.2">
      <c r="A10" s="1">
        <f t="shared" si="0"/>
        <v>1953</v>
      </c>
      <c r="B10" s="231"/>
      <c r="C10" s="538">
        <v>29253.228242721685</v>
      </c>
      <c r="D10" s="231"/>
      <c r="E10" s="265"/>
      <c r="F10" s="42">
        <f>'[14]Electricity_Only&gt;Total'!N14</f>
        <v>442992.09754620487</v>
      </c>
      <c r="G10" s="29">
        <f>'GDPlev_0 Jan 2020'!C33</f>
        <v>2695.6</v>
      </c>
      <c r="H10" s="51"/>
      <c r="M10" s="526">
        <f>All_Sectors!H88</f>
        <v>37640.597999999998</v>
      </c>
    </row>
    <row r="11" spans="1:13" x14ac:dyDescent="0.2">
      <c r="A11" s="1">
        <f t="shared" si="0"/>
        <v>1954</v>
      </c>
      <c r="B11" s="231"/>
      <c r="C11" s="538">
        <v>29913.833099802614</v>
      </c>
      <c r="D11" s="231"/>
      <c r="E11" s="265"/>
      <c r="F11" s="42">
        <f>'[14]Electricity_Only&gt;Total'!N15</f>
        <v>471881.34911763348</v>
      </c>
      <c r="G11" s="29">
        <f>'GDPlev_0 Jan 2020'!C34</f>
        <v>2680</v>
      </c>
      <c r="H11" s="51"/>
      <c r="M11" s="526">
        <f>All_Sectors!H89</f>
        <v>36613.538999999997</v>
      </c>
    </row>
    <row r="12" spans="1:13" x14ac:dyDescent="0.2">
      <c r="A12" s="1">
        <f t="shared" si="0"/>
        <v>1955</v>
      </c>
      <c r="B12" s="231"/>
      <c r="C12" s="538">
        <v>30679.715723217607</v>
      </c>
      <c r="D12" s="231"/>
      <c r="E12" s="265"/>
      <c r="F12" s="42">
        <f>'[14]Electricity_Only&gt;Total'!N16</f>
        <v>547223.51654620492</v>
      </c>
      <c r="G12" s="29">
        <f>'GDPlev_0 Jan 2020'!C35</f>
        <v>2871.2</v>
      </c>
      <c r="H12" s="51"/>
      <c r="M12" s="526">
        <f>All_Sectors!H90</f>
        <v>40178.284</v>
      </c>
    </row>
    <row r="13" spans="1:13" x14ac:dyDescent="0.2">
      <c r="A13" s="1">
        <f t="shared" si="0"/>
        <v>1956</v>
      </c>
      <c r="B13" s="231"/>
      <c r="C13" s="538">
        <v>31512.619132312589</v>
      </c>
      <c r="D13" s="231"/>
      <c r="E13" s="265"/>
      <c r="F13" s="42">
        <f>'[14]Electricity_Only&gt;Total'!N17</f>
        <v>600764.35826049047</v>
      </c>
      <c r="G13" s="29">
        <f>'GDPlev_0 Jan 2020'!C36</f>
        <v>2932.4</v>
      </c>
      <c r="H13" s="51"/>
      <c r="M13" s="526">
        <f>All_Sectors!H91</f>
        <v>41721.756999999998</v>
      </c>
    </row>
    <row r="14" spans="1:13" x14ac:dyDescent="0.2">
      <c r="A14" s="1">
        <f t="shared" si="0"/>
        <v>1957</v>
      </c>
      <c r="B14" s="231"/>
      <c r="C14" s="538">
        <v>32345.382764320952</v>
      </c>
      <c r="D14" s="231"/>
      <c r="E14" s="265"/>
      <c r="F14" s="42">
        <f>'[14]Electricity_Only&gt;Total'!N18</f>
        <v>631627.07360272272</v>
      </c>
      <c r="G14" s="29">
        <f>'GDPlev_0 Jan 2020'!C37</f>
        <v>2994.1</v>
      </c>
      <c r="H14" s="51"/>
      <c r="M14" s="526">
        <f>All_Sectors!H92</f>
        <v>41753.908000000003</v>
      </c>
    </row>
    <row r="15" spans="1:13" x14ac:dyDescent="0.2">
      <c r="A15" s="1">
        <f t="shared" si="0"/>
        <v>1958</v>
      </c>
      <c r="B15" s="231"/>
      <c r="C15" s="538">
        <v>33206.848339272772</v>
      </c>
      <c r="D15" s="231"/>
      <c r="E15" s="265"/>
      <c r="F15" s="42">
        <f>'[14]Electricity_Only&gt;Total'!N19</f>
        <v>645200.54431700835</v>
      </c>
      <c r="G15" s="29">
        <f>'GDPlev_0 Jan 2020'!C38</f>
        <v>2972</v>
      </c>
      <c r="H15" s="51"/>
      <c r="M15" s="526">
        <f>All_Sectors!H93</f>
        <v>41609.279999999999</v>
      </c>
    </row>
    <row r="16" spans="1:13" x14ac:dyDescent="0.2">
      <c r="A16" s="1">
        <f t="shared" si="0"/>
        <v>1959</v>
      </c>
      <c r="B16" s="231"/>
      <c r="C16" s="538">
        <v>34088.664024781632</v>
      </c>
      <c r="D16" s="231"/>
      <c r="E16" s="265"/>
      <c r="F16" s="42">
        <f>'[14]Electricity_Only&gt;Total'!N20</f>
        <v>710092.41788843693</v>
      </c>
      <c r="G16" s="29">
        <f>'GDPlev_0 Jan 2020'!C39</f>
        <v>3178.2</v>
      </c>
      <c r="H16" s="51"/>
      <c r="M16" s="526">
        <f>All_Sectors!H94</f>
        <v>43422.965000000004</v>
      </c>
    </row>
    <row r="17" spans="1:13" x14ac:dyDescent="0.2">
      <c r="A17" s="1">
        <f t="shared" si="0"/>
        <v>1960</v>
      </c>
      <c r="B17" s="231"/>
      <c r="C17" s="231">
        <f>[10]Floorspace_estimates!F8</f>
        <v>34692.396596239487</v>
      </c>
      <c r="D17" s="231"/>
      <c r="E17" s="265"/>
      <c r="F17" s="42">
        <f>'[14]Electricity_Only&gt;Total'!N21</f>
        <v>755624.35993834713</v>
      </c>
      <c r="G17" s="29">
        <f>'GDPlev_0 Jan 2020'!C40</f>
        <v>3260</v>
      </c>
      <c r="H17" s="51"/>
      <c r="M17" s="526">
        <f>All_Sectors!H95</f>
        <v>45040.731999999996</v>
      </c>
    </row>
    <row r="18" spans="1:13" x14ac:dyDescent="0.2">
      <c r="A18" s="1">
        <f t="shared" si="0"/>
        <v>1961</v>
      </c>
      <c r="B18" s="231"/>
      <c r="C18" s="231">
        <f>[10]Floorspace_estimates!F9</f>
        <v>35344.195837661653</v>
      </c>
      <c r="D18" s="231"/>
      <c r="E18" s="265"/>
      <c r="F18" s="42">
        <f>'[14]Electricity_Only&gt;Total'!N22</f>
        <v>793825.06008120405</v>
      </c>
      <c r="G18" s="29">
        <f>'GDPlev_0 Jan 2020'!C41</f>
        <v>3343.5</v>
      </c>
      <c r="H18" s="51"/>
      <c r="M18" s="526">
        <f>All_Sectors!H96</f>
        <v>45690.780999999995</v>
      </c>
    </row>
    <row r="19" spans="1:13" x14ac:dyDescent="0.2">
      <c r="A19" s="1">
        <f t="shared" si="0"/>
        <v>1962</v>
      </c>
      <c r="B19" s="231"/>
      <c r="C19" s="231">
        <f>[10]Floorspace_estimates!F10</f>
        <v>36019.174273443197</v>
      </c>
      <c r="D19" s="231"/>
      <c r="E19" s="265"/>
      <c r="F19" s="42">
        <f>'[14]Electricity_Only&gt;Total'!N23</f>
        <v>854599.78465263289</v>
      </c>
      <c r="G19" s="29">
        <f>'GDPlev_0 Jan 2020'!C42</f>
        <v>3548.4</v>
      </c>
      <c r="H19" s="51"/>
      <c r="M19" s="526">
        <f>All_Sectors!H97</f>
        <v>47775.046999999991</v>
      </c>
    </row>
    <row r="20" spans="1:13" x14ac:dyDescent="0.2">
      <c r="A20" s="1">
        <f t="shared" si="0"/>
        <v>1963</v>
      </c>
      <c r="B20" s="231"/>
      <c r="C20" s="231">
        <f>[10]Floorspace_estimates!F11</f>
        <v>36743.103932126673</v>
      </c>
      <c r="D20" s="231"/>
      <c r="E20" s="265"/>
      <c r="F20" s="42">
        <f>'[14]Electricity_Only&gt;Total'!N24</f>
        <v>916856.45179548988</v>
      </c>
      <c r="G20" s="29">
        <f>'GDPlev_0 Jan 2020'!C43</f>
        <v>3702.9</v>
      </c>
      <c r="H20" s="51"/>
      <c r="M20" s="526">
        <f>All_Sectors!H98</f>
        <v>49588.631999999991</v>
      </c>
    </row>
    <row r="21" spans="1:13" x14ac:dyDescent="0.2">
      <c r="A21" s="1">
        <f t="shared" si="0"/>
        <v>1964</v>
      </c>
      <c r="B21" s="231"/>
      <c r="C21" s="231">
        <f>[10]Floorspace_estimates!F12</f>
        <v>37509.906313800413</v>
      </c>
      <c r="D21" s="231"/>
      <c r="E21" s="265"/>
      <c r="F21" s="42">
        <f>'[14]Electricity_Only&gt;Total'!N25</f>
        <v>984063.47308120411</v>
      </c>
      <c r="G21" s="29">
        <f>'GDPlev_0 Jan 2020'!C44</f>
        <v>3916.3</v>
      </c>
      <c r="H21" s="51"/>
      <c r="M21" s="526">
        <f>All_Sectors!H99</f>
        <v>51755.425000000003</v>
      </c>
    </row>
    <row r="22" spans="1:13" x14ac:dyDescent="0.2">
      <c r="A22" s="1">
        <f t="shared" si="0"/>
        <v>1965</v>
      </c>
      <c r="B22" s="231"/>
      <c r="C22" s="231">
        <f>[10]Floorspace_estimates!F13</f>
        <v>38329.005933125394</v>
      </c>
      <c r="D22" s="231"/>
      <c r="E22" s="265"/>
      <c r="F22" s="42">
        <f>'[14]Electricity_Only&gt;Total'!N26</f>
        <v>1055384.5539383471</v>
      </c>
      <c r="G22" s="29">
        <f>'GDPlev_0 Jan 2020'!C45</f>
        <v>4170.8</v>
      </c>
      <c r="H22" s="51"/>
      <c r="M22" s="526">
        <f>All_Sectors!H100</f>
        <v>53953.221000000005</v>
      </c>
    </row>
    <row r="23" spans="1:13" x14ac:dyDescent="0.2">
      <c r="A23" s="1">
        <f t="shared" si="0"/>
        <v>1966</v>
      </c>
      <c r="B23" s="231"/>
      <c r="C23" s="231">
        <f>[10]Floorspace_estimates!F14</f>
        <v>39236.168078555282</v>
      </c>
      <c r="D23" s="231"/>
      <c r="E23" s="265"/>
      <c r="F23" s="42">
        <f>'[14]Electricity_Only&gt;Total'!N27</f>
        <v>1144513.0695097756</v>
      </c>
      <c r="G23" s="29">
        <f>'GDPlev_0 Jan 2020'!C46</f>
        <v>4445.8999999999996</v>
      </c>
      <c r="H23" s="51"/>
      <c r="M23" s="526">
        <f>All_Sectors!H101</f>
        <v>56949.167000000001</v>
      </c>
    </row>
    <row r="24" spans="1:13" x14ac:dyDescent="0.2">
      <c r="A24" s="1">
        <f t="shared" si="0"/>
        <v>1967</v>
      </c>
      <c r="B24" s="231"/>
      <c r="C24" s="231">
        <f>[10]Floorspace_estimates!F15</f>
        <v>40166.88589064408</v>
      </c>
      <c r="D24" s="231"/>
      <c r="E24" s="265"/>
      <c r="F24" s="42">
        <f>'[14]Electricity_Only&gt;Total'!N28</f>
        <v>1214519.9269383471</v>
      </c>
      <c r="G24" s="29">
        <f>'GDPlev_0 Jan 2020'!C47</f>
        <v>4567.8</v>
      </c>
      <c r="H24" s="51"/>
      <c r="M24" s="526">
        <f>All_Sectors!H102</f>
        <v>58894.820999999996</v>
      </c>
    </row>
    <row r="25" spans="1:13" x14ac:dyDescent="0.2">
      <c r="A25" s="1">
        <f t="shared" si="0"/>
        <v>1968</v>
      </c>
      <c r="B25" s="231"/>
      <c r="C25" s="231">
        <f>[10]Floorspace_estimates!F16</f>
        <v>41119.338763690568</v>
      </c>
      <c r="D25" s="231"/>
      <c r="E25" s="265"/>
      <c r="F25" s="42">
        <f>'[14]Electricity_Only&gt;Total'!N29</f>
        <v>1329625.1082240613</v>
      </c>
      <c r="G25" s="29">
        <f>'GDPlev_0 Jan 2020'!C48</f>
        <v>4792.3</v>
      </c>
      <c r="H25" s="51"/>
      <c r="M25" s="526">
        <f>All_Sectors!H103</f>
        <v>62401.479999999996</v>
      </c>
    </row>
    <row r="26" spans="1:13" x14ac:dyDescent="0.2">
      <c r="A26" s="1">
        <f t="shared" si="0"/>
        <v>1969</v>
      </c>
      <c r="B26" s="231"/>
      <c r="C26" s="231">
        <f>[10]Floorspace_estimates!F17</f>
        <v>42169.102376586241</v>
      </c>
      <c r="D26" s="231"/>
      <c r="E26" s="265"/>
      <c r="F26" s="42">
        <f>'[14]Electricity_Only&gt;Total'!N30</f>
        <v>1442339.9699383471</v>
      </c>
      <c r="G26" s="29">
        <f>'GDPlev_0 Jan 2020'!C49</f>
        <v>4942.1000000000004</v>
      </c>
      <c r="H26" s="51"/>
      <c r="M26" s="526">
        <f>All_Sectors!H104</f>
        <v>65596.259000000005</v>
      </c>
    </row>
    <row r="27" spans="1:13" x14ac:dyDescent="0.2">
      <c r="A27" s="1">
        <f t="shared" si="0"/>
        <v>1970</v>
      </c>
      <c r="B27" s="231">
        <f>[11]National!N36</f>
        <v>63443</v>
      </c>
      <c r="C27" s="231">
        <f>[10]Floorspace_estimates!F18</f>
        <v>43217.587378911085</v>
      </c>
      <c r="D27" s="42">
        <f>[12]Total_Industrial!J31*0.001</f>
        <v>1381.4295529538467</v>
      </c>
      <c r="E27" s="265">
        <f>'[13]Total_Transportation '!J31</f>
        <v>0.68193706834026513</v>
      </c>
      <c r="F27" s="42">
        <f>'[14]Electricity_Only&gt;Total'!N31</f>
        <v>1531952.1592716095</v>
      </c>
      <c r="G27" s="29">
        <f>'GDPlev_0 Jan 2020'!C50</f>
        <v>4951.3</v>
      </c>
      <c r="H27" s="51"/>
      <c r="M27" s="526">
        <f>All_Sectors!H105</f>
        <v>67816.827000000005</v>
      </c>
    </row>
    <row r="28" spans="1:13" x14ac:dyDescent="0.2">
      <c r="A28" s="1">
        <f t="shared" si="0"/>
        <v>1971</v>
      </c>
      <c r="B28" s="231">
        <f>[11]National!N37</f>
        <v>65211.199999999997</v>
      </c>
      <c r="C28" s="231">
        <f>[10]Floorspace_estimates!F19</f>
        <v>44196.531411053329</v>
      </c>
      <c r="D28" s="42">
        <f>[12]Total_Industrial!J32*0.001</f>
        <v>1409.762699457305</v>
      </c>
      <c r="E28" s="265">
        <f>'[13]Total_Transportation '!J32</f>
        <v>0.71329863034206265</v>
      </c>
      <c r="F28" s="42">
        <f>'[14]Electricity_Only&gt;Total'!N32</f>
        <v>1612721.5022716094</v>
      </c>
      <c r="G28" s="29">
        <f>'GDPlev_0 Jan 2020'!C51</f>
        <v>5114.3</v>
      </c>
      <c r="H28" s="51"/>
      <c r="M28" s="526">
        <f>All_Sectors!H106</f>
        <v>69260.270999999993</v>
      </c>
    </row>
    <row r="29" spans="1:13" x14ac:dyDescent="0.2">
      <c r="A29" s="1">
        <f t="shared" si="0"/>
        <v>1972</v>
      </c>
      <c r="B29" s="231">
        <f>[11]National!N38</f>
        <v>67274.100000000006</v>
      </c>
      <c r="C29" s="231">
        <f>[10]Floorspace_estimates!F20</f>
        <v>45237.158093969592</v>
      </c>
      <c r="D29" s="42">
        <f>[12]Total_Industrial!J33*0.001</f>
        <v>1481.671917402625</v>
      </c>
      <c r="E29" s="265">
        <f>'[13]Total_Transportation '!J33</f>
        <v>0.75758347403452642</v>
      </c>
      <c r="F29" s="42">
        <f>'[14]Electricity_Only&gt;Total'!N33</f>
        <v>1749731.0162716096</v>
      </c>
      <c r="G29" s="29">
        <f>'GDPlev_0 Jan 2020'!C52</f>
        <v>5383.3</v>
      </c>
      <c r="H29" s="51"/>
      <c r="M29" s="526">
        <f>All_Sectors!H107</f>
        <v>72660.036999999997</v>
      </c>
    </row>
    <row r="30" spans="1:13" x14ac:dyDescent="0.2">
      <c r="A30" s="1">
        <f t="shared" si="0"/>
        <v>1973</v>
      </c>
      <c r="B30" s="231">
        <f>[11]National!N39</f>
        <v>69263.55687920819</v>
      </c>
      <c r="C30" s="231">
        <f>[10]Floorspace_estimates!F21</f>
        <v>46382.587898653008</v>
      </c>
      <c r="D30" s="42">
        <f>[12]Total_Industrial!J34*0.001</f>
        <v>1547.3600670798403</v>
      </c>
      <c r="E30" s="265">
        <f>'[13]Total_Transportation '!J34</f>
        <v>0.78563192138379478</v>
      </c>
      <c r="F30" s="42">
        <f>'[14]Electricity_Only&gt;Total'!N34</f>
        <v>1860776.9962716096</v>
      </c>
      <c r="G30" s="29">
        <f>'GDPlev_0 Jan 2020'!C53</f>
        <v>5687.2</v>
      </c>
      <c r="H30" s="51"/>
      <c r="M30" s="526">
        <f>All_Sectors!H108</f>
        <v>75652.278999999995</v>
      </c>
    </row>
    <row r="31" spans="1:13" x14ac:dyDescent="0.2">
      <c r="A31" s="1">
        <f t="shared" si="0"/>
        <v>1974</v>
      </c>
      <c r="B31" s="231">
        <f>[11]National!N40</f>
        <v>70809.498826130162</v>
      </c>
      <c r="C31" s="231">
        <f>[10]Floorspace_estimates!F22</f>
        <v>47542.368755172327</v>
      </c>
      <c r="D31" s="42">
        <f>[12]Total_Industrial!J35*0.001</f>
        <v>1454.9434144874015</v>
      </c>
      <c r="E31" s="265">
        <f>'[13]Total_Transportation '!J35</f>
        <v>0.77065445172423508</v>
      </c>
      <c r="F31" s="42">
        <f>'[14]Electricity_Only&gt;Total'!N35</f>
        <v>1867253.3952716095</v>
      </c>
      <c r="G31" s="29">
        <f>'GDPlev_0 Jan 2020'!C54</f>
        <v>5656.5</v>
      </c>
      <c r="H31" s="51"/>
      <c r="M31" s="526">
        <f>All_Sectors!H109</f>
        <v>73929.321000000011</v>
      </c>
    </row>
    <row r="32" spans="1:13" x14ac:dyDescent="0.2">
      <c r="A32" s="1">
        <f t="shared" si="0"/>
        <v>1975</v>
      </c>
      <c r="B32" s="231">
        <f>[11]National!N41</f>
        <v>72520.665866179261</v>
      </c>
      <c r="C32" s="231">
        <f>[10]Floorspace_estimates!F23</f>
        <v>48478.406456760917</v>
      </c>
      <c r="D32" s="42">
        <f>[12]Total_Industrial!J36*0.001</f>
        <v>1396.5768663670813</v>
      </c>
      <c r="E32" s="265">
        <f>'[13]Total_Transportation '!J36</f>
        <v>0.77452140460648522</v>
      </c>
      <c r="F32" s="42">
        <f>'[14]Electricity_Only&gt;Total'!N36</f>
        <v>1917804.5532716094</v>
      </c>
      <c r="G32" s="29">
        <f>'GDPlev_0 Jan 2020'!C55</f>
        <v>5644.8</v>
      </c>
      <c r="H32" s="51"/>
      <c r="M32" s="526">
        <f>All_Sectors!H110</f>
        <v>71931.009999999995</v>
      </c>
    </row>
    <row r="33" spans="1:17" x14ac:dyDescent="0.2">
      <c r="A33" s="1">
        <f t="shared" si="0"/>
        <v>1976</v>
      </c>
      <c r="B33" s="231">
        <f>[11]National!N42</f>
        <v>74047.725476823762</v>
      </c>
      <c r="C33" s="231">
        <f>[10]Floorspace_estimates!F24</f>
        <v>49218.818000569161</v>
      </c>
      <c r="D33" s="42">
        <f>[12]Total_Industrial!J37*0.001</f>
        <v>1492.4050777964867</v>
      </c>
      <c r="E33" s="265">
        <f>'[13]Total_Transportation '!J37</f>
        <v>0.82042491580942556</v>
      </c>
      <c r="F33" s="42">
        <f>'[14]Electricity_Only&gt;Total'!N37</f>
        <v>2037794.1892716093</v>
      </c>
      <c r="G33" s="29">
        <f>'GDPlev_0 Jan 2020'!C56</f>
        <v>5949</v>
      </c>
      <c r="H33" s="51"/>
      <c r="M33" s="526">
        <f>All_Sectors!H111</f>
        <v>75939.027999999991</v>
      </c>
    </row>
    <row r="34" spans="1:17" x14ac:dyDescent="0.2">
      <c r="A34" s="1">
        <f t="shared" si="0"/>
        <v>1977</v>
      </c>
      <c r="B34" s="231">
        <f>[11]National!N43</f>
        <v>75365.9499935403</v>
      </c>
      <c r="C34" s="231">
        <f>[10]Floorspace_estimates!F25</f>
        <v>50022.048157018362</v>
      </c>
      <c r="D34" s="42">
        <f>[12]Total_Industrial!J38*0.001</f>
        <v>1559.9049660076644</v>
      </c>
      <c r="E34" s="265">
        <f>'[13]Total_Transportation '!J38</f>
        <v>0.85681885207392539</v>
      </c>
      <c r="F34" s="42">
        <f>'[14]Electricity_Only&gt;Total'!N38</f>
        <v>2124188.9522716096</v>
      </c>
      <c r="G34" s="29">
        <f>'GDPlev_0 Jan 2020'!C57</f>
        <v>6224.1</v>
      </c>
      <c r="H34" s="51">
        <f t="shared" ref="H34:H38" si="1">(D34/$D$42)</f>
        <v>0.8627882527123335</v>
      </c>
      <c r="M34" s="526">
        <f>All_Sectors!H112</f>
        <v>77919.991000000009</v>
      </c>
    </row>
    <row r="35" spans="1:17" x14ac:dyDescent="0.2">
      <c r="A35" s="1">
        <f t="shared" si="0"/>
        <v>1978</v>
      </c>
      <c r="B35" s="231">
        <f>[11]National!N44</f>
        <v>77278.879497356</v>
      </c>
      <c r="C35" s="231">
        <f>[10]Floorspace_estimates!F26</f>
        <v>51004.508012970276</v>
      </c>
      <c r="D35" s="42">
        <f>[12]Total_Industrial!J39*0.001</f>
        <v>1612.331519370073</v>
      </c>
      <c r="E35" s="265">
        <f>'[13]Total_Transportation '!J39</f>
        <v>0.91602019497989828</v>
      </c>
      <c r="F35" s="42">
        <f>'[14]Electricity_Only&gt;Total'!N39</f>
        <v>2206273.8062716094</v>
      </c>
      <c r="G35" s="29">
        <f>'GDPlev_0 Jan 2020'!C58</f>
        <v>6568.6</v>
      </c>
      <c r="H35" s="51">
        <f t="shared" si="1"/>
        <v>0.89178554123757581</v>
      </c>
      <c r="M35" s="526">
        <f>All_Sectors!H113</f>
        <v>79906.703000000009</v>
      </c>
    </row>
    <row r="36" spans="1:17" x14ac:dyDescent="0.2">
      <c r="A36" s="1">
        <f t="shared" si="0"/>
        <v>1979</v>
      </c>
      <c r="B36" s="231">
        <f>[11]National!N45</f>
        <v>78688.399457564272</v>
      </c>
      <c r="C36" s="231">
        <f>[10]Floorspace_estimates!F27</f>
        <v>52144.920365325939</v>
      </c>
      <c r="D36" s="42">
        <f>[12]Total_Industrial!J40*0.001</f>
        <v>1612.8518128819369</v>
      </c>
      <c r="E36" s="265">
        <f>'[13]Total_Transportation '!J40</f>
        <v>0.92015382082262431</v>
      </c>
      <c r="F36" s="42">
        <f>'[14]Electricity_Only&gt;Total'!N40</f>
        <v>2247270.1942716092</v>
      </c>
      <c r="G36" s="29">
        <f>'GDPlev_0 Jan 2020'!C59</f>
        <v>6776.6</v>
      </c>
      <c r="H36" s="51">
        <f t="shared" si="1"/>
        <v>0.89207331718532956</v>
      </c>
      <c r="M36" s="526">
        <f>All_Sectors!H114</f>
        <v>80811.786999999997</v>
      </c>
    </row>
    <row r="37" spans="1:17" x14ac:dyDescent="0.2">
      <c r="A37" s="1">
        <f t="shared" si="0"/>
        <v>1980</v>
      </c>
      <c r="B37" s="231">
        <f>[11]National!N46</f>
        <v>80226.208855010162</v>
      </c>
      <c r="C37" s="231">
        <f>[10]Floorspace_estimates!F28</f>
        <v>53249.557142872116</v>
      </c>
      <c r="D37" s="42">
        <f>[12]Total_Industrial!J41*0.001</f>
        <v>1535.1680742552876</v>
      </c>
      <c r="E37" s="265">
        <f>'[13]Total_Transportation '!J41</f>
        <v>0.91829096620150519</v>
      </c>
      <c r="F37" s="42">
        <f>'[14]Electricity_Only&gt;Total'!N41</f>
        <v>2286321.6752716093</v>
      </c>
      <c r="G37" s="29">
        <f>'GDPlev_0 Jan 2020'!C60</f>
        <v>6759.2</v>
      </c>
      <c r="H37" s="51">
        <f t="shared" si="1"/>
        <v>0.84910620151200267</v>
      </c>
      <c r="M37" s="526">
        <f>All_Sectors!H115</f>
        <v>78021.112999999998</v>
      </c>
    </row>
    <row r="38" spans="1:17" x14ac:dyDescent="0.2">
      <c r="A38" s="1">
        <f t="shared" si="0"/>
        <v>1981</v>
      </c>
      <c r="B38" s="231">
        <f>[11]National!N47</f>
        <v>83391.453556010398</v>
      </c>
      <c r="C38" s="231">
        <f>[10]Floorspace_estimates!F29</f>
        <v>54225.356492580366</v>
      </c>
      <c r="D38" s="42">
        <f>[12]Total_Industrial!J42*0.001</f>
        <v>1549.6626461446829</v>
      </c>
      <c r="E38" s="265">
        <f>'[13]Total_Transportation '!J42</f>
        <v>0.92139324235598297</v>
      </c>
      <c r="F38" s="42">
        <f>'[14]Electricity_Only&gt;Total'!N42</f>
        <v>2294689.6462716097</v>
      </c>
      <c r="G38" s="29">
        <f>'GDPlev_0 Jan 2020'!C61</f>
        <v>6930.7</v>
      </c>
      <c r="H38" s="51">
        <f t="shared" si="1"/>
        <v>0.85712319397422365</v>
      </c>
      <c r="M38" s="526">
        <f>All_Sectors!H116</f>
        <v>76057.188000000009</v>
      </c>
    </row>
    <row r="39" spans="1:17" x14ac:dyDescent="0.2">
      <c r="A39" s="1">
        <f t="shared" si="0"/>
        <v>1982</v>
      </c>
      <c r="B39" s="231">
        <f>[11]National!N48</f>
        <v>84072.928486251054</v>
      </c>
      <c r="C39" s="231">
        <f>[10]Floorspace_estimates!F30</f>
        <v>55124.436870888363</v>
      </c>
      <c r="D39" s="42">
        <f>[12]Total_Industrial!J43*0.001</f>
        <v>1485.0017708143225</v>
      </c>
      <c r="E39" s="265">
        <f>'[13]Total_Transportation '!J43</f>
        <v>0.91880064372478998</v>
      </c>
      <c r="F39" s="42">
        <f>'[14]Electricity_Only&gt;Total'!N43</f>
        <v>2241140.4072716096</v>
      </c>
      <c r="G39" s="29">
        <f>'GDPlev_0 Jan 2020'!C62</f>
        <v>6805.8</v>
      </c>
      <c r="H39" s="51">
        <f t="shared" ref="H39:H67" si="2">(D39/$D$42)</f>
        <v>0.82135906419655269</v>
      </c>
      <c r="J39" t="s">
        <v>1802</v>
      </c>
      <c r="M39" s="526">
        <f>All_Sectors!H117</f>
        <v>73046.188999999998</v>
      </c>
      <c r="P39" s="485" t="s">
        <v>1808</v>
      </c>
      <c r="Q39" s="485"/>
    </row>
    <row r="40" spans="1:17" x14ac:dyDescent="0.2">
      <c r="A40" s="1">
        <f t="shared" si="0"/>
        <v>1983</v>
      </c>
      <c r="B40" s="231">
        <f>[11]National!N49</f>
        <v>84941.020785206041</v>
      </c>
      <c r="C40" s="231">
        <f>[10]Floorspace_estimates!F31</f>
        <v>55948.968379792685</v>
      </c>
      <c r="D40" s="42">
        <f>[12]Total_Industrial!J44*0.001</f>
        <v>1539.6167326602758</v>
      </c>
      <c r="E40" s="265">
        <f>'[13]Total_Transportation '!J44</f>
        <v>0.95430002938086766</v>
      </c>
      <c r="F40" s="42">
        <f>'[14]Electricity_Only&gt;Total'!N44</f>
        <v>2310231.4431761685</v>
      </c>
      <c r="G40" s="29">
        <f>'GDPlev_0 Jan 2020'!C63</f>
        <v>7117.7</v>
      </c>
      <c r="H40" s="51">
        <f t="shared" si="2"/>
        <v>0.85156676821048383</v>
      </c>
      <c r="J40" t="s">
        <v>1801</v>
      </c>
      <c r="M40" s="526">
        <f>All_Sectors!H118</f>
        <v>72915.393000000011</v>
      </c>
      <c r="P40" s="485" t="s">
        <v>1801</v>
      </c>
      <c r="Q40" s="485"/>
    </row>
    <row r="41" spans="1:17" x14ac:dyDescent="0.2">
      <c r="A41" s="1">
        <f t="shared" si="0"/>
        <v>1984</v>
      </c>
      <c r="B41" s="231">
        <f>[11]National!N50</f>
        <v>86136.082150429764</v>
      </c>
      <c r="C41" s="231">
        <f>[10]Floorspace_estimates!F32</f>
        <v>56945.76865771367</v>
      </c>
      <c r="D41" s="42">
        <f>[12]Total_Industrial!J45*0.001</f>
        <v>1705.6793955608432</v>
      </c>
      <c r="E41" s="265">
        <f>'[13]Total_Transportation '!J45</f>
        <v>0.98566238940932693</v>
      </c>
      <c r="F41" s="42">
        <f>'[14]Electricity_Only&gt;Total'!N45</f>
        <v>2416267.3770807502</v>
      </c>
      <c r="G41" s="29">
        <f>'GDPlev_0 Jan 2020'!C64</f>
        <v>7632.8</v>
      </c>
      <c r="H41" s="51">
        <f t="shared" si="2"/>
        <v>0.94341653975870376</v>
      </c>
      <c r="J41" t="s">
        <v>1803</v>
      </c>
      <c r="K41" t="s">
        <v>1804</v>
      </c>
      <c r="M41" s="526">
        <f>All_Sectors!H119</f>
        <v>76570.695999999996</v>
      </c>
      <c r="P41" s="485" t="s">
        <v>1803</v>
      </c>
      <c r="Q41" s="485" t="s">
        <v>1804</v>
      </c>
    </row>
    <row r="42" spans="1:17" x14ac:dyDescent="0.2">
      <c r="A42" s="1">
        <f t="shared" si="0"/>
        <v>1985</v>
      </c>
      <c r="B42" s="231">
        <f>[11]National!N51</f>
        <v>86844.16267424557</v>
      </c>
      <c r="C42" s="231">
        <f>[10]Floorspace_estimates!F33</f>
        <v>58171.601888383011</v>
      </c>
      <c r="D42" s="42">
        <f>[12]Total_Industrial!J46*0.001</f>
        <v>1807.9812295819006</v>
      </c>
      <c r="E42" s="265">
        <f>'[13]Total_Transportation '!J46</f>
        <v>1</v>
      </c>
      <c r="F42" s="42">
        <f>'[14]Electricity_Only&gt;Total'!N46</f>
        <v>2469737.2860807502</v>
      </c>
      <c r="G42" s="29">
        <f>'GDPlev_0 Jan 2020'!C65</f>
        <v>7951.1</v>
      </c>
      <c r="H42" s="51">
        <f t="shared" si="2"/>
        <v>1</v>
      </c>
      <c r="J42">
        <f>(G42/G7)</f>
        <v>3.4728543350076437</v>
      </c>
      <c r="K42" s="253">
        <f>(J42^(1/35)-1)</f>
        <v>3.6210974653940964E-2</v>
      </c>
      <c r="M42" s="526">
        <f>All_Sectors!H120</f>
        <v>76334.133999999991</v>
      </c>
      <c r="P42" s="485">
        <f>(M42/M7)</f>
        <v>2.20628021964031</v>
      </c>
      <c r="Q42" s="253">
        <f>(P42^(1/35)-1)</f>
        <v>2.2866314179947889E-2</v>
      </c>
    </row>
    <row r="43" spans="1:17" x14ac:dyDescent="0.2">
      <c r="A43" s="1">
        <f t="shared" si="0"/>
        <v>1986</v>
      </c>
      <c r="B43" s="231">
        <f>[11]National!N52</f>
        <v>88175.682355544966</v>
      </c>
      <c r="C43" s="231">
        <f>[10]Floorspace_estimates!F34</f>
        <v>59492.416736089981</v>
      </c>
      <c r="D43" s="42">
        <f>[12]Total_Industrial!J47*0.001</f>
        <v>1867.0747193863228</v>
      </c>
      <c r="E43" s="265">
        <f>'[13]Total_Transportation '!J47</f>
        <v>1.0164849796299553</v>
      </c>
      <c r="F43" s="42">
        <f>'[14]Electricity_Only&gt;Total'!N47</f>
        <v>2487503.5570807504</v>
      </c>
      <c r="G43" s="29">
        <f>'GDPlev_0 Jan 2020'!C66</f>
        <v>8226.4</v>
      </c>
      <c r="H43" s="51">
        <f t="shared" si="2"/>
        <v>1.0326847916546611</v>
      </c>
      <c r="M43" s="526">
        <f>All_Sectors!H121</f>
        <v>76598.888000000006</v>
      </c>
    </row>
    <row r="44" spans="1:17" x14ac:dyDescent="0.2">
      <c r="A44" s="1">
        <f t="shared" si="0"/>
        <v>1987</v>
      </c>
      <c r="B44" s="231">
        <f>[11]National!N53</f>
        <v>89485.978910346399</v>
      </c>
      <c r="C44" s="231">
        <f>[10]Floorspace_estimates!F35</f>
        <v>60763.476770077759</v>
      </c>
      <c r="D44" s="42">
        <f>[12]Total_Industrial!J48*0.001</f>
        <v>1953.7808984948601</v>
      </c>
      <c r="E44" s="265">
        <f>'[13]Total_Transportation '!J48</f>
        <v>1.0584149691649238</v>
      </c>
      <c r="F44" s="42">
        <f>'[14]Electricity_Only&gt;Total'!N48</f>
        <v>2572037.3990807505</v>
      </c>
      <c r="G44" s="29">
        <f>'GDPlev_0 Jan 2020'!C67</f>
        <v>8511</v>
      </c>
      <c r="H44" s="51">
        <f t="shared" si="2"/>
        <v>1.0806422470141883</v>
      </c>
      <c r="M44" s="526">
        <f>All_Sectors!H122</f>
        <v>79008.203000000009</v>
      </c>
    </row>
    <row r="45" spans="1:17" x14ac:dyDescent="0.2">
      <c r="A45" s="1">
        <f t="shared" si="0"/>
        <v>1988</v>
      </c>
      <c r="B45" s="231">
        <f>[11]National!N54</f>
        <v>90911.24345826685</v>
      </c>
      <c r="C45" s="231">
        <f>[10]Floorspace_estimates!F36</f>
        <v>62000.598696130473</v>
      </c>
      <c r="D45" s="42">
        <f>[12]Total_Industrial!J49*0.001</f>
        <v>2036.7312494111513</v>
      </c>
      <c r="E45" s="265">
        <f>'[13]Total_Transportation '!J49</f>
        <v>1.0991398319611194</v>
      </c>
      <c r="F45" s="42">
        <f>'[14]Electricity_Only&gt;Total'!N49</f>
        <v>2704052.3290807502</v>
      </c>
      <c r="G45" s="29">
        <f>'GDPlev_0 Jan 2020'!C68</f>
        <v>8866.5</v>
      </c>
      <c r="H45" s="51">
        <f t="shared" si="2"/>
        <v>1.1265223422049297</v>
      </c>
      <c r="M45" s="526">
        <f>All_Sectors!H123</f>
        <v>82659.169000000009</v>
      </c>
    </row>
    <row r="46" spans="1:17" x14ac:dyDescent="0.2">
      <c r="A46" s="1">
        <f t="shared" si="0"/>
        <v>1989</v>
      </c>
      <c r="B46" s="231">
        <f>[11]National!N55</f>
        <v>92242.309556573455</v>
      </c>
      <c r="C46" s="231">
        <f>[10]Floorspace_estimates!F37</f>
        <v>63183.000000000015</v>
      </c>
      <c r="D46" s="42">
        <f>[12]Total_Industrial!J50*0.001</f>
        <v>2057.171182005543</v>
      </c>
      <c r="E46" s="265">
        <f>'[13]Total_Transportation '!J50</f>
        <v>1.1129082704132796</v>
      </c>
      <c r="F46" s="42">
        <f>'[14]Electricity_Only&gt;Total'!N50</f>
        <v>2805888.6110100001</v>
      </c>
      <c r="G46" s="29">
        <f>'GDPlev_0 Jan 2020'!C69</f>
        <v>9192.1</v>
      </c>
      <c r="H46" s="51">
        <f t="shared" si="2"/>
        <v>1.1378277320286494</v>
      </c>
      <c r="M46" s="526">
        <f>All_Sectors!H124</f>
        <v>84739.993000000002</v>
      </c>
    </row>
    <row r="47" spans="1:17" x14ac:dyDescent="0.2">
      <c r="A47" s="1">
        <f t="shared" si="0"/>
        <v>1990</v>
      </c>
      <c r="B47" s="231">
        <f>[11]National!N56</f>
        <v>92806.399238568454</v>
      </c>
      <c r="C47" s="231">
        <f>[10]Floorspace_estimates!F38</f>
        <v>64179.533191506242</v>
      </c>
      <c r="D47" s="42">
        <f>[12]Total_Industrial!J51*0.001</f>
        <v>2054.451497176819</v>
      </c>
      <c r="E47" s="265">
        <f>'[13]Total_Transportation '!J51</f>
        <v>1.1281809015204196</v>
      </c>
      <c r="F47" s="42">
        <f>'[14]Electricity_Only&gt;Total'!N51</f>
        <v>2843553.9109999998</v>
      </c>
      <c r="G47" s="29">
        <f>'GDPlev_0 Jan 2020'!C70</f>
        <v>9365.5</v>
      </c>
      <c r="H47" s="51">
        <f t="shared" si="2"/>
        <v>1.136323465953192</v>
      </c>
      <c r="M47" s="526">
        <f>All_Sectors!H125</f>
        <v>84432.859999999986</v>
      </c>
    </row>
    <row r="48" spans="1:17" x14ac:dyDescent="0.2">
      <c r="A48" s="1">
        <f t="shared" si="0"/>
        <v>1991</v>
      </c>
      <c r="B48" s="231">
        <f>[11]National!N57</f>
        <v>93230.648934379147</v>
      </c>
      <c r="C48" s="231">
        <f>[10]Floorspace_estimates!F39</f>
        <v>64956.802596915419</v>
      </c>
      <c r="D48" s="42">
        <f>[12]Total_Industrial!J52*0.001</f>
        <v>2006.7470499851224</v>
      </c>
      <c r="E48" s="265">
        <f>'[13]Total_Transportation '!J52</f>
        <v>1.1387410050478803</v>
      </c>
      <c r="F48" s="42">
        <f>'[14]Electricity_Only&gt;Total'!N52</f>
        <v>2868160.3509999998</v>
      </c>
      <c r="G48" s="29">
        <f>'GDPlev_0 Jan 2020'!C71</f>
        <v>9355.4</v>
      </c>
      <c r="H48" s="51">
        <f t="shared" si="2"/>
        <v>1.1099379889298888</v>
      </c>
      <c r="M48" s="526">
        <f>All_Sectors!H126</f>
        <v>84380.3</v>
      </c>
    </row>
    <row r="49" spans="1:13" x14ac:dyDescent="0.2">
      <c r="A49" s="1">
        <f t="shared" si="0"/>
        <v>1992</v>
      </c>
      <c r="B49" s="231">
        <f>[11]National!N58</f>
        <v>94777.984433479316</v>
      </c>
      <c r="C49" s="231">
        <f>[10]Floorspace_estimates!F40</f>
        <v>65568.531836796683</v>
      </c>
      <c r="D49" s="42">
        <f>[12]Total_Industrial!J53*0.001</f>
        <v>2071.4640718987794</v>
      </c>
      <c r="E49" s="265">
        <f>'[13]Total_Transportation '!J53</f>
        <v>1.1743557038455561</v>
      </c>
      <c r="F49" s="42">
        <f>'[14]Electricity_Only&gt;Total'!N53</f>
        <v>2847231.2729999996</v>
      </c>
      <c r="G49" s="29">
        <f>'GDPlev_0 Jan 2020'!C72</f>
        <v>9684.9</v>
      </c>
      <c r="H49" s="51">
        <f t="shared" si="2"/>
        <v>1.1457331735561269</v>
      </c>
      <c r="M49" s="526">
        <f>All_Sectors!H127</f>
        <v>85724.884999999995</v>
      </c>
    </row>
    <row r="50" spans="1:13" x14ac:dyDescent="0.2">
      <c r="A50" s="1">
        <f t="shared" si="0"/>
        <v>1993</v>
      </c>
      <c r="B50" s="231">
        <f>[11]National!N59</f>
        <v>96416.439816278726</v>
      </c>
      <c r="C50" s="231">
        <f>[10]Floorspace_estimates!F41</f>
        <v>66152.652187145024</v>
      </c>
      <c r="D50" s="42">
        <f>[12]Total_Industrial!J54*0.001</f>
        <v>2108.1054005159981</v>
      </c>
      <c r="E50" s="265">
        <f>'[13]Total_Transportation '!J54</f>
        <v>1.1928861897247303</v>
      </c>
      <c r="F50" s="42">
        <f>'[14]Electricity_Only&gt;Total'!N54</f>
        <v>2939955.9780000001</v>
      </c>
      <c r="G50" s="29">
        <f>'GDPlev_0 Jan 2020'!C73</f>
        <v>9951.5</v>
      </c>
      <c r="H50" s="51">
        <f t="shared" si="2"/>
        <v>1.1659996055398771</v>
      </c>
      <c r="M50" s="526">
        <f>All_Sectors!H128</f>
        <v>87265.887999999992</v>
      </c>
    </row>
    <row r="51" spans="1:13" x14ac:dyDescent="0.2">
      <c r="A51" s="1">
        <f t="shared" si="0"/>
        <v>1994</v>
      </c>
      <c r="B51" s="231">
        <f>[11]National!N60</f>
        <v>97755.46657101551</v>
      </c>
      <c r="C51" s="231">
        <f>[10]Floorspace_estimates!F42</f>
        <v>66811.294146901753</v>
      </c>
      <c r="D51" s="42">
        <f>[12]Total_Industrial!J55*0.001</f>
        <v>2257.4337824762156</v>
      </c>
      <c r="E51" s="265">
        <f>'[13]Total_Transportation '!J55</f>
        <v>1.2351947387718127</v>
      </c>
      <c r="F51" s="42">
        <f>'[14]Electricity_Only&gt;Total'!N55</f>
        <v>2968603.4989999998</v>
      </c>
      <c r="G51" s="29">
        <f>'GDPlev_0 Jan 2020'!C74</f>
        <v>10352.4</v>
      </c>
      <c r="H51" s="51">
        <f t="shared" si="2"/>
        <v>1.2485935946349684</v>
      </c>
      <c r="M51" s="526">
        <f>All_Sectors!H129</f>
        <v>88983.233999999997</v>
      </c>
    </row>
    <row r="52" spans="1:13" x14ac:dyDescent="0.2">
      <c r="A52" s="1">
        <f t="shared" si="0"/>
        <v>1995</v>
      </c>
      <c r="B52" s="231">
        <f>[11]National!N61</f>
        <v>99155.636506323688</v>
      </c>
      <c r="C52" s="231">
        <f>[10]Floorspace_estimates!F43</f>
        <v>67618.803117271193</v>
      </c>
      <c r="D52" s="42">
        <f>[12]Total_Industrial!J56*0.001</f>
        <v>2278.8996830459823</v>
      </c>
      <c r="E52" s="265">
        <f>'[13]Total_Transportation '!J56</f>
        <v>1.2729457228931913</v>
      </c>
      <c r="F52" s="42">
        <f>'[14]Electricity_Only&gt;Total'!N56</f>
        <v>3055475.7970000003</v>
      </c>
      <c r="G52" s="29">
        <f>'GDPlev_0 Jan 2020'!C75</f>
        <v>10630.3</v>
      </c>
      <c r="H52" s="51">
        <f t="shared" si="2"/>
        <v>1.2604664505134173</v>
      </c>
      <c r="M52" s="526">
        <f>All_Sectors!H130</f>
        <v>90930.703999999998</v>
      </c>
    </row>
    <row r="53" spans="1:13" x14ac:dyDescent="0.2">
      <c r="A53" s="1">
        <f t="shared" si="0"/>
        <v>1996</v>
      </c>
      <c r="B53" s="231">
        <f>[11]National!N62</f>
        <v>99955.817933514249</v>
      </c>
      <c r="C53" s="231">
        <f>[10]Floorspace_estimates!F44</f>
        <v>68514.157016594836</v>
      </c>
      <c r="D53" s="42">
        <f>[12]Total_Industrial!J57*0.001</f>
        <v>2373.2013373794707</v>
      </c>
      <c r="E53" s="265">
        <f>'[13]Total_Transportation '!J57</f>
        <v>1.3079835736914913</v>
      </c>
      <c r="F53" s="42">
        <f>'[14]Electricity_Only&gt;Total'!N57</f>
        <v>3140662.4840000002</v>
      </c>
      <c r="G53" s="29">
        <f>'GDPlev_0 Jan 2020'!C76</f>
        <v>11031.4</v>
      </c>
      <c r="H53" s="51">
        <f t="shared" si="2"/>
        <v>1.3126249866699549</v>
      </c>
      <c r="M53" s="526">
        <f>All_Sectors!H131</f>
        <v>93934.511999999988</v>
      </c>
    </row>
    <row r="54" spans="1:13" x14ac:dyDescent="0.2">
      <c r="A54" s="1">
        <f t="shared" si="0"/>
        <v>1997</v>
      </c>
      <c r="B54" s="231">
        <f>[11]National!N63</f>
        <v>100775.68324445431</v>
      </c>
      <c r="C54" s="231">
        <f>[10]Floorspace_estimates!F45</f>
        <v>69518.180139864577</v>
      </c>
      <c r="D54" s="42">
        <f>[12]Total_Industrial!J58*0.001</f>
        <v>2504.5077686454097</v>
      </c>
      <c r="E54" s="265">
        <f>'[13]Total_Transportation '!J58</f>
        <v>1.337441386758899</v>
      </c>
      <c r="F54" s="42">
        <f>'[14]Electricity_Only&gt;Total'!N58</f>
        <v>3185304.3050000002</v>
      </c>
      <c r="G54" s="29">
        <f>'GDPlev_0 Jan 2020'!C77</f>
        <v>11521.9</v>
      </c>
      <c r="H54" s="51">
        <f t="shared" si="2"/>
        <v>1.3852509791954988</v>
      </c>
      <c r="M54" s="526">
        <f>All_Sectors!H132</f>
        <v>94506.999000000011</v>
      </c>
    </row>
    <row r="55" spans="1:13" x14ac:dyDescent="0.2">
      <c r="A55" s="1">
        <f t="shared" si="0"/>
        <v>1998</v>
      </c>
      <c r="B55" s="231">
        <f>[11]National!N64</f>
        <v>101975.47074959462</v>
      </c>
      <c r="C55" s="231">
        <f>[10]Floorspace_estimates!F46</f>
        <v>70796.689723326577</v>
      </c>
      <c r="D55" s="42">
        <f>[12]Total_Industrial!J59*0.001</f>
        <v>2596.9806322047389</v>
      </c>
      <c r="E55" s="265">
        <f>'[13]Total_Transportation '!J59</f>
        <v>1.3675690388224764</v>
      </c>
      <c r="F55" s="42">
        <f>'[14]Electricity_Only&gt;Total'!N59</f>
        <v>3308092.9040000006</v>
      </c>
      <c r="G55" s="29">
        <f>'GDPlev_0 Jan 2020'!C78</f>
        <v>12038.3</v>
      </c>
      <c r="H55" s="51">
        <f t="shared" si="2"/>
        <v>1.4363980055286836</v>
      </c>
      <c r="M55" s="526">
        <f>All_Sectors!H133</f>
        <v>94920.188999999998</v>
      </c>
    </row>
    <row r="56" spans="1:13" x14ac:dyDescent="0.2">
      <c r="A56" s="1">
        <f t="shared" si="0"/>
        <v>1999</v>
      </c>
      <c r="B56" s="231">
        <f>[11]National!N65</f>
        <v>103254.50968042496</v>
      </c>
      <c r="C56" s="231">
        <f>[10]Floorspace_estimates!F47</f>
        <v>72299.726123506509</v>
      </c>
      <c r="D56" s="42">
        <f>[12]Total_Industrial!J60*0.001</f>
        <v>2711.5131584206001</v>
      </c>
      <c r="E56" s="265">
        <f>'[13]Total_Transportation '!J60</f>
        <v>1.4042835045265822</v>
      </c>
      <c r="F56" s="42">
        <f>'[14]Electricity_Only&gt;Total'!N60</f>
        <v>3380675.074</v>
      </c>
      <c r="G56" s="29">
        <f>'GDPlev_0 Jan 2020'!C79</f>
        <v>12610.5</v>
      </c>
      <c r="H56" s="51">
        <f t="shared" si="2"/>
        <v>1.4997462993836741</v>
      </c>
      <c r="M56" s="526">
        <f>All_Sectors!H134</f>
        <v>96544.525000000023</v>
      </c>
    </row>
    <row r="57" spans="1:13" x14ac:dyDescent="0.2">
      <c r="A57" s="1">
        <f t="shared" si="0"/>
        <v>2000</v>
      </c>
      <c r="B57" s="231">
        <f>[11]National!N66</f>
        <v>104455.40433478649</v>
      </c>
      <c r="C57" s="231">
        <f>[10]Floorspace_estimates!F48</f>
        <v>73870.248903781947</v>
      </c>
      <c r="D57" s="42">
        <f>[12]Total_Industrial!J61*0.001</f>
        <v>2858.7230290903485</v>
      </c>
      <c r="E57" s="265">
        <f>'[13]Total_Transportation '!J61</f>
        <v>1.4401083501637437</v>
      </c>
      <c r="F57" s="42">
        <f>'[14]Electricity_Only&gt;Total'!N61</f>
        <v>3478462.1230000001</v>
      </c>
      <c r="G57" s="29">
        <f>'GDPlev_0 Jan 2020'!C80</f>
        <v>13131</v>
      </c>
      <c r="H57" s="51">
        <f t="shared" si="2"/>
        <v>1.5811685333433656</v>
      </c>
      <c r="M57" s="526">
        <f>All_Sectors!H135</f>
        <v>98702.225000000006</v>
      </c>
    </row>
    <row r="58" spans="1:13" x14ac:dyDescent="0.2">
      <c r="A58" s="1">
        <f t="shared" si="0"/>
        <v>2001</v>
      </c>
      <c r="B58" s="231">
        <f>[11]National!N67</f>
        <v>105594.17435404482</v>
      </c>
      <c r="C58" s="231">
        <f>[10]Floorspace_estimates!F49</f>
        <v>75387.733723424317</v>
      </c>
      <c r="D58" s="42">
        <f>[12]Total_Industrial!J62*0.001</f>
        <v>2793.8341063455846</v>
      </c>
      <c r="E58" s="265">
        <f>'[13]Total_Transportation '!J62</f>
        <v>1.4527755430074056</v>
      </c>
      <c r="F58" s="42">
        <f>'[14]Electricity_Only&gt;Total'!N62</f>
        <v>3413414.6419999995</v>
      </c>
      <c r="G58" s="29">
        <f>'GDPlev_0 Jan 2020'!C81</f>
        <v>13262.1</v>
      </c>
      <c r="H58" s="51">
        <f t="shared" si="2"/>
        <v>1.5452782698367198</v>
      </c>
      <c r="M58" s="526">
        <f>All_Sectors!H136</f>
        <v>96063.733999999997</v>
      </c>
    </row>
    <row r="59" spans="1:13" x14ac:dyDescent="0.2">
      <c r="A59" s="1">
        <f t="shared" si="0"/>
        <v>2002</v>
      </c>
      <c r="B59" s="231">
        <f>[11]National!N68</f>
        <v>106436.83928083624</v>
      </c>
      <c r="C59" s="231">
        <f>[10]Floorspace_estimates!F50</f>
        <v>76666.137428142072</v>
      </c>
      <c r="D59" s="42">
        <f>[12]Total_Industrial!J63*0.001</f>
        <v>2791.7091042514985</v>
      </c>
      <c r="E59" s="51">
        <f>'[13]Total_Transportation '!J63</f>
        <v>1.4780190637902733</v>
      </c>
      <c r="F59" s="42">
        <f>'[14]Electricity_Only&gt;Total'!N63</f>
        <v>3505883.5060000005</v>
      </c>
      <c r="G59" s="29">
        <f>'GDPlev_0 Jan 2020'!C82</f>
        <v>13493.1</v>
      </c>
      <c r="H59" s="51">
        <f t="shared" si="2"/>
        <v>1.5441029246177997</v>
      </c>
      <c r="M59" s="526">
        <f>All_Sectors!H137</f>
        <v>97535.391000000003</v>
      </c>
    </row>
    <row r="60" spans="1:13" x14ac:dyDescent="0.2">
      <c r="A60" s="1">
        <f t="shared" si="0"/>
        <v>2003</v>
      </c>
      <c r="B60" s="231">
        <f>[11]National!N69</f>
        <v>107300.18524588978</v>
      </c>
      <c r="C60" s="231">
        <f>[10]Floorspace_estimates!F51</f>
        <v>77765.478809122593</v>
      </c>
      <c r="D60" s="42">
        <f>[12]Total_Industrial!J64*0.001</f>
        <v>2882.7170256378517</v>
      </c>
      <c r="E60" s="51">
        <f>'[13]Total_Transportation '!J64</f>
        <v>1.501907961006246</v>
      </c>
      <c r="F60" s="42">
        <f>'[14]Electricity_Only&gt;Total'!N64</f>
        <v>3526466.5819999999</v>
      </c>
      <c r="G60" s="29">
        <f>'GDPlev_0 Jan 2020'!C83</f>
        <v>13879.1</v>
      </c>
      <c r="H60" s="51">
        <f t="shared" si="2"/>
        <v>1.5944396869122839</v>
      </c>
      <c r="M60" s="526">
        <f>All_Sectors!H138</f>
        <v>97834.773000000001</v>
      </c>
    </row>
    <row r="61" spans="1:13" x14ac:dyDescent="0.2">
      <c r="A61" s="1">
        <f t="shared" si="0"/>
        <v>2004</v>
      </c>
      <c r="B61" s="231">
        <f>[11]National!N70</f>
        <v>108568.02546161477</v>
      </c>
      <c r="C61" s="231">
        <f>[10]Floorspace_estimates!F52</f>
        <v>78845.410774692748</v>
      </c>
      <c r="D61" s="42">
        <f>[12]Total_Industrial!J65*0.001</f>
        <v>3046.626804005647</v>
      </c>
      <c r="E61" s="51">
        <f>'[13]Total_Transportation '!J65</f>
        <v>1.5633081776709477</v>
      </c>
      <c r="F61" s="42">
        <f>'[14]Electricity_Only&gt;Total'!N65</f>
        <v>3625014.4699999997</v>
      </c>
      <c r="G61" s="29">
        <f>'GDPlev_0 Jan 2020'!C84</f>
        <v>14406.4</v>
      </c>
      <c r="H61" s="51">
        <f t="shared" si="2"/>
        <v>1.6850986913786632</v>
      </c>
      <c r="M61" s="526">
        <f>All_Sectors!H139</f>
        <v>100002.36799999999</v>
      </c>
    </row>
    <row r="62" spans="1:13" x14ac:dyDescent="0.2">
      <c r="A62" s="1">
        <f t="shared" si="0"/>
        <v>2005</v>
      </c>
      <c r="B62" s="231">
        <f>[11]National!N71</f>
        <v>109930.77908752284</v>
      </c>
      <c r="C62" s="231">
        <f>[10]Floorspace_estimates!F53</f>
        <v>79981.502570981233</v>
      </c>
      <c r="D62" s="42">
        <f>[12]Total_Industrial!J66*0.001</f>
        <v>3117.4028603454476</v>
      </c>
      <c r="E62" s="51">
        <f>'[13]Total_Transportation '!J66</f>
        <v>1.5860423140251678</v>
      </c>
      <c r="F62" s="42">
        <f>'[14]Electricity_Only&gt;Total'!N66</f>
        <v>3722162.0660000001</v>
      </c>
      <c r="G62" s="29">
        <f>'GDPlev_0 Jan 2020'!C85</f>
        <v>14912.5</v>
      </c>
      <c r="H62" s="51">
        <f t="shared" si="2"/>
        <v>1.7242451466525199</v>
      </c>
      <c r="M62" s="526">
        <f>All_Sectors!H140</f>
        <v>100101.576</v>
      </c>
    </row>
    <row r="63" spans="1:13" x14ac:dyDescent="0.2">
      <c r="A63" s="1">
        <f t="shared" si="0"/>
        <v>2006</v>
      </c>
      <c r="B63" s="231">
        <f>[11]National!N72</f>
        <v>110743.17134548329</v>
      </c>
      <c r="C63" s="231">
        <f>[10]Floorspace_estimates!F54</f>
        <v>81211.409424915444</v>
      </c>
      <c r="D63" s="42">
        <f>[12]Total_Industrial!J67*0.001</f>
        <v>3252.1161741440555</v>
      </c>
      <c r="E63" s="51">
        <f>'[13]Total_Transportation '!J67</f>
        <v>1.6071949045529643</v>
      </c>
      <c r="F63" s="42">
        <f>'[14]Electricity_Only&gt;Total'!N67</f>
        <v>3742928.6120000002</v>
      </c>
      <c r="G63" s="29">
        <f>'GDPlev_0 Jan 2020'!C86</f>
        <v>15338.3</v>
      </c>
      <c r="H63" s="51">
        <f t="shared" si="2"/>
        <v>1.7987554964252113</v>
      </c>
      <c r="M63" s="526">
        <f>All_Sectors!H141</f>
        <v>99391.540000000008</v>
      </c>
    </row>
    <row r="64" spans="1:13" x14ac:dyDescent="0.2">
      <c r="A64" s="1">
        <f t="shared" si="0"/>
        <v>2007</v>
      </c>
      <c r="B64" s="231">
        <f>[11]National!N73</f>
        <v>111350.09847924336</v>
      </c>
      <c r="C64" s="231">
        <f>[10]Floorspace_estimates!F55</f>
        <v>82517.823695937244</v>
      </c>
      <c r="D64" s="42">
        <f>[12]Total_Industrial!J68*0.001</f>
        <v>3299.6299617693985</v>
      </c>
      <c r="E64" s="51">
        <f>'[13]Total_Transportation '!J68</f>
        <v>1.6006795659539554</v>
      </c>
      <c r="F64" s="42">
        <f>'[14]Electricity_Only&gt;Total'!N68</f>
        <v>3828839.2319999998</v>
      </c>
      <c r="G64" s="29">
        <f>'GDPlev_0 Jan 2020'!C87</f>
        <v>15626</v>
      </c>
      <c r="H64" s="51">
        <f t="shared" si="2"/>
        <v>1.8250355190537264</v>
      </c>
      <c r="M64" s="526">
        <f>All_Sectors!H142</f>
        <v>100893.36400000002</v>
      </c>
    </row>
    <row r="65" spans="1:17" x14ac:dyDescent="0.2">
      <c r="A65" s="1">
        <f t="shared" si="0"/>
        <v>2008</v>
      </c>
      <c r="B65" s="231">
        <f>[11]National!N74</f>
        <v>111917.70122331496</v>
      </c>
      <c r="C65" s="231">
        <f>[10]Floorspace_estimates!F56</f>
        <v>83695.975468329925</v>
      </c>
      <c r="D65" s="42">
        <f>[12]Total_Industrial!J69*0.001</f>
        <v>3178.2131946847826</v>
      </c>
      <c r="E65" s="51">
        <f>'[13]Total_Transportation '!J69</f>
        <v>1.5722922441177867</v>
      </c>
      <c r="F65" s="42">
        <f>'[14]Electricity_Only&gt;Total'!N69</f>
        <v>3807561.1620000005</v>
      </c>
      <c r="G65" s="29">
        <f>'GDPlev_0 Jan 2020'!C88</f>
        <v>15604.7</v>
      </c>
      <c r="H65" s="51">
        <f t="shared" si="2"/>
        <v>1.7578795303199861</v>
      </c>
      <c r="M65" s="526">
        <f>All_Sectors!H143</f>
        <v>98753.712</v>
      </c>
    </row>
    <row r="66" spans="1:17" x14ac:dyDescent="0.2">
      <c r="A66" s="1">
        <f t="shared" si="0"/>
        <v>2009</v>
      </c>
      <c r="B66" s="231">
        <f>[11]National!N75</f>
        <v>112186.58875902649</v>
      </c>
      <c r="C66" s="231">
        <f>[10]Floorspace_estimates!F57</f>
        <v>84571.181076683075</v>
      </c>
      <c r="D66" s="42">
        <f>[12]Total_Industrial!J70*0.001</f>
        <v>2958.0170585682108</v>
      </c>
      <c r="E66" s="51">
        <f>'[13]Total_Transportation '!J70</f>
        <v>1.4889027925610878</v>
      </c>
      <c r="F66" s="42">
        <f>'[14]Electricity_Only&gt;Total'!N70</f>
        <v>3649494.6689999998</v>
      </c>
      <c r="G66" s="29">
        <f>'GDPlev_0 Jan 2020'!C89</f>
        <v>15208.8</v>
      </c>
      <c r="H66" s="51">
        <f t="shared" si="2"/>
        <v>1.6360883676055964</v>
      </c>
      <c r="M66" s="526">
        <f>All_Sectors!H144</f>
        <v>93942.214999999997</v>
      </c>
    </row>
    <row r="67" spans="1:17" x14ac:dyDescent="0.2">
      <c r="A67" s="1">
        <f t="shared" si="0"/>
        <v>2010</v>
      </c>
      <c r="B67" s="231">
        <f>[11]National!N76</f>
        <v>113221.31231047997</v>
      </c>
      <c r="C67" s="231">
        <f>[10]Floorspace_estimates!F58</f>
        <v>85045.216257885739</v>
      </c>
      <c r="D67" s="42">
        <f>[12]Total_Industrial!J71*0.001</f>
        <v>2979.83806546912</v>
      </c>
      <c r="E67" s="51">
        <f>'[13]Total_Transportation '!J71</f>
        <v>1.5249095632764154</v>
      </c>
      <c r="F67" s="42">
        <f>'[14]Electricity_Only&gt;Total'!N71</f>
        <v>3809853.5359999998</v>
      </c>
      <c r="G67" s="29">
        <f>'GDPlev_0 Jan 2020'!C90</f>
        <v>15598.8</v>
      </c>
      <c r="H67" s="51">
        <f t="shared" si="2"/>
        <v>1.6481576338921471</v>
      </c>
      <c r="M67" s="526">
        <f>All_Sectors!H145</f>
        <v>97516.858999999997</v>
      </c>
    </row>
    <row r="68" spans="1:17" x14ac:dyDescent="0.2">
      <c r="A68" s="409">
        <f t="shared" si="0"/>
        <v>2011</v>
      </c>
      <c r="B68" s="231">
        <f>[11]National!N77</f>
        <v>114196.36643876518</v>
      </c>
      <c r="C68" s="231">
        <f>[10]Floorspace_estimates!F59</f>
        <v>85442.950396469867</v>
      </c>
      <c r="D68" s="42">
        <f>[12]Total_Industrial!J72*0.001</f>
        <v>2984.0845693855226</v>
      </c>
      <c r="E68" s="51">
        <f>'[13]Total_Transportation '!J72</f>
        <v>1.5206300488426157</v>
      </c>
      <c r="F68" s="42">
        <f>'[14]Electricity_Only&gt;Total'!N72</f>
        <v>3792154.5040000002</v>
      </c>
      <c r="G68" s="29">
        <f>'GDPlev_0 Jan 2020'!C91</f>
        <v>15840.7</v>
      </c>
      <c r="H68" s="51">
        <f t="shared" ref="H68" si="3">(D68/$D$42)</f>
        <v>1.6505063883188646</v>
      </c>
      <c r="J68" s="485" t="s">
        <v>1805</v>
      </c>
      <c r="K68" s="485"/>
      <c r="M68" s="526">
        <f>All_Sectors!H146</f>
        <v>96850.231</v>
      </c>
      <c r="P68" s="485" t="s">
        <v>1807</v>
      </c>
      <c r="Q68" s="485"/>
    </row>
    <row r="69" spans="1:17" s="369" customFormat="1" x14ac:dyDescent="0.2">
      <c r="A69" s="415">
        <v>2012</v>
      </c>
      <c r="B69" s="231">
        <f>[11]National!N78</f>
        <v>114884.49557637289</v>
      </c>
      <c r="C69" s="231">
        <f>[10]Floorspace_estimates!F60</f>
        <v>85847.015945900828</v>
      </c>
      <c r="D69" s="42">
        <f>[12]Total_Industrial!J73*0.001</f>
        <v>3018.8470000000002</v>
      </c>
      <c r="E69" s="51">
        <f>'[13]Total_Transportation '!J73</f>
        <v>1.5237690458754298</v>
      </c>
      <c r="F69" s="42">
        <f>'[14]Electricity_Only&gt;Total'!N73</f>
        <v>3724298.0210000002</v>
      </c>
      <c r="G69" s="29">
        <f>'GDPlev_0 Jan 2020'!C92</f>
        <v>16197</v>
      </c>
      <c r="H69" s="51"/>
      <c r="J69" s="485" t="s">
        <v>1800</v>
      </c>
      <c r="K69" s="485"/>
      <c r="M69" s="526">
        <f>All_Sectors!H147</f>
        <v>94380.122999999992</v>
      </c>
      <c r="P69" s="485" t="s">
        <v>1800</v>
      </c>
      <c r="Q69" s="485"/>
    </row>
    <row r="70" spans="1:17" x14ac:dyDescent="0.2">
      <c r="A70" s="472">
        <v>2013</v>
      </c>
      <c r="B70" s="231">
        <f>[11]National!N79</f>
        <v>115638.04642863266</v>
      </c>
      <c r="C70" s="231">
        <f>[10]Floorspace_estimates!F61</f>
        <v>86341.418441060479</v>
      </c>
      <c r="D70" s="42">
        <f>[12]Total_Industrial!J74*0.001</f>
        <v>3135.6028802615128</v>
      </c>
      <c r="E70" s="51">
        <f>'[13]Total_Transportation '!J74</f>
        <v>1.5353332038047498</v>
      </c>
      <c r="F70" s="42">
        <f>'[14]Electricity_Only&gt;Total'!N74</f>
        <v>3754207.4049999998</v>
      </c>
      <c r="G70" s="29">
        <f>'GDPlev_0 Jan 2020'!C93</f>
        <v>16495.400000000001</v>
      </c>
      <c r="J70" s="485" t="s">
        <v>1803</v>
      </c>
      <c r="K70" s="485" t="s">
        <v>1804</v>
      </c>
      <c r="M70" s="526">
        <f>All_Sectors!H148</f>
        <v>97117.291999999987</v>
      </c>
      <c r="P70" s="485" t="s">
        <v>1803</v>
      </c>
      <c r="Q70" s="485" t="s">
        <v>1804</v>
      </c>
    </row>
    <row r="71" spans="1:17" s="485" customFormat="1" x14ac:dyDescent="0.2">
      <c r="A71" s="498">
        <v>2014</v>
      </c>
      <c r="B71" s="231">
        <f>[11]National!N80</f>
        <v>116524.32361477609</v>
      </c>
      <c r="C71" s="231">
        <f>[10]Floorspace_estimates!F62</f>
        <v>86954.645671941369</v>
      </c>
      <c r="D71" s="42">
        <f>[12]Total_Industrial!J75*0.001</f>
        <v>3222.9153205469802</v>
      </c>
      <c r="E71" s="51">
        <f>'[13]Total_Transportation '!J75</f>
        <v>1.5718593131563092</v>
      </c>
      <c r="F71" s="42">
        <f>'[14]Electricity_Only&gt;Total'!N75</f>
        <v>3786568.2095709993</v>
      </c>
      <c r="G71" s="29">
        <f>'GDPlev_0 Jan 2020'!C94</f>
        <v>16912</v>
      </c>
      <c r="J71" s="485">
        <f>(G71/G42)</f>
        <v>2.127001295418244</v>
      </c>
      <c r="K71" s="253">
        <f>(J71^(1/29)-1)</f>
        <v>2.6366187755347603E-2</v>
      </c>
      <c r="M71" s="526">
        <f>All_Sectors!H149</f>
        <v>98275.540999999997</v>
      </c>
      <c r="P71" s="485">
        <f>(M71/M42)</f>
        <v>1.2874389981289367</v>
      </c>
      <c r="Q71" s="253">
        <f>(P71^(1/29)-1)</f>
        <v>8.7503024469706148E-3</v>
      </c>
    </row>
    <row r="72" spans="1:17" s="485" customFormat="1" x14ac:dyDescent="0.2">
      <c r="A72" s="498">
        <v>2015</v>
      </c>
      <c r="B72" s="231">
        <f>[11]National!N81</f>
        <v>117476.02939638936</v>
      </c>
      <c r="C72" s="231">
        <f>[10]Floorspace_estimates!F63</f>
        <v>87660.198809335794</v>
      </c>
      <c r="D72" s="42">
        <f>[12]Total_Industrial!J76*0.001</f>
        <v>3312.6647564787072</v>
      </c>
      <c r="E72" s="51">
        <f>'[13]Total_Transportation '!J76</f>
        <v>1.5883320923482331</v>
      </c>
      <c r="F72" s="485">
        <f>'[14]Electricity_Only&gt;Total'!N76</f>
        <v>3762819.498776</v>
      </c>
      <c r="G72" s="29">
        <f>'GDPlev_0 Jan 2020'!C95</f>
        <v>17403.8</v>
      </c>
      <c r="M72" s="526">
        <f>All_Sectors!H150</f>
        <v>97377.606</v>
      </c>
    </row>
    <row r="73" spans="1:17" x14ac:dyDescent="0.2">
      <c r="A73" s="531">
        <v>2016</v>
      </c>
      <c r="B73" s="231">
        <f>[11]National!N82</f>
        <v>118616.32745364003</v>
      </c>
      <c r="C73" s="231">
        <f>[10]Floorspace_estimates!F64</f>
        <v>88396.57117726907</v>
      </c>
      <c r="D73" s="42">
        <f>[12]Total_Industrial!J77*0.001</f>
        <v>3322.7589687369104</v>
      </c>
      <c r="E73" s="51">
        <f>'[13]Total_Transportation '!J77</f>
        <v>1.5945184419383405</v>
      </c>
      <c r="F73">
        <f>'[14]Electricity_Only&gt;Total'!N77</f>
        <v>3764834.2638459997</v>
      </c>
      <c r="G73" s="29">
        <f>'GDPlev_0 Jan 2020'!C96</f>
        <v>17688.900000000001</v>
      </c>
    </row>
    <row r="74" spans="1:17" x14ac:dyDescent="0.2">
      <c r="A74" s="531">
        <v>2017</v>
      </c>
      <c r="B74" s="231">
        <f>[11]National!N83</f>
        <v>119832.78688417681</v>
      </c>
      <c r="C74" s="231">
        <f>[10]Floorspace_estimates!F65</f>
        <v>89213.866754116825</v>
      </c>
      <c r="D74" s="42">
        <f>[12]Total_Industrial!J78*0.001</f>
        <v>3411.1451887400694</v>
      </c>
      <c r="E74" s="51">
        <f>'[13]Total_Transportation '!J78</f>
        <v>1.6277856047081845</v>
      </c>
      <c r="F74">
        <f>'[14]Electricity_Only&gt;Total'!N78</f>
        <v>3739138.9762329995</v>
      </c>
      <c r="G74" s="29">
        <f>'GDPlev_0 Jan 2020'!C97</f>
        <v>18108.099999999999</v>
      </c>
    </row>
    <row r="75" spans="1:17" x14ac:dyDescent="0.2">
      <c r="A75" s="531">
        <v>2018</v>
      </c>
      <c r="B75" s="231">
        <f>[11]National!N84</f>
        <v>120633.77758974751</v>
      </c>
      <c r="C75" s="231">
        <f>[10]Floorspace_estimates!F66</f>
        <v>90047.396924502973</v>
      </c>
      <c r="D75" s="42">
        <f>[12]Total_Industrial!J79*0.001</f>
        <v>0</v>
      </c>
      <c r="G75" s="29">
        <f>'GDPlev_0 Jan 2020'!C98</f>
        <v>18638.2</v>
      </c>
    </row>
    <row r="78" spans="1:17" x14ac:dyDescent="0.2">
      <c r="A78" s="6" t="s">
        <v>313</v>
      </c>
    </row>
    <row r="80" spans="1:17" x14ac:dyDescent="0.2">
      <c r="A80" s="144" t="s">
        <v>933</v>
      </c>
    </row>
    <row r="81" spans="1:2" x14ac:dyDescent="0.2">
      <c r="B81" t="s">
        <v>934</v>
      </c>
    </row>
    <row r="83" spans="1:2" x14ac:dyDescent="0.2">
      <c r="A83" s="144" t="s">
        <v>315</v>
      </c>
    </row>
    <row r="84" spans="1:2" x14ac:dyDescent="0.2">
      <c r="B84" t="s">
        <v>316</v>
      </c>
    </row>
    <row r="85" spans="1:2" x14ac:dyDescent="0.2">
      <c r="B85" t="s">
        <v>317</v>
      </c>
    </row>
    <row r="86" spans="1:2" x14ac:dyDescent="0.2">
      <c r="B86" t="s">
        <v>318</v>
      </c>
    </row>
    <row r="88" spans="1:2" x14ac:dyDescent="0.2">
      <c r="A88" s="144" t="s">
        <v>319</v>
      </c>
    </row>
    <row r="89" spans="1:2" x14ac:dyDescent="0.2">
      <c r="B89" t="s">
        <v>320</v>
      </c>
    </row>
    <row r="91" spans="1:2" x14ac:dyDescent="0.2">
      <c r="A91" s="144" t="s">
        <v>322</v>
      </c>
    </row>
    <row r="92" spans="1:2" x14ac:dyDescent="0.2">
      <c r="B92" t="s">
        <v>323</v>
      </c>
    </row>
    <row r="93" spans="1:2" x14ac:dyDescent="0.2">
      <c r="B93" t="s">
        <v>324</v>
      </c>
    </row>
    <row r="94" spans="1:2" x14ac:dyDescent="0.2">
      <c r="B94" s="281"/>
    </row>
    <row r="95" spans="1:2" x14ac:dyDescent="0.2">
      <c r="A95" s="144" t="s">
        <v>325</v>
      </c>
    </row>
    <row r="96" spans="1:2" x14ac:dyDescent="0.2">
      <c r="B96" s="370" t="s">
        <v>1769</v>
      </c>
    </row>
    <row r="97" spans="1:8" x14ac:dyDescent="0.2">
      <c r="B97" s="281"/>
    </row>
    <row r="98" spans="1:8" x14ac:dyDescent="0.2">
      <c r="B98" s="281"/>
      <c r="E98" s="478"/>
    </row>
    <row r="99" spans="1:8" x14ac:dyDescent="0.2">
      <c r="A99" s="144" t="s">
        <v>333</v>
      </c>
    </row>
    <row r="100" spans="1:8" x14ac:dyDescent="0.2">
      <c r="B100" s="370" t="s">
        <v>1797</v>
      </c>
      <c r="F100" s="282"/>
      <c r="H100" t="s">
        <v>1708</v>
      </c>
    </row>
  </sheetData>
  <phoneticPr fontId="30" type="noConversion"/>
  <pageMargins left="0.75" right="0.75" top="1" bottom="1" header="0.5" footer="0.5"/>
  <pageSetup orientation="portrait"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288"/>
  <sheetViews>
    <sheetView topLeftCell="A93" workbookViewId="0">
      <selection activeCell="C29" sqref="C29:C96"/>
    </sheetView>
  </sheetViews>
  <sheetFormatPr defaultColWidth="8.85546875" defaultRowHeight="15" x14ac:dyDescent="0.25"/>
  <cols>
    <col min="1" max="16384" width="8.85546875" style="513"/>
  </cols>
  <sheetData>
    <row r="1" spans="1:9" x14ac:dyDescent="0.25">
      <c r="A1" s="510" t="s">
        <v>592</v>
      </c>
      <c r="B1" s="511"/>
      <c r="C1" s="511"/>
      <c r="D1" s="512"/>
      <c r="E1" s="512"/>
      <c r="F1" s="512"/>
      <c r="G1" s="512"/>
      <c r="H1" s="564">
        <v>42762</v>
      </c>
      <c r="I1" s="564"/>
    </row>
    <row r="2" spans="1:9" x14ac:dyDescent="0.25">
      <c r="B2" s="514"/>
      <c r="C2" s="514"/>
      <c r="D2" s="514"/>
      <c r="E2" s="512"/>
      <c r="F2" s="512"/>
      <c r="G2" s="512"/>
    </row>
    <row r="3" spans="1:9" x14ac:dyDescent="0.25">
      <c r="A3" s="515" t="s">
        <v>593</v>
      </c>
      <c r="B3" s="514"/>
      <c r="C3" s="514"/>
      <c r="D3" s="516"/>
      <c r="E3" s="515" t="s">
        <v>594</v>
      </c>
      <c r="F3" s="514"/>
      <c r="G3" s="514"/>
    </row>
    <row r="4" spans="1:9" x14ac:dyDescent="0.25">
      <c r="A4" s="515"/>
      <c r="B4" s="514"/>
      <c r="C4" s="514"/>
      <c r="D4" s="516"/>
      <c r="E4" s="515" t="s">
        <v>595</v>
      </c>
      <c r="F4" s="512"/>
      <c r="G4" s="514"/>
    </row>
    <row r="5" spans="1:9" x14ac:dyDescent="0.25">
      <c r="A5" s="517"/>
      <c r="B5" s="514"/>
      <c r="C5" s="514"/>
      <c r="D5" s="514"/>
      <c r="E5" s="512"/>
      <c r="F5" s="512"/>
      <c r="G5" s="512"/>
    </row>
    <row r="6" spans="1:9" ht="90" x14ac:dyDescent="0.25">
      <c r="B6" s="518" t="s">
        <v>596</v>
      </c>
      <c r="C6" s="519" t="s">
        <v>1707</v>
      </c>
      <c r="D6" s="512"/>
      <c r="E6" s="520"/>
      <c r="F6" s="518" t="s">
        <v>596</v>
      </c>
      <c r="G6" s="519" t="s">
        <v>1707</v>
      </c>
    </row>
    <row r="7" spans="1:9" x14ac:dyDescent="0.25">
      <c r="B7" s="521"/>
      <c r="C7" s="521"/>
      <c r="E7" s="520"/>
    </row>
    <row r="9" spans="1:9" x14ac:dyDescent="0.25">
      <c r="A9" s="522">
        <v>1929</v>
      </c>
      <c r="B9" s="523">
        <v>104.6</v>
      </c>
      <c r="C9" s="523">
        <v>1056.5999999999999</v>
      </c>
      <c r="E9" s="522" t="s">
        <v>597</v>
      </c>
      <c r="F9" s="523">
        <v>243.1</v>
      </c>
      <c r="G9" s="523">
        <v>1934.5</v>
      </c>
    </row>
    <row r="10" spans="1:9" x14ac:dyDescent="0.25">
      <c r="A10" s="522">
        <v>1930</v>
      </c>
      <c r="B10" s="523">
        <v>92.2</v>
      </c>
      <c r="C10" s="523">
        <v>966.7</v>
      </c>
      <c r="E10" s="522" t="s">
        <v>598</v>
      </c>
      <c r="F10" s="523">
        <v>246.3</v>
      </c>
      <c r="G10" s="523">
        <v>1932.3</v>
      </c>
    </row>
    <row r="11" spans="1:9" x14ac:dyDescent="0.25">
      <c r="A11" s="522">
        <v>1931</v>
      </c>
      <c r="B11" s="523">
        <v>77.400000000000006</v>
      </c>
      <c r="C11" s="523">
        <v>904.8</v>
      </c>
      <c r="E11" s="522" t="s">
        <v>599</v>
      </c>
      <c r="F11" s="523">
        <v>250.1</v>
      </c>
      <c r="G11" s="523">
        <v>1930.3</v>
      </c>
    </row>
    <row r="12" spans="1:9" x14ac:dyDescent="0.25">
      <c r="A12" s="522">
        <v>1932</v>
      </c>
      <c r="B12" s="523">
        <v>59.5</v>
      </c>
      <c r="C12" s="523">
        <v>788.2</v>
      </c>
      <c r="E12" s="522" t="s">
        <v>600</v>
      </c>
      <c r="F12" s="523">
        <v>260.3</v>
      </c>
      <c r="G12" s="523">
        <v>1960.7</v>
      </c>
    </row>
    <row r="13" spans="1:9" x14ac:dyDescent="0.25">
      <c r="A13" s="522">
        <v>1933</v>
      </c>
      <c r="B13" s="523">
        <v>57.2</v>
      </c>
      <c r="C13" s="523">
        <v>778.3</v>
      </c>
      <c r="E13" s="522" t="s">
        <v>601</v>
      </c>
      <c r="F13" s="523">
        <v>266.2</v>
      </c>
      <c r="G13" s="523">
        <v>1989.5</v>
      </c>
    </row>
    <row r="14" spans="1:9" x14ac:dyDescent="0.25">
      <c r="A14" s="522">
        <v>1934</v>
      </c>
      <c r="B14" s="523">
        <v>66.8</v>
      </c>
      <c r="C14" s="523">
        <v>862.2</v>
      </c>
      <c r="E14" s="522" t="s">
        <v>602</v>
      </c>
      <c r="F14" s="523">
        <v>272.89999999999998</v>
      </c>
      <c r="G14" s="523">
        <v>2021.9</v>
      </c>
    </row>
    <row r="15" spans="1:9" x14ac:dyDescent="0.25">
      <c r="A15" s="522">
        <v>1935</v>
      </c>
      <c r="B15" s="523">
        <v>74.3</v>
      </c>
      <c r="C15" s="523">
        <v>939</v>
      </c>
      <c r="E15" s="522" t="s">
        <v>603</v>
      </c>
      <c r="F15" s="523">
        <v>279.5</v>
      </c>
      <c r="G15" s="523">
        <v>2033.2</v>
      </c>
    </row>
    <row r="16" spans="1:9" x14ac:dyDescent="0.25">
      <c r="A16" s="522">
        <v>1936</v>
      </c>
      <c r="B16" s="523">
        <v>84.9</v>
      </c>
      <c r="C16" s="523">
        <v>1060.5</v>
      </c>
      <c r="E16" s="522" t="s">
        <v>604</v>
      </c>
      <c r="F16" s="523">
        <v>280.7</v>
      </c>
      <c r="G16" s="523">
        <v>2035.3</v>
      </c>
    </row>
    <row r="17" spans="1:7" x14ac:dyDescent="0.25">
      <c r="A17" s="522">
        <v>1937</v>
      </c>
      <c r="B17" s="523">
        <v>93</v>
      </c>
      <c r="C17" s="523">
        <v>1114.5999999999999</v>
      </c>
      <c r="E17" s="522" t="s">
        <v>605</v>
      </c>
      <c r="F17" s="523">
        <v>275.39999999999998</v>
      </c>
      <c r="G17" s="523">
        <v>2007.5</v>
      </c>
    </row>
    <row r="18" spans="1:7" x14ac:dyDescent="0.25">
      <c r="A18" s="522">
        <v>1938</v>
      </c>
      <c r="B18" s="523">
        <v>87.4</v>
      </c>
      <c r="C18" s="523">
        <v>1077.7</v>
      </c>
      <c r="E18" s="522" t="s">
        <v>606</v>
      </c>
      <c r="F18" s="523">
        <v>271.7</v>
      </c>
      <c r="G18" s="523">
        <v>2000.8</v>
      </c>
    </row>
    <row r="19" spans="1:7" x14ac:dyDescent="0.25">
      <c r="A19" s="522">
        <v>1939</v>
      </c>
      <c r="B19" s="523">
        <v>93.5</v>
      </c>
      <c r="C19" s="523">
        <v>1163.5999999999999</v>
      </c>
      <c r="E19" s="522" t="s">
        <v>607</v>
      </c>
      <c r="F19" s="523">
        <v>273.3</v>
      </c>
      <c r="G19" s="523">
        <v>2022.8</v>
      </c>
    </row>
    <row r="20" spans="1:7" x14ac:dyDescent="0.25">
      <c r="A20" s="522">
        <v>1940</v>
      </c>
      <c r="B20" s="523">
        <v>102.9</v>
      </c>
      <c r="C20" s="523">
        <v>1266.0999999999999</v>
      </c>
      <c r="E20" s="522" t="s">
        <v>608</v>
      </c>
      <c r="F20" s="523">
        <v>271</v>
      </c>
      <c r="G20" s="523">
        <v>2004.7</v>
      </c>
    </row>
    <row r="21" spans="1:7" x14ac:dyDescent="0.25">
      <c r="A21" s="522">
        <v>1941</v>
      </c>
      <c r="B21" s="523">
        <v>129.4</v>
      </c>
      <c r="C21" s="523">
        <v>1490.3</v>
      </c>
      <c r="E21" s="522" t="s">
        <v>609</v>
      </c>
      <c r="F21" s="523">
        <v>281.2</v>
      </c>
      <c r="G21" s="523">
        <v>2084.6</v>
      </c>
    </row>
    <row r="22" spans="1:7" x14ac:dyDescent="0.25">
      <c r="A22" s="522">
        <v>1942</v>
      </c>
      <c r="B22" s="523">
        <v>166</v>
      </c>
      <c r="C22" s="523">
        <v>1771.8</v>
      </c>
      <c r="E22" s="522" t="s">
        <v>610</v>
      </c>
      <c r="F22" s="523">
        <v>290.7</v>
      </c>
      <c r="G22" s="523">
        <v>2147.6</v>
      </c>
    </row>
    <row r="23" spans="1:7" x14ac:dyDescent="0.25">
      <c r="A23" s="522">
        <v>1943</v>
      </c>
      <c r="B23" s="523">
        <v>203.1</v>
      </c>
      <c r="C23" s="523">
        <v>2073.6999999999998</v>
      </c>
      <c r="E23" s="522" t="s">
        <v>611</v>
      </c>
      <c r="F23" s="523">
        <v>308.5</v>
      </c>
      <c r="G23" s="523">
        <v>2230.4</v>
      </c>
    </row>
    <row r="24" spans="1:7" x14ac:dyDescent="0.25">
      <c r="A24" s="522">
        <v>1944</v>
      </c>
      <c r="B24" s="523">
        <v>224.6</v>
      </c>
      <c r="C24" s="523">
        <v>2239.4</v>
      </c>
      <c r="E24" s="522" t="s">
        <v>612</v>
      </c>
      <c r="F24" s="523">
        <v>320.3</v>
      </c>
      <c r="G24" s="523">
        <v>2273.4</v>
      </c>
    </row>
    <row r="25" spans="1:7" x14ac:dyDescent="0.25">
      <c r="A25" s="522">
        <v>1945</v>
      </c>
      <c r="B25" s="523">
        <v>228.2</v>
      </c>
      <c r="C25" s="523">
        <v>2217.8000000000002</v>
      </c>
      <c r="E25" s="522" t="s">
        <v>613</v>
      </c>
      <c r="F25" s="523">
        <v>336.4</v>
      </c>
      <c r="G25" s="523">
        <v>2304.5</v>
      </c>
    </row>
    <row r="26" spans="1:7" x14ac:dyDescent="0.25">
      <c r="A26" s="522">
        <v>1946</v>
      </c>
      <c r="B26" s="523">
        <v>227.8</v>
      </c>
      <c r="C26" s="523">
        <v>1960.9</v>
      </c>
      <c r="E26" s="522" t="s">
        <v>614</v>
      </c>
      <c r="F26" s="523">
        <v>344.5</v>
      </c>
      <c r="G26" s="523">
        <v>2344.5</v>
      </c>
    </row>
    <row r="27" spans="1:7" x14ac:dyDescent="0.25">
      <c r="A27" s="522">
        <v>1947</v>
      </c>
      <c r="B27" s="523">
        <v>249.9</v>
      </c>
      <c r="C27" s="523">
        <v>1939.4</v>
      </c>
      <c r="E27" s="522" t="s">
        <v>615</v>
      </c>
      <c r="F27" s="523">
        <v>351.8</v>
      </c>
      <c r="G27" s="523">
        <v>2392.8000000000002</v>
      </c>
    </row>
    <row r="28" spans="1:7" x14ac:dyDescent="0.25">
      <c r="A28" s="522">
        <v>1948</v>
      </c>
      <c r="B28" s="523">
        <v>274.8</v>
      </c>
      <c r="C28" s="523">
        <v>2020</v>
      </c>
      <c r="E28" s="522" t="s">
        <v>616</v>
      </c>
      <c r="F28" s="523">
        <v>356.6</v>
      </c>
      <c r="G28" s="523">
        <v>2398.1</v>
      </c>
    </row>
    <row r="29" spans="1:7" x14ac:dyDescent="0.25">
      <c r="A29" s="522">
        <v>1949</v>
      </c>
      <c r="B29" s="523">
        <v>272.8</v>
      </c>
      <c r="C29" s="523">
        <v>2008.9</v>
      </c>
      <c r="E29" s="522" t="s">
        <v>617</v>
      </c>
      <c r="F29" s="523">
        <v>360.2</v>
      </c>
      <c r="G29" s="523">
        <v>2423.5</v>
      </c>
    </row>
    <row r="30" spans="1:7" x14ac:dyDescent="0.25">
      <c r="A30" s="522">
        <v>1950</v>
      </c>
      <c r="B30" s="523">
        <v>300.2</v>
      </c>
      <c r="C30" s="523">
        <v>2184</v>
      </c>
      <c r="E30" s="522" t="s">
        <v>618</v>
      </c>
      <c r="F30" s="523">
        <v>361.4</v>
      </c>
      <c r="G30" s="523">
        <v>2428.5</v>
      </c>
    </row>
    <row r="31" spans="1:7" x14ac:dyDescent="0.25">
      <c r="A31" s="522">
        <v>1951</v>
      </c>
      <c r="B31" s="523">
        <v>347.3</v>
      </c>
      <c r="C31" s="523">
        <v>2360</v>
      </c>
      <c r="E31" s="522" t="s">
        <v>619</v>
      </c>
      <c r="F31" s="523">
        <v>368.1</v>
      </c>
      <c r="G31" s="523">
        <v>2446.1</v>
      </c>
    </row>
    <row r="32" spans="1:7" x14ac:dyDescent="0.25">
      <c r="A32" s="522">
        <v>1952</v>
      </c>
      <c r="B32" s="523">
        <v>367.7</v>
      </c>
      <c r="C32" s="523">
        <v>2456.1</v>
      </c>
      <c r="E32" s="522" t="s">
        <v>620</v>
      </c>
      <c r="F32" s="523">
        <v>381.2</v>
      </c>
      <c r="G32" s="523">
        <v>2526.4</v>
      </c>
    </row>
    <row r="33" spans="1:7" x14ac:dyDescent="0.25">
      <c r="A33" s="522">
        <v>1953</v>
      </c>
      <c r="B33" s="523">
        <v>389.7</v>
      </c>
      <c r="C33" s="523">
        <v>2571.4</v>
      </c>
      <c r="E33" s="522" t="s">
        <v>621</v>
      </c>
      <c r="F33" s="523">
        <v>388.5</v>
      </c>
      <c r="G33" s="523">
        <v>2573.4</v>
      </c>
    </row>
    <row r="34" spans="1:7" x14ac:dyDescent="0.25">
      <c r="A34" s="522">
        <v>1954</v>
      </c>
      <c r="B34" s="523">
        <v>391.1</v>
      </c>
      <c r="C34" s="523">
        <v>2556.9</v>
      </c>
      <c r="E34" s="522" t="s">
        <v>622</v>
      </c>
      <c r="F34" s="523">
        <v>392.3</v>
      </c>
      <c r="G34" s="523">
        <v>2593.5</v>
      </c>
    </row>
    <row r="35" spans="1:7" x14ac:dyDescent="0.25">
      <c r="A35" s="522">
        <v>1955</v>
      </c>
      <c r="B35" s="523">
        <v>426.2</v>
      </c>
      <c r="C35" s="523">
        <v>2739</v>
      </c>
      <c r="E35" s="522" t="s">
        <v>623</v>
      </c>
      <c r="F35" s="523">
        <v>391.7</v>
      </c>
      <c r="G35" s="523">
        <v>2578.9</v>
      </c>
    </row>
    <row r="36" spans="1:7" x14ac:dyDescent="0.25">
      <c r="A36" s="522">
        <v>1956</v>
      </c>
      <c r="B36" s="523">
        <v>450.1</v>
      </c>
      <c r="C36" s="523">
        <v>2797.4</v>
      </c>
      <c r="E36" s="522" t="s">
        <v>624</v>
      </c>
      <c r="F36" s="523">
        <v>386.5</v>
      </c>
      <c r="G36" s="523">
        <v>2539.8000000000002</v>
      </c>
    </row>
    <row r="37" spans="1:7" x14ac:dyDescent="0.25">
      <c r="A37" s="522">
        <v>1957</v>
      </c>
      <c r="B37" s="523">
        <v>474.9</v>
      </c>
      <c r="C37" s="523">
        <v>2856.3</v>
      </c>
      <c r="E37" s="522" t="s">
        <v>625</v>
      </c>
      <c r="F37" s="523">
        <v>385.9</v>
      </c>
      <c r="G37" s="523">
        <v>2528</v>
      </c>
    </row>
    <row r="38" spans="1:7" x14ac:dyDescent="0.25">
      <c r="A38" s="522">
        <v>1958</v>
      </c>
      <c r="B38" s="523">
        <v>482</v>
      </c>
      <c r="C38" s="523">
        <v>2835.3</v>
      </c>
      <c r="E38" s="522" t="s">
        <v>626</v>
      </c>
      <c r="F38" s="523">
        <v>386.7</v>
      </c>
      <c r="G38" s="523">
        <v>2530.6999999999998</v>
      </c>
    </row>
    <row r="39" spans="1:7" x14ac:dyDescent="0.25">
      <c r="A39" s="522">
        <v>1959</v>
      </c>
      <c r="B39" s="523">
        <v>522.5</v>
      </c>
      <c r="C39" s="523">
        <v>3031</v>
      </c>
      <c r="E39" s="522" t="s">
        <v>627</v>
      </c>
      <c r="F39" s="523">
        <v>391.6</v>
      </c>
      <c r="G39" s="523">
        <v>2559.4</v>
      </c>
    </row>
    <row r="40" spans="1:7" x14ac:dyDescent="0.25">
      <c r="A40" s="522">
        <v>1960</v>
      </c>
      <c r="B40" s="523">
        <v>543.29999999999995</v>
      </c>
      <c r="C40" s="523">
        <v>3108.7</v>
      </c>
      <c r="E40" s="522" t="s">
        <v>628</v>
      </c>
      <c r="F40" s="523">
        <v>400.3</v>
      </c>
      <c r="G40" s="523">
        <v>2609.3000000000002</v>
      </c>
    </row>
    <row r="41" spans="1:7" x14ac:dyDescent="0.25">
      <c r="A41" s="522">
        <v>1961</v>
      </c>
      <c r="B41" s="523">
        <v>563.29999999999995</v>
      </c>
      <c r="C41" s="523">
        <v>3188.1</v>
      </c>
      <c r="E41" s="522" t="s">
        <v>629</v>
      </c>
      <c r="F41" s="523">
        <v>413.8</v>
      </c>
      <c r="G41" s="523">
        <v>2683.8</v>
      </c>
    </row>
    <row r="42" spans="1:7" x14ac:dyDescent="0.25">
      <c r="A42" s="522">
        <v>1962</v>
      </c>
      <c r="B42" s="523">
        <v>605.1</v>
      </c>
      <c r="C42" s="523">
        <v>3383.1</v>
      </c>
      <c r="E42" s="522" t="s">
        <v>630</v>
      </c>
      <c r="F42" s="523">
        <v>422.2</v>
      </c>
      <c r="G42" s="523">
        <v>2727.5</v>
      </c>
    </row>
    <row r="43" spans="1:7" x14ac:dyDescent="0.25">
      <c r="A43" s="522">
        <v>1963</v>
      </c>
      <c r="B43" s="523">
        <v>638.6</v>
      </c>
      <c r="C43" s="523">
        <v>3530.4</v>
      </c>
      <c r="E43" s="522" t="s">
        <v>631</v>
      </c>
      <c r="F43" s="523">
        <v>430.9</v>
      </c>
      <c r="G43" s="523">
        <v>2764.1</v>
      </c>
    </row>
    <row r="44" spans="1:7" x14ac:dyDescent="0.25">
      <c r="A44" s="522">
        <v>1964</v>
      </c>
      <c r="B44" s="523">
        <v>685.8</v>
      </c>
      <c r="C44" s="523">
        <v>3734</v>
      </c>
      <c r="E44" s="522" t="s">
        <v>632</v>
      </c>
      <c r="F44" s="523">
        <v>437.8</v>
      </c>
      <c r="G44" s="523">
        <v>2780.8</v>
      </c>
    </row>
    <row r="45" spans="1:7" x14ac:dyDescent="0.25">
      <c r="A45" s="522">
        <v>1965</v>
      </c>
      <c r="B45" s="523">
        <v>743.7</v>
      </c>
      <c r="C45" s="523">
        <v>3976.7</v>
      </c>
      <c r="E45" s="522" t="s">
        <v>633</v>
      </c>
      <c r="F45" s="523">
        <v>440.5</v>
      </c>
      <c r="G45" s="523">
        <v>2770</v>
      </c>
    </row>
    <row r="46" spans="1:7" x14ac:dyDescent="0.25">
      <c r="A46" s="522">
        <v>1966</v>
      </c>
      <c r="B46" s="523">
        <v>815</v>
      </c>
      <c r="C46" s="523">
        <v>4238.8999999999996</v>
      </c>
      <c r="E46" s="522" t="s">
        <v>634</v>
      </c>
      <c r="F46" s="523">
        <v>446.8</v>
      </c>
      <c r="G46" s="523">
        <v>2792.9</v>
      </c>
    </row>
    <row r="47" spans="1:7" x14ac:dyDescent="0.25">
      <c r="A47" s="522">
        <v>1967</v>
      </c>
      <c r="B47" s="523">
        <v>861.7</v>
      </c>
      <c r="C47" s="523">
        <v>4355.2</v>
      </c>
      <c r="E47" s="522" t="s">
        <v>635</v>
      </c>
      <c r="F47" s="523">
        <v>452</v>
      </c>
      <c r="G47" s="523">
        <v>2790.6</v>
      </c>
    </row>
    <row r="48" spans="1:7" x14ac:dyDescent="0.25">
      <c r="A48" s="522">
        <v>1968</v>
      </c>
      <c r="B48" s="523">
        <v>942.5</v>
      </c>
      <c r="C48" s="523">
        <v>4569</v>
      </c>
      <c r="E48" s="522" t="s">
        <v>636</v>
      </c>
      <c r="F48" s="523">
        <v>461.3</v>
      </c>
      <c r="G48" s="523">
        <v>2836.2</v>
      </c>
    </row>
    <row r="49" spans="1:7" x14ac:dyDescent="0.25">
      <c r="A49" s="522">
        <v>1969</v>
      </c>
      <c r="B49" s="523">
        <v>1019.9</v>
      </c>
      <c r="C49" s="523">
        <v>4712.5</v>
      </c>
      <c r="E49" s="522" t="s">
        <v>637</v>
      </c>
      <c r="F49" s="523">
        <v>470.6</v>
      </c>
      <c r="G49" s="523">
        <v>2854.5</v>
      </c>
    </row>
    <row r="50" spans="1:7" x14ac:dyDescent="0.25">
      <c r="A50" s="522">
        <v>1970</v>
      </c>
      <c r="B50" s="523">
        <v>1075.9000000000001</v>
      </c>
      <c r="C50" s="523">
        <v>4722</v>
      </c>
      <c r="E50" s="522" t="s">
        <v>638</v>
      </c>
      <c r="F50" s="523">
        <v>472.8</v>
      </c>
      <c r="G50" s="523">
        <v>2848.2</v>
      </c>
    </row>
    <row r="51" spans="1:7" x14ac:dyDescent="0.25">
      <c r="A51" s="522">
        <v>1971</v>
      </c>
      <c r="B51" s="523">
        <v>1167.8</v>
      </c>
      <c r="C51" s="523">
        <v>4877.6000000000004</v>
      </c>
      <c r="E51" s="522" t="s">
        <v>639</v>
      </c>
      <c r="F51" s="523">
        <v>480.3</v>
      </c>
      <c r="G51" s="523">
        <v>2875.9</v>
      </c>
    </row>
    <row r="52" spans="1:7" x14ac:dyDescent="0.25">
      <c r="A52" s="522">
        <v>1972</v>
      </c>
      <c r="B52" s="523">
        <v>1282.4000000000001</v>
      </c>
      <c r="C52" s="523">
        <v>5134.3</v>
      </c>
      <c r="E52" s="522" t="s">
        <v>640</v>
      </c>
      <c r="F52" s="523">
        <v>475.7</v>
      </c>
      <c r="G52" s="523">
        <v>2846.4</v>
      </c>
    </row>
    <row r="53" spans="1:7" x14ac:dyDescent="0.25">
      <c r="A53" s="522">
        <v>1973</v>
      </c>
      <c r="B53" s="523">
        <v>1428.5</v>
      </c>
      <c r="C53" s="523">
        <v>5424.1</v>
      </c>
      <c r="E53" s="522" t="s">
        <v>641</v>
      </c>
      <c r="F53" s="523">
        <v>468.4</v>
      </c>
      <c r="G53" s="523">
        <v>2772.7</v>
      </c>
    </row>
    <row r="54" spans="1:7" x14ac:dyDescent="0.25">
      <c r="A54" s="522">
        <v>1974</v>
      </c>
      <c r="B54" s="523">
        <v>1548.8</v>
      </c>
      <c r="C54" s="523">
        <v>5396</v>
      </c>
      <c r="E54" s="522" t="s">
        <v>642</v>
      </c>
      <c r="F54" s="523">
        <v>472.8</v>
      </c>
      <c r="G54" s="523">
        <v>2790.9</v>
      </c>
    </row>
    <row r="55" spans="1:7" x14ac:dyDescent="0.25">
      <c r="A55" s="522">
        <v>1975</v>
      </c>
      <c r="B55" s="523">
        <v>1688.9</v>
      </c>
      <c r="C55" s="523">
        <v>5385.4</v>
      </c>
      <c r="E55" s="522" t="s">
        <v>643</v>
      </c>
      <c r="F55" s="523">
        <v>486.7</v>
      </c>
      <c r="G55" s="523">
        <v>2855.5</v>
      </c>
    </row>
    <row r="56" spans="1:7" x14ac:dyDescent="0.25">
      <c r="A56" s="522">
        <v>1976</v>
      </c>
      <c r="B56" s="523">
        <v>1877.6</v>
      </c>
      <c r="C56" s="523">
        <v>5675.4</v>
      </c>
      <c r="E56" s="522" t="s">
        <v>644</v>
      </c>
      <c r="F56" s="523">
        <v>500.4</v>
      </c>
      <c r="G56" s="523">
        <v>2922.3</v>
      </c>
    </row>
    <row r="57" spans="1:7" x14ac:dyDescent="0.25">
      <c r="A57" s="522">
        <v>1977</v>
      </c>
      <c r="B57" s="523">
        <v>2086</v>
      </c>
      <c r="C57" s="523">
        <v>5937</v>
      </c>
      <c r="E57" s="522" t="s">
        <v>645</v>
      </c>
      <c r="F57" s="523">
        <v>511.1</v>
      </c>
      <c r="G57" s="523">
        <v>2976.6</v>
      </c>
    </row>
    <row r="58" spans="1:7" x14ac:dyDescent="0.25">
      <c r="A58" s="522">
        <v>1978</v>
      </c>
      <c r="B58" s="523">
        <v>2356.6</v>
      </c>
      <c r="C58" s="523">
        <v>6267.2</v>
      </c>
      <c r="E58" s="522" t="s">
        <v>646</v>
      </c>
      <c r="F58" s="523">
        <v>524.20000000000005</v>
      </c>
      <c r="G58" s="523">
        <v>3049</v>
      </c>
    </row>
    <row r="59" spans="1:7" x14ac:dyDescent="0.25">
      <c r="A59" s="522">
        <v>1979</v>
      </c>
      <c r="B59" s="523">
        <v>2632.1</v>
      </c>
      <c r="C59" s="523">
        <v>6466.2</v>
      </c>
      <c r="E59" s="522" t="s">
        <v>647</v>
      </c>
      <c r="F59" s="523">
        <v>525.20000000000005</v>
      </c>
      <c r="G59" s="523">
        <v>3043.1</v>
      </c>
    </row>
    <row r="60" spans="1:7" x14ac:dyDescent="0.25">
      <c r="A60" s="522">
        <v>1980</v>
      </c>
      <c r="B60" s="523">
        <v>2862.5</v>
      </c>
      <c r="C60" s="523">
        <v>6450.4</v>
      </c>
      <c r="E60" s="522" t="s">
        <v>648</v>
      </c>
      <c r="F60" s="523">
        <v>529.29999999999995</v>
      </c>
      <c r="G60" s="523">
        <v>3055.1</v>
      </c>
    </row>
    <row r="61" spans="1:7" x14ac:dyDescent="0.25">
      <c r="A61" s="522">
        <v>1981</v>
      </c>
      <c r="B61" s="523">
        <v>3211</v>
      </c>
      <c r="C61" s="523">
        <v>6617.7</v>
      </c>
      <c r="E61" s="522" t="s">
        <v>649</v>
      </c>
      <c r="F61" s="523">
        <v>543.29999999999995</v>
      </c>
      <c r="G61" s="523">
        <v>3123.2</v>
      </c>
    </row>
    <row r="62" spans="1:7" x14ac:dyDescent="0.25">
      <c r="A62" s="522">
        <v>1982</v>
      </c>
      <c r="B62" s="523">
        <v>3345</v>
      </c>
      <c r="C62" s="523">
        <v>6491.3</v>
      </c>
      <c r="E62" s="522" t="s">
        <v>650</v>
      </c>
      <c r="F62" s="523">
        <v>542.70000000000005</v>
      </c>
      <c r="G62" s="523">
        <v>3111.3</v>
      </c>
    </row>
    <row r="63" spans="1:7" x14ac:dyDescent="0.25">
      <c r="A63" s="522">
        <v>1983</v>
      </c>
      <c r="B63" s="523">
        <v>3638.1</v>
      </c>
      <c r="C63" s="523">
        <v>6792</v>
      </c>
      <c r="E63" s="522" t="s">
        <v>651</v>
      </c>
      <c r="F63" s="523">
        <v>546</v>
      </c>
      <c r="G63" s="523">
        <v>3119.1</v>
      </c>
    </row>
    <row r="64" spans="1:7" x14ac:dyDescent="0.25">
      <c r="A64" s="522">
        <v>1984</v>
      </c>
      <c r="B64" s="523">
        <v>4040.7</v>
      </c>
      <c r="C64" s="523">
        <v>7285</v>
      </c>
      <c r="E64" s="522" t="s">
        <v>652</v>
      </c>
      <c r="F64" s="523">
        <v>541.1</v>
      </c>
      <c r="G64" s="523">
        <v>3081.3</v>
      </c>
    </row>
    <row r="65" spans="1:7" x14ac:dyDescent="0.25">
      <c r="A65" s="522">
        <v>1985</v>
      </c>
      <c r="B65" s="523">
        <v>4346.7</v>
      </c>
      <c r="C65" s="523">
        <v>7593.8</v>
      </c>
      <c r="E65" s="522" t="s">
        <v>653</v>
      </c>
      <c r="F65" s="523">
        <v>545.9</v>
      </c>
      <c r="G65" s="523">
        <v>3102.3</v>
      </c>
    </row>
    <row r="66" spans="1:7" x14ac:dyDescent="0.25">
      <c r="A66" s="522">
        <v>1986</v>
      </c>
      <c r="B66" s="523">
        <v>4590.2</v>
      </c>
      <c r="C66" s="523">
        <v>7860.5</v>
      </c>
      <c r="E66" s="522" t="s">
        <v>654</v>
      </c>
      <c r="F66" s="523">
        <v>557.4</v>
      </c>
      <c r="G66" s="523">
        <v>3159.9</v>
      </c>
    </row>
    <row r="67" spans="1:7" x14ac:dyDescent="0.25">
      <c r="A67" s="522">
        <v>1987</v>
      </c>
      <c r="B67" s="523">
        <v>4870.2</v>
      </c>
      <c r="C67" s="523">
        <v>8132.6</v>
      </c>
      <c r="E67" s="522" t="s">
        <v>655</v>
      </c>
      <c r="F67" s="523">
        <v>568.20000000000005</v>
      </c>
      <c r="G67" s="523">
        <v>3212.6</v>
      </c>
    </row>
    <row r="68" spans="1:7" x14ac:dyDescent="0.25">
      <c r="A68" s="522">
        <v>1988</v>
      </c>
      <c r="B68" s="523">
        <v>5252.6</v>
      </c>
      <c r="C68" s="523">
        <v>8474.5</v>
      </c>
      <c r="E68" s="522" t="s">
        <v>656</v>
      </c>
      <c r="F68" s="523">
        <v>581.6</v>
      </c>
      <c r="G68" s="523">
        <v>3277.7</v>
      </c>
    </row>
    <row r="69" spans="1:7" x14ac:dyDescent="0.25">
      <c r="A69" s="522">
        <v>1989</v>
      </c>
      <c r="B69" s="523">
        <v>5657.7</v>
      </c>
      <c r="C69" s="523">
        <v>8786.4</v>
      </c>
      <c r="E69" s="522" t="s">
        <v>657</v>
      </c>
      <c r="F69" s="523">
        <v>595.20000000000005</v>
      </c>
      <c r="G69" s="523">
        <v>3336.8</v>
      </c>
    </row>
    <row r="70" spans="1:7" x14ac:dyDescent="0.25">
      <c r="A70" s="522">
        <v>1990</v>
      </c>
      <c r="B70" s="523">
        <v>5979.6</v>
      </c>
      <c r="C70" s="523">
        <v>8955</v>
      </c>
      <c r="E70" s="522" t="s">
        <v>658</v>
      </c>
      <c r="F70" s="523">
        <v>602.6</v>
      </c>
      <c r="G70" s="523">
        <v>3372.7</v>
      </c>
    </row>
    <row r="71" spans="1:7" x14ac:dyDescent="0.25">
      <c r="A71" s="522">
        <v>1991</v>
      </c>
      <c r="B71" s="523">
        <v>6174</v>
      </c>
      <c r="C71" s="523">
        <v>8948.4</v>
      </c>
      <c r="E71" s="522" t="s">
        <v>659</v>
      </c>
      <c r="F71" s="523">
        <v>609.6</v>
      </c>
      <c r="G71" s="523">
        <v>3404.8</v>
      </c>
    </row>
    <row r="72" spans="1:7" x14ac:dyDescent="0.25">
      <c r="A72" s="522">
        <v>1992</v>
      </c>
      <c r="B72" s="523">
        <v>6539.3</v>
      </c>
      <c r="C72" s="523">
        <v>9266.6</v>
      </c>
      <c r="E72" s="522" t="s">
        <v>660</v>
      </c>
      <c r="F72" s="523">
        <v>613.1</v>
      </c>
      <c r="G72" s="523">
        <v>3418</v>
      </c>
    </row>
    <row r="73" spans="1:7" x14ac:dyDescent="0.25">
      <c r="A73" s="522">
        <v>1993</v>
      </c>
      <c r="B73" s="523">
        <v>6878.7</v>
      </c>
      <c r="C73" s="523">
        <v>9521</v>
      </c>
      <c r="E73" s="522" t="s">
        <v>661</v>
      </c>
      <c r="F73" s="523">
        <v>622.70000000000005</v>
      </c>
      <c r="G73" s="523">
        <v>3456.1</v>
      </c>
    </row>
    <row r="74" spans="1:7" x14ac:dyDescent="0.25">
      <c r="A74" s="522">
        <v>1994</v>
      </c>
      <c r="B74" s="523">
        <v>7308.8</v>
      </c>
      <c r="C74" s="523">
        <v>9905.4</v>
      </c>
      <c r="E74" s="522" t="s">
        <v>662</v>
      </c>
      <c r="F74" s="523">
        <v>631.79999999999995</v>
      </c>
      <c r="G74" s="523">
        <v>3501.1</v>
      </c>
    </row>
    <row r="75" spans="1:7" x14ac:dyDescent="0.25">
      <c r="A75" s="522">
        <v>1995</v>
      </c>
      <c r="B75" s="523">
        <v>7664.1</v>
      </c>
      <c r="C75" s="523">
        <v>10174.799999999999</v>
      </c>
      <c r="E75" s="522" t="s">
        <v>663</v>
      </c>
      <c r="F75" s="523">
        <v>645</v>
      </c>
      <c r="G75" s="523">
        <v>3569.5</v>
      </c>
    </row>
    <row r="76" spans="1:7" x14ac:dyDescent="0.25">
      <c r="A76" s="522">
        <v>1996</v>
      </c>
      <c r="B76" s="523">
        <v>8100.2</v>
      </c>
      <c r="C76" s="523">
        <v>10561</v>
      </c>
      <c r="E76" s="522" t="s">
        <v>664</v>
      </c>
      <c r="F76" s="523">
        <v>654.79999999999995</v>
      </c>
      <c r="G76" s="523">
        <v>3595</v>
      </c>
    </row>
    <row r="77" spans="1:7" x14ac:dyDescent="0.25">
      <c r="A77" s="522">
        <v>1997</v>
      </c>
      <c r="B77" s="523">
        <v>8608.5</v>
      </c>
      <c r="C77" s="523">
        <v>11034.9</v>
      </c>
      <c r="E77" s="522" t="s">
        <v>665</v>
      </c>
      <c r="F77" s="523">
        <v>671.1</v>
      </c>
      <c r="G77" s="523">
        <v>3672.7</v>
      </c>
    </row>
    <row r="78" spans="1:7" x14ac:dyDescent="0.25">
      <c r="A78" s="522">
        <v>1998</v>
      </c>
      <c r="B78" s="523">
        <v>9089.2000000000007</v>
      </c>
      <c r="C78" s="523">
        <v>11525.9</v>
      </c>
      <c r="E78" s="522" t="s">
        <v>666</v>
      </c>
      <c r="F78" s="523">
        <v>680.8</v>
      </c>
      <c r="G78" s="523">
        <v>3716.4</v>
      </c>
    </row>
    <row r="79" spans="1:7" x14ac:dyDescent="0.25">
      <c r="A79" s="522">
        <v>1999</v>
      </c>
      <c r="B79" s="523">
        <v>9660.6</v>
      </c>
      <c r="C79" s="523">
        <v>12065.9</v>
      </c>
      <c r="E79" s="522" t="s">
        <v>667</v>
      </c>
      <c r="F79" s="523">
        <v>692.8</v>
      </c>
      <c r="G79" s="523">
        <v>3766.9</v>
      </c>
    </row>
    <row r="80" spans="1:7" x14ac:dyDescent="0.25">
      <c r="A80" s="522">
        <v>2000</v>
      </c>
      <c r="B80" s="523">
        <v>10284.799999999999</v>
      </c>
      <c r="C80" s="523">
        <v>12559.7</v>
      </c>
      <c r="E80" s="522" t="s">
        <v>668</v>
      </c>
      <c r="F80" s="523">
        <v>698.4</v>
      </c>
      <c r="G80" s="523">
        <v>3780.2</v>
      </c>
    </row>
    <row r="81" spans="1:7" x14ac:dyDescent="0.25">
      <c r="A81" s="522">
        <v>2001</v>
      </c>
      <c r="B81" s="523">
        <v>10621.8</v>
      </c>
      <c r="C81" s="523">
        <v>12682.2</v>
      </c>
      <c r="E81" s="522" t="s">
        <v>669</v>
      </c>
      <c r="F81" s="523">
        <v>719.2</v>
      </c>
      <c r="G81" s="523">
        <v>3873.5</v>
      </c>
    </row>
    <row r="82" spans="1:7" x14ac:dyDescent="0.25">
      <c r="A82" s="522">
        <v>2002</v>
      </c>
      <c r="B82" s="523">
        <v>10977.5</v>
      </c>
      <c r="C82" s="523">
        <v>12908.8</v>
      </c>
      <c r="E82" s="522" t="s">
        <v>670</v>
      </c>
      <c r="F82" s="523">
        <v>732.4</v>
      </c>
      <c r="G82" s="523">
        <v>3926.4</v>
      </c>
    </row>
    <row r="83" spans="1:7" x14ac:dyDescent="0.25">
      <c r="A83" s="522">
        <v>2003</v>
      </c>
      <c r="B83" s="523">
        <v>11510.7</v>
      </c>
      <c r="C83" s="523">
        <v>13271.1</v>
      </c>
      <c r="E83" s="522" t="s">
        <v>671</v>
      </c>
      <c r="F83" s="523">
        <v>750.2</v>
      </c>
      <c r="G83" s="523">
        <v>4006.2</v>
      </c>
    </row>
    <row r="84" spans="1:7" x14ac:dyDescent="0.25">
      <c r="A84" s="522">
        <v>2004</v>
      </c>
      <c r="B84" s="523">
        <v>12274.9</v>
      </c>
      <c r="C84" s="523">
        <v>13773.5</v>
      </c>
      <c r="E84" s="522" t="s">
        <v>672</v>
      </c>
      <c r="F84" s="523">
        <v>773.1</v>
      </c>
      <c r="G84" s="523">
        <v>4100.6000000000004</v>
      </c>
    </row>
    <row r="85" spans="1:7" x14ac:dyDescent="0.25">
      <c r="A85" s="522">
        <v>2005</v>
      </c>
      <c r="B85" s="523">
        <v>13093.7</v>
      </c>
      <c r="C85" s="523">
        <v>14234.2</v>
      </c>
      <c r="E85" s="522" t="s">
        <v>673</v>
      </c>
      <c r="F85" s="523">
        <v>797.3</v>
      </c>
      <c r="G85" s="523">
        <v>4201.8999999999996</v>
      </c>
    </row>
    <row r="86" spans="1:7" x14ac:dyDescent="0.25">
      <c r="A86" s="522">
        <v>2006</v>
      </c>
      <c r="B86" s="523">
        <v>13855.9</v>
      </c>
      <c r="C86" s="523">
        <v>14613.8</v>
      </c>
      <c r="E86" s="522" t="s">
        <v>674</v>
      </c>
      <c r="F86" s="523">
        <v>807.2</v>
      </c>
      <c r="G86" s="523">
        <v>4219.1000000000004</v>
      </c>
    </row>
    <row r="87" spans="1:7" x14ac:dyDescent="0.25">
      <c r="A87" s="522">
        <v>2007</v>
      </c>
      <c r="B87" s="523">
        <v>14477.6</v>
      </c>
      <c r="C87" s="523">
        <v>14873.7</v>
      </c>
      <c r="E87" s="522" t="s">
        <v>675</v>
      </c>
      <c r="F87" s="523">
        <v>820.8</v>
      </c>
      <c r="G87" s="523">
        <v>4249.2</v>
      </c>
    </row>
    <row r="88" spans="1:7" x14ac:dyDescent="0.25">
      <c r="A88" s="522">
        <v>2008</v>
      </c>
      <c r="B88" s="523">
        <v>14718.6</v>
      </c>
      <c r="C88" s="523">
        <v>14830.4</v>
      </c>
      <c r="E88" s="522" t="s">
        <v>676</v>
      </c>
      <c r="F88" s="523">
        <v>834.9</v>
      </c>
      <c r="G88" s="523">
        <v>4285.6000000000004</v>
      </c>
    </row>
    <row r="89" spans="1:7" x14ac:dyDescent="0.25">
      <c r="A89" s="522">
        <v>2009</v>
      </c>
      <c r="B89" s="523">
        <v>14418.7</v>
      </c>
      <c r="C89" s="523">
        <v>14418.7</v>
      </c>
      <c r="E89" s="522" t="s">
        <v>677</v>
      </c>
      <c r="F89" s="523">
        <v>846</v>
      </c>
      <c r="G89" s="523">
        <v>4324.8999999999996</v>
      </c>
    </row>
    <row r="90" spans="1:7" x14ac:dyDescent="0.25">
      <c r="A90" s="522">
        <v>2010</v>
      </c>
      <c r="B90" s="523">
        <v>14964.4</v>
      </c>
      <c r="C90" s="523">
        <v>14783.8</v>
      </c>
      <c r="E90" s="522" t="s">
        <v>678</v>
      </c>
      <c r="F90" s="523">
        <v>851.1</v>
      </c>
      <c r="G90" s="523">
        <v>4328.7</v>
      </c>
    </row>
    <row r="91" spans="1:7" x14ac:dyDescent="0.25">
      <c r="A91" s="522">
        <v>2011</v>
      </c>
      <c r="B91" s="523">
        <v>15517.9</v>
      </c>
      <c r="C91" s="523">
        <v>15020.6</v>
      </c>
      <c r="E91" s="522" t="s">
        <v>679</v>
      </c>
      <c r="F91" s="523">
        <v>866.6</v>
      </c>
      <c r="G91" s="523">
        <v>4366.1000000000004</v>
      </c>
    </row>
    <row r="92" spans="1:7" x14ac:dyDescent="0.25">
      <c r="A92" s="522">
        <v>2012</v>
      </c>
      <c r="B92" s="523">
        <v>16155.3</v>
      </c>
      <c r="C92" s="523">
        <v>15354.6</v>
      </c>
      <c r="E92" s="522" t="s">
        <v>680</v>
      </c>
      <c r="F92" s="523">
        <v>883.2</v>
      </c>
      <c r="G92" s="523">
        <v>4401.2</v>
      </c>
    </row>
    <row r="93" spans="1:7" x14ac:dyDescent="0.25">
      <c r="A93" s="522">
        <v>2013</v>
      </c>
      <c r="B93" s="523">
        <v>16691.5</v>
      </c>
      <c r="C93" s="523">
        <v>15612.2</v>
      </c>
      <c r="E93" s="522" t="s">
        <v>681</v>
      </c>
      <c r="F93" s="523">
        <v>911.1</v>
      </c>
      <c r="G93" s="523">
        <v>4490.6000000000004</v>
      </c>
    </row>
    <row r="94" spans="1:7" x14ac:dyDescent="0.25">
      <c r="A94" s="522">
        <v>2014</v>
      </c>
      <c r="B94" s="523">
        <v>17393.099999999999</v>
      </c>
      <c r="C94" s="523">
        <v>15982.3</v>
      </c>
      <c r="E94" s="522" t="s">
        <v>682</v>
      </c>
      <c r="F94" s="523">
        <v>936.3</v>
      </c>
      <c r="G94" s="523">
        <v>4566.3999999999996</v>
      </c>
    </row>
    <row r="95" spans="1:7" x14ac:dyDescent="0.25">
      <c r="A95" s="522">
        <v>2015</v>
      </c>
      <c r="B95" s="523">
        <v>18036.599999999999</v>
      </c>
      <c r="C95" s="523">
        <v>16397.2</v>
      </c>
      <c r="E95" s="522" t="s">
        <v>683</v>
      </c>
      <c r="F95" s="523">
        <v>952.3</v>
      </c>
      <c r="G95" s="523">
        <v>4599.3</v>
      </c>
    </row>
    <row r="96" spans="1:7" x14ac:dyDescent="0.25">
      <c r="A96" s="522">
        <v>2016</v>
      </c>
      <c r="B96" s="523">
        <v>18566.900000000001</v>
      </c>
      <c r="C96" s="523">
        <v>16660</v>
      </c>
      <c r="E96" s="522" t="s">
        <v>684</v>
      </c>
      <c r="F96" s="523">
        <v>970.1</v>
      </c>
      <c r="G96" s="523">
        <v>4619.8</v>
      </c>
    </row>
    <row r="97" spans="5:7" x14ac:dyDescent="0.25">
      <c r="E97" s="522" t="s">
        <v>685</v>
      </c>
      <c r="F97" s="523">
        <v>995.4</v>
      </c>
      <c r="G97" s="523">
        <v>4691.6000000000004</v>
      </c>
    </row>
    <row r="98" spans="5:7" x14ac:dyDescent="0.25">
      <c r="E98" s="522" t="s">
        <v>686</v>
      </c>
      <c r="F98" s="523">
        <v>1011.4</v>
      </c>
      <c r="G98" s="523">
        <v>4706.7</v>
      </c>
    </row>
    <row r="99" spans="5:7" x14ac:dyDescent="0.25">
      <c r="E99" s="522" t="s">
        <v>687</v>
      </c>
      <c r="F99" s="523">
        <v>1032</v>
      </c>
      <c r="G99" s="523">
        <v>4736.1000000000004</v>
      </c>
    </row>
    <row r="100" spans="5:7" x14ac:dyDescent="0.25">
      <c r="E100" s="522" t="s">
        <v>688</v>
      </c>
      <c r="F100" s="523">
        <v>1040.7</v>
      </c>
      <c r="G100" s="523">
        <v>4715.5</v>
      </c>
    </row>
    <row r="101" spans="5:7" x14ac:dyDescent="0.25">
      <c r="E101" s="522" t="s">
        <v>689</v>
      </c>
      <c r="F101" s="523">
        <v>1053.5</v>
      </c>
      <c r="G101" s="523">
        <v>4707.1000000000004</v>
      </c>
    </row>
    <row r="102" spans="5:7" x14ac:dyDescent="0.25">
      <c r="E102" s="522" t="s">
        <v>690</v>
      </c>
      <c r="F102" s="523">
        <v>1070.0999999999999</v>
      </c>
      <c r="G102" s="523">
        <v>4715.3999999999996</v>
      </c>
    </row>
    <row r="103" spans="5:7" x14ac:dyDescent="0.25">
      <c r="E103" s="522" t="s">
        <v>691</v>
      </c>
      <c r="F103" s="523">
        <v>1088.5</v>
      </c>
      <c r="G103" s="523">
        <v>4757.2</v>
      </c>
    </row>
    <row r="104" spans="5:7" x14ac:dyDescent="0.25">
      <c r="E104" s="522" t="s">
        <v>692</v>
      </c>
      <c r="F104" s="523">
        <v>1091.5</v>
      </c>
      <c r="G104" s="523">
        <v>4708.3</v>
      </c>
    </row>
    <row r="105" spans="5:7" x14ac:dyDescent="0.25">
      <c r="E105" s="522" t="s">
        <v>693</v>
      </c>
      <c r="F105" s="523">
        <v>1137.8</v>
      </c>
      <c r="G105" s="523">
        <v>4834.3</v>
      </c>
    </row>
    <row r="106" spans="5:7" x14ac:dyDescent="0.25">
      <c r="E106" s="522" t="s">
        <v>694</v>
      </c>
      <c r="F106" s="523">
        <v>1159.4000000000001</v>
      </c>
      <c r="G106" s="523">
        <v>4861.8999999999996</v>
      </c>
    </row>
    <row r="107" spans="5:7" x14ac:dyDescent="0.25">
      <c r="E107" s="522" t="s">
        <v>695</v>
      </c>
      <c r="F107" s="523">
        <v>1180.3</v>
      </c>
      <c r="G107" s="523">
        <v>4900</v>
      </c>
    </row>
    <row r="108" spans="5:7" x14ac:dyDescent="0.25">
      <c r="E108" s="522" t="s">
        <v>696</v>
      </c>
      <c r="F108" s="523">
        <v>1193.5999999999999</v>
      </c>
      <c r="G108" s="523">
        <v>4914.3</v>
      </c>
    </row>
    <row r="109" spans="5:7" x14ac:dyDescent="0.25">
      <c r="E109" s="522" t="s">
        <v>697</v>
      </c>
      <c r="F109" s="523">
        <v>1233.8</v>
      </c>
      <c r="G109" s="523">
        <v>5002.3999999999996</v>
      </c>
    </row>
    <row r="110" spans="5:7" x14ac:dyDescent="0.25">
      <c r="E110" s="522" t="s">
        <v>698</v>
      </c>
      <c r="F110" s="523">
        <v>1270.0999999999999</v>
      </c>
      <c r="G110" s="523">
        <v>5118.3</v>
      </c>
    </row>
    <row r="111" spans="5:7" x14ac:dyDescent="0.25">
      <c r="E111" s="522" t="s">
        <v>699</v>
      </c>
      <c r="F111" s="523">
        <v>1293.8</v>
      </c>
      <c r="G111" s="523">
        <v>5165.3999999999996</v>
      </c>
    </row>
    <row r="112" spans="5:7" x14ac:dyDescent="0.25">
      <c r="E112" s="522" t="s">
        <v>700</v>
      </c>
      <c r="F112" s="523">
        <v>1332</v>
      </c>
      <c r="G112" s="523">
        <v>5251.2</v>
      </c>
    </row>
    <row r="113" spans="5:7" x14ac:dyDescent="0.25">
      <c r="E113" s="522" t="s">
        <v>701</v>
      </c>
      <c r="F113" s="523">
        <v>1380.7</v>
      </c>
      <c r="G113" s="523">
        <v>5380.5</v>
      </c>
    </row>
    <row r="114" spans="5:7" x14ac:dyDescent="0.25">
      <c r="E114" s="522" t="s">
        <v>702</v>
      </c>
      <c r="F114" s="523">
        <v>1417.6</v>
      </c>
      <c r="G114" s="523">
        <v>5441.5</v>
      </c>
    </row>
    <row r="115" spans="5:7" x14ac:dyDescent="0.25">
      <c r="E115" s="522" t="s">
        <v>703</v>
      </c>
      <c r="F115" s="523">
        <v>1436.8</v>
      </c>
      <c r="G115" s="523">
        <v>5411.9</v>
      </c>
    </row>
    <row r="116" spans="5:7" x14ac:dyDescent="0.25">
      <c r="E116" s="522" t="s">
        <v>704</v>
      </c>
      <c r="F116" s="523">
        <v>1479.1</v>
      </c>
      <c r="G116" s="523">
        <v>5462.4</v>
      </c>
    </row>
    <row r="117" spans="5:7" x14ac:dyDescent="0.25">
      <c r="E117" s="522" t="s">
        <v>705</v>
      </c>
      <c r="F117" s="523">
        <v>1494.7</v>
      </c>
      <c r="G117" s="523">
        <v>5417</v>
      </c>
    </row>
    <row r="118" spans="5:7" x14ac:dyDescent="0.25">
      <c r="E118" s="522" t="s">
        <v>706</v>
      </c>
      <c r="F118" s="523">
        <v>1534.2</v>
      </c>
      <c r="G118" s="523">
        <v>5431.3</v>
      </c>
    </row>
    <row r="119" spans="5:7" x14ac:dyDescent="0.25">
      <c r="E119" s="522" t="s">
        <v>707</v>
      </c>
      <c r="F119" s="523">
        <v>1563.4</v>
      </c>
      <c r="G119" s="523">
        <v>5378.7</v>
      </c>
    </row>
    <row r="120" spans="5:7" x14ac:dyDescent="0.25">
      <c r="E120" s="522" t="s">
        <v>708</v>
      </c>
      <c r="F120" s="523">
        <v>1603</v>
      </c>
      <c r="G120" s="523">
        <v>5357.2</v>
      </c>
    </row>
    <row r="121" spans="5:7" x14ac:dyDescent="0.25">
      <c r="E121" s="522" t="s">
        <v>709</v>
      </c>
      <c r="F121" s="523">
        <v>1619.6</v>
      </c>
      <c r="G121" s="523">
        <v>5292.4</v>
      </c>
    </row>
    <row r="122" spans="5:7" x14ac:dyDescent="0.25">
      <c r="E122" s="522" t="s">
        <v>710</v>
      </c>
      <c r="F122" s="523">
        <v>1656.4</v>
      </c>
      <c r="G122" s="523">
        <v>5333.2</v>
      </c>
    </row>
    <row r="123" spans="5:7" x14ac:dyDescent="0.25">
      <c r="E123" s="522" t="s">
        <v>711</v>
      </c>
      <c r="F123" s="523">
        <v>1713.8</v>
      </c>
      <c r="G123" s="523">
        <v>5421.4</v>
      </c>
    </row>
    <row r="124" spans="5:7" x14ac:dyDescent="0.25">
      <c r="E124" s="522" t="s">
        <v>712</v>
      </c>
      <c r="F124" s="523">
        <v>1765.9</v>
      </c>
      <c r="G124" s="523">
        <v>5494.4</v>
      </c>
    </row>
    <row r="125" spans="5:7" x14ac:dyDescent="0.25">
      <c r="E125" s="522" t="s">
        <v>713</v>
      </c>
      <c r="F125" s="523">
        <v>1824.5</v>
      </c>
      <c r="G125" s="523">
        <v>5618.5</v>
      </c>
    </row>
    <row r="126" spans="5:7" x14ac:dyDescent="0.25">
      <c r="E126" s="522" t="s">
        <v>714</v>
      </c>
      <c r="F126" s="523">
        <v>1856.9</v>
      </c>
      <c r="G126" s="523">
        <v>5661</v>
      </c>
    </row>
    <row r="127" spans="5:7" x14ac:dyDescent="0.25">
      <c r="E127" s="522" t="s">
        <v>715</v>
      </c>
      <c r="F127" s="523">
        <v>1890.5</v>
      </c>
      <c r="G127" s="523">
        <v>5689.8</v>
      </c>
    </row>
    <row r="128" spans="5:7" x14ac:dyDescent="0.25">
      <c r="E128" s="522" t="s">
        <v>716</v>
      </c>
      <c r="F128" s="523">
        <v>1938.4</v>
      </c>
      <c r="G128" s="523">
        <v>5732.5</v>
      </c>
    </row>
    <row r="129" spans="5:7" x14ac:dyDescent="0.25">
      <c r="E129" s="522" t="s">
        <v>717</v>
      </c>
      <c r="F129" s="523">
        <v>1992.5</v>
      </c>
      <c r="G129" s="523">
        <v>5799.2</v>
      </c>
    </row>
    <row r="130" spans="5:7" x14ac:dyDescent="0.25">
      <c r="E130" s="522" t="s">
        <v>718</v>
      </c>
      <c r="F130" s="523">
        <v>2060.1999999999998</v>
      </c>
      <c r="G130" s="523">
        <v>5913</v>
      </c>
    </row>
    <row r="131" spans="5:7" x14ac:dyDescent="0.25">
      <c r="E131" s="522" t="s">
        <v>719</v>
      </c>
      <c r="F131" s="523">
        <v>2122.4</v>
      </c>
      <c r="G131" s="523">
        <v>6017.6</v>
      </c>
    </row>
    <row r="132" spans="5:7" x14ac:dyDescent="0.25">
      <c r="E132" s="522" t="s">
        <v>720</v>
      </c>
      <c r="F132" s="523">
        <v>2168.6999999999998</v>
      </c>
      <c r="G132" s="523">
        <v>6018.2</v>
      </c>
    </row>
    <row r="133" spans="5:7" x14ac:dyDescent="0.25">
      <c r="E133" s="522" t="s">
        <v>721</v>
      </c>
      <c r="F133" s="523">
        <v>2208.6999999999998</v>
      </c>
      <c r="G133" s="523">
        <v>6039.2</v>
      </c>
    </row>
    <row r="134" spans="5:7" x14ac:dyDescent="0.25">
      <c r="E134" s="522" t="s">
        <v>722</v>
      </c>
      <c r="F134" s="523">
        <v>2336.6</v>
      </c>
      <c r="G134" s="523">
        <v>6274</v>
      </c>
    </row>
    <row r="135" spans="5:7" x14ac:dyDescent="0.25">
      <c r="E135" s="522" t="s">
        <v>723</v>
      </c>
      <c r="F135" s="523">
        <v>2398.9</v>
      </c>
      <c r="G135" s="523">
        <v>6335.3</v>
      </c>
    </row>
    <row r="136" spans="5:7" x14ac:dyDescent="0.25">
      <c r="E136" s="522" t="s">
        <v>724</v>
      </c>
      <c r="F136" s="523">
        <v>2482.1999999999998</v>
      </c>
      <c r="G136" s="523">
        <v>6420.3</v>
      </c>
    </row>
    <row r="137" spans="5:7" x14ac:dyDescent="0.25">
      <c r="E137" s="522" t="s">
        <v>725</v>
      </c>
      <c r="F137" s="523">
        <v>2531.6</v>
      </c>
      <c r="G137" s="523">
        <v>6433</v>
      </c>
    </row>
    <row r="138" spans="5:7" x14ac:dyDescent="0.25">
      <c r="E138" s="522" t="s">
        <v>726</v>
      </c>
      <c r="F138" s="523">
        <v>2595.9</v>
      </c>
      <c r="G138" s="523">
        <v>6440.8</v>
      </c>
    </row>
    <row r="139" spans="5:7" x14ac:dyDescent="0.25">
      <c r="E139" s="522" t="s">
        <v>727</v>
      </c>
      <c r="F139" s="523">
        <v>2670.4</v>
      </c>
      <c r="G139" s="523">
        <v>6487.1</v>
      </c>
    </row>
    <row r="140" spans="5:7" x14ac:dyDescent="0.25">
      <c r="E140" s="522" t="s">
        <v>728</v>
      </c>
      <c r="F140" s="523">
        <v>2730.7</v>
      </c>
      <c r="G140" s="523">
        <v>6503.9</v>
      </c>
    </row>
    <row r="141" spans="5:7" x14ac:dyDescent="0.25">
      <c r="E141" s="522" t="s">
        <v>729</v>
      </c>
      <c r="F141" s="523">
        <v>2796.5</v>
      </c>
      <c r="G141" s="523">
        <v>6524.9</v>
      </c>
    </row>
    <row r="142" spans="5:7" x14ac:dyDescent="0.25">
      <c r="E142" s="522" t="s">
        <v>730</v>
      </c>
      <c r="F142" s="523">
        <v>2799.9</v>
      </c>
      <c r="G142" s="523">
        <v>6392.6</v>
      </c>
    </row>
    <row r="143" spans="5:7" x14ac:dyDescent="0.25">
      <c r="E143" s="522" t="s">
        <v>731</v>
      </c>
      <c r="F143" s="523">
        <v>2860</v>
      </c>
      <c r="G143" s="523">
        <v>6382.9</v>
      </c>
    </row>
    <row r="144" spans="5:7" x14ac:dyDescent="0.25">
      <c r="E144" s="522" t="s">
        <v>732</v>
      </c>
      <c r="F144" s="523">
        <v>2993.5</v>
      </c>
      <c r="G144" s="523">
        <v>6501.2</v>
      </c>
    </row>
    <row r="145" spans="5:7" x14ac:dyDescent="0.25">
      <c r="E145" s="522" t="s">
        <v>733</v>
      </c>
      <c r="F145" s="523">
        <v>3131.8</v>
      </c>
      <c r="G145" s="523">
        <v>6635.7</v>
      </c>
    </row>
    <row r="146" spans="5:7" x14ac:dyDescent="0.25">
      <c r="E146" s="522" t="s">
        <v>734</v>
      </c>
      <c r="F146" s="523">
        <v>3167.3</v>
      </c>
      <c r="G146" s="523">
        <v>6587.3</v>
      </c>
    </row>
    <row r="147" spans="5:7" x14ac:dyDescent="0.25">
      <c r="E147" s="522" t="s">
        <v>735</v>
      </c>
      <c r="F147" s="523">
        <v>3261.2</v>
      </c>
      <c r="G147" s="523">
        <v>6662.9</v>
      </c>
    </row>
    <row r="148" spans="5:7" x14ac:dyDescent="0.25">
      <c r="E148" s="522" t="s">
        <v>736</v>
      </c>
      <c r="F148" s="523">
        <v>3283.5</v>
      </c>
      <c r="G148" s="523">
        <v>6585.1</v>
      </c>
    </row>
    <row r="149" spans="5:7" x14ac:dyDescent="0.25">
      <c r="E149" s="522" t="s">
        <v>737</v>
      </c>
      <c r="F149" s="523">
        <v>3273.8</v>
      </c>
      <c r="G149" s="523">
        <v>6475</v>
      </c>
    </row>
    <row r="150" spans="5:7" x14ac:dyDescent="0.25">
      <c r="E150" s="522" t="s">
        <v>738</v>
      </c>
      <c r="F150" s="523">
        <v>3331.3</v>
      </c>
      <c r="G150" s="523">
        <v>6510.2</v>
      </c>
    </row>
    <row r="151" spans="5:7" x14ac:dyDescent="0.25">
      <c r="E151" s="522" t="s">
        <v>739</v>
      </c>
      <c r="F151" s="523">
        <v>3367.1</v>
      </c>
      <c r="G151" s="523">
        <v>6486.8</v>
      </c>
    </row>
    <row r="152" spans="5:7" x14ac:dyDescent="0.25">
      <c r="E152" s="522" t="s">
        <v>740</v>
      </c>
      <c r="F152" s="523">
        <v>3407.8</v>
      </c>
      <c r="G152" s="523">
        <v>6493.1</v>
      </c>
    </row>
    <row r="153" spans="5:7" x14ac:dyDescent="0.25">
      <c r="E153" s="522" t="s">
        <v>741</v>
      </c>
      <c r="F153" s="523">
        <v>3480.3</v>
      </c>
      <c r="G153" s="523">
        <v>6578.2</v>
      </c>
    </row>
    <row r="154" spans="5:7" x14ac:dyDescent="0.25">
      <c r="E154" s="522" t="s">
        <v>742</v>
      </c>
      <c r="F154" s="523">
        <v>3583.8</v>
      </c>
      <c r="G154" s="523">
        <v>6728.3</v>
      </c>
    </row>
    <row r="155" spans="5:7" x14ac:dyDescent="0.25">
      <c r="E155" s="522" t="s">
        <v>743</v>
      </c>
      <c r="F155" s="523">
        <v>3692.3</v>
      </c>
      <c r="G155" s="523">
        <v>6860</v>
      </c>
    </row>
    <row r="156" spans="5:7" x14ac:dyDescent="0.25">
      <c r="E156" s="522" t="s">
        <v>744</v>
      </c>
      <c r="F156" s="523">
        <v>3796.1</v>
      </c>
      <c r="G156" s="523">
        <v>7001.5</v>
      </c>
    </row>
    <row r="157" spans="5:7" x14ac:dyDescent="0.25">
      <c r="E157" s="522" t="s">
        <v>745</v>
      </c>
      <c r="F157" s="523">
        <v>3912.8</v>
      </c>
      <c r="G157" s="523">
        <v>7140.6</v>
      </c>
    </row>
    <row r="158" spans="5:7" x14ac:dyDescent="0.25">
      <c r="E158" s="522" t="s">
        <v>746</v>
      </c>
      <c r="F158" s="523">
        <v>4015</v>
      </c>
      <c r="G158" s="523">
        <v>7266</v>
      </c>
    </row>
    <row r="159" spans="5:7" x14ac:dyDescent="0.25">
      <c r="E159" s="522" t="s">
        <v>747</v>
      </c>
      <c r="F159" s="523">
        <v>4087.4</v>
      </c>
      <c r="G159" s="523">
        <v>7337.5</v>
      </c>
    </row>
    <row r="160" spans="5:7" x14ac:dyDescent="0.25">
      <c r="E160" s="522" t="s">
        <v>748</v>
      </c>
      <c r="F160" s="523">
        <v>4147.6000000000004</v>
      </c>
      <c r="G160" s="523">
        <v>7396</v>
      </c>
    </row>
    <row r="161" spans="5:7" x14ac:dyDescent="0.25">
      <c r="E161" s="522" t="s">
        <v>749</v>
      </c>
      <c r="F161" s="523">
        <v>4237</v>
      </c>
      <c r="G161" s="523">
        <v>7469.5</v>
      </c>
    </row>
    <row r="162" spans="5:7" x14ac:dyDescent="0.25">
      <c r="E162" s="522" t="s">
        <v>750</v>
      </c>
      <c r="F162" s="523">
        <v>4302.3</v>
      </c>
      <c r="G162" s="523">
        <v>7537.9</v>
      </c>
    </row>
    <row r="163" spans="5:7" x14ac:dyDescent="0.25">
      <c r="E163" s="522" t="s">
        <v>751</v>
      </c>
      <c r="F163" s="523">
        <v>4394.6000000000004</v>
      </c>
      <c r="G163" s="523">
        <v>7655.2</v>
      </c>
    </row>
    <row r="164" spans="5:7" x14ac:dyDescent="0.25">
      <c r="E164" s="522" t="s">
        <v>752</v>
      </c>
      <c r="F164" s="523">
        <v>4453.1000000000004</v>
      </c>
      <c r="G164" s="523">
        <v>7712.6</v>
      </c>
    </row>
    <row r="165" spans="5:7" x14ac:dyDescent="0.25">
      <c r="E165" s="522" t="s">
        <v>753</v>
      </c>
      <c r="F165" s="523">
        <v>4516.3</v>
      </c>
      <c r="G165" s="523">
        <v>7784.1</v>
      </c>
    </row>
    <row r="166" spans="5:7" x14ac:dyDescent="0.25">
      <c r="E166" s="522" t="s">
        <v>754</v>
      </c>
      <c r="F166" s="523">
        <v>4555.2</v>
      </c>
      <c r="G166" s="523">
        <v>7819.8</v>
      </c>
    </row>
    <row r="167" spans="5:7" x14ac:dyDescent="0.25">
      <c r="E167" s="522" t="s">
        <v>755</v>
      </c>
      <c r="F167" s="523">
        <v>4619.6000000000004</v>
      </c>
      <c r="G167" s="523">
        <v>7898.6</v>
      </c>
    </row>
    <row r="168" spans="5:7" x14ac:dyDescent="0.25">
      <c r="E168" s="522" t="s">
        <v>756</v>
      </c>
      <c r="F168" s="523">
        <v>4669.3999999999996</v>
      </c>
      <c r="G168" s="523">
        <v>7939.5</v>
      </c>
    </row>
    <row r="169" spans="5:7" x14ac:dyDescent="0.25">
      <c r="E169" s="522" t="s">
        <v>757</v>
      </c>
      <c r="F169" s="523">
        <v>4736.2</v>
      </c>
      <c r="G169" s="523">
        <v>7995</v>
      </c>
    </row>
    <row r="170" spans="5:7" x14ac:dyDescent="0.25">
      <c r="E170" s="522" t="s">
        <v>758</v>
      </c>
      <c r="F170" s="523">
        <v>4821.5</v>
      </c>
      <c r="G170" s="523">
        <v>8084.7</v>
      </c>
    </row>
    <row r="171" spans="5:7" x14ac:dyDescent="0.25">
      <c r="E171" s="522" t="s">
        <v>759</v>
      </c>
      <c r="F171" s="523">
        <v>4900.5</v>
      </c>
      <c r="G171" s="523">
        <v>8158</v>
      </c>
    </row>
    <row r="172" spans="5:7" x14ac:dyDescent="0.25">
      <c r="E172" s="522" t="s">
        <v>760</v>
      </c>
      <c r="F172" s="523">
        <v>5022.7</v>
      </c>
      <c r="G172" s="523">
        <v>8292.7000000000007</v>
      </c>
    </row>
    <row r="173" spans="5:7" x14ac:dyDescent="0.25">
      <c r="E173" s="522" t="s">
        <v>761</v>
      </c>
      <c r="F173" s="523">
        <v>5090.6000000000004</v>
      </c>
      <c r="G173" s="523">
        <v>8339.2999999999993</v>
      </c>
    </row>
    <row r="174" spans="5:7" x14ac:dyDescent="0.25">
      <c r="E174" s="522" t="s">
        <v>762</v>
      </c>
      <c r="F174" s="523">
        <v>5207.7</v>
      </c>
      <c r="G174" s="523">
        <v>8449.5</v>
      </c>
    </row>
    <row r="175" spans="5:7" x14ac:dyDescent="0.25">
      <c r="E175" s="522" t="s">
        <v>763</v>
      </c>
      <c r="F175" s="523">
        <v>5299.5</v>
      </c>
      <c r="G175" s="523">
        <v>8498.2999999999993</v>
      </c>
    </row>
    <row r="176" spans="5:7" x14ac:dyDescent="0.25">
      <c r="E176" s="522" t="s">
        <v>764</v>
      </c>
      <c r="F176" s="523">
        <v>5412.7</v>
      </c>
      <c r="G176" s="523">
        <v>8610.9</v>
      </c>
    </row>
    <row r="177" spans="5:7" x14ac:dyDescent="0.25">
      <c r="E177" s="522" t="s">
        <v>765</v>
      </c>
      <c r="F177" s="523">
        <v>5527.4</v>
      </c>
      <c r="G177" s="523">
        <v>8697.7000000000007</v>
      </c>
    </row>
    <row r="178" spans="5:7" x14ac:dyDescent="0.25">
      <c r="E178" s="522" t="s">
        <v>766</v>
      </c>
      <c r="F178" s="523">
        <v>5628.4</v>
      </c>
      <c r="G178" s="523">
        <v>8766.1</v>
      </c>
    </row>
    <row r="179" spans="5:7" x14ac:dyDescent="0.25">
      <c r="E179" s="522" t="s">
        <v>767</v>
      </c>
      <c r="F179" s="523">
        <v>5711.6</v>
      </c>
      <c r="G179" s="523">
        <v>8831.5</v>
      </c>
    </row>
    <row r="180" spans="5:7" x14ac:dyDescent="0.25">
      <c r="E180" s="522" t="s">
        <v>768</v>
      </c>
      <c r="F180" s="523">
        <v>5763.4</v>
      </c>
      <c r="G180" s="523">
        <v>8850.2000000000007</v>
      </c>
    </row>
    <row r="181" spans="5:7" x14ac:dyDescent="0.25">
      <c r="E181" s="522" t="s">
        <v>769</v>
      </c>
      <c r="F181" s="523">
        <v>5890.8</v>
      </c>
      <c r="G181" s="523">
        <v>8947.1</v>
      </c>
    </row>
    <row r="182" spans="5:7" x14ac:dyDescent="0.25">
      <c r="E182" s="522" t="s">
        <v>770</v>
      </c>
      <c r="F182" s="523">
        <v>5974.7</v>
      </c>
      <c r="G182" s="523">
        <v>8981.7000000000007</v>
      </c>
    </row>
    <row r="183" spans="5:7" x14ac:dyDescent="0.25">
      <c r="E183" s="522" t="s">
        <v>771</v>
      </c>
      <c r="F183" s="523">
        <v>6029.5</v>
      </c>
      <c r="G183" s="523">
        <v>8983.9</v>
      </c>
    </row>
    <row r="184" spans="5:7" x14ac:dyDescent="0.25">
      <c r="E184" s="522" t="s">
        <v>772</v>
      </c>
      <c r="F184" s="523">
        <v>6023.3</v>
      </c>
      <c r="G184" s="523">
        <v>8907.4</v>
      </c>
    </row>
    <row r="185" spans="5:7" x14ac:dyDescent="0.25">
      <c r="E185" s="522" t="s">
        <v>773</v>
      </c>
      <c r="F185" s="523">
        <v>6054.9</v>
      </c>
      <c r="G185" s="523">
        <v>8865.6</v>
      </c>
    </row>
    <row r="186" spans="5:7" x14ac:dyDescent="0.25">
      <c r="E186" s="522" t="s">
        <v>774</v>
      </c>
      <c r="F186" s="523">
        <v>6143.6</v>
      </c>
      <c r="G186" s="523">
        <v>8934.4</v>
      </c>
    </row>
    <row r="187" spans="5:7" x14ac:dyDescent="0.25">
      <c r="E187" s="522" t="s">
        <v>775</v>
      </c>
      <c r="F187" s="523">
        <v>6218.4</v>
      </c>
      <c r="G187" s="523">
        <v>8977.2999999999993</v>
      </c>
    </row>
    <row r="188" spans="5:7" x14ac:dyDescent="0.25">
      <c r="E188" s="522" t="s">
        <v>776</v>
      </c>
      <c r="F188" s="523">
        <v>6279.3</v>
      </c>
      <c r="G188" s="523">
        <v>9016.4</v>
      </c>
    </row>
    <row r="189" spans="5:7" x14ac:dyDescent="0.25">
      <c r="E189" s="522" t="s">
        <v>777</v>
      </c>
      <c r="F189" s="523">
        <v>6380.8</v>
      </c>
      <c r="G189" s="523">
        <v>9123</v>
      </c>
    </row>
    <row r="190" spans="5:7" x14ac:dyDescent="0.25">
      <c r="E190" s="522" t="s">
        <v>778</v>
      </c>
      <c r="F190" s="523">
        <v>6492.3</v>
      </c>
      <c r="G190" s="523">
        <v>9223.5</v>
      </c>
    </row>
    <row r="191" spans="5:7" x14ac:dyDescent="0.25">
      <c r="E191" s="522" t="s">
        <v>779</v>
      </c>
      <c r="F191" s="523">
        <v>6586.5</v>
      </c>
      <c r="G191" s="523">
        <v>9313.2000000000007</v>
      </c>
    </row>
    <row r="192" spans="5:7" x14ac:dyDescent="0.25">
      <c r="E192" s="522" t="s">
        <v>780</v>
      </c>
      <c r="F192" s="523">
        <v>6697.6</v>
      </c>
      <c r="G192" s="523">
        <v>9406.5</v>
      </c>
    </row>
    <row r="193" spans="5:7" x14ac:dyDescent="0.25">
      <c r="E193" s="522" t="s">
        <v>781</v>
      </c>
      <c r="F193" s="523">
        <v>6748.2</v>
      </c>
      <c r="G193" s="523">
        <v>9424.1</v>
      </c>
    </row>
    <row r="194" spans="5:7" x14ac:dyDescent="0.25">
      <c r="E194" s="522" t="s">
        <v>782</v>
      </c>
      <c r="F194" s="523">
        <v>6829.6</v>
      </c>
      <c r="G194" s="523">
        <v>9480.1</v>
      </c>
    </row>
    <row r="195" spans="5:7" x14ac:dyDescent="0.25">
      <c r="E195" s="522" t="s">
        <v>783</v>
      </c>
      <c r="F195" s="523">
        <v>6904.2</v>
      </c>
      <c r="G195" s="523">
        <v>9526.2999999999993</v>
      </c>
    </row>
    <row r="196" spans="5:7" x14ac:dyDescent="0.25">
      <c r="E196" s="522" t="s">
        <v>784</v>
      </c>
      <c r="F196" s="523">
        <v>7032.8</v>
      </c>
      <c r="G196" s="523">
        <v>9653.5</v>
      </c>
    </row>
    <row r="197" spans="5:7" x14ac:dyDescent="0.25">
      <c r="E197" s="522" t="s">
        <v>785</v>
      </c>
      <c r="F197" s="523">
        <v>7136.3</v>
      </c>
      <c r="G197" s="523">
        <v>9748.2000000000007</v>
      </c>
    </row>
    <row r="198" spans="5:7" x14ac:dyDescent="0.25">
      <c r="E198" s="522" t="s">
        <v>786</v>
      </c>
      <c r="F198" s="523">
        <v>7269.8</v>
      </c>
      <c r="G198" s="523">
        <v>9881.4</v>
      </c>
    </row>
    <row r="199" spans="5:7" x14ac:dyDescent="0.25">
      <c r="E199" s="522" t="s">
        <v>787</v>
      </c>
      <c r="F199" s="523">
        <v>7352.3</v>
      </c>
      <c r="G199" s="523">
        <v>9939.7000000000007</v>
      </c>
    </row>
    <row r="200" spans="5:7" x14ac:dyDescent="0.25">
      <c r="E200" s="522" t="s">
        <v>788</v>
      </c>
      <c r="F200" s="523">
        <v>7476.7</v>
      </c>
      <c r="G200" s="523">
        <v>10052.5</v>
      </c>
    </row>
    <row r="201" spans="5:7" x14ac:dyDescent="0.25">
      <c r="E201" s="522" t="s">
        <v>789</v>
      </c>
      <c r="F201" s="523">
        <v>7545.3</v>
      </c>
      <c r="G201" s="523">
        <v>10086.9</v>
      </c>
    </row>
    <row r="202" spans="5:7" x14ac:dyDescent="0.25">
      <c r="E202" s="522" t="s">
        <v>790</v>
      </c>
      <c r="F202" s="523">
        <v>7604.9</v>
      </c>
      <c r="G202" s="523">
        <v>10122.1</v>
      </c>
    </row>
    <row r="203" spans="5:7" x14ac:dyDescent="0.25">
      <c r="E203" s="522" t="s">
        <v>791</v>
      </c>
      <c r="F203" s="523">
        <v>7706.5</v>
      </c>
      <c r="G203" s="523">
        <v>10208.799999999999</v>
      </c>
    </row>
    <row r="204" spans="5:7" x14ac:dyDescent="0.25">
      <c r="E204" s="522" t="s">
        <v>792</v>
      </c>
      <c r="F204" s="523">
        <v>7799.5</v>
      </c>
      <c r="G204" s="523">
        <v>10281.200000000001</v>
      </c>
    </row>
    <row r="205" spans="5:7" x14ac:dyDescent="0.25">
      <c r="E205" s="522" t="s">
        <v>793</v>
      </c>
      <c r="F205" s="523">
        <v>7893.1</v>
      </c>
      <c r="G205" s="523">
        <v>10348.700000000001</v>
      </c>
    </row>
    <row r="206" spans="5:7" x14ac:dyDescent="0.25">
      <c r="E206" s="522" t="s">
        <v>794</v>
      </c>
      <c r="F206" s="523">
        <v>8061.5</v>
      </c>
      <c r="G206" s="523">
        <v>10529.4</v>
      </c>
    </row>
    <row r="207" spans="5:7" x14ac:dyDescent="0.25">
      <c r="E207" s="522" t="s">
        <v>795</v>
      </c>
      <c r="F207" s="523">
        <v>8159</v>
      </c>
      <c r="G207" s="523">
        <v>10626.8</v>
      </c>
    </row>
    <row r="208" spans="5:7" x14ac:dyDescent="0.25">
      <c r="E208" s="522" t="s">
        <v>796</v>
      </c>
      <c r="F208" s="523">
        <v>8287.1</v>
      </c>
      <c r="G208" s="523">
        <v>10739.1</v>
      </c>
    </row>
    <row r="209" spans="5:7" x14ac:dyDescent="0.25">
      <c r="E209" s="522" t="s">
        <v>797</v>
      </c>
      <c r="F209" s="523">
        <v>8402.1</v>
      </c>
      <c r="G209" s="523">
        <v>10820.9</v>
      </c>
    </row>
    <row r="210" spans="5:7" x14ac:dyDescent="0.25">
      <c r="E210" s="522" t="s">
        <v>798</v>
      </c>
      <c r="F210" s="523">
        <v>8551.9</v>
      </c>
      <c r="G210" s="523">
        <v>10984.2</v>
      </c>
    </row>
    <row r="211" spans="5:7" x14ac:dyDescent="0.25">
      <c r="E211" s="522" t="s">
        <v>799</v>
      </c>
      <c r="F211" s="523">
        <v>8691.7999999999993</v>
      </c>
      <c r="G211" s="523">
        <v>11124</v>
      </c>
    </row>
    <row r="212" spans="5:7" x14ac:dyDescent="0.25">
      <c r="E212" s="522" t="s">
        <v>800</v>
      </c>
      <c r="F212" s="523">
        <v>8788.2999999999993</v>
      </c>
      <c r="G212" s="523">
        <v>11210.3</v>
      </c>
    </row>
    <row r="213" spans="5:7" x14ac:dyDescent="0.25">
      <c r="E213" s="522" t="s">
        <v>801</v>
      </c>
      <c r="F213" s="523">
        <v>8889.7000000000007</v>
      </c>
      <c r="G213" s="523">
        <v>11321.2</v>
      </c>
    </row>
    <row r="214" spans="5:7" x14ac:dyDescent="0.25">
      <c r="E214" s="522" t="s">
        <v>802</v>
      </c>
      <c r="F214" s="523">
        <v>8994.7000000000007</v>
      </c>
      <c r="G214" s="523">
        <v>11431</v>
      </c>
    </row>
    <row r="215" spans="5:7" x14ac:dyDescent="0.25">
      <c r="E215" s="522" t="s">
        <v>803</v>
      </c>
      <c r="F215" s="523">
        <v>9146.5</v>
      </c>
      <c r="G215" s="523">
        <v>11580.6</v>
      </c>
    </row>
    <row r="216" spans="5:7" x14ac:dyDescent="0.25">
      <c r="E216" s="522" t="s">
        <v>804</v>
      </c>
      <c r="F216" s="523">
        <v>9325.7000000000007</v>
      </c>
      <c r="G216" s="523">
        <v>11770.7</v>
      </c>
    </row>
    <row r="217" spans="5:7" x14ac:dyDescent="0.25">
      <c r="E217" s="522" t="s">
        <v>805</v>
      </c>
      <c r="F217" s="523">
        <v>9447.1</v>
      </c>
      <c r="G217" s="523">
        <v>11864.7</v>
      </c>
    </row>
    <row r="218" spans="5:7" x14ac:dyDescent="0.25">
      <c r="E218" s="522" t="s">
        <v>806</v>
      </c>
      <c r="F218" s="523">
        <v>9557</v>
      </c>
      <c r="G218" s="523">
        <v>11962.5</v>
      </c>
    </row>
    <row r="219" spans="5:7" x14ac:dyDescent="0.25">
      <c r="E219" s="522" t="s">
        <v>807</v>
      </c>
      <c r="F219" s="523">
        <v>9712.2999999999993</v>
      </c>
      <c r="G219" s="523">
        <v>12113.1</v>
      </c>
    </row>
    <row r="220" spans="5:7" x14ac:dyDescent="0.25">
      <c r="E220" s="522" t="s">
        <v>808</v>
      </c>
      <c r="F220" s="523">
        <v>9926.1</v>
      </c>
      <c r="G220" s="523">
        <v>12323.3</v>
      </c>
    </row>
    <row r="221" spans="5:7" x14ac:dyDescent="0.25">
      <c r="E221" s="522" t="s">
        <v>809</v>
      </c>
      <c r="F221" s="523">
        <v>10031</v>
      </c>
      <c r="G221" s="523">
        <v>12359.1</v>
      </c>
    </row>
    <row r="222" spans="5:7" x14ac:dyDescent="0.25">
      <c r="E222" s="522" t="s">
        <v>810</v>
      </c>
      <c r="F222" s="523">
        <v>10278.299999999999</v>
      </c>
      <c r="G222" s="523">
        <v>12592.5</v>
      </c>
    </row>
    <row r="223" spans="5:7" x14ac:dyDescent="0.25">
      <c r="E223" s="522" t="s">
        <v>811</v>
      </c>
      <c r="F223" s="523">
        <v>10357.4</v>
      </c>
      <c r="G223" s="523">
        <v>12607.7</v>
      </c>
    </row>
    <row r="224" spans="5:7" x14ac:dyDescent="0.25">
      <c r="E224" s="522" t="s">
        <v>812</v>
      </c>
      <c r="F224" s="523">
        <v>10472.299999999999</v>
      </c>
      <c r="G224" s="523">
        <v>12679.3</v>
      </c>
    </row>
    <row r="225" spans="5:7" x14ac:dyDescent="0.25">
      <c r="E225" s="522" t="s">
        <v>813</v>
      </c>
      <c r="F225" s="523">
        <v>10508.1</v>
      </c>
      <c r="G225" s="523">
        <v>12643.3</v>
      </c>
    </row>
    <row r="226" spans="5:7" x14ac:dyDescent="0.25">
      <c r="E226" s="522" t="s">
        <v>814</v>
      </c>
      <c r="F226" s="523">
        <v>10638.4</v>
      </c>
      <c r="G226" s="523">
        <v>12710.3</v>
      </c>
    </row>
    <row r="227" spans="5:7" x14ac:dyDescent="0.25">
      <c r="E227" s="522" t="s">
        <v>815</v>
      </c>
      <c r="F227" s="523">
        <v>10639.5</v>
      </c>
      <c r="G227" s="523">
        <v>12670.1</v>
      </c>
    </row>
    <row r="228" spans="5:7" x14ac:dyDescent="0.25">
      <c r="E228" s="522" t="s">
        <v>816</v>
      </c>
      <c r="F228" s="523">
        <v>10701.3</v>
      </c>
      <c r="G228" s="523">
        <v>12705.3</v>
      </c>
    </row>
    <row r="229" spans="5:7" x14ac:dyDescent="0.25">
      <c r="E229" s="522" t="s">
        <v>817</v>
      </c>
      <c r="F229" s="523">
        <v>10834.4</v>
      </c>
      <c r="G229" s="523">
        <v>12822.3</v>
      </c>
    </row>
    <row r="230" spans="5:7" x14ac:dyDescent="0.25">
      <c r="E230" s="522" t="s">
        <v>818</v>
      </c>
      <c r="F230" s="523">
        <v>10934.8</v>
      </c>
      <c r="G230" s="523">
        <v>12893</v>
      </c>
    </row>
    <row r="231" spans="5:7" x14ac:dyDescent="0.25">
      <c r="E231" s="522" t="s">
        <v>819</v>
      </c>
      <c r="F231" s="523">
        <v>11037.1</v>
      </c>
      <c r="G231" s="523">
        <v>12955.8</v>
      </c>
    </row>
    <row r="232" spans="5:7" x14ac:dyDescent="0.25">
      <c r="E232" s="522" t="s">
        <v>820</v>
      </c>
      <c r="F232" s="523">
        <v>11103.8</v>
      </c>
      <c r="G232" s="523">
        <v>12964</v>
      </c>
    </row>
    <row r="233" spans="5:7" x14ac:dyDescent="0.25">
      <c r="E233" s="522" t="s">
        <v>821</v>
      </c>
      <c r="F233" s="523">
        <v>11230.1</v>
      </c>
      <c r="G233" s="523">
        <v>13031.2</v>
      </c>
    </row>
    <row r="234" spans="5:7" x14ac:dyDescent="0.25">
      <c r="E234" s="522" t="s">
        <v>822</v>
      </c>
      <c r="F234" s="523">
        <v>11370.7</v>
      </c>
      <c r="G234" s="523">
        <v>13152.1</v>
      </c>
    </row>
    <row r="235" spans="5:7" x14ac:dyDescent="0.25">
      <c r="E235" s="522" t="s">
        <v>823</v>
      </c>
      <c r="F235" s="523">
        <v>11625.1</v>
      </c>
      <c r="G235" s="523">
        <v>13372.4</v>
      </c>
    </row>
    <row r="236" spans="5:7" x14ac:dyDescent="0.25">
      <c r="E236" s="522" t="s">
        <v>824</v>
      </c>
      <c r="F236" s="523">
        <v>11816.8</v>
      </c>
      <c r="G236" s="523">
        <v>13528.7</v>
      </c>
    </row>
    <row r="237" spans="5:7" x14ac:dyDescent="0.25">
      <c r="E237" s="522" t="s">
        <v>825</v>
      </c>
      <c r="F237" s="523">
        <v>11988.4</v>
      </c>
      <c r="G237" s="523">
        <v>13606.5</v>
      </c>
    </row>
    <row r="238" spans="5:7" x14ac:dyDescent="0.25">
      <c r="E238" s="522" t="s">
        <v>826</v>
      </c>
      <c r="F238" s="523">
        <v>12181.4</v>
      </c>
      <c r="G238" s="523">
        <v>13706.2</v>
      </c>
    </row>
    <row r="239" spans="5:7" x14ac:dyDescent="0.25">
      <c r="E239" s="522" t="s">
        <v>827</v>
      </c>
      <c r="F239" s="523">
        <v>12367.7</v>
      </c>
      <c r="G239" s="523">
        <v>13830.8</v>
      </c>
    </row>
    <row r="240" spans="5:7" x14ac:dyDescent="0.25">
      <c r="E240" s="522" t="s">
        <v>828</v>
      </c>
      <c r="F240" s="523">
        <v>12562.2</v>
      </c>
      <c r="G240" s="523">
        <v>13950.4</v>
      </c>
    </row>
    <row r="241" spans="5:7" x14ac:dyDescent="0.25">
      <c r="E241" s="522" t="s">
        <v>829</v>
      </c>
      <c r="F241" s="523">
        <v>12813.7</v>
      </c>
      <c r="G241" s="523">
        <v>14099.1</v>
      </c>
    </row>
    <row r="242" spans="5:7" x14ac:dyDescent="0.25">
      <c r="E242" s="522" t="s">
        <v>830</v>
      </c>
      <c r="F242" s="523">
        <v>12974.1</v>
      </c>
      <c r="G242" s="523">
        <v>14172.7</v>
      </c>
    </row>
    <row r="243" spans="5:7" x14ac:dyDescent="0.25">
      <c r="E243" s="522" t="s">
        <v>831</v>
      </c>
      <c r="F243" s="523">
        <v>13205.4</v>
      </c>
      <c r="G243" s="523">
        <v>14291.8</v>
      </c>
    </row>
    <row r="244" spans="5:7" x14ac:dyDescent="0.25">
      <c r="E244" s="522" t="s">
        <v>832</v>
      </c>
      <c r="F244" s="523">
        <v>13381.6</v>
      </c>
      <c r="G244" s="523">
        <v>14373.4</v>
      </c>
    </row>
    <row r="245" spans="5:7" x14ac:dyDescent="0.25">
      <c r="E245" s="522" t="s">
        <v>833</v>
      </c>
      <c r="F245" s="523">
        <v>13648.9</v>
      </c>
      <c r="G245" s="523">
        <v>14546.1</v>
      </c>
    </row>
    <row r="246" spans="5:7" x14ac:dyDescent="0.25">
      <c r="E246" s="522" t="s">
        <v>834</v>
      </c>
      <c r="F246" s="523">
        <v>13799.8</v>
      </c>
      <c r="G246" s="523">
        <v>14589.6</v>
      </c>
    </row>
    <row r="247" spans="5:7" x14ac:dyDescent="0.25">
      <c r="E247" s="522" t="s">
        <v>835</v>
      </c>
      <c r="F247" s="523">
        <v>13908.5</v>
      </c>
      <c r="G247" s="523">
        <v>14602.6</v>
      </c>
    </row>
    <row r="248" spans="5:7" x14ac:dyDescent="0.25">
      <c r="E248" s="522" t="s">
        <v>836</v>
      </c>
      <c r="F248" s="523">
        <v>14066.4</v>
      </c>
      <c r="G248" s="523">
        <v>14716.9</v>
      </c>
    </row>
    <row r="249" spans="5:7" x14ac:dyDescent="0.25">
      <c r="E249" s="522" t="s">
        <v>837</v>
      </c>
      <c r="F249" s="523">
        <v>14233.2</v>
      </c>
      <c r="G249" s="523">
        <v>14726</v>
      </c>
    </row>
    <row r="250" spans="5:7" x14ac:dyDescent="0.25">
      <c r="E250" s="522" t="s">
        <v>838</v>
      </c>
      <c r="F250" s="523">
        <v>14422.3</v>
      </c>
      <c r="G250" s="523">
        <v>14838.7</v>
      </c>
    </row>
    <row r="251" spans="5:7" x14ac:dyDescent="0.25">
      <c r="E251" s="522" t="s">
        <v>839</v>
      </c>
      <c r="F251" s="523">
        <v>14569.7</v>
      </c>
      <c r="G251" s="523">
        <v>14938.5</v>
      </c>
    </row>
    <row r="252" spans="5:7" x14ac:dyDescent="0.25">
      <c r="E252" s="522" t="s">
        <v>840</v>
      </c>
      <c r="F252" s="523">
        <v>14685.3</v>
      </c>
      <c r="G252" s="523">
        <v>14991.8</v>
      </c>
    </row>
    <row r="253" spans="5:7" x14ac:dyDescent="0.25">
      <c r="E253" s="522" t="s">
        <v>841</v>
      </c>
      <c r="F253" s="523">
        <v>14668.4</v>
      </c>
      <c r="G253" s="523">
        <v>14889.5</v>
      </c>
    </row>
    <row r="254" spans="5:7" x14ac:dyDescent="0.25">
      <c r="E254" s="522" t="s">
        <v>842</v>
      </c>
      <c r="F254" s="523">
        <v>14813</v>
      </c>
      <c r="G254" s="523">
        <v>14963.4</v>
      </c>
    </row>
    <row r="255" spans="5:7" x14ac:dyDescent="0.25">
      <c r="E255" s="522" t="s">
        <v>843</v>
      </c>
      <c r="F255" s="523">
        <v>14843</v>
      </c>
      <c r="G255" s="523">
        <v>14891.6</v>
      </c>
    </row>
    <row r="256" spans="5:7" x14ac:dyDescent="0.25">
      <c r="E256" s="522" t="s">
        <v>844</v>
      </c>
      <c r="F256" s="523">
        <v>14549.9</v>
      </c>
      <c r="G256" s="523">
        <v>14577</v>
      </c>
    </row>
    <row r="257" spans="5:7" x14ac:dyDescent="0.25">
      <c r="E257" s="522" t="s">
        <v>845</v>
      </c>
      <c r="F257" s="523">
        <v>14383.9</v>
      </c>
      <c r="G257" s="523">
        <v>14375</v>
      </c>
    </row>
    <row r="258" spans="5:7" x14ac:dyDescent="0.25">
      <c r="E258" s="522" t="s">
        <v>846</v>
      </c>
      <c r="F258" s="523">
        <v>14340.4</v>
      </c>
      <c r="G258" s="523">
        <v>14355.6</v>
      </c>
    </row>
    <row r="259" spans="5:7" x14ac:dyDescent="0.25">
      <c r="E259" s="522" t="s">
        <v>847</v>
      </c>
      <c r="F259" s="523">
        <v>14384.1</v>
      </c>
      <c r="G259" s="523">
        <v>14402.5</v>
      </c>
    </row>
    <row r="260" spans="5:7" x14ac:dyDescent="0.25">
      <c r="E260" s="522" t="s">
        <v>848</v>
      </c>
      <c r="F260" s="523">
        <v>14566.5</v>
      </c>
      <c r="G260" s="523">
        <v>14541.9</v>
      </c>
    </row>
    <row r="261" spans="5:7" x14ac:dyDescent="0.25">
      <c r="E261" s="522" t="s">
        <v>849</v>
      </c>
      <c r="F261" s="523">
        <v>14681.1</v>
      </c>
      <c r="G261" s="523">
        <v>14604.8</v>
      </c>
    </row>
    <row r="262" spans="5:7" x14ac:dyDescent="0.25">
      <c r="E262" s="522" t="s">
        <v>850</v>
      </c>
      <c r="F262" s="523">
        <v>14888.6</v>
      </c>
      <c r="G262" s="523">
        <v>14745.9</v>
      </c>
    </row>
    <row r="263" spans="5:7" x14ac:dyDescent="0.25">
      <c r="E263" s="522" t="s">
        <v>851</v>
      </c>
      <c r="F263" s="523">
        <v>15057.7</v>
      </c>
      <c r="G263" s="523">
        <v>14845.5</v>
      </c>
    </row>
    <row r="264" spans="5:7" x14ac:dyDescent="0.25">
      <c r="E264" s="522" t="s">
        <v>852</v>
      </c>
      <c r="F264" s="523">
        <v>15230.2</v>
      </c>
      <c r="G264" s="523">
        <v>14939</v>
      </c>
    </row>
    <row r="265" spans="5:7" x14ac:dyDescent="0.25">
      <c r="E265" s="522" t="s">
        <v>853</v>
      </c>
      <c r="F265" s="523">
        <v>15238.4</v>
      </c>
      <c r="G265" s="523">
        <v>14881.3</v>
      </c>
    </row>
    <row r="266" spans="5:7" x14ac:dyDescent="0.25">
      <c r="E266" s="522" t="s">
        <v>854</v>
      </c>
      <c r="F266" s="523">
        <v>15460.9</v>
      </c>
      <c r="G266" s="523">
        <v>14989.6</v>
      </c>
    </row>
    <row r="267" spans="5:7" x14ac:dyDescent="0.25">
      <c r="E267" s="522" t="s">
        <v>855</v>
      </c>
      <c r="F267" s="523">
        <v>15587.1</v>
      </c>
      <c r="G267" s="523">
        <v>15021.1</v>
      </c>
    </row>
    <row r="268" spans="5:7" x14ac:dyDescent="0.25">
      <c r="E268" s="522" t="s">
        <v>1082</v>
      </c>
      <c r="F268" s="523">
        <v>15785.3</v>
      </c>
      <c r="G268" s="523">
        <v>15190.3</v>
      </c>
    </row>
    <row r="269" spans="5:7" x14ac:dyDescent="0.25">
      <c r="E269" s="522" t="s">
        <v>1083</v>
      </c>
      <c r="F269" s="523">
        <v>15973.9</v>
      </c>
      <c r="G269" s="523">
        <v>15291</v>
      </c>
    </row>
    <row r="270" spans="5:7" x14ac:dyDescent="0.25">
      <c r="E270" s="522" t="s">
        <v>1084</v>
      </c>
      <c r="F270" s="523">
        <v>16121.9</v>
      </c>
      <c r="G270" s="523">
        <v>15362.4</v>
      </c>
    </row>
    <row r="271" spans="5:7" x14ac:dyDescent="0.25">
      <c r="E271" s="522" t="s">
        <v>1085</v>
      </c>
      <c r="F271" s="523">
        <v>16227.9</v>
      </c>
      <c r="G271" s="523">
        <v>15380.8</v>
      </c>
    </row>
    <row r="272" spans="5:7" x14ac:dyDescent="0.25">
      <c r="E272" s="522" t="s">
        <v>1770</v>
      </c>
      <c r="F272" s="523">
        <v>16297.3</v>
      </c>
      <c r="G272" s="523">
        <v>15384.3</v>
      </c>
    </row>
    <row r="273" spans="5:7" x14ac:dyDescent="0.25">
      <c r="E273" s="522" t="s">
        <v>1771</v>
      </c>
      <c r="F273" s="523">
        <v>16475.400000000001</v>
      </c>
      <c r="G273" s="523">
        <v>15491.9</v>
      </c>
    </row>
    <row r="274" spans="5:7" x14ac:dyDescent="0.25">
      <c r="E274" s="522" t="s">
        <v>1772</v>
      </c>
      <c r="F274" s="523">
        <v>16541.400000000001</v>
      </c>
      <c r="G274" s="523">
        <v>15521.6</v>
      </c>
    </row>
    <row r="275" spans="5:7" x14ac:dyDescent="0.25">
      <c r="E275" s="522" t="s">
        <v>1773</v>
      </c>
      <c r="F275" s="523">
        <v>16749.3</v>
      </c>
      <c r="G275" s="523">
        <v>15641.3</v>
      </c>
    </row>
    <row r="276" spans="5:7" x14ac:dyDescent="0.25">
      <c r="E276" s="522" t="s">
        <v>1774</v>
      </c>
      <c r="F276" s="523">
        <v>16999.900000000001</v>
      </c>
      <c r="G276" s="523">
        <v>15793.9</v>
      </c>
    </row>
    <row r="277" spans="5:7" x14ac:dyDescent="0.25">
      <c r="E277" s="522" t="s">
        <v>1775</v>
      </c>
      <c r="F277" s="523">
        <v>17025.2</v>
      </c>
      <c r="G277" s="523">
        <v>15747</v>
      </c>
    </row>
    <row r="278" spans="5:7" x14ac:dyDescent="0.25">
      <c r="E278" s="522" t="s">
        <v>1786</v>
      </c>
      <c r="F278" s="523">
        <v>17285.599999999999</v>
      </c>
      <c r="G278" s="523">
        <v>15900.8</v>
      </c>
    </row>
    <row r="279" spans="5:7" x14ac:dyDescent="0.25">
      <c r="E279" s="522" t="s">
        <v>1787</v>
      </c>
      <c r="F279" s="523">
        <v>17569.400000000001</v>
      </c>
      <c r="G279" s="523">
        <v>16094.5</v>
      </c>
    </row>
    <row r="280" spans="5:7" x14ac:dyDescent="0.25">
      <c r="E280" s="522" t="s">
        <v>1788</v>
      </c>
      <c r="F280" s="523">
        <v>17692.2</v>
      </c>
      <c r="G280" s="523">
        <v>16186.7</v>
      </c>
    </row>
    <row r="281" spans="5:7" x14ac:dyDescent="0.25">
      <c r="E281" s="522" t="s">
        <v>1789</v>
      </c>
      <c r="F281" s="523">
        <v>17783.599999999999</v>
      </c>
      <c r="G281" s="523">
        <v>16269</v>
      </c>
    </row>
    <row r="282" spans="5:7" x14ac:dyDescent="0.25">
      <c r="E282" s="522" t="s">
        <v>1790</v>
      </c>
      <c r="F282" s="523">
        <v>17998.3</v>
      </c>
      <c r="G282" s="523">
        <v>16374.2</v>
      </c>
    </row>
    <row r="283" spans="5:7" x14ac:dyDescent="0.25">
      <c r="E283" s="522" t="s">
        <v>1791</v>
      </c>
      <c r="F283" s="523">
        <v>18141.900000000001</v>
      </c>
      <c r="G283" s="523">
        <v>16454.900000000001</v>
      </c>
    </row>
    <row r="284" spans="5:7" x14ac:dyDescent="0.25">
      <c r="E284" s="522" t="s">
        <v>1792</v>
      </c>
      <c r="F284" s="523">
        <v>18222.8</v>
      </c>
      <c r="G284" s="523">
        <v>16490.7</v>
      </c>
    </row>
    <row r="285" spans="5:7" x14ac:dyDescent="0.25">
      <c r="E285" s="522" t="s">
        <v>1793</v>
      </c>
      <c r="F285" s="523">
        <v>18281.599999999999</v>
      </c>
      <c r="G285" s="523">
        <v>16525</v>
      </c>
    </row>
    <row r="286" spans="5:7" x14ac:dyDescent="0.25">
      <c r="E286" s="522" t="s">
        <v>1794</v>
      </c>
      <c r="F286" s="523">
        <v>18450.099999999999</v>
      </c>
      <c r="G286" s="523">
        <v>16583.099999999999</v>
      </c>
    </row>
    <row r="287" spans="5:7" x14ac:dyDescent="0.25">
      <c r="E287" s="522" t="s">
        <v>1795</v>
      </c>
      <c r="F287" s="523">
        <v>18675.3</v>
      </c>
      <c r="G287" s="523">
        <v>16727</v>
      </c>
    </row>
    <row r="288" spans="5:7" x14ac:dyDescent="0.25">
      <c r="E288" s="522" t="s">
        <v>1796</v>
      </c>
      <c r="F288" s="523">
        <v>18860.8</v>
      </c>
      <c r="G288" s="523">
        <v>16804.8</v>
      </c>
    </row>
  </sheetData>
  <mergeCells count="1">
    <mergeCell ref="H1:I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T79"/>
  <sheetViews>
    <sheetView workbookViewId="0">
      <selection activeCell="B13" sqref="B13"/>
    </sheetView>
  </sheetViews>
  <sheetFormatPr defaultColWidth="8.85546875" defaultRowHeight="15" x14ac:dyDescent="0.25"/>
  <cols>
    <col min="1" max="1" width="56.7109375" style="502" customWidth="1"/>
    <col min="2" max="4" width="22.140625" style="502" customWidth="1"/>
    <col min="5" max="5" width="26.85546875" style="502" customWidth="1"/>
    <col min="6" max="8" width="19.28515625" style="502" customWidth="1"/>
    <col min="9" max="9" width="50.140625" style="502" bestFit="1" customWidth="1"/>
    <col min="10" max="12" width="25.28515625" style="502" customWidth="1"/>
    <col min="13" max="13" width="50.140625" style="502" bestFit="1" customWidth="1"/>
    <col min="14" max="16" width="26.7109375" style="502" customWidth="1"/>
    <col min="17" max="17" width="54.5703125" style="502" bestFit="1" customWidth="1"/>
    <col min="18" max="18" width="28.28515625" style="502" customWidth="1"/>
    <col min="19" max="19" width="25.5703125" style="502" customWidth="1"/>
    <col min="20" max="20" width="16.7109375" style="502" customWidth="1"/>
    <col min="21" max="16384" width="8.85546875" style="502"/>
  </cols>
  <sheetData>
    <row r="1" spans="1:20" ht="18.75" x14ac:dyDescent="0.3">
      <c r="A1" s="501" t="s">
        <v>1102</v>
      </c>
    </row>
    <row r="2" spans="1:20" ht="18.75" x14ac:dyDescent="0.3">
      <c r="A2" s="503" t="s">
        <v>1782</v>
      </c>
    </row>
    <row r="4" spans="1:20" x14ac:dyDescent="0.25">
      <c r="A4" s="504" t="str">
        <f>HYPERLINK("http://www.eia.gov/totalenergy/data/monthly/dataunits.cfm","Note: Information about data precision.")</f>
        <v>Note: Information about data precision.</v>
      </c>
    </row>
    <row r="6" spans="1:20" x14ac:dyDescent="0.25">
      <c r="A6" s="502" t="s">
        <v>1783</v>
      </c>
    </row>
    <row r="7" spans="1:20" x14ac:dyDescent="0.25">
      <c r="A7" s="502" t="s">
        <v>1784</v>
      </c>
    </row>
    <row r="9" spans="1:20" ht="15.75" x14ac:dyDescent="0.25">
      <c r="A9" s="505" t="s">
        <v>1712</v>
      </c>
    </row>
    <row r="10" spans="1:20" x14ac:dyDescent="0.25">
      <c r="A10" s="502" t="s">
        <v>1799</v>
      </c>
    </row>
    <row r="11" spans="1:20" ht="39" x14ac:dyDescent="0.25">
      <c r="A11" s="506" t="s">
        <v>1713</v>
      </c>
      <c r="B11" s="508" t="s">
        <v>1714</v>
      </c>
      <c r="C11" s="508" t="s">
        <v>1117</v>
      </c>
      <c r="D11" s="508" t="s">
        <v>1118</v>
      </c>
      <c r="E11" s="508" t="s">
        <v>1119</v>
      </c>
      <c r="F11" s="508" t="s">
        <v>1715</v>
      </c>
      <c r="G11" s="508" t="s">
        <v>1660</v>
      </c>
      <c r="H11" s="508" t="s">
        <v>1661</v>
      </c>
      <c r="I11" s="508" t="s">
        <v>1662</v>
      </c>
      <c r="J11" s="508" t="s">
        <v>1716</v>
      </c>
      <c r="K11" s="508" t="s">
        <v>1675</v>
      </c>
      <c r="L11" s="508" t="s">
        <v>1676</v>
      </c>
      <c r="M11" s="508" t="s">
        <v>1677</v>
      </c>
      <c r="N11" s="508" t="s">
        <v>1717</v>
      </c>
      <c r="O11" s="508" t="s">
        <v>1685</v>
      </c>
      <c r="P11" s="508" t="s">
        <v>1686</v>
      </c>
      <c r="Q11" s="508" t="s">
        <v>1687</v>
      </c>
      <c r="R11" s="508" t="s">
        <v>1718</v>
      </c>
      <c r="S11" s="508" t="s">
        <v>1719</v>
      </c>
      <c r="T11" s="508" t="s">
        <v>1720</v>
      </c>
    </row>
    <row r="12" spans="1:20" x14ac:dyDescent="0.25">
      <c r="A12" s="506"/>
      <c r="B12" s="506" t="s">
        <v>1120</v>
      </c>
      <c r="C12" s="506"/>
      <c r="D12" s="506"/>
      <c r="E12" s="506" t="s">
        <v>1120</v>
      </c>
      <c r="F12" s="506" t="s">
        <v>1120</v>
      </c>
      <c r="G12" s="506"/>
      <c r="H12" s="506"/>
      <c r="I12" s="506" t="s">
        <v>1120</v>
      </c>
      <c r="J12" s="506" t="s">
        <v>1120</v>
      </c>
      <c r="K12" s="506"/>
      <c r="L12" s="506"/>
      <c r="M12" s="506" t="s">
        <v>1120</v>
      </c>
      <c r="N12" s="506" t="s">
        <v>1120</v>
      </c>
      <c r="O12" s="506"/>
      <c r="P12" s="506"/>
      <c r="Q12" s="506" t="s">
        <v>1120</v>
      </c>
      <c r="R12" s="506" t="s">
        <v>1120</v>
      </c>
      <c r="S12" s="506" t="s">
        <v>1120</v>
      </c>
      <c r="T12" s="506" t="s">
        <v>1120</v>
      </c>
    </row>
    <row r="13" spans="1:20" x14ac:dyDescent="0.25">
      <c r="A13" s="507">
        <v>1949</v>
      </c>
      <c r="B13" s="502">
        <v>4460.4340000000002</v>
      </c>
      <c r="C13" s="502">
        <v>227.89400000000001</v>
      </c>
      <c r="D13" s="502">
        <v>910.92200000000003</v>
      </c>
      <c r="E13" s="502">
        <v>5599.25</v>
      </c>
      <c r="F13" s="502">
        <v>2668.8690000000001</v>
      </c>
      <c r="G13" s="502">
        <v>200.10400000000001</v>
      </c>
      <c r="H13" s="502">
        <v>799.84299999999996</v>
      </c>
      <c r="I13" s="502">
        <v>3668.8159999999998</v>
      </c>
      <c r="J13" s="502">
        <v>12633.386</v>
      </c>
      <c r="K13" s="502">
        <v>418.28</v>
      </c>
      <c r="L13" s="502">
        <v>1671.92</v>
      </c>
      <c r="M13" s="502">
        <v>14723.587</v>
      </c>
      <c r="N13" s="502">
        <v>7879.509</v>
      </c>
      <c r="O13" s="502">
        <v>22.114000000000001</v>
      </c>
      <c r="P13" s="502">
        <v>88.391999999999996</v>
      </c>
      <c r="Q13" s="502">
        <v>7990.0150000000003</v>
      </c>
      <c r="R13" s="502">
        <v>4339.47</v>
      </c>
      <c r="S13" s="502">
        <v>-0.16500000000000001</v>
      </c>
      <c r="T13" s="502">
        <v>31981.503000000001</v>
      </c>
    </row>
    <row r="14" spans="1:20" x14ac:dyDescent="0.25">
      <c r="A14" s="507">
        <v>1950</v>
      </c>
      <c r="B14" s="502">
        <v>4829.3370000000004</v>
      </c>
      <c r="C14" s="502">
        <v>246.34800000000001</v>
      </c>
      <c r="D14" s="502">
        <v>912.86900000000003</v>
      </c>
      <c r="E14" s="502">
        <v>5988.5529999999999</v>
      </c>
      <c r="F14" s="502">
        <v>2834.0940000000001</v>
      </c>
      <c r="G14" s="502">
        <v>225.09399999999999</v>
      </c>
      <c r="H14" s="502">
        <v>834.11</v>
      </c>
      <c r="I14" s="502">
        <v>3893.2979999999998</v>
      </c>
      <c r="J14" s="502">
        <v>13889.626</v>
      </c>
      <c r="K14" s="502">
        <v>499.78500000000003</v>
      </c>
      <c r="L14" s="502">
        <v>1852.011</v>
      </c>
      <c r="M14" s="502">
        <v>16241.423000000001</v>
      </c>
      <c r="N14" s="502">
        <v>8383.4069999999992</v>
      </c>
      <c r="O14" s="502">
        <v>23.178000000000001</v>
      </c>
      <c r="P14" s="502">
        <v>85.888000000000005</v>
      </c>
      <c r="Q14" s="502">
        <v>8492.473</v>
      </c>
      <c r="R14" s="502">
        <v>4679.2830000000004</v>
      </c>
      <c r="S14" s="502">
        <v>2.1000000000000001E-2</v>
      </c>
      <c r="T14" s="502">
        <v>34615.767999999996</v>
      </c>
    </row>
    <row r="15" spans="1:20" x14ac:dyDescent="0.25">
      <c r="A15" s="507">
        <v>1951</v>
      </c>
      <c r="B15" s="502">
        <v>5104.4759999999997</v>
      </c>
      <c r="C15" s="502">
        <v>283.51299999999998</v>
      </c>
      <c r="D15" s="502">
        <v>992.20399999999995</v>
      </c>
      <c r="E15" s="502">
        <v>6380.1930000000002</v>
      </c>
      <c r="F15" s="502">
        <v>2737.6840000000002</v>
      </c>
      <c r="G15" s="502">
        <v>252.36</v>
      </c>
      <c r="H15" s="502">
        <v>883.18100000000004</v>
      </c>
      <c r="I15" s="502">
        <v>3873.2260000000001</v>
      </c>
      <c r="J15" s="502">
        <v>15127.368</v>
      </c>
      <c r="K15" s="502">
        <v>566.96500000000003</v>
      </c>
      <c r="L15" s="502">
        <v>1984.1980000000001</v>
      </c>
      <c r="M15" s="502">
        <v>17678.531999999999</v>
      </c>
      <c r="N15" s="502">
        <v>8933.4840000000004</v>
      </c>
      <c r="O15" s="502">
        <v>24.093</v>
      </c>
      <c r="P15" s="502">
        <v>84.316000000000003</v>
      </c>
      <c r="Q15" s="502">
        <v>9041.8919999999998</v>
      </c>
      <c r="R15" s="502">
        <v>5070.83</v>
      </c>
      <c r="S15" s="502">
        <v>0.188</v>
      </c>
      <c r="T15" s="502">
        <v>36974.03</v>
      </c>
    </row>
    <row r="16" spans="1:20" x14ac:dyDescent="0.25">
      <c r="A16" s="507">
        <v>1952</v>
      </c>
      <c r="B16" s="502">
        <v>5158.1930000000002</v>
      </c>
      <c r="C16" s="502">
        <v>319.17500000000001</v>
      </c>
      <c r="D16" s="502">
        <v>1082.875</v>
      </c>
      <c r="E16" s="502">
        <v>6560.2430000000004</v>
      </c>
      <c r="F16" s="502">
        <v>2672.9110000000001</v>
      </c>
      <c r="G16" s="502">
        <v>273.28699999999998</v>
      </c>
      <c r="H16" s="502">
        <v>927.18799999999999</v>
      </c>
      <c r="I16" s="502">
        <v>3873.3850000000002</v>
      </c>
      <c r="J16" s="502">
        <v>14671.564</v>
      </c>
      <c r="K16" s="502">
        <v>600.947</v>
      </c>
      <c r="L16" s="502">
        <v>2038.8510000000001</v>
      </c>
      <c r="M16" s="502">
        <v>17311.362000000001</v>
      </c>
      <c r="N16" s="502">
        <v>8906.8909999999996</v>
      </c>
      <c r="O16" s="502">
        <v>21.823</v>
      </c>
      <c r="P16" s="502">
        <v>74.037999999999997</v>
      </c>
      <c r="Q16" s="502">
        <v>9002.7520000000004</v>
      </c>
      <c r="R16" s="502">
        <v>5338.183</v>
      </c>
      <c r="S16" s="502">
        <v>8.2000000000000003E-2</v>
      </c>
      <c r="T16" s="502">
        <v>36747.824999999997</v>
      </c>
    </row>
    <row r="17" spans="1:20" x14ac:dyDescent="0.25">
      <c r="A17" s="507">
        <v>1953</v>
      </c>
      <c r="B17" s="502">
        <v>5052.5150000000003</v>
      </c>
      <c r="C17" s="502">
        <v>355.34699999999998</v>
      </c>
      <c r="D17" s="502">
        <v>1150.886</v>
      </c>
      <c r="E17" s="502">
        <v>6558.7479999999996</v>
      </c>
      <c r="F17" s="502">
        <v>2512.3760000000002</v>
      </c>
      <c r="G17" s="502">
        <v>296.928</v>
      </c>
      <c r="H17" s="502">
        <v>961.67899999999997</v>
      </c>
      <c r="I17" s="502">
        <v>3770.982</v>
      </c>
      <c r="J17" s="502">
        <v>15339.206</v>
      </c>
      <c r="K17" s="502">
        <v>677.68499999999995</v>
      </c>
      <c r="L17" s="502">
        <v>2194.864</v>
      </c>
      <c r="M17" s="502">
        <v>18211.754000000001</v>
      </c>
      <c r="N17" s="502">
        <v>9030.0550000000003</v>
      </c>
      <c r="O17" s="502">
        <v>21.931999999999999</v>
      </c>
      <c r="P17" s="502">
        <v>71.034000000000006</v>
      </c>
      <c r="Q17" s="502">
        <v>9123.0220000000008</v>
      </c>
      <c r="R17" s="502">
        <v>5730.3549999999996</v>
      </c>
      <c r="S17" s="502">
        <v>-3.9E-2</v>
      </c>
      <c r="T17" s="502">
        <v>37664.468000000001</v>
      </c>
    </row>
    <row r="18" spans="1:20" x14ac:dyDescent="0.25">
      <c r="A18" s="507">
        <v>1954</v>
      </c>
      <c r="B18" s="502">
        <v>5262.3069999999998</v>
      </c>
      <c r="C18" s="502">
        <v>396.57100000000003</v>
      </c>
      <c r="D18" s="502">
        <v>1187.18</v>
      </c>
      <c r="E18" s="502">
        <v>6846.058</v>
      </c>
      <c r="F18" s="502">
        <v>2457.578</v>
      </c>
      <c r="G18" s="502">
        <v>319.346</v>
      </c>
      <c r="H18" s="502">
        <v>955.99800000000005</v>
      </c>
      <c r="I18" s="502">
        <v>3732.9209999999998</v>
      </c>
      <c r="J18" s="502">
        <v>14317.111000000001</v>
      </c>
      <c r="K18" s="502">
        <v>711.28200000000004</v>
      </c>
      <c r="L18" s="502">
        <v>2129.3029999999999</v>
      </c>
      <c r="M18" s="502">
        <v>17157.695</v>
      </c>
      <c r="N18" s="502">
        <v>8822.5509999999995</v>
      </c>
      <c r="O18" s="502">
        <v>20.047999999999998</v>
      </c>
      <c r="P18" s="502">
        <v>60.017000000000003</v>
      </c>
      <c r="Q18" s="502">
        <v>8902.6170000000002</v>
      </c>
      <c r="R18" s="502">
        <v>5779.7449999999999</v>
      </c>
      <c r="S18" s="502">
        <v>9.0999999999999998E-2</v>
      </c>
      <c r="T18" s="502">
        <v>36639.381999999998</v>
      </c>
    </row>
    <row r="19" spans="1:20" x14ac:dyDescent="0.25">
      <c r="A19" s="507">
        <v>1955</v>
      </c>
      <c r="B19" s="502">
        <v>5607.8119999999999</v>
      </c>
      <c r="C19" s="502">
        <v>438.10300000000001</v>
      </c>
      <c r="D19" s="502">
        <v>1232.0730000000001</v>
      </c>
      <c r="E19" s="502">
        <v>7277.9880000000003</v>
      </c>
      <c r="F19" s="502">
        <v>2561.252</v>
      </c>
      <c r="G19" s="502">
        <v>349.89100000000002</v>
      </c>
      <c r="H19" s="502">
        <v>983.99699999999996</v>
      </c>
      <c r="I19" s="502">
        <v>3895.14</v>
      </c>
      <c r="J19" s="502">
        <v>16102.98</v>
      </c>
      <c r="K19" s="502">
        <v>887.03300000000002</v>
      </c>
      <c r="L19" s="502">
        <v>2494.5949999999998</v>
      </c>
      <c r="M19" s="502">
        <v>19484.608</v>
      </c>
      <c r="N19" s="502">
        <v>9474.4259999999995</v>
      </c>
      <c r="O19" s="502">
        <v>19.876999999999999</v>
      </c>
      <c r="P19" s="502">
        <v>55.901000000000003</v>
      </c>
      <c r="Q19" s="502">
        <v>9550.2049999999999</v>
      </c>
      <c r="R19" s="502">
        <v>6461.4709999999995</v>
      </c>
      <c r="S19" s="502">
        <v>0.03</v>
      </c>
      <c r="T19" s="502">
        <v>40207.970999999998</v>
      </c>
    </row>
    <row r="20" spans="1:20" x14ac:dyDescent="0.25">
      <c r="A20" s="507">
        <v>1956</v>
      </c>
      <c r="B20" s="502">
        <v>5839.3829999999998</v>
      </c>
      <c r="C20" s="502">
        <v>489.54199999999997</v>
      </c>
      <c r="D20" s="502">
        <v>1333.8</v>
      </c>
      <c r="E20" s="502">
        <v>7662.7250000000004</v>
      </c>
      <c r="F20" s="502">
        <v>2606.8539999999998</v>
      </c>
      <c r="G20" s="502">
        <v>380.17700000000002</v>
      </c>
      <c r="H20" s="502">
        <v>1035.828</v>
      </c>
      <c r="I20" s="502">
        <v>4022.8589999999999</v>
      </c>
      <c r="J20" s="502">
        <v>16575.573</v>
      </c>
      <c r="K20" s="502">
        <v>975.65300000000002</v>
      </c>
      <c r="L20" s="502">
        <v>2658.2530000000002</v>
      </c>
      <c r="M20" s="502">
        <v>20209.478999999999</v>
      </c>
      <c r="N20" s="502">
        <v>9790.32</v>
      </c>
      <c r="O20" s="502">
        <v>18.536999999999999</v>
      </c>
      <c r="P20" s="502">
        <v>50.506</v>
      </c>
      <c r="Q20" s="502">
        <v>9859.3639999999996</v>
      </c>
      <c r="R20" s="502">
        <v>6942.2960000000003</v>
      </c>
      <c r="S20" s="502">
        <v>-0.17399999999999999</v>
      </c>
      <c r="T20" s="502">
        <v>41754.252</v>
      </c>
    </row>
    <row r="21" spans="1:20" x14ac:dyDescent="0.25">
      <c r="A21" s="507">
        <v>1957</v>
      </c>
      <c r="B21" s="502">
        <v>5743.9</v>
      </c>
      <c r="C21" s="502">
        <v>534.74</v>
      </c>
      <c r="D21" s="502">
        <v>1433.36</v>
      </c>
      <c r="E21" s="502">
        <v>7712</v>
      </c>
      <c r="F21" s="502">
        <v>2449.2910000000002</v>
      </c>
      <c r="G21" s="502">
        <v>410.67899999999997</v>
      </c>
      <c r="H21" s="502">
        <v>1100.817</v>
      </c>
      <c r="I21" s="502">
        <v>3960.7869999999998</v>
      </c>
      <c r="J21" s="502">
        <v>16526.394</v>
      </c>
      <c r="K21" s="502">
        <v>1003.093</v>
      </c>
      <c r="L21" s="502">
        <v>2688.7710000000002</v>
      </c>
      <c r="M21" s="502">
        <v>20218.258000000002</v>
      </c>
      <c r="N21" s="502">
        <v>9836.6939999999995</v>
      </c>
      <c r="O21" s="502">
        <v>16.187000000000001</v>
      </c>
      <c r="P21" s="502">
        <v>43.387999999999998</v>
      </c>
      <c r="Q21" s="502">
        <v>9896.2690000000002</v>
      </c>
      <c r="R21" s="502">
        <v>7231.0349999999999</v>
      </c>
      <c r="S21" s="502">
        <v>-0.128</v>
      </c>
      <c r="T21" s="502">
        <v>41787.186000000002</v>
      </c>
    </row>
    <row r="22" spans="1:20" x14ac:dyDescent="0.25">
      <c r="A22" s="507">
        <v>1958</v>
      </c>
      <c r="B22" s="502">
        <v>6125.37</v>
      </c>
      <c r="C22" s="502">
        <v>578.30799999999999</v>
      </c>
      <c r="D22" s="502">
        <v>1496.9960000000001</v>
      </c>
      <c r="E22" s="502">
        <v>8200.6740000000009</v>
      </c>
      <c r="F22" s="502">
        <v>2557.2049999999999</v>
      </c>
      <c r="G22" s="502">
        <v>435.25599999999997</v>
      </c>
      <c r="H22" s="502">
        <v>1126.6949999999999</v>
      </c>
      <c r="I22" s="502">
        <v>4119.1559999999999</v>
      </c>
      <c r="J22" s="502">
        <v>15812.501</v>
      </c>
      <c r="K22" s="502">
        <v>977.70799999999997</v>
      </c>
      <c r="L22" s="502">
        <v>2530.8780000000002</v>
      </c>
      <c r="M22" s="502">
        <v>19321.087</v>
      </c>
      <c r="N22" s="502">
        <v>9952.0049999999992</v>
      </c>
      <c r="O22" s="502">
        <v>14.516999999999999</v>
      </c>
      <c r="P22" s="502">
        <v>37.579000000000001</v>
      </c>
      <c r="Q22" s="502">
        <v>10004.101000000001</v>
      </c>
      <c r="R22" s="502">
        <v>7197.9359999999997</v>
      </c>
      <c r="S22" s="502">
        <v>1.0999999999999999E-2</v>
      </c>
      <c r="T22" s="502">
        <v>41645.027999999998</v>
      </c>
    </row>
    <row r="23" spans="1:20" x14ac:dyDescent="0.25">
      <c r="A23" s="507">
        <v>1959</v>
      </c>
      <c r="B23" s="502">
        <v>6188.3109999999997</v>
      </c>
      <c r="C23" s="502">
        <v>629.66399999999999</v>
      </c>
      <c r="D23" s="502">
        <v>1593.8910000000001</v>
      </c>
      <c r="E23" s="502">
        <v>8411.866</v>
      </c>
      <c r="F23" s="502">
        <v>2649.39</v>
      </c>
      <c r="G23" s="502">
        <v>487.86</v>
      </c>
      <c r="H23" s="502">
        <v>1234.9359999999999</v>
      </c>
      <c r="I23" s="502">
        <v>4372.1859999999997</v>
      </c>
      <c r="J23" s="502">
        <v>16536.172999999999</v>
      </c>
      <c r="K23" s="502">
        <v>1075.239</v>
      </c>
      <c r="L23" s="502">
        <v>2721.7890000000002</v>
      </c>
      <c r="M23" s="502">
        <v>20333.201000000001</v>
      </c>
      <c r="N23" s="502">
        <v>10297.614</v>
      </c>
      <c r="O23" s="502">
        <v>14.417999999999999</v>
      </c>
      <c r="P23" s="502">
        <v>36.497999999999998</v>
      </c>
      <c r="Q23" s="502">
        <v>10348.530000000001</v>
      </c>
      <c r="R23" s="502">
        <v>7794.2950000000001</v>
      </c>
      <c r="S23" s="502">
        <v>-6.0999999999999999E-2</v>
      </c>
      <c r="T23" s="502">
        <v>43465.722000000002</v>
      </c>
    </row>
    <row r="24" spans="1:20" x14ac:dyDescent="0.25">
      <c r="A24" s="507">
        <v>1960</v>
      </c>
      <c r="B24" s="502">
        <v>6650.835</v>
      </c>
      <c r="C24" s="502">
        <v>687.39300000000003</v>
      </c>
      <c r="D24" s="502">
        <v>1701.19</v>
      </c>
      <c r="E24" s="502">
        <v>9039.4179999999997</v>
      </c>
      <c r="F24" s="502">
        <v>2722.5650000000001</v>
      </c>
      <c r="G24" s="502">
        <v>542.99900000000002</v>
      </c>
      <c r="H24" s="502">
        <v>1343.837</v>
      </c>
      <c r="I24" s="502">
        <v>4609.3999999999996</v>
      </c>
      <c r="J24" s="502">
        <v>16995.524000000001</v>
      </c>
      <c r="K24" s="502">
        <v>1106.8589999999999</v>
      </c>
      <c r="L24" s="502">
        <v>2739.3040000000001</v>
      </c>
      <c r="M24" s="502">
        <v>20841.687000000002</v>
      </c>
      <c r="N24" s="502">
        <v>10559.596</v>
      </c>
      <c r="O24" s="502">
        <v>10.46</v>
      </c>
      <c r="P24" s="502">
        <v>25.887</v>
      </c>
      <c r="Q24" s="502">
        <v>10595.942999999999</v>
      </c>
      <c r="R24" s="502">
        <v>8157.9290000000001</v>
      </c>
      <c r="S24" s="502">
        <v>7.0000000000000001E-3</v>
      </c>
      <c r="T24" s="502">
        <v>45086.455000000002</v>
      </c>
    </row>
    <row r="25" spans="1:20" x14ac:dyDescent="0.25">
      <c r="A25" s="507">
        <v>1961</v>
      </c>
      <c r="B25" s="502">
        <v>6775.61</v>
      </c>
      <c r="C25" s="502">
        <v>731.68600000000004</v>
      </c>
      <c r="D25" s="502">
        <v>1778.7280000000001</v>
      </c>
      <c r="E25" s="502">
        <v>9286.0239999999994</v>
      </c>
      <c r="F25" s="502">
        <v>2764.9859999999999</v>
      </c>
      <c r="G25" s="502">
        <v>572.04200000000003</v>
      </c>
      <c r="H25" s="502">
        <v>1390.635</v>
      </c>
      <c r="I25" s="502">
        <v>4727.6629999999996</v>
      </c>
      <c r="J25" s="502">
        <v>17012.050999999999</v>
      </c>
      <c r="K25" s="502">
        <v>1149.25</v>
      </c>
      <c r="L25" s="502">
        <v>2793.8270000000002</v>
      </c>
      <c r="M25" s="502">
        <v>20955.128000000001</v>
      </c>
      <c r="N25" s="502">
        <v>10733.732</v>
      </c>
      <c r="O25" s="502">
        <v>10.316000000000001</v>
      </c>
      <c r="P25" s="502">
        <v>25.077999999999999</v>
      </c>
      <c r="Q25" s="502">
        <v>10769.126</v>
      </c>
      <c r="R25" s="502">
        <v>8451.5609999999997</v>
      </c>
      <c r="S25" s="502">
        <v>-0.10299999999999999</v>
      </c>
      <c r="T25" s="502">
        <v>45737.837</v>
      </c>
    </row>
    <row r="26" spans="1:20" x14ac:dyDescent="0.25">
      <c r="A26" s="507">
        <v>1962</v>
      </c>
      <c r="B26" s="502">
        <v>7079.7110000000002</v>
      </c>
      <c r="C26" s="502">
        <v>794.32</v>
      </c>
      <c r="D26" s="502">
        <v>1908.3889999999999</v>
      </c>
      <c r="E26" s="502">
        <v>9782.42</v>
      </c>
      <c r="F26" s="502">
        <v>2923.873</v>
      </c>
      <c r="G26" s="502">
        <v>620.86300000000006</v>
      </c>
      <c r="H26" s="502">
        <v>1491.65</v>
      </c>
      <c r="I26" s="502">
        <v>5036.3860000000004</v>
      </c>
      <c r="J26" s="502">
        <v>17610.476999999999</v>
      </c>
      <c r="K26" s="502">
        <v>1227.8209999999999</v>
      </c>
      <c r="L26" s="502">
        <v>2949.893</v>
      </c>
      <c r="M26" s="502">
        <v>21788.191999999999</v>
      </c>
      <c r="N26" s="502">
        <v>11184.888999999999</v>
      </c>
      <c r="O26" s="502">
        <v>10.167</v>
      </c>
      <c r="P26" s="502">
        <v>24.425999999999998</v>
      </c>
      <c r="Q26" s="502">
        <v>11219.481</v>
      </c>
      <c r="R26" s="502">
        <v>9027.5280000000002</v>
      </c>
      <c r="S26" s="502">
        <v>-4.2000000000000003E-2</v>
      </c>
      <c r="T26" s="502">
        <v>47826.436999999998</v>
      </c>
    </row>
    <row r="27" spans="1:20" x14ac:dyDescent="0.25">
      <c r="A27" s="507">
        <v>1963</v>
      </c>
      <c r="B27" s="502">
        <v>7089.8130000000001</v>
      </c>
      <c r="C27" s="502">
        <v>855.56799999999998</v>
      </c>
      <c r="D27" s="502">
        <v>2043.0989999999999</v>
      </c>
      <c r="E27" s="502">
        <v>9988.4789999999994</v>
      </c>
      <c r="F27" s="502">
        <v>2921.18</v>
      </c>
      <c r="G27" s="502">
        <v>687.56299999999999</v>
      </c>
      <c r="H27" s="502">
        <v>1641.903</v>
      </c>
      <c r="I27" s="502">
        <v>5250.6459999999997</v>
      </c>
      <c r="J27" s="502">
        <v>18388.154999999999</v>
      </c>
      <c r="K27" s="502">
        <v>1287.79</v>
      </c>
      <c r="L27" s="502">
        <v>3075.2460000000001</v>
      </c>
      <c r="M27" s="502">
        <v>22751.19</v>
      </c>
      <c r="N27" s="502">
        <v>11620.029</v>
      </c>
      <c r="O27" s="502">
        <v>9.9550000000000001</v>
      </c>
      <c r="P27" s="502">
        <v>23.771999999999998</v>
      </c>
      <c r="Q27" s="502">
        <v>11653.754999999999</v>
      </c>
      <c r="R27" s="502">
        <v>9624.8950000000004</v>
      </c>
      <c r="S27" s="502">
        <v>0.124</v>
      </c>
      <c r="T27" s="502">
        <v>49644.195</v>
      </c>
    </row>
    <row r="28" spans="1:20" x14ac:dyDescent="0.25">
      <c r="A28" s="507">
        <v>1964</v>
      </c>
      <c r="B28" s="502">
        <v>7111.7510000000002</v>
      </c>
      <c r="C28" s="502">
        <v>927.52499999999998</v>
      </c>
      <c r="D28" s="502">
        <v>2201.2979999999998</v>
      </c>
      <c r="E28" s="502">
        <v>10240.574000000001</v>
      </c>
      <c r="F28" s="502">
        <v>2977.2040000000002</v>
      </c>
      <c r="G28" s="502">
        <v>737.79</v>
      </c>
      <c r="H28" s="502">
        <v>1750.999</v>
      </c>
      <c r="I28" s="502">
        <v>5465.9930000000004</v>
      </c>
      <c r="J28" s="502">
        <v>19449.358</v>
      </c>
      <c r="K28" s="502">
        <v>1382.027</v>
      </c>
      <c r="L28" s="502">
        <v>3279.9690000000001</v>
      </c>
      <c r="M28" s="502">
        <v>24111.353999999999</v>
      </c>
      <c r="N28" s="502">
        <v>11963.237999999999</v>
      </c>
      <c r="O28" s="502">
        <v>10.010999999999999</v>
      </c>
      <c r="P28" s="502">
        <v>23.757999999999999</v>
      </c>
      <c r="Q28" s="502">
        <v>11997.007</v>
      </c>
      <c r="R28" s="502">
        <v>10313.377</v>
      </c>
      <c r="S28" s="502">
        <v>-0.14000000000000001</v>
      </c>
      <c r="T28" s="502">
        <v>51814.788</v>
      </c>
    </row>
    <row r="29" spans="1:20" x14ac:dyDescent="0.25">
      <c r="A29" s="507">
        <v>1965</v>
      </c>
      <c r="B29" s="502">
        <v>7279.4219999999996</v>
      </c>
      <c r="C29" s="502">
        <v>992.93499999999995</v>
      </c>
      <c r="D29" s="502">
        <v>2367.029</v>
      </c>
      <c r="E29" s="502">
        <v>10639.387000000001</v>
      </c>
      <c r="F29" s="502">
        <v>3176.893</v>
      </c>
      <c r="G29" s="502">
        <v>788.60299999999995</v>
      </c>
      <c r="H29" s="502">
        <v>1879.9269999999999</v>
      </c>
      <c r="I29" s="502">
        <v>5845.4229999999998</v>
      </c>
      <c r="J29" s="502">
        <v>20147.629000000001</v>
      </c>
      <c r="K29" s="502">
        <v>1462.817</v>
      </c>
      <c r="L29" s="502">
        <v>3487.1680000000001</v>
      </c>
      <c r="M29" s="502">
        <v>25097.614000000001</v>
      </c>
      <c r="N29" s="502">
        <v>12398.707</v>
      </c>
      <c r="O29" s="502">
        <v>9.9740000000000002</v>
      </c>
      <c r="P29" s="502">
        <v>23.776</v>
      </c>
      <c r="Q29" s="502">
        <v>12432.456</v>
      </c>
      <c r="R29" s="502">
        <v>11012.228999999999</v>
      </c>
      <c r="S29" s="502">
        <v>0.121</v>
      </c>
      <c r="T29" s="502">
        <v>54015.000999999997</v>
      </c>
    </row>
    <row r="30" spans="1:20" x14ac:dyDescent="0.25">
      <c r="A30" s="507">
        <v>1966</v>
      </c>
      <c r="B30" s="502">
        <v>7500.3860000000004</v>
      </c>
      <c r="C30" s="502">
        <v>1081.223</v>
      </c>
      <c r="D30" s="502">
        <v>2587.0210000000002</v>
      </c>
      <c r="E30" s="502">
        <v>11168.63</v>
      </c>
      <c r="F30" s="502">
        <v>3408.944</v>
      </c>
      <c r="G30" s="502">
        <v>859.23299999999995</v>
      </c>
      <c r="H30" s="502">
        <v>2055.87</v>
      </c>
      <c r="I30" s="502">
        <v>6324.0469999999996</v>
      </c>
      <c r="J30" s="502">
        <v>21055.031999999999</v>
      </c>
      <c r="K30" s="502">
        <v>1581.8150000000001</v>
      </c>
      <c r="L30" s="502">
        <v>3784.7759999999998</v>
      </c>
      <c r="M30" s="502">
        <v>26421.623</v>
      </c>
      <c r="N30" s="502">
        <v>13067.522000000001</v>
      </c>
      <c r="O30" s="502">
        <v>9.6419999999999995</v>
      </c>
      <c r="P30" s="502">
        <v>23.07</v>
      </c>
      <c r="Q30" s="502">
        <v>13100.235000000001</v>
      </c>
      <c r="R30" s="502">
        <v>11982.651</v>
      </c>
      <c r="S30" s="502">
        <v>-0.20300000000000001</v>
      </c>
      <c r="T30" s="502">
        <v>57014.332000000002</v>
      </c>
    </row>
    <row r="31" spans="1:20" x14ac:dyDescent="0.25">
      <c r="A31" s="507">
        <v>1967</v>
      </c>
      <c r="B31" s="502">
        <v>7711.36</v>
      </c>
      <c r="C31" s="502">
        <v>1160.4690000000001</v>
      </c>
      <c r="D31" s="502">
        <v>2767.4459999999999</v>
      </c>
      <c r="E31" s="502">
        <v>11639.275</v>
      </c>
      <c r="F31" s="502">
        <v>3767.6930000000002</v>
      </c>
      <c r="G31" s="502">
        <v>925.178</v>
      </c>
      <c r="H31" s="502">
        <v>2206.3339999999998</v>
      </c>
      <c r="I31" s="502">
        <v>6899.2049999999999</v>
      </c>
      <c r="J31" s="502">
        <v>21012.944</v>
      </c>
      <c r="K31" s="502">
        <v>1654.8720000000001</v>
      </c>
      <c r="L31" s="502">
        <v>3946.482</v>
      </c>
      <c r="M31" s="502">
        <v>26614.297999999999</v>
      </c>
      <c r="N31" s="502">
        <v>13718.194</v>
      </c>
      <c r="O31" s="502">
        <v>10.01</v>
      </c>
      <c r="P31" s="502">
        <v>23.872</v>
      </c>
      <c r="Q31" s="502">
        <v>13752.075999999999</v>
      </c>
      <c r="R31" s="502">
        <v>12694.663</v>
      </c>
      <c r="S31" s="502">
        <v>-0.33300000000000002</v>
      </c>
      <c r="T31" s="502">
        <v>58904.521000000001</v>
      </c>
    </row>
    <row r="32" spans="1:20" x14ac:dyDescent="0.25">
      <c r="A32" s="507">
        <v>1968</v>
      </c>
      <c r="B32" s="502">
        <v>7932.7449999999999</v>
      </c>
      <c r="C32" s="502">
        <v>1301.9159999999999</v>
      </c>
      <c r="D32" s="502">
        <v>3101.6289999999999</v>
      </c>
      <c r="E32" s="502">
        <v>12336.29</v>
      </c>
      <c r="F32" s="502">
        <v>3899.46</v>
      </c>
      <c r="G32" s="502">
        <v>1013.9589999999999</v>
      </c>
      <c r="H32" s="502">
        <v>2415.6120000000001</v>
      </c>
      <c r="I32" s="502">
        <v>7329.0320000000002</v>
      </c>
      <c r="J32" s="502">
        <v>21868.985000000001</v>
      </c>
      <c r="K32" s="502">
        <v>1778.105</v>
      </c>
      <c r="L32" s="502">
        <v>4236.0810000000001</v>
      </c>
      <c r="M32" s="502">
        <v>27883.170999999998</v>
      </c>
      <c r="N32" s="502">
        <v>14831.225</v>
      </c>
      <c r="O32" s="502">
        <v>10.215</v>
      </c>
      <c r="P32" s="502">
        <v>24.335000000000001</v>
      </c>
      <c r="Q32" s="502">
        <v>14865.775</v>
      </c>
      <c r="R32" s="502">
        <v>13881.852999999999</v>
      </c>
      <c r="S32" s="502">
        <v>0.23799999999999999</v>
      </c>
      <c r="T32" s="502">
        <v>62414.506999999998</v>
      </c>
    </row>
    <row r="33" spans="1:20" x14ac:dyDescent="0.25">
      <c r="A33" s="507">
        <v>1969</v>
      </c>
      <c r="B33" s="502">
        <v>8242.7970000000005</v>
      </c>
      <c r="C33" s="502">
        <v>1456.0239999999999</v>
      </c>
      <c r="D33" s="502">
        <v>3470.335</v>
      </c>
      <c r="E33" s="502">
        <v>13169.156000000001</v>
      </c>
      <c r="F33" s="502">
        <v>4085.279</v>
      </c>
      <c r="G33" s="502">
        <v>1107.7329999999999</v>
      </c>
      <c r="H33" s="502">
        <v>2640.2069999999999</v>
      </c>
      <c r="I33" s="502">
        <v>7833.2190000000001</v>
      </c>
      <c r="J33" s="502">
        <v>22647.702000000001</v>
      </c>
      <c r="K33" s="502">
        <v>1908.623</v>
      </c>
      <c r="L33" s="502">
        <v>4549.0749999999998</v>
      </c>
      <c r="M33" s="502">
        <v>29105.4</v>
      </c>
      <c r="N33" s="502">
        <v>15471.249</v>
      </c>
      <c r="O33" s="502">
        <v>10.42</v>
      </c>
      <c r="P33" s="502">
        <v>24.835999999999999</v>
      </c>
      <c r="Q33" s="502">
        <v>15506.505999999999</v>
      </c>
      <c r="R33" s="502">
        <v>15167.253000000001</v>
      </c>
      <c r="S33" s="502">
        <v>-0.26</v>
      </c>
      <c r="T33" s="502">
        <v>65614.02</v>
      </c>
    </row>
    <row r="34" spans="1:20" x14ac:dyDescent="0.25">
      <c r="A34" s="507">
        <v>1970</v>
      </c>
      <c r="B34" s="502">
        <v>8322.4060000000009</v>
      </c>
      <c r="C34" s="502">
        <v>1590.9829999999999</v>
      </c>
      <c r="D34" s="502">
        <v>3852.3690000000001</v>
      </c>
      <c r="E34" s="502">
        <v>13765.758</v>
      </c>
      <c r="F34" s="502">
        <v>4236.6660000000002</v>
      </c>
      <c r="G34" s="502">
        <v>1201.163</v>
      </c>
      <c r="H34" s="502">
        <v>2908.4659999999999</v>
      </c>
      <c r="I34" s="502">
        <v>8346.2950000000001</v>
      </c>
      <c r="J34" s="502">
        <v>22963.9</v>
      </c>
      <c r="K34" s="502">
        <v>1947.7550000000001</v>
      </c>
      <c r="L34" s="502">
        <v>4716.2460000000001</v>
      </c>
      <c r="M34" s="502">
        <v>29627.901000000002</v>
      </c>
      <c r="N34" s="502">
        <v>16061.89</v>
      </c>
      <c r="O34" s="502">
        <v>10.627000000000001</v>
      </c>
      <c r="P34" s="502">
        <v>25.731000000000002</v>
      </c>
      <c r="Q34" s="502">
        <v>16098.249</v>
      </c>
      <c r="R34" s="502">
        <v>16253.34</v>
      </c>
      <c r="S34" s="502">
        <v>0.123</v>
      </c>
      <c r="T34" s="502">
        <v>67838.324999999997</v>
      </c>
    </row>
    <row r="35" spans="1:20" x14ac:dyDescent="0.25">
      <c r="A35" s="507">
        <v>1971</v>
      </c>
      <c r="B35" s="502">
        <v>8427.4509999999991</v>
      </c>
      <c r="C35" s="502">
        <v>1704.403</v>
      </c>
      <c r="D35" s="502">
        <v>4114.3459999999995</v>
      </c>
      <c r="E35" s="502">
        <v>14246.2</v>
      </c>
      <c r="F35" s="502">
        <v>4323.7529999999997</v>
      </c>
      <c r="G35" s="502">
        <v>1288.009</v>
      </c>
      <c r="H35" s="502">
        <v>3109.1909999999998</v>
      </c>
      <c r="I35" s="502">
        <v>8720.9539999999997</v>
      </c>
      <c r="J35" s="502">
        <v>22719.815999999999</v>
      </c>
      <c r="K35" s="502">
        <v>2011.1969999999999</v>
      </c>
      <c r="L35" s="502">
        <v>4854.93</v>
      </c>
      <c r="M35" s="502">
        <v>29585.942999999999</v>
      </c>
      <c r="N35" s="502">
        <v>16694.334999999999</v>
      </c>
      <c r="O35" s="502">
        <v>10.462</v>
      </c>
      <c r="P35" s="502">
        <v>25.256</v>
      </c>
      <c r="Q35" s="502">
        <v>16730.053</v>
      </c>
      <c r="R35" s="502">
        <v>17117.794999999998</v>
      </c>
      <c r="S35" s="502">
        <v>-0.307</v>
      </c>
      <c r="T35" s="502">
        <v>69282.842999999993</v>
      </c>
    </row>
    <row r="36" spans="1:20" x14ac:dyDescent="0.25">
      <c r="A36" s="507">
        <v>1972</v>
      </c>
      <c r="B36" s="502">
        <v>8627.3790000000008</v>
      </c>
      <c r="C36" s="502">
        <v>1837.7349999999999</v>
      </c>
      <c r="D36" s="502">
        <v>4391.9319999999998</v>
      </c>
      <c r="E36" s="502">
        <v>14857.045</v>
      </c>
      <c r="F36" s="502">
        <v>4411.9610000000002</v>
      </c>
      <c r="G36" s="502">
        <v>1407.566</v>
      </c>
      <c r="H36" s="502">
        <v>3363.8890000000001</v>
      </c>
      <c r="I36" s="502">
        <v>9183.4159999999993</v>
      </c>
      <c r="J36" s="502">
        <v>23516.505000000001</v>
      </c>
      <c r="K36" s="502">
        <v>2187.0169999999998</v>
      </c>
      <c r="L36" s="502">
        <v>5226.6679999999997</v>
      </c>
      <c r="M36" s="502">
        <v>30930.188999999998</v>
      </c>
      <c r="N36" s="502">
        <v>17682.134999999998</v>
      </c>
      <c r="O36" s="502">
        <v>10.371</v>
      </c>
      <c r="P36" s="502">
        <v>24.785</v>
      </c>
      <c r="Q36" s="502">
        <v>17717.291000000001</v>
      </c>
      <c r="R36" s="502">
        <v>18449.960999999999</v>
      </c>
      <c r="S36" s="502">
        <v>-7.4999999999999997E-2</v>
      </c>
      <c r="T36" s="502">
        <v>72687.866999999998</v>
      </c>
    </row>
    <row r="37" spans="1:20" x14ac:dyDescent="0.25">
      <c r="A37" s="507">
        <v>1973</v>
      </c>
      <c r="B37" s="502">
        <v>8225.3080000000009</v>
      </c>
      <c r="C37" s="502">
        <v>1976.337</v>
      </c>
      <c r="D37" s="502">
        <v>4695.7060000000001</v>
      </c>
      <c r="E37" s="502">
        <v>14897.351000000001</v>
      </c>
      <c r="F37" s="502">
        <v>4422.7929999999997</v>
      </c>
      <c r="G37" s="502">
        <v>1516.653</v>
      </c>
      <c r="H37" s="502">
        <v>3603.511</v>
      </c>
      <c r="I37" s="502">
        <v>9542.9570000000003</v>
      </c>
      <c r="J37" s="502">
        <v>24720.398000000001</v>
      </c>
      <c r="K37" s="502">
        <v>2340.9229999999998</v>
      </c>
      <c r="L37" s="502">
        <v>5561.9470000000001</v>
      </c>
      <c r="M37" s="502">
        <v>32623.268</v>
      </c>
      <c r="N37" s="502">
        <v>18577.223999999998</v>
      </c>
      <c r="O37" s="502">
        <v>10.532</v>
      </c>
      <c r="P37" s="502">
        <v>25.024000000000001</v>
      </c>
      <c r="Q37" s="502">
        <v>18612.78</v>
      </c>
      <c r="R37" s="502">
        <v>19730.632000000001</v>
      </c>
      <c r="S37" s="502">
        <v>7.3339999999999996</v>
      </c>
      <c r="T37" s="502">
        <v>75683.69</v>
      </c>
    </row>
    <row r="38" spans="1:20" x14ac:dyDescent="0.25">
      <c r="A38" s="507">
        <v>1974</v>
      </c>
      <c r="B38" s="502">
        <v>7907.91</v>
      </c>
      <c r="C38" s="502">
        <v>1972.7629999999999</v>
      </c>
      <c r="D38" s="502">
        <v>4773.6629999999996</v>
      </c>
      <c r="E38" s="502">
        <v>14654.335999999999</v>
      </c>
      <c r="F38" s="502">
        <v>4259.0839999999998</v>
      </c>
      <c r="G38" s="502">
        <v>1501.3340000000001</v>
      </c>
      <c r="H38" s="502">
        <v>3632.9059999999999</v>
      </c>
      <c r="I38" s="502">
        <v>9393.3240000000005</v>
      </c>
      <c r="J38" s="502">
        <v>23795.852999999999</v>
      </c>
      <c r="K38" s="502">
        <v>2336.7939999999999</v>
      </c>
      <c r="L38" s="502">
        <v>5654.54</v>
      </c>
      <c r="M38" s="502">
        <v>31787.187000000002</v>
      </c>
      <c r="N38" s="502">
        <v>18087.174999999999</v>
      </c>
      <c r="O38" s="502">
        <v>9.7210000000000001</v>
      </c>
      <c r="P38" s="502">
        <v>23.524000000000001</v>
      </c>
      <c r="Q38" s="502">
        <v>18120.419000000002</v>
      </c>
      <c r="R38" s="502">
        <v>19905.244999999999</v>
      </c>
      <c r="S38" s="502">
        <v>7.1020000000000003</v>
      </c>
      <c r="T38" s="502">
        <v>73962.369000000006</v>
      </c>
    </row>
    <row r="39" spans="1:20" x14ac:dyDescent="0.25">
      <c r="A39" s="507">
        <v>1975</v>
      </c>
      <c r="B39" s="502">
        <v>7989.6289999999999</v>
      </c>
      <c r="C39" s="502">
        <v>2006.7349999999999</v>
      </c>
      <c r="D39" s="502">
        <v>4817.0360000000001</v>
      </c>
      <c r="E39" s="502">
        <v>14813.4</v>
      </c>
      <c r="F39" s="502">
        <v>4059.1880000000001</v>
      </c>
      <c r="G39" s="502">
        <v>1597.826</v>
      </c>
      <c r="H39" s="502">
        <v>3835.4769999999999</v>
      </c>
      <c r="I39" s="502">
        <v>9492.4920000000002</v>
      </c>
      <c r="J39" s="502">
        <v>21434.365000000002</v>
      </c>
      <c r="K39" s="502">
        <v>2346.3629999999998</v>
      </c>
      <c r="L39" s="502">
        <v>5632.29</v>
      </c>
      <c r="M39" s="502">
        <v>29413.018</v>
      </c>
      <c r="N39" s="502">
        <v>18210.491999999998</v>
      </c>
      <c r="O39" s="502">
        <v>10.148999999999999</v>
      </c>
      <c r="P39" s="502">
        <v>24.361999999999998</v>
      </c>
      <c r="Q39" s="502">
        <v>18245.003000000001</v>
      </c>
      <c r="R39" s="502">
        <v>20270.238000000001</v>
      </c>
      <c r="S39" s="502">
        <v>0.64</v>
      </c>
      <c r="T39" s="502">
        <v>71964.553</v>
      </c>
    </row>
    <row r="40" spans="1:20" x14ac:dyDescent="0.25">
      <c r="A40" s="507">
        <v>1976</v>
      </c>
      <c r="B40" s="502">
        <v>8391.1350000000002</v>
      </c>
      <c r="C40" s="502">
        <v>2069.2150000000001</v>
      </c>
      <c r="D40" s="502">
        <v>4949.91</v>
      </c>
      <c r="E40" s="502">
        <v>15410.259</v>
      </c>
      <c r="F40" s="502">
        <v>4371.4690000000001</v>
      </c>
      <c r="G40" s="502">
        <v>1677.943</v>
      </c>
      <c r="H40" s="502">
        <v>4013.922</v>
      </c>
      <c r="I40" s="502">
        <v>10063.334000000001</v>
      </c>
      <c r="J40" s="502">
        <v>22665.169000000002</v>
      </c>
      <c r="K40" s="502">
        <v>2572.8829999999998</v>
      </c>
      <c r="L40" s="502">
        <v>6154.7690000000002</v>
      </c>
      <c r="M40" s="502">
        <v>31392.821</v>
      </c>
      <c r="N40" s="502">
        <v>19066.675999999999</v>
      </c>
      <c r="O40" s="502">
        <v>10.058999999999999</v>
      </c>
      <c r="P40" s="502">
        <v>24.062999999999999</v>
      </c>
      <c r="Q40" s="502">
        <v>19100.797999999999</v>
      </c>
      <c r="R40" s="502">
        <v>21472.763999999999</v>
      </c>
      <c r="S40" s="502">
        <v>7.6130000000000004</v>
      </c>
      <c r="T40" s="502">
        <v>75974.826000000001</v>
      </c>
    </row>
    <row r="41" spans="1:20" x14ac:dyDescent="0.25">
      <c r="A41" s="507">
        <v>1977</v>
      </c>
      <c r="B41" s="502">
        <v>8193.6190000000006</v>
      </c>
      <c r="C41" s="502">
        <v>2201.5549999999998</v>
      </c>
      <c r="D41" s="502">
        <v>5266.5389999999998</v>
      </c>
      <c r="E41" s="502">
        <v>15661.713</v>
      </c>
      <c r="F41" s="502">
        <v>4258.152</v>
      </c>
      <c r="G41" s="502">
        <v>1753.866</v>
      </c>
      <c r="H41" s="502">
        <v>4195.58</v>
      </c>
      <c r="I41" s="502">
        <v>10207.599</v>
      </c>
      <c r="J41" s="502">
        <v>23165.295999999998</v>
      </c>
      <c r="K41" s="502">
        <v>2681.9589999999998</v>
      </c>
      <c r="L41" s="502">
        <v>6415.7550000000001</v>
      </c>
      <c r="M41" s="502">
        <v>32263.008999999998</v>
      </c>
      <c r="N41" s="502">
        <v>19786.215</v>
      </c>
      <c r="O41" s="502">
        <v>10.429</v>
      </c>
      <c r="P41" s="502">
        <v>24.946999999999999</v>
      </c>
      <c r="Q41" s="502">
        <v>19821.59</v>
      </c>
      <c r="R41" s="502">
        <v>22550.63</v>
      </c>
      <c r="S41" s="502">
        <v>7.4180000000000001</v>
      </c>
      <c r="T41" s="502">
        <v>77961.33</v>
      </c>
    </row>
    <row r="42" spans="1:20" x14ac:dyDescent="0.25">
      <c r="A42" s="507">
        <v>1978</v>
      </c>
      <c r="B42" s="502">
        <v>8259.9429999999993</v>
      </c>
      <c r="C42" s="502">
        <v>2301.2779999999998</v>
      </c>
      <c r="D42" s="502">
        <v>5571.0659999999998</v>
      </c>
      <c r="E42" s="502">
        <v>16132.287</v>
      </c>
      <c r="F42" s="502">
        <v>4308.9409999999998</v>
      </c>
      <c r="G42" s="502">
        <v>1813.27</v>
      </c>
      <c r="H42" s="502">
        <v>4389.6689999999999</v>
      </c>
      <c r="I42" s="502">
        <v>10511.88</v>
      </c>
      <c r="J42" s="502">
        <v>23244.026000000002</v>
      </c>
      <c r="K42" s="502">
        <v>2760.5740000000001</v>
      </c>
      <c r="L42" s="502">
        <v>6682.9560000000001</v>
      </c>
      <c r="M42" s="502">
        <v>32687.556</v>
      </c>
      <c r="N42" s="502">
        <v>20582.760999999999</v>
      </c>
      <c r="O42" s="502">
        <v>10.026999999999999</v>
      </c>
      <c r="P42" s="502">
        <v>24.274999999999999</v>
      </c>
      <c r="Q42" s="502">
        <v>20617.063999999998</v>
      </c>
      <c r="R42" s="502">
        <v>23553.115000000002</v>
      </c>
      <c r="S42" s="502">
        <v>1.619</v>
      </c>
      <c r="T42" s="502">
        <v>79950.406000000003</v>
      </c>
    </row>
    <row r="43" spans="1:20" x14ac:dyDescent="0.25">
      <c r="A43" s="507">
        <v>1979</v>
      </c>
      <c r="B43" s="502">
        <v>7918.91</v>
      </c>
      <c r="C43" s="502">
        <v>2329.7779999999998</v>
      </c>
      <c r="D43" s="502">
        <v>5564.0360000000001</v>
      </c>
      <c r="E43" s="502">
        <v>15812.724</v>
      </c>
      <c r="F43" s="502">
        <v>4365.8440000000001</v>
      </c>
      <c r="G43" s="502">
        <v>1854.1210000000001</v>
      </c>
      <c r="H43" s="502">
        <v>4428.0590000000002</v>
      </c>
      <c r="I43" s="502">
        <v>10648.023999999999</v>
      </c>
      <c r="J43" s="502">
        <v>24191.814999999999</v>
      </c>
      <c r="K43" s="502">
        <v>2872.5729999999999</v>
      </c>
      <c r="L43" s="502">
        <v>6860.3509999999997</v>
      </c>
      <c r="M43" s="502">
        <v>33924.74</v>
      </c>
      <c r="N43" s="502">
        <v>20437.252</v>
      </c>
      <c r="O43" s="502">
        <v>10.117000000000001</v>
      </c>
      <c r="P43" s="502">
        <v>24.161999999999999</v>
      </c>
      <c r="Q43" s="502">
        <v>20471.531999999999</v>
      </c>
      <c r="R43" s="502">
        <v>23943.198</v>
      </c>
      <c r="S43" s="502">
        <v>1.5640000000000001</v>
      </c>
      <c r="T43" s="502">
        <v>80858.584000000003</v>
      </c>
    </row>
    <row r="44" spans="1:20" x14ac:dyDescent="0.25">
      <c r="A44" s="507">
        <v>1980</v>
      </c>
      <c r="B44" s="502">
        <v>7439.4049999999997</v>
      </c>
      <c r="C44" s="502">
        <v>2448.0929999999998</v>
      </c>
      <c r="D44" s="502">
        <v>5865.8819999999996</v>
      </c>
      <c r="E44" s="502">
        <v>15753.38</v>
      </c>
      <c r="F44" s="502">
        <v>4104.9840000000004</v>
      </c>
      <c r="G44" s="502">
        <v>1906.0889999999999</v>
      </c>
      <c r="H44" s="502">
        <v>4567.1850000000004</v>
      </c>
      <c r="I44" s="502">
        <v>10578.258</v>
      </c>
      <c r="J44" s="502">
        <v>22594.829000000002</v>
      </c>
      <c r="K44" s="502">
        <v>2781.009</v>
      </c>
      <c r="L44" s="502">
        <v>6663.5820000000003</v>
      </c>
      <c r="M44" s="502">
        <v>32039.419000000002</v>
      </c>
      <c r="N44" s="502">
        <v>19659.098000000002</v>
      </c>
      <c r="O44" s="502">
        <v>11.069000000000001</v>
      </c>
      <c r="P44" s="502">
        <v>26.523</v>
      </c>
      <c r="Q44" s="502">
        <v>19696.689999999999</v>
      </c>
      <c r="R44" s="502">
        <v>24269.431</v>
      </c>
      <c r="S44" s="502">
        <v>-1.08</v>
      </c>
      <c r="T44" s="502">
        <v>78066.668000000005</v>
      </c>
    </row>
    <row r="45" spans="1:20" x14ac:dyDescent="0.25">
      <c r="A45" s="507">
        <v>1981</v>
      </c>
      <c r="B45" s="502">
        <v>7045.2849999999999</v>
      </c>
      <c r="C45" s="502">
        <v>2464.3679999999999</v>
      </c>
      <c r="D45" s="502">
        <v>5751.8919999999998</v>
      </c>
      <c r="E45" s="502">
        <v>15261.544</v>
      </c>
      <c r="F45" s="502">
        <v>3837.0250000000001</v>
      </c>
      <c r="G45" s="502">
        <v>2033.239</v>
      </c>
      <c r="H45" s="502">
        <v>4745.6270000000004</v>
      </c>
      <c r="I45" s="502">
        <v>10615.891</v>
      </c>
      <c r="J45" s="502">
        <v>21318.163</v>
      </c>
      <c r="K45" s="502">
        <v>2817.4369999999999</v>
      </c>
      <c r="L45" s="502">
        <v>6575.9610000000002</v>
      </c>
      <c r="M45" s="502">
        <v>30711.561000000002</v>
      </c>
      <c r="N45" s="502">
        <v>19477.771000000001</v>
      </c>
      <c r="O45" s="502">
        <v>10.871</v>
      </c>
      <c r="P45" s="502">
        <v>25.372</v>
      </c>
      <c r="Q45" s="502">
        <v>19514.012999999999</v>
      </c>
      <c r="R45" s="502">
        <v>24424.767</v>
      </c>
      <c r="S45" s="502">
        <v>2.7669999999999999</v>
      </c>
      <c r="T45" s="502">
        <v>76105.775999999998</v>
      </c>
    </row>
    <row r="46" spans="1:20" x14ac:dyDescent="0.25">
      <c r="A46" s="507">
        <v>1982</v>
      </c>
      <c r="B46" s="502">
        <v>7146.5870000000004</v>
      </c>
      <c r="C46" s="502">
        <v>2489.1210000000001</v>
      </c>
      <c r="D46" s="502">
        <v>5895.2290000000003</v>
      </c>
      <c r="E46" s="502">
        <v>15530.937</v>
      </c>
      <c r="F46" s="502">
        <v>3864.0129999999999</v>
      </c>
      <c r="G46" s="502">
        <v>2077.0479999999998</v>
      </c>
      <c r="H46" s="502">
        <v>4919.2749999999996</v>
      </c>
      <c r="I46" s="502">
        <v>10860.337</v>
      </c>
      <c r="J46" s="502">
        <v>19052.814999999999</v>
      </c>
      <c r="K46" s="502">
        <v>2541.7660000000001</v>
      </c>
      <c r="L46" s="502">
        <v>6019.9129999999996</v>
      </c>
      <c r="M46" s="502">
        <v>27614.493999999999</v>
      </c>
      <c r="N46" s="502">
        <v>19052.169000000002</v>
      </c>
      <c r="O46" s="502">
        <v>11.002000000000001</v>
      </c>
      <c r="P46" s="502">
        <v>26.056999999999999</v>
      </c>
      <c r="Q46" s="502">
        <v>19089.227999999999</v>
      </c>
      <c r="R46" s="502">
        <v>23979.412</v>
      </c>
      <c r="S46" s="502">
        <v>4.1890000000000001</v>
      </c>
      <c r="T46" s="502">
        <v>73099.184999999998</v>
      </c>
    </row>
    <row r="47" spans="1:20" x14ac:dyDescent="0.25">
      <c r="A47" s="507">
        <v>1983</v>
      </c>
      <c r="B47" s="502">
        <v>6831.8230000000003</v>
      </c>
      <c r="C47" s="502">
        <v>2562.2350000000001</v>
      </c>
      <c r="D47" s="502">
        <v>6030.9629999999997</v>
      </c>
      <c r="E47" s="502">
        <v>15425.021000000001</v>
      </c>
      <c r="F47" s="502">
        <v>3840.2930000000001</v>
      </c>
      <c r="G47" s="502">
        <v>2116.4369999999999</v>
      </c>
      <c r="H47" s="502">
        <v>4981.6459999999997</v>
      </c>
      <c r="I47" s="502">
        <v>10938.376</v>
      </c>
      <c r="J47" s="502">
        <v>18547.898000000001</v>
      </c>
      <c r="K47" s="502">
        <v>2647.71</v>
      </c>
      <c r="L47" s="502">
        <v>6232.1509999999998</v>
      </c>
      <c r="M47" s="502">
        <v>27427.758999999998</v>
      </c>
      <c r="N47" s="502">
        <v>19134.103999999999</v>
      </c>
      <c r="O47" s="502">
        <v>12.675000000000001</v>
      </c>
      <c r="P47" s="502">
        <v>29.835000000000001</v>
      </c>
      <c r="Q47" s="502">
        <v>19176.615000000002</v>
      </c>
      <c r="R47" s="502">
        <v>24613.651999999998</v>
      </c>
      <c r="S47" s="502">
        <v>2.7959999999999998</v>
      </c>
      <c r="T47" s="502">
        <v>72970.566000000006</v>
      </c>
    </row>
    <row r="48" spans="1:20" x14ac:dyDescent="0.25">
      <c r="A48" s="507">
        <v>1984</v>
      </c>
      <c r="B48" s="502">
        <v>7210.8990000000003</v>
      </c>
      <c r="C48" s="502">
        <v>2661.6729999999998</v>
      </c>
      <c r="D48" s="502">
        <v>6086.991</v>
      </c>
      <c r="E48" s="502">
        <v>15959.563</v>
      </c>
      <c r="F48" s="502">
        <v>4000.779</v>
      </c>
      <c r="G48" s="502">
        <v>2264.4749999999999</v>
      </c>
      <c r="H48" s="502">
        <v>5178.6369999999997</v>
      </c>
      <c r="I48" s="502">
        <v>11443.89</v>
      </c>
      <c r="J48" s="502">
        <v>20173.625</v>
      </c>
      <c r="K48" s="502">
        <v>2858.6970000000001</v>
      </c>
      <c r="L48" s="502">
        <v>6537.5659999999998</v>
      </c>
      <c r="M48" s="502">
        <v>29569.886999999999</v>
      </c>
      <c r="N48" s="502">
        <v>19608.585999999999</v>
      </c>
      <c r="O48" s="502">
        <v>14.292999999999999</v>
      </c>
      <c r="P48" s="502">
        <v>32.686999999999998</v>
      </c>
      <c r="Q48" s="502">
        <v>19655.565999999999</v>
      </c>
      <c r="R48" s="502">
        <v>25635.017</v>
      </c>
      <c r="S48" s="502">
        <v>2.794</v>
      </c>
      <c r="T48" s="502">
        <v>76631.701000000001</v>
      </c>
    </row>
    <row r="49" spans="1:20" x14ac:dyDescent="0.25">
      <c r="A49" s="507">
        <v>1985</v>
      </c>
      <c r="B49" s="502">
        <v>7148.2190000000001</v>
      </c>
      <c r="C49" s="502">
        <v>2708.902</v>
      </c>
      <c r="D49" s="502">
        <v>6184.2129999999997</v>
      </c>
      <c r="E49" s="502">
        <v>16041.334000000001</v>
      </c>
      <c r="F49" s="502">
        <v>3732.1559999999999</v>
      </c>
      <c r="G49" s="502">
        <v>2351.2820000000002</v>
      </c>
      <c r="H49" s="502">
        <v>5367.7939999999999</v>
      </c>
      <c r="I49" s="502">
        <v>11451.231</v>
      </c>
      <c r="J49" s="502">
        <v>19442.849999999999</v>
      </c>
      <c r="K49" s="502">
        <v>2855.0659999999998</v>
      </c>
      <c r="L49" s="502">
        <v>6517.893</v>
      </c>
      <c r="M49" s="502">
        <v>28815.809000000001</v>
      </c>
      <c r="N49" s="502">
        <v>20041.466</v>
      </c>
      <c r="O49" s="502">
        <v>14.148</v>
      </c>
      <c r="P49" s="502">
        <v>32.298999999999999</v>
      </c>
      <c r="Q49" s="502">
        <v>20087.913</v>
      </c>
      <c r="R49" s="502">
        <v>26031.597000000002</v>
      </c>
      <c r="S49" s="502">
        <v>-3.903</v>
      </c>
      <c r="T49" s="502">
        <v>76392.384999999995</v>
      </c>
    </row>
    <row r="50" spans="1:20" x14ac:dyDescent="0.25">
      <c r="A50" s="507">
        <v>1986</v>
      </c>
      <c r="B50" s="502">
        <v>6906.19</v>
      </c>
      <c r="C50" s="502">
        <v>2794.7289999999998</v>
      </c>
      <c r="D50" s="502">
        <v>6274.19</v>
      </c>
      <c r="E50" s="502">
        <v>15975.109</v>
      </c>
      <c r="F50" s="502">
        <v>3692.7359999999999</v>
      </c>
      <c r="G50" s="502">
        <v>2438.6289999999999</v>
      </c>
      <c r="H50" s="502">
        <v>5474.741</v>
      </c>
      <c r="I50" s="502">
        <v>11606.106</v>
      </c>
      <c r="J50" s="502">
        <v>19077.948</v>
      </c>
      <c r="K50" s="502">
        <v>2833.77</v>
      </c>
      <c r="L50" s="502">
        <v>6361.8360000000002</v>
      </c>
      <c r="M50" s="502">
        <v>28273.554</v>
      </c>
      <c r="N50" s="502">
        <v>20739.923999999999</v>
      </c>
      <c r="O50" s="502">
        <v>15.057</v>
      </c>
      <c r="P50" s="502">
        <v>33.802999999999997</v>
      </c>
      <c r="Q50" s="502">
        <v>20788.785</v>
      </c>
      <c r="R50" s="502">
        <v>26226.756000000001</v>
      </c>
      <c r="S50" s="502">
        <v>3.452</v>
      </c>
      <c r="T50" s="502">
        <v>76647.005000000005</v>
      </c>
    </row>
    <row r="51" spans="1:20" x14ac:dyDescent="0.25">
      <c r="A51" s="507">
        <v>1987</v>
      </c>
      <c r="B51" s="502">
        <v>6923.3739999999998</v>
      </c>
      <c r="C51" s="502">
        <v>2901.6</v>
      </c>
      <c r="D51" s="502">
        <v>6438.24</v>
      </c>
      <c r="E51" s="502">
        <v>16263.214</v>
      </c>
      <c r="F51" s="502">
        <v>3774.1129999999998</v>
      </c>
      <c r="G51" s="502">
        <v>2538.7559999999999</v>
      </c>
      <c r="H51" s="502">
        <v>5633.14</v>
      </c>
      <c r="I51" s="502">
        <v>11946.009</v>
      </c>
      <c r="J51" s="502">
        <v>19953.132000000001</v>
      </c>
      <c r="K51" s="502">
        <v>2928.2910000000002</v>
      </c>
      <c r="L51" s="502">
        <v>6497.4629999999997</v>
      </c>
      <c r="M51" s="502">
        <v>29378.885999999999</v>
      </c>
      <c r="N51" s="502">
        <v>21418.773000000001</v>
      </c>
      <c r="O51" s="502">
        <v>15.567</v>
      </c>
      <c r="P51" s="502">
        <v>34.54</v>
      </c>
      <c r="Q51" s="502">
        <v>21468.880000000001</v>
      </c>
      <c r="R51" s="502">
        <v>26987.596000000001</v>
      </c>
      <c r="S51" s="502">
        <v>-2.5329999999999999</v>
      </c>
      <c r="T51" s="502">
        <v>79054.456000000006</v>
      </c>
    </row>
    <row r="52" spans="1:20" x14ac:dyDescent="0.25">
      <c r="A52" s="507">
        <v>1988</v>
      </c>
      <c r="B52" s="502">
        <v>7356.7849999999999</v>
      </c>
      <c r="C52" s="502">
        <v>3046.4589999999998</v>
      </c>
      <c r="D52" s="502">
        <v>6729.3689999999997</v>
      </c>
      <c r="E52" s="502">
        <v>17132.613000000001</v>
      </c>
      <c r="F52" s="502">
        <v>3993.8980000000001</v>
      </c>
      <c r="G52" s="502">
        <v>2675.1080000000002</v>
      </c>
      <c r="H52" s="502">
        <v>5909.085</v>
      </c>
      <c r="I52" s="502">
        <v>12578.091</v>
      </c>
      <c r="J52" s="502">
        <v>20861.787</v>
      </c>
      <c r="K52" s="502">
        <v>3058.8519999999999</v>
      </c>
      <c r="L52" s="502">
        <v>6756.7420000000002</v>
      </c>
      <c r="M52" s="502">
        <v>30677.381000000001</v>
      </c>
      <c r="N52" s="502">
        <v>22266.601999999999</v>
      </c>
      <c r="O52" s="502">
        <v>15.93</v>
      </c>
      <c r="P52" s="502">
        <v>35.189</v>
      </c>
      <c r="Q52" s="502">
        <v>22317.722000000002</v>
      </c>
      <c r="R52" s="502">
        <v>28226.734</v>
      </c>
      <c r="S52" s="502">
        <v>3.3650000000000002</v>
      </c>
      <c r="T52" s="502">
        <v>82709.172000000006</v>
      </c>
    </row>
    <row r="53" spans="1:20" x14ac:dyDescent="0.25">
      <c r="A53" s="507">
        <v>1989</v>
      </c>
      <c r="B53" s="502">
        <v>7566.17</v>
      </c>
      <c r="C53" s="502">
        <v>3089.65</v>
      </c>
      <c r="D53" s="502">
        <v>7129.1419999999998</v>
      </c>
      <c r="E53" s="502">
        <v>17784.962</v>
      </c>
      <c r="F53" s="502">
        <v>4043.125</v>
      </c>
      <c r="G53" s="502">
        <v>2766.64</v>
      </c>
      <c r="H53" s="502">
        <v>6383.8209999999999</v>
      </c>
      <c r="I53" s="502">
        <v>13193.585999999999</v>
      </c>
      <c r="J53" s="502">
        <v>20873.916000000001</v>
      </c>
      <c r="K53" s="502">
        <v>3158.3470000000002</v>
      </c>
      <c r="L53" s="502">
        <v>7287.6559999999999</v>
      </c>
      <c r="M53" s="502">
        <v>31319.919999999998</v>
      </c>
      <c r="N53" s="502">
        <v>22424.115000000002</v>
      </c>
      <c r="O53" s="502">
        <v>16.276</v>
      </c>
      <c r="P53" s="502">
        <v>37.555</v>
      </c>
      <c r="Q53" s="502">
        <v>22477.945</v>
      </c>
      <c r="R53" s="502">
        <v>29869.088</v>
      </c>
      <c r="S53" s="502">
        <v>8.9979999999999993</v>
      </c>
      <c r="T53" s="502">
        <v>84785.411999999997</v>
      </c>
    </row>
    <row r="54" spans="1:20" x14ac:dyDescent="0.25">
      <c r="A54" s="507">
        <v>1990</v>
      </c>
      <c r="B54" s="502">
        <v>6556.4260000000004</v>
      </c>
      <c r="C54" s="502">
        <v>3152.752</v>
      </c>
      <c r="D54" s="502">
        <v>7235.241</v>
      </c>
      <c r="E54" s="502">
        <v>16944.419000000002</v>
      </c>
      <c r="F54" s="502">
        <v>3896.027</v>
      </c>
      <c r="G54" s="502">
        <v>2860.154</v>
      </c>
      <c r="H54" s="502">
        <v>6563.759</v>
      </c>
      <c r="I54" s="502">
        <v>13319.939</v>
      </c>
      <c r="J54" s="502">
        <v>21180.071</v>
      </c>
      <c r="K54" s="502">
        <v>3226.12</v>
      </c>
      <c r="L54" s="502">
        <v>7403.6139999999996</v>
      </c>
      <c r="M54" s="502">
        <v>31809.805</v>
      </c>
      <c r="N54" s="502">
        <v>22366.210999999999</v>
      </c>
      <c r="O54" s="502">
        <v>16.210999999999999</v>
      </c>
      <c r="P54" s="502">
        <v>37.203000000000003</v>
      </c>
      <c r="Q54" s="502">
        <v>22419.624</v>
      </c>
      <c r="R54" s="502">
        <v>30495.053</v>
      </c>
      <c r="S54" s="502">
        <v>-9.3360000000000003</v>
      </c>
      <c r="T54" s="502">
        <v>84484.452000000005</v>
      </c>
    </row>
    <row r="55" spans="1:20" x14ac:dyDescent="0.25">
      <c r="A55" s="507">
        <v>1991</v>
      </c>
      <c r="B55" s="502">
        <v>6745.7759999999998</v>
      </c>
      <c r="C55" s="502">
        <v>3259.884</v>
      </c>
      <c r="D55" s="502">
        <v>7413.6660000000002</v>
      </c>
      <c r="E55" s="502">
        <v>17419.327000000001</v>
      </c>
      <c r="F55" s="502">
        <v>3945.5169999999998</v>
      </c>
      <c r="G55" s="502">
        <v>2918.0920000000001</v>
      </c>
      <c r="H55" s="502">
        <v>6636.3590000000004</v>
      </c>
      <c r="I55" s="502">
        <v>13499.968000000001</v>
      </c>
      <c r="J55" s="502">
        <v>20824.478999999999</v>
      </c>
      <c r="K55" s="502">
        <v>3229.7429999999999</v>
      </c>
      <c r="L55" s="502">
        <v>7345.1180000000004</v>
      </c>
      <c r="M55" s="502">
        <v>31399.34</v>
      </c>
      <c r="N55" s="502">
        <v>22064.827000000001</v>
      </c>
      <c r="O55" s="502">
        <v>16.236000000000001</v>
      </c>
      <c r="P55" s="502">
        <v>36.923999999999999</v>
      </c>
      <c r="Q55" s="502">
        <v>22117.987000000001</v>
      </c>
      <c r="R55" s="502">
        <v>30856.021000000001</v>
      </c>
      <c r="S55" s="502">
        <v>0.59499999999999997</v>
      </c>
      <c r="T55" s="502">
        <v>84437.216</v>
      </c>
    </row>
    <row r="56" spans="1:20" x14ac:dyDescent="0.25">
      <c r="A56" s="507">
        <v>1992</v>
      </c>
      <c r="B56" s="502">
        <v>6949.1180000000004</v>
      </c>
      <c r="C56" s="502">
        <v>3193.4229999999998</v>
      </c>
      <c r="D56" s="502">
        <v>7212.2290000000003</v>
      </c>
      <c r="E56" s="502">
        <v>17354.77</v>
      </c>
      <c r="F56" s="502">
        <v>3990.8110000000001</v>
      </c>
      <c r="G56" s="502">
        <v>2900.2240000000002</v>
      </c>
      <c r="H56" s="502">
        <v>6550.049</v>
      </c>
      <c r="I56" s="502">
        <v>13441.083000000001</v>
      </c>
      <c r="J56" s="502">
        <v>21756.368999999999</v>
      </c>
      <c r="K56" s="502">
        <v>3318.9</v>
      </c>
      <c r="L56" s="502">
        <v>7495.6139999999996</v>
      </c>
      <c r="M56" s="502">
        <v>32570.883999999998</v>
      </c>
      <c r="N56" s="502">
        <v>22362.755000000001</v>
      </c>
      <c r="O56" s="502">
        <v>16.056000000000001</v>
      </c>
      <c r="P56" s="502">
        <v>36.262</v>
      </c>
      <c r="Q56" s="502">
        <v>22415.073</v>
      </c>
      <c r="R56" s="502">
        <v>30722.757000000001</v>
      </c>
      <c r="S56" s="502">
        <v>0.35599999999999998</v>
      </c>
      <c r="T56" s="502">
        <v>85782.164999999994</v>
      </c>
    </row>
    <row r="57" spans="1:20" x14ac:dyDescent="0.25">
      <c r="A57" s="507">
        <v>1993</v>
      </c>
      <c r="B57" s="502">
        <v>7144.9579999999996</v>
      </c>
      <c r="C57" s="502">
        <v>3394.192</v>
      </c>
      <c r="D57" s="502">
        <v>7677.3670000000002</v>
      </c>
      <c r="E57" s="502">
        <v>18216.517</v>
      </c>
      <c r="F57" s="502">
        <v>3972.8780000000002</v>
      </c>
      <c r="G57" s="502">
        <v>3018.7550000000001</v>
      </c>
      <c r="H57" s="502">
        <v>6828.16</v>
      </c>
      <c r="I57" s="502">
        <v>13819.791999999999</v>
      </c>
      <c r="J57" s="502">
        <v>21752.383999999998</v>
      </c>
      <c r="K57" s="502">
        <v>3334.0839999999998</v>
      </c>
      <c r="L57" s="502">
        <v>7541.4080000000004</v>
      </c>
      <c r="M57" s="502">
        <v>32627.877</v>
      </c>
      <c r="N57" s="502">
        <v>22658.632000000001</v>
      </c>
      <c r="O57" s="502">
        <v>16.277999999999999</v>
      </c>
      <c r="P57" s="502">
        <v>36.82</v>
      </c>
      <c r="Q57" s="502">
        <v>22711.73</v>
      </c>
      <c r="R57" s="502">
        <v>31847.064999999999</v>
      </c>
      <c r="S57" s="502">
        <v>-10.49</v>
      </c>
      <c r="T57" s="502">
        <v>87365.426000000007</v>
      </c>
    </row>
    <row r="58" spans="1:20" x14ac:dyDescent="0.25">
      <c r="A58" s="507">
        <v>1994</v>
      </c>
      <c r="B58" s="502">
        <v>6976.2309999999998</v>
      </c>
      <c r="C58" s="502">
        <v>3440.9389999999999</v>
      </c>
      <c r="D58" s="502">
        <v>7693.09</v>
      </c>
      <c r="E58" s="502">
        <v>18110.260999999999</v>
      </c>
      <c r="F58" s="502">
        <v>4016.2890000000002</v>
      </c>
      <c r="G58" s="502">
        <v>3115.5169999999998</v>
      </c>
      <c r="H58" s="502">
        <v>6965.5249999999996</v>
      </c>
      <c r="I58" s="502">
        <v>14097.331</v>
      </c>
      <c r="J58" s="502">
        <v>22391.808000000001</v>
      </c>
      <c r="K58" s="502">
        <v>3439.232</v>
      </c>
      <c r="L58" s="502">
        <v>7689.2730000000001</v>
      </c>
      <c r="M58" s="502">
        <v>33520.313000000002</v>
      </c>
      <c r="N58" s="502">
        <v>23309.994999999999</v>
      </c>
      <c r="O58" s="502">
        <v>17.04</v>
      </c>
      <c r="P58" s="502">
        <v>38.097999999999999</v>
      </c>
      <c r="Q58" s="502">
        <v>23365.133000000002</v>
      </c>
      <c r="R58" s="502">
        <v>32398.714</v>
      </c>
      <c r="S58" s="502">
        <v>-5.6980000000000004</v>
      </c>
      <c r="T58" s="502">
        <v>89087.339000000007</v>
      </c>
    </row>
    <row r="59" spans="1:20" x14ac:dyDescent="0.25">
      <c r="A59" s="507">
        <v>1995</v>
      </c>
      <c r="B59" s="502">
        <v>6934.0469999999996</v>
      </c>
      <c r="C59" s="502">
        <v>3557.0149999999999</v>
      </c>
      <c r="D59" s="502">
        <v>8025.5929999999998</v>
      </c>
      <c r="E59" s="502">
        <v>18516.654999999999</v>
      </c>
      <c r="F59" s="502">
        <v>4100.4059999999999</v>
      </c>
      <c r="G59" s="502">
        <v>3252.0360000000001</v>
      </c>
      <c r="H59" s="502">
        <v>7337.4769999999999</v>
      </c>
      <c r="I59" s="502">
        <v>14689.919</v>
      </c>
      <c r="J59" s="502">
        <v>22718.331999999999</v>
      </c>
      <c r="K59" s="502">
        <v>3455.31</v>
      </c>
      <c r="L59" s="502">
        <v>7796.1180000000004</v>
      </c>
      <c r="M59" s="502">
        <v>33969.760000000002</v>
      </c>
      <c r="N59" s="502">
        <v>23795.86</v>
      </c>
      <c r="O59" s="502">
        <v>16.972999999999999</v>
      </c>
      <c r="P59" s="502">
        <v>38.295999999999999</v>
      </c>
      <c r="Q59" s="502">
        <v>23851.129000000001</v>
      </c>
      <c r="R59" s="502">
        <v>33478.817999999999</v>
      </c>
      <c r="S59" s="502">
        <v>3.1480000000000001</v>
      </c>
      <c r="T59" s="502">
        <v>91030.611000000004</v>
      </c>
    </row>
    <row r="60" spans="1:20" x14ac:dyDescent="0.25">
      <c r="A60" s="507">
        <v>1996</v>
      </c>
      <c r="B60" s="502">
        <v>7464.0010000000002</v>
      </c>
      <c r="C60" s="502">
        <v>3693.53</v>
      </c>
      <c r="D60" s="502">
        <v>8344.3029999999999</v>
      </c>
      <c r="E60" s="502">
        <v>19501.834999999999</v>
      </c>
      <c r="F60" s="502">
        <v>4273.3450000000003</v>
      </c>
      <c r="G60" s="502">
        <v>3343.9690000000001</v>
      </c>
      <c r="H60" s="502">
        <v>7554.585</v>
      </c>
      <c r="I60" s="502">
        <v>15171.898999999999</v>
      </c>
      <c r="J60" s="502">
        <v>23408.972000000002</v>
      </c>
      <c r="K60" s="502">
        <v>3526.75</v>
      </c>
      <c r="L60" s="502">
        <v>7967.52</v>
      </c>
      <c r="M60" s="502">
        <v>34903.241999999998</v>
      </c>
      <c r="N60" s="502">
        <v>24384.465</v>
      </c>
      <c r="O60" s="502">
        <v>16.797000000000001</v>
      </c>
      <c r="P60" s="502">
        <v>37.945999999999998</v>
      </c>
      <c r="Q60" s="502">
        <v>24439.207999999999</v>
      </c>
      <c r="R60" s="502">
        <v>34485.4</v>
      </c>
      <c r="S60" s="502">
        <v>4.343</v>
      </c>
      <c r="T60" s="502">
        <v>94020.525999999998</v>
      </c>
    </row>
    <row r="61" spans="1:20" x14ac:dyDescent="0.25">
      <c r="A61" s="507">
        <v>1997</v>
      </c>
      <c r="B61" s="502">
        <v>7030.241</v>
      </c>
      <c r="C61" s="502">
        <v>3670.9029999999998</v>
      </c>
      <c r="D61" s="502">
        <v>8261.1110000000008</v>
      </c>
      <c r="E61" s="502">
        <v>18962.254000000001</v>
      </c>
      <c r="F61" s="502">
        <v>4295.4430000000002</v>
      </c>
      <c r="G61" s="502">
        <v>3502.848</v>
      </c>
      <c r="H61" s="502">
        <v>7882.915</v>
      </c>
      <c r="I61" s="502">
        <v>15681.207</v>
      </c>
      <c r="J61" s="502">
        <v>23685.302</v>
      </c>
      <c r="K61" s="502">
        <v>3542.328</v>
      </c>
      <c r="L61" s="502">
        <v>7971.7610000000004</v>
      </c>
      <c r="M61" s="502">
        <v>35199.392</v>
      </c>
      <c r="N61" s="502">
        <v>24696.914000000001</v>
      </c>
      <c r="O61" s="502">
        <v>16.744</v>
      </c>
      <c r="P61" s="502">
        <v>37.680999999999997</v>
      </c>
      <c r="Q61" s="502">
        <v>24751.338</v>
      </c>
      <c r="R61" s="502">
        <v>34886.290999999997</v>
      </c>
      <c r="S61" s="502">
        <v>6.1449999999999996</v>
      </c>
      <c r="T61" s="502">
        <v>94600.335000000006</v>
      </c>
    </row>
    <row r="62" spans="1:20" x14ac:dyDescent="0.25">
      <c r="A62" s="507">
        <v>1998</v>
      </c>
      <c r="B62" s="502">
        <v>6410.4219999999996</v>
      </c>
      <c r="C62" s="502">
        <v>3855.9319999999998</v>
      </c>
      <c r="D62" s="502">
        <v>8685.5630000000001</v>
      </c>
      <c r="E62" s="502">
        <v>18951.917000000001</v>
      </c>
      <c r="F62" s="502">
        <v>4004.7809999999999</v>
      </c>
      <c r="G62" s="502">
        <v>3677.989</v>
      </c>
      <c r="H62" s="502">
        <v>8284.7420000000002</v>
      </c>
      <c r="I62" s="502">
        <v>15967.512000000001</v>
      </c>
      <c r="J62" s="502">
        <v>23175.735000000001</v>
      </c>
      <c r="K62" s="502">
        <v>3586.7049999999999</v>
      </c>
      <c r="L62" s="502">
        <v>8079.1239999999998</v>
      </c>
      <c r="M62" s="502">
        <v>34841.563999999998</v>
      </c>
      <c r="N62" s="502">
        <v>25205.052</v>
      </c>
      <c r="O62" s="502">
        <v>16.928999999999998</v>
      </c>
      <c r="P62" s="502">
        <v>38.133000000000003</v>
      </c>
      <c r="Q62" s="502">
        <v>25260.114000000001</v>
      </c>
      <c r="R62" s="502">
        <v>36225.116999999998</v>
      </c>
      <c r="S62" s="502">
        <v>-3.3740000000000001</v>
      </c>
      <c r="T62" s="502">
        <v>95017.732999999993</v>
      </c>
    </row>
    <row r="63" spans="1:20" x14ac:dyDescent="0.25">
      <c r="A63" s="507">
        <v>1999</v>
      </c>
      <c r="B63" s="502">
        <v>6771.7870000000003</v>
      </c>
      <c r="C63" s="502">
        <v>3906.4780000000001</v>
      </c>
      <c r="D63" s="502">
        <v>8875.2450000000008</v>
      </c>
      <c r="E63" s="502">
        <v>19553.509999999998</v>
      </c>
      <c r="F63" s="502">
        <v>4053.4</v>
      </c>
      <c r="G63" s="502">
        <v>3766.2379999999998</v>
      </c>
      <c r="H63" s="502">
        <v>8556.6309999999994</v>
      </c>
      <c r="I63" s="502">
        <v>16376.269</v>
      </c>
      <c r="J63" s="502">
        <v>22949.091</v>
      </c>
      <c r="K63" s="502">
        <v>3610.6350000000002</v>
      </c>
      <c r="L63" s="502">
        <v>8203.1119999999992</v>
      </c>
      <c r="M63" s="502">
        <v>34762.838000000003</v>
      </c>
      <c r="N63" s="502">
        <v>25892.261999999999</v>
      </c>
      <c r="O63" s="502">
        <v>17.491</v>
      </c>
      <c r="P63" s="502">
        <v>39.737000000000002</v>
      </c>
      <c r="Q63" s="502">
        <v>25949.489000000001</v>
      </c>
      <c r="R63" s="502">
        <v>36975.567000000003</v>
      </c>
      <c r="S63" s="502">
        <v>6.282</v>
      </c>
      <c r="T63" s="502">
        <v>96648.388000000006</v>
      </c>
    </row>
    <row r="64" spans="1:20" x14ac:dyDescent="0.25">
      <c r="A64" s="507">
        <v>2000</v>
      </c>
      <c r="B64" s="502">
        <v>7155.5870000000004</v>
      </c>
      <c r="C64" s="502">
        <v>4068.627</v>
      </c>
      <c r="D64" s="502">
        <v>9196.8259999999991</v>
      </c>
      <c r="E64" s="502">
        <v>20421.04</v>
      </c>
      <c r="F64" s="502">
        <v>4278.1400000000003</v>
      </c>
      <c r="G64" s="502">
        <v>3955.6909999999998</v>
      </c>
      <c r="H64" s="502">
        <v>8941.5409999999993</v>
      </c>
      <c r="I64" s="502">
        <v>17175.370999999999</v>
      </c>
      <c r="J64" s="502">
        <v>22823.293000000001</v>
      </c>
      <c r="K64" s="502">
        <v>3631.1849999999999</v>
      </c>
      <c r="L64" s="502">
        <v>8208.02</v>
      </c>
      <c r="M64" s="502">
        <v>34662.497000000003</v>
      </c>
      <c r="N64" s="502">
        <v>26495.46</v>
      </c>
      <c r="O64" s="502">
        <v>18.363</v>
      </c>
      <c r="P64" s="502">
        <v>41.506999999999998</v>
      </c>
      <c r="Q64" s="502">
        <v>26555.329000000002</v>
      </c>
      <c r="R64" s="502">
        <v>38061.758999999998</v>
      </c>
      <c r="S64" s="502">
        <v>2.3039999999999998</v>
      </c>
      <c r="T64" s="502">
        <v>98816.542000000001</v>
      </c>
    </row>
    <row r="65" spans="1:20" x14ac:dyDescent="0.25">
      <c r="A65" s="507">
        <v>2001</v>
      </c>
      <c r="B65" s="502">
        <v>6863.7650000000003</v>
      </c>
      <c r="C65" s="502">
        <v>4099.8819999999996</v>
      </c>
      <c r="D65" s="502">
        <v>9073.9439999999995</v>
      </c>
      <c r="E65" s="502">
        <v>20037.59</v>
      </c>
      <c r="F65" s="502">
        <v>4084.5219999999999</v>
      </c>
      <c r="G65" s="502">
        <v>4062.047</v>
      </c>
      <c r="H65" s="502">
        <v>8990.2070000000003</v>
      </c>
      <c r="I65" s="502">
        <v>17136.776000000002</v>
      </c>
      <c r="J65" s="502">
        <v>21792.89</v>
      </c>
      <c r="K65" s="502">
        <v>3400.431</v>
      </c>
      <c r="L65" s="502">
        <v>7525.9049999999997</v>
      </c>
      <c r="M65" s="502">
        <v>32719.225999999999</v>
      </c>
      <c r="N65" s="502">
        <v>26219.394</v>
      </c>
      <c r="O65" s="502">
        <v>19.530999999999999</v>
      </c>
      <c r="P65" s="502">
        <v>43.226999999999997</v>
      </c>
      <c r="Q65" s="502">
        <v>26282.152999999998</v>
      </c>
      <c r="R65" s="502">
        <v>37215.173999999999</v>
      </c>
      <c r="S65" s="502">
        <v>-6.0789999999999997</v>
      </c>
      <c r="T65" s="502">
        <v>96169.664999999994</v>
      </c>
    </row>
    <row r="66" spans="1:20" x14ac:dyDescent="0.25">
      <c r="A66" s="507">
        <v>2002</v>
      </c>
      <c r="B66" s="502">
        <v>6906.7709999999997</v>
      </c>
      <c r="C66" s="502">
        <v>4316.7939999999999</v>
      </c>
      <c r="D66" s="502">
        <v>9562.2260000000006</v>
      </c>
      <c r="E66" s="502">
        <v>20785.791000000001</v>
      </c>
      <c r="F66" s="502">
        <v>4132.0429999999997</v>
      </c>
      <c r="G66" s="502">
        <v>4109.8609999999999</v>
      </c>
      <c r="H66" s="502">
        <v>9103.8449999999993</v>
      </c>
      <c r="I66" s="502">
        <v>17345.748</v>
      </c>
      <c r="J66" s="502">
        <v>21798.163</v>
      </c>
      <c r="K66" s="502">
        <v>3378.6909999999998</v>
      </c>
      <c r="L66" s="502">
        <v>7484.2139999999999</v>
      </c>
      <c r="M66" s="502">
        <v>32661.066999999999</v>
      </c>
      <c r="N66" s="502">
        <v>26785.224999999999</v>
      </c>
      <c r="O66" s="502">
        <v>18.824999999999999</v>
      </c>
      <c r="P66" s="502">
        <v>41.698999999999998</v>
      </c>
      <c r="Q66" s="502">
        <v>26845.749</v>
      </c>
      <c r="R66" s="502">
        <v>38016.154000000002</v>
      </c>
      <c r="S66" s="502">
        <v>5.1180000000000003</v>
      </c>
      <c r="T66" s="502">
        <v>97643.472999999998</v>
      </c>
    </row>
    <row r="67" spans="1:20" x14ac:dyDescent="0.25">
      <c r="A67" s="507">
        <v>2003</v>
      </c>
      <c r="B67" s="502">
        <v>7232.3450000000003</v>
      </c>
      <c r="C67" s="502">
        <v>4353.1109999999999</v>
      </c>
      <c r="D67" s="502">
        <v>9533.8619999999992</v>
      </c>
      <c r="E67" s="502">
        <v>21119.317999999999</v>
      </c>
      <c r="F67" s="502">
        <v>4298.299</v>
      </c>
      <c r="G67" s="502">
        <v>4090.0590000000002</v>
      </c>
      <c r="H67" s="502">
        <v>8957.7440000000006</v>
      </c>
      <c r="I67" s="502">
        <v>17346.101999999999</v>
      </c>
      <c r="J67" s="502">
        <v>21533.687000000002</v>
      </c>
      <c r="K67" s="502">
        <v>3454.2179999999998</v>
      </c>
      <c r="L67" s="502">
        <v>7565.1719999999996</v>
      </c>
      <c r="M67" s="502">
        <v>32553.076000000001</v>
      </c>
      <c r="N67" s="502">
        <v>26826.053</v>
      </c>
      <c r="O67" s="502">
        <v>23.234999999999999</v>
      </c>
      <c r="P67" s="502">
        <v>50.887</v>
      </c>
      <c r="Q67" s="502">
        <v>26900.174999999999</v>
      </c>
      <c r="R67" s="502">
        <v>38028.286999999997</v>
      </c>
      <c r="S67" s="502">
        <v>-1.1719999999999999</v>
      </c>
      <c r="T67" s="502">
        <v>97917.498999999996</v>
      </c>
    </row>
    <row r="68" spans="1:20" x14ac:dyDescent="0.25">
      <c r="A68" s="507">
        <v>2004</v>
      </c>
      <c r="B68" s="502">
        <v>6986.5739999999996</v>
      </c>
      <c r="C68" s="502">
        <v>4408.241</v>
      </c>
      <c r="D68" s="502">
        <v>9686.5689999999995</v>
      </c>
      <c r="E68" s="502">
        <v>21081.384999999998</v>
      </c>
      <c r="F68" s="502">
        <v>4232.1769999999997</v>
      </c>
      <c r="G68" s="502">
        <v>4198.2089999999998</v>
      </c>
      <c r="H68" s="502">
        <v>9225.0499999999993</v>
      </c>
      <c r="I68" s="502">
        <v>17655.436000000002</v>
      </c>
      <c r="J68" s="502">
        <v>22411.441999999999</v>
      </c>
      <c r="K68" s="502">
        <v>3472.9029999999998</v>
      </c>
      <c r="L68" s="502">
        <v>7631.2780000000002</v>
      </c>
      <c r="M68" s="502">
        <v>33515.622000000003</v>
      </c>
      <c r="N68" s="502">
        <v>27763.966</v>
      </c>
      <c r="O68" s="502">
        <v>24.646999999999998</v>
      </c>
      <c r="P68" s="502">
        <v>54.158999999999999</v>
      </c>
      <c r="Q68" s="502">
        <v>27842.772000000001</v>
      </c>
      <c r="R68" s="502">
        <v>38701.055</v>
      </c>
      <c r="S68" s="502">
        <v>-5.5190000000000001</v>
      </c>
      <c r="T68" s="502">
        <v>100089.696</v>
      </c>
    </row>
    <row r="69" spans="1:20" x14ac:dyDescent="0.25">
      <c r="A69" s="507">
        <v>2005</v>
      </c>
      <c r="B69" s="502">
        <v>6900.6639999999998</v>
      </c>
      <c r="C69" s="502">
        <v>4637.683</v>
      </c>
      <c r="D69" s="502">
        <v>10074.295</v>
      </c>
      <c r="E69" s="502">
        <v>21612.642</v>
      </c>
      <c r="F69" s="502">
        <v>4052.2170000000001</v>
      </c>
      <c r="G69" s="502">
        <v>4350.57</v>
      </c>
      <c r="H69" s="502">
        <v>9450.6080000000002</v>
      </c>
      <c r="I69" s="502">
        <v>17853.395</v>
      </c>
      <c r="J69" s="502">
        <v>21410.378000000001</v>
      </c>
      <c r="K69" s="502">
        <v>3477.36</v>
      </c>
      <c r="L69" s="502">
        <v>7553.7629999999999</v>
      </c>
      <c r="M69" s="502">
        <v>32441.501</v>
      </c>
      <c r="N69" s="502">
        <v>28199.101999999999</v>
      </c>
      <c r="O69" s="502">
        <v>25.611999999999998</v>
      </c>
      <c r="P69" s="502">
        <v>55.634999999999998</v>
      </c>
      <c r="Q69" s="502">
        <v>28280.348999999998</v>
      </c>
      <c r="R69" s="502">
        <v>39625.525999999998</v>
      </c>
      <c r="S69" s="502">
        <v>-0.17499999999999999</v>
      </c>
      <c r="T69" s="502">
        <v>100187.712</v>
      </c>
    </row>
    <row r="70" spans="1:20" x14ac:dyDescent="0.25">
      <c r="A70" s="507">
        <v>2006</v>
      </c>
      <c r="B70" s="502">
        <v>6154.3869999999997</v>
      </c>
      <c r="C70" s="502">
        <v>4611.3860000000004</v>
      </c>
      <c r="D70" s="502">
        <v>9904.5409999999993</v>
      </c>
      <c r="E70" s="502">
        <v>20670.314999999999</v>
      </c>
      <c r="F70" s="502">
        <v>3747.3159999999998</v>
      </c>
      <c r="G70" s="502">
        <v>4434.7250000000004</v>
      </c>
      <c r="H70" s="502">
        <v>9525.1010000000006</v>
      </c>
      <c r="I70" s="502">
        <v>17707.143</v>
      </c>
      <c r="J70" s="502">
        <v>21528.968000000001</v>
      </c>
      <c r="K70" s="502">
        <v>3450.547</v>
      </c>
      <c r="L70" s="502">
        <v>7411.2389999999996</v>
      </c>
      <c r="M70" s="502">
        <v>32390.755000000001</v>
      </c>
      <c r="N70" s="502">
        <v>28637.627</v>
      </c>
      <c r="O70" s="502">
        <v>25.103999999999999</v>
      </c>
      <c r="P70" s="502">
        <v>53.918999999999997</v>
      </c>
      <c r="Q70" s="502">
        <v>28716.65</v>
      </c>
      <c r="R70" s="502">
        <v>39416.563999999998</v>
      </c>
      <c r="S70" s="502">
        <v>-0.38500000000000001</v>
      </c>
      <c r="T70" s="502">
        <v>99484.476999999999</v>
      </c>
    </row>
    <row r="71" spans="1:20" x14ac:dyDescent="0.25">
      <c r="A71" s="507">
        <v>2007</v>
      </c>
      <c r="B71" s="502">
        <v>6588.7979999999998</v>
      </c>
      <c r="C71" s="502">
        <v>4750.326</v>
      </c>
      <c r="D71" s="502">
        <v>10179.859</v>
      </c>
      <c r="E71" s="502">
        <v>21518.983</v>
      </c>
      <c r="F71" s="502">
        <v>3922.4160000000002</v>
      </c>
      <c r="G71" s="502">
        <v>4559.5069999999996</v>
      </c>
      <c r="H71" s="502">
        <v>9770.9380000000001</v>
      </c>
      <c r="I71" s="502">
        <v>18252.862000000001</v>
      </c>
      <c r="J71" s="502">
        <v>21362.915000000001</v>
      </c>
      <c r="K71" s="502">
        <v>3506.9630000000002</v>
      </c>
      <c r="L71" s="502">
        <v>7515.3540000000003</v>
      </c>
      <c r="M71" s="502">
        <v>32385.231</v>
      </c>
      <c r="N71" s="502">
        <v>28770.701000000001</v>
      </c>
      <c r="O71" s="502">
        <v>27.885000000000002</v>
      </c>
      <c r="P71" s="502">
        <v>59.756999999999998</v>
      </c>
      <c r="Q71" s="502">
        <v>28858.342000000001</v>
      </c>
      <c r="R71" s="502">
        <v>40370.589</v>
      </c>
      <c r="S71" s="502">
        <v>-0.68400000000000005</v>
      </c>
      <c r="T71" s="502">
        <v>101014.734</v>
      </c>
    </row>
    <row r="72" spans="1:20" x14ac:dyDescent="0.25">
      <c r="A72" s="507">
        <v>2008</v>
      </c>
      <c r="B72" s="502">
        <v>6888.6719999999996</v>
      </c>
      <c r="C72" s="502">
        <v>4710.8180000000002</v>
      </c>
      <c r="D72" s="502">
        <v>10068.120999999999</v>
      </c>
      <c r="E72" s="502">
        <v>21667.612000000001</v>
      </c>
      <c r="F72" s="502">
        <v>4099.7860000000001</v>
      </c>
      <c r="G72" s="502">
        <v>4558.8869999999997</v>
      </c>
      <c r="H72" s="502">
        <v>9743.4110000000001</v>
      </c>
      <c r="I72" s="502">
        <v>18402.083999999999</v>
      </c>
      <c r="J72" s="502">
        <v>20528.134999999998</v>
      </c>
      <c r="K72" s="502">
        <v>3444.4690000000001</v>
      </c>
      <c r="L72" s="502">
        <v>7361.6379999999999</v>
      </c>
      <c r="M72" s="502">
        <v>31334.241999999998</v>
      </c>
      <c r="N72" s="502">
        <v>27404.331999999999</v>
      </c>
      <c r="O72" s="502">
        <v>26.113</v>
      </c>
      <c r="P72" s="502">
        <v>55.808999999999997</v>
      </c>
      <c r="Q72" s="502">
        <v>27486.253000000001</v>
      </c>
      <c r="R72" s="502">
        <v>39969.266000000003</v>
      </c>
      <c r="S72" s="502">
        <v>0.53400000000000003</v>
      </c>
      <c r="T72" s="502">
        <v>98890.725000000006</v>
      </c>
    </row>
    <row r="73" spans="1:20" x14ac:dyDescent="0.25">
      <c r="A73" s="507">
        <v>2009</v>
      </c>
      <c r="B73" s="502">
        <v>6632.6580000000004</v>
      </c>
      <c r="C73" s="502">
        <v>4656.5550000000003</v>
      </c>
      <c r="D73" s="502">
        <v>9788.1360000000004</v>
      </c>
      <c r="E73" s="502">
        <v>21077.348999999998</v>
      </c>
      <c r="F73" s="502">
        <v>4055.424</v>
      </c>
      <c r="G73" s="502">
        <v>4458.9809999999998</v>
      </c>
      <c r="H73" s="502">
        <v>9372.8330000000005</v>
      </c>
      <c r="I73" s="502">
        <v>17887.238000000001</v>
      </c>
      <c r="J73" s="502">
        <v>18755.903999999999</v>
      </c>
      <c r="K73" s="502">
        <v>3130.2249999999999</v>
      </c>
      <c r="L73" s="502">
        <v>6579.7719999999999</v>
      </c>
      <c r="M73" s="502">
        <v>28465.9</v>
      </c>
      <c r="N73" s="502">
        <v>26604.848999999998</v>
      </c>
      <c r="O73" s="502">
        <v>26.504000000000001</v>
      </c>
      <c r="P73" s="502">
        <v>55.713000000000001</v>
      </c>
      <c r="Q73" s="502">
        <v>26687.065999999999</v>
      </c>
      <c r="R73" s="502">
        <v>38068.718000000001</v>
      </c>
      <c r="S73" s="502">
        <v>2.1000000000000001E-2</v>
      </c>
      <c r="T73" s="502">
        <v>94117.573999999993</v>
      </c>
    </row>
    <row r="74" spans="1:20" x14ac:dyDescent="0.25">
      <c r="A74" s="507">
        <v>2010</v>
      </c>
      <c r="B74" s="502">
        <v>6540.2629999999999</v>
      </c>
      <c r="C74" s="502">
        <v>4932.7569999999996</v>
      </c>
      <c r="D74" s="502">
        <v>10321.499</v>
      </c>
      <c r="E74" s="502">
        <v>21794.519</v>
      </c>
      <c r="F74" s="502">
        <v>4022.8229999999999</v>
      </c>
      <c r="G74" s="502">
        <v>4538.6400000000003</v>
      </c>
      <c r="H74" s="502">
        <v>9496.8340000000007</v>
      </c>
      <c r="I74" s="502">
        <v>18058.296999999999</v>
      </c>
      <c r="J74" s="502">
        <v>20277.883000000002</v>
      </c>
      <c r="K74" s="502">
        <v>3313.8069999999998</v>
      </c>
      <c r="L74" s="502">
        <v>6933.9430000000002</v>
      </c>
      <c r="M74" s="502">
        <v>30525.632000000001</v>
      </c>
      <c r="N74" s="502">
        <v>26977.695</v>
      </c>
      <c r="O74" s="502">
        <v>26.315000000000001</v>
      </c>
      <c r="P74" s="502">
        <v>55.061999999999998</v>
      </c>
      <c r="Q74" s="502">
        <v>27059.072</v>
      </c>
      <c r="R74" s="502">
        <v>39618.856</v>
      </c>
      <c r="S74" s="502">
        <v>6.87</v>
      </c>
      <c r="T74" s="502">
        <v>97444.39</v>
      </c>
    </row>
    <row r="75" spans="1:20" x14ac:dyDescent="0.25">
      <c r="A75" s="507">
        <v>2011</v>
      </c>
      <c r="B75" s="502">
        <v>6391.5540000000001</v>
      </c>
      <c r="C75" s="502">
        <v>4854.5969999999998</v>
      </c>
      <c r="D75" s="502">
        <v>10054.223</v>
      </c>
      <c r="E75" s="502">
        <v>21300.375</v>
      </c>
      <c r="F75" s="502">
        <v>4062.4670000000001</v>
      </c>
      <c r="G75" s="502">
        <v>4531.3320000000003</v>
      </c>
      <c r="H75" s="502">
        <v>9384.7170000000006</v>
      </c>
      <c r="I75" s="502">
        <v>17978.516</v>
      </c>
      <c r="J75" s="502">
        <v>20455.631000000001</v>
      </c>
      <c r="K75" s="502">
        <v>3382.3690000000001</v>
      </c>
      <c r="L75" s="502">
        <v>7005.1310000000003</v>
      </c>
      <c r="M75" s="502">
        <v>30843.13</v>
      </c>
      <c r="N75" s="502">
        <v>26631.723999999998</v>
      </c>
      <c r="O75" s="502">
        <v>26.177</v>
      </c>
      <c r="P75" s="502">
        <v>54.215000000000003</v>
      </c>
      <c r="Q75" s="502">
        <v>26712.116000000002</v>
      </c>
      <c r="R75" s="502">
        <v>39292.760999999999</v>
      </c>
      <c r="S75" s="502">
        <v>7.5270000000000001</v>
      </c>
      <c r="T75" s="502">
        <v>96841.664999999994</v>
      </c>
    </row>
    <row r="76" spans="1:20" x14ac:dyDescent="0.25">
      <c r="A76" s="507">
        <v>2012</v>
      </c>
      <c r="B76" s="502">
        <v>5672.0780000000004</v>
      </c>
      <c r="C76" s="502">
        <v>4689.8440000000001</v>
      </c>
      <c r="D76" s="502">
        <v>9496.0069999999996</v>
      </c>
      <c r="E76" s="502">
        <v>19857.929</v>
      </c>
      <c r="F76" s="502">
        <v>3725.2840000000001</v>
      </c>
      <c r="G76" s="502">
        <v>4528.0690000000004</v>
      </c>
      <c r="H76" s="502">
        <v>9168.4449999999997</v>
      </c>
      <c r="I76" s="502">
        <v>17421.797999999999</v>
      </c>
      <c r="J76" s="502">
        <v>20741.638999999999</v>
      </c>
      <c r="K76" s="502">
        <v>3363.2559999999999</v>
      </c>
      <c r="L76" s="502">
        <v>6809.9279999999999</v>
      </c>
      <c r="M76" s="502">
        <v>30914.822</v>
      </c>
      <c r="N76" s="502">
        <v>26143.710999999999</v>
      </c>
      <c r="O76" s="502">
        <v>24.975999999999999</v>
      </c>
      <c r="P76" s="502">
        <v>50.570999999999998</v>
      </c>
      <c r="Q76" s="502">
        <v>26219.258000000002</v>
      </c>
      <c r="R76" s="502">
        <v>38131.095999999998</v>
      </c>
      <c r="S76" s="502">
        <v>2.169</v>
      </c>
      <c r="T76" s="502">
        <v>94415.975999999995</v>
      </c>
    </row>
    <row r="77" spans="1:20" x14ac:dyDescent="0.25">
      <c r="A77" s="507">
        <v>2013</v>
      </c>
      <c r="B77" s="502">
        <v>6704.2709999999997</v>
      </c>
      <c r="C77" s="502">
        <v>4759.0990000000002</v>
      </c>
      <c r="D77" s="502">
        <v>9603.8880000000008</v>
      </c>
      <c r="E77" s="502">
        <v>21067.258000000002</v>
      </c>
      <c r="F77" s="502">
        <v>4163.402</v>
      </c>
      <c r="G77" s="502">
        <v>4562.1130000000003</v>
      </c>
      <c r="H77" s="502">
        <v>9206.3690000000006</v>
      </c>
      <c r="I77" s="502">
        <v>17931.883999999998</v>
      </c>
      <c r="J77" s="502">
        <v>21262.772000000001</v>
      </c>
      <c r="K77" s="502">
        <v>3362.0210000000002</v>
      </c>
      <c r="L77" s="502">
        <v>6784.576</v>
      </c>
      <c r="M77" s="502">
        <v>31409.368999999999</v>
      </c>
      <c r="N77" s="502">
        <v>26671.26</v>
      </c>
      <c r="O77" s="502">
        <v>26.016999999999999</v>
      </c>
      <c r="P77" s="502">
        <v>52.502000000000002</v>
      </c>
      <c r="Q77" s="502">
        <v>26749.777999999998</v>
      </c>
      <c r="R77" s="502">
        <v>38356.584999999999</v>
      </c>
      <c r="S77" s="502">
        <v>-1.3340000000000001</v>
      </c>
      <c r="T77" s="502">
        <v>97156.956000000006</v>
      </c>
    </row>
    <row r="78" spans="1:20" x14ac:dyDescent="0.25">
      <c r="A78" s="507">
        <v>2014</v>
      </c>
      <c r="B78" s="502">
        <v>6980.0309999999999</v>
      </c>
      <c r="C78" s="502">
        <v>4801.3950000000004</v>
      </c>
      <c r="D78" s="502">
        <v>9637.902</v>
      </c>
      <c r="E78" s="502">
        <v>21419.328000000001</v>
      </c>
      <c r="F78" s="502">
        <v>4378.34</v>
      </c>
      <c r="G78" s="502">
        <v>4613.5640000000003</v>
      </c>
      <c r="H78" s="502">
        <v>9260.8670000000002</v>
      </c>
      <c r="I78" s="502">
        <v>18252.771000000001</v>
      </c>
      <c r="J78" s="502">
        <v>21407.161</v>
      </c>
      <c r="K78" s="502">
        <v>3403.73</v>
      </c>
      <c r="L78" s="502">
        <v>6832.3509999999997</v>
      </c>
      <c r="M78" s="502">
        <v>31643.241000000002</v>
      </c>
      <c r="N78" s="502">
        <v>26916.880000000001</v>
      </c>
      <c r="O78" s="502">
        <v>26.469000000000001</v>
      </c>
      <c r="P78" s="502">
        <v>53.131</v>
      </c>
      <c r="Q78" s="502">
        <v>26996.48</v>
      </c>
      <c r="R78" s="502">
        <v>38629.409</v>
      </c>
      <c r="S78" s="502">
        <v>5.5439999999999996</v>
      </c>
      <c r="T78" s="502">
        <v>98317.365000000005</v>
      </c>
    </row>
    <row r="79" spans="1:20" x14ac:dyDescent="0.25">
      <c r="A79" s="507">
        <v>2015</v>
      </c>
      <c r="B79" s="502">
        <v>6404.723</v>
      </c>
      <c r="C79" s="502">
        <v>4790.777</v>
      </c>
      <c r="D79" s="502">
        <v>9362.1200000000008</v>
      </c>
      <c r="E79" s="502">
        <v>20557.62</v>
      </c>
      <c r="F79" s="502">
        <v>4442.8280000000004</v>
      </c>
      <c r="G79" s="502">
        <v>4642.884</v>
      </c>
      <c r="H79" s="502">
        <v>9073.1080000000002</v>
      </c>
      <c r="I79" s="502">
        <v>18158.82</v>
      </c>
      <c r="J79" s="502">
        <v>21300.613000000001</v>
      </c>
      <c r="K79" s="502">
        <v>3365.9639999999999</v>
      </c>
      <c r="L79" s="502">
        <v>6577.7560000000003</v>
      </c>
      <c r="M79" s="502">
        <v>31244.332999999999</v>
      </c>
      <c r="N79" s="502">
        <v>27286.851999999999</v>
      </c>
      <c r="O79" s="502">
        <v>26.056000000000001</v>
      </c>
      <c r="P79" s="502">
        <v>50.918999999999997</v>
      </c>
      <c r="Q79" s="502">
        <v>27363.827000000001</v>
      </c>
      <c r="R79" s="502">
        <v>37889.584999999999</v>
      </c>
      <c r="S79" s="502">
        <v>18.969000000000001</v>
      </c>
      <c r="T79" s="502">
        <v>97343.567999999999</v>
      </c>
    </row>
  </sheetData>
  <sheetProtection formatCells="0" formatColumns="0" formatRows="0" insertColumns="0" insertRows="0" insertHyperlinks="0" deleteColumns="0" deleteRows="0" sort="0" autoFilter="0" pivotTables="0"/>
  <hyperlinks>
    <hyperlink ref="A4" r:id="rId1" display="http://www.eia.gov/totalenergy/data/monthly/dataunits.cfm" xr:uid="{00000000-0004-0000-0900-000000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7A5452-3B50-4056-A906-3E0BF67378DA}">
  <dimension ref="A1:P82"/>
  <sheetViews>
    <sheetView topLeftCell="O1" workbookViewId="0">
      <selection activeCell="P13" sqref="P13"/>
    </sheetView>
  </sheetViews>
  <sheetFormatPr defaultColWidth="9.140625" defaultRowHeight="15" x14ac:dyDescent="0.25"/>
  <cols>
    <col min="1" max="1" width="58.28515625" style="502" bestFit="1" customWidth="1"/>
    <col min="2" max="2" width="53.42578125" style="502" bestFit="1" customWidth="1"/>
    <col min="3" max="3" width="53.42578125" style="502" customWidth="1"/>
    <col min="4" max="4" width="51.28515625" style="502" bestFit="1" customWidth="1"/>
    <col min="5" max="5" width="52.42578125" style="502" bestFit="1" customWidth="1"/>
    <col min="6" max="6" width="52.42578125" style="502" customWidth="1"/>
    <col min="7" max="7" width="50.140625" style="502" bestFit="1" customWidth="1"/>
    <col min="8" max="8" width="52.42578125" style="502" bestFit="1" customWidth="1"/>
    <col min="9" max="9" width="52.42578125" style="502" customWidth="1"/>
    <col min="10" max="10" width="50.140625" style="502" bestFit="1" customWidth="1"/>
    <col min="11" max="11" width="56.7109375" style="502" bestFit="1" customWidth="1"/>
    <col min="12" max="12" width="56.7109375" style="502" customWidth="1"/>
    <col min="13" max="13" width="54.5703125" style="502" bestFit="1" customWidth="1"/>
    <col min="14" max="14" width="56.7109375" style="502" bestFit="1" customWidth="1"/>
    <col min="15" max="15" width="36.28515625" style="502" bestFit="1" customWidth="1"/>
    <col min="16" max="16" width="35.28515625" style="502" bestFit="1" customWidth="1"/>
    <col min="17" max="16384" width="9.140625" style="502"/>
  </cols>
  <sheetData>
    <row r="1" spans="1:16" ht="18.75" x14ac:dyDescent="0.3">
      <c r="A1" s="501" t="s">
        <v>1102</v>
      </c>
    </row>
    <row r="2" spans="1:16" ht="18.75" x14ac:dyDescent="0.3">
      <c r="A2" s="503" t="s">
        <v>1817</v>
      </c>
    </row>
    <row r="4" spans="1:16" x14ac:dyDescent="0.25">
      <c r="A4" s="504" t="str">
        <f>HYPERLINK("http://www.eia.gov/totalenergy/data/monthly/dataunits.cfm","Note: Information about data precision.")</f>
        <v>Note: Information about data precision.</v>
      </c>
    </row>
    <row r="6" spans="1:16" x14ac:dyDescent="0.25">
      <c r="A6" s="502" t="s">
        <v>1818</v>
      </c>
    </row>
    <row r="7" spans="1:16" x14ac:dyDescent="0.25">
      <c r="A7" s="502" t="s">
        <v>1819</v>
      </c>
    </row>
    <row r="9" spans="1:16" ht="15.75" x14ac:dyDescent="0.25">
      <c r="A9" s="505" t="s">
        <v>1712</v>
      </c>
    </row>
    <row r="11" spans="1:16" x14ac:dyDescent="0.25">
      <c r="A11" s="506" t="s">
        <v>1713</v>
      </c>
      <c r="B11" s="506" t="s">
        <v>1714</v>
      </c>
      <c r="C11" s="508" t="s">
        <v>1117</v>
      </c>
      <c r="D11" s="506" t="s">
        <v>1119</v>
      </c>
      <c r="E11" s="506" t="s">
        <v>1715</v>
      </c>
      <c r="F11" s="508" t="s">
        <v>1660</v>
      </c>
      <c r="G11" s="506" t="s">
        <v>1662</v>
      </c>
      <c r="H11" s="506" t="s">
        <v>1716</v>
      </c>
      <c r="I11" s="506" t="s">
        <v>1675</v>
      </c>
      <c r="J11" s="506" t="s">
        <v>1677</v>
      </c>
      <c r="K11" s="506" t="s">
        <v>1717</v>
      </c>
      <c r="L11" s="506" t="s">
        <v>1685</v>
      </c>
      <c r="M11" s="506" t="s">
        <v>1687</v>
      </c>
      <c r="N11" s="506" t="s">
        <v>1718</v>
      </c>
      <c r="O11" s="506" t="s">
        <v>1719</v>
      </c>
      <c r="P11" s="506" t="s">
        <v>1720</v>
      </c>
    </row>
    <row r="12" spans="1:16" x14ac:dyDescent="0.25">
      <c r="A12" s="506"/>
      <c r="B12" s="506" t="s">
        <v>1120</v>
      </c>
      <c r="C12" s="506"/>
      <c r="D12" s="506" t="s">
        <v>1120</v>
      </c>
      <c r="E12" s="506" t="s">
        <v>1120</v>
      </c>
      <c r="F12" s="506"/>
      <c r="G12" s="506" t="s">
        <v>1120</v>
      </c>
      <c r="H12" s="506" t="s">
        <v>1120</v>
      </c>
      <c r="I12" s="506" t="s">
        <v>1120</v>
      </c>
      <c r="J12" s="506" t="s">
        <v>1120</v>
      </c>
      <c r="K12" s="506" t="s">
        <v>1120</v>
      </c>
      <c r="L12" s="506" t="s">
        <v>1120</v>
      </c>
      <c r="M12" s="506" t="s">
        <v>1120</v>
      </c>
      <c r="N12" s="506" t="s">
        <v>1120</v>
      </c>
      <c r="O12" s="506" t="s">
        <v>1120</v>
      </c>
      <c r="P12" s="506" t="s">
        <v>1120</v>
      </c>
    </row>
    <row r="13" spans="1:16" x14ac:dyDescent="0.25">
      <c r="A13" s="507">
        <v>1949</v>
      </c>
      <c r="B13" s="502">
        <v>4460.5879999999997</v>
      </c>
      <c r="C13" s="502">
        <v>227.89400000000001</v>
      </c>
      <c r="D13" s="502">
        <v>5599.4040000000005</v>
      </c>
      <c r="E13" s="502">
        <v>2668.9090000000001</v>
      </c>
      <c r="F13" s="502">
        <v>200.10400000000001</v>
      </c>
      <c r="G13" s="502">
        <v>3668.8560000000002</v>
      </c>
      <c r="H13" s="502">
        <v>12619.463</v>
      </c>
      <c r="I13" s="502">
        <v>418.28</v>
      </c>
      <c r="J13" s="502">
        <v>14709.664000000001</v>
      </c>
      <c r="K13" s="502">
        <v>7879.5110000000004</v>
      </c>
      <c r="L13" s="502">
        <v>22.114000000000001</v>
      </c>
      <c r="M13" s="502">
        <v>7990.0169999999998</v>
      </c>
      <c r="N13" s="502">
        <v>4339.47</v>
      </c>
      <c r="O13" s="502">
        <v>-0.16500000000000001</v>
      </c>
      <c r="P13" s="502">
        <v>31967.775000000001</v>
      </c>
    </row>
    <row r="14" spans="1:16" x14ac:dyDescent="0.25">
      <c r="A14" s="507">
        <v>1950</v>
      </c>
      <c r="B14" s="502">
        <v>4829.5280000000002</v>
      </c>
      <c r="C14" s="502">
        <v>246.34800000000001</v>
      </c>
      <c r="D14" s="502">
        <v>5988.7439999999997</v>
      </c>
      <c r="E14" s="502">
        <v>2834.1439999999998</v>
      </c>
      <c r="F14" s="502">
        <v>225.09399999999999</v>
      </c>
      <c r="G14" s="502">
        <v>3893.348</v>
      </c>
      <c r="H14" s="502">
        <v>13872.181</v>
      </c>
      <c r="I14" s="502">
        <v>499.78500000000003</v>
      </c>
      <c r="J14" s="502">
        <v>16223.977999999999</v>
      </c>
      <c r="K14" s="502">
        <v>8383.41</v>
      </c>
      <c r="L14" s="502">
        <v>23.178000000000001</v>
      </c>
      <c r="M14" s="502">
        <v>8492.4760000000006</v>
      </c>
      <c r="N14" s="502">
        <v>4679.2830000000004</v>
      </c>
      <c r="O14" s="502">
        <v>2.1000000000000001E-2</v>
      </c>
      <c r="P14" s="502">
        <v>34598.567000000003</v>
      </c>
    </row>
    <row r="15" spans="1:16" x14ac:dyDescent="0.25">
      <c r="A15" s="507">
        <v>1951</v>
      </c>
      <c r="B15" s="502">
        <v>5104.68</v>
      </c>
      <c r="C15" s="502">
        <v>283.51299999999998</v>
      </c>
      <c r="D15" s="502">
        <v>6380.3969999999999</v>
      </c>
      <c r="E15" s="502">
        <v>2737.7379999999998</v>
      </c>
      <c r="F15" s="502">
        <v>252.36</v>
      </c>
      <c r="G15" s="502">
        <v>3873.28</v>
      </c>
      <c r="H15" s="502">
        <v>15106.734</v>
      </c>
      <c r="I15" s="502">
        <v>566.96500000000003</v>
      </c>
      <c r="J15" s="502">
        <v>17657.898000000001</v>
      </c>
      <c r="K15" s="502">
        <v>8933.4920000000002</v>
      </c>
      <c r="L15" s="502">
        <v>24.093</v>
      </c>
      <c r="M15" s="502">
        <v>9041.9</v>
      </c>
      <c r="N15" s="502">
        <v>5070.83</v>
      </c>
      <c r="O15" s="502">
        <v>0.186</v>
      </c>
      <c r="P15" s="502">
        <v>36953.661</v>
      </c>
    </row>
    <row r="16" spans="1:16" x14ac:dyDescent="0.25">
      <c r="A16" s="507">
        <v>1952</v>
      </c>
      <c r="B16" s="502">
        <v>5158.4059999999999</v>
      </c>
      <c r="C16" s="502">
        <v>319.17500000000001</v>
      </c>
      <c r="D16" s="502">
        <v>6560.4560000000001</v>
      </c>
      <c r="E16" s="502">
        <v>2672.9679999999998</v>
      </c>
      <c r="F16" s="502">
        <v>273.28699999999998</v>
      </c>
      <c r="G16" s="502">
        <v>3873.442</v>
      </c>
      <c r="H16" s="502">
        <v>14649.496999999999</v>
      </c>
      <c r="I16" s="502">
        <v>600.947</v>
      </c>
      <c r="J16" s="502">
        <v>17289.294999999998</v>
      </c>
      <c r="K16" s="502">
        <v>8906.9009999999998</v>
      </c>
      <c r="L16" s="502">
        <v>21.823</v>
      </c>
      <c r="M16" s="502">
        <v>9002.7620000000006</v>
      </c>
      <c r="N16" s="502">
        <v>5338.183</v>
      </c>
      <c r="O16" s="502">
        <v>8.2000000000000003E-2</v>
      </c>
      <c r="P16" s="502">
        <v>36726.036999999997</v>
      </c>
    </row>
    <row r="17" spans="1:16" x14ac:dyDescent="0.25">
      <c r="A17" s="507">
        <v>1953</v>
      </c>
      <c r="B17" s="502">
        <v>5052.7489999999998</v>
      </c>
      <c r="C17" s="502">
        <v>355.34699999999998</v>
      </c>
      <c r="D17" s="502">
        <v>6558.982</v>
      </c>
      <c r="E17" s="502">
        <v>2512.4380000000001</v>
      </c>
      <c r="F17" s="502">
        <v>296.928</v>
      </c>
      <c r="G17" s="502">
        <v>3771.0439999999999</v>
      </c>
      <c r="H17" s="502">
        <v>15315.027</v>
      </c>
      <c r="I17" s="502">
        <v>677.68499999999995</v>
      </c>
      <c r="J17" s="502">
        <v>18187.575000000001</v>
      </c>
      <c r="K17" s="502">
        <v>9030.0679999999993</v>
      </c>
      <c r="L17" s="502">
        <v>21.931999999999999</v>
      </c>
      <c r="M17" s="502">
        <v>9123.0349999999999</v>
      </c>
      <c r="N17" s="502">
        <v>5730.3549999999996</v>
      </c>
      <c r="O17" s="502">
        <v>-3.7999999999999999E-2</v>
      </c>
      <c r="P17" s="502">
        <v>37640.597999999998</v>
      </c>
    </row>
    <row r="18" spans="1:16" x14ac:dyDescent="0.25">
      <c r="A18" s="507">
        <v>1954</v>
      </c>
      <c r="B18" s="502">
        <v>5262.5550000000003</v>
      </c>
      <c r="C18" s="502">
        <v>396.57100000000003</v>
      </c>
      <c r="D18" s="502">
        <v>6846.3059999999996</v>
      </c>
      <c r="E18" s="502">
        <v>2457.6419999999998</v>
      </c>
      <c r="F18" s="502">
        <v>319.346</v>
      </c>
      <c r="G18" s="502">
        <v>3732.9850000000001</v>
      </c>
      <c r="H18" s="502">
        <v>14290.941000000001</v>
      </c>
      <c r="I18" s="502">
        <v>711.28200000000004</v>
      </c>
      <c r="J18" s="502">
        <v>17131.525000000001</v>
      </c>
      <c r="K18" s="502">
        <v>8822.5650000000005</v>
      </c>
      <c r="L18" s="502">
        <v>20.047999999999998</v>
      </c>
      <c r="M18" s="502">
        <v>8902.6309999999994</v>
      </c>
      <c r="N18" s="502">
        <v>5779.7449999999999</v>
      </c>
      <c r="O18" s="502">
        <v>9.1999999999999998E-2</v>
      </c>
      <c r="P18" s="502">
        <v>36613.54</v>
      </c>
    </row>
    <row r="19" spans="1:16" x14ac:dyDescent="0.25">
      <c r="A19" s="507">
        <v>1955</v>
      </c>
      <c r="B19" s="502">
        <v>5608.0730000000003</v>
      </c>
      <c r="C19" s="502">
        <v>438.10300000000001</v>
      </c>
      <c r="D19" s="502">
        <v>7278.2489999999998</v>
      </c>
      <c r="E19" s="502">
        <v>2561.3240000000001</v>
      </c>
      <c r="F19" s="502">
        <v>349.89100000000002</v>
      </c>
      <c r="G19" s="502">
        <v>3895.212</v>
      </c>
      <c r="H19" s="502">
        <v>16072.941999999999</v>
      </c>
      <c r="I19" s="502">
        <v>887.03300000000002</v>
      </c>
      <c r="J19" s="502">
        <v>19454.57</v>
      </c>
      <c r="K19" s="502">
        <v>9474.4439999999995</v>
      </c>
      <c r="L19" s="502">
        <v>19.876999999999999</v>
      </c>
      <c r="M19" s="502">
        <v>9550.223</v>
      </c>
      <c r="N19" s="502">
        <v>6461.4709999999995</v>
      </c>
      <c r="O19" s="502">
        <v>0.03</v>
      </c>
      <c r="P19" s="502">
        <v>40178.285000000003</v>
      </c>
    </row>
    <row r="20" spans="1:16" x14ac:dyDescent="0.25">
      <c r="A20" s="507">
        <v>1956</v>
      </c>
      <c r="B20" s="502">
        <v>5839.6639999999998</v>
      </c>
      <c r="C20" s="502">
        <v>489.54199999999997</v>
      </c>
      <c r="D20" s="502">
        <v>7663.0060000000003</v>
      </c>
      <c r="E20" s="502">
        <v>2606.9299999999998</v>
      </c>
      <c r="F20" s="502">
        <v>380.17700000000002</v>
      </c>
      <c r="G20" s="502">
        <v>4022.9349999999999</v>
      </c>
      <c r="H20" s="502">
        <v>16542.7</v>
      </c>
      <c r="I20" s="502">
        <v>975.65300000000002</v>
      </c>
      <c r="J20" s="502">
        <v>20176.606</v>
      </c>
      <c r="K20" s="502">
        <v>9790.3410000000003</v>
      </c>
      <c r="L20" s="502">
        <v>18.536999999999999</v>
      </c>
      <c r="M20" s="502">
        <v>9859.3850000000002</v>
      </c>
      <c r="N20" s="502">
        <v>6942.2960000000003</v>
      </c>
      <c r="O20" s="502">
        <v>-0.17499999999999999</v>
      </c>
      <c r="P20" s="502">
        <v>41721.756999999998</v>
      </c>
    </row>
    <row r="21" spans="1:16" x14ac:dyDescent="0.25">
      <c r="A21" s="507">
        <v>1957</v>
      </c>
      <c r="B21" s="502">
        <v>5744.1890000000003</v>
      </c>
      <c r="C21" s="502">
        <v>534.74</v>
      </c>
      <c r="D21" s="502">
        <v>7712.2889999999998</v>
      </c>
      <c r="E21" s="502">
        <v>2449.3670000000002</v>
      </c>
      <c r="F21" s="502">
        <v>410.67899999999997</v>
      </c>
      <c r="G21" s="502">
        <v>3960.8629999999998</v>
      </c>
      <c r="H21" s="502">
        <v>16492.73</v>
      </c>
      <c r="I21" s="502">
        <v>1003.093</v>
      </c>
      <c r="J21" s="502">
        <v>20184.594000000001</v>
      </c>
      <c r="K21" s="502">
        <v>9836.7150000000001</v>
      </c>
      <c r="L21" s="502">
        <v>16.187000000000001</v>
      </c>
      <c r="M21" s="502">
        <v>9896.2900000000009</v>
      </c>
      <c r="N21" s="502">
        <v>7231.0349999999999</v>
      </c>
      <c r="O21" s="502">
        <v>-0.128</v>
      </c>
      <c r="P21" s="502">
        <v>41753.909</v>
      </c>
    </row>
    <row r="22" spans="1:16" x14ac:dyDescent="0.25">
      <c r="A22" s="507">
        <v>1958</v>
      </c>
      <c r="B22" s="502">
        <v>6125.6809999999996</v>
      </c>
      <c r="C22" s="502">
        <v>578.30799999999999</v>
      </c>
      <c r="D22" s="502">
        <v>8200.9850000000006</v>
      </c>
      <c r="E22" s="502">
        <v>2557.2860000000001</v>
      </c>
      <c r="F22" s="502">
        <v>435.25599999999997</v>
      </c>
      <c r="G22" s="502">
        <v>4119.2370000000001</v>
      </c>
      <c r="H22" s="502">
        <v>15776.34</v>
      </c>
      <c r="I22" s="502">
        <v>977.70799999999997</v>
      </c>
      <c r="J22" s="502">
        <v>19284.925999999999</v>
      </c>
      <c r="K22" s="502">
        <v>9952.027</v>
      </c>
      <c r="L22" s="502">
        <v>14.516999999999999</v>
      </c>
      <c r="M22" s="502">
        <v>10004.123</v>
      </c>
      <c r="N22" s="502">
        <v>7197.9359999999997</v>
      </c>
      <c r="O22" s="502">
        <v>8.9999999999999993E-3</v>
      </c>
      <c r="P22" s="502">
        <v>41609.279999999999</v>
      </c>
    </row>
    <row r="23" spans="1:16" x14ac:dyDescent="0.25">
      <c r="A23" s="507">
        <v>1959</v>
      </c>
      <c r="B23" s="502">
        <v>6188.68</v>
      </c>
      <c r="C23" s="502">
        <v>629.66399999999999</v>
      </c>
      <c r="D23" s="502">
        <v>8412.2350000000006</v>
      </c>
      <c r="E23" s="502">
        <v>2649.49</v>
      </c>
      <c r="F23" s="502">
        <v>487.86</v>
      </c>
      <c r="G23" s="502">
        <v>4372.2860000000001</v>
      </c>
      <c r="H23" s="502">
        <v>16492.924999999999</v>
      </c>
      <c r="I23" s="502">
        <v>1075.239</v>
      </c>
      <c r="J23" s="502">
        <v>20289.953000000001</v>
      </c>
      <c r="K23" s="502">
        <v>10297.638000000001</v>
      </c>
      <c r="L23" s="502">
        <v>14.417999999999999</v>
      </c>
      <c r="M23" s="502">
        <v>10348.554</v>
      </c>
      <c r="N23" s="502">
        <v>7794.2950000000001</v>
      </c>
      <c r="O23" s="502">
        <v>-6.3E-2</v>
      </c>
      <c r="P23" s="502">
        <v>43422.964999999997</v>
      </c>
    </row>
    <row r="24" spans="1:16" x14ac:dyDescent="0.25">
      <c r="A24" s="507">
        <v>1960</v>
      </c>
      <c r="B24" s="502">
        <v>6651.2330000000002</v>
      </c>
      <c r="C24" s="502">
        <v>687.39300000000003</v>
      </c>
      <c r="D24" s="502">
        <v>9039.8160000000007</v>
      </c>
      <c r="E24" s="502">
        <v>2722.6689999999999</v>
      </c>
      <c r="F24" s="502">
        <v>542.99900000000002</v>
      </c>
      <c r="G24" s="502">
        <v>4609.5039999999999</v>
      </c>
      <c r="H24" s="502">
        <v>16949.274000000001</v>
      </c>
      <c r="I24" s="502">
        <v>1106.8589999999999</v>
      </c>
      <c r="J24" s="502">
        <v>20795.437000000002</v>
      </c>
      <c r="K24" s="502">
        <v>10559.620999999999</v>
      </c>
      <c r="L24" s="502">
        <v>10.46</v>
      </c>
      <c r="M24" s="502">
        <v>10595.968000000001</v>
      </c>
      <c r="N24" s="502">
        <v>8157.9290000000001</v>
      </c>
      <c r="O24" s="502">
        <v>7.0000000000000001E-3</v>
      </c>
      <c r="P24" s="502">
        <v>45040.732000000004</v>
      </c>
    </row>
    <row r="25" spans="1:16" x14ac:dyDescent="0.25">
      <c r="A25" s="507">
        <v>1961</v>
      </c>
      <c r="B25" s="502">
        <v>6776.0169999999998</v>
      </c>
      <c r="C25" s="502">
        <v>731.68600000000004</v>
      </c>
      <c r="D25" s="502">
        <v>9286.4310000000005</v>
      </c>
      <c r="E25" s="502">
        <v>2765.0940000000001</v>
      </c>
      <c r="F25" s="502">
        <v>572.04200000000003</v>
      </c>
      <c r="G25" s="502">
        <v>4727.7709999999997</v>
      </c>
      <c r="H25" s="502">
        <v>16964.454000000002</v>
      </c>
      <c r="I25" s="502">
        <v>1149.25</v>
      </c>
      <c r="J25" s="502">
        <v>20907.530999999999</v>
      </c>
      <c r="K25" s="502">
        <v>10733.759</v>
      </c>
      <c r="L25" s="502">
        <v>10.316000000000001</v>
      </c>
      <c r="M25" s="502">
        <v>10769.153</v>
      </c>
      <c r="N25" s="502">
        <v>8451.5609999999997</v>
      </c>
      <c r="O25" s="502">
        <v>-0.105</v>
      </c>
      <c r="P25" s="502">
        <v>45690.781999999999</v>
      </c>
    </row>
    <row r="26" spans="1:16" x14ac:dyDescent="0.25">
      <c r="A26" s="507">
        <v>1962</v>
      </c>
      <c r="B26" s="502">
        <v>7080.1559999999999</v>
      </c>
      <c r="C26" s="502">
        <v>794.32</v>
      </c>
      <c r="D26" s="502">
        <v>9782.8649999999998</v>
      </c>
      <c r="E26" s="502">
        <v>2923.99</v>
      </c>
      <c r="F26" s="502">
        <v>620.86300000000006</v>
      </c>
      <c r="G26" s="502">
        <v>5036.5029999999997</v>
      </c>
      <c r="H26" s="502">
        <v>17558.494999999999</v>
      </c>
      <c r="I26" s="502">
        <v>1227.8209999999999</v>
      </c>
      <c r="J26" s="502">
        <v>21736.21</v>
      </c>
      <c r="K26" s="502">
        <v>11184.919</v>
      </c>
      <c r="L26" s="502">
        <v>10.167</v>
      </c>
      <c r="M26" s="502">
        <v>11219.511</v>
      </c>
      <c r="N26" s="502">
        <v>9027.5280000000002</v>
      </c>
      <c r="O26" s="502">
        <v>-4.2000000000000003E-2</v>
      </c>
      <c r="P26" s="502">
        <v>47775.046999999999</v>
      </c>
    </row>
    <row r="27" spans="1:16" x14ac:dyDescent="0.25">
      <c r="A27" s="507">
        <v>1963</v>
      </c>
      <c r="B27" s="502">
        <v>7090.2889999999998</v>
      </c>
      <c r="C27" s="502">
        <v>855.56799999999998</v>
      </c>
      <c r="D27" s="502">
        <v>9988.9549999999999</v>
      </c>
      <c r="E27" s="502">
        <v>2921.3040000000001</v>
      </c>
      <c r="F27" s="502">
        <v>687.56299999999999</v>
      </c>
      <c r="G27" s="502">
        <v>5250.77</v>
      </c>
      <c r="H27" s="502">
        <v>18331.958999999999</v>
      </c>
      <c r="I27" s="502">
        <v>1287.79</v>
      </c>
      <c r="J27" s="502">
        <v>22694.993999999999</v>
      </c>
      <c r="K27" s="502">
        <v>11620.061</v>
      </c>
      <c r="L27" s="502">
        <v>9.9550000000000001</v>
      </c>
      <c r="M27" s="502">
        <v>11653.787</v>
      </c>
      <c r="N27" s="502">
        <v>9624.8950000000004</v>
      </c>
      <c r="O27" s="502">
        <v>0.126</v>
      </c>
      <c r="P27" s="502">
        <v>49588.631999999998</v>
      </c>
    </row>
    <row r="28" spans="1:16" x14ac:dyDescent="0.25">
      <c r="A28" s="507">
        <v>1964</v>
      </c>
      <c r="B28" s="502">
        <v>7112.2349999999997</v>
      </c>
      <c r="C28" s="502">
        <v>927.52499999999998</v>
      </c>
      <c r="D28" s="502">
        <v>10241.058000000001</v>
      </c>
      <c r="E28" s="502">
        <v>2977.3380000000002</v>
      </c>
      <c r="F28" s="502">
        <v>737.79</v>
      </c>
      <c r="G28" s="502">
        <v>5466.1270000000004</v>
      </c>
      <c r="H28" s="502">
        <v>19389.339</v>
      </c>
      <c r="I28" s="502">
        <v>1382.027</v>
      </c>
      <c r="J28" s="502">
        <v>24051.334999999999</v>
      </c>
      <c r="K28" s="502">
        <v>11963.275</v>
      </c>
      <c r="L28" s="502">
        <v>10.010999999999999</v>
      </c>
      <c r="M28" s="502">
        <v>11997.044</v>
      </c>
      <c r="N28" s="502">
        <v>10313.377</v>
      </c>
      <c r="O28" s="502">
        <v>-0.13900000000000001</v>
      </c>
      <c r="P28" s="502">
        <v>51755.425000000003</v>
      </c>
    </row>
    <row r="29" spans="1:16" x14ac:dyDescent="0.25">
      <c r="A29" s="507">
        <v>1965</v>
      </c>
      <c r="B29" s="502">
        <v>7279.9250000000002</v>
      </c>
      <c r="C29" s="502">
        <v>992.93499999999995</v>
      </c>
      <c r="D29" s="502">
        <v>10639.89</v>
      </c>
      <c r="E29" s="502">
        <v>3177.0259999999998</v>
      </c>
      <c r="F29" s="502">
        <v>788.60299999999995</v>
      </c>
      <c r="G29" s="502">
        <v>5845.5559999999996</v>
      </c>
      <c r="H29" s="502">
        <v>20085.170999999998</v>
      </c>
      <c r="I29" s="502">
        <v>1462.817</v>
      </c>
      <c r="J29" s="502">
        <v>25035.155999999999</v>
      </c>
      <c r="K29" s="502">
        <v>12398.748</v>
      </c>
      <c r="L29" s="502">
        <v>9.9740000000000002</v>
      </c>
      <c r="M29" s="502">
        <v>12432.496999999999</v>
      </c>
      <c r="N29" s="502">
        <v>11012.228999999999</v>
      </c>
      <c r="O29" s="502">
        <v>0.122</v>
      </c>
      <c r="P29" s="502">
        <v>53953.222000000002</v>
      </c>
    </row>
    <row r="30" spans="1:16" x14ac:dyDescent="0.25">
      <c r="A30" s="507">
        <v>1966</v>
      </c>
      <c r="B30" s="502">
        <v>7500.9219999999996</v>
      </c>
      <c r="C30" s="502">
        <v>1081.223</v>
      </c>
      <c r="D30" s="502">
        <v>11169.165999999999</v>
      </c>
      <c r="E30" s="502">
        <v>3409.0839999999998</v>
      </c>
      <c r="F30" s="502">
        <v>859.23299999999995</v>
      </c>
      <c r="G30" s="502">
        <v>6324.1869999999999</v>
      </c>
      <c r="H30" s="502">
        <v>20989.144</v>
      </c>
      <c r="I30" s="502">
        <v>1581.8150000000001</v>
      </c>
      <c r="J30" s="502">
        <v>26355.735000000001</v>
      </c>
      <c r="K30" s="502">
        <v>13067.569</v>
      </c>
      <c r="L30" s="502">
        <v>9.6419999999999995</v>
      </c>
      <c r="M30" s="502">
        <v>13100.281999999999</v>
      </c>
      <c r="N30" s="502">
        <v>11982.651</v>
      </c>
      <c r="O30" s="502">
        <v>-0.20300000000000001</v>
      </c>
      <c r="P30" s="502">
        <v>56949.167000000001</v>
      </c>
    </row>
    <row r="31" spans="1:16" x14ac:dyDescent="0.25">
      <c r="A31" s="507">
        <v>1967</v>
      </c>
      <c r="B31" s="502">
        <v>7711.9530000000004</v>
      </c>
      <c r="C31" s="502">
        <v>1160.4690000000001</v>
      </c>
      <c r="D31" s="502">
        <v>11639.868</v>
      </c>
      <c r="E31" s="502">
        <v>3767.8440000000001</v>
      </c>
      <c r="F31" s="502">
        <v>925.178</v>
      </c>
      <c r="G31" s="502">
        <v>6899.3559999999998</v>
      </c>
      <c r="H31" s="502">
        <v>21002.448</v>
      </c>
      <c r="I31" s="502">
        <v>1654.8720000000001</v>
      </c>
      <c r="J31" s="502">
        <v>26603.802</v>
      </c>
      <c r="K31" s="502">
        <v>13718.245000000001</v>
      </c>
      <c r="L31" s="502">
        <v>10.01</v>
      </c>
      <c r="M31" s="502">
        <v>13752.127</v>
      </c>
      <c r="N31" s="502">
        <v>12694.663</v>
      </c>
      <c r="O31" s="502">
        <v>-0.33200000000000002</v>
      </c>
      <c r="P31" s="502">
        <v>58894.82</v>
      </c>
    </row>
    <row r="32" spans="1:16" x14ac:dyDescent="0.25">
      <c r="A32" s="507">
        <v>1968</v>
      </c>
      <c r="B32" s="502">
        <v>7933.3829999999998</v>
      </c>
      <c r="C32" s="502">
        <v>1301.9159999999999</v>
      </c>
      <c r="D32" s="502">
        <v>12336.928</v>
      </c>
      <c r="E32" s="502">
        <v>3899.6219999999998</v>
      </c>
      <c r="F32" s="502">
        <v>1013.9589999999999</v>
      </c>
      <c r="G32" s="502">
        <v>7329.1940000000004</v>
      </c>
      <c r="H32" s="502">
        <v>21855.1</v>
      </c>
      <c r="I32" s="502">
        <v>1778.105</v>
      </c>
      <c r="J32" s="502">
        <v>27869.286</v>
      </c>
      <c r="K32" s="502">
        <v>14831.281999999999</v>
      </c>
      <c r="L32" s="502">
        <v>10.215</v>
      </c>
      <c r="M32" s="502">
        <v>14865.832</v>
      </c>
      <c r="N32" s="502">
        <v>13881.852999999999</v>
      </c>
      <c r="O32" s="502">
        <v>0.24</v>
      </c>
      <c r="P32" s="502">
        <v>62401.48</v>
      </c>
    </row>
    <row r="33" spans="1:16" x14ac:dyDescent="0.25">
      <c r="A33" s="507">
        <v>1969</v>
      </c>
      <c r="B33" s="502">
        <v>8243.5220000000008</v>
      </c>
      <c r="C33" s="502">
        <v>1456.0239999999999</v>
      </c>
      <c r="D33" s="502">
        <v>13169.880999999999</v>
      </c>
      <c r="E33" s="502">
        <v>4085.4679999999998</v>
      </c>
      <c r="F33" s="502">
        <v>1107.7329999999999</v>
      </c>
      <c r="G33" s="502">
        <v>7833.4080000000004</v>
      </c>
      <c r="H33" s="502">
        <v>22628.967000000001</v>
      </c>
      <c r="I33" s="502">
        <v>1908.623</v>
      </c>
      <c r="J33" s="502">
        <v>29086.665000000001</v>
      </c>
      <c r="K33" s="502">
        <v>15471.308000000001</v>
      </c>
      <c r="L33" s="502">
        <v>10.42</v>
      </c>
      <c r="M33" s="502">
        <v>15506.565000000001</v>
      </c>
      <c r="N33" s="502">
        <v>15167.253000000001</v>
      </c>
      <c r="O33" s="502">
        <v>-0.26</v>
      </c>
      <c r="P33" s="502">
        <v>65596.259000000005</v>
      </c>
    </row>
    <row r="34" spans="1:16" x14ac:dyDescent="0.25">
      <c r="A34" s="507">
        <v>1970</v>
      </c>
      <c r="B34" s="502">
        <v>8323.1200000000008</v>
      </c>
      <c r="C34" s="502">
        <v>1590.9829999999999</v>
      </c>
      <c r="D34" s="502">
        <v>13766.472</v>
      </c>
      <c r="E34" s="502">
        <v>4236.8500000000004</v>
      </c>
      <c r="F34" s="502">
        <v>1201.163</v>
      </c>
      <c r="G34" s="502">
        <v>8346.4789999999994</v>
      </c>
      <c r="H34" s="502">
        <v>22941.447</v>
      </c>
      <c r="I34" s="502">
        <v>1947.7550000000001</v>
      </c>
      <c r="J34" s="502">
        <v>29605.448</v>
      </c>
      <c r="K34" s="502">
        <v>16061.948</v>
      </c>
      <c r="L34" s="502">
        <v>10.627000000000001</v>
      </c>
      <c r="M34" s="502">
        <v>16098.307000000001</v>
      </c>
      <c r="N34" s="502">
        <v>16253.34</v>
      </c>
      <c r="O34" s="502">
        <v>0.121</v>
      </c>
      <c r="P34" s="502">
        <v>67816.827999999994</v>
      </c>
    </row>
    <row r="35" spans="1:16" x14ac:dyDescent="0.25">
      <c r="A35" s="507">
        <v>1971</v>
      </c>
      <c r="B35" s="502">
        <v>8428.1759999999995</v>
      </c>
      <c r="C35" s="502">
        <v>1704.403</v>
      </c>
      <c r="D35" s="502">
        <v>14246.924999999999</v>
      </c>
      <c r="E35" s="502">
        <v>4323.9399999999996</v>
      </c>
      <c r="F35" s="502">
        <v>1288.009</v>
      </c>
      <c r="G35" s="502">
        <v>8721.1409999999996</v>
      </c>
      <c r="H35" s="502">
        <v>22696.266</v>
      </c>
      <c r="I35" s="502">
        <v>2011.1969999999999</v>
      </c>
      <c r="J35" s="502">
        <v>29562.393</v>
      </c>
      <c r="K35" s="502">
        <v>16694.401999999998</v>
      </c>
      <c r="L35" s="502">
        <v>10.462</v>
      </c>
      <c r="M35" s="502">
        <v>16730.12</v>
      </c>
      <c r="N35" s="502">
        <v>17117.794999999998</v>
      </c>
      <c r="O35" s="502">
        <v>-0.308</v>
      </c>
      <c r="P35" s="502">
        <v>69260.270999999993</v>
      </c>
    </row>
    <row r="36" spans="1:16" x14ac:dyDescent="0.25">
      <c r="A36" s="507">
        <v>1972</v>
      </c>
      <c r="B36" s="502">
        <v>8628.1620000000003</v>
      </c>
      <c r="C36" s="502">
        <v>1837.7349999999999</v>
      </c>
      <c r="D36" s="502">
        <v>14857.828</v>
      </c>
      <c r="E36" s="502">
        <v>4412.1610000000001</v>
      </c>
      <c r="F36" s="502">
        <v>1407.566</v>
      </c>
      <c r="G36" s="502">
        <v>9183.616</v>
      </c>
      <c r="H36" s="502">
        <v>23487.621999999999</v>
      </c>
      <c r="I36" s="502">
        <v>2187.0169999999998</v>
      </c>
      <c r="J36" s="502">
        <v>30901.306</v>
      </c>
      <c r="K36" s="502">
        <v>17682.204000000002</v>
      </c>
      <c r="L36" s="502">
        <v>10.371</v>
      </c>
      <c r="M36" s="502">
        <v>17717.36</v>
      </c>
      <c r="N36" s="502">
        <v>18449.960999999999</v>
      </c>
      <c r="O36" s="502">
        <v>-7.2999999999999995E-2</v>
      </c>
      <c r="P36" s="502">
        <v>72660.035999999993</v>
      </c>
    </row>
    <row r="37" spans="1:16" x14ac:dyDescent="0.25">
      <c r="A37" s="507">
        <v>1973</v>
      </c>
      <c r="B37" s="502">
        <v>8226.0509999999995</v>
      </c>
      <c r="C37" s="502">
        <v>1976.337</v>
      </c>
      <c r="D37" s="502">
        <v>14898.093999999999</v>
      </c>
      <c r="E37" s="502">
        <v>4422.9840000000004</v>
      </c>
      <c r="F37" s="502">
        <v>1516.653</v>
      </c>
      <c r="G37" s="502">
        <v>9543.1479999999992</v>
      </c>
      <c r="H37" s="502">
        <v>24687.99</v>
      </c>
      <c r="I37" s="502">
        <v>2340.9229999999998</v>
      </c>
      <c r="J37" s="502">
        <v>32590.859</v>
      </c>
      <c r="K37" s="502">
        <v>18577.289000000001</v>
      </c>
      <c r="L37" s="502">
        <v>10.532</v>
      </c>
      <c r="M37" s="502">
        <v>18612.844000000001</v>
      </c>
      <c r="N37" s="502">
        <v>19730.632000000001</v>
      </c>
      <c r="O37" s="502">
        <v>7.3339999999999996</v>
      </c>
      <c r="P37" s="502">
        <v>75652.28</v>
      </c>
    </row>
    <row r="38" spans="1:16" x14ac:dyDescent="0.25">
      <c r="A38" s="507">
        <v>1974</v>
      </c>
      <c r="B38" s="502">
        <v>7908.5959999999995</v>
      </c>
      <c r="C38" s="502">
        <v>1972.7629999999999</v>
      </c>
      <c r="D38" s="502">
        <v>14655.022000000001</v>
      </c>
      <c r="E38" s="502">
        <v>4259.259</v>
      </c>
      <c r="F38" s="502">
        <v>1501.3340000000001</v>
      </c>
      <c r="G38" s="502">
        <v>9393.4989999999998</v>
      </c>
      <c r="H38" s="502">
        <v>23761.884999999998</v>
      </c>
      <c r="I38" s="502">
        <v>2336.7939999999999</v>
      </c>
      <c r="J38" s="502">
        <v>31753.219000000001</v>
      </c>
      <c r="K38" s="502">
        <v>18087.234</v>
      </c>
      <c r="L38" s="502">
        <v>9.7210000000000001</v>
      </c>
      <c r="M38" s="502">
        <v>18120.478999999999</v>
      </c>
      <c r="N38" s="502">
        <v>19905.244999999999</v>
      </c>
      <c r="O38" s="502">
        <v>7.1020000000000003</v>
      </c>
      <c r="P38" s="502">
        <v>73929.322</v>
      </c>
    </row>
    <row r="39" spans="1:16" x14ac:dyDescent="0.25">
      <c r="A39" s="507">
        <v>1975</v>
      </c>
      <c r="B39" s="502">
        <v>7990.2960000000003</v>
      </c>
      <c r="C39" s="502">
        <v>2006.7349999999999</v>
      </c>
      <c r="D39" s="502">
        <v>14814.066999999999</v>
      </c>
      <c r="E39" s="502">
        <v>4059.357</v>
      </c>
      <c r="F39" s="502">
        <v>1597.826</v>
      </c>
      <c r="G39" s="502">
        <v>9492.66</v>
      </c>
      <c r="H39" s="502">
        <v>21399.931</v>
      </c>
      <c r="I39" s="502">
        <v>2346.3629999999998</v>
      </c>
      <c r="J39" s="502">
        <v>29378.583999999999</v>
      </c>
      <c r="K39" s="502">
        <v>18210.548999999999</v>
      </c>
      <c r="L39" s="502">
        <v>10.148999999999999</v>
      </c>
      <c r="M39" s="502">
        <v>18245.059000000001</v>
      </c>
      <c r="N39" s="502">
        <v>20270.238000000001</v>
      </c>
      <c r="O39" s="502">
        <v>0.64</v>
      </c>
      <c r="P39" s="502">
        <v>71931.010999999999</v>
      </c>
    </row>
    <row r="40" spans="1:16" x14ac:dyDescent="0.25">
      <c r="A40" s="507">
        <v>1976</v>
      </c>
      <c r="B40" s="502">
        <v>8391.8289999999997</v>
      </c>
      <c r="C40" s="502">
        <v>2069.2150000000001</v>
      </c>
      <c r="D40" s="502">
        <v>15410.953</v>
      </c>
      <c r="E40" s="502">
        <v>4371.6459999999997</v>
      </c>
      <c r="F40" s="502">
        <v>1677.943</v>
      </c>
      <c r="G40" s="502">
        <v>10063.511</v>
      </c>
      <c r="H40" s="502">
        <v>22628.44</v>
      </c>
      <c r="I40" s="502">
        <v>2572.8829999999998</v>
      </c>
      <c r="J40" s="502">
        <v>31356.092000000001</v>
      </c>
      <c r="K40" s="502">
        <v>19066.737000000001</v>
      </c>
      <c r="L40" s="502">
        <v>10.058999999999999</v>
      </c>
      <c r="M40" s="502">
        <v>19100.859</v>
      </c>
      <c r="N40" s="502">
        <v>21472.763999999999</v>
      </c>
      <c r="O40" s="502">
        <v>7.6130000000000004</v>
      </c>
      <c r="P40" s="502">
        <v>75939.028999999995</v>
      </c>
    </row>
    <row r="41" spans="1:16" x14ac:dyDescent="0.25">
      <c r="A41" s="507">
        <v>1977</v>
      </c>
      <c r="B41" s="502">
        <v>8194.2970000000005</v>
      </c>
      <c r="C41" s="502">
        <v>2201.5549999999998</v>
      </c>
      <c r="D41" s="502">
        <v>15662.391</v>
      </c>
      <c r="E41" s="502">
        <v>4258.3280000000004</v>
      </c>
      <c r="F41" s="502">
        <v>1753.866</v>
      </c>
      <c r="G41" s="502">
        <v>10207.775</v>
      </c>
      <c r="H41" s="502">
        <v>23123.039000000001</v>
      </c>
      <c r="I41" s="502">
        <v>2681.9589999999998</v>
      </c>
      <c r="J41" s="502">
        <v>32220.752</v>
      </c>
      <c r="K41" s="502">
        <v>19786.28</v>
      </c>
      <c r="L41" s="502">
        <v>10.429</v>
      </c>
      <c r="M41" s="502">
        <v>19821.654999999999</v>
      </c>
      <c r="N41" s="502">
        <v>22550.63</v>
      </c>
      <c r="O41" s="502">
        <v>7.4180000000000001</v>
      </c>
      <c r="P41" s="502">
        <v>77919.990999999995</v>
      </c>
    </row>
    <row r="42" spans="1:16" x14ac:dyDescent="0.25">
      <c r="A42" s="507">
        <v>1978</v>
      </c>
      <c r="B42" s="502">
        <v>8260.6</v>
      </c>
      <c r="C42" s="502">
        <v>2301.2779999999998</v>
      </c>
      <c r="D42" s="502">
        <v>16132.944</v>
      </c>
      <c r="E42" s="502">
        <v>4309.1120000000001</v>
      </c>
      <c r="F42" s="502">
        <v>1813.27</v>
      </c>
      <c r="G42" s="502">
        <v>10512.050999999999</v>
      </c>
      <c r="H42" s="502">
        <v>23199.424999999999</v>
      </c>
      <c r="I42" s="502">
        <v>2760.5740000000001</v>
      </c>
      <c r="J42" s="502">
        <v>32642.955000000002</v>
      </c>
      <c r="K42" s="502">
        <v>20582.831999999999</v>
      </c>
      <c r="L42" s="502">
        <v>10.026999999999999</v>
      </c>
      <c r="M42" s="502">
        <v>20617.133999999998</v>
      </c>
      <c r="N42" s="502">
        <v>23553.115000000002</v>
      </c>
      <c r="O42" s="502">
        <v>1.619</v>
      </c>
      <c r="P42" s="502">
        <v>79906.702999999994</v>
      </c>
    </row>
    <row r="43" spans="1:16" x14ac:dyDescent="0.25">
      <c r="A43" s="507">
        <v>1979</v>
      </c>
      <c r="B43" s="502">
        <v>7919.3530000000001</v>
      </c>
      <c r="C43" s="502">
        <v>2329.7779999999998</v>
      </c>
      <c r="D43" s="502">
        <v>15813.166999999999</v>
      </c>
      <c r="E43" s="502">
        <v>4365.9679999999998</v>
      </c>
      <c r="F43" s="502">
        <v>1854.1210000000001</v>
      </c>
      <c r="G43" s="502">
        <v>10648.147999999999</v>
      </c>
      <c r="H43" s="502">
        <v>24144.423999999999</v>
      </c>
      <c r="I43" s="502">
        <v>2872.5729999999999</v>
      </c>
      <c r="J43" s="502">
        <v>33877.347999999998</v>
      </c>
      <c r="K43" s="502">
        <v>20437.280999999999</v>
      </c>
      <c r="L43" s="502">
        <v>10.117000000000001</v>
      </c>
      <c r="M43" s="502">
        <v>20471.560000000001</v>
      </c>
      <c r="N43" s="502">
        <v>23943.198</v>
      </c>
      <c r="O43" s="502">
        <v>1.5640000000000001</v>
      </c>
      <c r="P43" s="502">
        <v>80811.788</v>
      </c>
    </row>
    <row r="44" spans="1:16" x14ac:dyDescent="0.25">
      <c r="A44" s="507">
        <v>1980</v>
      </c>
      <c r="B44" s="502">
        <v>7439.8109999999997</v>
      </c>
      <c r="C44" s="502">
        <v>2448.0929999999998</v>
      </c>
      <c r="D44" s="502">
        <v>15753.786</v>
      </c>
      <c r="E44" s="502">
        <v>4105.0990000000002</v>
      </c>
      <c r="F44" s="502">
        <v>1906.0889999999999</v>
      </c>
      <c r="G44" s="502">
        <v>10578.373</v>
      </c>
      <c r="H44" s="502">
        <v>22548.731</v>
      </c>
      <c r="I44" s="502">
        <v>2781.009</v>
      </c>
      <c r="J44" s="502">
        <v>31993.321</v>
      </c>
      <c r="K44" s="502">
        <v>19659.120999999999</v>
      </c>
      <c r="L44" s="502">
        <v>11.069000000000001</v>
      </c>
      <c r="M44" s="502">
        <v>19696.713</v>
      </c>
      <c r="N44" s="502">
        <v>24269.431</v>
      </c>
      <c r="O44" s="502">
        <v>-1.08</v>
      </c>
      <c r="P44" s="502">
        <v>78021.112999999998</v>
      </c>
    </row>
    <row r="45" spans="1:16" x14ac:dyDescent="0.25">
      <c r="A45" s="507">
        <v>1981</v>
      </c>
      <c r="B45" s="502">
        <v>7045.674</v>
      </c>
      <c r="C45" s="502">
        <v>2464.3679999999999</v>
      </c>
      <c r="D45" s="502">
        <v>15261.933999999999</v>
      </c>
      <c r="E45" s="502">
        <v>3837.1370000000002</v>
      </c>
      <c r="F45" s="502">
        <v>2033.239</v>
      </c>
      <c r="G45" s="502">
        <v>10616.004000000001</v>
      </c>
      <c r="H45" s="502">
        <v>21269.026999999998</v>
      </c>
      <c r="I45" s="502">
        <v>2817.4369999999999</v>
      </c>
      <c r="J45" s="502">
        <v>30662.424999999999</v>
      </c>
      <c r="K45" s="502">
        <v>19477.814999999999</v>
      </c>
      <c r="L45" s="502">
        <v>10.871</v>
      </c>
      <c r="M45" s="502">
        <v>19514.058000000001</v>
      </c>
      <c r="N45" s="502">
        <v>24424.767</v>
      </c>
      <c r="O45" s="502">
        <v>2.7669999999999999</v>
      </c>
      <c r="P45" s="502">
        <v>76057.187000000005</v>
      </c>
    </row>
    <row r="46" spans="1:16" x14ac:dyDescent="0.25">
      <c r="A46" s="507">
        <v>1982</v>
      </c>
      <c r="B46" s="502">
        <v>7146.9639999999999</v>
      </c>
      <c r="C46" s="502">
        <v>2489.1210000000001</v>
      </c>
      <c r="D46" s="502">
        <v>15531.314</v>
      </c>
      <c r="E46" s="502">
        <v>3864.1190000000001</v>
      </c>
      <c r="F46" s="502">
        <v>2077.0479999999998</v>
      </c>
      <c r="G46" s="502">
        <v>10860.441999999999</v>
      </c>
      <c r="H46" s="502">
        <v>18999.293000000001</v>
      </c>
      <c r="I46" s="502">
        <v>2541.7660000000001</v>
      </c>
      <c r="J46" s="502">
        <v>27560.972000000002</v>
      </c>
      <c r="K46" s="502">
        <v>19052.213</v>
      </c>
      <c r="L46" s="502">
        <v>11.002000000000001</v>
      </c>
      <c r="M46" s="502">
        <v>19089.272000000001</v>
      </c>
      <c r="N46" s="502">
        <v>23979.412</v>
      </c>
      <c r="O46" s="502">
        <v>4.1890000000000001</v>
      </c>
      <c r="P46" s="502">
        <v>73046.188999999998</v>
      </c>
    </row>
    <row r="47" spans="1:16" x14ac:dyDescent="0.25">
      <c r="A47" s="507">
        <v>1983</v>
      </c>
      <c r="B47" s="502">
        <v>6832.2709999999997</v>
      </c>
      <c r="C47" s="502">
        <v>2562.2350000000001</v>
      </c>
      <c r="D47" s="502">
        <v>15425.468999999999</v>
      </c>
      <c r="E47" s="502">
        <v>3840.4189999999999</v>
      </c>
      <c r="F47" s="502">
        <v>2116.4369999999999</v>
      </c>
      <c r="G47" s="502">
        <v>10938.501</v>
      </c>
      <c r="H47" s="502">
        <v>18492.099999999999</v>
      </c>
      <c r="I47" s="502">
        <v>2647.71</v>
      </c>
      <c r="J47" s="502">
        <v>27371.96</v>
      </c>
      <c r="K47" s="502">
        <v>19134.155999999999</v>
      </c>
      <c r="L47" s="502">
        <v>12.675000000000001</v>
      </c>
      <c r="M47" s="502">
        <v>19176.667000000001</v>
      </c>
      <c r="N47" s="502">
        <v>24613.651999999998</v>
      </c>
      <c r="O47" s="502">
        <v>2.7959999999999998</v>
      </c>
      <c r="P47" s="502">
        <v>72915.394</v>
      </c>
    </row>
    <row r="48" spans="1:16" x14ac:dyDescent="0.25">
      <c r="A48" s="507">
        <v>1984</v>
      </c>
      <c r="B48" s="502">
        <v>7211.2640000000001</v>
      </c>
      <c r="C48" s="502">
        <v>2661.6729999999998</v>
      </c>
      <c r="D48" s="502">
        <v>15959.927</v>
      </c>
      <c r="E48" s="502">
        <v>4000.8879999999999</v>
      </c>
      <c r="F48" s="502">
        <v>2264.4749999999999</v>
      </c>
      <c r="G48" s="502">
        <v>11443.999</v>
      </c>
      <c r="H48" s="502">
        <v>20112.092000000001</v>
      </c>
      <c r="I48" s="502">
        <v>2858.6970000000001</v>
      </c>
      <c r="J48" s="502">
        <v>29508.353999999999</v>
      </c>
      <c r="K48" s="502">
        <v>19608.642</v>
      </c>
      <c r="L48" s="502">
        <v>14.292999999999999</v>
      </c>
      <c r="M48" s="502">
        <v>19655.621999999999</v>
      </c>
      <c r="N48" s="502">
        <v>25635.017</v>
      </c>
      <c r="O48" s="502">
        <v>2.794</v>
      </c>
      <c r="P48" s="502">
        <v>76570.697</v>
      </c>
    </row>
    <row r="49" spans="1:16" x14ac:dyDescent="0.25">
      <c r="A49" s="507">
        <v>1985</v>
      </c>
      <c r="B49" s="502">
        <v>7148.6289999999999</v>
      </c>
      <c r="C49" s="502">
        <v>2708.902</v>
      </c>
      <c r="D49" s="502">
        <v>16041.743</v>
      </c>
      <c r="E49" s="502">
        <v>3732.28</v>
      </c>
      <c r="F49" s="502">
        <v>2351.2820000000002</v>
      </c>
      <c r="G49" s="502">
        <v>11451.355</v>
      </c>
      <c r="H49" s="502">
        <v>19384.027999999998</v>
      </c>
      <c r="I49" s="502">
        <v>2855.0659999999998</v>
      </c>
      <c r="J49" s="502">
        <v>28756.987000000001</v>
      </c>
      <c r="K49" s="502">
        <v>20041.504000000001</v>
      </c>
      <c r="L49" s="502">
        <v>14.148</v>
      </c>
      <c r="M49" s="502">
        <v>20087.952000000001</v>
      </c>
      <c r="N49" s="502">
        <v>26031.597000000002</v>
      </c>
      <c r="O49" s="502">
        <v>-3.903</v>
      </c>
      <c r="P49" s="502">
        <v>76334.134999999995</v>
      </c>
    </row>
    <row r="50" spans="1:16" x14ac:dyDescent="0.25">
      <c r="A50" s="507">
        <v>1986</v>
      </c>
      <c r="B50" s="502">
        <v>6906.5910000000003</v>
      </c>
      <c r="C50" s="502">
        <v>2794.7289999999998</v>
      </c>
      <c r="D50" s="502">
        <v>15975.51</v>
      </c>
      <c r="E50" s="502">
        <v>3692.857</v>
      </c>
      <c r="F50" s="502">
        <v>2438.6289999999999</v>
      </c>
      <c r="G50" s="502">
        <v>11606.227000000001</v>
      </c>
      <c r="H50" s="502">
        <v>19029.272000000001</v>
      </c>
      <c r="I50" s="502">
        <v>2833.77</v>
      </c>
      <c r="J50" s="502">
        <v>28224.879000000001</v>
      </c>
      <c r="K50" s="502">
        <v>20739.96</v>
      </c>
      <c r="L50" s="502">
        <v>15.057</v>
      </c>
      <c r="M50" s="502">
        <v>20788.82</v>
      </c>
      <c r="N50" s="502">
        <v>26226.756000000001</v>
      </c>
      <c r="O50" s="502">
        <v>3.452</v>
      </c>
      <c r="P50" s="502">
        <v>76598.888000000006</v>
      </c>
    </row>
    <row r="51" spans="1:16" x14ac:dyDescent="0.25">
      <c r="A51" s="507">
        <v>1987</v>
      </c>
      <c r="B51" s="502">
        <v>6923.82</v>
      </c>
      <c r="C51" s="502">
        <v>2901.6</v>
      </c>
      <c r="D51" s="502">
        <v>16263.66</v>
      </c>
      <c r="E51" s="502">
        <v>3774.2460000000001</v>
      </c>
      <c r="F51" s="502">
        <v>2538.7559999999999</v>
      </c>
      <c r="G51" s="502">
        <v>11946.141</v>
      </c>
      <c r="H51" s="502">
        <v>19906.272000000001</v>
      </c>
      <c r="I51" s="502">
        <v>2928.2910000000002</v>
      </c>
      <c r="J51" s="502">
        <v>29332.026000000002</v>
      </c>
      <c r="K51" s="502">
        <v>21418.800999999999</v>
      </c>
      <c r="L51" s="502">
        <v>15.567</v>
      </c>
      <c r="M51" s="502">
        <v>21468.909</v>
      </c>
      <c r="N51" s="502">
        <v>26987.596000000001</v>
      </c>
      <c r="O51" s="502">
        <v>-2.5329999999999999</v>
      </c>
      <c r="P51" s="502">
        <v>79008.202999999994</v>
      </c>
    </row>
    <row r="52" spans="1:16" x14ac:dyDescent="0.25">
      <c r="A52" s="507">
        <v>1988</v>
      </c>
      <c r="B52" s="502">
        <v>7357.23</v>
      </c>
      <c r="C52" s="502">
        <v>3046.4589999999998</v>
      </c>
      <c r="D52" s="502">
        <v>17133.058000000001</v>
      </c>
      <c r="E52" s="502">
        <v>3994.027</v>
      </c>
      <c r="F52" s="502">
        <v>2675.1080000000002</v>
      </c>
      <c r="G52" s="502">
        <v>12578.22</v>
      </c>
      <c r="H52" s="502">
        <v>20811.18</v>
      </c>
      <c r="I52" s="502">
        <v>3058.8519999999999</v>
      </c>
      <c r="J52" s="502">
        <v>30626.774000000001</v>
      </c>
      <c r="K52" s="502">
        <v>22266.632000000001</v>
      </c>
      <c r="L52" s="502">
        <v>15.93</v>
      </c>
      <c r="M52" s="502">
        <v>22317.752</v>
      </c>
      <c r="N52" s="502">
        <v>28226.734</v>
      </c>
      <c r="O52" s="502">
        <v>3.3650000000000002</v>
      </c>
      <c r="P52" s="502">
        <v>82659.168999999994</v>
      </c>
    </row>
    <row r="53" spans="1:16" x14ac:dyDescent="0.25">
      <c r="A53" s="507">
        <v>1989</v>
      </c>
      <c r="B53" s="502">
        <v>7571.42</v>
      </c>
      <c r="C53" s="502">
        <v>3089.65</v>
      </c>
      <c r="D53" s="502">
        <v>17790.213</v>
      </c>
      <c r="E53" s="502">
        <v>4045.9780000000001</v>
      </c>
      <c r="F53" s="502">
        <v>2766.64</v>
      </c>
      <c r="G53" s="502">
        <v>13196.439</v>
      </c>
      <c r="H53" s="502">
        <v>20835.748</v>
      </c>
      <c r="I53" s="502">
        <v>3158.3470000000002</v>
      </c>
      <c r="J53" s="502">
        <v>31281.752</v>
      </c>
      <c r="K53" s="502">
        <v>22424.774000000001</v>
      </c>
      <c r="L53" s="502">
        <v>16.276</v>
      </c>
      <c r="M53" s="502">
        <v>22478.603999999999</v>
      </c>
      <c r="N53" s="502">
        <v>29869.088</v>
      </c>
      <c r="O53" s="502">
        <v>-7.0149999999999997</v>
      </c>
      <c r="P53" s="502">
        <v>84739.993000000002</v>
      </c>
    </row>
    <row r="54" spans="1:16" x14ac:dyDescent="0.25">
      <c r="A54" s="507">
        <v>1990</v>
      </c>
      <c r="B54" s="502">
        <v>6552.5259999999998</v>
      </c>
      <c r="C54" s="502">
        <v>3152.752</v>
      </c>
      <c r="D54" s="502">
        <v>16940.519</v>
      </c>
      <c r="E54" s="502">
        <v>3893.5659999999998</v>
      </c>
      <c r="F54" s="502">
        <v>2860.154</v>
      </c>
      <c r="G54" s="502">
        <v>13317.478999999999</v>
      </c>
      <c r="H54" s="502">
        <v>21119.541000000001</v>
      </c>
      <c r="I54" s="502">
        <v>3226.12</v>
      </c>
      <c r="J54" s="502">
        <v>31749.275000000001</v>
      </c>
      <c r="K54" s="502">
        <v>22365.58</v>
      </c>
      <c r="L54" s="502">
        <v>16.210999999999999</v>
      </c>
      <c r="M54" s="502">
        <v>22418.993999999999</v>
      </c>
      <c r="N54" s="502">
        <v>30495.053</v>
      </c>
      <c r="O54" s="502">
        <v>6.593</v>
      </c>
      <c r="P54" s="502">
        <v>84432.86</v>
      </c>
    </row>
    <row r="55" spans="1:16" x14ac:dyDescent="0.25">
      <c r="A55" s="507">
        <v>1991</v>
      </c>
      <c r="B55" s="502">
        <v>6746.27</v>
      </c>
      <c r="C55" s="502">
        <v>3259.884</v>
      </c>
      <c r="D55" s="502">
        <v>17419.82</v>
      </c>
      <c r="E55" s="502">
        <v>3945.67</v>
      </c>
      <c r="F55" s="502">
        <v>2918.0920000000001</v>
      </c>
      <c r="G55" s="502">
        <v>13500.120999999999</v>
      </c>
      <c r="H55" s="502">
        <v>20766.888999999999</v>
      </c>
      <c r="I55" s="502">
        <v>3229.7429999999999</v>
      </c>
      <c r="J55" s="502">
        <v>31341.75</v>
      </c>
      <c r="K55" s="502">
        <v>22064.855</v>
      </c>
      <c r="L55" s="502">
        <v>16.236000000000001</v>
      </c>
      <c r="M55" s="502">
        <v>22118.013999999999</v>
      </c>
      <c r="N55" s="502">
        <v>30856.021000000001</v>
      </c>
      <c r="O55" s="502">
        <v>0.59499999999999997</v>
      </c>
      <c r="P55" s="502">
        <v>84380.3</v>
      </c>
    </row>
    <row r="56" spans="1:16" x14ac:dyDescent="0.25">
      <c r="A56" s="507">
        <v>1992</v>
      </c>
      <c r="B56" s="502">
        <v>6949.6</v>
      </c>
      <c r="C56" s="502">
        <v>3193.4229999999998</v>
      </c>
      <c r="D56" s="502">
        <v>17355.252</v>
      </c>
      <c r="E56" s="502">
        <v>3990.9630000000002</v>
      </c>
      <c r="F56" s="502">
        <v>2900.2240000000002</v>
      </c>
      <c r="G56" s="502">
        <v>13441.235000000001</v>
      </c>
      <c r="H56" s="502">
        <v>21698.43</v>
      </c>
      <c r="I56" s="502">
        <v>3318.9</v>
      </c>
      <c r="J56" s="502">
        <v>32512.944</v>
      </c>
      <c r="K56" s="502">
        <v>22362.78</v>
      </c>
      <c r="L56" s="502">
        <v>16.056000000000001</v>
      </c>
      <c r="M56" s="502">
        <v>22415.098000000002</v>
      </c>
      <c r="N56" s="502">
        <v>30722.757000000001</v>
      </c>
      <c r="O56" s="502">
        <v>0.35599999999999998</v>
      </c>
      <c r="P56" s="502">
        <v>85724.884999999995</v>
      </c>
    </row>
    <row r="57" spans="1:16" x14ac:dyDescent="0.25">
      <c r="A57" s="507">
        <v>1993</v>
      </c>
      <c r="B57" s="502">
        <v>7140.5410000000002</v>
      </c>
      <c r="C57" s="502">
        <v>3394.192</v>
      </c>
      <c r="D57" s="502">
        <v>18212.099999999999</v>
      </c>
      <c r="E57" s="502">
        <v>3970.1060000000002</v>
      </c>
      <c r="F57" s="502">
        <v>3018.7550000000001</v>
      </c>
      <c r="G57" s="502">
        <v>13817.02</v>
      </c>
      <c r="H57" s="502">
        <v>21683.681</v>
      </c>
      <c r="I57" s="502">
        <v>3334.0839999999998</v>
      </c>
      <c r="J57" s="502">
        <v>32559.173999999999</v>
      </c>
      <c r="K57" s="502">
        <v>22617.668000000001</v>
      </c>
      <c r="L57" s="502">
        <v>16.277999999999999</v>
      </c>
      <c r="M57" s="502">
        <v>22670.767</v>
      </c>
      <c r="N57" s="502">
        <v>31847.064999999999</v>
      </c>
      <c r="O57" s="502">
        <v>6.827</v>
      </c>
      <c r="P57" s="502">
        <v>87265.888000000006</v>
      </c>
    </row>
    <row r="58" spans="1:16" x14ac:dyDescent="0.25">
      <c r="A58" s="507">
        <v>1994</v>
      </c>
      <c r="B58" s="502">
        <v>6976.732</v>
      </c>
      <c r="C58" s="502">
        <v>3440.9389999999999</v>
      </c>
      <c r="D58" s="502">
        <v>18110.760999999999</v>
      </c>
      <c r="E58" s="502">
        <v>4016.3629999999998</v>
      </c>
      <c r="F58" s="502">
        <v>3115.5169999999998</v>
      </c>
      <c r="G58" s="502">
        <v>14097.404</v>
      </c>
      <c r="H58" s="502">
        <v>22333.574000000001</v>
      </c>
      <c r="I58" s="502">
        <v>3439.232</v>
      </c>
      <c r="J58" s="502">
        <v>33462.078000000001</v>
      </c>
      <c r="K58" s="502">
        <v>23263.55</v>
      </c>
      <c r="L58" s="502">
        <v>17.04</v>
      </c>
      <c r="M58" s="502">
        <v>23318.688999999998</v>
      </c>
      <c r="N58" s="502">
        <v>32398.714</v>
      </c>
      <c r="O58" s="502">
        <v>-5.6980000000000004</v>
      </c>
      <c r="P58" s="502">
        <v>88983.233999999997</v>
      </c>
    </row>
    <row r="59" spans="1:16" x14ac:dyDescent="0.25">
      <c r="A59" s="507">
        <v>1995</v>
      </c>
      <c r="B59" s="502">
        <v>6934.5630000000001</v>
      </c>
      <c r="C59" s="502">
        <v>3557.0149999999999</v>
      </c>
      <c r="D59" s="502">
        <v>18517.170999999998</v>
      </c>
      <c r="E59" s="502">
        <v>4100.5169999999998</v>
      </c>
      <c r="F59" s="502">
        <v>3252.0360000000001</v>
      </c>
      <c r="G59" s="502">
        <v>14690.03</v>
      </c>
      <c r="H59" s="502">
        <v>22657.026000000002</v>
      </c>
      <c r="I59" s="502">
        <v>3455.31</v>
      </c>
      <c r="J59" s="502">
        <v>33908.453000000001</v>
      </c>
      <c r="K59" s="502">
        <v>23756.633999999998</v>
      </c>
      <c r="L59" s="502">
        <v>16.972999999999999</v>
      </c>
      <c r="M59" s="502">
        <v>23811.902999999998</v>
      </c>
      <c r="N59" s="502">
        <v>33478.817999999999</v>
      </c>
      <c r="O59" s="502">
        <v>3.1469999999999998</v>
      </c>
      <c r="P59" s="502">
        <v>90930.703999999998</v>
      </c>
    </row>
    <row r="60" spans="1:16" x14ac:dyDescent="0.25">
      <c r="A60" s="507">
        <v>1996</v>
      </c>
      <c r="B60" s="502">
        <v>7464.6130000000003</v>
      </c>
      <c r="C60" s="502">
        <v>3693.53</v>
      </c>
      <c r="D60" s="502">
        <v>19502.447</v>
      </c>
      <c r="E60" s="502">
        <v>4273.4889999999996</v>
      </c>
      <c r="F60" s="502">
        <v>3343.9690000000001</v>
      </c>
      <c r="G60" s="502">
        <v>15172.043</v>
      </c>
      <c r="H60" s="502">
        <v>23342.116000000002</v>
      </c>
      <c r="I60" s="502">
        <v>3526.75</v>
      </c>
      <c r="J60" s="502">
        <v>34836.385999999999</v>
      </c>
      <c r="K60" s="502">
        <v>24364.55</v>
      </c>
      <c r="L60" s="502">
        <v>16.797000000000001</v>
      </c>
      <c r="M60" s="502">
        <v>24419.293000000001</v>
      </c>
      <c r="N60" s="502">
        <v>34485.4</v>
      </c>
      <c r="O60" s="502">
        <v>4.343</v>
      </c>
      <c r="P60" s="502">
        <v>93934.510999999999</v>
      </c>
    </row>
    <row r="61" spans="1:16" x14ac:dyDescent="0.25">
      <c r="A61" s="507">
        <v>1997</v>
      </c>
      <c r="B61" s="502">
        <v>7030.8339999999998</v>
      </c>
      <c r="C61" s="502">
        <v>3670.9029999999998</v>
      </c>
      <c r="D61" s="502">
        <v>18962.848000000002</v>
      </c>
      <c r="E61" s="502">
        <v>4295.5410000000002</v>
      </c>
      <c r="F61" s="502">
        <v>3502.848</v>
      </c>
      <c r="G61" s="502">
        <v>15681.304</v>
      </c>
      <c r="H61" s="502">
        <v>23620.059000000001</v>
      </c>
      <c r="I61" s="502">
        <v>3542.328</v>
      </c>
      <c r="J61" s="502">
        <v>35134.148000000001</v>
      </c>
      <c r="K61" s="502">
        <v>24668.13</v>
      </c>
      <c r="L61" s="502">
        <v>16.744</v>
      </c>
      <c r="M61" s="502">
        <v>24722.554</v>
      </c>
      <c r="N61" s="502">
        <v>34886.290999999997</v>
      </c>
      <c r="O61" s="502">
        <v>6.1449999999999996</v>
      </c>
      <c r="P61" s="502">
        <v>94506.998999999996</v>
      </c>
    </row>
    <row r="62" spans="1:16" x14ac:dyDescent="0.25">
      <c r="A62" s="507">
        <v>1998</v>
      </c>
      <c r="B62" s="502">
        <v>6410.9759999999997</v>
      </c>
      <c r="C62" s="502">
        <v>3855.9319999999998</v>
      </c>
      <c r="D62" s="502">
        <v>18952.471000000001</v>
      </c>
      <c r="E62" s="502">
        <v>4004.87</v>
      </c>
      <c r="F62" s="502">
        <v>3677.989</v>
      </c>
      <c r="G62" s="502">
        <v>15967.601000000001</v>
      </c>
      <c r="H62" s="502">
        <v>23113.159</v>
      </c>
      <c r="I62" s="502">
        <v>3586.7049999999999</v>
      </c>
      <c r="J62" s="502">
        <v>34778.987000000001</v>
      </c>
      <c r="K62" s="502">
        <v>25169.440999999999</v>
      </c>
      <c r="L62" s="502">
        <v>16.928999999999998</v>
      </c>
      <c r="M62" s="502">
        <v>25224.503000000001</v>
      </c>
      <c r="N62" s="502">
        <v>36225.116999999998</v>
      </c>
      <c r="O62" s="502">
        <v>-3.3730000000000002</v>
      </c>
      <c r="P62" s="502">
        <v>94920.19</v>
      </c>
    </row>
    <row r="63" spans="1:16" x14ac:dyDescent="0.25">
      <c r="A63" s="507">
        <v>1999</v>
      </c>
      <c r="B63" s="502">
        <v>6772.4740000000002</v>
      </c>
      <c r="C63" s="502">
        <v>3906.4780000000001</v>
      </c>
      <c r="D63" s="502">
        <v>19554.197</v>
      </c>
      <c r="E63" s="502">
        <v>4053.5529999999999</v>
      </c>
      <c r="F63" s="502">
        <v>3766.2379999999998</v>
      </c>
      <c r="G63" s="502">
        <v>16376.421</v>
      </c>
      <c r="H63" s="502">
        <v>22877.873</v>
      </c>
      <c r="I63" s="502">
        <v>3610.6350000000002</v>
      </c>
      <c r="J63" s="502">
        <v>34691.620000000003</v>
      </c>
      <c r="K63" s="502">
        <v>25858.776999999998</v>
      </c>
      <c r="L63" s="502">
        <v>17.491</v>
      </c>
      <c r="M63" s="502">
        <v>25916.005000000001</v>
      </c>
      <c r="N63" s="502">
        <v>36975.567000000003</v>
      </c>
      <c r="O63" s="502">
        <v>6.282</v>
      </c>
      <c r="P63" s="502">
        <v>96544.524000000005</v>
      </c>
    </row>
    <row r="64" spans="1:16" x14ac:dyDescent="0.25">
      <c r="A64" s="507">
        <v>2000</v>
      </c>
      <c r="B64" s="502">
        <v>7156.3109999999997</v>
      </c>
      <c r="C64" s="502">
        <v>4068.627</v>
      </c>
      <c r="D64" s="502">
        <v>20421.764999999999</v>
      </c>
      <c r="E64" s="502">
        <v>4278.2579999999998</v>
      </c>
      <c r="F64" s="502">
        <v>3955.6909999999998</v>
      </c>
      <c r="G64" s="502">
        <v>17175.490000000002</v>
      </c>
      <c r="H64" s="502">
        <v>22747.976999999999</v>
      </c>
      <c r="I64" s="502">
        <v>3631.1849999999999</v>
      </c>
      <c r="J64" s="502">
        <v>34587.182000000001</v>
      </c>
      <c r="K64" s="502">
        <v>26455.612000000001</v>
      </c>
      <c r="L64" s="502">
        <v>18.363</v>
      </c>
      <c r="M64" s="502">
        <v>26515.482</v>
      </c>
      <c r="N64" s="502">
        <v>38061.758999999998</v>
      </c>
      <c r="O64" s="502">
        <v>2.306</v>
      </c>
      <c r="P64" s="502">
        <v>98702.224000000002</v>
      </c>
    </row>
    <row r="65" spans="1:16" x14ac:dyDescent="0.25">
      <c r="A65" s="507">
        <v>2001</v>
      </c>
      <c r="B65" s="502">
        <v>6864.4520000000002</v>
      </c>
      <c r="C65" s="502">
        <v>4099.8819999999996</v>
      </c>
      <c r="D65" s="502">
        <v>20038.276999999998</v>
      </c>
      <c r="E65" s="502">
        <v>4084.6559999999999</v>
      </c>
      <c r="F65" s="502">
        <v>4062.047</v>
      </c>
      <c r="G65" s="502">
        <v>17136.91</v>
      </c>
      <c r="H65" s="502">
        <v>21726.186000000002</v>
      </c>
      <c r="I65" s="502">
        <v>3400.431</v>
      </c>
      <c r="J65" s="502">
        <v>32652.521000000001</v>
      </c>
      <c r="K65" s="502">
        <v>26179.346000000001</v>
      </c>
      <c r="L65" s="502">
        <v>19.530999999999999</v>
      </c>
      <c r="M65" s="502">
        <v>26242.105</v>
      </c>
      <c r="N65" s="502">
        <v>37215.173999999999</v>
      </c>
      <c r="O65" s="502">
        <v>-6.0789999999999997</v>
      </c>
      <c r="P65" s="502">
        <v>96063.733999999997</v>
      </c>
    </row>
    <row r="66" spans="1:16" x14ac:dyDescent="0.25">
      <c r="A66" s="507">
        <v>2002</v>
      </c>
      <c r="B66" s="502">
        <v>6907.4740000000002</v>
      </c>
      <c r="C66" s="502">
        <v>4316.7939999999999</v>
      </c>
      <c r="D66" s="502">
        <v>20786.493999999999</v>
      </c>
      <c r="E66" s="502">
        <v>4132.17</v>
      </c>
      <c r="F66" s="502">
        <v>4109.8609999999999</v>
      </c>
      <c r="G66" s="502">
        <v>17345.876</v>
      </c>
      <c r="H66" s="502">
        <v>21727.218000000001</v>
      </c>
      <c r="I66" s="502">
        <v>3378.6909999999998</v>
      </c>
      <c r="J66" s="502">
        <v>32590.121999999999</v>
      </c>
      <c r="K66" s="502">
        <v>26747.258000000002</v>
      </c>
      <c r="L66" s="502">
        <v>18.824999999999999</v>
      </c>
      <c r="M66" s="502">
        <v>26807.780999999999</v>
      </c>
      <c r="N66" s="502">
        <v>38016.154000000002</v>
      </c>
      <c r="O66" s="502">
        <v>5.1180000000000003</v>
      </c>
      <c r="P66" s="502">
        <v>97535.391000000003</v>
      </c>
    </row>
    <row r="67" spans="1:16" x14ac:dyDescent="0.25">
      <c r="A67" s="507">
        <v>2003</v>
      </c>
      <c r="B67" s="502">
        <v>7233.0569999999998</v>
      </c>
      <c r="C67" s="502">
        <v>4353.1109999999999</v>
      </c>
      <c r="D67" s="502">
        <v>21120.03</v>
      </c>
      <c r="E67" s="502">
        <v>4298.49</v>
      </c>
      <c r="F67" s="502">
        <v>4090.0590000000002</v>
      </c>
      <c r="G67" s="502">
        <v>17346.293000000001</v>
      </c>
      <c r="H67" s="502">
        <v>21469.224999999999</v>
      </c>
      <c r="I67" s="502">
        <v>3454.2179999999998</v>
      </c>
      <c r="J67" s="502">
        <v>32488.614000000001</v>
      </c>
      <c r="K67" s="502">
        <v>26806.885999999999</v>
      </c>
      <c r="L67" s="502">
        <v>23.234999999999999</v>
      </c>
      <c r="M67" s="502">
        <v>26881.008000000002</v>
      </c>
      <c r="N67" s="502">
        <v>38028.286999999997</v>
      </c>
      <c r="O67" s="502">
        <v>-1.1719999999999999</v>
      </c>
      <c r="P67" s="502">
        <v>97834.773000000001</v>
      </c>
    </row>
    <row r="68" spans="1:16" x14ac:dyDescent="0.25">
      <c r="A68" s="507">
        <v>2004</v>
      </c>
      <c r="B68" s="502">
        <v>6987.2439999999997</v>
      </c>
      <c r="C68" s="502">
        <v>4408.241</v>
      </c>
      <c r="D68" s="502">
        <v>21082.055</v>
      </c>
      <c r="E68" s="502">
        <v>4232.4009999999998</v>
      </c>
      <c r="F68" s="502">
        <v>4198.2089999999998</v>
      </c>
      <c r="G68" s="502">
        <v>17655.66</v>
      </c>
      <c r="H68" s="502">
        <v>22339.541000000001</v>
      </c>
      <c r="I68" s="502">
        <v>3472.9029999999998</v>
      </c>
      <c r="J68" s="502">
        <v>33443.720999999998</v>
      </c>
      <c r="K68" s="502">
        <v>27747.645</v>
      </c>
      <c r="L68" s="502">
        <v>24.646999999999998</v>
      </c>
      <c r="M68" s="502">
        <v>27826.451000000001</v>
      </c>
      <c r="N68" s="502">
        <v>38701.055</v>
      </c>
      <c r="O68" s="502">
        <v>-5.5190000000000001</v>
      </c>
      <c r="P68" s="502">
        <v>100002.368</v>
      </c>
    </row>
    <row r="69" spans="1:16" x14ac:dyDescent="0.25">
      <c r="A69" s="507">
        <v>2005</v>
      </c>
      <c r="B69" s="502">
        <v>6901.3370000000004</v>
      </c>
      <c r="C69" s="502">
        <v>4637.683</v>
      </c>
      <c r="D69" s="502">
        <v>21613.314999999999</v>
      </c>
      <c r="E69" s="502">
        <v>4052.4380000000001</v>
      </c>
      <c r="F69" s="502">
        <v>4350.57</v>
      </c>
      <c r="G69" s="502">
        <v>17853.616000000002</v>
      </c>
      <c r="H69" s="502">
        <v>21343.003000000001</v>
      </c>
      <c r="I69" s="502">
        <v>3477.36</v>
      </c>
      <c r="J69" s="502">
        <v>32374.126</v>
      </c>
      <c r="K69" s="502">
        <v>28179.448</v>
      </c>
      <c r="L69" s="502">
        <v>25.611999999999998</v>
      </c>
      <c r="M69" s="502">
        <v>28260.694</v>
      </c>
      <c r="N69" s="502">
        <v>39625.525999999998</v>
      </c>
      <c r="O69" s="502">
        <v>-0.17499999999999999</v>
      </c>
      <c r="P69" s="502">
        <v>100101.576</v>
      </c>
    </row>
    <row r="70" spans="1:16" x14ac:dyDescent="0.25">
      <c r="A70" s="507">
        <v>2006</v>
      </c>
      <c r="B70" s="502">
        <v>6154.9750000000004</v>
      </c>
      <c r="C70" s="502">
        <v>4611.3860000000004</v>
      </c>
      <c r="D70" s="502">
        <v>20670.901999999998</v>
      </c>
      <c r="E70" s="502">
        <v>3747.569</v>
      </c>
      <c r="F70" s="502">
        <v>4434.7250000000004</v>
      </c>
      <c r="G70" s="502">
        <v>17707.395</v>
      </c>
      <c r="H70" s="502">
        <v>21455.058000000001</v>
      </c>
      <c r="I70" s="502">
        <v>3450.547</v>
      </c>
      <c r="J70" s="502">
        <v>32316.844000000001</v>
      </c>
      <c r="K70" s="502">
        <v>28617.760999999999</v>
      </c>
      <c r="L70" s="502">
        <v>25.103999999999999</v>
      </c>
      <c r="M70" s="502">
        <v>28696.784</v>
      </c>
      <c r="N70" s="502">
        <v>39416.563999999998</v>
      </c>
      <c r="O70" s="502">
        <v>-0.38500000000000001</v>
      </c>
      <c r="P70" s="502">
        <v>99391.540999999997</v>
      </c>
    </row>
    <row r="71" spans="1:16" x14ac:dyDescent="0.25">
      <c r="A71" s="507">
        <v>2007</v>
      </c>
      <c r="B71" s="502">
        <v>6589.4380000000001</v>
      </c>
      <c r="C71" s="502">
        <v>4750.326</v>
      </c>
      <c r="D71" s="502">
        <v>21519.623</v>
      </c>
      <c r="E71" s="502">
        <v>3922.63</v>
      </c>
      <c r="F71" s="502">
        <v>4559.5069999999996</v>
      </c>
      <c r="G71" s="502">
        <v>18253.076000000001</v>
      </c>
      <c r="H71" s="502">
        <v>21283.967000000001</v>
      </c>
      <c r="I71" s="502">
        <v>3506.9630000000002</v>
      </c>
      <c r="J71" s="502">
        <v>32306.284</v>
      </c>
      <c r="K71" s="502">
        <v>28727.422999999999</v>
      </c>
      <c r="L71" s="502">
        <v>27.885000000000002</v>
      </c>
      <c r="M71" s="502">
        <v>28815.064999999999</v>
      </c>
      <c r="N71" s="502">
        <v>40370.589</v>
      </c>
      <c r="O71" s="502">
        <v>-0.68400000000000005</v>
      </c>
      <c r="P71" s="502">
        <v>100893.363</v>
      </c>
    </row>
    <row r="72" spans="1:16" x14ac:dyDescent="0.25">
      <c r="A72" s="507">
        <v>2008</v>
      </c>
      <c r="B72" s="502">
        <v>6889.4080000000004</v>
      </c>
      <c r="C72" s="502">
        <v>4710.8180000000002</v>
      </c>
      <c r="D72" s="502">
        <v>21668.347000000002</v>
      </c>
      <c r="E72" s="502">
        <v>4100.1509999999998</v>
      </c>
      <c r="F72" s="502">
        <v>4558.8869999999997</v>
      </c>
      <c r="G72" s="502">
        <v>18402.449000000001</v>
      </c>
      <c r="H72" s="502">
        <v>20454.863000000001</v>
      </c>
      <c r="I72" s="502">
        <v>3444.4690000000001</v>
      </c>
      <c r="J72" s="502">
        <v>31260.97</v>
      </c>
      <c r="K72" s="502">
        <v>27339.49</v>
      </c>
      <c r="L72" s="502">
        <v>26.113</v>
      </c>
      <c r="M72" s="502">
        <v>27421.412</v>
      </c>
      <c r="N72" s="502">
        <v>39969.266000000003</v>
      </c>
      <c r="O72" s="502">
        <v>0.53400000000000003</v>
      </c>
      <c r="P72" s="502">
        <v>98753.710999999996</v>
      </c>
    </row>
    <row r="73" spans="1:16" x14ac:dyDescent="0.25">
      <c r="A73" s="507">
        <v>2009</v>
      </c>
      <c r="B73" s="502">
        <v>6637.3909999999996</v>
      </c>
      <c r="C73" s="502">
        <v>4656.5550000000003</v>
      </c>
      <c r="D73" s="502">
        <v>21082.080999999998</v>
      </c>
      <c r="E73" s="502">
        <v>4055.9380000000001</v>
      </c>
      <c r="F73" s="502">
        <v>4458.9809999999998</v>
      </c>
      <c r="G73" s="502">
        <v>17887.752</v>
      </c>
      <c r="H73" s="502">
        <v>18670.213</v>
      </c>
      <c r="I73" s="502">
        <v>3130.2249999999999</v>
      </c>
      <c r="J73" s="502">
        <v>28380.21</v>
      </c>
      <c r="K73" s="502">
        <v>26509.934000000001</v>
      </c>
      <c r="L73" s="502">
        <v>26.504000000000001</v>
      </c>
      <c r="M73" s="502">
        <v>26592.151000000002</v>
      </c>
      <c r="N73" s="502">
        <v>38068.718000000001</v>
      </c>
      <c r="O73" s="502">
        <v>2.1000000000000001E-2</v>
      </c>
      <c r="P73" s="502">
        <v>93942.216</v>
      </c>
    </row>
    <row r="74" spans="1:16" x14ac:dyDescent="0.25">
      <c r="A74" s="507">
        <v>2010</v>
      </c>
      <c r="B74" s="502">
        <v>6640.5919999999996</v>
      </c>
      <c r="C74" s="502">
        <v>4932.7569999999996</v>
      </c>
      <c r="D74" s="502">
        <v>21894.848999999998</v>
      </c>
      <c r="E74" s="502">
        <v>4023.3409999999999</v>
      </c>
      <c r="F74" s="502">
        <v>4538.6400000000003</v>
      </c>
      <c r="G74" s="502">
        <v>18058.814999999999</v>
      </c>
      <c r="H74" s="502">
        <v>20330.166000000001</v>
      </c>
      <c r="I74" s="502">
        <v>3313.8069999999998</v>
      </c>
      <c r="J74" s="502">
        <v>30577.916000000001</v>
      </c>
      <c r="K74" s="502">
        <v>26897.032999999999</v>
      </c>
      <c r="L74" s="502">
        <v>26.315000000000001</v>
      </c>
      <c r="M74" s="502">
        <v>26978.409</v>
      </c>
      <c r="N74" s="502">
        <v>39618.856</v>
      </c>
      <c r="O74" s="502">
        <v>6.87</v>
      </c>
      <c r="P74" s="502">
        <v>97516.858999999997</v>
      </c>
    </row>
    <row r="75" spans="1:16" x14ac:dyDescent="0.25">
      <c r="A75" s="507">
        <v>2011</v>
      </c>
      <c r="B75" s="502">
        <v>6473.0680000000002</v>
      </c>
      <c r="C75" s="502">
        <v>4854.5969999999998</v>
      </c>
      <c r="D75" s="502">
        <v>21381.888999999999</v>
      </c>
      <c r="E75" s="502">
        <v>4065.5149999999999</v>
      </c>
      <c r="F75" s="502">
        <v>4531.3320000000003</v>
      </c>
      <c r="G75" s="502">
        <v>17981.563999999998</v>
      </c>
      <c r="H75" s="502">
        <v>20493.117999999999</v>
      </c>
      <c r="I75" s="502">
        <v>3382.3690000000001</v>
      </c>
      <c r="J75" s="502">
        <v>30880.617999999999</v>
      </c>
      <c r="K75" s="502">
        <v>26518.241000000002</v>
      </c>
      <c r="L75" s="502">
        <v>26.177</v>
      </c>
      <c r="M75" s="502">
        <v>26598.633000000002</v>
      </c>
      <c r="N75" s="502">
        <v>39292.760999999999</v>
      </c>
      <c r="O75" s="502">
        <v>7.5270000000000001</v>
      </c>
      <c r="P75" s="502">
        <v>96850.23</v>
      </c>
    </row>
    <row r="76" spans="1:16" x14ac:dyDescent="0.25">
      <c r="A76" s="507">
        <v>2012</v>
      </c>
      <c r="B76" s="502">
        <v>5684.2529999999997</v>
      </c>
      <c r="C76" s="502">
        <v>4689.8440000000001</v>
      </c>
      <c r="D76" s="502">
        <v>19870.103999999999</v>
      </c>
      <c r="E76" s="502">
        <v>3725.0129999999999</v>
      </c>
      <c r="F76" s="502">
        <v>4528.0690000000004</v>
      </c>
      <c r="G76" s="502">
        <v>17421.526999999998</v>
      </c>
      <c r="H76" s="502">
        <v>20787.391</v>
      </c>
      <c r="I76" s="502">
        <v>3363.2559999999999</v>
      </c>
      <c r="J76" s="502">
        <v>30960.575000000001</v>
      </c>
      <c r="K76" s="502">
        <v>26050.2</v>
      </c>
      <c r="L76" s="502">
        <v>24.975999999999999</v>
      </c>
      <c r="M76" s="502">
        <v>26125.748</v>
      </c>
      <c r="N76" s="502">
        <v>38131.095999999998</v>
      </c>
      <c r="O76" s="502">
        <v>2.169</v>
      </c>
      <c r="P76" s="502">
        <v>94380.123000000007</v>
      </c>
    </row>
    <row r="77" spans="1:16" x14ac:dyDescent="0.25">
      <c r="A77" s="507">
        <v>2013</v>
      </c>
      <c r="B77" s="502">
        <v>6688.8010000000004</v>
      </c>
      <c r="C77" s="502">
        <v>4759.0990000000002</v>
      </c>
      <c r="D77" s="502">
        <v>21051.789000000001</v>
      </c>
      <c r="E77" s="502">
        <v>4161.1610000000001</v>
      </c>
      <c r="F77" s="502">
        <v>4562.1130000000003</v>
      </c>
      <c r="G77" s="502">
        <v>17929.643</v>
      </c>
      <c r="H77" s="502">
        <v>21378.879000000001</v>
      </c>
      <c r="I77" s="502">
        <v>3362.0210000000002</v>
      </c>
      <c r="J77" s="502">
        <v>31525.475999999999</v>
      </c>
      <c r="K77" s="502">
        <v>26533.200000000001</v>
      </c>
      <c r="L77" s="502">
        <v>26.016999999999999</v>
      </c>
      <c r="M77" s="502">
        <v>26611.718000000001</v>
      </c>
      <c r="N77" s="502">
        <v>38356.584999999999</v>
      </c>
      <c r="O77" s="502">
        <v>-1.3340000000000001</v>
      </c>
      <c r="P77" s="502">
        <v>97117.292000000001</v>
      </c>
    </row>
    <row r="78" spans="1:16" x14ac:dyDescent="0.25">
      <c r="A78" s="507">
        <v>2014</v>
      </c>
      <c r="B78" s="502">
        <v>7006.2790000000005</v>
      </c>
      <c r="C78" s="502">
        <v>4801.3950000000004</v>
      </c>
      <c r="D78" s="502">
        <v>21445.575000000001</v>
      </c>
      <c r="E78" s="502">
        <v>4390.2430000000004</v>
      </c>
      <c r="F78" s="502">
        <v>4613.5640000000003</v>
      </c>
      <c r="G78" s="502">
        <v>18264.673999999999</v>
      </c>
      <c r="H78" s="502">
        <v>21454.800999999999</v>
      </c>
      <c r="I78" s="502">
        <v>3403.73</v>
      </c>
      <c r="J78" s="502">
        <v>31690.882000000001</v>
      </c>
      <c r="K78" s="502">
        <v>26789.266</v>
      </c>
      <c r="L78" s="502">
        <v>26.469000000000001</v>
      </c>
      <c r="M78" s="502">
        <v>26868.866000000002</v>
      </c>
      <c r="N78" s="502">
        <v>38629.409</v>
      </c>
      <c r="O78" s="502">
        <v>5.5439999999999996</v>
      </c>
      <c r="P78" s="502">
        <v>98275.542000000001</v>
      </c>
    </row>
    <row r="79" spans="1:16" x14ac:dyDescent="0.25">
      <c r="A79" s="507">
        <v>2015</v>
      </c>
      <c r="B79" s="502">
        <v>6464.5150000000003</v>
      </c>
      <c r="C79" s="502">
        <v>4790.777</v>
      </c>
      <c r="D79" s="502">
        <v>20617.41</v>
      </c>
      <c r="E79" s="502">
        <v>4440.9309999999996</v>
      </c>
      <c r="F79" s="502">
        <v>4642.884</v>
      </c>
      <c r="G79" s="502">
        <v>18156.920999999998</v>
      </c>
      <c r="H79" s="502">
        <v>21420.172999999999</v>
      </c>
      <c r="I79" s="502">
        <v>3365.9639999999999</v>
      </c>
      <c r="J79" s="502">
        <v>31363.891</v>
      </c>
      <c r="K79" s="502">
        <v>27161.071</v>
      </c>
      <c r="L79" s="502">
        <v>26.056000000000001</v>
      </c>
      <c r="M79" s="502">
        <v>27238.045999999998</v>
      </c>
      <c r="N79" s="502">
        <v>37889.578000000001</v>
      </c>
      <c r="O79" s="502">
        <v>1.3380000000000001</v>
      </c>
      <c r="P79" s="502">
        <v>97377.606</v>
      </c>
    </row>
    <row r="80" spans="1:16" x14ac:dyDescent="0.25">
      <c r="A80" s="507">
        <v>2016</v>
      </c>
      <c r="B80" s="502">
        <v>6032.86</v>
      </c>
      <c r="C80" s="502">
        <v>4814.53</v>
      </c>
      <c r="D80" s="502">
        <v>20181.672999999999</v>
      </c>
      <c r="E80" s="502">
        <v>4321.4620000000004</v>
      </c>
      <c r="F80" s="502">
        <v>4664.857</v>
      </c>
      <c r="G80" s="502">
        <v>18030.418000000001</v>
      </c>
      <c r="H80" s="502">
        <v>21547.186000000002</v>
      </c>
      <c r="I80" s="502">
        <v>3332.5520000000001</v>
      </c>
      <c r="J80" s="502">
        <v>31340.800999999999</v>
      </c>
      <c r="K80" s="502">
        <v>27710.374</v>
      </c>
      <c r="L80" s="502">
        <v>25.579000000000001</v>
      </c>
      <c r="M80" s="502">
        <v>27785.546999999999</v>
      </c>
      <c r="N80" s="502">
        <v>37726.555999999997</v>
      </c>
      <c r="O80" s="502">
        <v>-4.4939999999999998</v>
      </c>
      <c r="P80" s="502">
        <v>97333.945000000007</v>
      </c>
    </row>
    <row r="81" spans="1:16" x14ac:dyDescent="0.25">
      <c r="A81" s="507">
        <v>2017</v>
      </c>
      <c r="B81" s="502">
        <v>6100.9409999999998</v>
      </c>
      <c r="C81" s="502">
        <v>4703.9459999999999</v>
      </c>
      <c r="D81" s="502">
        <v>19890.203000000001</v>
      </c>
      <c r="E81" s="502">
        <v>4368.2439999999997</v>
      </c>
      <c r="F81" s="502">
        <v>4616.0529999999999</v>
      </c>
      <c r="G81" s="502">
        <v>17899.852999999999</v>
      </c>
      <c r="H81" s="502">
        <v>22058.141</v>
      </c>
      <c r="I81" s="502">
        <v>3358.4250000000002</v>
      </c>
      <c r="J81" s="502">
        <v>31903.109</v>
      </c>
      <c r="K81" s="502">
        <v>27938.826000000001</v>
      </c>
      <c r="L81" s="502">
        <v>25.667000000000002</v>
      </c>
      <c r="M81" s="502">
        <v>28014.066999999999</v>
      </c>
      <c r="N81" s="502">
        <v>37241.08</v>
      </c>
      <c r="O81" s="502">
        <v>0.41399999999999998</v>
      </c>
      <c r="P81" s="502">
        <v>97707.645999999993</v>
      </c>
    </row>
    <row r="82" spans="1:16" x14ac:dyDescent="0.25">
      <c r="A82" s="507">
        <v>2018</v>
      </c>
      <c r="B82" s="502">
        <v>6901.0829999999996</v>
      </c>
      <c r="C82" s="502">
        <v>5012.5569999999998</v>
      </c>
      <c r="D82" s="502">
        <v>21428.008999999998</v>
      </c>
      <c r="E82" s="502">
        <v>4787.8040000000001</v>
      </c>
      <c r="F82" s="502">
        <v>4714.567</v>
      </c>
      <c r="G82" s="502">
        <v>18451.124</v>
      </c>
      <c r="H82" s="502">
        <v>22939.901999999998</v>
      </c>
      <c r="I82" s="502">
        <v>3417.4490000000001</v>
      </c>
      <c r="J82" s="502">
        <v>32844.033000000003</v>
      </c>
      <c r="K82" s="502">
        <v>28400.901000000002</v>
      </c>
      <c r="L82" s="502">
        <v>26.152000000000001</v>
      </c>
      <c r="M82" s="502">
        <v>28476.692999999999</v>
      </c>
      <c r="N82" s="502">
        <v>38170.169000000002</v>
      </c>
      <c r="O82" s="502">
        <v>-6.8689999999999998</v>
      </c>
      <c r="P82" s="502">
        <v>101192.99</v>
      </c>
    </row>
  </sheetData>
  <sheetProtection formatCells="0" formatColumns="0" formatRows="0" insertColumns="0" insertRows="0" insertHyperlinks="0" deleteColumns="0" deleteRows="0" sort="0" autoFilter="0" pivotTables="0"/>
  <hyperlinks>
    <hyperlink ref="A4" r:id="rId1" display="http://www.eia.gov/totalenergy/data/monthly/dataunits.cfm" xr:uid="{B3EE595D-6CF8-4FE7-8DBA-2C6002C626DE}"/>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M79"/>
  <sheetViews>
    <sheetView workbookViewId="0">
      <selection activeCell="A24" sqref="A24"/>
    </sheetView>
  </sheetViews>
  <sheetFormatPr defaultColWidth="8.85546875" defaultRowHeight="15" x14ac:dyDescent="0.25"/>
  <cols>
    <col min="1" max="1" width="56.7109375" style="502" customWidth="1"/>
    <col min="2" max="3" width="22.140625" style="502" customWidth="1"/>
    <col min="4" max="4" width="26.85546875" style="502" customWidth="1"/>
    <col min="5" max="5" width="19.28515625" style="502" customWidth="1"/>
    <col min="6" max="6" width="50.140625" style="502" bestFit="1" customWidth="1"/>
    <col min="7" max="7" width="25.28515625" style="502" customWidth="1"/>
    <col min="8" max="8" width="50.140625" style="502" bestFit="1" customWidth="1"/>
    <col min="9" max="9" width="26.7109375" style="502" customWidth="1"/>
    <col min="10" max="10" width="54.5703125" style="502" bestFit="1" customWidth="1"/>
    <col min="11" max="11" width="28.28515625" style="502" customWidth="1"/>
    <col min="12" max="12" width="25.5703125" style="502" customWidth="1"/>
    <col min="13" max="13" width="16.7109375" style="502" customWidth="1"/>
    <col min="14" max="16384" width="8.85546875" style="502"/>
  </cols>
  <sheetData>
    <row r="1" spans="1:13" ht="18.75" x14ac:dyDescent="0.3">
      <c r="A1" s="501" t="s">
        <v>1102</v>
      </c>
    </row>
    <row r="2" spans="1:13" ht="18.75" x14ac:dyDescent="0.3">
      <c r="A2" s="503" t="s">
        <v>1782</v>
      </c>
    </row>
    <row r="4" spans="1:13" x14ac:dyDescent="0.25">
      <c r="A4" s="504" t="str">
        <f>HYPERLINK("http://www.eia.gov/totalenergy/data/monthly/dataunits.cfm","Note: Information about data precision.")</f>
        <v>Note: Information about data precision.</v>
      </c>
    </row>
    <row r="6" spans="1:13" x14ac:dyDescent="0.25">
      <c r="A6" s="502" t="s">
        <v>1783</v>
      </c>
    </row>
    <row r="7" spans="1:13" x14ac:dyDescent="0.25">
      <c r="A7" s="502" t="s">
        <v>1784</v>
      </c>
    </row>
    <row r="9" spans="1:13" ht="15.75" x14ac:dyDescent="0.25">
      <c r="A9" s="505" t="s">
        <v>1712</v>
      </c>
    </row>
    <row r="11" spans="1:13" ht="39" x14ac:dyDescent="0.25">
      <c r="A11" s="506" t="s">
        <v>1713</v>
      </c>
      <c r="B11" s="508" t="s">
        <v>1714</v>
      </c>
      <c r="C11" s="508" t="s">
        <v>1798</v>
      </c>
      <c r="D11" s="508" t="s">
        <v>1119</v>
      </c>
      <c r="E11" s="508" t="s">
        <v>1715</v>
      </c>
      <c r="F11" s="508" t="s">
        <v>1662</v>
      </c>
      <c r="G11" s="508" t="s">
        <v>1716</v>
      </c>
      <c r="H11" s="508" t="s">
        <v>1677</v>
      </c>
      <c r="I11" s="508" t="s">
        <v>1717</v>
      </c>
      <c r="J11" s="508" t="s">
        <v>1687</v>
      </c>
      <c r="K11" s="508" t="s">
        <v>1718</v>
      </c>
      <c r="L11" s="508" t="s">
        <v>1719</v>
      </c>
      <c r="M11" s="508" t="s">
        <v>1720</v>
      </c>
    </row>
    <row r="12" spans="1:13" x14ac:dyDescent="0.25">
      <c r="A12" s="506"/>
      <c r="B12" s="506" t="s">
        <v>1120</v>
      </c>
      <c r="C12" s="506"/>
      <c r="D12" s="506" t="s">
        <v>1120</v>
      </c>
      <c r="E12" s="506" t="s">
        <v>1120</v>
      </c>
      <c r="F12" s="506" t="s">
        <v>1120</v>
      </c>
      <c r="G12" s="506" t="s">
        <v>1120</v>
      </c>
      <c r="H12" s="506" t="s">
        <v>1120</v>
      </c>
      <c r="I12" s="506" t="s">
        <v>1120</v>
      </c>
      <c r="J12" s="506" t="s">
        <v>1120</v>
      </c>
      <c r="K12" s="506" t="s">
        <v>1120</v>
      </c>
      <c r="L12" s="506" t="s">
        <v>1120</v>
      </c>
      <c r="M12" s="506" t="s">
        <v>1120</v>
      </c>
    </row>
    <row r="13" spans="1:13" x14ac:dyDescent="0.25">
      <c r="A13" s="507">
        <v>1949</v>
      </c>
      <c r="B13" s="502">
        <v>4460.4340000000002</v>
      </c>
      <c r="C13" s="502">
        <f>D13-B13</f>
        <v>1138.8159999999998</v>
      </c>
      <c r="D13" s="502">
        <v>5599.25</v>
      </c>
      <c r="E13" s="502">
        <v>2668.8690000000001</v>
      </c>
      <c r="F13" s="502">
        <v>3668.8159999999998</v>
      </c>
      <c r="G13" s="502">
        <v>12633.386</v>
      </c>
      <c r="H13" s="502">
        <v>14723.587</v>
      </c>
      <c r="I13" s="502">
        <v>7879.509</v>
      </c>
      <c r="J13" s="502">
        <v>7990.0150000000003</v>
      </c>
      <c r="K13" s="502">
        <v>4339.47</v>
      </c>
      <c r="L13" s="502">
        <v>-0.16500000000000001</v>
      </c>
      <c r="M13" s="502">
        <v>31981.503000000001</v>
      </c>
    </row>
    <row r="14" spans="1:13" x14ac:dyDescent="0.25">
      <c r="A14" s="507">
        <v>1950</v>
      </c>
      <c r="B14" s="502">
        <v>4829.3370000000004</v>
      </c>
      <c r="D14" s="502">
        <v>5988.5529999999999</v>
      </c>
      <c r="E14" s="502">
        <v>2834.0940000000001</v>
      </c>
      <c r="F14" s="502">
        <v>3893.2979999999998</v>
      </c>
      <c r="G14" s="502">
        <v>13889.626</v>
      </c>
      <c r="H14" s="502">
        <v>16241.423000000001</v>
      </c>
      <c r="I14" s="502">
        <v>8383.4069999999992</v>
      </c>
      <c r="J14" s="502">
        <v>8492.473</v>
      </c>
      <c r="K14" s="502">
        <v>4679.2830000000004</v>
      </c>
      <c r="L14" s="502">
        <v>2.1000000000000001E-2</v>
      </c>
      <c r="M14" s="502">
        <v>34615.767999999996</v>
      </c>
    </row>
    <row r="15" spans="1:13" x14ac:dyDescent="0.25">
      <c r="A15" s="507">
        <v>1951</v>
      </c>
      <c r="B15" s="502">
        <v>5104.4759999999997</v>
      </c>
      <c r="D15" s="502">
        <v>6380.1930000000002</v>
      </c>
      <c r="E15" s="502">
        <v>2737.6840000000002</v>
      </c>
      <c r="F15" s="502">
        <v>3873.2260000000001</v>
      </c>
      <c r="G15" s="502">
        <v>15127.368</v>
      </c>
      <c r="H15" s="502">
        <v>17678.531999999999</v>
      </c>
      <c r="I15" s="502">
        <v>8933.4840000000004</v>
      </c>
      <c r="J15" s="502">
        <v>9041.8919999999998</v>
      </c>
      <c r="K15" s="502">
        <v>5070.83</v>
      </c>
      <c r="L15" s="502">
        <v>0.188</v>
      </c>
      <c r="M15" s="502">
        <v>36974.03</v>
      </c>
    </row>
    <row r="16" spans="1:13" x14ac:dyDescent="0.25">
      <c r="A16" s="507">
        <v>1952</v>
      </c>
      <c r="B16" s="502">
        <v>5158.1930000000002</v>
      </c>
      <c r="D16" s="502">
        <v>6560.2430000000004</v>
      </c>
      <c r="E16" s="502">
        <v>2672.9110000000001</v>
      </c>
      <c r="F16" s="502">
        <v>3873.3850000000002</v>
      </c>
      <c r="G16" s="502">
        <v>14671.564</v>
      </c>
      <c r="H16" s="502">
        <v>17311.362000000001</v>
      </c>
      <c r="I16" s="502">
        <v>8906.8909999999996</v>
      </c>
      <c r="J16" s="502">
        <v>9002.7520000000004</v>
      </c>
      <c r="K16" s="502">
        <v>5338.183</v>
      </c>
      <c r="L16" s="502">
        <v>8.2000000000000003E-2</v>
      </c>
      <c r="M16" s="502">
        <v>36747.824999999997</v>
      </c>
    </row>
    <row r="17" spans="1:13" x14ac:dyDescent="0.25">
      <c r="A17" s="507">
        <v>1953</v>
      </c>
      <c r="B17" s="502">
        <v>5052.5150000000003</v>
      </c>
      <c r="D17" s="502">
        <v>6558.7479999999996</v>
      </c>
      <c r="E17" s="502">
        <v>2512.3760000000002</v>
      </c>
      <c r="F17" s="502">
        <v>3770.982</v>
      </c>
      <c r="G17" s="502">
        <v>15339.206</v>
      </c>
      <c r="H17" s="502">
        <v>18211.754000000001</v>
      </c>
      <c r="I17" s="502">
        <v>9030.0550000000003</v>
      </c>
      <c r="J17" s="502">
        <v>9123.0220000000008</v>
      </c>
      <c r="K17" s="502">
        <v>5730.3549999999996</v>
      </c>
      <c r="L17" s="502">
        <v>-3.9E-2</v>
      </c>
      <c r="M17" s="502">
        <v>37664.468000000001</v>
      </c>
    </row>
    <row r="18" spans="1:13" x14ac:dyDescent="0.25">
      <c r="A18" s="507">
        <v>1954</v>
      </c>
      <c r="B18" s="502">
        <v>5262.3069999999998</v>
      </c>
      <c r="D18" s="502">
        <v>6846.058</v>
      </c>
      <c r="E18" s="502">
        <v>2457.578</v>
      </c>
      <c r="F18" s="502">
        <v>3732.9209999999998</v>
      </c>
      <c r="G18" s="502">
        <v>14317.111000000001</v>
      </c>
      <c r="H18" s="502">
        <v>17157.695</v>
      </c>
      <c r="I18" s="502">
        <v>8822.5509999999995</v>
      </c>
      <c r="J18" s="502">
        <v>8902.6170000000002</v>
      </c>
      <c r="K18" s="502">
        <v>5779.7449999999999</v>
      </c>
      <c r="L18" s="502">
        <v>9.0999999999999998E-2</v>
      </c>
      <c r="M18" s="502">
        <v>36639.381999999998</v>
      </c>
    </row>
    <row r="19" spans="1:13" x14ac:dyDescent="0.25">
      <c r="A19" s="507">
        <v>1955</v>
      </c>
      <c r="B19" s="502">
        <v>5607.8119999999999</v>
      </c>
      <c r="D19" s="502">
        <v>7277.9880000000003</v>
      </c>
      <c r="E19" s="502">
        <v>2561.252</v>
      </c>
      <c r="F19" s="502">
        <v>3895.14</v>
      </c>
      <c r="G19" s="502">
        <v>16102.98</v>
      </c>
      <c r="H19" s="502">
        <v>19484.608</v>
      </c>
      <c r="I19" s="502">
        <v>9474.4259999999995</v>
      </c>
      <c r="J19" s="502">
        <v>9550.2049999999999</v>
      </c>
      <c r="K19" s="502">
        <v>6461.4709999999995</v>
      </c>
      <c r="L19" s="502">
        <v>0.03</v>
      </c>
      <c r="M19" s="502">
        <v>40207.970999999998</v>
      </c>
    </row>
    <row r="20" spans="1:13" x14ac:dyDescent="0.25">
      <c r="A20" s="507">
        <v>1956</v>
      </c>
      <c r="B20" s="502">
        <v>5839.3829999999998</v>
      </c>
      <c r="D20" s="502">
        <v>7662.7250000000004</v>
      </c>
      <c r="E20" s="502">
        <v>2606.8539999999998</v>
      </c>
      <c r="F20" s="502">
        <v>4022.8589999999999</v>
      </c>
      <c r="G20" s="502">
        <v>16575.573</v>
      </c>
      <c r="H20" s="502">
        <v>20209.478999999999</v>
      </c>
      <c r="I20" s="502">
        <v>9790.32</v>
      </c>
      <c r="J20" s="502">
        <v>9859.3639999999996</v>
      </c>
      <c r="K20" s="502">
        <v>6942.2960000000003</v>
      </c>
      <c r="L20" s="502">
        <v>-0.17399999999999999</v>
      </c>
      <c r="M20" s="502">
        <v>41754.252</v>
      </c>
    </row>
    <row r="21" spans="1:13" x14ac:dyDescent="0.25">
      <c r="A21" s="507">
        <v>1957</v>
      </c>
      <c r="B21" s="502">
        <v>5743.9</v>
      </c>
      <c r="D21" s="502">
        <v>7712</v>
      </c>
      <c r="E21" s="502">
        <v>2449.2910000000002</v>
      </c>
      <c r="F21" s="502">
        <v>3960.7869999999998</v>
      </c>
      <c r="G21" s="502">
        <v>16526.394</v>
      </c>
      <c r="H21" s="502">
        <v>20218.258000000002</v>
      </c>
      <c r="I21" s="502">
        <v>9836.6939999999995</v>
      </c>
      <c r="J21" s="502">
        <v>9896.2690000000002</v>
      </c>
      <c r="K21" s="502">
        <v>7231.0349999999999</v>
      </c>
      <c r="L21" s="502">
        <v>-0.128</v>
      </c>
      <c r="M21" s="502">
        <v>41787.186000000002</v>
      </c>
    </row>
    <row r="22" spans="1:13" x14ac:dyDescent="0.25">
      <c r="A22" s="507">
        <v>1958</v>
      </c>
      <c r="B22" s="502">
        <v>6125.37</v>
      </c>
      <c r="D22" s="502">
        <v>8200.6740000000009</v>
      </c>
      <c r="E22" s="502">
        <v>2557.2049999999999</v>
      </c>
      <c r="F22" s="502">
        <v>4119.1559999999999</v>
      </c>
      <c r="G22" s="502">
        <v>15812.501</v>
      </c>
      <c r="H22" s="502">
        <v>19321.087</v>
      </c>
      <c r="I22" s="502">
        <v>9952.0049999999992</v>
      </c>
      <c r="J22" s="502">
        <v>10004.101000000001</v>
      </c>
      <c r="K22" s="502">
        <v>7197.9359999999997</v>
      </c>
      <c r="L22" s="502">
        <v>1.0999999999999999E-2</v>
      </c>
      <c r="M22" s="502">
        <v>41645.027999999998</v>
      </c>
    </row>
    <row r="23" spans="1:13" x14ac:dyDescent="0.25">
      <c r="A23" s="507">
        <v>1959</v>
      </c>
      <c r="B23" s="502">
        <v>6188.3109999999997</v>
      </c>
      <c r="D23" s="502">
        <v>8411.866</v>
      </c>
      <c r="E23" s="502">
        <v>2649.39</v>
      </c>
      <c r="F23" s="502">
        <v>4372.1859999999997</v>
      </c>
      <c r="G23" s="502">
        <v>16536.172999999999</v>
      </c>
      <c r="H23" s="502">
        <v>20333.201000000001</v>
      </c>
      <c r="I23" s="502">
        <v>10297.614</v>
      </c>
      <c r="J23" s="502">
        <v>10348.530000000001</v>
      </c>
      <c r="K23" s="502">
        <v>7794.2950000000001</v>
      </c>
      <c r="L23" s="502">
        <v>-6.0999999999999999E-2</v>
      </c>
      <c r="M23" s="502">
        <v>43465.722000000002</v>
      </c>
    </row>
    <row r="24" spans="1:13" x14ac:dyDescent="0.25">
      <c r="A24" s="507">
        <v>1960</v>
      </c>
      <c r="B24" s="502">
        <v>6650.835</v>
      </c>
      <c r="D24" s="502">
        <v>9039.4179999999997</v>
      </c>
      <c r="E24" s="502">
        <v>2722.5650000000001</v>
      </c>
      <c r="F24" s="502">
        <v>4609.3999999999996</v>
      </c>
      <c r="G24" s="502">
        <v>16995.524000000001</v>
      </c>
      <c r="H24" s="502">
        <v>20841.687000000002</v>
      </c>
      <c r="I24" s="502">
        <v>10559.596</v>
      </c>
      <c r="J24" s="502">
        <v>10595.942999999999</v>
      </c>
      <c r="K24" s="502">
        <v>8157.9290000000001</v>
      </c>
      <c r="L24" s="502">
        <v>7.0000000000000001E-3</v>
      </c>
      <c r="M24" s="502">
        <v>45086.455000000002</v>
      </c>
    </row>
    <row r="25" spans="1:13" x14ac:dyDescent="0.25">
      <c r="A25" s="507">
        <v>1961</v>
      </c>
      <c r="B25" s="502">
        <v>6775.61</v>
      </c>
      <c r="D25" s="502">
        <v>9286.0239999999994</v>
      </c>
      <c r="E25" s="502">
        <v>2764.9859999999999</v>
      </c>
      <c r="F25" s="502">
        <v>4727.6629999999996</v>
      </c>
      <c r="G25" s="502">
        <v>17012.050999999999</v>
      </c>
      <c r="H25" s="502">
        <v>20955.128000000001</v>
      </c>
      <c r="I25" s="502">
        <v>10733.732</v>
      </c>
      <c r="J25" s="502">
        <v>10769.126</v>
      </c>
      <c r="K25" s="502">
        <v>8451.5609999999997</v>
      </c>
      <c r="L25" s="502">
        <v>-0.10299999999999999</v>
      </c>
      <c r="M25" s="502">
        <v>45737.837</v>
      </c>
    </row>
    <row r="26" spans="1:13" x14ac:dyDescent="0.25">
      <c r="A26" s="507">
        <v>1962</v>
      </c>
      <c r="B26" s="502">
        <v>7079.7110000000002</v>
      </c>
      <c r="D26" s="502">
        <v>9782.42</v>
      </c>
      <c r="E26" s="502">
        <v>2923.873</v>
      </c>
      <c r="F26" s="502">
        <v>5036.3860000000004</v>
      </c>
      <c r="G26" s="502">
        <v>17610.476999999999</v>
      </c>
      <c r="H26" s="502">
        <v>21788.191999999999</v>
      </c>
      <c r="I26" s="502">
        <v>11184.888999999999</v>
      </c>
      <c r="J26" s="502">
        <v>11219.481</v>
      </c>
      <c r="K26" s="502">
        <v>9027.5280000000002</v>
      </c>
      <c r="L26" s="502">
        <v>-4.2000000000000003E-2</v>
      </c>
      <c r="M26" s="502">
        <v>47826.436999999998</v>
      </c>
    </row>
    <row r="27" spans="1:13" x14ac:dyDescent="0.25">
      <c r="A27" s="507">
        <v>1963</v>
      </c>
      <c r="B27" s="502">
        <v>7089.8130000000001</v>
      </c>
      <c r="D27" s="502">
        <v>9988.4789999999994</v>
      </c>
      <c r="E27" s="502">
        <v>2921.18</v>
      </c>
      <c r="F27" s="502">
        <v>5250.6459999999997</v>
      </c>
      <c r="G27" s="502">
        <v>18388.154999999999</v>
      </c>
      <c r="H27" s="502">
        <v>22751.19</v>
      </c>
      <c r="I27" s="502">
        <v>11620.029</v>
      </c>
      <c r="J27" s="502">
        <v>11653.754999999999</v>
      </c>
      <c r="K27" s="502">
        <v>9624.8950000000004</v>
      </c>
      <c r="L27" s="502">
        <v>0.124</v>
      </c>
      <c r="M27" s="502">
        <v>49644.195</v>
      </c>
    </row>
    <row r="28" spans="1:13" x14ac:dyDescent="0.25">
      <c r="A28" s="507">
        <v>1964</v>
      </c>
      <c r="B28" s="502">
        <v>7111.7510000000002</v>
      </c>
      <c r="D28" s="502">
        <v>10240.574000000001</v>
      </c>
      <c r="E28" s="502">
        <v>2977.2040000000002</v>
      </c>
      <c r="F28" s="502">
        <v>5465.9930000000004</v>
      </c>
      <c r="G28" s="502">
        <v>19449.358</v>
      </c>
      <c r="H28" s="502">
        <v>24111.353999999999</v>
      </c>
      <c r="I28" s="502">
        <v>11963.237999999999</v>
      </c>
      <c r="J28" s="502">
        <v>11997.007</v>
      </c>
      <c r="K28" s="502">
        <v>10313.377</v>
      </c>
      <c r="L28" s="502">
        <v>-0.14000000000000001</v>
      </c>
      <c r="M28" s="502">
        <v>51814.788</v>
      </c>
    </row>
    <row r="29" spans="1:13" x14ac:dyDescent="0.25">
      <c r="A29" s="507">
        <v>1965</v>
      </c>
      <c r="B29" s="502">
        <v>7279.4219999999996</v>
      </c>
      <c r="D29" s="502">
        <v>10639.387000000001</v>
      </c>
      <c r="E29" s="502">
        <v>3176.893</v>
      </c>
      <c r="F29" s="502">
        <v>5845.4229999999998</v>
      </c>
      <c r="G29" s="502">
        <v>20147.629000000001</v>
      </c>
      <c r="H29" s="502">
        <v>25097.614000000001</v>
      </c>
      <c r="I29" s="502">
        <v>12398.707</v>
      </c>
      <c r="J29" s="502">
        <v>12432.456</v>
      </c>
      <c r="K29" s="502">
        <v>11012.228999999999</v>
      </c>
      <c r="L29" s="502">
        <v>0.121</v>
      </c>
      <c r="M29" s="502">
        <v>54015.000999999997</v>
      </c>
    </row>
    <row r="30" spans="1:13" x14ac:dyDescent="0.25">
      <c r="A30" s="507">
        <v>1966</v>
      </c>
      <c r="B30" s="502">
        <v>7500.3860000000004</v>
      </c>
      <c r="D30" s="502">
        <v>11168.63</v>
      </c>
      <c r="E30" s="502">
        <v>3408.944</v>
      </c>
      <c r="F30" s="502">
        <v>6324.0469999999996</v>
      </c>
      <c r="G30" s="502">
        <v>21055.031999999999</v>
      </c>
      <c r="H30" s="502">
        <v>26421.623</v>
      </c>
      <c r="I30" s="502">
        <v>13067.522000000001</v>
      </c>
      <c r="J30" s="502">
        <v>13100.235000000001</v>
      </c>
      <c r="K30" s="502">
        <v>11982.651</v>
      </c>
      <c r="L30" s="502">
        <v>-0.20300000000000001</v>
      </c>
      <c r="M30" s="502">
        <v>57014.332000000002</v>
      </c>
    </row>
    <row r="31" spans="1:13" x14ac:dyDescent="0.25">
      <c r="A31" s="507">
        <v>1967</v>
      </c>
      <c r="B31" s="502">
        <v>7711.36</v>
      </c>
      <c r="D31" s="502">
        <v>11639.275</v>
      </c>
      <c r="E31" s="502">
        <v>3767.6930000000002</v>
      </c>
      <c r="F31" s="502">
        <v>6899.2049999999999</v>
      </c>
      <c r="G31" s="502">
        <v>21012.944</v>
      </c>
      <c r="H31" s="502">
        <v>26614.297999999999</v>
      </c>
      <c r="I31" s="502">
        <v>13718.194</v>
      </c>
      <c r="J31" s="502">
        <v>13752.075999999999</v>
      </c>
      <c r="K31" s="502">
        <v>12694.663</v>
      </c>
      <c r="L31" s="502">
        <v>-0.33300000000000002</v>
      </c>
      <c r="M31" s="502">
        <v>58904.521000000001</v>
      </c>
    </row>
    <row r="32" spans="1:13" x14ac:dyDescent="0.25">
      <c r="A32" s="507">
        <v>1968</v>
      </c>
      <c r="B32" s="502">
        <v>7932.7449999999999</v>
      </c>
      <c r="D32" s="502">
        <v>12336.29</v>
      </c>
      <c r="E32" s="502">
        <v>3899.46</v>
      </c>
      <c r="F32" s="502">
        <v>7329.0320000000002</v>
      </c>
      <c r="G32" s="502">
        <v>21868.985000000001</v>
      </c>
      <c r="H32" s="502">
        <v>27883.170999999998</v>
      </c>
      <c r="I32" s="502">
        <v>14831.225</v>
      </c>
      <c r="J32" s="502">
        <v>14865.775</v>
      </c>
      <c r="K32" s="502">
        <v>13881.852999999999</v>
      </c>
      <c r="L32" s="502">
        <v>0.23799999999999999</v>
      </c>
      <c r="M32" s="502">
        <v>62414.506999999998</v>
      </c>
    </row>
    <row r="33" spans="1:13" x14ac:dyDescent="0.25">
      <c r="A33" s="507">
        <v>1969</v>
      </c>
      <c r="B33" s="502">
        <v>8242.7970000000005</v>
      </c>
      <c r="D33" s="502">
        <v>13169.156000000001</v>
      </c>
      <c r="E33" s="502">
        <v>4085.279</v>
      </c>
      <c r="F33" s="502">
        <v>7833.2190000000001</v>
      </c>
      <c r="G33" s="502">
        <v>22647.702000000001</v>
      </c>
      <c r="H33" s="502">
        <v>29105.4</v>
      </c>
      <c r="I33" s="502">
        <v>15471.249</v>
      </c>
      <c r="J33" s="502">
        <v>15506.505999999999</v>
      </c>
      <c r="K33" s="502">
        <v>15167.253000000001</v>
      </c>
      <c r="L33" s="502">
        <v>-0.26</v>
      </c>
      <c r="M33" s="502">
        <v>65614.02</v>
      </c>
    </row>
    <row r="34" spans="1:13" x14ac:dyDescent="0.25">
      <c r="A34" s="507">
        <v>1970</v>
      </c>
      <c r="B34" s="502">
        <v>8322.4060000000009</v>
      </c>
      <c r="D34" s="502">
        <v>13765.758</v>
      </c>
      <c r="E34" s="502">
        <v>4236.6660000000002</v>
      </c>
      <c r="F34" s="502">
        <v>8346.2950000000001</v>
      </c>
      <c r="G34" s="502">
        <v>22963.9</v>
      </c>
      <c r="H34" s="502">
        <v>29627.901000000002</v>
      </c>
      <c r="I34" s="502">
        <v>16061.89</v>
      </c>
      <c r="J34" s="502">
        <v>16098.249</v>
      </c>
      <c r="K34" s="502">
        <v>16253.34</v>
      </c>
      <c r="L34" s="502">
        <v>0.123</v>
      </c>
      <c r="M34" s="502">
        <v>67838.324999999997</v>
      </c>
    </row>
    <row r="35" spans="1:13" x14ac:dyDescent="0.25">
      <c r="A35" s="507">
        <v>1971</v>
      </c>
      <c r="B35" s="502">
        <v>8427.4509999999991</v>
      </c>
      <c r="D35" s="502">
        <v>14246.2</v>
      </c>
      <c r="E35" s="502">
        <v>4323.7529999999997</v>
      </c>
      <c r="F35" s="502">
        <v>8720.9539999999997</v>
      </c>
      <c r="G35" s="502">
        <v>22719.815999999999</v>
      </c>
      <c r="H35" s="502">
        <v>29585.942999999999</v>
      </c>
      <c r="I35" s="502">
        <v>16694.334999999999</v>
      </c>
      <c r="J35" s="502">
        <v>16730.053</v>
      </c>
      <c r="K35" s="502">
        <v>17117.794999999998</v>
      </c>
      <c r="L35" s="502">
        <v>-0.307</v>
      </c>
      <c r="M35" s="502">
        <v>69282.842999999993</v>
      </c>
    </row>
    <row r="36" spans="1:13" x14ac:dyDescent="0.25">
      <c r="A36" s="507">
        <v>1972</v>
      </c>
      <c r="B36" s="502">
        <v>8627.3790000000008</v>
      </c>
      <c r="D36" s="502">
        <v>14857.045</v>
      </c>
      <c r="E36" s="502">
        <v>4411.9610000000002</v>
      </c>
      <c r="F36" s="502">
        <v>9183.4159999999993</v>
      </c>
      <c r="G36" s="502">
        <v>23516.505000000001</v>
      </c>
      <c r="H36" s="502">
        <v>30930.188999999998</v>
      </c>
      <c r="I36" s="502">
        <v>17682.134999999998</v>
      </c>
      <c r="J36" s="502">
        <v>17717.291000000001</v>
      </c>
      <c r="K36" s="502">
        <v>18449.960999999999</v>
      </c>
      <c r="L36" s="502">
        <v>-7.4999999999999997E-2</v>
      </c>
      <c r="M36" s="502">
        <v>72687.866999999998</v>
      </c>
    </row>
    <row r="37" spans="1:13" x14ac:dyDescent="0.25">
      <c r="A37" s="507">
        <v>1973</v>
      </c>
      <c r="B37" s="502">
        <v>8225.3080000000009</v>
      </c>
      <c r="D37" s="502">
        <v>14897.351000000001</v>
      </c>
      <c r="E37" s="502">
        <v>4422.7929999999997</v>
      </c>
      <c r="F37" s="502">
        <v>9542.9570000000003</v>
      </c>
      <c r="G37" s="502">
        <v>24720.398000000001</v>
      </c>
      <c r="H37" s="502">
        <v>32623.268</v>
      </c>
      <c r="I37" s="502">
        <v>18577.223999999998</v>
      </c>
      <c r="J37" s="502">
        <v>18612.78</v>
      </c>
      <c r="K37" s="502">
        <v>19730.632000000001</v>
      </c>
      <c r="L37" s="502">
        <v>7.3339999999999996</v>
      </c>
      <c r="M37" s="502">
        <v>75683.69</v>
      </c>
    </row>
    <row r="38" spans="1:13" x14ac:dyDescent="0.25">
      <c r="A38" s="507">
        <v>1974</v>
      </c>
      <c r="B38" s="502">
        <v>7907.91</v>
      </c>
      <c r="D38" s="502">
        <v>14654.335999999999</v>
      </c>
      <c r="E38" s="502">
        <v>4259.0839999999998</v>
      </c>
      <c r="F38" s="502">
        <v>9393.3240000000005</v>
      </c>
      <c r="G38" s="502">
        <v>23795.852999999999</v>
      </c>
      <c r="H38" s="502">
        <v>31787.187000000002</v>
      </c>
      <c r="I38" s="502">
        <v>18087.174999999999</v>
      </c>
      <c r="J38" s="502">
        <v>18120.419000000002</v>
      </c>
      <c r="K38" s="502">
        <v>19905.244999999999</v>
      </c>
      <c r="L38" s="502">
        <v>7.1020000000000003</v>
      </c>
      <c r="M38" s="502">
        <v>73962.369000000006</v>
      </c>
    </row>
    <row r="39" spans="1:13" x14ac:dyDescent="0.25">
      <c r="A39" s="507">
        <v>1975</v>
      </c>
      <c r="B39" s="502">
        <v>7989.6289999999999</v>
      </c>
      <c r="D39" s="502">
        <v>14813.4</v>
      </c>
      <c r="E39" s="502">
        <v>4059.1880000000001</v>
      </c>
      <c r="F39" s="502">
        <v>9492.4920000000002</v>
      </c>
      <c r="G39" s="502">
        <v>21434.365000000002</v>
      </c>
      <c r="H39" s="502">
        <v>29413.018</v>
      </c>
      <c r="I39" s="502">
        <v>18210.491999999998</v>
      </c>
      <c r="J39" s="502">
        <v>18245.003000000001</v>
      </c>
      <c r="K39" s="502">
        <v>20270.238000000001</v>
      </c>
      <c r="L39" s="502">
        <v>0.64</v>
      </c>
      <c r="M39" s="502">
        <v>71964.553</v>
      </c>
    </row>
    <row r="40" spans="1:13" x14ac:dyDescent="0.25">
      <c r="A40" s="507">
        <v>1976</v>
      </c>
      <c r="B40" s="502">
        <v>8391.1350000000002</v>
      </c>
      <c r="D40" s="502">
        <v>15410.259</v>
      </c>
      <c r="E40" s="502">
        <v>4371.4690000000001</v>
      </c>
      <c r="F40" s="502">
        <v>10063.334000000001</v>
      </c>
      <c r="G40" s="502">
        <v>22665.169000000002</v>
      </c>
      <c r="H40" s="502">
        <v>31392.821</v>
      </c>
      <c r="I40" s="502">
        <v>19066.675999999999</v>
      </c>
      <c r="J40" s="502">
        <v>19100.797999999999</v>
      </c>
      <c r="K40" s="502">
        <v>21472.763999999999</v>
      </c>
      <c r="L40" s="502">
        <v>7.6130000000000004</v>
      </c>
      <c r="M40" s="502">
        <v>75974.826000000001</v>
      </c>
    </row>
    <row r="41" spans="1:13" x14ac:dyDescent="0.25">
      <c r="A41" s="507">
        <v>1977</v>
      </c>
      <c r="B41" s="502">
        <v>8193.6190000000006</v>
      </c>
      <c r="D41" s="502">
        <v>15661.713</v>
      </c>
      <c r="E41" s="502">
        <v>4258.152</v>
      </c>
      <c r="F41" s="502">
        <v>10207.599</v>
      </c>
      <c r="G41" s="502">
        <v>23165.295999999998</v>
      </c>
      <c r="H41" s="502">
        <v>32263.008999999998</v>
      </c>
      <c r="I41" s="502">
        <v>19786.215</v>
      </c>
      <c r="J41" s="502">
        <v>19821.59</v>
      </c>
      <c r="K41" s="502">
        <v>22550.63</v>
      </c>
      <c r="L41" s="502">
        <v>7.4180000000000001</v>
      </c>
      <c r="M41" s="502">
        <v>77961.33</v>
      </c>
    </row>
    <row r="42" spans="1:13" x14ac:dyDescent="0.25">
      <c r="A42" s="507">
        <v>1978</v>
      </c>
      <c r="B42" s="502">
        <v>8259.9429999999993</v>
      </c>
      <c r="D42" s="502">
        <v>16132.287</v>
      </c>
      <c r="E42" s="502">
        <v>4308.9409999999998</v>
      </c>
      <c r="F42" s="502">
        <v>10511.88</v>
      </c>
      <c r="G42" s="502">
        <v>23244.026000000002</v>
      </c>
      <c r="H42" s="502">
        <v>32687.556</v>
      </c>
      <c r="I42" s="502">
        <v>20582.760999999999</v>
      </c>
      <c r="J42" s="502">
        <v>20617.063999999998</v>
      </c>
      <c r="K42" s="502">
        <v>23553.115000000002</v>
      </c>
      <c r="L42" s="502">
        <v>1.619</v>
      </c>
      <c r="M42" s="502">
        <v>79950.406000000003</v>
      </c>
    </row>
    <row r="43" spans="1:13" x14ac:dyDescent="0.25">
      <c r="A43" s="507">
        <v>1979</v>
      </c>
      <c r="B43" s="502">
        <v>7918.91</v>
      </c>
      <c r="D43" s="502">
        <v>15812.724</v>
      </c>
      <c r="E43" s="502">
        <v>4365.8440000000001</v>
      </c>
      <c r="F43" s="502">
        <v>10648.023999999999</v>
      </c>
      <c r="G43" s="502">
        <v>24191.814999999999</v>
      </c>
      <c r="H43" s="502">
        <v>33924.74</v>
      </c>
      <c r="I43" s="502">
        <v>20437.252</v>
      </c>
      <c r="J43" s="502">
        <v>20471.531999999999</v>
      </c>
      <c r="K43" s="502">
        <v>23943.198</v>
      </c>
      <c r="L43" s="502">
        <v>1.5640000000000001</v>
      </c>
      <c r="M43" s="502">
        <v>80858.584000000003</v>
      </c>
    </row>
    <row r="44" spans="1:13" x14ac:dyDescent="0.25">
      <c r="A44" s="507">
        <v>1980</v>
      </c>
      <c r="B44" s="502">
        <v>7439.4049999999997</v>
      </c>
      <c r="D44" s="502">
        <v>15753.38</v>
      </c>
      <c r="E44" s="502">
        <v>4104.9840000000004</v>
      </c>
      <c r="F44" s="502">
        <v>10578.258</v>
      </c>
      <c r="G44" s="502">
        <v>22594.829000000002</v>
      </c>
      <c r="H44" s="502">
        <v>32039.419000000002</v>
      </c>
      <c r="I44" s="502">
        <v>19659.098000000002</v>
      </c>
      <c r="J44" s="502">
        <v>19696.689999999999</v>
      </c>
      <c r="K44" s="502">
        <v>24269.431</v>
      </c>
      <c r="L44" s="502">
        <v>-1.08</v>
      </c>
      <c r="M44" s="502">
        <v>78066.668000000005</v>
      </c>
    </row>
    <row r="45" spans="1:13" x14ac:dyDescent="0.25">
      <c r="A45" s="507">
        <v>1981</v>
      </c>
      <c r="B45" s="502">
        <v>7045.2849999999999</v>
      </c>
      <c r="D45" s="502">
        <v>15261.544</v>
      </c>
      <c r="E45" s="502">
        <v>3837.0250000000001</v>
      </c>
      <c r="F45" s="502">
        <v>10615.891</v>
      </c>
      <c r="G45" s="502">
        <v>21318.163</v>
      </c>
      <c r="H45" s="502">
        <v>30711.561000000002</v>
      </c>
      <c r="I45" s="502">
        <v>19477.771000000001</v>
      </c>
      <c r="J45" s="502">
        <v>19514.012999999999</v>
      </c>
      <c r="K45" s="502">
        <v>24424.767</v>
      </c>
      <c r="L45" s="502">
        <v>2.7669999999999999</v>
      </c>
      <c r="M45" s="502">
        <v>76105.775999999998</v>
      </c>
    </row>
    <row r="46" spans="1:13" x14ac:dyDescent="0.25">
      <c r="A46" s="507">
        <v>1982</v>
      </c>
      <c r="B46" s="502">
        <v>7146.5870000000004</v>
      </c>
      <c r="D46" s="502">
        <v>15530.937</v>
      </c>
      <c r="E46" s="502">
        <v>3864.0129999999999</v>
      </c>
      <c r="F46" s="502">
        <v>10860.337</v>
      </c>
      <c r="G46" s="502">
        <v>19052.814999999999</v>
      </c>
      <c r="H46" s="502">
        <v>27614.493999999999</v>
      </c>
      <c r="I46" s="502">
        <v>19052.169000000002</v>
      </c>
      <c r="J46" s="502">
        <v>19089.227999999999</v>
      </c>
      <c r="K46" s="502">
        <v>23979.412</v>
      </c>
      <c r="L46" s="502">
        <v>4.1890000000000001</v>
      </c>
      <c r="M46" s="502">
        <v>73099.184999999998</v>
      </c>
    </row>
    <row r="47" spans="1:13" x14ac:dyDescent="0.25">
      <c r="A47" s="507">
        <v>1983</v>
      </c>
      <c r="B47" s="502">
        <v>6831.8230000000003</v>
      </c>
      <c r="D47" s="502">
        <v>15425.021000000001</v>
      </c>
      <c r="E47" s="502">
        <v>3840.2930000000001</v>
      </c>
      <c r="F47" s="502">
        <v>10938.376</v>
      </c>
      <c r="G47" s="502">
        <v>18547.898000000001</v>
      </c>
      <c r="H47" s="502">
        <v>27427.758999999998</v>
      </c>
      <c r="I47" s="502">
        <v>19134.103999999999</v>
      </c>
      <c r="J47" s="502">
        <v>19176.615000000002</v>
      </c>
      <c r="K47" s="502">
        <v>24613.651999999998</v>
      </c>
      <c r="L47" s="502">
        <v>2.7959999999999998</v>
      </c>
      <c r="M47" s="502">
        <v>72970.566000000006</v>
      </c>
    </row>
    <row r="48" spans="1:13" x14ac:dyDescent="0.25">
      <c r="A48" s="507">
        <v>1984</v>
      </c>
      <c r="B48" s="502">
        <v>7210.8990000000003</v>
      </c>
      <c r="D48" s="502">
        <v>15959.563</v>
      </c>
      <c r="E48" s="502">
        <v>4000.779</v>
      </c>
      <c r="F48" s="502">
        <v>11443.89</v>
      </c>
      <c r="G48" s="502">
        <v>20173.625</v>
      </c>
      <c r="H48" s="502">
        <v>29569.886999999999</v>
      </c>
      <c r="I48" s="502">
        <v>19608.585999999999</v>
      </c>
      <c r="J48" s="502">
        <v>19655.565999999999</v>
      </c>
      <c r="K48" s="502">
        <v>25635.017</v>
      </c>
      <c r="L48" s="502">
        <v>2.794</v>
      </c>
      <c r="M48" s="502">
        <v>76631.701000000001</v>
      </c>
    </row>
    <row r="49" spans="1:13" x14ac:dyDescent="0.25">
      <c r="A49" s="507">
        <v>1985</v>
      </c>
      <c r="B49" s="502">
        <v>7148.2190000000001</v>
      </c>
      <c r="D49" s="502">
        <v>16041.334000000001</v>
      </c>
      <c r="E49" s="502">
        <v>3732.1559999999999</v>
      </c>
      <c r="F49" s="502">
        <v>11451.231</v>
      </c>
      <c r="G49" s="502">
        <v>19442.849999999999</v>
      </c>
      <c r="H49" s="502">
        <v>28815.809000000001</v>
      </c>
      <c r="I49" s="502">
        <v>20041.466</v>
      </c>
      <c r="J49" s="502">
        <v>20087.913</v>
      </c>
      <c r="K49" s="502">
        <v>26031.597000000002</v>
      </c>
      <c r="L49" s="502">
        <v>-3.903</v>
      </c>
      <c r="M49" s="502">
        <v>76392.384999999995</v>
      </c>
    </row>
    <row r="50" spans="1:13" x14ac:dyDescent="0.25">
      <c r="A50" s="507">
        <v>1986</v>
      </c>
      <c r="B50" s="502">
        <v>6906.19</v>
      </c>
      <c r="D50" s="502">
        <v>15975.109</v>
      </c>
      <c r="E50" s="502">
        <v>3692.7359999999999</v>
      </c>
      <c r="F50" s="502">
        <v>11606.106</v>
      </c>
      <c r="G50" s="502">
        <v>19077.948</v>
      </c>
      <c r="H50" s="502">
        <v>28273.554</v>
      </c>
      <c r="I50" s="502">
        <v>20739.923999999999</v>
      </c>
      <c r="J50" s="502">
        <v>20788.785</v>
      </c>
      <c r="K50" s="502">
        <v>26226.756000000001</v>
      </c>
      <c r="L50" s="502">
        <v>3.452</v>
      </c>
      <c r="M50" s="502">
        <v>76647.005000000005</v>
      </c>
    </row>
    <row r="51" spans="1:13" x14ac:dyDescent="0.25">
      <c r="A51" s="507">
        <v>1987</v>
      </c>
      <c r="B51" s="502">
        <v>6923.3739999999998</v>
      </c>
      <c r="D51" s="502">
        <v>16263.214</v>
      </c>
      <c r="E51" s="502">
        <v>3774.1129999999998</v>
      </c>
      <c r="F51" s="502">
        <v>11946.009</v>
      </c>
      <c r="G51" s="502">
        <v>19953.132000000001</v>
      </c>
      <c r="H51" s="502">
        <v>29378.885999999999</v>
      </c>
      <c r="I51" s="502">
        <v>21418.773000000001</v>
      </c>
      <c r="J51" s="502">
        <v>21468.880000000001</v>
      </c>
      <c r="K51" s="502">
        <v>26987.596000000001</v>
      </c>
      <c r="L51" s="502">
        <v>-2.5329999999999999</v>
      </c>
      <c r="M51" s="502">
        <v>79054.456000000006</v>
      </c>
    </row>
    <row r="52" spans="1:13" x14ac:dyDescent="0.25">
      <c r="A52" s="507">
        <v>1988</v>
      </c>
      <c r="B52" s="502">
        <v>7356.7849999999999</v>
      </c>
      <c r="D52" s="502">
        <v>17132.613000000001</v>
      </c>
      <c r="E52" s="502">
        <v>3993.8980000000001</v>
      </c>
      <c r="F52" s="502">
        <v>12578.091</v>
      </c>
      <c r="G52" s="502">
        <v>20861.787</v>
      </c>
      <c r="H52" s="502">
        <v>30677.381000000001</v>
      </c>
      <c r="I52" s="502">
        <v>22266.601999999999</v>
      </c>
      <c r="J52" s="502">
        <v>22317.722000000002</v>
      </c>
      <c r="K52" s="502">
        <v>28226.734</v>
      </c>
      <c r="L52" s="502">
        <v>3.3650000000000002</v>
      </c>
      <c r="M52" s="502">
        <v>82709.172000000006</v>
      </c>
    </row>
    <row r="53" spans="1:13" x14ac:dyDescent="0.25">
      <c r="A53" s="507">
        <v>1989</v>
      </c>
      <c r="B53" s="502">
        <v>7566.17</v>
      </c>
      <c r="D53" s="502">
        <v>17784.962</v>
      </c>
      <c r="E53" s="502">
        <v>4043.125</v>
      </c>
      <c r="F53" s="502">
        <v>13193.585999999999</v>
      </c>
      <c r="G53" s="502">
        <v>20873.916000000001</v>
      </c>
      <c r="H53" s="502">
        <v>31319.919999999998</v>
      </c>
      <c r="I53" s="502">
        <v>22424.115000000002</v>
      </c>
      <c r="J53" s="502">
        <v>22477.945</v>
      </c>
      <c r="K53" s="502">
        <v>29869.088</v>
      </c>
      <c r="L53" s="502">
        <v>8.9979999999999993</v>
      </c>
      <c r="M53" s="502">
        <v>84785.411999999997</v>
      </c>
    </row>
    <row r="54" spans="1:13" x14ac:dyDescent="0.25">
      <c r="A54" s="507">
        <v>1990</v>
      </c>
      <c r="B54" s="502">
        <v>6556.4260000000004</v>
      </c>
      <c r="D54" s="502">
        <v>16944.419000000002</v>
      </c>
      <c r="E54" s="502">
        <v>3896.027</v>
      </c>
      <c r="F54" s="502">
        <v>13319.939</v>
      </c>
      <c r="G54" s="502">
        <v>21180.071</v>
      </c>
      <c r="H54" s="502">
        <v>31809.805</v>
      </c>
      <c r="I54" s="502">
        <v>22366.210999999999</v>
      </c>
      <c r="J54" s="502">
        <v>22419.624</v>
      </c>
      <c r="K54" s="502">
        <v>30495.053</v>
      </c>
      <c r="L54" s="502">
        <v>-9.3360000000000003</v>
      </c>
      <c r="M54" s="502">
        <v>84484.452000000005</v>
      </c>
    </row>
    <row r="55" spans="1:13" x14ac:dyDescent="0.25">
      <c r="A55" s="507">
        <v>1991</v>
      </c>
      <c r="B55" s="502">
        <v>6745.7759999999998</v>
      </c>
      <c r="D55" s="502">
        <v>17419.327000000001</v>
      </c>
      <c r="E55" s="502">
        <v>3945.5169999999998</v>
      </c>
      <c r="F55" s="502">
        <v>13499.968000000001</v>
      </c>
      <c r="G55" s="502">
        <v>20824.478999999999</v>
      </c>
      <c r="H55" s="502">
        <v>31399.34</v>
      </c>
      <c r="I55" s="502">
        <v>22064.827000000001</v>
      </c>
      <c r="J55" s="502">
        <v>22117.987000000001</v>
      </c>
      <c r="K55" s="502">
        <v>30856.021000000001</v>
      </c>
      <c r="L55" s="502">
        <v>0.59499999999999997</v>
      </c>
      <c r="M55" s="502">
        <v>84437.216</v>
      </c>
    </row>
    <row r="56" spans="1:13" x14ac:dyDescent="0.25">
      <c r="A56" s="507">
        <v>1992</v>
      </c>
      <c r="B56" s="502">
        <v>6949.1180000000004</v>
      </c>
      <c r="D56" s="502">
        <v>17354.77</v>
      </c>
      <c r="E56" s="502">
        <v>3990.8110000000001</v>
      </c>
      <c r="F56" s="502">
        <v>13441.083000000001</v>
      </c>
      <c r="G56" s="502">
        <v>21756.368999999999</v>
      </c>
      <c r="H56" s="502">
        <v>32570.883999999998</v>
      </c>
      <c r="I56" s="502">
        <v>22362.755000000001</v>
      </c>
      <c r="J56" s="502">
        <v>22415.073</v>
      </c>
      <c r="K56" s="502">
        <v>30722.757000000001</v>
      </c>
      <c r="L56" s="502">
        <v>0.35599999999999998</v>
      </c>
      <c r="M56" s="502">
        <v>85782.164999999994</v>
      </c>
    </row>
    <row r="57" spans="1:13" x14ac:dyDescent="0.25">
      <c r="A57" s="507">
        <v>1993</v>
      </c>
      <c r="B57" s="502">
        <v>7144.9579999999996</v>
      </c>
      <c r="D57" s="502">
        <v>18216.517</v>
      </c>
      <c r="E57" s="502">
        <v>3972.8780000000002</v>
      </c>
      <c r="F57" s="502">
        <v>13819.791999999999</v>
      </c>
      <c r="G57" s="502">
        <v>21752.383999999998</v>
      </c>
      <c r="H57" s="502">
        <v>32627.877</v>
      </c>
      <c r="I57" s="502">
        <v>22658.632000000001</v>
      </c>
      <c r="J57" s="502">
        <v>22711.73</v>
      </c>
      <c r="K57" s="502">
        <v>31847.064999999999</v>
      </c>
      <c r="L57" s="502">
        <v>-10.49</v>
      </c>
      <c r="M57" s="502">
        <v>87365.426000000007</v>
      </c>
    </row>
    <row r="58" spans="1:13" x14ac:dyDescent="0.25">
      <c r="A58" s="507">
        <v>1994</v>
      </c>
      <c r="B58" s="502">
        <v>6976.2309999999998</v>
      </c>
      <c r="D58" s="502">
        <v>18110.260999999999</v>
      </c>
      <c r="E58" s="502">
        <v>4016.2890000000002</v>
      </c>
      <c r="F58" s="502">
        <v>14097.331</v>
      </c>
      <c r="G58" s="502">
        <v>22391.808000000001</v>
      </c>
      <c r="H58" s="502">
        <v>33520.313000000002</v>
      </c>
      <c r="I58" s="502">
        <v>23309.994999999999</v>
      </c>
      <c r="J58" s="502">
        <v>23365.133000000002</v>
      </c>
      <c r="K58" s="502">
        <v>32398.714</v>
      </c>
      <c r="L58" s="502">
        <v>-5.6980000000000004</v>
      </c>
      <c r="M58" s="502">
        <v>89087.339000000007</v>
      </c>
    </row>
    <row r="59" spans="1:13" x14ac:dyDescent="0.25">
      <c r="A59" s="507">
        <v>1995</v>
      </c>
      <c r="B59" s="502">
        <v>6934.0469999999996</v>
      </c>
      <c r="D59" s="502">
        <v>18516.654999999999</v>
      </c>
      <c r="E59" s="502">
        <v>4100.4059999999999</v>
      </c>
      <c r="F59" s="502">
        <v>14689.919</v>
      </c>
      <c r="G59" s="502">
        <v>22718.331999999999</v>
      </c>
      <c r="H59" s="502">
        <v>33969.760000000002</v>
      </c>
      <c r="I59" s="502">
        <v>23795.86</v>
      </c>
      <c r="J59" s="502">
        <v>23851.129000000001</v>
      </c>
      <c r="K59" s="502">
        <v>33478.817999999999</v>
      </c>
      <c r="L59" s="502">
        <v>3.1480000000000001</v>
      </c>
      <c r="M59" s="502">
        <v>91030.611000000004</v>
      </c>
    </row>
    <row r="60" spans="1:13" x14ac:dyDescent="0.25">
      <c r="A60" s="507">
        <v>1996</v>
      </c>
      <c r="B60" s="502">
        <v>7464.0010000000002</v>
      </c>
      <c r="D60" s="502">
        <v>19501.834999999999</v>
      </c>
      <c r="E60" s="502">
        <v>4273.3450000000003</v>
      </c>
      <c r="F60" s="502">
        <v>15171.898999999999</v>
      </c>
      <c r="G60" s="502">
        <v>23408.972000000002</v>
      </c>
      <c r="H60" s="502">
        <v>34903.241999999998</v>
      </c>
      <c r="I60" s="502">
        <v>24384.465</v>
      </c>
      <c r="J60" s="502">
        <v>24439.207999999999</v>
      </c>
      <c r="K60" s="502">
        <v>34485.4</v>
      </c>
      <c r="L60" s="502">
        <v>4.343</v>
      </c>
      <c r="M60" s="502">
        <v>94020.525999999998</v>
      </c>
    </row>
    <row r="61" spans="1:13" x14ac:dyDescent="0.25">
      <c r="A61" s="507">
        <v>1997</v>
      </c>
      <c r="B61" s="502">
        <v>7030.241</v>
      </c>
      <c r="D61" s="502">
        <v>18962.254000000001</v>
      </c>
      <c r="E61" s="502">
        <v>4295.4430000000002</v>
      </c>
      <c r="F61" s="502">
        <v>15681.207</v>
      </c>
      <c r="G61" s="502">
        <v>23685.302</v>
      </c>
      <c r="H61" s="502">
        <v>35199.392</v>
      </c>
      <c r="I61" s="502">
        <v>24696.914000000001</v>
      </c>
      <c r="J61" s="502">
        <v>24751.338</v>
      </c>
      <c r="K61" s="502">
        <v>34886.290999999997</v>
      </c>
      <c r="L61" s="502">
        <v>6.1449999999999996</v>
      </c>
      <c r="M61" s="502">
        <v>94600.335000000006</v>
      </c>
    </row>
    <row r="62" spans="1:13" x14ac:dyDescent="0.25">
      <c r="A62" s="507">
        <v>1998</v>
      </c>
      <c r="B62" s="502">
        <v>6410.4219999999996</v>
      </c>
      <c r="D62" s="502">
        <v>18951.917000000001</v>
      </c>
      <c r="E62" s="502">
        <v>4004.7809999999999</v>
      </c>
      <c r="F62" s="502">
        <v>15967.512000000001</v>
      </c>
      <c r="G62" s="502">
        <v>23175.735000000001</v>
      </c>
      <c r="H62" s="502">
        <v>34841.563999999998</v>
      </c>
      <c r="I62" s="502">
        <v>25205.052</v>
      </c>
      <c r="J62" s="502">
        <v>25260.114000000001</v>
      </c>
      <c r="K62" s="502">
        <v>36225.116999999998</v>
      </c>
      <c r="L62" s="502">
        <v>-3.3740000000000001</v>
      </c>
      <c r="M62" s="502">
        <v>95017.732999999993</v>
      </c>
    </row>
    <row r="63" spans="1:13" x14ac:dyDescent="0.25">
      <c r="A63" s="507">
        <v>1999</v>
      </c>
      <c r="B63" s="502">
        <v>6771.7870000000003</v>
      </c>
      <c r="D63" s="502">
        <v>19553.509999999998</v>
      </c>
      <c r="E63" s="502">
        <v>4053.4</v>
      </c>
      <c r="F63" s="502">
        <v>16376.269</v>
      </c>
      <c r="G63" s="502">
        <v>22949.091</v>
      </c>
      <c r="H63" s="502">
        <v>34762.838000000003</v>
      </c>
      <c r="I63" s="502">
        <v>25892.261999999999</v>
      </c>
      <c r="J63" s="502">
        <v>25949.489000000001</v>
      </c>
      <c r="K63" s="502">
        <v>36975.567000000003</v>
      </c>
      <c r="L63" s="502">
        <v>6.282</v>
      </c>
      <c r="M63" s="502">
        <v>96648.388000000006</v>
      </c>
    </row>
    <row r="64" spans="1:13" x14ac:dyDescent="0.25">
      <c r="A64" s="507">
        <v>2000</v>
      </c>
      <c r="B64" s="502">
        <v>7155.5870000000004</v>
      </c>
      <c r="D64" s="502">
        <v>20421.04</v>
      </c>
      <c r="E64" s="502">
        <v>4278.1400000000003</v>
      </c>
      <c r="F64" s="502">
        <v>17175.370999999999</v>
      </c>
      <c r="G64" s="502">
        <v>22823.293000000001</v>
      </c>
      <c r="H64" s="502">
        <v>34662.497000000003</v>
      </c>
      <c r="I64" s="502">
        <v>26495.46</v>
      </c>
      <c r="J64" s="502">
        <v>26555.329000000002</v>
      </c>
      <c r="K64" s="502">
        <v>38061.758999999998</v>
      </c>
      <c r="L64" s="502">
        <v>2.3039999999999998</v>
      </c>
      <c r="M64" s="502">
        <v>98816.542000000001</v>
      </c>
    </row>
    <row r="65" spans="1:13" x14ac:dyDescent="0.25">
      <c r="A65" s="507">
        <v>2001</v>
      </c>
      <c r="B65" s="502">
        <v>6863.7650000000003</v>
      </c>
      <c r="D65" s="502">
        <v>20037.59</v>
      </c>
      <c r="E65" s="502">
        <v>4084.5219999999999</v>
      </c>
      <c r="F65" s="502">
        <v>17136.776000000002</v>
      </c>
      <c r="G65" s="502">
        <v>21792.89</v>
      </c>
      <c r="H65" s="502">
        <v>32719.225999999999</v>
      </c>
      <c r="I65" s="502">
        <v>26219.394</v>
      </c>
      <c r="J65" s="502">
        <v>26282.152999999998</v>
      </c>
      <c r="K65" s="502">
        <v>37215.173999999999</v>
      </c>
      <c r="L65" s="502">
        <v>-6.0789999999999997</v>
      </c>
      <c r="M65" s="502">
        <v>96169.664999999994</v>
      </c>
    </row>
    <row r="66" spans="1:13" x14ac:dyDescent="0.25">
      <c r="A66" s="507">
        <v>2002</v>
      </c>
      <c r="B66" s="502">
        <v>6906.7709999999997</v>
      </c>
      <c r="D66" s="502">
        <v>20785.791000000001</v>
      </c>
      <c r="E66" s="502">
        <v>4132.0429999999997</v>
      </c>
      <c r="F66" s="502">
        <v>17345.748</v>
      </c>
      <c r="G66" s="502">
        <v>21798.163</v>
      </c>
      <c r="H66" s="502">
        <v>32661.066999999999</v>
      </c>
      <c r="I66" s="502">
        <v>26785.224999999999</v>
      </c>
      <c r="J66" s="502">
        <v>26845.749</v>
      </c>
      <c r="K66" s="502">
        <v>38016.154000000002</v>
      </c>
      <c r="L66" s="502">
        <v>5.1180000000000003</v>
      </c>
      <c r="M66" s="502">
        <v>97643.472999999998</v>
      </c>
    </row>
    <row r="67" spans="1:13" x14ac:dyDescent="0.25">
      <c r="A67" s="507">
        <v>2003</v>
      </c>
      <c r="B67" s="502">
        <v>7232.3450000000003</v>
      </c>
      <c r="D67" s="502">
        <v>21119.317999999999</v>
      </c>
      <c r="E67" s="502">
        <v>4298.299</v>
      </c>
      <c r="F67" s="502">
        <v>17346.101999999999</v>
      </c>
      <c r="G67" s="502">
        <v>21533.687000000002</v>
      </c>
      <c r="H67" s="502">
        <v>32553.076000000001</v>
      </c>
      <c r="I67" s="502">
        <v>26826.053</v>
      </c>
      <c r="J67" s="502">
        <v>26900.174999999999</v>
      </c>
      <c r="K67" s="502">
        <v>38028.286999999997</v>
      </c>
      <c r="L67" s="502">
        <v>-1.1719999999999999</v>
      </c>
      <c r="M67" s="502">
        <v>97917.498999999996</v>
      </c>
    </row>
    <row r="68" spans="1:13" x14ac:dyDescent="0.25">
      <c r="A68" s="507">
        <v>2004</v>
      </c>
      <c r="B68" s="502">
        <v>6986.5739999999996</v>
      </c>
      <c r="D68" s="502">
        <v>21081.384999999998</v>
      </c>
      <c r="E68" s="502">
        <v>4232.1769999999997</v>
      </c>
      <c r="F68" s="502">
        <v>17655.436000000002</v>
      </c>
      <c r="G68" s="502">
        <v>22411.441999999999</v>
      </c>
      <c r="H68" s="502">
        <v>33515.622000000003</v>
      </c>
      <c r="I68" s="502">
        <v>27763.966</v>
      </c>
      <c r="J68" s="502">
        <v>27842.772000000001</v>
      </c>
      <c r="K68" s="502">
        <v>38701.055</v>
      </c>
      <c r="L68" s="502">
        <v>-5.5190000000000001</v>
      </c>
      <c r="M68" s="502">
        <v>100089.696</v>
      </c>
    </row>
    <row r="69" spans="1:13" x14ac:dyDescent="0.25">
      <c r="A69" s="507">
        <v>2005</v>
      </c>
      <c r="B69" s="502">
        <v>6900.6639999999998</v>
      </c>
      <c r="D69" s="502">
        <v>21612.642</v>
      </c>
      <c r="E69" s="502">
        <v>4052.2170000000001</v>
      </c>
      <c r="F69" s="502">
        <v>17853.395</v>
      </c>
      <c r="G69" s="502">
        <v>21410.378000000001</v>
      </c>
      <c r="H69" s="502">
        <v>32441.501</v>
      </c>
      <c r="I69" s="502">
        <v>28199.101999999999</v>
      </c>
      <c r="J69" s="502">
        <v>28280.348999999998</v>
      </c>
      <c r="K69" s="502">
        <v>39625.525999999998</v>
      </c>
      <c r="L69" s="502">
        <v>-0.17499999999999999</v>
      </c>
      <c r="M69" s="502">
        <v>100187.712</v>
      </c>
    </row>
    <row r="70" spans="1:13" x14ac:dyDescent="0.25">
      <c r="A70" s="507">
        <v>2006</v>
      </c>
      <c r="B70" s="502">
        <v>6154.3869999999997</v>
      </c>
      <c r="D70" s="502">
        <v>20670.314999999999</v>
      </c>
      <c r="E70" s="502">
        <v>3747.3159999999998</v>
      </c>
      <c r="F70" s="502">
        <v>17707.143</v>
      </c>
      <c r="G70" s="502">
        <v>21528.968000000001</v>
      </c>
      <c r="H70" s="502">
        <v>32390.755000000001</v>
      </c>
      <c r="I70" s="502">
        <v>28637.627</v>
      </c>
      <c r="J70" s="502">
        <v>28716.65</v>
      </c>
      <c r="K70" s="502">
        <v>39416.563999999998</v>
      </c>
      <c r="L70" s="502">
        <v>-0.38500000000000001</v>
      </c>
      <c r="M70" s="502">
        <v>99484.476999999999</v>
      </c>
    </row>
    <row r="71" spans="1:13" x14ac:dyDescent="0.25">
      <c r="A71" s="507">
        <v>2007</v>
      </c>
      <c r="B71" s="502">
        <v>6588.7979999999998</v>
      </c>
      <c r="D71" s="502">
        <v>21518.983</v>
      </c>
      <c r="E71" s="502">
        <v>3922.4160000000002</v>
      </c>
      <c r="F71" s="502">
        <v>18252.862000000001</v>
      </c>
      <c r="G71" s="502">
        <v>21362.915000000001</v>
      </c>
      <c r="H71" s="502">
        <v>32385.231</v>
      </c>
      <c r="I71" s="502">
        <v>28770.701000000001</v>
      </c>
      <c r="J71" s="502">
        <v>28858.342000000001</v>
      </c>
      <c r="K71" s="502">
        <v>40370.589</v>
      </c>
      <c r="L71" s="502">
        <v>-0.68400000000000005</v>
      </c>
      <c r="M71" s="502">
        <v>101014.734</v>
      </c>
    </row>
    <row r="72" spans="1:13" x14ac:dyDescent="0.25">
      <c r="A72" s="507">
        <v>2008</v>
      </c>
      <c r="B72" s="502">
        <v>6888.6719999999996</v>
      </c>
      <c r="D72" s="502">
        <v>21667.612000000001</v>
      </c>
      <c r="E72" s="502">
        <v>4099.7860000000001</v>
      </c>
      <c r="F72" s="502">
        <v>18402.083999999999</v>
      </c>
      <c r="G72" s="502">
        <v>20528.134999999998</v>
      </c>
      <c r="H72" s="502">
        <v>31334.241999999998</v>
      </c>
      <c r="I72" s="502">
        <v>27404.331999999999</v>
      </c>
      <c r="J72" s="502">
        <v>27486.253000000001</v>
      </c>
      <c r="K72" s="502">
        <v>39969.266000000003</v>
      </c>
      <c r="L72" s="502">
        <v>0.53400000000000003</v>
      </c>
      <c r="M72" s="502">
        <v>98890.725000000006</v>
      </c>
    </row>
    <row r="73" spans="1:13" x14ac:dyDescent="0.25">
      <c r="A73" s="507">
        <v>2009</v>
      </c>
      <c r="B73" s="502">
        <v>6632.6580000000004</v>
      </c>
      <c r="D73" s="502">
        <v>21077.348999999998</v>
      </c>
      <c r="E73" s="502">
        <v>4055.424</v>
      </c>
      <c r="F73" s="502">
        <v>17887.238000000001</v>
      </c>
      <c r="G73" s="502">
        <v>18755.903999999999</v>
      </c>
      <c r="H73" s="502">
        <v>28465.9</v>
      </c>
      <c r="I73" s="502">
        <v>26604.848999999998</v>
      </c>
      <c r="J73" s="502">
        <v>26687.065999999999</v>
      </c>
      <c r="K73" s="502">
        <v>38068.718000000001</v>
      </c>
      <c r="L73" s="502">
        <v>2.1000000000000001E-2</v>
      </c>
      <c r="M73" s="502">
        <v>94117.573999999993</v>
      </c>
    </row>
    <row r="74" spans="1:13" x14ac:dyDescent="0.25">
      <c r="A74" s="507">
        <v>2010</v>
      </c>
      <c r="B74" s="502">
        <v>6540.2629999999999</v>
      </c>
      <c r="D74" s="502">
        <v>21794.519</v>
      </c>
      <c r="E74" s="502">
        <v>4022.8229999999999</v>
      </c>
      <c r="F74" s="502">
        <v>18058.296999999999</v>
      </c>
      <c r="G74" s="502">
        <v>20277.883000000002</v>
      </c>
      <c r="H74" s="502">
        <v>30525.632000000001</v>
      </c>
      <c r="I74" s="502">
        <v>26977.695</v>
      </c>
      <c r="J74" s="502">
        <v>27059.072</v>
      </c>
      <c r="K74" s="502">
        <v>39618.856</v>
      </c>
      <c r="L74" s="502">
        <v>6.87</v>
      </c>
      <c r="M74" s="502">
        <v>97444.39</v>
      </c>
    </row>
    <row r="75" spans="1:13" x14ac:dyDescent="0.25">
      <c r="A75" s="507">
        <v>2011</v>
      </c>
      <c r="B75" s="502">
        <v>6391.5540000000001</v>
      </c>
      <c r="D75" s="502">
        <v>21300.375</v>
      </c>
      <c r="E75" s="502">
        <v>4062.4670000000001</v>
      </c>
      <c r="F75" s="502">
        <v>17978.516</v>
      </c>
      <c r="G75" s="502">
        <v>20455.631000000001</v>
      </c>
      <c r="H75" s="502">
        <v>30843.13</v>
      </c>
      <c r="I75" s="502">
        <v>26631.723999999998</v>
      </c>
      <c r="J75" s="502">
        <v>26712.116000000002</v>
      </c>
      <c r="K75" s="502">
        <v>39292.760999999999</v>
      </c>
      <c r="L75" s="502">
        <v>7.5270000000000001</v>
      </c>
      <c r="M75" s="502">
        <v>96841.664999999994</v>
      </c>
    </row>
    <row r="76" spans="1:13" x14ac:dyDescent="0.25">
      <c r="A76" s="507">
        <v>2012</v>
      </c>
      <c r="B76" s="502">
        <v>5672.0780000000004</v>
      </c>
      <c r="D76" s="502">
        <v>19857.929</v>
      </c>
      <c r="E76" s="502">
        <v>3725.2840000000001</v>
      </c>
      <c r="F76" s="502">
        <v>17421.797999999999</v>
      </c>
      <c r="G76" s="502">
        <v>20741.638999999999</v>
      </c>
      <c r="H76" s="502">
        <v>30914.822</v>
      </c>
      <c r="I76" s="502">
        <v>26143.710999999999</v>
      </c>
      <c r="J76" s="502">
        <v>26219.258000000002</v>
      </c>
      <c r="K76" s="502">
        <v>38131.095999999998</v>
      </c>
      <c r="L76" s="502">
        <v>2.169</v>
      </c>
      <c r="M76" s="502">
        <v>94415.975999999995</v>
      </c>
    </row>
    <row r="77" spans="1:13" x14ac:dyDescent="0.25">
      <c r="A77" s="507">
        <v>2013</v>
      </c>
      <c r="B77" s="502">
        <v>6704.2709999999997</v>
      </c>
      <c r="D77" s="502">
        <v>21067.258000000002</v>
      </c>
      <c r="E77" s="502">
        <v>4163.402</v>
      </c>
      <c r="F77" s="502">
        <v>17931.883999999998</v>
      </c>
      <c r="G77" s="502">
        <v>21262.772000000001</v>
      </c>
      <c r="H77" s="502">
        <v>31409.368999999999</v>
      </c>
      <c r="I77" s="502">
        <v>26671.26</v>
      </c>
      <c r="J77" s="502">
        <v>26749.777999999998</v>
      </c>
      <c r="K77" s="502">
        <v>38356.584999999999</v>
      </c>
      <c r="L77" s="502">
        <v>-1.3340000000000001</v>
      </c>
      <c r="M77" s="502">
        <v>97156.956000000006</v>
      </c>
    </row>
    <row r="78" spans="1:13" x14ac:dyDescent="0.25">
      <c r="A78" s="507">
        <v>2014</v>
      </c>
      <c r="B78" s="502">
        <v>6980.0309999999999</v>
      </c>
      <c r="D78" s="502">
        <v>21419.328000000001</v>
      </c>
      <c r="E78" s="502">
        <v>4378.34</v>
      </c>
      <c r="F78" s="502">
        <v>18252.771000000001</v>
      </c>
      <c r="G78" s="502">
        <v>21407.161</v>
      </c>
      <c r="H78" s="502">
        <v>31643.241000000002</v>
      </c>
      <c r="I78" s="502">
        <v>26916.880000000001</v>
      </c>
      <c r="J78" s="502">
        <v>26996.48</v>
      </c>
      <c r="K78" s="502">
        <v>38629.409</v>
      </c>
      <c r="L78" s="502">
        <v>5.5439999999999996</v>
      </c>
      <c r="M78" s="502">
        <v>98317.365000000005</v>
      </c>
    </row>
    <row r="79" spans="1:13" x14ac:dyDescent="0.25">
      <c r="A79" s="507">
        <v>2015</v>
      </c>
      <c r="B79" s="502">
        <v>6404.723</v>
      </c>
      <c r="D79" s="502">
        <v>20557.62</v>
      </c>
      <c r="E79" s="502">
        <v>4442.8280000000004</v>
      </c>
      <c r="F79" s="502">
        <v>18158.82</v>
      </c>
      <c r="G79" s="502">
        <v>21300.613000000001</v>
      </c>
      <c r="H79" s="502">
        <v>31244.332999999999</v>
      </c>
      <c r="I79" s="502">
        <v>27286.851999999999</v>
      </c>
      <c r="J79" s="502">
        <v>27363.827000000001</v>
      </c>
      <c r="K79" s="502">
        <v>37889.584999999999</v>
      </c>
      <c r="L79" s="502">
        <v>18.969000000000001</v>
      </c>
      <c r="M79" s="502">
        <v>97343.567999999999</v>
      </c>
    </row>
  </sheetData>
  <sheetProtection formatCells="0" formatColumns="0" formatRows="0" insertColumns="0" insertRows="0" insertHyperlinks="0" deleteColumns="0" deleteRows="0" sort="0" autoFilter="0" pivotTables="0"/>
  <hyperlinks>
    <hyperlink ref="A4" r:id="rId1" display="http://www.eia.gov/totalenergy/data/monthly/dataunits.cfm" xr:uid="{00000000-0004-0000-0A00-000000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1C4D71-04C4-44B1-A014-14E9752F7F44}">
  <dimension ref="A1:M82"/>
  <sheetViews>
    <sheetView topLeftCell="A13" workbookViewId="0">
      <selection activeCell="B34" sqref="B34"/>
    </sheetView>
  </sheetViews>
  <sheetFormatPr defaultColWidth="9.140625" defaultRowHeight="15" x14ac:dyDescent="0.25"/>
  <cols>
    <col min="1" max="1" width="58.28515625" style="502" bestFit="1" customWidth="1"/>
    <col min="2" max="2" width="53.42578125" style="502" bestFit="1" customWidth="1"/>
    <col min="3" max="3" width="51.28515625" style="502" bestFit="1" customWidth="1"/>
    <col min="4" max="4" width="52.42578125" style="502" bestFit="1" customWidth="1"/>
    <col min="5" max="5" width="50.140625" style="502" bestFit="1" customWidth="1"/>
    <col min="6" max="6" width="52.42578125" style="502" bestFit="1" customWidth="1"/>
    <col min="7" max="7" width="52.42578125" style="502" customWidth="1"/>
    <col min="8" max="8" width="50.140625" style="502" bestFit="1" customWidth="1"/>
    <col min="9" max="9" width="56.7109375" style="502" bestFit="1" customWidth="1"/>
    <col min="10" max="10" width="54.5703125" style="502" bestFit="1" customWidth="1"/>
    <col min="11" max="11" width="56.7109375" style="502" bestFit="1" customWidth="1"/>
    <col min="12" max="12" width="36.28515625" style="502" bestFit="1" customWidth="1"/>
    <col min="13" max="13" width="35.28515625" style="502" bestFit="1" customWidth="1"/>
    <col min="14" max="16384" width="9.140625" style="502"/>
  </cols>
  <sheetData>
    <row r="1" spans="1:13" ht="18.75" x14ac:dyDescent="0.3">
      <c r="A1" s="501" t="s">
        <v>1102</v>
      </c>
    </row>
    <row r="2" spans="1:13" ht="18.75" x14ac:dyDescent="0.3">
      <c r="A2" s="503" t="s">
        <v>1817</v>
      </c>
    </row>
    <row r="4" spans="1:13" x14ac:dyDescent="0.25">
      <c r="A4" s="504" t="str">
        <f>HYPERLINK("http://www.eia.gov/totalenergy/data/monthly/dataunits.cfm","Note: Information about data precision.")</f>
        <v>Note: Information about data precision.</v>
      </c>
    </row>
    <row r="6" spans="1:13" x14ac:dyDescent="0.25">
      <c r="A6" s="502" t="s">
        <v>1818</v>
      </c>
    </row>
    <row r="7" spans="1:13" x14ac:dyDescent="0.25">
      <c r="A7" s="502" t="s">
        <v>1819</v>
      </c>
    </row>
    <row r="9" spans="1:13" ht="15.75" x14ac:dyDescent="0.25">
      <c r="A9" s="505" t="s">
        <v>1712</v>
      </c>
    </row>
    <row r="11" spans="1:13" x14ac:dyDescent="0.25">
      <c r="A11" s="506" t="s">
        <v>1713</v>
      </c>
      <c r="B11" s="506" t="s">
        <v>1714</v>
      </c>
      <c r="C11" s="506" t="s">
        <v>1119</v>
      </c>
      <c r="D11" s="506" t="s">
        <v>1715</v>
      </c>
      <c r="E11" s="506" t="s">
        <v>1662</v>
      </c>
      <c r="F11" s="506" t="s">
        <v>1716</v>
      </c>
      <c r="G11" s="506" t="s">
        <v>1685</v>
      </c>
      <c r="H11" s="506" t="s">
        <v>1677</v>
      </c>
      <c r="I11" s="506" t="s">
        <v>1717</v>
      </c>
      <c r="J11" s="506" t="s">
        <v>1687</v>
      </c>
      <c r="K11" s="506" t="s">
        <v>1718</v>
      </c>
      <c r="L11" s="506" t="s">
        <v>1719</v>
      </c>
      <c r="M11" s="506" t="s">
        <v>1720</v>
      </c>
    </row>
    <row r="12" spans="1:13" x14ac:dyDescent="0.25">
      <c r="A12" s="506"/>
      <c r="B12" s="506" t="s">
        <v>1120</v>
      </c>
      <c r="C12" s="506" t="s">
        <v>1120</v>
      </c>
      <c r="D12" s="506" t="s">
        <v>1120</v>
      </c>
      <c r="E12" s="506" t="s">
        <v>1120</v>
      </c>
      <c r="F12" s="506" t="s">
        <v>1120</v>
      </c>
      <c r="G12" s="506" t="s">
        <v>1120</v>
      </c>
      <c r="H12" s="506" t="s">
        <v>1120</v>
      </c>
      <c r="I12" s="506" t="s">
        <v>1120</v>
      </c>
      <c r="J12" s="506" t="s">
        <v>1120</v>
      </c>
      <c r="K12" s="506" t="s">
        <v>1120</v>
      </c>
      <c r="L12" s="506" t="s">
        <v>1120</v>
      </c>
      <c r="M12" s="506" t="s">
        <v>1120</v>
      </c>
    </row>
    <row r="13" spans="1:13" x14ac:dyDescent="0.25">
      <c r="A13" s="507">
        <v>1949</v>
      </c>
      <c r="B13" s="502">
        <v>4460.5879999999997</v>
      </c>
      <c r="C13" s="502">
        <v>5599.4040000000005</v>
      </c>
      <c r="D13" s="502">
        <v>2668.9090000000001</v>
      </c>
      <c r="E13" s="502">
        <v>3668.8560000000002</v>
      </c>
      <c r="F13" s="502">
        <v>12619.463</v>
      </c>
      <c r="G13" s="502">
        <v>22.114000000000001</v>
      </c>
      <c r="H13" s="502">
        <v>14709.664000000001</v>
      </c>
      <c r="I13" s="502">
        <v>7879.5110000000004</v>
      </c>
      <c r="J13" s="502">
        <v>7990.0169999999998</v>
      </c>
      <c r="K13" s="502">
        <v>4339.47</v>
      </c>
      <c r="L13" s="502">
        <v>-0.16500000000000001</v>
      </c>
      <c r="M13" s="502">
        <v>31967.775000000001</v>
      </c>
    </row>
    <row r="14" spans="1:13" x14ac:dyDescent="0.25">
      <c r="A14" s="507">
        <v>1950</v>
      </c>
      <c r="B14" s="502">
        <v>4829.5280000000002</v>
      </c>
      <c r="C14" s="502">
        <v>5988.7439999999997</v>
      </c>
      <c r="D14" s="502">
        <v>2834.1439999999998</v>
      </c>
      <c r="E14" s="502">
        <v>3893.348</v>
      </c>
      <c r="F14" s="502">
        <v>13872.181</v>
      </c>
      <c r="G14" s="502">
        <v>23.178000000000001</v>
      </c>
      <c r="H14" s="502">
        <v>16223.977999999999</v>
      </c>
      <c r="I14" s="502">
        <v>8383.41</v>
      </c>
      <c r="J14" s="502">
        <v>8492.4760000000006</v>
      </c>
      <c r="K14" s="502">
        <v>4679.2830000000004</v>
      </c>
      <c r="L14" s="502">
        <v>2.1000000000000001E-2</v>
      </c>
      <c r="M14" s="502">
        <v>34598.567000000003</v>
      </c>
    </row>
    <row r="15" spans="1:13" x14ac:dyDescent="0.25">
      <c r="A15" s="507">
        <v>1951</v>
      </c>
      <c r="B15" s="502">
        <v>5104.68</v>
      </c>
      <c r="C15" s="502">
        <v>6380.3969999999999</v>
      </c>
      <c r="D15" s="502">
        <v>2737.7379999999998</v>
      </c>
      <c r="E15" s="502">
        <v>3873.28</v>
      </c>
      <c r="F15" s="502">
        <v>15106.734</v>
      </c>
      <c r="G15" s="502">
        <v>24.093</v>
      </c>
      <c r="H15" s="502">
        <v>17657.898000000001</v>
      </c>
      <c r="I15" s="502">
        <v>8933.4920000000002</v>
      </c>
      <c r="J15" s="502">
        <v>9041.9</v>
      </c>
      <c r="K15" s="502">
        <v>5070.83</v>
      </c>
      <c r="L15" s="502">
        <v>0.186</v>
      </c>
      <c r="M15" s="502">
        <v>36953.661</v>
      </c>
    </row>
    <row r="16" spans="1:13" x14ac:dyDescent="0.25">
      <c r="A16" s="507">
        <v>1952</v>
      </c>
      <c r="B16" s="502">
        <v>5158.4059999999999</v>
      </c>
      <c r="C16" s="502">
        <v>6560.4560000000001</v>
      </c>
      <c r="D16" s="502">
        <v>2672.9679999999998</v>
      </c>
      <c r="E16" s="502">
        <v>3873.442</v>
      </c>
      <c r="F16" s="502">
        <v>14649.496999999999</v>
      </c>
      <c r="G16" s="502">
        <v>21.823</v>
      </c>
      <c r="H16" s="502">
        <v>17289.294999999998</v>
      </c>
      <c r="I16" s="502">
        <v>8906.9009999999998</v>
      </c>
      <c r="J16" s="502">
        <v>9002.7620000000006</v>
      </c>
      <c r="K16" s="502">
        <v>5338.183</v>
      </c>
      <c r="L16" s="502">
        <v>8.2000000000000003E-2</v>
      </c>
      <c r="M16" s="502">
        <v>36726.036999999997</v>
      </c>
    </row>
    <row r="17" spans="1:13" x14ac:dyDescent="0.25">
      <c r="A17" s="507">
        <v>1953</v>
      </c>
      <c r="B17" s="502">
        <v>5052.7489999999998</v>
      </c>
      <c r="C17" s="502">
        <v>6558.982</v>
      </c>
      <c r="D17" s="502">
        <v>2512.4380000000001</v>
      </c>
      <c r="E17" s="502">
        <v>3771.0439999999999</v>
      </c>
      <c r="F17" s="502">
        <v>15315.027</v>
      </c>
      <c r="G17" s="502">
        <v>21.931999999999999</v>
      </c>
      <c r="H17" s="502">
        <v>18187.575000000001</v>
      </c>
      <c r="I17" s="502">
        <v>9030.0679999999993</v>
      </c>
      <c r="J17" s="502">
        <v>9123.0349999999999</v>
      </c>
      <c r="K17" s="502">
        <v>5730.3549999999996</v>
      </c>
      <c r="L17" s="502">
        <v>-3.7999999999999999E-2</v>
      </c>
      <c r="M17" s="502">
        <v>37640.597999999998</v>
      </c>
    </row>
    <row r="18" spans="1:13" x14ac:dyDescent="0.25">
      <c r="A18" s="507">
        <v>1954</v>
      </c>
      <c r="B18" s="502">
        <v>5262.5550000000003</v>
      </c>
      <c r="C18" s="502">
        <v>6846.3059999999996</v>
      </c>
      <c r="D18" s="502">
        <v>2457.6419999999998</v>
      </c>
      <c r="E18" s="502">
        <v>3732.9850000000001</v>
      </c>
      <c r="F18" s="502">
        <v>14290.941000000001</v>
      </c>
      <c r="G18" s="502">
        <v>20.047999999999998</v>
      </c>
      <c r="H18" s="502">
        <v>17131.525000000001</v>
      </c>
      <c r="I18" s="502">
        <v>8822.5650000000005</v>
      </c>
      <c r="J18" s="502">
        <v>8902.6309999999994</v>
      </c>
      <c r="K18" s="502">
        <v>5779.7449999999999</v>
      </c>
      <c r="L18" s="502">
        <v>9.1999999999999998E-2</v>
      </c>
      <c r="M18" s="502">
        <v>36613.54</v>
      </c>
    </row>
    <row r="19" spans="1:13" x14ac:dyDescent="0.25">
      <c r="A19" s="507">
        <v>1955</v>
      </c>
      <c r="B19" s="502">
        <v>5608.0730000000003</v>
      </c>
      <c r="C19" s="502">
        <v>7278.2489999999998</v>
      </c>
      <c r="D19" s="502">
        <v>2561.3240000000001</v>
      </c>
      <c r="E19" s="502">
        <v>3895.212</v>
      </c>
      <c r="F19" s="502">
        <v>16072.941999999999</v>
      </c>
      <c r="G19" s="502">
        <v>19.876999999999999</v>
      </c>
      <c r="H19" s="502">
        <v>19454.57</v>
      </c>
      <c r="I19" s="502">
        <v>9474.4439999999995</v>
      </c>
      <c r="J19" s="502">
        <v>9550.223</v>
      </c>
      <c r="K19" s="502">
        <v>6461.4709999999995</v>
      </c>
      <c r="L19" s="502">
        <v>0.03</v>
      </c>
      <c r="M19" s="502">
        <v>40178.285000000003</v>
      </c>
    </row>
    <row r="20" spans="1:13" x14ac:dyDescent="0.25">
      <c r="A20" s="507">
        <v>1956</v>
      </c>
      <c r="B20" s="502">
        <v>5839.6639999999998</v>
      </c>
      <c r="C20" s="502">
        <v>7663.0060000000003</v>
      </c>
      <c r="D20" s="502">
        <v>2606.9299999999998</v>
      </c>
      <c r="E20" s="502">
        <v>4022.9349999999999</v>
      </c>
      <c r="F20" s="502">
        <v>16542.7</v>
      </c>
      <c r="G20" s="502">
        <v>18.536999999999999</v>
      </c>
      <c r="H20" s="502">
        <v>20176.606</v>
      </c>
      <c r="I20" s="502">
        <v>9790.3410000000003</v>
      </c>
      <c r="J20" s="502">
        <v>9859.3850000000002</v>
      </c>
      <c r="K20" s="502">
        <v>6942.2960000000003</v>
      </c>
      <c r="L20" s="502">
        <v>-0.17499999999999999</v>
      </c>
      <c r="M20" s="502">
        <v>41721.756999999998</v>
      </c>
    </row>
    <row r="21" spans="1:13" x14ac:dyDescent="0.25">
      <c r="A21" s="507">
        <v>1957</v>
      </c>
      <c r="B21" s="502">
        <v>5744.1890000000003</v>
      </c>
      <c r="C21" s="502">
        <v>7712.2889999999998</v>
      </c>
      <c r="D21" s="502">
        <v>2449.3670000000002</v>
      </c>
      <c r="E21" s="502">
        <v>3960.8629999999998</v>
      </c>
      <c r="F21" s="502">
        <v>16492.73</v>
      </c>
      <c r="G21" s="502">
        <v>16.187000000000001</v>
      </c>
      <c r="H21" s="502">
        <v>20184.594000000001</v>
      </c>
      <c r="I21" s="502">
        <v>9836.7150000000001</v>
      </c>
      <c r="J21" s="502">
        <v>9896.2900000000009</v>
      </c>
      <c r="K21" s="502">
        <v>7231.0349999999999</v>
      </c>
      <c r="L21" s="502">
        <v>-0.128</v>
      </c>
      <c r="M21" s="502">
        <v>41753.909</v>
      </c>
    </row>
    <row r="22" spans="1:13" x14ac:dyDescent="0.25">
      <c r="A22" s="507">
        <v>1958</v>
      </c>
      <c r="B22" s="502">
        <v>6125.6809999999996</v>
      </c>
      <c r="C22" s="502">
        <v>8200.9850000000006</v>
      </c>
      <c r="D22" s="502">
        <v>2557.2860000000001</v>
      </c>
      <c r="E22" s="502">
        <v>4119.2370000000001</v>
      </c>
      <c r="F22" s="502">
        <v>15776.34</v>
      </c>
      <c r="G22" s="502">
        <v>14.516999999999999</v>
      </c>
      <c r="H22" s="502">
        <v>19284.925999999999</v>
      </c>
      <c r="I22" s="502">
        <v>9952.027</v>
      </c>
      <c r="J22" s="502">
        <v>10004.123</v>
      </c>
      <c r="K22" s="502">
        <v>7197.9359999999997</v>
      </c>
      <c r="L22" s="502">
        <v>8.9999999999999993E-3</v>
      </c>
      <c r="M22" s="502">
        <v>41609.279999999999</v>
      </c>
    </row>
    <row r="23" spans="1:13" x14ac:dyDescent="0.25">
      <c r="A23" s="507">
        <v>1959</v>
      </c>
      <c r="B23" s="502">
        <v>6188.68</v>
      </c>
      <c r="C23" s="502">
        <v>8412.2350000000006</v>
      </c>
      <c r="D23" s="502">
        <v>2649.49</v>
      </c>
      <c r="E23" s="502">
        <v>4372.2860000000001</v>
      </c>
      <c r="F23" s="502">
        <v>16492.924999999999</v>
      </c>
      <c r="G23" s="502">
        <v>14.417999999999999</v>
      </c>
      <c r="H23" s="502">
        <v>20289.953000000001</v>
      </c>
      <c r="I23" s="502">
        <v>10297.638000000001</v>
      </c>
      <c r="J23" s="502">
        <v>10348.554</v>
      </c>
      <c r="K23" s="502">
        <v>7794.2950000000001</v>
      </c>
      <c r="L23" s="502">
        <v>-6.3E-2</v>
      </c>
      <c r="M23" s="502">
        <v>43422.964999999997</v>
      </c>
    </row>
    <row r="24" spans="1:13" x14ac:dyDescent="0.25">
      <c r="A24" s="507">
        <v>1960</v>
      </c>
      <c r="B24" s="502">
        <v>6651.2330000000002</v>
      </c>
      <c r="C24" s="502">
        <v>9039.8160000000007</v>
      </c>
      <c r="D24" s="502">
        <v>2722.6689999999999</v>
      </c>
      <c r="E24" s="502">
        <v>4609.5039999999999</v>
      </c>
      <c r="F24" s="502">
        <v>16949.274000000001</v>
      </c>
      <c r="G24" s="502">
        <v>10.46</v>
      </c>
      <c r="H24" s="502">
        <v>20795.437000000002</v>
      </c>
      <c r="I24" s="502">
        <v>10559.620999999999</v>
      </c>
      <c r="J24" s="502">
        <v>10595.968000000001</v>
      </c>
      <c r="K24" s="502">
        <v>8157.9290000000001</v>
      </c>
      <c r="L24" s="502">
        <v>7.0000000000000001E-3</v>
      </c>
      <c r="M24" s="502">
        <v>45040.732000000004</v>
      </c>
    </row>
    <row r="25" spans="1:13" x14ac:dyDescent="0.25">
      <c r="A25" s="507">
        <v>1961</v>
      </c>
      <c r="B25" s="502">
        <v>6776.0169999999998</v>
      </c>
      <c r="C25" s="502">
        <v>9286.4310000000005</v>
      </c>
      <c r="D25" s="502">
        <v>2765.0940000000001</v>
      </c>
      <c r="E25" s="502">
        <v>4727.7709999999997</v>
      </c>
      <c r="F25" s="502">
        <v>16964.454000000002</v>
      </c>
      <c r="G25" s="502">
        <v>10.316000000000001</v>
      </c>
      <c r="H25" s="502">
        <v>20907.530999999999</v>
      </c>
      <c r="I25" s="502">
        <v>10733.759</v>
      </c>
      <c r="J25" s="502">
        <v>10769.153</v>
      </c>
      <c r="K25" s="502">
        <v>8451.5609999999997</v>
      </c>
      <c r="L25" s="502">
        <v>-0.105</v>
      </c>
      <c r="M25" s="502">
        <v>45690.781999999999</v>
      </c>
    </row>
    <row r="26" spans="1:13" x14ac:dyDescent="0.25">
      <c r="A26" s="507">
        <v>1962</v>
      </c>
      <c r="B26" s="502">
        <v>7080.1559999999999</v>
      </c>
      <c r="C26" s="502">
        <v>9782.8649999999998</v>
      </c>
      <c r="D26" s="502">
        <v>2923.99</v>
      </c>
      <c r="E26" s="502">
        <v>5036.5029999999997</v>
      </c>
      <c r="F26" s="502">
        <v>17558.494999999999</v>
      </c>
      <c r="G26" s="502">
        <v>10.167</v>
      </c>
      <c r="H26" s="502">
        <v>21736.21</v>
      </c>
      <c r="I26" s="502">
        <v>11184.919</v>
      </c>
      <c r="J26" s="502">
        <v>11219.511</v>
      </c>
      <c r="K26" s="502">
        <v>9027.5280000000002</v>
      </c>
      <c r="L26" s="502">
        <v>-4.2000000000000003E-2</v>
      </c>
      <c r="M26" s="502">
        <v>47775.046999999999</v>
      </c>
    </row>
    <row r="27" spans="1:13" x14ac:dyDescent="0.25">
      <c r="A27" s="507">
        <v>1963</v>
      </c>
      <c r="B27" s="502">
        <v>7090.2889999999998</v>
      </c>
      <c r="C27" s="502">
        <v>9988.9549999999999</v>
      </c>
      <c r="D27" s="502">
        <v>2921.3040000000001</v>
      </c>
      <c r="E27" s="502">
        <v>5250.77</v>
      </c>
      <c r="F27" s="502">
        <v>18331.958999999999</v>
      </c>
      <c r="G27" s="502">
        <v>9.9550000000000001</v>
      </c>
      <c r="H27" s="502">
        <v>22694.993999999999</v>
      </c>
      <c r="I27" s="502">
        <v>11620.061</v>
      </c>
      <c r="J27" s="502">
        <v>11653.787</v>
      </c>
      <c r="K27" s="502">
        <v>9624.8950000000004</v>
      </c>
      <c r="L27" s="502">
        <v>0.126</v>
      </c>
      <c r="M27" s="502">
        <v>49588.631999999998</v>
      </c>
    </row>
    <row r="28" spans="1:13" x14ac:dyDescent="0.25">
      <c r="A28" s="507">
        <v>1964</v>
      </c>
      <c r="B28" s="502">
        <v>7112.2349999999997</v>
      </c>
      <c r="C28" s="502">
        <v>10241.058000000001</v>
      </c>
      <c r="D28" s="502">
        <v>2977.3380000000002</v>
      </c>
      <c r="E28" s="502">
        <v>5466.1270000000004</v>
      </c>
      <c r="F28" s="502">
        <v>19389.339</v>
      </c>
      <c r="G28" s="502">
        <v>10.010999999999999</v>
      </c>
      <c r="H28" s="502">
        <v>24051.334999999999</v>
      </c>
      <c r="I28" s="502">
        <v>11963.275</v>
      </c>
      <c r="J28" s="502">
        <v>11997.044</v>
      </c>
      <c r="K28" s="502">
        <v>10313.377</v>
      </c>
      <c r="L28" s="502">
        <v>-0.13900000000000001</v>
      </c>
      <c r="M28" s="502">
        <v>51755.425000000003</v>
      </c>
    </row>
    <row r="29" spans="1:13" x14ac:dyDescent="0.25">
      <c r="A29" s="507">
        <v>1965</v>
      </c>
      <c r="B29" s="502">
        <v>7279.9250000000002</v>
      </c>
      <c r="C29" s="502">
        <v>10639.89</v>
      </c>
      <c r="D29" s="502">
        <v>3177.0259999999998</v>
      </c>
      <c r="E29" s="502">
        <v>5845.5559999999996</v>
      </c>
      <c r="F29" s="502">
        <v>20085.170999999998</v>
      </c>
      <c r="G29" s="502">
        <v>9.9740000000000002</v>
      </c>
      <c r="H29" s="502">
        <v>25035.155999999999</v>
      </c>
      <c r="I29" s="502">
        <v>12398.748</v>
      </c>
      <c r="J29" s="502">
        <v>12432.496999999999</v>
      </c>
      <c r="K29" s="502">
        <v>11012.228999999999</v>
      </c>
      <c r="L29" s="502">
        <v>0.122</v>
      </c>
      <c r="M29" s="502">
        <v>53953.222000000002</v>
      </c>
    </row>
    <row r="30" spans="1:13" x14ac:dyDescent="0.25">
      <c r="A30" s="507">
        <v>1966</v>
      </c>
      <c r="B30" s="502">
        <v>7500.9219999999996</v>
      </c>
      <c r="C30" s="502">
        <v>11169.165999999999</v>
      </c>
      <c r="D30" s="502">
        <v>3409.0839999999998</v>
      </c>
      <c r="E30" s="502">
        <v>6324.1869999999999</v>
      </c>
      <c r="F30" s="502">
        <v>20989.144</v>
      </c>
      <c r="G30" s="502">
        <v>9.6419999999999995</v>
      </c>
      <c r="H30" s="502">
        <v>26355.735000000001</v>
      </c>
      <c r="I30" s="502">
        <v>13067.569</v>
      </c>
      <c r="J30" s="502">
        <v>13100.281999999999</v>
      </c>
      <c r="K30" s="502">
        <v>11982.651</v>
      </c>
      <c r="L30" s="502">
        <v>-0.20300000000000001</v>
      </c>
      <c r="M30" s="502">
        <v>56949.167000000001</v>
      </c>
    </row>
    <row r="31" spans="1:13" x14ac:dyDescent="0.25">
      <c r="A31" s="507">
        <v>1967</v>
      </c>
      <c r="B31" s="502">
        <v>7711.9530000000004</v>
      </c>
      <c r="C31" s="502">
        <v>11639.868</v>
      </c>
      <c r="D31" s="502">
        <v>3767.8440000000001</v>
      </c>
      <c r="E31" s="502">
        <v>6899.3559999999998</v>
      </c>
      <c r="F31" s="502">
        <v>21002.448</v>
      </c>
      <c r="G31" s="502">
        <v>10.01</v>
      </c>
      <c r="H31" s="502">
        <v>26603.802</v>
      </c>
      <c r="I31" s="502">
        <v>13718.245000000001</v>
      </c>
      <c r="J31" s="502">
        <v>13752.127</v>
      </c>
      <c r="K31" s="502">
        <v>12694.663</v>
      </c>
      <c r="L31" s="502">
        <v>-0.33200000000000002</v>
      </c>
      <c r="M31" s="502">
        <v>58894.82</v>
      </c>
    </row>
    <row r="32" spans="1:13" x14ac:dyDescent="0.25">
      <c r="A32" s="507">
        <v>1968</v>
      </c>
      <c r="B32" s="502">
        <v>7933.3829999999998</v>
      </c>
      <c r="C32" s="502">
        <v>12336.928</v>
      </c>
      <c r="D32" s="502">
        <v>3899.6219999999998</v>
      </c>
      <c r="E32" s="502">
        <v>7329.1940000000004</v>
      </c>
      <c r="F32" s="502">
        <v>21855.1</v>
      </c>
      <c r="G32" s="502">
        <v>10.215</v>
      </c>
      <c r="H32" s="502">
        <v>27869.286</v>
      </c>
      <c r="I32" s="502">
        <v>14831.281999999999</v>
      </c>
      <c r="J32" s="502">
        <v>14865.832</v>
      </c>
      <c r="K32" s="502">
        <v>13881.852999999999</v>
      </c>
      <c r="L32" s="502">
        <v>0.24</v>
      </c>
      <c r="M32" s="502">
        <v>62401.48</v>
      </c>
    </row>
    <row r="33" spans="1:13" x14ac:dyDescent="0.25">
      <c r="A33" s="507">
        <v>1969</v>
      </c>
      <c r="B33" s="502">
        <v>8243.5220000000008</v>
      </c>
      <c r="C33" s="502">
        <v>13169.880999999999</v>
      </c>
      <c r="D33" s="502">
        <v>4085.4679999999998</v>
      </c>
      <c r="E33" s="502">
        <v>7833.4080000000004</v>
      </c>
      <c r="F33" s="502">
        <v>22628.967000000001</v>
      </c>
      <c r="G33" s="502">
        <v>10.42</v>
      </c>
      <c r="H33" s="502">
        <v>29086.665000000001</v>
      </c>
      <c r="I33" s="502">
        <v>15471.308000000001</v>
      </c>
      <c r="J33" s="502">
        <v>15506.565000000001</v>
      </c>
      <c r="K33" s="502">
        <v>15167.253000000001</v>
      </c>
      <c r="L33" s="502">
        <v>-0.26</v>
      </c>
      <c r="M33" s="502">
        <v>65596.259000000005</v>
      </c>
    </row>
    <row r="34" spans="1:13" x14ac:dyDescent="0.25">
      <c r="A34" s="507">
        <v>1970</v>
      </c>
      <c r="B34" s="502">
        <v>8323.1200000000008</v>
      </c>
      <c r="C34" s="502">
        <v>13766.472</v>
      </c>
      <c r="D34" s="502">
        <v>4236.8500000000004</v>
      </c>
      <c r="E34" s="502">
        <v>8346.4789999999994</v>
      </c>
      <c r="F34" s="502">
        <v>22941.447</v>
      </c>
      <c r="G34" s="502">
        <v>10.627000000000001</v>
      </c>
      <c r="H34" s="502">
        <v>29605.448</v>
      </c>
      <c r="I34" s="502">
        <v>16061.948</v>
      </c>
      <c r="J34" s="502">
        <v>16098.307000000001</v>
      </c>
      <c r="K34" s="502">
        <v>16253.34</v>
      </c>
      <c r="L34" s="502">
        <v>0.121</v>
      </c>
      <c r="M34" s="502">
        <v>67816.827999999994</v>
      </c>
    </row>
    <row r="35" spans="1:13" x14ac:dyDescent="0.25">
      <c r="A35" s="507">
        <v>1971</v>
      </c>
      <c r="B35" s="502">
        <v>8428.1759999999995</v>
      </c>
      <c r="C35" s="502">
        <v>14246.924999999999</v>
      </c>
      <c r="D35" s="502">
        <v>4323.9399999999996</v>
      </c>
      <c r="E35" s="502">
        <v>8721.1409999999996</v>
      </c>
      <c r="F35" s="502">
        <v>22696.266</v>
      </c>
      <c r="G35" s="502">
        <v>10.462</v>
      </c>
      <c r="H35" s="502">
        <v>29562.393</v>
      </c>
      <c r="I35" s="502">
        <v>16694.401999999998</v>
      </c>
      <c r="J35" s="502">
        <v>16730.12</v>
      </c>
      <c r="K35" s="502">
        <v>17117.794999999998</v>
      </c>
      <c r="L35" s="502">
        <v>-0.308</v>
      </c>
      <c r="M35" s="502">
        <v>69260.270999999993</v>
      </c>
    </row>
    <row r="36" spans="1:13" x14ac:dyDescent="0.25">
      <c r="A36" s="507">
        <v>1972</v>
      </c>
      <c r="B36" s="502">
        <v>8628.1620000000003</v>
      </c>
      <c r="C36" s="502">
        <v>14857.828</v>
      </c>
      <c r="D36" s="502">
        <v>4412.1610000000001</v>
      </c>
      <c r="E36" s="502">
        <v>9183.616</v>
      </c>
      <c r="F36" s="502">
        <v>23487.621999999999</v>
      </c>
      <c r="G36" s="502">
        <v>10.371</v>
      </c>
      <c r="H36" s="502">
        <v>30901.306</v>
      </c>
      <c r="I36" s="502">
        <v>17682.204000000002</v>
      </c>
      <c r="J36" s="502">
        <v>17717.36</v>
      </c>
      <c r="K36" s="502">
        <v>18449.960999999999</v>
      </c>
      <c r="L36" s="502">
        <v>-7.2999999999999995E-2</v>
      </c>
      <c r="M36" s="502">
        <v>72660.035999999993</v>
      </c>
    </row>
    <row r="37" spans="1:13" x14ac:dyDescent="0.25">
      <c r="A37" s="507">
        <v>1973</v>
      </c>
      <c r="B37" s="502">
        <v>8226.0509999999995</v>
      </c>
      <c r="C37" s="502">
        <v>14898.093999999999</v>
      </c>
      <c r="D37" s="502">
        <v>4422.9840000000004</v>
      </c>
      <c r="E37" s="502">
        <v>9543.1479999999992</v>
      </c>
      <c r="F37" s="502">
        <v>24687.99</v>
      </c>
      <c r="G37" s="502">
        <v>10.532</v>
      </c>
      <c r="H37" s="502">
        <v>32590.859</v>
      </c>
      <c r="I37" s="502">
        <v>18577.289000000001</v>
      </c>
      <c r="J37" s="502">
        <v>18612.844000000001</v>
      </c>
      <c r="K37" s="502">
        <v>19730.632000000001</v>
      </c>
      <c r="L37" s="502">
        <v>7.3339999999999996</v>
      </c>
      <c r="M37" s="502">
        <v>75652.28</v>
      </c>
    </row>
    <row r="38" spans="1:13" x14ac:dyDescent="0.25">
      <c r="A38" s="507">
        <v>1974</v>
      </c>
      <c r="B38" s="502">
        <v>7908.5959999999995</v>
      </c>
      <c r="C38" s="502">
        <v>14655.022000000001</v>
      </c>
      <c r="D38" s="502">
        <v>4259.259</v>
      </c>
      <c r="E38" s="502">
        <v>9393.4989999999998</v>
      </c>
      <c r="F38" s="502">
        <v>23761.884999999998</v>
      </c>
      <c r="G38" s="502">
        <v>9.7210000000000001</v>
      </c>
      <c r="H38" s="502">
        <v>31753.219000000001</v>
      </c>
      <c r="I38" s="502">
        <v>18087.234</v>
      </c>
      <c r="J38" s="502">
        <v>18120.478999999999</v>
      </c>
      <c r="K38" s="502">
        <v>19905.244999999999</v>
      </c>
      <c r="L38" s="502">
        <v>7.1020000000000003</v>
      </c>
      <c r="M38" s="502">
        <v>73929.322</v>
      </c>
    </row>
    <row r="39" spans="1:13" x14ac:dyDescent="0.25">
      <c r="A39" s="507">
        <v>1975</v>
      </c>
      <c r="B39" s="502">
        <v>7990.2960000000003</v>
      </c>
      <c r="C39" s="502">
        <v>14814.066999999999</v>
      </c>
      <c r="D39" s="502">
        <v>4059.357</v>
      </c>
      <c r="E39" s="502">
        <v>9492.66</v>
      </c>
      <c r="F39" s="502">
        <v>21399.931</v>
      </c>
      <c r="G39" s="502">
        <v>10.148999999999999</v>
      </c>
      <c r="H39" s="502">
        <v>29378.583999999999</v>
      </c>
      <c r="I39" s="502">
        <v>18210.548999999999</v>
      </c>
      <c r="J39" s="502">
        <v>18245.059000000001</v>
      </c>
      <c r="K39" s="502">
        <v>20270.238000000001</v>
      </c>
      <c r="L39" s="502">
        <v>0.64</v>
      </c>
      <c r="M39" s="502">
        <v>71931.010999999999</v>
      </c>
    </row>
    <row r="40" spans="1:13" x14ac:dyDescent="0.25">
      <c r="A40" s="507">
        <v>1976</v>
      </c>
      <c r="B40" s="502">
        <v>8391.8289999999997</v>
      </c>
      <c r="C40" s="502">
        <v>15410.953</v>
      </c>
      <c r="D40" s="502">
        <v>4371.6459999999997</v>
      </c>
      <c r="E40" s="502">
        <v>10063.511</v>
      </c>
      <c r="F40" s="502">
        <v>22628.44</v>
      </c>
      <c r="G40" s="502">
        <v>10.058999999999999</v>
      </c>
      <c r="H40" s="502">
        <v>31356.092000000001</v>
      </c>
      <c r="I40" s="502">
        <v>19066.737000000001</v>
      </c>
      <c r="J40" s="502">
        <v>19100.859</v>
      </c>
      <c r="K40" s="502">
        <v>21472.763999999999</v>
      </c>
      <c r="L40" s="502">
        <v>7.6130000000000004</v>
      </c>
      <c r="M40" s="502">
        <v>75939.028999999995</v>
      </c>
    </row>
    <row r="41" spans="1:13" x14ac:dyDescent="0.25">
      <c r="A41" s="507">
        <v>1977</v>
      </c>
      <c r="B41" s="502">
        <v>8194.2970000000005</v>
      </c>
      <c r="C41" s="502">
        <v>15662.391</v>
      </c>
      <c r="D41" s="502">
        <v>4258.3280000000004</v>
      </c>
      <c r="E41" s="502">
        <v>10207.775</v>
      </c>
      <c r="F41" s="502">
        <v>23123.039000000001</v>
      </c>
      <c r="G41" s="502">
        <v>10.429</v>
      </c>
      <c r="H41" s="502">
        <v>32220.752</v>
      </c>
      <c r="I41" s="502">
        <v>19786.28</v>
      </c>
      <c r="J41" s="502">
        <v>19821.654999999999</v>
      </c>
      <c r="K41" s="502">
        <v>22550.63</v>
      </c>
      <c r="L41" s="502">
        <v>7.4180000000000001</v>
      </c>
      <c r="M41" s="502">
        <v>77919.990999999995</v>
      </c>
    </row>
    <row r="42" spans="1:13" x14ac:dyDescent="0.25">
      <c r="A42" s="507">
        <v>1978</v>
      </c>
      <c r="B42" s="502">
        <v>8260.6</v>
      </c>
      <c r="C42" s="502">
        <v>16132.944</v>
      </c>
      <c r="D42" s="502">
        <v>4309.1120000000001</v>
      </c>
      <c r="E42" s="502">
        <v>10512.050999999999</v>
      </c>
      <c r="F42" s="502">
        <v>23199.424999999999</v>
      </c>
      <c r="G42" s="502">
        <v>10.026999999999999</v>
      </c>
      <c r="H42" s="502">
        <v>32642.955000000002</v>
      </c>
      <c r="I42" s="502">
        <v>20582.831999999999</v>
      </c>
      <c r="J42" s="502">
        <v>20617.133999999998</v>
      </c>
      <c r="K42" s="502">
        <v>23553.115000000002</v>
      </c>
      <c r="L42" s="502">
        <v>1.619</v>
      </c>
      <c r="M42" s="502">
        <v>79906.702999999994</v>
      </c>
    </row>
    <row r="43" spans="1:13" x14ac:dyDescent="0.25">
      <c r="A43" s="507">
        <v>1979</v>
      </c>
      <c r="B43" s="502">
        <v>7919.3530000000001</v>
      </c>
      <c r="C43" s="502">
        <v>15813.166999999999</v>
      </c>
      <c r="D43" s="502">
        <v>4365.9679999999998</v>
      </c>
      <c r="E43" s="502">
        <v>10648.147999999999</v>
      </c>
      <c r="F43" s="502">
        <v>24144.423999999999</v>
      </c>
      <c r="G43" s="502">
        <v>10.117000000000001</v>
      </c>
      <c r="H43" s="502">
        <v>33877.347999999998</v>
      </c>
      <c r="I43" s="502">
        <v>20437.280999999999</v>
      </c>
      <c r="J43" s="502">
        <v>20471.560000000001</v>
      </c>
      <c r="K43" s="502">
        <v>23943.198</v>
      </c>
      <c r="L43" s="502">
        <v>1.5640000000000001</v>
      </c>
      <c r="M43" s="502">
        <v>80811.788</v>
      </c>
    </row>
    <row r="44" spans="1:13" x14ac:dyDescent="0.25">
      <c r="A44" s="507">
        <v>1980</v>
      </c>
      <c r="B44" s="502">
        <v>7439.8109999999997</v>
      </c>
      <c r="C44" s="502">
        <v>15753.786</v>
      </c>
      <c r="D44" s="502">
        <v>4105.0990000000002</v>
      </c>
      <c r="E44" s="502">
        <v>10578.373</v>
      </c>
      <c r="F44" s="502">
        <v>22548.731</v>
      </c>
      <c r="G44" s="502">
        <v>11.069000000000001</v>
      </c>
      <c r="H44" s="502">
        <v>31993.321</v>
      </c>
      <c r="I44" s="502">
        <v>19659.120999999999</v>
      </c>
      <c r="J44" s="502">
        <v>19696.713</v>
      </c>
      <c r="K44" s="502">
        <v>24269.431</v>
      </c>
      <c r="L44" s="502">
        <v>-1.08</v>
      </c>
      <c r="M44" s="502">
        <v>78021.112999999998</v>
      </c>
    </row>
    <row r="45" spans="1:13" x14ac:dyDescent="0.25">
      <c r="A45" s="507">
        <v>1981</v>
      </c>
      <c r="B45" s="502">
        <v>7045.674</v>
      </c>
      <c r="C45" s="502">
        <v>15261.933999999999</v>
      </c>
      <c r="D45" s="502">
        <v>3837.1370000000002</v>
      </c>
      <c r="E45" s="502">
        <v>10616.004000000001</v>
      </c>
      <c r="F45" s="502">
        <v>21269.026999999998</v>
      </c>
      <c r="G45" s="502">
        <v>10.871</v>
      </c>
      <c r="H45" s="502">
        <v>30662.424999999999</v>
      </c>
      <c r="I45" s="502">
        <v>19477.814999999999</v>
      </c>
      <c r="J45" s="502">
        <v>19514.058000000001</v>
      </c>
      <c r="K45" s="502">
        <v>24424.767</v>
      </c>
      <c r="L45" s="502">
        <v>2.7669999999999999</v>
      </c>
      <c r="M45" s="502">
        <v>76057.187000000005</v>
      </c>
    </row>
    <row r="46" spans="1:13" x14ac:dyDescent="0.25">
      <c r="A46" s="507">
        <v>1982</v>
      </c>
      <c r="B46" s="502">
        <v>7146.9639999999999</v>
      </c>
      <c r="C46" s="502">
        <v>15531.314</v>
      </c>
      <c r="D46" s="502">
        <v>3864.1190000000001</v>
      </c>
      <c r="E46" s="502">
        <v>10860.441999999999</v>
      </c>
      <c r="F46" s="502">
        <v>18999.293000000001</v>
      </c>
      <c r="G46" s="502">
        <v>11.002000000000001</v>
      </c>
      <c r="H46" s="502">
        <v>27560.972000000002</v>
      </c>
      <c r="I46" s="502">
        <v>19052.213</v>
      </c>
      <c r="J46" s="502">
        <v>19089.272000000001</v>
      </c>
      <c r="K46" s="502">
        <v>23979.412</v>
      </c>
      <c r="L46" s="502">
        <v>4.1890000000000001</v>
      </c>
      <c r="M46" s="502">
        <v>73046.188999999998</v>
      </c>
    </row>
    <row r="47" spans="1:13" x14ac:dyDescent="0.25">
      <c r="A47" s="507">
        <v>1983</v>
      </c>
      <c r="B47" s="502">
        <v>6832.2709999999997</v>
      </c>
      <c r="C47" s="502">
        <v>15425.468999999999</v>
      </c>
      <c r="D47" s="502">
        <v>3840.4189999999999</v>
      </c>
      <c r="E47" s="502">
        <v>10938.501</v>
      </c>
      <c r="F47" s="502">
        <v>18492.099999999999</v>
      </c>
      <c r="G47" s="502">
        <v>12.675000000000001</v>
      </c>
      <c r="H47" s="502">
        <v>27371.96</v>
      </c>
      <c r="I47" s="502">
        <v>19134.155999999999</v>
      </c>
      <c r="J47" s="502">
        <v>19176.667000000001</v>
      </c>
      <c r="K47" s="502">
        <v>24613.651999999998</v>
      </c>
      <c r="L47" s="502">
        <v>2.7959999999999998</v>
      </c>
      <c r="M47" s="502">
        <v>72915.394</v>
      </c>
    </row>
    <row r="48" spans="1:13" x14ac:dyDescent="0.25">
      <c r="A48" s="507">
        <v>1984</v>
      </c>
      <c r="B48" s="502">
        <v>7211.2640000000001</v>
      </c>
      <c r="C48" s="502">
        <v>15959.927</v>
      </c>
      <c r="D48" s="502">
        <v>4000.8879999999999</v>
      </c>
      <c r="E48" s="502">
        <v>11443.999</v>
      </c>
      <c r="F48" s="502">
        <v>20112.092000000001</v>
      </c>
      <c r="G48" s="502">
        <v>14.292999999999999</v>
      </c>
      <c r="H48" s="502">
        <v>29508.353999999999</v>
      </c>
      <c r="I48" s="502">
        <v>19608.642</v>
      </c>
      <c r="J48" s="502">
        <v>19655.621999999999</v>
      </c>
      <c r="K48" s="502">
        <v>25635.017</v>
      </c>
      <c r="L48" s="502">
        <v>2.794</v>
      </c>
      <c r="M48" s="502">
        <v>76570.697</v>
      </c>
    </row>
    <row r="49" spans="1:13" x14ac:dyDescent="0.25">
      <c r="A49" s="507">
        <v>1985</v>
      </c>
      <c r="B49" s="502">
        <v>7148.6289999999999</v>
      </c>
      <c r="C49" s="502">
        <v>16041.743</v>
      </c>
      <c r="D49" s="502">
        <v>3732.28</v>
      </c>
      <c r="E49" s="502">
        <v>11451.355</v>
      </c>
      <c r="F49" s="502">
        <v>19384.027999999998</v>
      </c>
      <c r="G49" s="502">
        <v>14.148</v>
      </c>
      <c r="H49" s="502">
        <v>28756.987000000001</v>
      </c>
      <c r="I49" s="502">
        <v>20041.504000000001</v>
      </c>
      <c r="J49" s="502">
        <v>20087.952000000001</v>
      </c>
      <c r="K49" s="502">
        <v>26031.597000000002</v>
      </c>
      <c r="L49" s="502">
        <v>-3.903</v>
      </c>
      <c r="M49" s="502">
        <v>76334.134999999995</v>
      </c>
    </row>
    <row r="50" spans="1:13" x14ac:dyDescent="0.25">
      <c r="A50" s="507">
        <v>1986</v>
      </c>
      <c r="B50" s="502">
        <v>6906.5910000000003</v>
      </c>
      <c r="C50" s="502">
        <v>15975.51</v>
      </c>
      <c r="D50" s="502">
        <v>3692.857</v>
      </c>
      <c r="E50" s="502">
        <v>11606.227000000001</v>
      </c>
      <c r="F50" s="502">
        <v>19029.272000000001</v>
      </c>
      <c r="G50" s="502">
        <v>15.057</v>
      </c>
      <c r="H50" s="502">
        <v>28224.879000000001</v>
      </c>
      <c r="I50" s="502">
        <v>20739.96</v>
      </c>
      <c r="J50" s="502">
        <v>20788.82</v>
      </c>
      <c r="K50" s="502">
        <v>26226.756000000001</v>
      </c>
      <c r="L50" s="502">
        <v>3.452</v>
      </c>
      <c r="M50" s="502">
        <v>76598.888000000006</v>
      </c>
    </row>
    <row r="51" spans="1:13" x14ac:dyDescent="0.25">
      <c r="A51" s="507">
        <v>1987</v>
      </c>
      <c r="B51" s="502">
        <v>6923.82</v>
      </c>
      <c r="C51" s="502">
        <v>16263.66</v>
      </c>
      <c r="D51" s="502">
        <v>3774.2460000000001</v>
      </c>
      <c r="E51" s="502">
        <v>11946.141</v>
      </c>
      <c r="F51" s="502">
        <v>19906.272000000001</v>
      </c>
      <c r="G51" s="502">
        <v>15.567</v>
      </c>
      <c r="H51" s="502">
        <v>29332.026000000002</v>
      </c>
      <c r="I51" s="502">
        <v>21418.800999999999</v>
      </c>
      <c r="J51" s="502">
        <v>21468.909</v>
      </c>
      <c r="K51" s="502">
        <v>26987.596000000001</v>
      </c>
      <c r="L51" s="502">
        <v>-2.5329999999999999</v>
      </c>
      <c r="M51" s="502">
        <v>79008.202999999994</v>
      </c>
    </row>
    <row r="52" spans="1:13" x14ac:dyDescent="0.25">
      <c r="A52" s="507">
        <v>1988</v>
      </c>
      <c r="B52" s="502">
        <v>7357.23</v>
      </c>
      <c r="C52" s="502">
        <v>17133.058000000001</v>
      </c>
      <c r="D52" s="502">
        <v>3994.027</v>
      </c>
      <c r="E52" s="502">
        <v>12578.22</v>
      </c>
      <c r="F52" s="502">
        <v>20811.18</v>
      </c>
      <c r="G52" s="502">
        <v>15.93</v>
      </c>
      <c r="H52" s="502">
        <v>30626.774000000001</v>
      </c>
      <c r="I52" s="502">
        <v>22266.632000000001</v>
      </c>
      <c r="J52" s="502">
        <v>22317.752</v>
      </c>
      <c r="K52" s="502">
        <v>28226.734</v>
      </c>
      <c r="L52" s="502">
        <v>3.3650000000000002</v>
      </c>
      <c r="M52" s="502">
        <v>82659.168999999994</v>
      </c>
    </row>
    <row r="53" spans="1:13" x14ac:dyDescent="0.25">
      <c r="A53" s="507">
        <v>1989</v>
      </c>
      <c r="B53" s="502">
        <v>7571.42</v>
      </c>
      <c r="C53" s="502">
        <v>17790.213</v>
      </c>
      <c r="D53" s="502">
        <v>4045.9780000000001</v>
      </c>
      <c r="E53" s="502">
        <v>13196.439</v>
      </c>
      <c r="F53" s="502">
        <v>20835.748</v>
      </c>
      <c r="G53" s="502">
        <v>16.276</v>
      </c>
      <c r="H53" s="502">
        <v>31281.752</v>
      </c>
      <c r="I53" s="502">
        <v>22424.774000000001</v>
      </c>
      <c r="J53" s="502">
        <v>22478.603999999999</v>
      </c>
      <c r="K53" s="502">
        <v>29869.088</v>
      </c>
      <c r="L53" s="502">
        <v>-7.0149999999999997</v>
      </c>
      <c r="M53" s="502">
        <v>84739.993000000002</v>
      </c>
    </row>
    <row r="54" spans="1:13" x14ac:dyDescent="0.25">
      <c r="A54" s="507">
        <v>1990</v>
      </c>
      <c r="B54" s="502">
        <v>6552.5259999999998</v>
      </c>
      <c r="C54" s="502">
        <v>16940.519</v>
      </c>
      <c r="D54" s="502">
        <v>3893.5659999999998</v>
      </c>
      <c r="E54" s="502">
        <v>13317.478999999999</v>
      </c>
      <c r="F54" s="502">
        <v>21119.541000000001</v>
      </c>
      <c r="G54" s="502">
        <v>16.210999999999999</v>
      </c>
      <c r="H54" s="502">
        <v>31749.275000000001</v>
      </c>
      <c r="I54" s="502">
        <v>22365.58</v>
      </c>
      <c r="J54" s="502">
        <v>22418.993999999999</v>
      </c>
      <c r="K54" s="502">
        <v>30495.053</v>
      </c>
      <c r="L54" s="502">
        <v>6.593</v>
      </c>
      <c r="M54" s="502">
        <v>84432.86</v>
      </c>
    </row>
    <row r="55" spans="1:13" x14ac:dyDescent="0.25">
      <c r="A55" s="507">
        <v>1991</v>
      </c>
      <c r="B55" s="502">
        <v>6746.27</v>
      </c>
      <c r="C55" s="502">
        <v>17419.82</v>
      </c>
      <c r="D55" s="502">
        <v>3945.67</v>
      </c>
      <c r="E55" s="502">
        <v>13500.120999999999</v>
      </c>
      <c r="F55" s="502">
        <v>20766.888999999999</v>
      </c>
      <c r="G55" s="502">
        <v>16.236000000000001</v>
      </c>
      <c r="H55" s="502">
        <v>31341.75</v>
      </c>
      <c r="I55" s="502">
        <v>22064.855</v>
      </c>
      <c r="J55" s="502">
        <v>22118.013999999999</v>
      </c>
      <c r="K55" s="502">
        <v>30856.021000000001</v>
      </c>
      <c r="L55" s="502">
        <v>0.59499999999999997</v>
      </c>
      <c r="M55" s="502">
        <v>84380.3</v>
      </c>
    </row>
    <row r="56" spans="1:13" x14ac:dyDescent="0.25">
      <c r="A56" s="507">
        <v>1992</v>
      </c>
      <c r="B56" s="502">
        <v>6949.6</v>
      </c>
      <c r="C56" s="502">
        <v>17355.252</v>
      </c>
      <c r="D56" s="502">
        <v>3990.9630000000002</v>
      </c>
      <c r="E56" s="502">
        <v>13441.235000000001</v>
      </c>
      <c r="F56" s="502">
        <v>21698.43</v>
      </c>
      <c r="G56" s="502">
        <v>16.056000000000001</v>
      </c>
      <c r="H56" s="502">
        <v>32512.944</v>
      </c>
      <c r="I56" s="502">
        <v>22362.78</v>
      </c>
      <c r="J56" s="502">
        <v>22415.098000000002</v>
      </c>
      <c r="K56" s="502">
        <v>30722.757000000001</v>
      </c>
      <c r="L56" s="502">
        <v>0.35599999999999998</v>
      </c>
      <c r="M56" s="502">
        <v>85724.884999999995</v>
      </c>
    </row>
    <row r="57" spans="1:13" x14ac:dyDescent="0.25">
      <c r="A57" s="507">
        <v>1993</v>
      </c>
      <c r="B57" s="502">
        <v>7140.5410000000002</v>
      </c>
      <c r="C57" s="502">
        <v>18212.099999999999</v>
      </c>
      <c r="D57" s="502">
        <v>3970.1060000000002</v>
      </c>
      <c r="E57" s="502">
        <v>13817.02</v>
      </c>
      <c r="F57" s="502">
        <v>21683.681</v>
      </c>
      <c r="G57" s="502">
        <v>16.277999999999999</v>
      </c>
      <c r="H57" s="502">
        <v>32559.173999999999</v>
      </c>
      <c r="I57" s="502">
        <v>22617.668000000001</v>
      </c>
      <c r="J57" s="502">
        <v>22670.767</v>
      </c>
      <c r="K57" s="502">
        <v>31847.064999999999</v>
      </c>
      <c r="L57" s="502">
        <v>6.827</v>
      </c>
      <c r="M57" s="502">
        <v>87265.888000000006</v>
      </c>
    </row>
    <row r="58" spans="1:13" x14ac:dyDescent="0.25">
      <c r="A58" s="507">
        <v>1994</v>
      </c>
      <c r="B58" s="502">
        <v>6976.732</v>
      </c>
      <c r="C58" s="502">
        <v>18110.760999999999</v>
      </c>
      <c r="D58" s="502">
        <v>4016.3629999999998</v>
      </c>
      <c r="E58" s="502">
        <v>14097.404</v>
      </c>
      <c r="F58" s="502">
        <v>22333.574000000001</v>
      </c>
      <c r="G58" s="502">
        <v>17.04</v>
      </c>
      <c r="H58" s="502">
        <v>33462.078000000001</v>
      </c>
      <c r="I58" s="502">
        <v>23263.55</v>
      </c>
      <c r="J58" s="502">
        <v>23318.688999999998</v>
      </c>
      <c r="K58" s="502">
        <v>32398.714</v>
      </c>
      <c r="L58" s="502">
        <v>-5.6980000000000004</v>
      </c>
      <c r="M58" s="502">
        <v>88983.233999999997</v>
      </c>
    </row>
    <row r="59" spans="1:13" x14ac:dyDescent="0.25">
      <c r="A59" s="507">
        <v>1995</v>
      </c>
      <c r="B59" s="502">
        <v>6934.5630000000001</v>
      </c>
      <c r="C59" s="502">
        <v>18517.170999999998</v>
      </c>
      <c r="D59" s="502">
        <v>4100.5169999999998</v>
      </c>
      <c r="E59" s="502">
        <v>14690.03</v>
      </c>
      <c r="F59" s="502">
        <v>22657.026000000002</v>
      </c>
      <c r="G59" s="502">
        <v>16.972999999999999</v>
      </c>
      <c r="H59" s="502">
        <v>33908.453000000001</v>
      </c>
      <c r="I59" s="502">
        <v>23756.633999999998</v>
      </c>
      <c r="J59" s="502">
        <v>23811.902999999998</v>
      </c>
      <c r="K59" s="502">
        <v>33478.817999999999</v>
      </c>
      <c r="L59" s="502">
        <v>3.1469999999999998</v>
      </c>
      <c r="M59" s="502">
        <v>90930.703999999998</v>
      </c>
    </row>
    <row r="60" spans="1:13" x14ac:dyDescent="0.25">
      <c r="A60" s="507">
        <v>1996</v>
      </c>
      <c r="B60" s="502">
        <v>7464.6130000000003</v>
      </c>
      <c r="C60" s="502">
        <v>19502.447</v>
      </c>
      <c r="D60" s="502">
        <v>4273.4889999999996</v>
      </c>
      <c r="E60" s="502">
        <v>15172.043</v>
      </c>
      <c r="F60" s="502">
        <v>23342.116000000002</v>
      </c>
      <c r="G60" s="502">
        <v>16.797000000000001</v>
      </c>
      <c r="H60" s="502">
        <v>34836.385999999999</v>
      </c>
      <c r="I60" s="502">
        <v>24364.55</v>
      </c>
      <c r="J60" s="502">
        <v>24419.293000000001</v>
      </c>
      <c r="K60" s="502">
        <v>34485.4</v>
      </c>
      <c r="L60" s="502">
        <v>4.343</v>
      </c>
      <c r="M60" s="502">
        <v>93934.510999999999</v>
      </c>
    </row>
    <row r="61" spans="1:13" x14ac:dyDescent="0.25">
      <c r="A61" s="507">
        <v>1997</v>
      </c>
      <c r="B61" s="502">
        <v>7030.8339999999998</v>
      </c>
      <c r="C61" s="502">
        <v>18962.848000000002</v>
      </c>
      <c r="D61" s="502">
        <v>4295.5410000000002</v>
      </c>
      <c r="E61" s="502">
        <v>15681.304</v>
      </c>
      <c r="F61" s="502">
        <v>23620.059000000001</v>
      </c>
      <c r="G61" s="502">
        <v>16.744</v>
      </c>
      <c r="H61" s="502">
        <v>35134.148000000001</v>
      </c>
      <c r="I61" s="502">
        <v>24668.13</v>
      </c>
      <c r="J61" s="502">
        <v>24722.554</v>
      </c>
      <c r="K61" s="502">
        <v>34886.290999999997</v>
      </c>
      <c r="L61" s="502">
        <v>6.1449999999999996</v>
      </c>
      <c r="M61" s="502">
        <v>94506.998999999996</v>
      </c>
    </row>
    <row r="62" spans="1:13" x14ac:dyDescent="0.25">
      <c r="A62" s="507">
        <v>1998</v>
      </c>
      <c r="B62" s="502">
        <v>6410.9759999999997</v>
      </c>
      <c r="C62" s="502">
        <v>18952.471000000001</v>
      </c>
      <c r="D62" s="502">
        <v>4004.87</v>
      </c>
      <c r="E62" s="502">
        <v>15967.601000000001</v>
      </c>
      <c r="F62" s="502">
        <v>23113.159</v>
      </c>
      <c r="G62" s="502">
        <v>16.928999999999998</v>
      </c>
      <c r="H62" s="502">
        <v>34778.987000000001</v>
      </c>
      <c r="I62" s="502">
        <v>25169.440999999999</v>
      </c>
      <c r="J62" s="502">
        <v>25224.503000000001</v>
      </c>
      <c r="K62" s="502">
        <v>36225.116999999998</v>
      </c>
      <c r="L62" s="502">
        <v>-3.3730000000000002</v>
      </c>
      <c r="M62" s="502">
        <v>94920.19</v>
      </c>
    </row>
    <row r="63" spans="1:13" x14ac:dyDescent="0.25">
      <c r="A63" s="507">
        <v>1999</v>
      </c>
      <c r="B63" s="502">
        <v>6772.4740000000002</v>
      </c>
      <c r="C63" s="502">
        <v>19554.197</v>
      </c>
      <c r="D63" s="502">
        <v>4053.5529999999999</v>
      </c>
      <c r="E63" s="502">
        <v>16376.421</v>
      </c>
      <c r="F63" s="502">
        <v>22877.873</v>
      </c>
      <c r="G63" s="502">
        <v>17.491</v>
      </c>
      <c r="H63" s="502">
        <v>34691.620000000003</v>
      </c>
      <c r="I63" s="502">
        <v>25858.776999999998</v>
      </c>
      <c r="J63" s="502">
        <v>25916.005000000001</v>
      </c>
      <c r="K63" s="502">
        <v>36975.567000000003</v>
      </c>
      <c r="L63" s="502">
        <v>6.282</v>
      </c>
      <c r="M63" s="502">
        <v>96544.524000000005</v>
      </c>
    </row>
    <row r="64" spans="1:13" x14ac:dyDescent="0.25">
      <c r="A64" s="507">
        <v>2000</v>
      </c>
      <c r="B64" s="502">
        <v>7156.3109999999997</v>
      </c>
      <c r="C64" s="502">
        <v>20421.764999999999</v>
      </c>
      <c r="D64" s="502">
        <v>4278.2579999999998</v>
      </c>
      <c r="E64" s="502">
        <v>17175.490000000002</v>
      </c>
      <c r="F64" s="502">
        <v>22747.976999999999</v>
      </c>
      <c r="G64" s="502">
        <v>18.363</v>
      </c>
      <c r="H64" s="502">
        <v>34587.182000000001</v>
      </c>
      <c r="I64" s="502">
        <v>26455.612000000001</v>
      </c>
      <c r="J64" s="502">
        <v>26515.482</v>
      </c>
      <c r="K64" s="502">
        <v>38061.758999999998</v>
      </c>
      <c r="L64" s="502">
        <v>2.306</v>
      </c>
      <c r="M64" s="502">
        <v>98702.224000000002</v>
      </c>
    </row>
    <row r="65" spans="1:13" x14ac:dyDescent="0.25">
      <c r="A65" s="507">
        <v>2001</v>
      </c>
      <c r="B65" s="502">
        <v>6864.4520000000002</v>
      </c>
      <c r="C65" s="502">
        <v>20038.276999999998</v>
      </c>
      <c r="D65" s="502">
        <v>4084.6559999999999</v>
      </c>
      <c r="E65" s="502">
        <v>17136.91</v>
      </c>
      <c r="F65" s="502">
        <v>21726.186000000002</v>
      </c>
      <c r="G65" s="502">
        <v>19.530999999999999</v>
      </c>
      <c r="H65" s="502">
        <v>32652.521000000001</v>
      </c>
      <c r="I65" s="502">
        <v>26179.346000000001</v>
      </c>
      <c r="J65" s="502">
        <v>26242.105</v>
      </c>
      <c r="K65" s="502">
        <v>37215.173999999999</v>
      </c>
      <c r="L65" s="502">
        <v>-6.0789999999999997</v>
      </c>
      <c r="M65" s="502">
        <v>96063.733999999997</v>
      </c>
    </row>
    <row r="66" spans="1:13" x14ac:dyDescent="0.25">
      <c r="A66" s="507">
        <v>2002</v>
      </c>
      <c r="B66" s="502">
        <v>6907.4740000000002</v>
      </c>
      <c r="C66" s="502">
        <v>20786.493999999999</v>
      </c>
      <c r="D66" s="502">
        <v>4132.17</v>
      </c>
      <c r="E66" s="502">
        <v>17345.876</v>
      </c>
      <c r="F66" s="502">
        <v>21727.218000000001</v>
      </c>
      <c r="G66" s="502">
        <v>18.824999999999999</v>
      </c>
      <c r="H66" s="502">
        <v>32590.121999999999</v>
      </c>
      <c r="I66" s="502">
        <v>26747.258000000002</v>
      </c>
      <c r="J66" s="502">
        <v>26807.780999999999</v>
      </c>
      <c r="K66" s="502">
        <v>38016.154000000002</v>
      </c>
      <c r="L66" s="502">
        <v>5.1180000000000003</v>
      </c>
      <c r="M66" s="502">
        <v>97535.391000000003</v>
      </c>
    </row>
    <row r="67" spans="1:13" x14ac:dyDescent="0.25">
      <c r="A67" s="507">
        <v>2003</v>
      </c>
      <c r="B67" s="502">
        <v>7233.0569999999998</v>
      </c>
      <c r="C67" s="502">
        <v>21120.03</v>
      </c>
      <c r="D67" s="502">
        <v>4298.49</v>
      </c>
      <c r="E67" s="502">
        <v>17346.293000000001</v>
      </c>
      <c r="F67" s="502">
        <v>21469.224999999999</v>
      </c>
      <c r="G67" s="502">
        <v>23.234999999999999</v>
      </c>
      <c r="H67" s="502">
        <v>32488.614000000001</v>
      </c>
      <c r="I67" s="502">
        <v>26806.885999999999</v>
      </c>
      <c r="J67" s="502">
        <v>26881.008000000002</v>
      </c>
      <c r="K67" s="502">
        <v>38028.286999999997</v>
      </c>
      <c r="L67" s="502">
        <v>-1.1719999999999999</v>
      </c>
      <c r="M67" s="502">
        <v>97834.773000000001</v>
      </c>
    </row>
    <row r="68" spans="1:13" x14ac:dyDescent="0.25">
      <c r="A68" s="507">
        <v>2004</v>
      </c>
      <c r="B68" s="502">
        <v>6987.2439999999997</v>
      </c>
      <c r="C68" s="502">
        <v>21082.055</v>
      </c>
      <c r="D68" s="502">
        <v>4232.4009999999998</v>
      </c>
      <c r="E68" s="502">
        <v>17655.66</v>
      </c>
      <c r="F68" s="502">
        <v>22339.541000000001</v>
      </c>
      <c r="G68" s="502">
        <v>24.646999999999998</v>
      </c>
      <c r="H68" s="502">
        <v>33443.720999999998</v>
      </c>
      <c r="I68" s="502">
        <v>27747.645</v>
      </c>
      <c r="J68" s="502">
        <v>27826.451000000001</v>
      </c>
      <c r="K68" s="502">
        <v>38701.055</v>
      </c>
      <c r="L68" s="502">
        <v>-5.5190000000000001</v>
      </c>
      <c r="M68" s="502">
        <v>100002.368</v>
      </c>
    </row>
    <row r="69" spans="1:13" x14ac:dyDescent="0.25">
      <c r="A69" s="507">
        <v>2005</v>
      </c>
      <c r="B69" s="502">
        <v>6901.3370000000004</v>
      </c>
      <c r="C69" s="502">
        <v>21613.314999999999</v>
      </c>
      <c r="D69" s="502">
        <v>4052.4380000000001</v>
      </c>
      <c r="E69" s="502">
        <v>17853.616000000002</v>
      </c>
      <c r="F69" s="502">
        <v>21343.003000000001</v>
      </c>
      <c r="G69" s="502">
        <v>25.611999999999998</v>
      </c>
      <c r="H69" s="502">
        <v>32374.126</v>
      </c>
      <c r="I69" s="502">
        <v>28179.448</v>
      </c>
      <c r="J69" s="502">
        <v>28260.694</v>
      </c>
      <c r="K69" s="502">
        <v>39625.525999999998</v>
      </c>
      <c r="L69" s="502">
        <v>-0.17499999999999999</v>
      </c>
      <c r="M69" s="502">
        <v>100101.576</v>
      </c>
    </row>
    <row r="70" spans="1:13" x14ac:dyDescent="0.25">
      <c r="A70" s="507">
        <v>2006</v>
      </c>
      <c r="B70" s="502">
        <v>6154.9750000000004</v>
      </c>
      <c r="C70" s="502">
        <v>20670.901999999998</v>
      </c>
      <c r="D70" s="502">
        <v>3747.569</v>
      </c>
      <c r="E70" s="502">
        <v>17707.395</v>
      </c>
      <c r="F70" s="502">
        <v>21455.058000000001</v>
      </c>
      <c r="G70" s="502">
        <v>25.103999999999999</v>
      </c>
      <c r="H70" s="502">
        <v>32316.844000000001</v>
      </c>
      <c r="I70" s="502">
        <v>28617.760999999999</v>
      </c>
      <c r="J70" s="502">
        <v>28696.784</v>
      </c>
      <c r="K70" s="502">
        <v>39416.563999999998</v>
      </c>
      <c r="L70" s="502">
        <v>-0.38500000000000001</v>
      </c>
      <c r="M70" s="502">
        <v>99391.540999999997</v>
      </c>
    </row>
    <row r="71" spans="1:13" x14ac:dyDescent="0.25">
      <c r="A71" s="507">
        <v>2007</v>
      </c>
      <c r="B71" s="502">
        <v>6589.4380000000001</v>
      </c>
      <c r="C71" s="502">
        <v>21519.623</v>
      </c>
      <c r="D71" s="502">
        <v>3922.63</v>
      </c>
      <c r="E71" s="502">
        <v>18253.076000000001</v>
      </c>
      <c r="F71" s="502">
        <v>21283.967000000001</v>
      </c>
      <c r="G71" s="502">
        <v>27.885000000000002</v>
      </c>
      <c r="H71" s="502">
        <v>32306.284</v>
      </c>
      <c r="I71" s="502">
        <v>28727.422999999999</v>
      </c>
      <c r="J71" s="502">
        <v>28815.064999999999</v>
      </c>
      <c r="K71" s="502">
        <v>40370.589</v>
      </c>
      <c r="L71" s="502">
        <v>-0.68400000000000005</v>
      </c>
      <c r="M71" s="502">
        <v>100893.363</v>
      </c>
    </row>
    <row r="72" spans="1:13" x14ac:dyDescent="0.25">
      <c r="A72" s="507">
        <v>2008</v>
      </c>
      <c r="B72" s="502">
        <v>6889.4080000000004</v>
      </c>
      <c r="C72" s="502">
        <v>21668.347000000002</v>
      </c>
      <c r="D72" s="502">
        <v>4100.1509999999998</v>
      </c>
      <c r="E72" s="502">
        <v>18402.449000000001</v>
      </c>
      <c r="F72" s="502">
        <v>20454.863000000001</v>
      </c>
      <c r="G72" s="502">
        <v>26.113</v>
      </c>
      <c r="H72" s="502">
        <v>31260.97</v>
      </c>
      <c r="I72" s="502">
        <v>27339.49</v>
      </c>
      <c r="J72" s="502">
        <v>27421.412</v>
      </c>
      <c r="K72" s="502">
        <v>39969.266000000003</v>
      </c>
      <c r="L72" s="502">
        <v>0.53400000000000003</v>
      </c>
      <c r="M72" s="502">
        <v>98753.710999999996</v>
      </c>
    </row>
    <row r="73" spans="1:13" x14ac:dyDescent="0.25">
      <c r="A73" s="507">
        <v>2009</v>
      </c>
      <c r="B73" s="502">
        <v>6637.3909999999996</v>
      </c>
      <c r="C73" s="502">
        <v>21082.080999999998</v>
      </c>
      <c r="D73" s="502">
        <v>4055.9380000000001</v>
      </c>
      <c r="E73" s="502">
        <v>17887.752</v>
      </c>
      <c r="F73" s="502">
        <v>18670.213</v>
      </c>
      <c r="G73" s="502">
        <v>26.504000000000001</v>
      </c>
      <c r="H73" s="502">
        <v>28380.21</v>
      </c>
      <c r="I73" s="502">
        <v>26509.934000000001</v>
      </c>
      <c r="J73" s="502">
        <v>26592.151000000002</v>
      </c>
      <c r="K73" s="502">
        <v>38068.718000000001</v>
      </c>
      <c r="L73" s="502">
        <v>2.1000000000000001E-2</v>
      </c>
      <c r="M73" s="502">
        <v>93942.216</v>
      </c>
    </row>
    <row r="74" spans="1:13" x14ac:dyDescent="0.25">
      <c r="A74" s="507">
        <v>2010</v>
      </c>
      <c r="B74" s="502">
        <v>6640.5919999999996</v>
      </c>
      <c r="C74" s="502">
        <v>21894.848999999998</v>
      </c>
      <c r="D74" s="502">
        <v>4023.3409999999999</v>
      </c>
      <c r="E74" s="502">
        <v>18058.814999999999</v>
      </c>
      <c r="F74" s="502">
        <v>20330.166000000001</v>
      </c>
      <c r="G74" s="502">
        <v>26.315000000000001</v>
      </c>
      <c r="H74" s="502">
        <v>30577.916000000001</v>
      </c>
      <c r="I74" s="502">
        <v>26897.032999999999</v>
      </c>
      <c r="J74" s="502">
        <v>26978.409</v>
      </c>
      <c r="K74" s="502">
        <v>39618.856</v>
      </c>
      <c r="L74" s="502">
        <v>6.87</v>
      </c>
      <c r="M74" s="502">
        <v>97516.858999999997</v>
      </c>
    </row>
    <row r="75" spans="1:13" x14ac:dyDescent="0.25">
      <c r="A75" s="507">
        <v>2011</v>
      </c>
      <c r="B75" s="502">
        <v>6473.0680000000002</v>
      </c>
      <c r="C75" s="502">
        <v>21381.888999999999</v>
      </c>
      <c r="D75" s="502">
        <v>4065.5149999999999</v>
      </c>
      <c r="E75" s="502">
        <v>17981.563999999998</v>
      </c>
      <c r="F75" s="502">
        <v>20493.117999999999</v>
      </c>
      <c r="G75" s="502">
        <v>26.177</v>
      </c>
      <c r="H75" s="502">
        <v>30880.617999999999</v>
      </c>
      <c r="I75" s="502">
        <v>26518.241000000002</v>
      </c>
      <c r="J75" s="502">
        <v>26598.633000000002</v>
      </c>
      <c r="K75" s="502">
        <v>39292.760999999999</v>
      </c>
      <c r="L75" s="502">
        <v>7.5270000000000001</v>
      </c>
      <c r="M75" s="502">
        <v>96850.23</v>
      </c>
    </row>
    <row r="76" spans="1:13" x14ac:dyDescent="0.25">
      <c r="A76" s="507">
        <v>2012</v>
      </c>
      <c r="B76" s="502">
        <v>5684.2529999999997</v>
      </c>
      <c r="C76" s="502">
        <v>19870.103999999999</v>
      </c>
      <c r="D76" s="502">
        <v>3725.0129999999999</v>
      </c>
      <c r="E76" s="502">
        <v>17421.526999999998</v>
      </c>
      <c r="F76" s="502">
        <v>20787.391</v>
      </c>
      <c r="G76" s="502">
        <v>24.975999999999999</v>
      </c>
      <c r="H76" s="502">
        <v>30960.575000000001</v>
      </c>
      <c r="I76" s="502">
        <v>26050.2</v>
      </c>
      <c r="J76" s="502">
        <v>26125.748</v>
      </c>
      <c r="K76" s="502">
        <v>38131.095999999998</v>
      </c>
      <c r="L76" s="502">
        <v>2.169</v>
      </c>
      <c r="M76" s="502">
        <v>94380.123000000007</v>
      </c>
    </row>
    <row r="77" spans="1:13" x14ac:dyDescent="0.25">
      <c r="A77" s="507">
        <v>2013</v>
      </c>
      <c r="B77" s="502">
        <v>6688.8010000000004</v>
      </c>
      <c r="C77" s="502">
        <v>21051.789000000001</v>
      </c>
      <c r="D77" s="502">
        <v>4161.1610000000001</v>
      </c>
      <c r="E77" s="502">
        <v>17929.643</v>
      </c>
      <c r="F77" s="502">
        <v>21378.879000000001</v>
      </c>
      <c r="G77" s="502">
        <v>26.016999999999999</v>
      </c>
      <c r="H77" s="502">
        <v>31525.475999999999</v>
      </c>
      <c r="I77" s="502">
        <v>26533.200000000001</v>
      </c>
      <c r="J77" s="502">
        <v>26611.718000000001</v>
      </c>
      <c r="K77" s="502">
        <v>38356.584999999999</v>
      </c>
      <c r="L77" s="502">
        <v>-1.3340000000000001</v>
      </c>
      <c r="M77" s="502">
        <v>97117.292000000001</v>
      </c>
    </row>
    <row r="78" spans="1:13" x14ac:dyDescent="0.25">
      <c r="A78" s="507">
        <v>2014</v>
      </c>
      <c r="B78" s="502">
        <v>7006.2790000000005</v>
      </c>
      <c r="C78" s="502">
        <v>21445.575000000001</v>
      </c>
      <c r="D78" s="502">
        <v>4390.2430000000004</v>
      </c>
      <c r="E78" s="502">
        <v>18264.673999999999</v>
      </c>
      <c r="F78" s="502">
        <v>21454.800999999999</v>
      </c>
      <c r="G78" s="502">
        <v>26.469000000000001</v>
      </c>
      <c r="H78" s="502">
        <v>31690.882000000001</v>
      </c>
      <c r="I78" s="502">
        <v>26789.266</v>
      </c>
      <c r="J78" s="502">
        <v>26868.866000000002</v>
      </c>
      <c r="K78" s="502">
        <v>38629.409</v>
      </c>
      <c r="L78" s="502">
        <v>5.5439999999999996</v>
      </c>
      <c r="M78" s="502">
        <v>98275.542000000001</v>
      </c>
    </row>
    <row r="79" spans="1:13" x14ac:dyDescent="0.25">
      <c r="A79" s="507">
        <v>2015</v>
      </c>
      <c r="B79" s="502">
        <v>6464.5150000000003</v>
      </c>
      <c r="C79" s="502">
        <v>20617.41</v>
      </c>
      <c r="D79" s="502">
        <v>4440.9309999999996</v>
      </c>
      <c r="E79" s="502">
        <v>18156.920999999998</v>
      </c>
      <c r="F79" s="502">
        <v>21420.172999999999</v>
      </c>
      <c r="G79" s="502">
        <v>26.056000000000001</v>
      </c>
      <c r="H79" s="502">
        <v>31363.891</v>
      </c>
      <c r="I79" s="502">
        <v>27161.071</v>
      </c>
      <c r="J79" s="502">
        <v>27238.045999999998</v>
      </c>
      <c r="K79" s="502">
        <v>37889.578000000001</v>
      </c>
      <c r="L79" s="502">
        <v>1.3380000000000001</v>
      </c>
      <c r="M79" s="502">
        <v>97377.606</v>
      </c>
    </row>
    <row r="80" spans="1:13" x14ac:dyDescent="0.25">
      <c r="A80" s="507">
        <v>2016</v>
      </c>
      <c r="B80" s="502">
        <v>6032.86</v>
      </c>
      <c r="C80" s="502">
        <v>20181.672999999999</v>
      </c>
      <c r="D80" s="502">
        <v>4321.4620000000004</v>
      </c>
      <c r="E80" s="502">
        <v>18030.418000000001</v>
      </c>
      <c r="F80" s="502">
        <v>21547.186000000002</v>
      </c>
      <c r="G80" s="502">
        <v>25.579000000000001</v>
      </c>
      <c r="H80" s="502">
        <v>31340.800999999999</v>
      </c>
      <c r="I80" s="502">
        <v>27710.374</v>
      </c>
      <c r="J80" s="502">
        <v>27785.546999999999</v>
      </c>
      <c r="K80" s="502">
        <v>37726.555999999997</v>
      </c>
      <c r="L80" s="502">
        <v>-4.4939999999999998</v>
      </c>
      <c r="M80" s="502">
        <v>97333.945000000007</v>
      </c>
    </row>
    <row r="81" spans="1:13" x14ac:dyDescent="0.25">
      <c r="A81" s="507">
        <v>2017</v>
      </c>
      <c r="B81" s="502">
        <v>6100.9409999999998</v>
      </c>
      <c r="C81" s="502">
        <v>19890.203000000001</v>
      </c>
      <c r="D81" s="502">
        <v>4368.2439999999997</v>
      </c>
      <c r="E81" s="502">
        <v>17899.852999999999</v>
      </c>
      <c r="F81" s="502">
        <v>22058.141</v>
      </c>
      <c r="G81" s="502">
        <v>25.667000000000002</v>
      </c>
      <c r="H81" s="502">
        <v>31903.109</v>
      </c>
      <c r="I81" s="502">
        <v>27938.826000000001</v>
      </c>
      <c r="J81" s="502">
        <v>28014.066999999999</v>
      </c>
      <c r="K81" s="502">
        <v>37241.08</v>
      </c>
      <c r="L81" s="502">
        <v>0.41399999999999998</v>
      </c>
      <c r="M81" s="502">
        <v>97707.645999999993</v>
      </c>
    </row>
    <row r="82" spans="1:13" x14ac:dyDescent="0.25">
      <c r="A82" s="507">
        <v>2018</v>
      </c>
      <c r="B82" s="502">
        <v>6901.0829999999996</v>
      </c>
      <c r="C82" s="502">
        <v>21428.008999999998</v>
      </c>
      <c r="D82" s="502">
        <v>4787.8040000000001</v>
      </c>
      <c r="E82" s="502">
        <v>18451.124</v>
      </c>
      <c r="F82" s="502">
        <v>22939.901999999998</v>
      </c>
      <c r="G82" s="502">
        <v>26.152000000000001</v>
      </c>
      <c r="H82" s="502">
        <v>32844.033000000003</v>
      </c>
      <c r="I82" s="502">
        <v>28400.901000000002</v>
      </c>
      <c r="J82" s="502">
        <v>28476.692999999999</v>
      </c>
      <c r="K82" s="502">
        <v>38170.169000000002</v>
      </c>
      <c r="L82" s="502">
        <v>-6.8689999999999998</v>
      </c>
      <c r="M82" s="502">
        <v>101192.99</v>
      </c>
    </row>
  </sheetData>
  <sheetProtection formatCells="0" formatColumns="0" formatRows="0" insertColumns="0" insertRows="0" insertHyperlinks="0" deleteColumns="0" deleteRows="0" sort="0" autoFilter="0" pivotTables="0"/>
  <hyperlinks>
    <hyperlink ref="A4" r:id="rId1" display="http://www.eia.gov/totalenergy/data/monthly/dataunits.cfm" xr:uid="{5B01FB4B-DAF7-4794-85FE-ECF0E0B0E99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W82"/>
  <sheetViews>
    <sheetView showGridLines="0" topLeftCell="A61" workbookViewId="0">
      <selection activeCell="A92" sqref="A92"/>
    </sheetView>
  </sheetViews>
  <sheetFormatPr defaultColWidth="9.140625" defaultRowHeight="15" x14ac:dyDescent="0.25"/>
  <cols>
    <col min="1" max="1" width="5.5703125" style="294" customWidth="1"/>
    <col min="2" max="2" width="8.28515625" style="294" customWidth="1"/>
    <col min="3" max="3" width="2.5703125" style="294" customWidth="1"/>
    <col min="4" max="4" width="9.140625" style="294" customWidth="1"/>
    <col min="5" max="5" width="2.5703125" style="294" customWidth="1"/>
    <col min="6" max="6" width="8.28515625" style="294" customWidth="1"/>
    <col min="7" max="7" width="2.5703125" style="294" customWidth="1"/>
    <col min="8" max="8" width="8.85546875" style="294" customWidth="1"/>
    <col min="9" max="9" width="2.5703125" style="294" customWidth="1"/>
    <col min="10" max="10" width="9.140625" style="294" customWidth="1"/>
    <col min="11" max="11" width="2.5703125" style="294" customWidth="1"/>
    <col min="12" max="12" width="8.28515625" style="294" customWidth="1"/>
    <col min="13" max="13" width="2.5703125" style="294" customWidth="1"/>
    <col min="14" max="14" width="8.28515625" style="294" customWidth="1"/>
    <col min="15" max="15" width="2.5703125" style="294" customWidth="1"/>
    <col min="16" max="16" width="8.28515625" style="294" customWidth="1"/>
    <col min="17" max="17" width="2.5703125" style="294" customWidth="1"/>
    <col min="18" max="18" width="8.28515625" style="294" customWidth="1"/>
    <col min="19" max="19" width="3.42578125" style="294" customWidth="1"/>
    <col min="20" max="20" width="6.28515625" style="294" customWidth="1"/>
    <col min="21" max="21" width="2.85546875" style="294" customWidth="1"/>
    <col min="22" max="22" width="8.42578125" style="294" customWidth="1"/>
    <col min="23" max="23" width="2.5703125" style="294" customWidth="1"/>
    <col min="24" max="16384" width="9.140625" style="294"/>
  </cols>
  <sheetData>
    <row r="1" spans="1:23" ht="15.75" customHeight="1" x14ac:dyDescent="0.25">
      <c r="A1" s="591" t="s">
        <v>935</v>
      </c>
      <c r="B1" s="592"/>
      <c r="C1" s="592"/>
      <c r="D1" s="592"/>
      <c r="E1" s="592"/>
      <c r="F1" s="592"/>
      <c r="G1" s="592"/>
      <c r="H1" s="592"/>
      <c r="I1" s="592"/>
      <c r="J1" s="592"/>
      <c r="K1" s="592"/>
      <c r="L1" s="592"/>
      <c r="M1" s="592"/>
      <c r="N1" s="592"/>
      <c r="O1" s="592"/>
      <c r="P1" s="592"/>
      <c r="Q1" s="592"/>
      <c r="R1" s="592"/>
      <c r="S1" s="592"/>
      <c r="T1" s="592"/>
      <c r="U1" s="592"/>
      <c r="V1" s="592"/>
      <c r="W1" s="593"/>
    </row>
    <row r="2" spans="1:23" x14ac:dyDescent="0.25">
      <c r="A2" s="594" t="s">
        <v>63</v>
      </c>
      <c r="B2" s="595"/>
      <c r="C2" s="595"/>
      <c r="D2" s="595"/>
      <c r="E2" s="595"/>
      <c r="F2" s="595"/>
      <c r="G2" s="595"/>
      <c r="H2" s="595"/>
      <c r="I2" s="595"/>
      <c r="J2" s="595"/>
      <c r="K2" s="595"/>
      <c r="L2" s="595"/>
      <c r="M2" s="595"/>
      <c r="N2" s="595"/>
      <c r="O2" s="595"/>
      <c r="P2" s="595"/>
      <c r="Q2" s="595"/>
      <c r="R2" s="595"/>
      <c r="S2" s="595"/>
      <c r="T2" s="595"/>
      <c r="U2" s="595"/>
      <c r="V2" s="595"/>
      <c r="W2" s="596"/>
    </row>
    <row r="3" spans="1:23" x14ac:dyDescent="0.25">
      <c r="A3" s="597" t="s">
        <v>284</v>
      </c>
      <c r="B3" s="600" t="s">
        <v>936</v>
      </c>
      <c r="C3" s="601"/>
      <c r="D3" s="601"/>
      <c r="E3" s="601"/>
      <c r="F3" s="601"/>
      <c r="G3" s="601"/>
      <c r="H3" s="601"/>
      <c r="I3" s="601"/>
      <c r="J3" s="601"/>
      <c r="K3" s="601"/>
      <c r="L3" s="601"/>
      <c r="M3" s="601"/>
      <c r="N3" s="601"/>
      <c r="O3" s="601"/>
      <c r="P3" s="601"/>
      <c r="Q3" s="602"/>
      <c r="R3" s="600" t="s">
        <v>474</v>
      </c>
      <c r="S3" s="602"/>
      <c r="T3" s="605"/>
      <c r="U3" s="606"/>
      <c r="V3" s="605"/>
      <c r="W3" s="606"/>
    </row>
    <row r="4" spans="1:23" x14ac:dyDescent="0.25">
      <c r="A4" s="598"/>
      <c r="B4" s="586"/>
      <c r="C4" s="603"/>
      <c r="D4" s="603"/>
      <c r="E4" s="603"/>
      <c r="F4" s="603"/>
      <c r="G4" s="603"/>
      <c r="H4" s="603"/>
      <c r="I4" s="603"/>
      <c r="J4" s="603"/>
      <c r="K4" s="603"/>
      <c r="L4" s="603"/>
      <c r="M4" s="603"/>
      <c r="N4" s="603"/>
      <c r="O4" s="603"/>
      <c r="P4" s="603"/>
      <c r="Q4" s="587"/>
      <c r="R4" s="586" t="s">
        <v>475</v>
      </c>
      <c r="S4" s="587"/>
      <c r="T4" s="607"/>
      <c r="U4" s="608"/>
      <c r="V4" s="607"/>
      <c r="W4" s="608"/>
    </row>
    <row r="5" spans="1:23" x14ac:dyDescent="0.25">
      <c r="A5" s="598"/>
      <c r="B5" s="577"/>
      <c r="C5" s="604"/>
      <c r="D5" s="604"/>
      <c r="E5" s="604"/>
      <c r="F5" s="604"/>
      <c r="G5" s="604"/>
      <c r="H5" s="604"/>
      <c r="I5" s="604"/>
      <c r="J5" s="604"/>
      <c r="K5" s="604"/>
      <c r="L5" s="604"/>
      <c r="M5" s="604"/>
      <c r="N5" s="604"/>
      <c r="O5" s="604"/>
      <c r="P5" s="604"/>
      <c r="Q5" s="578"/>
      <c r="R5" s="586" t="s">
        <v>937</v>
      </c>
      <c r="S5" s="587"/>
      <c r="T5" s="607"/>
      <c r="U5" s="608"/>
      <c r="V5" s="607"/>
      <c r="W5" s="608"/>
    </row>
    <row r="6" spans="1:23" x14ac:dyDescent="0.25">
      <c r="A6" s="598"/>
      <c r="B6" s="583" t="s">
        <v>938</v>
      </c>
      <c r="C6" s="584"/>
      <c r="D6" s="584"/>
      <c r="E6" s="585"/>
      <c r="F6" s="583" t="s">
        <v>939</v>
      </c>
      <c r="G6" s="584"/>
      <c r="H6" s="584"/>
      <c r="I6" s="585"/>
      <c r="J6" s="583" t="s">
        <v>940</v>
      </c>
      <c r="K6" s="584"/>
      <c r="L6" s="584"/>
      <c r="M6" s="585"/>
      <c r="N6" s="583" t="s">
        <v>106</v>
      </c>
      <c r="O6" s="584"/>
      <c r="P6" s="584"/>
      <c r="Q6" s="585"/>
      <c r="R6" s="577"/>
      <c r="S6" s="578"/>
      <c r="T6" s="586" t="s">
        <v>941</v>
      </c>
      <c r="U6" s="587"/>
      <c r="V6" s="586" t="s">
        <v>107</v>
      </c>
      <c r="W6" s="587"/>
    </row>
    <row r="7" spans="1:23" x14ac:dyDescent="0.25">
      <c r="A7" s="599"/>
      <c r="B7" s="583" t="s">
        <v>942</v>
      </c>
      <c r="C7" s="585"/>
      <c r="D7" s="583" t="s">
        <v>943</v>
      </c>
      <c r="E7" s="585"/>
      <c r="F7" s="583" t="s">
        <v>942</v>
      </c>
      <c r="G7" s="585"/>
      <c r="H7" s="583" t="s">
        <v>943</v>
      </c>
      <c r="I7" s="585"/>
      <c r="J7" s="583" t="s">
        <v>942</v>
      </c>
      <c r="K7" s="585"/>
      <c r="L7" s="583" t="s">
        <v>943</v>
      </c>
      <c r="M7" s="585"/>
      <c r="N7" s="583" t="s">
        <v>942</v>
      </c>
      <c r="O7" s="585"/>
      <c r="P7" s="583" t="s">
        <v>943</v>
      </c>
      <c r="Q7" s="585"/>
      <c r="R7" s="583" t="s">
        <v>942</v>
      </c>
      <c r="S7" s="585"/>
      <c r="T7" s="577" t="s">
        <v>944</v>
      </c>
      <c r="U7" s="578"/>
      <c r="V7" s="577" t="s">
        <v>945</v>
      </c>
      <c r="W7" s="578"/>
    </row>
    <row r="8" spans="1:23" x14ac:dyDescent="0.25">
      <c r="A8" s="296">
        <v>1949</v>
      </c>
      <c r="B8" s="297">
        <v>4460434</v>
      </c>
      <c r="C8" s="299" t="s">
        <v>476</v>
      </c>
      <c r="D8" s="297">
        <v>5599250</v>
      </c>
      <c r="E8" s="299" t="s">
        <v>476</v>
      </c>
      <c r="F8" s="297">
        <v>2668869</v>
      </c>
      <c r="G8" s="299" t="s">
        <v>476</v>
      </c>
      <c r="H8" s="297">
        <v>3668816</v>
      </c>
      <c r="I8" s="299" t="s">
        <v>476</v>
      </c>
      <c r="J8" s="297">
        <v>12633386</v>
      </c>
      <c r="K8" s="299" t="s">
        <v>476</v>
      </c>
      <c r="L8" s="297">
        <v>14723587</v>
      </c>
      <c r="M8" s="299" t="s">
        <v>476</v>
      </c>
      <c r="N8" s="297">
        <v>7879509</v>
      </c>
      <c r="O8" s="299" t="s">
        <v>476</v>
      </c>
      <c r="P8" s="297">
        <v>7990015</v>
      </c>
      <c r="Q8" s="299" t="s">
        <v>476</v>
      </c>
      <c r="R8" s="297">
        <v>4339470</v>
      </c>
      <c r="S8" s="298"/>
      <c r="T8" s="300">
        <v>-165</v>
      </c>
      <c r="U8" s="298"/>
      <c r="V8" s="297">
        <v>31981503</v>
      </c>
      <c r="W8" s="298"/>
    </row>
    <row r="9" spans="1:23" x14ac:dyDescent="0.25">
      <c r="A9" s="296">
        <v>1950</v>
      </c>
      <c r="B9" s="297">
        <v>4829337</v>
      </c>
      <c r="C9" s="299" t="s">
        <v>476</v>
      </c>
      <c r="D9" s="297">
        <v>5988553</v>
      </c>
      <c r="E9" s="299" t="s">
        <v>476</v>
      </c>
      <c r="F9" s="297">
        <v>2834094</v>
      </c>
      <c r="G9" s="299" t="s">
        <v>476</v>
      </c>
      <c r="H9" s="297">
        <v>3893298</v>
      </c>
      <c r="I9" s="299" t="s">
        <v>476</v>
      </c>
      <c r="J9" s="297">
        <v>13889626</v>
      </c>
      <c r="K9" s="299" t="s">
        <v>476</v>
      </c>
      <c r="L9" s="297">
        <v>16241423</v>
      </c>
      <c r="M9" s="299" t="s">
        <v>476</v>
      </c>
      <c r="N9" s="297">
        <v>8383407</v>
      </c>
      <c r="O9" s="299" t="s">
        <v>476</v>
      </c>
      <c r="P9" s="297">
        <v>8492473</v>
      </c>
      <c r="Q9" s="299" t="s">
        <v>476</v>
      </c>
      <c r="R9" s="297">
        <v>4679283</v>
      </c>
      <c r="S9" s="298"/>
      <c r="T9" s="300">
        <v>21</v>
      </c>
      <c r="U9" s="298"/>
      <c r="V9" s="297">
        <v>34615768</v>
      </c>
      <c r="W9" s="298"/>
    </row>
    <row r="10" spans="1:23" x14ac:dyDescent="0.25">
      <c r="A10" s="301">
        <v>1951</v>
      </c>
      <c r="B10" s="302">
        <v>5104476</v>
      </c>
      <c r="C10" s="304" t="s">
        <v>476</v>
      </c>
      <c r="D10" s="302">
        <v>6380193</v>
      </c>
      <c r="E10" s="304" t="s">
        <v>476</v>
      </c>
      <c r="F10" s="302">
        <v>2737684</v>
      </c>
      <c r="G10" s="304" t="s">
        <v>476</v>
      </c>
      <c r="H10" s="302">
        <v>3873226</v>
      </c>
      <c r="I10" s="304" t="s">
        <v>476</v>
      </c>
      <c r="J10" s="302">
        <v>15127368</v>
      </c>
      <c r="K10" s="304" t="s">
        <v>476</v>
      </c>
      <c r="L10" s="302">
        <v>17678532</v>
      </c>
      <c r="M10" s="304" t="s">
        <v>476</v>
      </c>
      <c r="N10" s="302">
        <v>8933484</v>
      </c>
      <c r="O10" s="304" t="s">
        <v>476</v>
      </c>
      <c r="P10" s="302">
        <v>9041892</v>
      </c>
      <c r="Q10" s="304" t="s">
        <v>476</v>
      </c>
      <c r="R10" s="302">
        <v>5070830</v>
      </c>
      <c r="S10" s="303"/>
      <c r="T10" s="305">
        <v>188</v>
      </c>
      <c r="U10" s="303"/>
      <c r="V10" s="302">
        <v>36974030</v>
      </c>
      <c r="W10" s="303"/>
    </row>
    <row r="11" spans="1:23" x14ac:dyDescent="0.25">
      <c r="A11" s="296">
        <v>1952</v>
      </c>
      <c r="B11" s="297">
        <v>5158193</v>
      </c>
      <c r="C11" s="299" t="s">
        <v>476</v>
      </c>
      <c r="D11" s="297">
        <v>6560243</v>
      </c>
      <c r="E11" s="299" t="s">
        <v>476</v>
      </c>
      <c r="F11" s="297">
        <v>2672911</v>
      </c>
      <c r="G11" s="299" t="s">
        <v>476</v>
      </c>
      <c r="H11" s="297">
        <v>3873385</v>
      </c>
      <c r="I11" s="299" t="s">
        <v>476</v>
      </c>
      <c r="J11" s="297">
        <v>14671564</v>
      </c>
      <c r="K11" s="299" t="s">
        <v>476</v>
      </c>
      <c r="L11" s="297">
        <v>17311362</v>
      </c>
      <c r="M11" s="299" t="s">
        <v>476</v>
      </c>
      <c r="N11" s="297">
        <v>8906891</v>
      </c>
      <c r="O11" s="299" t="s">
        <v>476</v>
      </c>
      <c r="P11" s="297">
        <v>9002752</v>
      </c>
      <c r="Q11" s="299" t="s">
        <v>476</v>
      </c>
      <c r="R11" s="297">
        <v>5338183</v>
      </c>
      <c r="S11" s="298"/>
      <c r="T11" s="300">
        <v>82</v>
      </c>
      <c r="U11" s="298"/>
      <c r="V11" s="297">
        <v>36747825</v>
      </c>
      <c r="W11" s="298"/>
    </row>
    <row r="12" spans="1:23" x14ac:dyDescent="0.25">
      <c r="A12" s="296">
        <v>1953</v>
      </c>
      <c r="B12" s="297">
        <v>5052515</v>
      </c>
      <c r="C12" s="299" t="s">
        <v>476</v>
      </c>
      <c r="D12" s="297">
        <v>6558748</v>
      </c>
      <c r="E12" s="299" t="s">
        <v>476</v>
      </c>
      <c r="F12" s="297">
        <v>2512376</v>
      </c>
      <c r="G12" s="299" t="s">
        <v>476</v>
      </c>
      <c r="H12" s="297">
        <v>3770982</v>
      </c>
      <c r="I12" s="299" t="s">
        <v>476</v>
      </c>
      <c r="J12" s="297">
        <v>15339206</v>
      </c>
      <c r="K12" s="299" t="s">
        <v>476</v>
      </c>
      <c r="L12" s="297">
        <v>18211754</v>
      </c>
      <c r="M12" s="299" t="s">
        <v>476</v>
      </c>
      <c r="N12" s="297">
        <v>9030055</v>
      </c>
      <c r="O12" s="299" t="s">
        <v>476</v>
      </c>
      <c r="P12" s="297">
        <v>9123022</v>
      </c>
      <c r="Q12" s="299" t="s">
        <v>476</v>
      </c>
      <c r="R12" s="297">
        <v>5730355</v>
      </c>
      <c r="S12" s="298"/>
      <c r="T12" s="300">
        <v>-39</v>
      </c>
      <c r="U12" s="298"/>
      <c r="V12" s="297">
        <v>37664468</v>
      </c>
      <c r="W12" s="298"/>
    </row>
    <row r="13" spans="1:23" x14ac:dyDescent="0.25">
      <c r="A13" s="301">
        <v>1954</v>
      </c>
      <c r="B13" s="302">
        <v>5262307</v>
      </c>
      <c r="C13" s="304" t="s">
        <v>476</v>
      </c>
      <c r="D13" s="302">
        <v>6846058</v>
      </c>
      <c r="E13" s="304" t="s">
        <v>476</v>
      </c>
      <c r="F13" s="302">
        <v>2457578</v>
      </c>
      <c r="G13" s="304" t="s">
        <v>476</v>
      </c>
      <c r="H13" s="302">
        <v>3732921</v>
      </c>
      <c r="I13" s="304" t="s">
        <v>476</v>
      </c>
      <c r="J13" s="302">
        <v>14317111</v>
      </c>
      <c r="K13" s="304" t="s">
        <v>476</v>
      </c>
      <c r="L13" s="302">
        <v>17157695</v>
      </c>
      <c r="M13" s="304" t="s">
        <v>476</v>
      </c>
      <c r="N13" s="302">
        <v>8822551</v>
      </c>
      <c r="O13" s="304" t="s">
        <v>476</v>
      </c>
      <c r="P13" s="302">
        <v>8902617</v>
      </c>
      <c r="Q13" s="304" t="s">
        <v>476</v>
      </c>
      <c r="R13" s="302">
        <v>5779745</v>
      </c>
      <c r="S13" s="303"/>
      <c r="T13" s="305">
        <v>91</v>
      </c>
      <c r="U13" s="303"/>
      <c r="V13" s="302">
        <v>36639382</v>
      </c>
      <c r="W13" s="303"/>
    </row>
    <row r="14" spans="1:23" x14ac:dyDescent="0.25">
      <c r="A14" s="296">
        <v>1955</v>
      </c>
      <c r="B14" s="297">
        <v>5607812</v>
      </c>
      <c r="C14" s="299" t="s">
        <v>476</v>
      </c>
      <c r="D14" s="297">
        <v>7277988</v>
      </c>
      <c r="E14" s="299" t="s">
        <v>476</v>
      </c>
      <c r="F14" s="297">
        <v>2561252</v>
      </c>
      <c r="G14" s="299" t="s">
        <v>476</v>
      </c>
      <c r="H14" s="297">
        <v>3895140</v>
      </c>
      <c r="I14" s="299" t="s">
        <v>476</v>
      </c>
      <c r="J14" s="297">
        <v>16102980</v>
      </c>
      <c r="K14" s="299" t="s">
        <v>476</v>
      </c>
      <c r="L14" s="297">
        <v>19484608</v>
      </c>
      <c r="M14" s="299" t="s">
        <v>476</v>
      </c>
      <c r="N14" s="297">
        <v>9474426</v>
      </c>
      <c r="O14" s="299" t="s">
        <v>476</v>
      </c>
      <c r="P14" s="297">
        <v>9550205</v>
      </c>
      <c r="Q14" s="299" t="s">
        <v>476</v>
      </c>
      <c r="R14" s="297">
        <v>6461471</v>
      </c>
      <c r="S14" s="298"/>
      <c r="T14" s="300">
        <v>30</v>
      </c>
      <c r="U14" s="298"/>
      <c r="V14" s="297">
        <v>40207971</v>
      </c>
      <c r="W14" s="298"/>
    </row>
    <row r="15" spans="1:23" x14ac:dyDescent="0.25">
      <c r="A15" s="296">
        <v>1956</v>
      </c>
      <c r="B15" s="297">
        <v>5839383</v>
      </c>
      <c r="C15" s="299" t="s">
        <v>476</v>
      </c>
      <c r="D15" s="297">
        <v>7662725</v>
      </c>
      <c r="E15" s="299" t="s">
        <v>476</v>
      </c>
      <c r="F15" s="297">
        <v>2606854</v>
      </c>
      <c r="G15" s="299" t="s">
        <v>476</v>
      </c>
      <c r="H15" s="297">
        <v>4022859</v>
      </c>
      <c r="I15" s="299" t="s">
        <v>476</v>
      </c>
      <c r="J15" s="297">
        <v>16575573</v>
      </c>
      <c r="K15" s="299" t="s">
        <v>476</v>
      </c>
      <c r="L15" s="297">
        <v>20209479</v>
      </c>
      <c r="M15" s="299" t="s">
        <v>476</v>
      </c>
      <c r="N15" s="297">
        <v>9790320</v>
      </c>
      <c r="O15" s="299" t="s">
        <v>476</v>
      </c>
      <c r="P15" s="297">
        <v>9859364</v>
      </c>
      <c r="Q15" s="299" t="s">
        <v>476</v>
      </c>
      <c r="R15" s="297">
        <v>6942296</v>
      </c>
      <c r="S15" s="298"/>
      <c r="T15" s="300">
        <v>-174</v>
      </c>
      <c r="U15" s="298"/>
      <c r="V15" s="297">
        <v>41754252</v>
      </c>
      <c r="W15" s="298"/>
    </row>
    <row r="16" spans="1:23" x14ac:dyDescent="0.25">
      <c r="A16" s="301">
        <v>1957</v>
      </c>
      <c r="B16" s="302">
        <v>5743900</v>
      </c>
      <c r="C16" s="304" t="s">
        <v>476</v>
      </c>
      <c r="D16" s="302">
        <v>7712000</v>
      </c>
      <c r="E16" s="304" t="s">
        <v>476</v>
      </c>
      <c r="F16" s="302">
        <v>2449291</v>
      </c>
      <c r="G16" s="304" t="s">
        <v>476</v>
      </c>
      <c r="H16" s="302">
        <v>3960787</v>
      </c>
      <c r="I16" s="304" t="s">
        <v>476</v>
      </c>
      <c r="J16" s="302">
        <v>16526394</v>
      </c>
      <c r="K16" s="304" t="s">
        <v>476</v>
      </c>
      <c r="L16" s="302">
        <v>20218258</v>
      </c>
      <c r="M16" s="304" t="s">
        <v>476</v>
      </c>
      <c r="N16" s="302">
        <v>9836694</v>
      </c>
      <c r="O16" s="304" t="s">
        <v>476</v>
      </c>
      <c r="P16" s="302">
        <v>9896269</v>
      </c>
      <c r="Q16" s="304" t="s">
        <v>476</v>
      </c>
      <c r="R16" s="302">
        <v>7231035</v>
      </c>
      <c r="S16" s="303"/>
      <c r="T16" s="305">
        <v>-128</v>
      </c>
      <c r="U16" s="303"/>
      <c r="V16" s="302">
        <v>41787186</v>
      </c>
      <c r="W16" s="303"/>
    </row>
    <row r="17" spans="1:23" x14ac:dyDescent="0.25">
      <c r="A17" s="296">
        <v>1958</v>
      </c>
      <c r="B17" s="297">
        <v>6125370</v>
      </c>
      <c r="C17" s="299" t="s">
        <v>476</v>
      </c>
      <c r="D17" s="297">
        <v>8200674</v>
      </c>
      <c r="E17" s="299" t="s">
        <v>476</v>
      </c>
      <c r="F17" s="297">
        <v>2557205</v>
      </c>
      <c r="G17" s="299" t="s">
        <v>476</v>
      </c>
      <c r="H17" s="297">
        <v>4119156</v>
      </c>
      <c r="I17" s="299" t="s">
        <v>476</v>
      </c>
      <c r="J17" s="297">
        <v>15812501</v>
      </c>
      <c r="K17" s="299" t="s">
        <v>476</v>
      </c>
      <c r="L17" s="297">
        <v>19321087</v>
      </c>
      <c r="M17" s="299" t="s">
        <v>476</v>
      </c>
      <c r="N17" s="297">
        <v>9952005</v>
      </c>
      <c r="O17" s="299" t="s">
        <v>476</v>
      </c>
      <c r="P17" s="297">
        <v>10004101</v>
      </c>
      <c r="Q17" s="299" t="s">
        <v>476</v>
      </c>
      <c r="R17" s="297">
        <v>7197936</v>
      </c>
      <c r="S17" s="298"/>
      <c r="T17" s="300">
        <v>11</v>
      </c>
      <c r="U17" s="298"/>
      <c r="V17" s="297">
        <v>41645028</v>
      </c>
      <c r="W17" s="298"/>
    </row>
    <row r="18" spans="1:23" x14ac:dyDescent="0.25">
      <c r="A18" s="296">
        <v>1959</v>
      </c>
      <c r="B18" s="297">
        <v>6188311</v>
      </c>
      <c r="C18" s="299" t="s">
        <v>476</v>
      </c>
      <c r="D18" s="297">
        <v>8411866</v>
      </c>
      <c r="E18" s="299" t="s">
        <v>476</v>
      </c>
      <c r="F18" s="297">
        <v>2649390</v>
      </c>
      <c r="G18" s="299" t="s">
        <v>476</v>
      </c>
      <c r="H18" s="297">
        <v>4372186</v>
      </c>
      <c r="I18" s="299" t="s">
        <v>476</v>
      </c>
      <c r="J18" s="297">
        <v>16536173</v>
      </c>
      <c r="K18" s="299" t="s">
        <v>476</v>
      </c>
      <c r="L18" s="297">
        <v>20333201</v>
      </c>
      <c r="M18" s="299" t="s">
        <v>476</v>
      </c>
      <c r="N18" s="297">
        <v>10297614</v>
      </c>
      <c r="O18" s="299" t="s">
        <v>476</v>
      </c>
      <c r="P18" s="297">
        <v>10348530</v>
      </c>
      <c r="Q18" s="299" t="s">
        <v>476</v>
      </c>
      <c r="R18" s="297">
        <v>7794295</v>
      </c>
      <c r="S18" s="298"/>
      <c r="T18" s="300">
        <v>-61</v>
      </c>
      <c r="U18" s="298"/>
      <c r="V18" s="297">
        <v>43465722</v>
      </c>
      <c r="W18" s="298"/>
    </row>
    <row r="19" spans="1:23" x14ac:dyDescent="0.25">
      <c r="A19" s="301">
        <v>1960</v>
      </c>
      <c r="B19" s="302">
        <v>6650835</v>
      </c>
      <c r="C19" s="304" t="s">
        <v>476</v>
      </c>
      <c r="D19" s="302">
        <v>9039418</v>
      </c>
      <c r="E19" s="304" t="s">
        <v>476</v>
      </c>
      <c r="F19" s="302">
        <v>2722565</v>
      </c>
      <c r="G19" s="304" t="s">
        <v>476</v>
      </c>
      <c r="H19" s="302">
        <v>4609400</v>
      </c>
      <c r="I19" s="304" t="s">
        <v>476</v>
      </c>
      <c r="J19" s="302">
        <v>16995524</v>
      </c>
      <c r="K19" s="304" t="s">
        <v>476</v>
      </c>
      <c r="L19" s="302">
        <v>20841687</v>
      </c>
      <c r="M19" s="304" t="s">
        <v>476</v>
      </c>
      <c r="N19" s="302">
        <v>10559596</v>
      </c>
      <c r="O19" s="304" t="s">
        <v>476</v>
      </c>
      <c r="P19" s="302">
        <v>10595943</v>
      </c>
      <c r="Q19" s="304" t="s">
        <v>476</v>
      </c>
      <c r="R19" s="302">
        <v>8157929</v>
      </c>
      <c r="S19" s="304" t="s">
        <v>476</v>
      </c>
      <c r="T19" s="305">
        <v>7</v>
      </c>
      <c r="U19" s="304" t="s">
        <v>476</v>
      </c>
      <c r="V19" s="302">
        <v>45086455</v>
      </c>
      <c r="W19" s="304" t="s">
        <v>476</v>
      </c>
    </row>
    <row r="20" spans="1:23" x14ac:dyDescent="0.25">
      <c r="A20" s="296">
        <v>1961</v>
      </c>
      <c r="B20" s="297">
        <v>6775610</v>
      </c>
      <c r="C20" s="299" t="s">
        <v>476</v>
      </c>
      <c r="D20" s="297">
        <v>9286024</v>
      </c>
      <c r="E20" s="299" t="s">
        <v>476</v>
      </c>
      <c r="F20" s="297">
        <v>2764986</v>
      </c>
      <c r="G20" s="299" t="s">
        <v>476</v>
      </c>
      <c r="H20" s="297">
        <v>4727663</v>
      </c>
      <c r="I20" s="299" t="s">
        <v>476</v>
      </c>
      <c r="J20" s="297">
        <v>17012051</v>
      </c>
      <c r="K20" s="299" t="s">
        <v>476</v>
      </c>
      <c r="L20" s="297">
        <v>20955128</v>
      </c>
      <c r="M20" s="299" t="s">
        <v>476</v>
      </c>
      <c r="N20" s="297">
        <v>10733732</v>
      </c>
      <c r="O20" s="299" t="s">
        <v>476</v>
      </c>
      <c r="P20" s="297">
        <v>10769126</v>
      </c>
      <c r="Q20" s="299" t="s">
        <v>476</v>
      </c>
      <c r="R20" s="297">
        <v>8451561</v>
      </c>
      <c r="S20" s="299" t="s">
        <v>476</v>
      </c>
      <c r="T20" s="300">
        <v>-103</v>
      </c>
      <c r="U20" s="299" t="s">
        <v>476</v>
      </c>
      <c r="V20" s="297">
        <v>45737837</v>
      </c>
      <c r="W20" s="299" t="s">
        <v>476</v>
      </c>
    </row>
    <row r="21" spans="1:23" x14ac:dyDescent="0.25">
      <c r="A21" s="296">
        <v>1962</v>
      </c>
      <c r="B21" s="297">
        <v>7079711</v>
      </c>
      <c r="C21" s="299" t="s">
        <v>476</v>
      </c>
      <c r="D21" s="297">
        <v>9782420</v>
      </c>
      <c r="E21" s="299" t="s">
        <v>476</v>
      </c>
      <c r="F21" s="297">
        <v>2923873</v>
      </c>
      <c r="G21" s="299" t="s">
        <v>476</v>
      </c>
      <c r="H21" s="297">
        <v>5036386</v>
      </c>
      <c r="I21" s="299" t="s">
        <v>476</v>
      </c>
      <c r="J21" s="297">
        <v>17610477</v>
      </c>
      <c r="K21" s="299" t="s">
        <v>476</v>
      </c>
      <c r="L21" s="297">
        <v>21788192</v>
      </c>
      <c r="M21" s="299" t="s">
        <v>476</v>
      </c>
      <c r="N21" s="297">
        <v>11184889</v>
      </c>
      <c r="O21" s="299" t="s">
        <v>476</v>
      </c>
      <c r="P21" s="297">
        <v>11219481</v>
      </c>
      <c r="Q21" s="299" t="s">
        <v>476</v>
      </c>
      <c r="R21" s="297">
        <v>9027528</v>
      </c>
      <c r="S21" s="299" t="s">
        <v>476</v>
      </c>
      <c r="T21" s="300">
        <v>-42</v>
      </c>
      <c r="U21" s="299" t="s">
        <v>476</v>
      </c>
      <c r="V21" s="297">
        <v>47826437</v>
      </c>
      <c r="W21" s="299" t="s">
        <v>476</v>
      </c>
    </row>
    <row r="22" spans="1:23" x14ac:dyDescent="0.25">
      <c r="A22" s="301">
        <v>1963</v>
      </c>
      <c r="B22" s="302">
        <v>7089813</v>
      </c>
      <c r="C22" s="304" t="s">
        <v>476</v>
      </c>
      <c r="D22" s="302">
        <v>9988479</v>
      </c>
      <c r="E22" s="304" t="s">
        <v>476</v>
      </c>
      <c r="F22" s="302">
        <v>2921180</v>
      </c>
      <c r="G22" s="304" t="s">
        <v>476</v>
      </c>
      <c r="H22" s="302">
        <v>5250646</v>
      </c>
      <c r="I22" s="304" t="s">
        <v>476</v>
      </c>
      <c r="J22" s="302">
        <v>18388155</v>
      </c>
      <c r="K22" s="304" t="s">
        <v>476</v>
      </c>
      <c r="L22" s="302">
        <v>22751190</v>
      </c>
      <c r="M22" s="304" t="s">
        <v>476</v>
      </c>
      <c r="N22" s="302">
        <v>11620029</v>
      </c>
      <c r="O22" s="304" t="s">
        <v>476</v>
      </c>
      <c r="P22" s="302">
        <v>11653755</v>
      </c>
      <c r="Q22" s="304" t="s">
        <v>476</v>
      </c>
      <c r="R22" s="302">
        <v>9624895</v>
      </c>
      <c r="S22" s="304" t="s">
        <v>476</v>
      </c>
      <c r="T22" s="305">
        <v>124</v>
      </c>
      <c r="U22" s="304" t="s">
        <v>476</v>
      </c>
      <c r="V22" s="302">
        <v>49644195</v>
      </c>
      <c r="W22" s="304" t="s">
        <v>476</v>
      </c>
    </row>
    <row r="23" spans="1:23" x14ac:dyDescent="0.25">
      <c r="A23" s="296">
        <v>1964</v>
      </c>
      <c r="B23" s="297">
        <v>7111751</v>
      </c>
      <c r="C23" s="299" t="s">
        <v>476</v>
      </c>
      <c r="D23" s="297">
        <v>10240574</v>
      </c>
      <c r="E23" s="299" t="s">
        <v>476</v>
      </c>
      <c r="F23" s="297">
        <v>2977204</v>
      </c>
      <c r="G23" s="299" t="s">
        <v>476</v>
      </c>
      <c r="H23" s="297">
        <v>5465993</v>
      </c>
      <c r="I23" s="299" t="s">
        <v>476</v>
      </c>
      <c r="J23" s="297">
        <v>19449358</v>
      </c>
      <c r="K23" s="299" t="s">
        <v>476</v>
      </c>
      <c r="L23" s="297">
        <v>24111354</v>
      </c>
      <c r="M23" s="299" t="s">
        <v>476</v>
      </c>
      <c r="N23" s="297">
        <v>11963238</v>
      </c>
      <c r="O23" s="299" t="s">
        <v>476</v>
      </c>
      <c r="P23" s="297">
        <v>11997007</v>
      </c>
      <c r="Q23" s="299" t="s">
        <v>476</v>
      </c>
      <c r="R23" s="297">
        <v>10313377</v>
      </c>
      <c r="S23" s="299" t="s">
        <v>476</v>
      </c>
      <c r="T23" s="300">
        <v>-140</v>
      </c>
      <c r="U23" s="299" t="s">
        <v>476</v>
      </c>
      <c r="V23" s="297">
        <v>51814788</v>
      </c>
      <c r="W23" s="299" t="s">
        <v>476</v>
      </c>
    </row>
    <row r="24" spans="1:23" x14ac:dyDescent="0.25">
      <c r="A24" s="296">
        <v>1965</v>
      </c>
      <c r="B24" s="297">
        <v>7279422</v>
      </c>
      <c r="C24" s="299" t="s">
        <v>476</v>
      </c>
      <c r="D24" s="297">
        <v>10639387</v>
      </c>
      <c r="E24" s="299" t="s">
        <v>476</v>
      </c>
      <c r="F24" s="297">
        <v>3176893</v>
      </c>
      <c r="G24" s="299" t="s">
        <v>476</v>
      </c>
      <c r="H24" s="297">
        <v>5845423</v>
      </c>
      <c r="I24" s="299" t="s">
        <v>476</v>
      </c>
      <c r="J24" s="297">
        <v>20147629</v>
      </c>
      <c r="K24" s="299" t="s">
        <v>476</v>
      </c>
      <c r="L24" s="297">
        <v>25097614</v>
      </c>
      <c r="M24" s="299" t="s">
        <v>476</v>
      </c>
      <c r="N24" s="297">
        <v>12398707</v>
      </c>
      <c r="O24" s="299" t="s">
        <v>476</v>
      </c>
      <c r="P24" s="297">
        <v>12432456</v>
      </c>
      <c r="Q24" s="299" t="s">
        <v>476</v>
      </c>
      <c r="R24" s="297">
        <v>11012229</v>
      </c>
      <c r="S24" s="299" t="s">
        <v>476</v>
      </c>
      <c r="T24" s="300">
        <v>121</v>
      </c>
      <c r="U24" s="298"/>
      <c r="V24" s="297">
        <v>54015001</v>
      </c>
      <c r="W24" s="299" t="s">
        <v>476</v>
      </c>
    </row>
    <row r="25" spans="1:23" x14ac:dyDescent="0.25">
      <c r="A25" s="301">
        <v>1966</v>
      </c>
      <c r="B25" s="302">
        <v>7500386</v>
      </c>
      <c r="C25" s="304" t="s">
        <v>476</v>
      </c>
      <c r="D25" s="302">
        <v>11168630</v>
      </c>
      <c r="E25" s="304" t="s">
        <v>476</v>
      </c>
      <c r="F25" s="302">
        <v>3408944</v>
      </c>
      <c r="G25" s="304" t="s">
        <v>476</v>
      </c>
      <c r="H25" s="302">
        <v>6324047</v>
      </c>
      <c r="I25" s="304" t="s">
        <v>476</v>
      </c>
      <c r="J25" s="302">
        <v>21055032</v>
      </c>
      <c r="K25" s="304" t="s">
        <v>476</v>
      </c>
      <c r="L25" s="302">
        <v>26421623</v>
      </c>
      <c r="M25" s="304" t="s">
        <v>476</v>
      </c>
      <c r="N25" s="302">
        <v>13067522</v>
      </c>
      <c r="O25" s="304" t="s">
        <v>476</v>
      </c>
      <c r="P25" s="302">
        <v>13100235</v>
      </c>
      <c r="Q25" s="304" t="s">
        <v>476</v>
      </c>
      <c r="R25" s="302">
        <v>11982651</v>
      </c>
      <c r="S25" s="304" t="s">
        <v>476</v>
      </c>
      <c r="T25" s="305">
        <v>-203</v>
      </c>
      <c r="U25" s="303"/>
      <c r="V25" s="302">
        <v>57014332</v>
      </c>
      <c r="W25" s="304" t="s">
        <v>476</v>
      </c>
    </row>
    <row r="26" spans="1:23" x14ac:dyDescent="0.25">
      <c r="A26" s="296">
        <v>1967</v>
      </c>
      <c r="B26" s="297">
        <v>7711360</v>
      </c>
      <c r="C26" s="299" t="s">
        <v>476</v>
      </c>
      <c r="D26" s="297">
        <v>11639275</v>
      </c>
      <c r="E26" s="299" t="s">
        <v>476</v>
      </c>
      <c r="F26" s="297">
        <v>3767693</v>
      </c>
      <c r="G26" s="299" t="s">
        <v>476</v>
      </c>
      <c r="H26" s="297">
        <v>6899205</v>
      </c>
      <c r="I26" s="299" t="s">
        <v>476</v>
      </c>
      <c r="J26" s="297">
        <v>21012944</v>
      </c>
      <c r="K26" s="299" t="s">
        <v>476</v>
      </c>
      <c r="L26" s="297">
        <v>26614298</v>
      </c>
      <c r="M26" s="299" t="s">
        <v>476</v>
      </c>
      <c r="N26" s="297">
        <v>13718194</v>
      </c>
      <c r="O26" s="299" t="s">
        <v>476</v>
      </c>
      <c r="P26" s="297">
        <v>13752076</v>
      </c>
      <c r="Q26" s="299" t="s">
        <v>476</v>
      </c>
      <c r="R26" s="297">
        <v>12694663</v>
      </c>
      <c r="S26" s="299" t="s">
        <v>476</v>
      </c>
      <c r="T26" s="300">
        <v>-333</v>
      </c>
      <c r="U26" s="298"/>
      <c r="V26" s="297">
        <v>58904521</v>
      </c>
      <c r="W26" s="299" t="s">
        <v>476</v>
      </c>
    </row>
    <row r="27" spans="1:23" x14ac:dyDescent="0.25">
      <c r="A27" s="296">
        <v>1968</v>
      </c>
      <c r="B27" s="297">
        <v>7932745</v>
      </c>
      <c r="C27" s="299" t="s">
        <v>476</v>
      </c>
      <c r="D27" s="297">
        <v>12336290</v>
      </c>
      <c r="E27" s="299" t="s">
        <v>476</v>
      </c>
      <c r="F27" s="297">
        <v>3899460</v>
      </c>
      <c r="G27" s="299" t="s">
        <v>476</v>
      </c>
      <c r="H27" s="297">
        <v>7329032</v>
      </c>
      <c r="I27" s="299" t="s">
        <v>476</v>
      </c>
      <c r="J27" s="297">
        <v>21868985</v>
      </c>
      <c r="K27" s="299" t="s">
        <v>476</v>
      </c>
      <c r="L27" s="297">
        <v>27883171</v>
      </c>
      <c r="M27" s="299" t="s">
        <v>476</v>
      </c>
      <c r="N27" s="297">
        <v>14831225</v>
      </c>
      <c r="O27" s="299" t="s">
        <v>476</v>
      </c>
      <c r="P27" s="297">
        <v>14865775</v>
      </c>
      <c r="Q27" s="299" t="s">
        <v>476</v>
      </c>
      <c r="R27" s="297">
        <v>13881853</v>
      </c>
      <c r="S27" s="299" t="s">
        <v>476</v>
      </c>
      <c r="T27" s="300">
        <v>238</v>
      </c>
      <c r="U27" s="298"/>
      <c r="V27" s="297">
        <v>62414507</v>
      </c>
      <c r="W27" s="299" t="s">
        <v>476</v>
      </c>
    </row>
    <row r="28" spans="1:23" x14ac:dyDescent="0.25">
      <c r="A28" s="301">
        <v>1969</v>
      </c>
      <c r="B28" s="302">
        <v>8242797</v>
      </c>
      <c r="C28" s="304" t="s">
        <v>476</v>
      </c>
      <c r="D28" s="302">
        <v>13169156</v>
      </c>
      <c r="E28" s="304" t="s">
        <v>476</v>
      </c>
      <c r="F28" s="302">
        <v>4085279</v>
      </c>
      <c r="G28" s="304" t="s">
        <v>476</v>
      </c>
      <c r="H28" s="302">
        <v>7833219</v>
      </c>
      <c r="I28" s="304" t="s">
        <v>476</v>
      </c>
      <c r="J28" s="302">
        <v>22647702</v>
      </c>
      <c r="K28" s="304" t="s">
        <v>476</v>
      </c>
      <c r="L28" s="302">
        <v>29105400</v>
      </c>
      <c r="M28" s="304" t="s">
        <v>476</v>
      </c>
      <c r="N28" s="302">
        <v>15471249</v>
      </c>
      <c r="O28" s="304" t="s">
        <v>476</v>
      </c>
      <c r="P28" s="302">
        <v>15506506</v>
      </c>
      <c r="Q28" s="304" t="s">
        <v>476</v>
      </c>
      <c r="R28" s="302">
        <v>15167253</v>
      </c>
      <c r="S28" s="304" t="s">
        <v>476</v>
      </c>
      <c r="T28" s="305">
        <v>-260</v>
      </c>
      <c r="U28" s="304" t="s">
        <v>476</v>
      </c>
      <c r="V28" s="302">
        <v>65614020</v>
      </c>
      <c r="W28" s="304" t="s">
        <v>476</v>
      </c>
    </row>
    <row r="29" spans="1:23" x14ac:dyDescent="0.25">
      <c r="A29" s="296">
        <v>1970</v>
      </c>
      <c r="B29" s="297">
        <v>8322406</v>
      </c>
      <c r="C29" s="299" t="s">
        <v>476</v>
      </c>
      <c r="D29" s="297">
        <v>13765758</v>
      </c>
      <c r="E29" s="299" t="s">
        <v>476</v>
      </c>
      <c r="F29" s="297">
        <v>4236666</v>
      </c>
      <c r="G29" s="299" t="s">
        <v>476</v>
      </c>
      <c r="H29" s="297">
        <v>8346295</v>
      </c>
      <c r="I29" s="299" t="s">
        <v>476</v>
      </c>
      <c r="J29" s="297">
        <v>22963900</v>
      </c>
      <c r="K29" s="299" t="s">
        <v>476</v>
      </c>
      <c r="L29" s="297">
        <v>29627901</v>
      </c>
      <c r="M29" s="299" t="s">
        <v>476</v>
      </c>
      <c r="N29" s="297">
        <v>16061890</v>
      </c>
      <c r="O29" s="299" t="s">
        <v>476</v>
      </c>
      <c r="P29" s="297">
        <v>16098249</v>
      </c>
      <c r="Q29" s="299" t="s">
        <v>476</v>
      </c>
      <c r="R29" s="297">
        <v>16253340</v>
      </c>
      <c r="S29" s="299" t="s">
        <v>476</v>
      </c>
      <c r="T29" s="300">
        <v>123</v>
      </c>
      <c r="U29" s="299" t="s">
        <v>476</v>
      </c>
      <c r="V29" s="297">
        <v>67838325</v>
      </c>
      <c r="W29" s="299" t="s">
        <v>476</v>
      </c>
    </row>
    <row r="30" spans="1:23" x14ac:dyDescent="0.25">
      <c r="A30" s="296">
        <v>1971</v>
      </c>
      <c r="B30" s="297">
        <v>8427451</v>
      </c>
      <c r="C30" s="299" t="s">
        <v>476</v>
      </c>
      <c r="D30" s="297">
        <v>14246200</v>
      </c>
      <c r="E30" s="299" t="s">
        <v>476</v>
      </c>
      <c r="F30" s="297">
        <v>4323753</v>
      </c>
      <c r="G30" s="299" t="s">
        <v>476</v>
      </c>
      <c r="H30" s="297">
        <v>8720954</v>
      </c>
      <c r="I30" s="299" t="s">
        <v>476</v>
      </c>
      <c r="J30" s="297">
        <v>22719816</v>
      </c>
      <c r="K30" s="299" t="s">
        <v>476</v>
      </c>
      <c r="L30" s="297">
        <v>29585943</v>
      </c>
      <c r="M30" s="299" t="s">
        <v>476</v>
      </c>
      <c r="N30" s="297">
        <v>16694335</v>
      </c>
      <c r="O30" s="299" t="s">
        <v>476</v>
      </c>
      <c r="P30" s="297">
        <v>16730053</v>
      </c>
      <c r="Q30" s="299" t="s">
        <v>476</v>
      </c>
      <c r="R30" s="297">
        <v>17117795</v>
      </c>
      <c r="S30" s="299" t="s">
        <v>476</v>
      </c>
      <c r="T30" s="300">
        <v>-307</v>
      </c>
      <c r="U30" s="299" t="s">
        <v>476</v>
      </c>
      <c r="V30" s="297">
        <v>69282843</v>
      </c>
      <c r="W30" s="299" t="s">
        <v>476</v>
      </c>
    </row>
    <row r="31" spans="1:23" x14ac:dyDescent="0.25">
      <c r="A31" s="301">
        <v>1972</v>
      </c>
      <c r="B31" s="302">
        <v>8627379</v>
      </c>
      <c r="C31" s="304" t="s">
        <v>476</v>
      </c>
      <c r="D31" s="302">
        <v>14857045</v>
      </c>
      <c r="E31" s="304" t="s">
        <v>476</v>
      </c>
      <c r="F31" s="302">
        <v>4411961</v>
      </c>
      <c r="G31" s="304" t="s">
        <v>476</v>
      </c>
      <c r="H31" s="302">
        <v>9183416</v>
      </c>
      <c r="I31" s="304" t="s">
        <v>476</v>
      </c>
      <c r="J31" s="302">
        <v>23516505</v>
      </c>
      <c r="K31" s="304" t="s">
        <v>476</v>
      </c>
      <c r="L31" s="302">
        <v>30930189</v>
      </c>
      <c r="M31" s="304" t="s">
        <v>476</v>
      </c>
      <c r="N31" s="302">
        <v>17682135</v>
      </c>
      <c r="O31" s="304" t="s">
        <v>476</v>
      </c>
      <c r="P31" s="302">
        <v>17717291</v>
      </c>
      <c r="Q31" s="304" t="s">
        <v>476</v>
      </c>
      <c r="R31" s="302">
        <v>18449961</v>
      </c>
      <c r="S31" s="304" t="s">
        <v>476</v>
      </c>
      <c r="T31" s="305">
        <v>-75</v>
      </c>
      <c r="U31" s="304" t="s">
        <v>476</v>
      </c>
      <c r="V31" s="302">
        <v>72687867</v>
      </c>
      <c r="W31" s="304" t="s">
        <v>476</v>
      </c>
    </row>
    <row r="32" spans="1:23" x14ac:dyDescent="0.25">
      <c r="A32" s="296">
        <v>1973</v>
      </c>
      <c r="B32" s="297">
        <v>8225308</v>
      </c>
      <c r="C32" s="299" t="s">
        <v>476</v>
      </c>
      <c r="D32" s="297">
        <v>14897351</v>
      </c>
      <c r="E32" s="299" t="s">
        <v>476</v>
      </c>
      <c r="F32" s="297">
        <v>4422793</v>
      </c>
      <c r="G32" s="299" t="s">
        <v>476</v>
      </c>
      <c r="H32" s="297">
        <v>9542957</v>
      </c>
      <c r="I32" s="299" t="s">
        <v>476</v>
      </c>
      <c r="J32" s="297">
        <v>24720398</v>
      </c>
      <c r="K32" s="299" t="s">
        <v>476</v>
      </c>
      <c r="L32" s="297">
        <v>32623268</v>
      </c>
      <c r="M32" s="299" t="s">
        <v>476</v>
      </c>
      <c r="N32" s="297">
        <v>18577224</v>
      </c>
      <c r="O32" s="299" t="s">
        <v>476</v>
      </c>
      <c r="P32" s="297">
        <v>18612780</v>
      </c>
      <c r="Q32" s="299" t="s">
        <v>476</v>
      </c>
      <c r="R32" s="297">
        <v>19730632</v>
      </c>
      <c r="S32" s="299" t="s">
        <v>476</v>
      </c>
      <c r="T32" s="297">
        <v>7334</v>
      </c>
      <c r="U32" s="298"/>
      <c r="V32" s="297">
        <v>75683690</v>
      </c>
      <c r="W32" s="299" t="s">
        <v>476</v>
      </c>
    </row>
    <row r="33" spans="1:23" x14ac:dyDescent="0.25">
      <c r="A33" s="296">
        <v>1974</v>
      </c>
      <c r="B33" s="297">
        <v>7907910</v>
      </c>
      <c r="C33" s="299" t="s">
        <v>476</v>
      </c>
      <c r="D33" s="297">
        <v>14654335</v>
      </c>
      <c r="E33" s="299" t="s">
        <v>476</v>
      </c>
      <c r="F33" s="297">
        <v>4259084</v>
      </c>
      <c r="G33" s="299" t="s">
        <v>476</v>
      </c>
      <c r="H33" s="297">
        <v>9393323</v>
      </c>
      <c r="I33" s="299" t="s">
        <v>476</v>
      </c>
      <c r="J33" s="297">
        <v>23795853</v>
      </c>
      <c r="K33" s="299" t="s">
        <v>476</v>
      </c>
      <c r="L33" s="297">
        <v>31787185</v>
      </c>
      <c r="M33" s="299" t="s">
        <v>476</v>
      </c>
      <c r="N33" s="297">
        <v>18087175</v>
      </c>
      <c r="O33" s="299" t="s">
        <v>476</v>
      </c>
      <c r="P33" s="297">
        <v>18120419</v>
      </c>
      <c r="Q33" s="299" t="s">
        <v>476</v>
      </c>
      <c r="R33" s="297">
        <v>19905241</v>
      </c>
      <c r="S33" s="299" t="s">
        <v>476</v>
      </c>
      <c r="T33" s="297">
        <v>7102</v>
      </c>
      <c r="U33" s="298"/>
      <c r="V33" s="297">
        <v>73962365</v>
      </c>
      <c r="W33" s="299" t="s">
        <v>476</v>
      </c>
    </row>
    <row r="34" spans="1:23" x14ac:dyDescent="0.25">
      <c r="A34" s="301">
        <v>1975</v>
      </c>
      <c r="B34" s="302">
        <v>7989629</v>
      </c>
      <c r="C34" s="304" t="s">
        <v>476</v>
      </c>
      <c r="D34" s="302">
        <v>14813400</v>
      </c>
      <c r="E34" s="304" t="s">
        <v>476</v>
      </c>
      <c r="F34" s="302">
        <v>4059188</v>
      </c>
      <c r="G34" s="304" t="s">
        <v>476</v>
      </c>
      <c r="H34" s="302">
        <v>9492492</v>
      </c>
      <c r="I34" s="304" t="s">
        <v>476</v>
      </c>
      <c r="J34" s="302">
        <v>21434365</v>
      </c>
      <c r="K34" s="304" t="s">
        <v>476</v>
      </c>
      <c r="L34" s="302">
        <v>29413018</v>
      </c>
      <c r="M34" s="304" t="s">
        <v>476</v>
      </c>
      <c r="N34" s="302">
        <v>18210492</v>
      </c>
      <c r="O34" s="304" t="s">
        <v>476</v>
      </c>
      <c r="P34" s="302">
        <v>18245003</v>
      </c>
      <c r="Q34" s="304" t="s">
        <v>476</v>
      </c>
      <c r="R34" s="302">
        <v>20270238</v>
      </c>
      <c r="S34" s="304" t="s">
        <v>476</v>
      </c>
      <c r="T34" s="305">
        <v>640</v>
      </c>
      <c r="U34" s="303"/>
      <c r="V34" s="302">
        <v>71964553</v>
      </c>
      <c r="W34" s="304" t="s">
        <v>476</v>
      </c>
    </row>
    <row r="35" spans="1:23" x14ac:dyDescent="0.25">
      <c r="A35" s="296">
        <v>1976</v>
      </c>
      <c r="B35" s="297">
        <v>8391135</v>
      </c>
      <c r="C35" s="299" t="s">
        <v>476</v>
      </c>
      <c r="D35" s="297">
        <v>15410259</v>
      </c>
      <c r="E35" s="299" t="s">
        <v>476</v>
      </c>
      <c r="F35" s="297">
        <v>4371469</v>
      </c>
      <c r="G35" s="299" t="s">
        <v>476</v>
      </c>
      <c r="H35" s="297">
        <v>10063334</v>
      </c>
      <c r="I35" s="299" t="s">
        <v>476</v>
      </c>
      <c r="J35" s="297">
        <v>22665169</v>
      </c>
      <c r="K35" s="299" t="s">
        <v>476</v>
      </c>
      <c r="L35" s="297">
        <v>31392821</v>
      </c>
      <c r="M35" s="299" t="s">
        <v>476</v>
      </c>
      <c r="N35" s="297">
        <v>19066676</v>
      </c>
      <c r="O35" s="299" t="s">
        <v>476</v>
      </c>
      <c r="P35" s="297">
        <v>19100798</v>
      </c>
      <c r="Q35" s="299" t="s">
        <v>476</v>
      </c>
      <c r="R35" s="297">
        <v>21472764</v>
      </c>
      <c r="S35" s="299" t="s">
        <v>476</v>
      </c>
      <c r="T35" s="297">
        <v>7613</v>
      </c>
      <c r="U35" s="298"/>
      <c r="V35" s="297">
        <v>75974826</v>
      </c>
      <c r="W35" s="299" t="s">
        <v>476</v>
      </c>
    </row>
    <row r="36" spans="1:23" x14ac:dyDescent="0.25">
      <c r="A36" s="296">
        <v>1977</v>
      </c>
      <c r="B36" s="297">
        <v>8193619</v>
      </c>
      <c r="C36" s="299" t="s">
        <v>476</v>
      </c>
      <c r="D36" s="297">
        <v>15661713</v>
      </c>
      <c r="E36" s="299" t="s">
        <v>476</v>
      </c>
      <c r="F36" s="297">
        <v>4258152</v>
      </c>
      <c r="G36" s="299" t="s">
        <v>476</v>
      </c>
      <c r="H36" s="297">
        <v>10207599</v>
      </c>
      <c r="I36" s="299" t="s">
        <v>476</v>
      </c>
      <c r="J36" s="297">
        <v>23165296</v>
      </c>
      <c r="K36" s="299" t="s">
        <v>476</v>
      </c>
      <c r="L36" s="297">
        <v>32263009</v>
      </c>
      <c r="M36" s="299" t="s">
        <v>476</v>
      </c>
      <c r="N36" s="297">
        <v>19786215</v>
      </c>
      <c r="O36" s="299" t="s">
        <v>476</v>
      </c>
      <c r="P36" s="297">
        <v>19821590</v>
      </c>
      <c r="Q36" s="299" t="s">
        <v>476</v>
      </c>
      <c r="R36" s="297">
        <v>22550629</v>
      </c>
      <c r="S36" s="299" t="s">
        <v>476</v>
      </c>
      <c r="T36" s="297">
        <v>7418</v>
      </c>
      <c r="U36" s="298"/>
      <c r="V36" s="297">
        <v>77961329</v>
      </c>
      <c r="W36" s="299" t="s">
        <v>476</v>
      </c>
    </row>
    <row r="37" spans="1:23" x14ac:dyDescent="0.25">
      <c r="A37" s="301">
        <v>1978</v>
      </c>
      <c r="B37" s="302">
        <v>8259943</v>
      </c>
      <c r="C37" s="304" t="s">
        <v>476</v>
      </c>
      <c r="D37" s="302">
        <v>16132287</v>
      </c>
      <c r="E37" s="304" t="s">
        <v>476</v>
      </c>
      <c r="F37" s="302">
        <v>4308941</v>
      </c>
      <c r="G37" s="304" t="s">
        <v>476</v>
      </c>
      <c r="H37" s="302">
        <v>10511880</v>
      </c>
      <c r="I37" s="304" t="s">
        <v>476</v>
      </c>
      <c r="J37" s="302">
        <v>23244019</v>
      </c>
      <c r="K37" s="304" t="s">
        <v>476</v>
      </c>
      <c r="L37" s="302">
        <v>32687549</v>
      </c>
      <c r="M37" s="304" t="s">
        <v>476</v>
      </c>
      <c r="N37" s="302">
        <v>20582761</v>
      </c>
      <c r="O37" s="304" t="s">
        <v>476</v>
      </c>
      <c r="P37" s="302">
        <v>20617064</v>
      </c>
      <c r="Q37" s="304" t="s">
        <v>476</v>
      </c>
      <c r="R37" s="302">
        <v>23553115</v>
      </c>
      <c r="S37" s="304" t="s">
        <v>476</v>
      </c>
      <c r="T37" s="302">
        <v>1619</v>
      </c>
      <c r="U37" s="303"/>
      <c r="V37" s="302">
        <v>79950399</v>
      </c>
      <c r="W37" s="304" t="s">
        <v>476</v>
      </c>
    </row>
    <row r="38" spans="1:23" x14ac:dyDescent="0.25">
      <c r="A38" s="296">
        <v>1979</v>
      </c>
      <c r="B38" s="297">
        <v>7918910</v>
      </c>
      <c r="C38" s="299" t="s">
        <v>476</v>
      </c>
      <c r="D38" s="297">
        <v>15812724</v>
      </c>
      <c r="E38" s="299" t="s">
        <v>476</v>
      </c>
      <c r="F38" s="297">
        <v>4365844</v>
      </c>
      <c r="G38" s="299" t="s">
        <v>476</v>
      </c>
      <c r="H38" s="297">
        <v>10648024</v>
      </c>
      <c r="I38" s="299" t="s">
        <v>476</v>
      </c>
      <c r="J38" s="297">
        <v>24191813</v>
      </c>
      <c r="K38" s="299" t="s">
        <v>476</v>
      </c>
      <c r="L38" s="297">
        <v>33924738</v>
      </c>
      <c r="M38" s="299" t="s">
        <v>476</v>
      </c>
      <c r="N38" s="297">
        <v>20437252</v>
      </c>
      <c r="O38" s="299" t="s">
        <v>476</v>
      </c>
      <c r="P38" s="297">
        <v>20471532</v>
      </c>
      <c r="Q38" s="299" t="s">
        <v>476</v>
      </c>
      <c r="R38" s="297">
        <v>23943197</v>
      </c>
      <c r="S38" s="299" t="s">
        <v>476</v>
      </c>
      <c r="T38" s="297">
        <v>1564</v>
      </c>
      <c r="U38" s="298"/>
      <c r="V38" s="297">
        <v>80858582</v>
      </c>
      <c r="W38" s="299" t="s">
        <v>476</v>
      </c>
    </row>
    <row r="39" spans="1:23" x14ac:dyDescent="0.25">
      <c r="A39" s="296">
        <v>1980</v>
      </c>
      <c r="B39" s="297">
        <v>7439405</v>
      </c>
      <c r="C39" s="299" t="s">
        <v>476</v>
      </c>
      <c r="D39" s="297">
        <v>15753380</v>
      </c>
      <c r="E39" s="299" t="s">
        <v>476</v>
      </c>
      <c r="F39" s="297">
        <v>4104984</v>
      </c>
      <c r="G39" s="299" t="s">
        <v>476</v>
      </c>
      <c r="H39" s="297">
        <v>10578258</v>
      </c>
      <c r="I39" s="299" t="s">
        <v>476</v>
      </c>
      <c r="J39" s="297">
        <v>22594841</v>
      </c>
      <c r="K39" s="299" t="s">
        <v>476</v>
      </c>
      <c r="L39" s="297">
        <v>32039432</v>
      </c>
      <c r="M39" s="299" t="s">
        <v>476</v>
      </c>
      <c r="N39" s="297">
        <v>19659098</v>
      </c>
      <c r="O39" s="299" t="s">
        <v>476</v>
      </c>
      <c r="P39" s="297">
        <v>19696690</v>
      </c>
      <c r="Q39" s="299" t="s">
        <v>476</v>
      </c>
      <c r="R39" s="297">
        <v>24269432</v>
      </c>
      <c r="S39" s="299" t="s">
        <v>476</v>
      </c>
      <c r="T39" s="297">
        <v>-1080</v>
      </c>
      <c r="U39" s="298"/>
      <c r="V39" s="297">
        <v>78066681</v>
      </c>
      <c r="W39" s="299" t="s">
        <v>476</v>
      </c>
    </row>
    <row r="40" spans="1:23" x14ac:dyDescent="0.25">
      <c r="A40" s="301">
        <v>1981</v>
      </c>
      <c r="B40" s="302">
        <v>7045285</v>
      </c>
      <c r="C40" s="304" t="s">
        <v>476</v>
      </c>
      <c r="D40" s="302">
        <v>15261544</v>
      </c>
      <c r="E40" s="304" t="s">
        <v>476</v>
      </c>
      <c r="F40" s="302">
        <v>3837025</v>
      </c>
      <c r="G40" s="304" t="s">
        <v>476</v>
      </c>
      <c r="H40" s="302">
        <v>10615891</v>
      </c>
      <c r="I40" s="304" t="s">
        <v>476</v>
      </c>
      <c r="J40" s="302">
        <v>21318164</v>
      </c>
      <c r="K40" s="304" t="s">
        <v>476</v>
      </c>
      <c r="L40" s="302">
        <v>30711562</v>
      </c>
      <c r="M40" s="304" t="s">
        <v>476</v>
      </c>
      <c r="N40" s="302">
        <v>19477771</v>
      </c>
      <c r="O40" s="304" t="s">
        <v>476</v>
      </c>
      <c r="P40" s="302">
        <v>19514013</v>
      </c>
      <c r="Q40" s="304" t="s">
        <v>476</v>
      </c>
      <c r="R40" s="302">
        <v>24424767</v>
      </c>
      <c r="S40" s="304" t="s">
        <v>476</v>
      </c>
      <c r="T40" s="302">
        <v>2767</v>
      </c>
      <c r="U40" s="303"/>
      <c r="V40" s="302">
        <v>76105778</v>
      </c>
      <c r="W40" s="304" t="s">
        <v>476</v>
      </c>
    </row>
    <row r="41" spans="1:23" x14ac:dyDescent="0.25">
      <c r="A41" s="296">
        <v>1982</v>
      </c>
      <c r="B41" s="297">
        <v>7146587</v>
      </c>
      <c r="C41" s="299" t="s">
        <v>476</v>
      </c>
      <c r="D41" s="297">
        <v>15530937</v>
      </c>
      <c r="E41" s="299" t="s">
        <v>476</v>
      </c>
      <c r="F41" s="297">
        <v>3864013</v>
      </c>
      <c r="G41" s="299" t="s">
        <v>476</v>
      </c>
      <c r="H41" s="297">
        <v>10860337</v>
      </c>
      <c r="I41" s="299" t="s">
        <v>476</v>
      </c>
      <c r="J41" s="297">
        <v>19052820</v>
      </c>
      <c r="K41" s="299" t="s">
        <v>476</v>
      </c>
      <c r="L41" s="297">
        <v>27614499</v>
      </c>
      <c r="M41" s="299" t="s">
        <v>476</v>
      </c>
      <c r="N41" s="297">
        <v>19052169</v>
      </c>
      <c r="O41" s="299" t="s">
        <v>476</v>
      </c>
      <c r="P41" s="297">
        <v>19089228</v>
      </c>
      <c r="Q41" s="299" t="s">
        <v>476</v>
      </c>
      <c r="R41" s="297">
        <v>23979412</v>
      </c>
      <c r="S41" s="299" t="s">
        <v>476</v>
      </c>
      <c r="T41" s="297">
        <v>4189</v>
      </c>
      <c r="U41" s="298"/>
      <c r="V41" s="297">
        <v>73099190</v>
      </c>
      <c r="W41" s="299" t="s">
        <v>476</v>
      </c>
    </row>
    <row r="42" spans="1:23" x14ac:dyDescent="0.25">
      <c r="A42" s="296">
        <v>1983</v>
      </c>
      <c r="B42" s="297">
        <v>6831823</v>
      </c>
      <c r="C42" s="299" t="s">
        <v>476</v>
      </c>
      <c r="D42" s="297">
        <v>15425021</v>
      </c>
      <c r="E42" s="299" t="s">
        <v>476</v>
      </c>
      <c r="F42" s="297">
        <v>3840293</v>
      </c>
      <c r="G42" s="299" t="s">
        <v>476</v>
      </c>
      <c r="H42" s="297">
        <v>10938376</v>
      </c>
      <c r="I42" s="299" t="s">
        <v>476</v>
      </c>
      <c r="J42" s="297">
        <v>18547911</v>
      </c>
      <c r="K42" s="299" t="s">
        <v>476</v>
      </c>
      <c r="L42" s="297">
        <v>27427771</v>
      </c>
      <c r="M42" s="299" t="s">
        <v>476</v>
      </c>
      <c r="N42" s="297">
        <v>19134104</v>
      </c>
      <c r="O42" s="299" t="s">
        <v>476</v>
      </c>
      <c r="P42" s="297">
        <v>19176615</v>
      </c>
      <c r="Q42" s="299" t="s">
        <v>476</v>
      </c>
      <c r="R42" s="297">
        <v>24613652</v>
      </c>
      <c r="S42" s="299" t="s">
        <v>476</v>
      </c>
      <c r="T42" s="297">
        <v>2796</v>
      </c>
      <c r="U42" s="298"/>
      <c r="V42" s="297">
        <v>72970579</v>
      </c>
      <c r="W42" s="299" t="s">
        <v>476</v>
      </c>
    </row>
    <row r="43" spans="1:23" x14ac:dyDescent="0.25">
      <c r="A43" s="301">
        <v>1984</v>
      </c>
      <c r="B43" s="302">
        <v>7210899</v>
      </c>
      <c r="C43" s="304" t="s">
        <v>476</v>
      </c>
      <c r="D43" s="302">
        <v>15959563</v>
      </c>
      <c r="E43" s="304" t="s">
        <v>476</v>
      </c>
      <c r="F43" s="302">
        <v>4000779</v>
      </c>
      <c r="G43" s="304" t="s">
        <v>476</v>
      </c>
      <c r="H43" s="302">
        <v>11443890</v>
      </c>
      <c r="I43" s="304" t="s">
        <v>476</v>
      </c>
      <c r="J43" s="302">
        <v>20173630</v>
      </c>
      <c r="K43" s="304" t="s">
        <v>476</v>
      </c>
      <c r="L43" s="302">
        <v>29569892</v>
      </c>
      <c r="M43" s="304" t="s">
        <v>476</v>
      </c>
      <c r="N43" s="302">
        <v>19608586</v>
      </c>
      <c r="O43" s="304" t="s">
        <v>476</v>
      </c>
      <c r="P43" s="302">
        <v>19655566</v>
      </c>
      <c r="Q43" s="304" t="s">
        <v>476</v>
      </c>
      <c r="R43" s="302">
        <v>25635017</v>
      </c>
      <c r="S43" s="304" t="s">
        <v>476</v>
      </c>
      <c r="T43" s="302">
        <v>2794</v>
      </c>
      <c r="U43" s="303"/>
      <c r="V43" s="302">
        <v>76631706</v>
      </c>
      <c r="W43" s="304" t="s">
        <v>476</v>
      </c>
    </row>
    <row r="44" spans="1:23" x14ac:dyDescent="0.25">
      <c r="A44" s="296">
        <v>1985</v>
      </c>
      <c r="B44" s="297">
        <v>7148219</v>
      </c>
      <c r="C44" s="299" t="s">
        <v>476</v>
      </c>
      <c r="D44" s="297">
        <v>16041334</v>
      </c>
      <c r="E44" s="299" t="s">
        <v>476</v>
      </c>
      <c r="F44" s="297">
        <v>3732156</v>
      </c>
      <c r="G44" s="299" t="s">
        <v>476</v>
      </c>
      <c r="H44" s="297">
        <v>11451231</v>
      </c>
      <c r="I44" s="299" t="s">
        <v>476</v>
      </c>
      <c r="J44" s="297">
        <v>19442851</v>
      </c>
      <c r="K44" s="299" t="s">
        <v>476</v>
      </c>
      <c r="L44" s="297">
        <v>28815810</v>
      </c>
      <c r="M44" s="299" t="s">
        <v>476</v>
      </c>
      <c r="N44" s="297">
        <v>20041466</v>
      </c>
      <c r="O44" s="299" t="s">
        <v>476</v>
      </c>
      <c r="P44" s="297">
        <v>20087913</v>
      </c>
      <c r="Q44" s="299" t="s">
        <v>476</v>
      </c>
      <c r="R44" s="297">
        <v>26031598</v>
      </c>
      <c r="S44" s="299" t="s">
        <v>476</v>
      </c>
      <c r="T44" s="297">
        <v>-3903</v>
      </c>
      <c r="U44" s="298"/>
      <c r="V44" s="297">
        <v>76392386</v>
      </c>
      <c r="W44" s="299" t="s">
        <v>476</v>
      </c>
    </row>
    <row r="45" spans="1:23" x14ac:dyDescent="0.25">
      <c r="A45" s="296">
        <v>1986</v>
      </c>
      <c r="B45" s="297">
        <v>6906190</v>
      </c>
      <c r="C45" s="299" t="s">
        <v>476</v>
      </c>
      <c r="D45" s="297">
        <v>15975109</v>
      </c>
      <c r="E45" s="299" t="s">
        <v>476</v>
      </c>
      <c r="F45" s="297">
        <v>3692736</v>
      </c>
      <c r="G45" s="299" t="s">
        <v>476</v>
      </c>
      <c r="H45" s="297">
        <v>11606106</v>
      </c>
      <c r="I45" s="299" t="s">
        <v>476</v>
      </c>
      <c r="J45" s="297">
        <v>19077962</v>
      </c>
      <c r="K45" s="299" t="s">
        <v>476</v>
      </c>
      <c r="L45" s="297">
        <v>28273568</v>
      </c>
      <c r="M45" s="299" t="s">
        <v>476</v>
      </c>
      <c r="N45" s="297">
        <v>20739924</v>
      </c>
      <c r="O45" s="299" t="s">
        <v>476</v>
      </c>
      <c r="P45" s="297">
        <v>20788785</v>
      </c>
      <c r="Q45" s="299" t="s">
        <v>476</v>
      </c>
      <c r="R45" s="297">
        <v>26226756</v>
      </c>
      <c r="S45" s="299" t="s">
        <v>476</v>
      </c>
      <c r="T45" s="297">
        <v>3452</v>
      </c>
      <c r="U45" s="298"/>
      <c r="V45" s="297">
        <v>76647019</v>
      </c>
      <c r="W45" s="299" t="s">
        <v>476</v>
      </c>
    </row>
    <row r="46" spans="1:23" x14ac:dyDescent="0.25">
      <c r="A46" s="301">
        <v>1987</v>
      </c>
      <c r="B46" s="302">
        <v>6923374</v>
      </c>
      <c r="C46" s="304" t="s">
        <v>476</v>
      </c>
      <c r="D46" s="302">
        <v>16263213</v>
      </c>
      <c r="E46" s="304" t="s">
        <v>476</v>
      </c>
      <c r="F46" s="302">
        <v>3774113</v>
      </c>
      <c r="G46" s="304" t="s">
        <v>476</v>
      </c>
      <c r="H46" s="302">
        <v>11946009</v>
      </c>
      <c r="I46" s="304" t="s">
        <v>476</v>
      </c>
      <c r="J46" s="302">
        <v>19953132</v>
      </c>
      <c r="K46" s="304" t="s">
        <v>476</v>
      </c>
      <c r="L46" s="302">
        <v>29378886</v>
      </c>
      <c r="M46" s="304" t="s">
        <v>476</v>
      </c>
      <c r="N46" s="302">
        <v>21418773</v>
      </c>
      <c r="O46" s="304" t="s">
        <v>476</v>
      </c>
      <c r="P46" s="302">
        <v>21468880</v>
      </c>
      <c r="Q46" s="304" t="s">
        <v>476</v>
      </c>
      <c r="R46" s="302">
        <v>26987596</v>
      </c>
      <c r="S46" s="304" t="s">
        <v>476</v>
      </c>
      <c r="T46" s="302">
        <v>-2533</v>
      </c>
      <c r="U46" s="303"/>
      <c r="V46" s="302">
        <v>79054457</v>
      </c>
      <c r="W46" s="304" t="s">
        <v>476</v>
      </c>
    </row>
    <row r="47" spans="1:23" x14ac:dyDescent="0.25">
      <c r="A47" s="296">
        <v>1988</v>
      </c>
      <c r="B47" s="297">
        <v>7356785</v>
      </c>
      <c r="C47" s="299" t="s">
        <v>476</v>
      </c>
      <c r="D47" s="297">
        <v>17132613</v>
      </c>
      <c r="E47" s="299" t="s">
        <v>476</v>
      </c>
      <c r="F47" s="297">
        <v>3993898</v>
      </c>
      <c r="G47" s="299" t="s">
        <v>476</v>
      </c>
      <c r="H47" s="297">
        <v>12578091</v>
      </c>
      <c r="I47" s="299" t="s">
        <v>476</v>
      </c>
      <c r="J47" s="297">
        <v>20861792</v>
      </c>
      <c r="K47" s="299" t="s">
        <v>476</v>
      </c>
      <c r="L47" s="297">
        <v>30677386</v>
      </c>
      <c r="M47" s="299" t="s">
        <v>476</v>
      </c>
      <c r="N47" s="297">
        <v>22266602</v>
      </c>
      <c r="O47" s="299" t="s">
        <v>476</v>
      </c>
      <c r="P47" s="297">
        <v>22317722</v>
      </c>
      <c r="Q47" s="299" t="s">
        <v>476</v>
      </c>
      <c r="R47" s="297">
        <v>28226734</v>
      </c>
      <c r="S47" s="299" t="s">
        <v>476</v>
      </c>
      <c r="T47" s="297">
        <v>3365</v>
      </c>
      <c r="U47" s="298"/>
      <c r="V47" s="297">
        <v>82709177</v>
      </c>
      <c r="W47" s="299" t="s">
        <v>476</v>
      </c>
    </row>
    <row r="48" spans="1:23" x14ac:dyDescent="0.25">
      <c r="A48" s="296">
        <v>1989</v>
      </c>
      <c r="B48" s="297">
        <v>7566933</v>
      </c>
      <c r="C48" s="299" t="s">
        <v>476</v>
      </c>
      <c r="D48" s="297">
        <v>17785725</v>
      </c>
      <c r="E48" s="299" t="s">
        <v>476</v>
      </c>
      <c r="F48" s="297">
        <v>4042969</v>
      </c>
      <c r="G48" s="299" t="s">
        <v>476</v>
      </c>
      <c r="H48" s="297">
        <v>13193431</v>
      </c>
      <c r="I48" s="299" t="s">
        <v>476</v>
      </c>
      <c r="J48" s="297">
        <v>20873883</v>
      </c>
      <c r="K48" s="299" t="s">
        <v>476</v>
      </c>
      <c r="L48" s="297">
        <v>31319887</v>
      </c>
      <c r="M48" s="299" t="s">
        <v>476</v>
      </c>
      <c r="N48" s="297">
        <v>22424115</v>
      </c>
      <c r="O48" s="299" t="s">
        <v>476</v>
      </c>
      <c r="P48" s="297">
        <v>22477945</v>
      </c>
      <c r="Q48" s="299" t="s">
        <v>476</v>
      </c>
      <c r="R48" s="297">
        <v>29869088</v>
      </c>
      <c r="S48" s="299" t="s">
        <v>946</v>
      </c>
      <c r="T48" s="297">
        <v>8998</v>
      </c>
      <c r="U48" s="298"/>
      <c r="V48" s="297">
        <v>84785987</v>
      </c>
      <c r="W48" s="299" t="s">
        <v>476</v>
      </c>
    </row>
    <row r="49" spans="1:23" x14ac:dyDescent="0.25">
      <c r="A49" s="301">
        <v>1990</v>
      </c>
      <c r="B49" s="302">
        <v>6557304</v>
      </c>
      <c r="C49" s="304" t="s">
        <v>476</v>
      </c>
      <c r="D49" s="302">
        <v>16945297</v>
      </c>
      <c r="E49" s="304" t="s">
        <v>476</v>
      </c>
      <c r="F49" s="302">
        <v>3895852</v>
      </c>
      <c r="G49" s="304" t="s">
        <v>476</v>
      </c>
      <c r="H49" s="302">
        <v>13319765</v>
      </c>
      <c r="I49" s="304" t="s">
        <v>476</v>
      </c>
      <c r="J49" s="302">
        <v>21180042</v>
      </c>
      <c r="K49" s="304" t="s">
        <v>476</v>
      </c>
      <c r="L49" s="302">
        <v>31809775</v>
      </c>
      <c r="M49" s="304" t="s">
        <v>476</v>
      </c>
      <c r="N49" s="302">
        <v>22366211</v>
      </c>
      <c r="O49" s="304" t="s">
        <v>476</v>
      </c>
      <c r="P49" s="302">
        <v>22419624</v>
      </c>
      <c r="Q49" s="304" t="s">
        <v>476</v>
      </c>
      <c r="R49" s="302">
        <v>30495052</v>
      </c>
      <c r="S49" s="304" t="s">
        <v>476</v>
      </c>
      <c r="T49" s="302">
        <v>-9336</v>
      </c>
      <c r="U49" s="304" t="s">
        <v>476</v>
      </c>
      <c r="V49" s="302">
        <v>84485125</v>
      </c>
      <c r="W49" s="304" t="s">
        <v>476</v>
      </c>
    </row>
    <row r="50" spans="1:23" x14ac:dyDescent="0.25">
      <c r="A50" s="296">
        <v>1991</v>
      </c>
      <c r="B50" s="297">
        <v>6746760</v>
      </c>
      <c r="C50" s="299" t="s">
        <v>476</v>
      </c>
      <c r="D50" s="297">
        <v>17420310</v>
      </c>
      <c r="E50" s="299" t="s">
        <v>476</v>
      </c>
      <c r="F50" s="297">
        <v>3945322</v>
      </c>
      <c r="G50" s="299" t="s">
        <v>476</v>
      </c>
      <c r="H50" s="297">
        <v>13499773</v>
      </c>
      <c r="I50" s="299" t="s">
        <v>476</v>
      </c>
      <c r="J50" s="297">
        <v>20824444</v>
      </c>
      <c r="K50" s="299" t="s">
        <v>476</v>
      </c>
      <c r="L50" s="297">
        <v>31399305</v>
      </c>
      <c r="M50" s="299" t="s">
        <v>476</v>
      </c>
      <c r="N50" s="297">
        <v>22064827</v>
      </c>
      <c r="O50" s="299" t="s">
        <v>476</v>
      </c>
      <c r="P50" s="297">
        <v>22117987</v>
      </c>
      <c r="Q50" s="299" t="s">
        <v>476</v>
      </c>
      <c r="R50" s="297">
        <v>30856023</v>
      </c>
      <c r="S50" s="299" t="s">
        <v>476</v>
      </c>
      <c r="T50" s="300">
        <v>595</v>
      </c>
      <c r="U50" s="298"/>
      <c r="V50" s="297">
        <v>84437971</v>
      </c>
      <c r="W50" s="299" t="s">
        <v>476</v>
      </c>
    </row>
    <row r="51" spans="1:23" x14ac:dyDescent="0.25">
      <c r="A51" s="296">
        <v>1992</v>
      </c>
      <c r="B51" s="297">
        <v>6950033</v>
      </c>
      <c r="C51" s="299" t="s">
        <v>476</v>
      </c>
      <c r="D51" s="297">
        <v>17355685</v>
      </c>
      <c r="E51" s="299" t="s">
        <v>476</v>
      </c>
      <c r="F51" s="297">
        <v>3990598</v>
      </c>
      <c r="G51" s="299" t="s">
        <v>476</v>
      </c>
      <c r="H51" s="297">
        <v>13440870</v>
      </c>
      <c r="I51" s="299" t="s">
        <v>476</v>
      </c>
      <c r="J51" s="297">
        <v>21756319</v>
      </c>
      <c r="K51" s="299" t="s">
        <v>476</v>
      </c>
      <c r="L51" s="297">
        <v>32570834</v>
      </c>
      <c r="M51" s="299" t="s">
        <v>476</v>
      </c>
      <c r="N51" s="297">
        <v>22362755</v>
      </c>
      <c r="O51" s="299" t="s">
        <v>476</v>
      </c>
      <c r="P51" s="297">
        <v>22415073</v>
      </c>
      <c r="Q51" s="299" t="s">
        <v>476</v>
      </c>
      <c r="R51" s="297">
        <v>30722757</v>
      </c>
      <c r="S51" s="299" t="s">
        <v>476</v>
      </c>
      <c r="T51" s="300">
        <v>356</v>
      </c>
      <c r="U51" s="299" t="s">
        <v>476</v>
      </c>
      <c r="V51" s="297">
        <v>85782817</v>
      </c>
      <c r="W51" s="299" t="s">
        <v>476</v>
      </c>
    </row>
    <row r="52" spans="1:23" x14ac:dyDescent="0.25">
      <c r="A52" s="301">
        <v>1993</v>
      </c>
      <c r="B52" s="302">
        <v>7146128</v>
      </c>
      <c r="C52" s="304" t="s">
        <v>476</v>
      </c>
      <c r="D52" s="302">
        <v>18217687</v>
      </c>
      <c r="E52" s="304" t="s">
        <v>476</v>
      </c>
      <c r="F52" s="302">
        <v>3972764</v>
      </c>
      <c r="G52" s="304" t="s">
        <v>476</v>
      </c>
      <c r="H52" s="302">
        <v>13819678</v>
      </c>
      <c r="I52" s="304" t="s">
        <v>476</v>
      </c>
      <c r="J52" s="302">
        <v>21753048</v>
      </c>
      <c r="K52" s="304" t="s">
        <v>476</v>
      </c>
      <c r="L52" s="302">
        <v>32628541</v>
      </c>
      <c r="M52" s="304" t="s">
        <v>476</v>
      </c>
      <c r="N52" s="302">
        <v>22715102</v>
      </c>
      <c r="O52" s="304" t="s">
        <v>476</v>
      </c>
      <c r="P52" s="302">
        <v>22768200</v>
      </c>
      <c r="Q52" s="304" t="s">
        <v>476</v>
      </c>
      <c r="R52" s="302">
        <v>31847065</v>
      </c>
      <c r="S52" s="304" t="s">
        <v>476</v>
      </c>
      <c r="T52" s="302">
        <v>-10490</v>
      </c>
      <c r="U52" s="303"/>
      <c r="V52" s="302">
        <v>87423617</v>
      </c>
      <c r="W52" s="304" t="s">
        <v>476</v>
      </c>
    </row>
    <row r="53" spans="1:23" x14ac:dyDescent="0.25">
      <c r="A53" s="296">
        <v>1994</v>
      </c>
      <c r="B53" s="297">
        <v>6978366</v>
      </c>
      <c r="C53" s="299" t="s">
        <v>476</v>
      </c>
      <c r="D53" s="297">
        <v>18112431</v>
      </c>
      <c r="E53" s="299" t="s">
        <v>476</v>
      </c>
      <c r="F53" s="297">
        <v>4016455</v>
      </c>
      <c r="G53" s="299" t="s">
        <v>476</v>
      </c>
      <c r="H53" s="297">
        <v>14097529</v>
      </c>
      <c r="I53" s="299" t="s">
        <v>476</v>
      </c>
      <c r="J53" s="297">
        <v>22392668</v>
      </c>
      <c r="K53" s="299" t="s">
        <v>476</v>
      </c>
      <c r="L53" s="297">
        <v>33521208</v>
      </c>
      <c r="M53" s="299" t="s">
        <v>476</v>
      </c>
      <c r="N53" s="297">
        <v>23310722</v>
      </c>
      <c r="O53" s="299" t="s">
        <v>476</v>
      </c>
      <c r="P53" s="297">
        <v>23365861</v>
      </c>
      <c r="Q53" s="299" t="s">
        <v>476</v>
      </c>
      <c r="R53" s="297">
        <v>32398818</v>
      </c>
      <c r="S53" s="299" t="s">
        <v>476</v>
      </c>
      <c r="T53" s="297">
        <v>-5698</v>
      </c>
      <c r="U53" s="298"/>
      <c r="V53" s="297">
        <v>89091331</v>
      </c>
      <c r="W53" s="299" t="s">
        <v>476</v>
      </c>
    </row>
    <row r="54" spans="1:23" x14ac:dyDescent="0.25">
      <c r="A54" s="296">
        <v>1995</v>
      </c>
      <c r="B54" s="297">
        <v>6936323</v>
      </c>
      <c r="C54" s="299" t="s">
        <v>476</v>
      </c>
      <c r="D54" s="297">
        <v>18518963</v>
      </c>
      <c r="E54" s="299" t="s">
        <v>476</v>
      </c>
      <c r="F54" s="297">
        <v>4100510</v>
      </c>
      <c r="G54" s="299" t="s">
        <v>476</v>
      </c>
      <c r="H54" s="297">
        <v>14690052</v>
      </c>
      <c r="I54" s="299" t="s">
        <v>476</v>
      </c>
      <c r="J54" s="297">
        <v>22719118</v>
      </c>
      <c r="K54" s="299" t="s">
        <v>476</v>
      </c>
      <c r="L54" s="297">
        <v>33970577</v>
      </c>
      <c r="M54" s="299" t="s">
        <v>476</v>
      </c>
      <c r="N54" s="297">
        <v>23791058</v>
      </c>
      <c r="O54" s="299" t="s">
        <v>476</v>
      </c>
      <c r="P54" s="297">
        <v>23846327</v>
      </c>
      <c r="Q54" s="299" t="s">
        <v>476</v>
      </c>
      <c r="R54" s="297">
        <v>33478911</v>
      </c>
      <c r="S54" s="299" t="s">
        <v>476</v>
      </c>
      <c r="T54" s="297">
        <v>3148</v>
      </c>
      <c r="U54" s="298"/>
      <c r="V54" s="297">
        <v>91029067</v>
      </c>
      <c r="W54" s="299" t="s">
        <v>476</v>
      </c>
    </row>
    <row r="55" spans="1:23" x14ac:dyDescent="0.25">
      <c r="A55" s="301">
        <v>1996</v>
      </c>
      <c r="B55" s="302">
        <v>7466351</v>
      </c>
      <c r="C55" s="304" t="s">
        <v>476</v>
      </c>
      <c r="D55" s="302">
        <v>19504218</v>
      </c>
      <c r="E55" s="304" t="s">
        <v>476</v>
      </c>
      <c r="F55" s="302">
        <v>4273407</v>
      </c>
      <c r="G55" s="304" t="s">
        <v>476</v>
      </c>
      <c r="H55" s="302">
        <v>15171991</v>
      </c>
      <c r="I55" s="304" t="s">
        <v>476</v>
      </c>
      <c r="J55" s="302">
        <v>23409844</v>
      </c>
      <c r="K55" s="304" t="s">
        <v>476</v>
      </c>
      <c r="L55" s="302">
        <v>34904146</v>
      </c>
      <c r="M55" s="304" t="s">
        <v>476</v>
      </c>
      <c r="N55" s="302">
        <v>24382614</v>
      </c>
      <c r="O55" s="304" t="s">
        <v>476</v>
      </c>
      <c r="P55" s="302">
        <v>24437357</v>
      </c>
      <c r="Q55" s="304" t="s">
        <v>476</v>
      </c>
      <c r="R55" s="302">
        <v>34485494</v>
      </c>
      <c r="S55" s="304" t="s">
        <v>476</v>
      </c>
      <c r="T55" s="302">
        <v>4340</v>
      </c>
      <c r="U55" s="303"/>
      <c r="V55" s="302">
        <v>94022051</v>
      </c>
      <c r="W55" s="304" t="s">
        <v>476</v>
      </c>
    </row>
    <row r="56" spans="1:23" x14ac:dyDescent="0.25">
      <c r="A56" s="296">
        <v>1997</v>
      </c>
      <c r="B56" s="297">
        <v>7032901</v>
      </c>
      <c r="C56" s="299" t="s">
        <v>476</v>
      </c>
      <c r="D56" s="297">
        <v>18964947</v>
      </c>
      <c r="E56" s="299" t="s">
        <v>476</v>
      </c>
      <c r="F56" s="297">
        <v>4295430</v>
      </c>
      <c r="G56" s="299" t="s">
        <v>476</v>
      </c>
      <c r="H56" s="297">
        <v>15681225</v>
      </c>
      <c r="I56" s="299" t="s">
        <v>476</v>
      </c>
      <c r="J56" s="297">
        <v>23686184</v>
      </c>
      <c r="K56" s="299" t="s">
        <v>476</v>
      </c>
      <c r="L56" s="297">
        <v>35200305</v>
      </c>
      <c r="M56" s="299" t="s">
        <v>476</v>
      </c>
      <c r="N56" s="297">
        <v>24695170</v>
      </c>
      <c r="O56" s="299" t="s">
        <v>476</v>
      </c>
      <c r="P56" s="297">
        <v>24749594</v>
      </c>
      <c r="Q56" s="299" t="s">
        <v>476</v>
      </c>
      <c r="R56" s="297">
        <v>34886386</v>
      </c>
      <c r="S56" s="299" t="s">
        <v>476</v>
      </c>
      <c r="T56" s="297">
        <v>6141</v>
      </c>
      <c r="U56" s="298"/>
      <c r="V56" s="297">
        <v>94602213</v>
      </c>
      <c r="W56" s="299" t="s">
        <v>476</v>
      </c>
    </row>
    <row r="57" spans="1:23" x14ac:dyDescent="0.25">
      <c r="A57" s="296">
        <v>1998</v>
      </c>
      <c r="B57" s="297">
        <v>6413374</v>
      </c>
      <c r="C57" s="299" t="s">
        <v>476</v>
      </c>
      <c r="D57" s="297">
        <v>18954918</v>
      </c>
      <c r="E57" s="299" t="s">
        <v>476</v>
      </c>
      <c r="F57" s="297">
        <v>4004773</v>
      </c>
      <c r="G57" s="299" t="s">
        <v>476</v>
      </c>
      <c r="H57" s="297">
        <v>15967551</v>
      </c>
      <c r="I57" s="299" t="s">
        <v>476</v>
      </c>
      <c r="J57" s="297">
        <v>23176763</v>
      </c>
      <c r="K57" s="299" t="s">
        <v>476</v>
      </c>
      <c r="L57" s="297">
        <v>34842636</v>
      </c>
      <c r="M57" s="299" t="s">
        <v>476</v>
      </c>
      <c r="N57" s="297">
        <v>25201107</v>
      </c>
      <c r="O57" s="299" t="s">
        <v>476</v>
      </c>
      <c r="P57" s="297">
        <v>25256169</v>
      </c>
      <c r="Q57" s="299" t="s">
        <v>476</v>
      </c>
      <c r="R57" s="297">
        <v>36225256</v>
      </c>
      <c r="S57" s="299" t="s">
        <v>476</v>
      </c>
      <c r="T57" s="297">
        <v>-3376</v>
      </c>
      <c r="U57" s="298"/>
      <c r="V57" s="297">
        <v>95017899</v>
      </c>
      <c r="W57" s="299" t="s">
        <v>476</v>
      </c>
    </row>
    <row r="58" spans="1:23" x14ac:dyDescent="0.25">
      <c r="A58" s="301">
        <v>1999</v>
      </c>
      <c r="B58" s="302">
        <v>6775157</v>
      </c>
      <c r="C58" s="304" t="s">
        <v>476</v>
      </c>
      <c r="D58" s="302">
        <v>19556929</v>
      </c>
      <c r="E58" s="304" t="s">
        <v>476</v>
      </c>
      <c r="F58" s="302">
        <v>4053343</v>
      </c>
      <c r="G58" s="304" t="s">
        <v>476</v>
      </c>
      <c r="H58" s="302">
        <v>16376260</v>
      </c>
      <c r="I58" s="304" t="s">
        <v>476</v>
      </c>
      <c r="J58" s="302">
        <v>22950139</v>
      </c>
      <c r="K58" s="304" t="s">
        <v>476</v>
      </c>
      <c r="L58" s="302">
        <v>34763932</v>
      </c>
      <c r="M58" s="304" t="s">
        <v>476</v>
      </c>
      <c r="N58" s="302">
        <v>25891325</v>
      </c>
      <c r="O58" s="304" t="s">
        <v>476</v>
      </c>
      <c r="P58" s="302">
        <v>25948553</v>
      </c>
      <c r="Q58" s="304" t="s">
        <v>476</v>
      </c>
      <c r="R58" s="302">
        <v>36975711</v>
      </c>
      <c r="S58" s="304" t="s">
        <v>476</v>
      </c>
      <c r="T58" s="302">
        <v>6284</v>
      </c>
      <c r="U58" s="304" t="s">
        <v>476</v>
      </c>
      <c r="V58" s="302">
        <v>96651958</v>
      </c>
      <c r="W58" s="304" t="s">
        <v>476</v>
      </c>
    </row>
    <row r="59" spans="1:23" x14ac:dyDescent="0.25">
      <c r="A59" s="296">
        <v>2000</v>
      </c>
      <c r="B59" s="297">
        <v>7159258</v>
      </c>
      <c r="C59" s="299" t="s">
        <v>476</v>
      </c>
      <c r="D59" s="297">
        <v>20424794</v>
      </c>
      <c r="E59" s="299" t="s">
        <v>476</v>
      </c>
      <c r="F59" s="297">
        <v>4278083</v>
      </c>
      <c r="G59" s="299" t="s">
        <v>476</v>
      </c>
      <c r="H59" s="297">
        <v>17175396</v>
      </c>
      <c r="I59" s="299" t="s">
        <v>476</v>
      </c>
      <c r="J59" s="297">
        <v>22824365</v>
      </c>
      <c r="K59" s="299" t="s">
        <v>476</v>
      </c>
      <c r="L59" s="297">
        <v>34663643</v>
      </c>
      <c r="M59" s="299" t="s">
        <v>476</v>
      </c>
      <c r="N59" s="297">
        <v>26488526</v>
      </c>
      <c r="O59" s="299" t="s">
        <v>476</v>
      </c>
      <c r="P59" s="297">
        <v>26548396</v>
      </c>
      <c r="Q59" s="299" t="s">
        <v>476</v>
      </c>
      <c r="R59" s="297">
        <v>38061997</v>
      </c>
      <c r="S59" s="299" t="s">
        <v>476</v>
      </c>
      <c r="T59" s="297">
        <v>2306</v>
      </c>
      <c r="U59" s="298"/>
      <c r="V59" s="297">
        <v>98814535</v>
      </c>
      <c r="W59" s="299" t="s">
        <v>476</v>
      </c>
    </row>
    <row r="60" spans="1:23" x14ac:dyDescent="0.25">
      <c r="A60" s="296">
        <v>2001</v>
      </c>
      <c r="B60" s="297">
        <v>6868189</v>
      </c>
      <c r="C60" s="299" t="s">
        <v>476</v>
      </c>
      <c r="D60" s="297">
        <v>20042076</v>
      </c>
      <c r="E60" s="299" t="s">
        <v>476</v>
      </c>
      <c r="F60" s="297">
        <v>4084326</v>
      </c>
      <c r="G60" s="299" t="s">
        <v>476</v>
      </c>
      <c r="H60" s="297">
        <v>17136641</v>
      </c>
      <c r="I60" s="299" t="s">
        <v>476</v>
      </c>
      <c r="J60" s="297">
        <v>21793850</v>
      </c>
      <c r="K60" s="299" t="s">
        <v>476</v>
      </c>
      <c r="L60" s="297">
        <v>32720237</v>
      </c>
      <c r="M60" s="299" t="s">
        <v>476</v>
      </c>
      <c r="N60" s="297">
        <v>26212522</v>
      </c>
      <c r="O60" s="299" t="s">
        <v>476</v>
      </c>
      <c r="P60" s="297">
        <v>26275281</v>
      </c>
      <c r="Q60" s="299" t="s">
        <v>476</v>
      </c>
      <c r="R60" s="297">
        <v>37215347</v>
      </c>
      <c r="S60" s="299" t="s">
        <v>476</v>
      </c>
      <c r="T60" s="297">
        <v>-6079</v>
      </c>
      <c r="U60" s="298"/>
      <c r="V60" s="297">
        <v>96168155</v>
      </c>
      <c r="W60" s="299" t="s">
        <v>476</v>
      </c>
    </row>
    <row r="61" spans="1:23" x14ac:dyDescent="0.25">
      <c r="A61" s="301">
        <v>2002</v>
      </c>
      <c r="B61" s="302">
        <v>6931205</v>
      </c>
      <c r="C61" s="304" t="s">
        <v>476</v>
      </c>
      <c r="D61" s="302">
        <v>20810265</v>
      </c>
      <c r="E61" s="304" t="s">
        <v>476</v>
      </c>
      <c r="F61" s="302">
        <v>4144197</v>
      </c>
      <c r="G61" s="304" t="s">
        <v>476</v>
      </c>
      <c r="H61" s="302">
        <v>17357940</v>
      </c>
      <c r="I61" s="304" t="s">
        <v>476</v>
      </c>
      <c r="J61" s="302">
        <v>21812971</v>
      </c>
      <c r="K61" s="304" t="s">
        <v>476</v>
      </c>
      <c r="L61" s="302">
        <v>32675906</v>
      </c>
      <c r="M61" s="304" t="s">
        <v>476</v>
      </c>
      <c r="N61" s="302">
        <v>26783999</v>
      </c>
      <c r="O61" s="304" t="s">
        <v>476</v>
      </c>
      <c r="P61" s="302">
        <v>26844522</v>
      </c>
      <c r="Q61" s="304" t="s">
        <v>476</v>
      </c>
      <c r="R61" s="302">
        <v>38016263</v>
      </c>
      <c r="S61" s="304" t="s">
        <v>476</v>
      </c>
      <c r="T61" s="302">
        <v>4822</v>
      </c>
      <c r="U61" s="303"/>
      <c r="V61" s="302">
        <v>97693456</v>
      </c>
      <c r="W61" s="304" t="s">
        <v>476</v>
      </c>
    </row>
    <row r="62" spans="1:23" x14ac:dyDescent="0.25">
      <c r="A62" s="296">
        <v>2003</v>
      </c>
      <c r="B62" s="297">
        <v>7210551</v>
      </c>
      <c r="C62" s="299" t="s">
        <v>476</v>
      </c>
      <c r="D62" s="297">
        <v>21109915</v>
      </c>
      <c r="E62" s="299" t="s">
        <v>476</v>
      </c>
      <c r="F62" s="297">
        <v>4283303</v>
      </c>
      <c r="G62" s="299" t="s">
        <v>476</v>
      </c>
      <c r="H62" s="297">
        <v>17342748</v>
      </c>
      <c r="I62" s="299" t="s">
        <v>476</v>
      </c>
      <c r="J62" s="297">
        <v>21502888</v>
      </c>
      <c r="K62" s="299" t="s">
        <v>476</v>
      </c>
      <c r="L62" s="297">
        <v>32532110</v>
      </c>
      <c r="M62" s="299" t="s">
        <v>476</v>
      </c>
      <c r="N62" s="297">
        <v>26919866</v>
      </c>
      <c r="O62" s="299" t="s">
        <v>476</v>
      </c>
      <c r="P62" s="297">
        <v>26994054</v>
      </c>
      <c r="Q62" s="299" t="s">
        <v>476</v>
      </c>
      <c r="R62" s="297">
        <v>38062218</v>
      </c>
      <c r="S62" s="299" t="s">
        <v>476</v>
      </c>
      <c r="T62" s="297">
        <v>-1172</v>
      </c>
      <c r="U62" s="298"/>
      <c r="V62" s="297">
        <v>97977654</v>
      </c>
      <c r="W62" s="299" t="s">
        <v>476</v>
      </c>
    </row>
    <row r="63" spans="1:23" x14ac:dyDescent="0.25">
      <c r="A63" s="296">
        <v>2004</v>
      </c>
      <c r="B63" s="297">
        <v>6993317</v>
      </c>
      <c r="C63" s="299" t="s">
        <v>476</v>
      </c>
      <c r="D63" s="297">
        <v>21092623</v>
      </c>
      <c r="E63" s="299" t="s">
        <v>476</v>
      </c>
      <c r="F63" s="297">
        <v>4231723</v>
      </c>
      <c r="G63" s="299" t="s">
        <v>476</v>
      </c>
      <c r="H63" s="297">
        <v>17659264</v>
      </c>
      <c r="I63" s="299" t="s">
        <v>476</v>
      </c>
      <c r="J63" s="297">
        <v>22398159</v>
      </c>
      <c r="K63" s="299" t="s">
        <v>476</v>
      </c>
      <c r="L63" s="297">
        <v>33505882</v>
      </c>
      <c r="M63" s="299" t="s">
        <v>476</v>
      </c>
      <c r="N63" s="297">
        <v>27816636</v>
      </c>
      <c r="O63" s="299" t="s">
        <v>476</v>
      </c>
      <c r="P63" s="297">
        <v>27895467</v>
      </c>
      <c r="Q63" s="299" t="s">
        <v>476</v>
      </c>
      <c r="R63" s="297">
        <v>38713400</v>
      </c>
      <c r="S63" s="299" t="s">
        <v>476</v>
      </c>
      <c r="T63" s="297">
        <v>-5519</v>
      </c>
      <c r="U63" s="298"/>
      <c r="V63" s="297">
        <v>100147716</v>
      </c>
      <c r="W63" s="299" t="s">
        <v>476</v>
      </c>
    </row>
    <row r="64" spans="1:23" x14ac:dyDescent="0.25">
      <c r="A64" s="301">
        <v>2005</v>
      </c>
      <c r="B64" s="302">
        <v>6909468</v>
      </c>
      <c r="C64" s="304" t="s">
        <v>476</v>
      </c>
      <c r="D64" s="302">
        <v>21626073</v>
      </c>
      <c r="E64" s="304" t="s">
        <v>476</v>
      </c>
      <c r="F64" s="302">
        <v>4050879</v>
      </c>
      <c r="G64" s="304" t="s">
        <v>476</v>
      </c>
      <c r="H64" s="302">
        <v>17856396</v>
      </c>
      <c r="I64" s="304" t="s">
        <v>476</v>
      </c>
      <c r="J64" s="302">
        <v>21407326</v>
      </c>
      <c r="K64" s="304" t="s">
        <v>476</v>
      </c>
      <c r="L64" s="302">
        <v>32441918</v>
      </c>
      <c r="M64" s="304" t="s">
        <v>476</v>
      </c>
      <c r="N64" s="302">
        <v>28271726</v>
      </c>
      <c r="O64" s="304" t="s">
        <v>476</v>
      </c>
      <c r="P64" s="302">
        <v>28352998</v>
      </c>
      <c r="Q64" s="304" t="s">
        <v>476</v>
      </c>
      <c r="R64" s="302">
        <v>39637987</v>
      </c>
      <c r="S64" s="304" t="s">
        <v>476</v>
      </c>
      <c r="T64" s="305">
        <v>-175</v>
      </c>
      <c r="U64" s="303"/>
      <c r="V64" s="302">
        <v>100277210</v>
      </c>
      <c r="W64" s="304" t="s">
        <v>476</v>
      </c>
    </row>
    <row r="65" spans="1:23" x14ac:dyDescent="0.25">
      <c r="A65" s="296">
        <v>2006</v>
      </c>
      <c r="B65" s="297">
        <v>6177976</v>
      </c>
      <c r="C65" s="299" t="s">
        <v>476</v>
      </c>
      <c r="D65" s="297">
        <v>20698278</v>
      </c>
      <c r="E65" s="299" t="s">
        <v>476</v>
      </c>
      <c r="F65" s="297">
        <v>3746228</v>
      </c>
      <c r="G65" s="299" t="s">
        <v>476</v>
      </c>
      <c r="H65" s="297">
        <v>17710262</v>
      </c>
      <c r="I65" s="299" t="s">
        <v>476</v>
      </c>
      <c r="J65" s="297">
        <v>21521174</v>
      </c>
      <c r="K65" s="299" t="s">
        <v>476</v>
      </c>
      <c r="L65" s="297">
        <v>32386234</v>
      </c>
      <c r="M65" s="299" t="s">
        <v>476</v>
      </c>
      <c r="N65" s="297">
        <v>28750793</v>
      </c>
      <c r="O65" s="299" t="s">
        <v>476</v>
      </c>
      <c r="P65" s="297">
        <v>28829840</v>
      </c>
      <c r="Q65" s="299" t="s">
        <v>476</v>
      </c>
      <c r="R65" s="297">
        <v>39428442</v>
      </c>
      <c r="S65" s="299" t="s">
        <v>476</v>
      </c>
      <c r="T65" s="300">
        <v>-385</v>
      </c>
      <c r="U65" s="298"/>
      <c r="V65" s="297">
        <v>99624228</v>
      </c>
      <c r="W65" s="299" t="s">
        <v>476</v>
      </c>
    </row>
    <row r="66" spans="1:23" x14ac:dyDescent="0.25">
      <c r="A66" s="296">
        <v>2007</v>
      </c>
      <c r="B66" s="297">
        <v>6632602</v>
      </c>
      <c r="C66" s="299" t="s">
        <v>476</v>
      </c>
      <c r="D66" s="297">
        <v>21565031</v>
      </c>
      <c r="E66" s="299" t="s">
        <v>476</v>
      </c>
      <c r="F66" s="297">
        <v>3931030</v>
      </c>
      <c r="G66" s="299" t="s">
        <v>476</v>
      </c>
      <c r="H66" s="297">
        <v>18263629</v>
      </c>
      <c r="I66" s="299" t="s">
        <v>476</v>
      </c>
      <c r="J66" s="297">
        <v>21395112</v>
      </c>
      <c r="K66" s="299" t="s">
        <v>476</v>
      </c>
      <c r="L66" s="297">
        <v>32419085</v>
      </c>
      <c r="M66" s="299" t="s">
        <v>476</v>
      </c>
      <c r="N66" s="297">
        <v>29031063</v>
      </c>
      <c r="O66" s="299" t="s">
        <v>476</v>
      </c>
      <c r="P66" s="297">
        <v>29118718</v>
      </c>
      <c r="Q66" s="299" t="s">
        <v>476</v>
      </c>
      <c r="R66" s="297">
        <v>40376655</v>
      </c>
      <c r="S66" s="299" t="s">
        <v>476</v>
      </c>
      <c r="T66" s="297">
        <v>-3257</v>
      </c>
      <c r="U66" s="298"/>
      <c r="V66" s="297">
        <v>101363205</v>
      </c>
      <c r="W66" s="299" t="s">
        <v>476</v>
      </c>
    </row>
    <row r="67" spans="1:23" x14ac:dyDescent="0.25">
      <c r="A67" s="301">
        <v>2008</v>
      </c>
      <c r="B67" s="302">
        <v>6817234</v>
      </c>
      <c r="C67" s="304" t="s">
        <v>476</v>
      </c>
      <c r="D67" s="302">
        <v>21596245</v>
      </c>
      <c r="E67" s="304" t="s">
        <v>476</v>
      </c>
      <c r="F67" s="302">
        <v>4073061</v>
      </c>
      <c r="G67" s="304" t="s">
        <v>476</v>
      </c>
      <c r="H67" s="302">
        <v>18380850</v>
      </c>
      <c r="I67" s="304" t="s">
        <v>476</v>
      </c>
      <c r="J67" s="302">
        <v>20474463</v>
      </c>
      <c r="K67" s="304" t="s">
        <v>476</v>
      </c>
      <c r="L67" s="302">
        <v>31283639</v>
      </c>
      <c r="M67" s="304" t="s">
        <v>476</v>
      </c>
      <c r="N67" s="302">
        <v>27925373</v>
      </c>
      <c r="O67" s="304" t="s">
        <v>476</v>
      </c>
      <c r="P67" s="302">
        <v>28007833</v>
      </c>
      <c r="Q67" s="304" t="s">
        <v>476</v>
      </c>
      <c r="R67" s="302">
        <v>39978436</v>
      </c>
      <c r="S67" s="304" t="s">
        <v>476</v>
      </c>
      <c r="T67" s="305">
        <v>-76</v>
      </c>
      <c r="U67" s="304" t="s">
        <v>476</v>
      </c>
      <c r="V67" s="302">
        <v>99268491</v>
      </c>
      <c r="W67" s="304" t="s">
        <v>476</v>
      </c>
    </row>
    <row r="68" spans="1:23" x14ac:dyDescent="0.25">
      <c r="A68" s="296">
        <v>2009</v>
      </c>
      <c r="B68" s="297">
        <v>6618673</v>
      </c>
      <c r="C68" s="299" t="s">
        <v>476</v>
      </c>
      <c r="D68" s="297">
        <v>21063265</v>
      </c>
      <c r="E68" s="299" t="s">
        <v>476</v>
      </c>
      <c r="F68" s="297">
        <v>4061378</v>
      </c>
      <c r="G68" s="299" t="s">
        <v>476</v>
      </c>
      <c r="H68" s="297">
        <v>17899311</v>
      </c>
      <c r="I68" s="299" t="s">
        <v>476</v>
      </c>
      <c r="J68" s="297">
        <v>18801132</v>
      </c>
      <c r="K68" s="299" t="s">
        <v>476</v>
      </c>
      <c r="L68" s="297">
        <v>28513352</v>
      </c>
      <c r="M68" s="299" t="s">
        <v>476</v>
      </c>
      <c r="N68" s="297">
        <v>26916048</v>
      </c>
      <c r="O68" s="299" t="s">
        <v>476</v>
      </c>
      <c r="P68" s="297">
        <v>26998415</v>
      </c>
      <c r="Q68" s="299" t="s">
        <v>476</v>
      </c>
      <c r="R68" s="297">
        <v>38077111</v>
      </c>
      <c r="S68" s="299" t="s">
        <v>476</v>
      </c>
      <c r="T68" s="300">
        <v>392</v>
      </c>
      <c r="U68" s="299" t="s">
        <v>476</v>
      </c>
      <c r="V68" s="297">
        <v>94474734</v>
      </c>
      <c r="W68" s="299" t="s">
        <v>476</v>
      </c>
    </row>
    <row r="69" spans="1:23" x14ac:dyDescent="0.25">
      <c r="A69" s="296" t="s">
        <v>862</v>
      </c>
      <c r="B69" s="297">
        <v>6841442</v>
      </c>
      <c r="C69" s="298"/>
      <c r="D69" s="297">
        <v>22153450</v>
      </c>
      <c r="E69" s="298"/>
      <c r="F69" s="297">
        <v>4174847</v>
      </c>
      <c r="G69" s="298"/>
      <c r="H69" s="297">
        <v>18205163</v>
      </c>
      <c r="I69" s="298"/>
      <c r="J69" s="297">
        <v>19983910</v>
      </c>
      <c r="K69" s="298"/>
      <c r="L69" s="297">
        <v>30139067</v>
      </c>
      <c r="M69" s="298"/>
      <c r="N69" s="297">
        <v>27425194</v>
      </c>
      <c r="O69" s="298"/>
      <c r="P69" s="297">
        <v>27506882</v>
      </c>
      <c r="Q69" s="298"/>
      <c r="R69" s="297">
        <v>39579170</v>
      </c>
      <c r="S69" s="298"/>
      <c r="T69" s="297">
        <v>-1642</v>
      </c>
      <c r="U69" s="298"/>
      <c r="V69" s="297">
        <v>98002920</v>
      </c>
      <c r="W69" s="298"/>
    </row>
    <row r="70" spans="1:23" x14ac:dyDescent="0.25">
      <c r="A70" s="588" t="s">
        <v>947</v>
      </c>
      <c r="B70" s="589"/>
      <c r="C70" s="589"/>
      <c r="D70" s="589"/>
      <c r="E70" s="589"/>
      <c r="F70" s="589"/>
      <c r="G70" s="589"/>
      <c r="H70" s="589"/>
      <c r="I70" s="589"/>
      <c r="J70" s="589"/>
      <c r="K70" s="589"/>
      <c r="L70" s="589" t="s">
        <v>948</v>
      </c>
      <c r="M70" s="589"/>
      <c r="N70" s="589"/>
      <c r="O70" s="589"/>
      <c r="P70" s="589"/>
      <c r="Q70" s="589"/>
      <c r="R70" s="589"/>
      <c r="S70" s="589"/>
      <c r="T70" s="589"/>
      <c r="U70" s="589"/>
      <c r="V70" s="589"/>
      <c r="W70" s="590"/>
    </row>
    <row r="71" spans="1:23" x14ac:dyDescent="0.25">
      <c r="A71" s="573" t="s">
        <v>949</v>
      </c>
      <c r="B71" s="574"/>
      <c r="C71" s="574"/>
      <c r="D71" s="574"/>
      <c r="E71" s="574"/>
      <c r="F71" s="574"/>
      <c r="G71" s="574"/>
      <c r="H71" s="574"/>
      <c r="I71" s="574"/>
      <c r="J71" s="574"/>
      <c r="K71" s="574"/>
      <c r="L71" s="567" t="s">
        <v>950</v>
      </c>
      <c r="M71" s="567"/>
      <c r="N71" s="567"/>
      <c r="O71" s="567"/>
      <c r="P71" s="567"/>
      <c r="Q71" s="567"/>
      <c r="R71" s="567"/>
      <c r="S71" s="567"/>
      <c r="T71" s="567"/>
      <c r="U71" s="567"/>
      <c r="V71" s="567"/>
      <c r="W71" s="568"/>
    </row>
    <row r="72" spans="1:23" x14ac:dyDescent="0.25">
      <c r="A72" s="573"/>
      <c r="B72" s="574"/>
      <c r="C72" s="574"/>
      <c r="D72" s="574"/>
      <c r="E72" s="574"/>
      <c r="F72" s="574"/>
      <c r="G72" s="574"/>
      <c r="H72" s="574"/>
      <c r="I72" s="574"/>
      <c r="J72" s="574"/>
      <c r="K72" s="574"/>
      <c r="L72" s="567" t="s">
        <v>951</v>
      </c>
      <c r="M72" s="567"/>
      <c r="N72" s="567"/>
      <c r="O72" s="567"/>
      <c r="P72" s="567"/>
      <c r="Q72" s="567"/>
      <c r="R72" s="567"/>
      <c r="S72" s="567"/>
      <c r="T72" s="567"/>
      <c r="U72" s="567"/>
      <c r="V72" s="567"/>
      <c r="W72" s="568"/>
    </row>
    <row r="73" spans="1:23" x14ac:dyDescent="0.25">
      <c r="A73" s="565" t="s">
        <v>952</v>
      </c>
      <c r="B73" s="566"/>
      <c r="C73" s="566"/>
      <c r="D73" s="566"/>
      <c r="E73" s="566"/>
      <c r="F73" s="566"/>
      <c r="G73" s="566"/>
      <c r="H73" s="566"/>
      <c r="I73" s="566"/>
      <c r="J73" s="566"/>
      <c r="K73" s="566"/>
      <c r="L73" s="581" t="s">
        <v>953</v>
      </c>
      <c r="M73" s="581"/>
      <c r="N73" s="581"/>
      <c r="O73" s="581"/>
      <c r="P73" s="581"/>
      <c r="Q73" s="581"/>
      <c r="R73" s="581"/>
      <c r="S73" s="581"/>
      <c r="T73" s="581"/>
      <c r="U73" s="581"/>
      <c r="V73" s="581"/>
      <c r="W73" s="582"/>
    </row>
    <row r="74" spans="1:23" x14ac:dyDescent="0.25">
      <c r="A74" s="573" t="s">
        <v>954</v>
      </c>
      <c r="B74" s="574"/>
      <c r="C74" s="574"/>
      <c r="D74" s="574"/>
      <c r="E74" s="574"/>
      <c r="F74" s="574"/>
      <c r="G74" s="574"/>
      <c r="H74" s="574"/>
      <c r="I74" s="574"/>
      <c r="J74" s="574"/>
      <c r="K74" s="574"/>
      <c r="L74" s="581"/>
      <c r="M74" s="581"/>
      <c r="N74" s="581"/>
      <c r="O74" s="581"/>
      <c r="P74" s="581"/>
      <c r="Q74" s="581"/>
      <c r="R74" s="581"/>
      <c r="S74" s="581"/>
      <c r="T74" s="581"/>
      <c r="U74" s="581"/>
      <c r="V74" s="581"/>
      <c r="W74" s="582"/>
    </row>
    <row r="75" spans="1:23" x14ac:dyDescent="0.25">
      <c r="A75" s="565" t="s">
        <v>955</v>
      </c>
      <c r="B75" s="566"/>
      <c r="C75" s="566"/>
      <c r="D75" s="566"/>
      <c r="E75" s="566"/>
      <c r="F75" s="566"/>
      <c r="G75" s="566"/>
      <c r="H75" s="566"/>
      <c r="I75" s="566"/>
      <c r="J75" s="566"/>
      <c r="K75" s="566"/>
      <c r="L75" s="567" t="s">
        <v>956</v>
      </c>
      <c r="M75" s="567"/>
      <c r="N75" s="567"/>
      <c r="O75" s="567"/>
      <c r="P75" s="567"/>
      <c r="Q75" s="567"/>
      <c r="R75" s="567"/>
      <c r="S75" s="567"/>
      <c r="T75" s="567"/>
      <c r="U75" s="567"/>
      <c r="V75" s="567"/>
      <c r="W75" s="568"/>
    </row>
    <row r="76" spans="1:23" x14ac:dyDescent="0.25">
      <c r="A76" s="573" t="s">
        <v>957</v>
      </c>
      <c r="B76" s="574"/>
      <c r="C76" s="574"/>
      <c r="D76" s="574"/>
      <c r="E76" s="574"/>
      <c r="F76" s="574"/>
      <c r="G76" s="574"/>
      <c r="H76" s="574"/>
      <c r="I76" s="574"/>
      <c r="J76" s="574"/>
      <c r="K76" s="574"/>
      <c r="L76" s="567"/>
      <c r="M76" s="567"/>
      <c r="N76" s="567"/>
      <c r="O76" s="567"/>
      <c r="P76" s="567"/>
      <c r="Q76" s="567"/>
      <c r="R76" s="567"/>
      <c r="S76" s="567"/>
      <c r="T76" s="567"/>
      <c r="U76" s="567"/>
      <c r="V76" s="567"/>
      <c r="W76" s="568"/>
    </row>
    <row r="77" spans="1:23" x14ac:dyDescent="0.25">
      <c r="A77" s="565" t="s">
        <v>958</v>
      </c>
      <c r="B77" s="566"/>
      <c r="C77" s="566"/>
      <c r="D77" s="566"/>
      <c r="E77" s="566"/>
      <c r="F77" s="566"/>
      <c r="G77" s="566"/>
      <c r="H77" s="566"/>
      <c r="I77" s="566"/>
      <c r="J77" s="566"/>
      <c r="K77" s="566"/>
      <c r="L77" s="567" t="s">
        <v>959</v>
      </c>
      <c r="M77" s="567"/>
      <c r="N77" s="567"/>
      <c r="O77" s="567"/>
      <c r="P77" s="567"/>
      <c r="Q77" s="567"/>
      <c r="R77" s="567"/>
      <c r="S77" s="567"/>
      <c r="T77" s="567"/>
      <c r="U77" s="567"/>
      <c r="V77" s="567"/>
      <c r="W77" s="568"/>
    </row>
    <row r="78" spans="1:23" x14ac:dyDescent="0.25">
      <c r="A78" s="573" t="s">
        <v>90</v>
      </c>
      <c r="B78" s="574"/>
      <c r="C78" s="574"/>
      <c r="D78" s="574"/>
      <c r="E78" s="574"/>
      <c r="F78" s="574"/>
      <c r="G78" s="574"/>
      <c r="H78" s="574"/>
      <c r="I78" s="574"/>
      <c r="J78" s="574"/>
      <c r="K78" s="574"/>
      <c r="L78" s="579" t="s">
        <v>960</v>
      </c>
      <c r="M78" s="579"/>
      <c r="N78" s="579"/>
      <c r="O78" s="579"/>
      <c r="P78" s="579"/>
      <c r="Q78" s="579"/>
      <c r="R78" s="579"/>
      <c r="S78" s="579"/>
      <c r="T78" s="579"/>
      <c r="U78" s="579"/>
      <c r="V78" s="579"/>
      <c r="W78" s="580"/>
    </row>
    <row r="79" spans="1:23" x14ac:dyDescent="0.25">
      <c r="A79" s="565" t="s">
        <v>961</v>
      </c>
      <c r="B79" s="566"/>
      <c r="C79" s="566"/>
      <c r="D79" s="566"/>
      <c r="E79" s="566"/>
      <c r="F79" s="566"/>
      <c r="G79" s="566"/>
      <c r="H79" s="566"/>
      <c r="I79" s="566"/>
      <c r="J79" s="566"/>
      <c r="K79" s="566"/>
      <c r="L79" s="567" t="s">
        <v>962</v>
      </c>
      <c r="M79" s="567"/>
      <c r="N79" s="567"/>
      <c r="O79" s="567"/>
      <c r="P79" s="567"/>
      <c r="Q79" s="567"/>
      <c r="R79" s="567"/>
      <c r="S79" s="567"/>
      <c r="T79" s="567"/>
      <c r="U79" s="567"/>
      <c r="V79" s="567"/>
      <c r="W79" s="568"/>
    </row>
    <row r="80" spans="1:23" x14ac:dyDescent="0.25">
      <c r="A80" s="565" t="s">
        <v>963</v>
      </c>
      <c r="B80" s="566"/>
      <c r="C80" s="566"/>
      <c r="D80" s="566"/>
      <c r="E80" s="566"/>
      <c r="F80" s="566"/>
      <c r="G80" s="566"/>
      <c r="H80" s="566"/>
      <c r="I80" s="566"/>
      <c r="J80" s="566"/>
      <c r="K80" s="566"/>
      <c r="L80" s="569"/>
      <c r="M80" s="569"/>
      <c r="N80" s="569"/>
      <c r="O80" s="569"/>
      <c r="P80" s="569"/>
      <c r="Q80" s="569"/>
      <c r="R80" s="569"/>
      <c r="S80" s="569"/>
      <c r="T80" s="569"/>
      <c r="U80" s="569"/>
      <c r="V80" s="569"/>
      <c r="W80" s="570"/>
    </row>
    <row r="81" spans="1:23" x14ac:dyDescent="0.25">
      <c r="A81" s="573" t="s">
        <v>964</v>
      </c>
      <c r="B81" s="574"/>
      <c r="C81" s="574"/>
      <c r="D81" s="574"/>
      <c r="E81" s="574"/>
      <c r="F81" s="574"/>
      <c r="G81" s="574"/>
      <c r="H81" s="574"/>
      <c r="I81" s="574"/>
      <c r="J81" s="574"/>
      <c r="K81" s="574"/>
      <c r="L81" s="569"/>
      <c r="M81" s="569"/>
      <c r="N81" s="569"/>
      <c r="O81" s="569"/>
      <c r="P81" s="569"/>
      <c r="Q81" s="569"/>
      <c r="R81" s="569"/>
      <c r="S81" s="569"/>
      <c r="T81" s="569"/>
      <c r="U81" s="569"/>
      <c r="V81" s="569"/>
      <c r="W81" s="570"/>
    </row>
    <row r="82" spans="1:23" x14ac:dyDescent="0.25">
      <c r="A82" s="575" t="s">
        <v>67</v>
      </c>
      <c r="B82" s="576"/>
      <c r="C82" s="576"/>
      <c r="D82" s="576"/>
      <c r="E82" s="576"/>
      <c r="F82" s="576"/>
      <c r="G82" s="576"/>
      <c r="H82" s="576"/>
      <c r="I82" s="576"/>
      <c r="J82" s="576"/>
      <c r="K82" s="576"/>
      <c r="L82" s="571"/>
      <c r="M82" s="571"/>
      <c r="N82" s="571"/>
      <c r="O82" s="571"/>
      <c r="P82" s="571"/>
      <c r="Q82" s="571"/>
      <c r="R82" s="571"/>
      <c r="S82" s="571"/>
      <c r="T82" s="571"/>
      <c r="U82" s="571"/>
      <c r="V82" s="571"/>
      <c r="W82" s="572"/>
    </row>
  </sheetData>
  <mergeCells count="53">
    <mergeCell ref="A1:W1"/>
    <mergeCell ref="A2:W2"/>
    <mergeCell ref="A3:A7"/>
    <mergeCell ref="B3:Q5"/>
    <mergeCell ref="R3:S3"/>
    <mergeCell ref="T3:U3"/>
    <mergeCell ref="V3:W3"/>
    <mergeCell ref="R4:S4"/>
    <mergeCell ref="T4:U4"/>
    <mergeCell ref="V4:W4"/>
    <mergeCell ref="R5:S5"/>
    <mergeCell ref="T5:U5"/>
    <mergeCell ref="V5:W5"/>
    <mergeCell ref="B6:E6"/>
    <mergeCell ref="F6:I6"/>
    <mergeCell ref="J6:M6"/>
    <mergeCell ref="N6:Q6"/>
    <mergeCell ref="R6:S6"/>
    <mergeCell ref="T6:U6"/>
    <mergeCell ref="V6:W6"/>
    <mergeCell ref="A70:K70"/>
    <mergeCell ref="L70:W70"/>
    <mergeCell ref="B7:C7"/>
    <mergeCell ref="D7:E7"/>
    <mergeCell ref="F7:G7"/>
    <mergeCell ref="H7:I7"/>
    <mergeCell ref="J7:K7"/>
    <mergeCell ref="L7:M7"/>
    <mergeCell ref="N7:O7"/>
    <mergeCell ref="P7:Q7"/>
    <mergeCell ref="R7:S7"/>
    <mergeCell ref="T7:U7"/>
    <mergeCell ref="V7:W7"/>
    <mergeCell ref="A78:K78"/>
    <mergeCell ref="L78:W78"/>
    <mergeCell ref="A71:K71"/>
    <mergeCell ref="L71:W71"/>
    <mergeCell ref="A72:K72"/>
    <mergeCell ref="L72:W72"/>
    <mergeCell ref="A73:K73"/>
    <mergeCell ref="L73:W74"/>
    <mergeCell ref="A74:K74"/>
    <mergeCell ref="A75:K75"/>
    <mergeCell ref="L75:W76"/>
    <mergeCell ref="A76:K76"/>
    <mergeCell ref="A77:K77"/>
    <mergeCell ref="L77:W77"/>
    <mergeCell ref="A79:K79"/>
    <mergeCell ref="L79:W79"/>
    <mergeCell ref="A80:K80"/>
    <mergeCell ref="L80:W82"/>
    <mergeCell ref="A81:K81"/>
    <mergeCell ref="A82:K82"/>
  </mergeCells>
  <pageMargins left="0.75" right="0.75" top="1" bottom="1" header="0.5" footer="0.5"/>
  <pageSetup scale="78" fitToHeight="2"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W84"/>
  <sheetViews>
    <sheetView showGridLines="0" workbookViewId="0">
      <selection activeCell="R9" sqref="R9"/>
    </sheetView>
  </sheetViews>
  <sheetFormatPr defaultColWidth="9.140625" defaultRowHeight="15" x14ac:dyDescent="0.25"/>
  <cols>
    <col min="1" max="1" width="5" style="294" customWidth="1"/>
    <col min="2" max="2" width="7" style="294" customWidth="1"/>
    <col min="3" max="3" width="2.42578125" style="294" customWidth="1"/>
    <col min="4" max="4" width="8.5703125" style="294" customWidth="1"/>
    <col min="5" max="5" width="2.85546875" style="294" customWidth="1"/>
    <col min="6" max="6" width="7.7109375" style="294" customWidth="1"/>
    <col min="7" max="7" width="2.5703125" style="294" customWidth="1"/>
    <col min="8" max="8" width="7.28515625" style="294" customWidth="1"/>
    <col min="9" max="9" width="2.42578125" style="294" customWidth="1"/>
    <col min="10" max="10" width="11.7109375" style="294" customWidth="1"/>
    <col min="11" max="11" width="6.28515625" style="294" customWidth="1"/>
    <col min="12" max="12" width="3" style="294" customWidth="1"/>
    <col min="13" max="13" width="9.7109375" style="294" customWidth="1"/>
    <col min="14" max="14" width="7.140625" style="294" customWidth="1"/>
    <col min="15" max="15" width="2.5703125" style="294" customWidth="1"/>
    <col min="16" max="16" width="7.42578125" style="294" customWidth="1"/>
    <col min="17" max="17" width="2.5703125" style="294" customWidth="1"/>
    <col min="18" max="18" width="7.42578125" style="294" customWidth="1"/>
    <col min="19" max="19" width="2.5703125" style="294" customWidth="1"/>
    <col min="20" max="20" width="7.85546875" style="294" customWidth="1"/>
    <col min="21" max="21" width="2.5703125" style="294" customWidth="1"/>
    <col min="22" max="22" width="8.28515625" style="294" customWidth="1"/>
    <col min="23" max="23" width="2.5703125" style="294" customWidth="1"/>
    <col min="24" max="16384" width="9.140625" style="294"/>
  </cols>
  <sheetData>
    <row r="1" spans="1:23" ht="15.75" customHeight="1" x14ac:dyDescent="0.25">
      <c r="A1" s="591" t="s">
        <v>856</v>
      </c>
      <c r="B1" s="592"/>
      <c r="C1" s="592"/>
      <c r="D1" s="592"/>
      <c r="E1" s="592"/>
      <c r="F1" s="592"/>
      <c r="G1" s="592"/>
      <c r="H1" s="592"/>
      <c r="I1" s="592"/>
      <c r="J1" s="592"/>
      <c r="K1" s="592"/>
      <c r="L1" s="592"/>
      <c r="M1" s="592"/>
      <c r="N1" s="592"/>
      <c r="O1" s="592"/>
      <c r="P1" s="592"/>
      <c r="Q1" s="592"/>
      <c r="R1" s="592"/>
      <c r="S1" s="592"/>
      <c r="T1" s="592"/>
      <c r="U1" s="592"/>
      <c r="V1" s="592"/>
      <c r="W1" s="593"/>
    </row>
    <row r="2" spans="1:23" x14ac:dyDescent="0.25">
      <c r="A2" s="594" t="s">
        <v>63</v>
      </c>
      <c r="B2" s="595"/>
      <c r="C2" s="595"/>
      <c r="D2" s="595"/>
      <c r="E2" s="595"/>
      <c r="F2" s="595"/>
      <c r="G2" s="595"/>
      <c r="H2" s="595"/>
      <c r="I2" s="595"/>
      <c r="J2" s="595"/>
      <c r="K2" s="595"/>
      <c r="L2" s="595"/>
      <c r="M2" s="595"/>
      <c r="N2" s="595"/>
      <c r="O2" s="595"/>
      <c r="P2" s="595"/>
      <c r="Q2" s="595"/>
      <c r="R2" s="595"/>
      <c r="S2" s="595"/>
      <c r="T2" s="595"/>
      <c r="U2" s="595"/>
      <c r="V2" s="595"/>
      <c r="W2" s="596"/>
    </row>
    <row r="3" spans="1:23" x14ac:dyDescent="0.25">
      <c r="A3" s="597" t="s">
        <v>284</v>
      </c>
      <c r="B3" s="600" t="s">
        <v>556</v>
      </c>
      <c r="C3" s="601"/>
      <c r="D3" s="601"/>
      <c r="E3" s="601"/>
      <c r="F3" s="601"/>
      <c r="G3" s="601"/>
      <c r="H3" s="601"/>
      <c r="I3" s="601"/>
      <c r="J3" s="601"/>
      <c r="K3" s="601"/>
      <c r="L3" s="601"/>
      <c r="M3" s="601"/>
      <c r="N3" s="601"/>
      <c r="O3" s="601"/>
      <c r="P3" s="601"/>
      <c r="Q3" s="602"/>
      <c r="R3" s="605"/>
      <c r="S3" s="606"/>
      <c r="T3" s="605"/>
      <c r="U3" s="606"/>
      <c r="V3" s="600" t="s">
        <v>107</v>
      </c>
      <c r="W3" s="602"/>
    </row>
    <row r="4" spans="1:23" x14ac:dyDescent="0.25">
      <c r="A4" s="598"/>
      <c r="B4" s="586"/>
      <c r="C4" s="603"/>
      <c r="D4" s="603"/>
      <c r="E4" s="603"/>
      <c r="F4" s="603"/>
      <c r="G4" s="603"/>
      <c r="H4" s="603"/>
      <c r="I4" s="603"/>
      <c r="J4" s="603"/>
      <c r="K4" s="603"/>
      <c r="L4" s="603"/>
      <c r="M4" s="603"/>
      <c r="N4" s="603"/>
      <c r="O4" s="603"/>
      <c r="P4" s="603"/>
      <c r="Q4" s="587"/>
      <c r="R4" s="607"/>
      <c r="S4" s="608"/>
      <c r="T4" s="586" t="s">
        <v>511</v>
      </c>
      <c r="U4" s="587"/>
      <c r="V4" s="586"/>
      <c r="W4" s="587"/>
    </row>
    <row r="5" spans="1:23" x14ac:dyDescent="0.25">
      <c r="A5" s="598"/>
      <c r="B5" s="577"/>
      <c r="C5" s="604"/>
      <c r="D5" s="604"/>
      <c r="E5" s="604"/>
      <c r="F5" s="604"/>
      <c r="G5" s="604"/>
      <c r="H5" s="604"/>
      <c r="I5" s="604"/>
      <c r="J5" s="604"/>
      <c r="K5" s="604"/>
      <c r="L5" s="604"/>
      <c r="M5" s="604"/>
      <c r="N5" s="604"/>
      <c r="O5" s="604"/>
      <c r="P5" s="604"/>
      <c r="Q5" s="578"/>
      <c r="R5" s="586" t="s">
        <v>199</v>
      </c>
      <c r="S5" s="587"/>
      <c r="T5" s="586" t="s">
        <v>512</v>
      </c>
      <c r="U5" s="587"/>
      <c r="V5" s="586"/>
      <c r="W5" s="587"/>
    </row>
    <row r="6" spans="1:23" x14ac:dyDescent="0.25">
      <c r="A6" s="598"/>
      <c r="B6" s="600" t="s">
        <v>64</v>
      </c>
      <c r="C6" s="601"/>
      <c r="D6" s="601"/>
      <c r="E6" s="601"/>
      <c r="F6" s="601"/>
      <c r="G6" s="601"/>
      <c r="H6" s="601"/>
      <c r="I6" s="602"/>
      <c r="J6" s="600" t="s">
        <v>557</v>
      </c>
      <c r="K6" s="601"/>
      <c r="L6" s="601"/>
      <c r="M6" s="601"/>
      <c r="N6" s="601"/>
      <c r="O6" s="602"/>
      <c r="P6" s="605"/>
      <c r="Q6" s="606"/>
      <c r="R6" s="586" t="s">
        <v>513</v>
      </c>
      <c r="S6" s="587"/>
      <c r="T6" s="586" t="s">
        <v>514</v>
      </c>
      <c r="U6" s="587"/>
      <c r="V6" s="586"/>
      <c r="W6" s="587"/>
    </row>
    <row r="7" spans="1:23" x14ac:dyDescent="0.25">
      <c r="A7" s="598"/>
      <c r="B7" s="577"/>
      <c r="C7" s="604"/>
      <c r="D7" s="604"/>
      <c r="E7" s="604"/>
      <c r="F7" s="604"/>
      <c r="G7" s="604"/>
      <c r="H7" s="604"/>
      <c r="I7" s="578"/>
      <c r="J7" s="577"/>
      <c r="K7" s="604"/>
      <c r="L7" s="604"/>
      <c r="M7" s="604"/>
      <c r="N7" s="604"/>
      <c r="O7" s="578"/>
      <c r="P7" s="586" t="s">
        <v>107</v>
      </c>
      <c r="Q7" s="587"/>
      <c r="R7" s="586" t="s">
        <v>857</v>
      </c>
      <c r="S7" s="587"/>
      <c r="T7" s="586" t="s">
        <v>858</v>
      </c>
      <c r="U7" s="587"/>
      <c r="V7" s="586"/>
      <c r="W7" s="587"/>
    </row>
    <row r="8" spans="1:23" x14ac:dyDescent="0.25">
      <c r="A8" s="599"/>
      <c r="B8" s="583" t="s">
        <v>495</v>
      </c>
      <c r="C8" s="585"/>
      <c r="D8" s="583" t="s">
        <v>558</v>
      </c>
      <c r="E8" s="585"/>
      <c r="F8" s="583" t="s">
        <v>0</v>
      </c>
      <c r="G8" s="585"/>
      <c r="H8" s="583" t="s">
        <v>107</v>
      </c>
      <c r="I8" s="585"/>
      <c r="J8" s="295" t="s">
        <v>859</v>
      </c>
      <c r="K8" s="583" t="s">
        <v>860</v>
      </c>
      <c r="L8" s="585"/>
      <c r="M8" s="295" t="s">
        <v>861</v>
      </c>
      <c r="N8" s="583" t="s">
        <v>107</v>
      </c>
      <c r="O8" s="585"/>
      <c r="P8" s="577" t="s">
        <v>116</v>
      </c>
      <c r="Q8" s="578"/>
      <c r="R8" s="577"/>
      <c r="S8" s="578"/>
      <c r="T8" s="577"/>
      <c r="U8" s="578"/>
      <c r="V8" s="577"/>
      <c r="W8" s="578"/>
    </row>
    <row r="9" spans="1:23" x14ac:dyDescent="0.25">
      <c r="A9" s="296">
        <v>1949</v>
      </c>
      <c r="B9" s="297">
        <v>1271551</v>
      </c>
      <c r="C9" s="298"/>
      <c r="D9" s="297">
        <v>1027283</v>
      </c>
      <c r="E9" s="298"/>
      <c r="F9" s="297">
        <v>1106414</v>
      </c>
      <c r="G9" s="299" t="s">
        <v>476</v>
      </c>
      <c r="H9" s="297">
        <v>3405248</v>
      </c>
      <c r="I9" s="299" t="s">
        <v>476</v>
      </c>
      <c r="J9" s="300" t="s">
        <v>207</v>
      </c>
      <c r="K9" s="300" t="s">
        <v>207</v>
      </c>
      <c r="L9" s="298"/>
      <c r="M9" s="297">
        <v>1055186</v>
      </c>
      <c r="N9" s="297">
        <v>1055186</v>
      </c>
      <c r="O9" s="298"/>
      <c r="P9" s="297">
        <v>4460434</v>
      </c>
      <c r="Q9" s="299" t="s">
        <v>476</v>
      </c>
      <c r="R9" s="297">
        <v>227894</v>
      </c>
      <c r="S9" s="298"/>
      <c r="T9" s="297">
        <v>910922</v>
      </c>
      <c r="U9" s="298"/>
      <c r="V9" s="297">
        <v>5599250</v>
      </c>
      <c r="W9" s="299" t="s">
        <v>476</v>
      </c>
    </row>
    <row r="10" spans="1:23" x14ac:dyDescent="0.25">
      <c r="A10" s="296">
        <v>1950</v>
      </c>
      <c r="B10" s="297">
        <v>1261267</v>
      </c>
      <c r="C10" s="298"/>
      <c r="D10" s="297">
        <v>1240312</v>
      </c>
      <c r="E10" s="298"/>
      <c r="F10" s="297">
        <v>1322229</v>
      </c>
      <c r="G10" s="299" t="s">
        <v>476</v>
      </c>
      <c r="H10" s="297">
        <v>3823808</v>
      </c>
      <c r="I10" s="299" t="s">
        <v>476</v>
      </c>
      <c r="J10" s="300" t="s">
        <v>207</v>
      </c>
      <c r="K10" s="300" t="s">
        <v>207</v>
      </c>
      <c r="L10" s="298"/>
      <c r="M10" s="297">
        <v>1005529</v>
      </c>
      <c r="N10" s="297">
        <v>1005529</v>
      </c>
      <c r="O10" s="298"/>
      <c r="P10" s="297">
        <v>4829337</v>
      </c>
      <c r="Q10" s="299" t="s">
        <v>476</v>
      </c>
      <c r="R10" s="297">
        <v>246348</v>
      </c>
      <c r="S10" s="298"/>
      <c r="T10" s="297">
        <v>912869</v>
      </c>
      <c r="U10" s="298"/>
      <c r="V10" s="297">
        <v>5988553</v>
      </c>
      <c r="W10" s="299" t="s">
        <v>476</v>
      </c>
    </row>
    <row r="11" spans="1:23" x14ac:dyDescent="0.25">
      <c r="A11" s="301">
        <v>1951</v>
      </c>
      <c r="B11" s="302">
        <v>1158679</v>
      </c>
      <c r="C11" s="303"/>
      <c r="D11" s="302">
        <v>1526340</v>
      </c>
      <c r="E11" s="303"/>
      <c r="F11" s="302">
        <v>1461245</v>
      </c>
      <c r="G11" s="304" t="s">
        <v>476</v>
      </c>
      <c r="H11" s="302">
        <v>4146264</v>
      </c>
      <c r="I11" s="304" t="s">
        <v>476</v>
      </c>
      <c r="J11" s="305" t="s">
        <v>207</v>
      </c>
      <c r="K11" s="305" t="s">
        <v>207</v>
      </c>
      <c r="L11" s="303"/>
      <c r="M11" s="302">
        <v>958212</v>
      </c>
      <c r="N11" s="302">
        <v>958212</v>
      </c>
      <c r="O11" s="303"/>
      <c r="P11" s="302">
        <v>5104476</v>
      </c>
      <c r="Q11" s="304" t="s">
        <v>476</v>
      </c>
      <c r="R11" s="302">
        <v>283513</v>
      </c>
      <c r="S11" s="303"/>
      <c r="T11" s="302">
        <v>992204</v>
      </c>
      <c r="U11" s="303"/>
      <c r="V11" s="302">
        <v>6380193</v>
      </c>
      <c r="W11" s="304" t="s">
        <v>476</v>
      </c>
    </row>
    <row r="12" spans="1:23" x14ac:dyDescent="0.25">
      <c r="A12" s="296">
        <v>1952</v>
      </c>
      <c r="B12" s="297">
        <v>1079206</v>
      </c>
      <c r="C12" s="298"/>
      <c r="D12" s="297">
        <v>1678735</v>
      </c>
      <c r="E12" s="298"/>
      <c r="F12" s="297">
        <v>1501088</v>
      </c>
      <c r="G12" s="299" t="s">
        <v>476</v>
      </c>
      <c r="H12" s="297">
        <v>4259029</v>
      </c>
      <c r="I12" s="299" t="s">
        <v>476</v>
      </c>
      <c r="J12" s="300" t="s">
        <v>207</v>
      </c>
      <c r="K12" s="300" t="s">
        <v>207</v>
      </c>
      <c r="L12" s="298"/>
      <c r="M12" s="297">
        <v>899164</v>
      </c>
      <c r="N12" s="297">
        <v>899164</v>
      </c>
      <c r="O12" s="298"/>
      <c r="P12" s="297">
        <v>5158193</v>
      </c>
      <c r="Q12" s="299" t="s">
        <v>476</v>
      </c>
      <c r="R12" s="297">
        <v>319175</v>
      </c>
      <c r="S12" s="298"/>
      <c r="T12" s="297">
        <v>1082875</v>
      </c>
      <c r="U12" s="298"/>
      <c r="V12" s="297">
        <v>6560243</v>
      </c>
      <c r="W12" s="299" t="s">
        <v>476</v>
      </c>
    </row>
    <row r="13" spans="1:23" x14ac:dyDescent="0.25">
      <c r="A13" s="296">
        <v>1953</v>
      </c>
      <c r="B13" s="297">
        <v>965664</v>
      </c>
      <c r="C13" s="298"/>
      <c r="D13" s="297">
        <v>1744496</v>
      </c>
      <c r="E13" s="298"/>
      <c r="F13" s="297">
        <v>1510408</v>
      </c>
      <c r="G13" s="299" t="s">
        <v>476</v>
      </c>
      <c r="H13" s="297">
        <v>4220568</v>
      </c>
      <c r="I13" s="299" t="s">
        <v>476</v>
      </c>
      <c r="J13" s="300" t="s">
        <v>207</v>
      </c>
      <c r="K13" s="300" t="s">
        <v>207</v>
      </c>
      <c r="L13" s="298"/>
      <c r="M13" s="297">
        <v>831947</v>
      </c>
      <c r="N13" s="297">
        <v>831947</v>
      </c>
      <c r="O13" s="298"/>
      <c r="P13" s="297">
        <v>5052515</v>
      </c>
      <c r="Q13" s="299" t="s">
        <v>476</v>
      </c>
      <c r="R13" s="297">
        <v>355347</v>
      </c>
      <c r="S13" s="298"/>
      <c r="T13" s="297">
        <v>1150886</v>
      </c>
      <c r="U13" s="298"/>
      <c r="V13" s="297">
        <v>6558748</v>
      </c>
      <c r="W13" s="299" t="s">
        <v>476</v>
      </c>
    </row>
    <row r="14" spans="1:23" x14ac:dyDescent="0.25">
      <c r="A14" s="301">
        <v>1954</v>
      </c>
      <c r="B14" s="302">
        <v>858255</v>
      </c>
      <c r="C14" s="303"/>
      <c r="D14" s="302">
        <v>1960547</v>
      </c>
      <c r="E14" s="303"/>
      <c r="F14" s="302">
        <v>1643757</v>
      </c>
      <c r="G14" s="304" t="s">
        <v>476</v>
      </c>
      <c r="H14" s="302">
        <v>4462559</v>
      </c>
      <c r="I14" s="304" t="s">
        <v>476</v>
      </c>
      <c r="J14" s="305" t="s">
        <v>207</v>
      </c>
      <c r="K14" s="305" t="s">
        <v>207</v>
      </c>
      <c r="L14" s="303"/>
      <c r="M14" s="302">
        <v>799748</v>
      </c>
      <c r="N14" s="302">
        <v>799748</v>
      </c>
      <c r="O14" s="303"/>
      <c r="P14" s="302">
        <v>5262307</v>
      </c>
      <c r="Q14" s="304" t="s">
        <v>476</v>
      </c>
      <c r="R14" s="302">
        <v>396571</v>
      </c>
      <c r="S14" s="303"/>
      <c r="T14" s="302">
        <v>1187180</v>
      </c>
      <c r="U14" s="303"/>
      <c r="V14" s="302">
        <v>6846058</v>
      </c>
      <c r="W14" s="304" t="s">
        <v>476</v>
      </c>
    </row>
    <row r="15" spans="1:23" x14ac:dyDescent="0.25">
      <c r="A15" s="296">
        <v>1955</v>
      </c>
      <c r="B15" s="297">
        <v>867431</v>
      </c>
      <c r="C15" s="298"/>
      <c r="D15" s="297">
        <v>2198290</v>
      </c>
      <c r="E15" s="298"/>
      <c r="F15" s="297">
        <v>1767024</v>
      </c>
      <c r="G15" s="299" t="s">
        <v>476</v>
      </c>
      <c r="H15" s="297">
        <v>4832746</v>
      </c>
      <c r="I15" s="299" t="s">
        <v>476</v>
      </c>
      <c r="J15" s="300" t="s">
        <v>207</v>
      </c>
      <c r="K15" s="300" t="s">
        <v>207</v>
      </c>
      <c r="L15" s="298"/>
      <c r="M15" s="297">
        <v>775066</v>
      </c>
      <c r="N15" s="297">
        <v>775066</v>
      </c>
      <c r="O15" s="298"/>
      <c r="P15" s="297">
        <v>5607812</v>
      </c>
      <c r="Q15" s="299" t="s">
        <v>476</v>
      </c>
      <c r="R15" s="297">
        <v>438103</v>
      </c>
      <c r="S15" s="298"/>
      <c r="T15" s="297">
        <v>1232073</v>
      </c>
      <c r="U15" s="298"/>
      <c r="V15" s="297">
        <v>7277988</v>
      </c>
      <c r="W15" s="299" t="s">
        <v>476</v>
      </c>
    </row>
    <row r="16" spans="1:23" x14ac:dyDescent="0.25">
      <c r="A16" s="296">
        <v>1956</v>
      </c>
      <c r="B16" s="297">
        <v>838910</v>
      </c>
      <c r="C16" s="298"/>
      <c r="D16" s="297">
        <v>2409029</v>
      </c>
      <c r="E16" s="298"/>
      <c r="F16" s="297">
        <v>1852738</v>
      </c>
      <c r="G16" s="299" t="s">
        <v>476</v>
      </c>
      <c r="H16" s="297">
        <v>5100677</v>
      </c>
      <c r="I16" s="299" t="s">
        <v>476</v>
      </c>
      <c r="J16" s="300" t="s">
        <v>207</v>
      </c>
      <c r="K16" s="300" t="s">
        <v>207</v>
      </c>
      <c r="L16" s="298"/>
      <c r="M16" s="297">
        <v>738706</v>
      </c>
      <c r="N16" s="297">
        <v>738706</v>
      </c>
      <c r="O16" s="298"/>
      <c r="P16" s="297">
        <v>5839383</v>
      </c>
      <c r="Q16" s="299" t="s">
        <v>476</v>
      </c>
      <c r="R16" s="297">
        <v>489542</v>
      </c>
      <c r="S16" s="298"/>
      <c r="T16" s="297">
        <v>1333800</v>
      </c>
      <c r="U16" s="298"/>
      <c r="V16" s="297">
        <v>7662725</v>
      </c>
      <c r="W16" s="299" t="s">
        <v>476</v>
      </c>
    </row>
    <row r="17" spans="1:23" x14ac:dyDescent="0.25">
      <c r="A17" s="301">
        <v>1957</v>
      </c>
      <c r="B17" s="302">
        <v>653734</v>
      </c>
      <c r="C17" s="303"/>
      <c r="D17" s="302">
        <v>2587778</v>
      </c>
      <c r="E17" s="303"/>
      <c r="F17" s="302">
        <v>1800576</v>
      </c>
      <c r="G17" s="304" t="s">
        <v>476</v>
      </c>
      <c r="H17" s="302">
        <v>5042088</v>
      </c>
      <c r="I17" s="304" t="s">
        <v>476</v>
      </c>
      <c r="J17" s="305" t="s">
        <v>207</v>
      </c>
      <c r="K17" s="305" t="s">
        <v>207</v>
      </c>
      <c r="L17" s="303"/>
      <c r="M17" s="302">
        <v>701812</v>
      </c>
      <c r="N17" s="302">
        <v>701812</v>
      </c>
      <c r="O17" s="303"/>
      <c r="P17" s="302">
        <v>5743900</v>
      </c>
      <c r="Q17" s="304" t="s">
        <v>476</v>
      </c>
      <c r="R17" s="302">
        <v>534740</v>
      </c>
      <c r="S17" s="303"/>
      <c r="T17" s="302">
        <v>1433360</v>
      </c>
      <c r="U17" s="303"/>
      <c r="V17" s="302">
        <v>7712000</v>
      </c>
      <c r="W17" s="304" t="s">
        <v>476</v>
      </c>
    </row>
    <row r="18" spans="1:23" x14ac:dyDescent="0.25">
      <c r="A18" s="296">
        <v>1958</v>
      </c>
      <c r="B18" s="297">
        <v>663496</v>
      </c>
      <c r="C18" s="298"/>
      <c r="D18" s="297">
        <v>2809250</v>
      </c>
      <c r="E18" s="298"/>
      <c r="F18" s="297">
        <v>1964177</v>
      </c>
      <c r="G18" s="299" t="s">
        <v>476</v>
      </c>
      <c r="H18" s="297">
        <v>5436923</v>
      </c>
      <c r="I18" s="299" t="s">
        <v>476</v>
      </c>
      <c r="J18" s="300" t="s">
        <v>207</v>
      </c>
      <c r="K18" s="300" t="s">
        <v>207</v>
      </c>
      <c r="L18" s="298"/>
      <c r="M18" s="297">
        <v>688447</v>
      </c>
      <c r="N18" s="297">
        <v>688447</v>
      </c>
      <c r="O18" s="298"/>
      <c r="P18" s="297">
        <v>6125370</v>
      </c>
      <c r="Q18" s="299" t="s">
        <v>476</v>
      </c>
      <c r="R18" s="297">
        <v>578308</v>
      </c>
      <c r="S18" s="298"/>
      <c r="T18" s="297">
        <v>1496996</v>
      </c>
      <c r="U18" s="298"/>
      <c r="V18" s="297">
        <v>8200674</v>
      </c>
      <c r="W18" s="299" t="s">
        <v>476</v>
      </c>
    </row>
    <row r="19" spans="1:23" x14ac:dyDescent="0.25">
      <c r="A19" s="296">
        <v>1959</v>
      </c>
      <c r="B19" s="297">
        <v>573321</v>
      </c>
      <c r="C19" s="298"/>
      <c r="D19" s="297">
        <v>3014542</v>
      </c>
      <c r="E19" s="298"/>
      <c r="F19" s="297">
        <v>1953522</v>
      </c>
      <c r="G19" s="299" t="s">
        <v>476</v>
      </c>
      <c r="H19" s="297">
        <v>5541385</v>
      </c>
      <c r="I19" s="299" t="s">
        <v>476</v>
      </c>
      <c r="J19" s="300" t="s">
        <v>207</v>
      </c>
      <c r="K19" s="300" t="s">
        <v>207</v>
      </c>
      <c r="L19" s="298"/>
      <c r="M19" s="297">
        <v>646926</v>
      </c>
      <c r="N19" s="297">
        <v>646926</v>
      </c>
      <c r="O19" s="298"/>
      <c r="P19" s="297">
        <v>6188311</v>
      </c>
      <c r="Q19" s="299" t="s">
        <v>476</v>
      </c>
      <c r="R19" s="297">
        <v>629664</v>
      </c>
      <c r="S19" s="298"/>
      <c r="T19" s="297">
        <v>1593891</v>
      </c>
      <c r="U19" s="298"/>
      <c r="V19" s="297">
        <v>8411866</v>
      </c>
      <c r="W19" s="299" t="s">
        <v>476</v>
      </c>
    </row>
    <row r="20" spans="1:23" x14ac:dyDescent="0.25">
      <c r="A20" s="301">
        <v>1960</v>
      </c>
      <c r="B20" s="302">
        <v>585284</v>
      </c>
      <c r="C20" s="303"/>
      <c r="D20" s="302">
        <v>3211778</v>
      </c>
      <c r="E20" s="303"/>
      <c r="F20" s="302">
        <v>2227143</v>
      </c>
      <c r="G20" s="304" t="s">
        <v>476</v>
      </c>
      <c r="H20" s="302">
        <v>6024205</v>
      </c>
      <c r="I20" s="304" t="s">
        <v>476</v>
      </c>
      <c r="J20" s="305" t="s">
        <v>207</v>
      </c>
      <c r="K20" s="305" t="s">
        <v>207</v>
      </c>
      <c r="L20" s="303"/>
      <c r="M20" s="302">
        <v>626630</v>
      </c>
      <c r="N20" s="302">
        <v>626630</v>
      </c>
      <c r="O20" s="303"/>
      <c r="P20" s="302">
        <v>6650835</v>
      </c>
      <c r="Q20" s="304" t="s">
        <v>476</v>
      </c>
      <c r="R20" s="302">
        <v>687393</v>
      </c>
      <c r="S20" s="303"/>
      <c r="T20" s="302">
        <v>1701190</v>
      </c>
      <c r="U20" s="304" t="s">
        <v>476</v>
      </c>
      <c r="V20" s="302">
        <v>9039418</v>
      </c>
      <c r="W20" s="304" t="s">
        <v>476</v>
      </c>
    </row>
    <row r="21" spans="1:23" x14ac:dyDescent="0.25">
      <c r="A21" s="296">
        <v>1961</v>
      </c>
      <c r="B21" s="297">
        <v>533611</v>
      </c>
      <c r="C21" s="298"/>
      <c r="D21" s="297">
        <v>3362278</v>
      </c>
      <c r="E21" s="298"/>
      <c r="F21" s="297">
        <v>2292856</v>
      </c>
      <c r="G21" s="299" t="s">
        <v>476</v>
      </c>
      <c r="H21" s="297">
        <v>6188746</v>
      </c>
      <c r="I21" s="299" t="s">
        <v>476</v>
      </c>
      <c r="J21" s="300" t="s">
        <v>207</v>
      </c>
      <c r="K21" s="300" t="s">
        <v>207</v>
      </c>
      <c r="L21" s="298"/>
      <c r="M21" s="297">
        <v>586864</v>
      </c>
      <c r="N21" s="297">
        <v>586864</v>
      </c>
      <c r="O21" s="298"/>
      <c r="P21" s="297">
        <v>6775610</v>
      </c>
      <c r="Q21" s="299" t="s">
        <v>476</v>
      </c>
      <c r="R21" s="297">
        <v>731686</v>
      </c>
      <c r="S21" s="298"/>
      <c r="T21" s="297">
        <v>1778728</v>
      </c>
      <c r="U21" s="299" t="s">
        <v>476</v>
      </c>
      <c r="V21" s="297">
        <v>9286024</v>
      </c>
      <c r="W21" s="299" t="s">
        <v>476</v>
      </c>
    </row>
    <row r="22" spans="1:23" x14ac:dyDescent="0.25">
      <c r="A22" s="296">
        <v>1962</v>
      </c>
      <c r="B22" s="297">
        <v>520794</v>
      </c>
      <c r="C22" s="298"/>
      <c r="D22" s="297">
        <v>3600313</v>
      </c>
      <c r="E22" s="298"/>
      <c r="F22" s="297">
        <v>2398521</v>
      </c>
      <c r="G22" s="299" t="s">
        <v>476</v>
      </c>
      <c r="H22" s="297">
        <v>6519627</v>
      </c>
      <c r="I22" s="299" t="s">
        <v>476</v>
      </c>
      <c r="J22" s="300" t="s">
        <v>207</v>
      </c>
      <c r="K22" s="300" t="s">
        <v>207</v>
      </c>
      <c r="L22" s="298"/>
      <c r="M22" s="297">
        <v>560084</v>
      </c>
      <c r="N22" s="297">
        <v>560084</v>
      </c>
      <c r="O22" s="298"/>
      <c r="P22" s="297">
        <v>7079711</v>
      </c>
      <c r="Q22" s="299" t="s">
        <v>476</v>
      </c>
      <c r="R22" s="297">
        <v>794320</v>
      </c>
      <c r="S22" s="298"/>
      <c r="T22" s="297">
        <v>1908389</v>
      </c>
      <c r="U22" s="299" t="s">
        <v>476</v>
      </c>
      <c r="V22" s="297">
        <v>9782420</v>
      </c>
      <c r="W22" s="299" t="s">
        <v>476</v>
      </c>
    </row>
    <row r="23" spans="1:23" x14ac:dyDescent="0.25">
      <c r="A23" s="301">
        <v>1963</v>
      </c>
      <c r="B23" s="302">
        <v>438442</v>
      </c>
      <c r="C23" s="303"/>
      <c r="D23" s="302">
        <v>3700281</v>
      </c>
      <c r="E23" s="303"/>
      <c r="F23" s="302">
        <v>2414123</v>
      </c>
      <c r="G23" s="304" t="s">
        <v>476</v>
      </c>
      <c r="H23" s="302">
        <v>6552846</v>
      </c>
      <c r="I23" s="304" t="s">
        <v>476</v>
      </c>
      <c r="J23" s="305" t="s">
        <v>207</v>
      </c>
      <c r="K23" s="305" t="s">
        <v>207</v>
      </c>
      <c r="L23" s="303"/>
      <c r="M23" s="302">
        <v>536967</v>
      </c>
      <c r="N23" s="302">
        <v>536967</v>
      </c>
      <c r="O23" s="303"/>
      <c r="P23" s="302">
        <v>7089813</v>
      </c>
      <c r="Q23" s="304" t="s">
        <v>476</v>
      </c>
      <c r="R23" s="302">
        <v>855568</v>
      </c>
      <c r="S23" s="303"/>
      <c r="T23" s="302">
        <v>2043099</v>
      </c>
      <c r="U23" s="304" t="s">
        <v>476</v>
      </c>
      <c r="V23" s="302">
        <v>9988479</v>
      </c>
      <c r="W23" s="304" t="s">
        <v>476</v>
      </c>
    </row>
    <row r="24" spans="1:23" x14ac:dyDescent="0.25">
      <c r="A24" s="296">
        <v>1964</v>
      </c>
      <c r="B24" s="297">
        <v>378720</v>
      </c>
      <c r="C24" s="298"/>
      <c r="D24" s="297">
        <v>3908485</v>
      </c>
      <c r="E24" s="298"/>
      <c r="F24" s="297">
        <v>2325488</v>
      </c>
      <c r="G24" s="299" t="s">
        <v>476</v>
      </c>
      <c r="H24" s="297">
        <v>6612693</v>
      </c>
      <c r="I24" s="299" t="s">
        <v>476</v>
      </c>
      <c r="J24" s="300" t="s">
        <v>207</v>
      </c>
      <c r="K24" s="300" t="s">
        <v>207</v>
      </c>
      <c r="L24" s="298"/>
      <c r="M24" s="297">
        <v>499058</v>
      </c>
      <c r="N24" s="297">
        <v>499058</v>
      </c>
      <c r="O24" s="298"/>
      <c r="P24" s="297">
        <v>7111751</v>
      </c>
      <c r="Q24" s="299" t="s">
        <v>476</v>
      </c>
      <c r="R24" s="297">
        <v>927525</v>
      </c>
      <c r="S24" s="298"/>
      <c r="T24" s="297">
        <v>2201298</v>
      </c>
      <c r="U24" s="299" t="s">
        <v>476</v>
      </c>
      <c r="V24" s="297">
        <v>10240574</v>
      </c>
      <c r="W24" s="299" t="s">
        <v>476</v>
      </c>
    </row>
    <row r="25" spans="1:23" x14ac:dyDescent="0.25">
      <c r="A25" s="296">
        <v>1965</v>
      </c>
      <c r="B25" s="297">
        <v>351657</v>
      </c>
      <c r="C25" s="298"/>
      <c r="D25" s="297">
        <v>4027692</v>
      </c>
      <c r="E25" s="298"/>
      <c r="F25" s="297">
        <v>2431923</v>
      </c>
      <c r="G25" s="299" t="s">
        <v>476</v>
      </c>
      <c r="H25" s="297">
        <v>6811272</v>
      </c>
      <c r="I25" s="299" t="s">
        <v>476</v>
      </c>
      <c r="J25" s="300" t="s">
        <v>207</v>
      </c>
      <c r="K25" s="300" t="s">
        <v>207</v>
      </c>
      <c r="L25" s="298"/>
      <c r="M25" s="297">
        <v>468150</v>
      </c>
      <c r="N25" s="297">
        <v>468150</v>
      </c>
      <c r="O25" s="298"/>
      <c r="P25" s="297">
        <v>7279422</v>
      </c>
      <c r="Q25" s="299" t="s">
        <v>476</v>
      </c>
      <c r="R25" s="297">
        <v>992935</v>
      </c>
      <c r="S25" s="298"/>
      <c r="T25" s="297">
        <v>2367029</v>
      </c>
      <c r="U25" s="299" t="s">
        <v>476</v>
      </c>
      <c r="V25" s="297">
        <v>10639387</v>
      </c>
      <c r="W25" s="299" t="s">
        <v>476</v>
      </c>
    </row>
    <row r="26" spans="1:23" x14ac:dyDescent="0.25">
      <c r="A26" s="301">
        <v>1966</v>
      </c>
      <c r="B26" s="302">
        <v>348790</v>
      </c>
      <c r="C26" s="303"/>
      <c r="D26" s="302">
        <v>4274822</v>
      </c>
      <c r="E26" s="303"/>
      <c r="F26" s="302">
        <v>2421800</v>
      </c>
      <c r="G26" s="304" t="s">
        <v>476</v>
      </c>
      <c r="H26" s="302">
        <v>7045412</v>
      </c>
      <c r="I26" s="304" t="s">
        <v>476</v>
      </c>
      <c r="J26" s="305" t="s">
        <v>207</v>
      </c>
      <c r="K26" s="305" t="s">
        <v>207</v>
      </c>
      <c r="L26" s="303"/>
      <c r="M26" s="302">
        <v>454974</v>
      </c>
      <c r="N26" s="302">
        <v>454974</v>
      </c>
      <c r="O26" s="303"/>
      <c r="P26" s="302">
        <v>7500386</v>
      </c>
      <c r="Q26" s="304" t="s">
        <v>476</v>
      </c>
      <c r="R26" s="302">
        <v>1081223</v>
      </c>
      <c r="S26" s="303"/>
      <c r="T26" s="302">
        <v>2587021</v>
      </c>
      <c r="U26" s="304" t="s">
        <v>476</v>
      </c>
      <c r="V26" s="302">
        <v>11168630</v>
      </c>
      <c r="W26" s="304" t="s">
        <v>476</v>
      </c>
    </row>
    <row r="27" spans="1:23" x14ac:dyDescent="0.25">
      <c r="A27" s="296">
        <v>1967</v>
      </c>
      <c r="B27" s="297">
        <v>298819</v>
      </c>
      <c r="C27" s="298"/>
      <c r="D27" s="297">
        <v>4451330</v>
      </c>
      <c r="E27" s="298"/>
      <c r="F27" s="297">
        <v>2527239</v>
      </c>
      <c r="G27" s="299" t="s">
        <v>476</v>
      </c>
      <c r="H27" s="297">
        <v>7277387</v>
      </c>
      <c r="I27" s="299" t="s">
        <v>476</v>
      </c>
      <c r="J27" s="300" t="s">
        <v>207</v>
      </c>
      <c r="K27" s="300" t="s">
        <v>207</v>
      </c>
      <c r="L27" s="298"/>
      <c r="M27" s="297">
        <v>433973</v>
      </c>
      <c r="N27" s="297">
        <v>433973</v>
      </c>
      <c r="O27" s="298"/>
      <c r="P27" s="297">
        <v>7711360</v>
      </c>
      <c r="Q27" s="299" t="s">
        <v>476</v>
      </c>
      <c r="R27" s="297">
        <v>1160469</v>
      </c>
      <c r="S27" s="298"/>
      <c r="T27" s="297">
        <v>2767446</v>
      </c>
      <c r="U27" s="299" t="s">
        <v>476</v>
      </c>
      <c r="V27" s="297">
        <v>11639275</v>
      </c>
      <c r="W27" s="299" t="s">
        <v>476</v>
      </c>
    </row>
    <row r="28" spans="1:23" x14ac:dyDescent="0.25">
      <c r="A28" s="296">
        <v>1968</v>
      </c>
      <c r="B28" s="297">
        <v>264330</v>
      </c>
      <c r="C28" s="298"/>
      <c r="D28" s="297">
        <v>4588315</v>
      </c>
      <c r="E28" s="298"/>
      <c r="F28" s="297">
        <v>2654589</v>
      </c>
      <c r="G28" s="299" t="s">
        <v>476</v>
      </c>
      <c r="H28" s="297">
        <v>7507234</v>
      </c>
      <c r="I28" s="299" t="s">
        <v>476</v>
      </c>
      <c r="J28" s="300" t="s">
        <v>207</v>
      </c>
      <c r="K28" s="300" t="s">
        <v>207</v>
      </c>
      <c r="L28" s="298"/>
      <c r="M28" s="297">
        <v>425511</v>
      </c>
      <c r="N28" s="297">
        <v>425511</v>
      </c>
      <c r="O28" s="298"/>
      <c r="P28" s="297">
        <v>7932745</v>
      </c>
      <c r="Q28" s="299" t="s">
        <v>476</v>
      </c>
      <c r="R28" s="297">
        <v>1301916</v>
      </c>
      <c r="S28" s="298"/>
      <c r="T28" s="297">
        <v>3101629</v>
      </c>
      <c r="U28" s="299" t="s">
        <v>476</v>
      </c>
      <c r="V28" s="297">
        <v>12336290</v>
      </c>
      <c r="W28" s="299" t="s">
        <v>476</v>
      </c>
    </row>
    <row r="29" spans="1:23" x14ac:dyDescent="0.25">
      <c r="A29" s="301">
        <v>1969</v>
      </c>
      <c r="B29" s="302">
        <v>248107</v>
      </c>
      <c r="C29" s="303"/>
      <c r="D29" s="302">
        <v>4874858</v>
      </c>
      <c r="E29" s="303"/>
      <c r="F29" s="302">
        <v>2704779</v>
      </c>
      <c r="G29" s="304" t="s">
        <v>476</v>
      </c>
      <c r="H29" s="302">
        <v>7827744</v>
      </c>
      <c r="I29" s="304" t="s">
        <v>476</v>
      </c>
      <c r="J29" s="305" t="s">
        <v>207</v>
      </c>
      <c r="K29" s="305" t="s">
        <v>207</v>
      </c>
      <c r="L29" s="303"/>
      <c r="M29" s="302">
        <v>415053</v>
      </c>
      <c r="N29" s="302">
        <v>415053</v>
      </c>
      <c r="O29" s="303"/>
      <c r="P29" s="302">
        <v>8242797</v>
      </c>
      <c r="Q29" s="304" t="s">
        <v>476</v>
      </c>
      <c r="R29" s="302">
        <v>1456024</v>
      </c>
      <c r="S29" s="303"/>
      <c r="T29" s="302">
        <v>3470335</v>
      </c>
      <c r="U29" s="304" t="s">
        <v>476</v>
      </c>
      <c r="V29" s="302">
        <v>13169156</v>
      </c>
      <c r="W29" s="304" t="s">
        <v>476</v>
      </c>
    </row>
    <row r="30" spans="1:23" x14ac:dyDescent="0.25">
      <c r="A30" s="296">
        <v>1970</v>
      </c>
      <c r="B30" s="297">
        <v>209380</v>
      </c>
      <c r="C30" s="298"/>
      <c r="D30" s="297">
        <v>4987392</v>
      </c>
      <c r="E30" s="298"/>
      <c r="F30" s="297">
        <v>2724856</v>
      </c>
      <c r="G30" s="299" t="s">
        <v>476</v>
      </c>
      <c r="H30" s="297">
        <v>7921629</v>
      </c>
      <c r="I30" s="299" t="s">
        <v>476</v>
      </c>
      <c r="J30" s="300" t="s">
        <v>207</v>
      </c>
      <c r="K30" s="300" t="s">
        <v>207</v>
      </c>
      <c r="L30" s="298"/>
      <c r="M30" s="297">
        <v>400777</v>
      </c>
      <c r="N30" s="297">
        <v>400777</v>
      </c>
      <c r="O30" s="298"/>
      <c r="P30" s="297">
        <v>8322406</v>
      </c>
      <c r="Q30" s="299" t="s">
        <v>476</v>
      </c>
      <c r="R30" s="297">
        <v>1590983</v>
      </c>
      <c r="S30" s="298"/>
      <c r="T30" s="297">
        <v>3852369</v>
      </c>
      <c r="U30" s="299" t="s">
        <v>476</v>
      </c>
      <c r="V30" s="297">
        <v>13765758</v>
      </c>
      <c r="W30" s="299" t="s">
        <v>476</v>
      </c>
    </row>
    <row r="31" spans="1:23" x14ac:dyDescent="0.25">
      <c r="A31" s="296">
        <v>1971</v>
      </c>
      <c r="B31" s="297">
        <v>171986</v>
      </c>
      <c r="C31" s="298"/>
      <c r="D31" s="297">
        <v>5125812</v>
      </c>
      <c r="E31" s="298"/>
      <c r="F31" s="297">
        <v>2747779</v>
      </c>
      <c r="G31" s="299" t="s">
        <v>476</v>
      </c>
      <c r="H31" s="297">
        <v>8045577</v>
      </c>
      <c r="I31" s="299" t="s">
        <v>476</v>
      </c>
      <c r="J31" s="300" t="s">
        <v>207</v>
      </c>
      <c r="K31" s="300" t="s">
        <v>207</v>
      </c>
      <c r="L31" s="298"/>
      <c r="M31" s="297">
        <v>381874</v>
      </c>
      <c r="N31" s="297">
        <v>381874</v>
      </c>
      <c r="O31" s="298"/>
      <c r="P31" s="297">
        <v>8427451</v>
      </c>
      <c r="Q31" s="299" t="s">
        <v>476</v>
      </c>
      <c r="R31" s="297">
        <v>1704403</v>
      </c>
      <c r="S31" s="298"/>
      <c r="T31" s="297">
        <v>4114346</v>
      </c>
      <c r="U31" s="299" t="s">
        <v>476</v>
      </c>
      <c r="V31" s="297">
        <v>14246200</v>
      </c>
      <c r="W31" s="299" t="s">
        <v>476</v>
      </c>
    </row>
    <row r="32" spans="1:23" x14ac:dyDescent="0.25">
      <c r="A32" s="301">
        <v>1972</v>
      </c>
      <c r="B32" s="302">
        <v>115782</v>
      </c>
      <c r="C32" s="303"/>
      <c r="D32" s="302">
        <v>5264384</v>
      </c>
      <c r="E32" s="303"/>
      <c r="F32" s="302">
        <v>2867438</v>
      </c>
      <c r="G32" s="304" t="s">
        <v>476</v>
      </c>
      <c r="H32" s="302">
        <v>8247603</v>
      </c>
      <c r="I32" s="304" t="s">
        <v>476</v>
      </c>
      <c r="J32" s="305" t="s">
        <v>207</v>
      </c>
      <c r="K32" s="305" t="s">
        <v>207</v>
      </c>
      <c r="L32" s="303"/>
      <c r="M32" s="302">
        <v>379776</v>
      </c>
      <c r="N32" s="302">
        <v>379776</v>
      </c>
      <c r="O32" s="303"/>
      <c r="P32" s="302">
        <v>8627379</v>
      </c>
      <c r="Q32" s="304" t="s">
        <v>476</v>
      </c>
      <c r="R32" s="302">
        <v>1837735</v>
      </c>
      <c r="S32" s="303"/>
      <c r="T32" s="302">
        <v>4391932</v>
      </c>
      <c r="U32" s="304" t="s">
        <v>476</v>
      </c>
      <c r="V32" s="302">
        <v>14857045</v>
      </c>
      <c r="W32" s="304" t="s">
        <v>476</v>
      </c>
    </row>
    <row r="33" spans="1:23" x14ac:dyDescent="0.25">
      <c r="A33" s="296">
        <v>1973</v>
      </c>
      <c r="B33" s="297">
        <v>93911</v>
      </c>
      <c r="C33" s="298"/>
      <c r="D33" s="297">
        <v>4976975</v>
      </c>
      <c r="E33" s="298"/>
      <c r="F33" s="297">
        <v>2800327</v>
      </c>
      <c r="G33" s="299" t="s">
        <v>476</v>
      </c>
      <c r="H33" s="297">
        <v>7871212</v>
      </c>
      <c r="I33" s="299" t="s">
        <v>476</v>
      </c>
      <c r="J33" s="300" t="s">
        <v>207</v>
      </c>
      <c r="K33" s="300" t="s">
        <v>207</v>
      </c>
      <c r="L33" s="298"/>
      <c r="M33" s="297">
        <v>354096</v>
      </c>
      <c r="N33" s="297">
        <v>354096</v>
      </c>
      <c r="O33" s="298"/>
      <c r="P33" s="297">
        <v>8225308</v>
      </c>
      <c r="Q33" s="299" t="s">
        <v>476</v>
      </c>
      <c r="R33" s="297">
        <v>1976337</v>
      </c>
      <c r="S33" s="298"/>
      <c r="T33" s="297">
        <v>4695706</v>
      </c>
      <c r="U33" s="299" t="s">
        <v>476</v>
      </c>
      <c r="V33" s="297">
        <v>14897351</v>
      </c>
      <c r="W33" s="299" t="s">
        <v>476</v>
      </c>
    </row>
    <row r="34" spans="1:23" x14ac:dyDescent="0.25">
      <c r="A34" s="296">
        <v>1974</v>
      </c>
      <c r="B34" s="297">
        <v>82126</v>
      </c>
      <c r="C34" s="298"/>
      <c r="D34" s="297">
        <v>4900995</v>
      </c>
      <c r="E34" s="298"/>
      <c r="F34" s="297">
        <v>2553838</v>
      </c>
      <c r="G34" s="299" t="s">
        <v>476</v>
      </c>
      <c r="H34" s="297">
        <v>7536958</v>
      </c>
      <c r="I34" s="299" t="s">
        <v>476</v>
      </c>
      <c r="J34" s="300" t="s">
        <v>207</v>
      </c>
      <c r="K34" s="300" t="s">
        <v>207</v>
      </c>
      <c r="L34" s="298"/>
      <c r="M34" s="297">
        <v>370952</v>
      </c>
      <c r="N34" s="297">
        <v>370952</v>
      </c>
      <c r="O34" s="298"/>
      <c r="P34" s="297">
        <v>7907910</v>
      </c>
      <c r="Q34" s="299" t="s">
        <v>476</v>
      </c>
      <c r="R34" s="297">
        <v>1972763</v>
      </c>
      <c r="S34" s="298"/>
      <c r="T34" s="297">
        <v>4773662</v>
      </c>
      <c r="U34" s="299" t="s">
        <v>476</v>
      </c>
      <c r="V34" s="297">
        <v>14654335</v>
      </c>
      <c r="W34" s="299" t="s">
        <v>476</v>
      </c>
    </row>
    <row r="35" spans="1:23" x14ac:dyDescent="0.25">
      <c r="A35" s="301">
        <v>1975</v>
      </c>
      <c r="B35" s="302">
        <v>62843</v>
      </c>
      <c r="C35" s="303"/>
      <c r="D35" s="302">
        <v>5022606</v>
      </c>
      <c r="E35" s="303"/>
      <c r="F35" s="302">
        <v>2478772</v>
      </c>
      <c r="G35" s="304" t="s">
        <v>476</v>
      </c>
      <c r="H35" s="302">
        <v>7564221</v>
      </c>
      <c r="I35" s="304" t="s">
        <v>476</v>
      </c>
      <c r="J35" s="305" t="s">
        <v>207</v>
      </c>
      <c r="K35" s="305" t="s">
        <v>207</v>
      </c>
      <c r="L35" s="303"/>
      <c r="M35" s="302">
        <v>425408</v>
      </c>
      <c r="N35" s="302">
        <v>425408</v>
      </c>
      <c r="O35" s="303"/>
      <c r="P35" s="302">
        <v>7989629</v>
      </c>
      <c r="Q35" s="304" t="s">
        <v>476</v>
      </c>
      <c r="R35" s="302">
        <v>2006735</v>
      </c>
      <c r="S35" s="303"/>
      <c r="T35" s="302">
        <v>4817036</v>
      </c>
      <c r="U35" s="304" t="s">
        <v>476</v>
      </c>
      <c r="V35" s="302">
        <v>14813400</v>
      </c>
      <c r="W35" s="304" t="s">
        <v>476</v>
      </c>
    </row>
    <row r="36" spans="1:23" x14ac:dyDescent="0.25">
      <c r="A36" s="296">
        <v>1976</v>
      </c>
      <c r="B36" s="297">
        <v>58885</v>
      </c>
      <c r="C36" s="298"/>
      <c r="D36" s="297">
        <v>5147336</v>
      </c>
      <c r="E36" s="298"/>
      <c r="F36" s="297">
        <v>2703280</v>
      </c>
      <c r="G36" s="299" t="s">
        <v>476</v>
      </c>
      <c r="H36" s="297">
        <v>7909501</v>
      </c>
      <c r="I36" s="299" t="s">
        <v>476</v>
      </c>
      <c r="J36" s="300" t="s">
        <v>207</v>
      </c>
      <c r="K36" s="300" t="s">
        <v>207</v>
      </c>
      <c r="L36" s="298"/>
      <c r="M36" s="297">
        <v>481634</v>
      </c>
      <c r="N36" s="297">
        <v>481634</v>
      </c>
      <c r="O36" s="298"/>
      <c r="P36" s="297">
        <v>8391135</v>
      </c>
      <c r="Q36" s="299" t="s">
        <v>476</v>
      </c>
      <c r="R36" s="297">
        <v>2069215</v>
      </c>
      <c r="S36" s="298"/>
      <c r="T36" s="297">
        <v>4949910</v>
      </c>
      <c r="U36" s="299" t="s">
        <v>476</v>
      </c>
      <c r="V36" s="297">
        <v>15410259</v>
      </c>
      <c r="W36" s="299" t="s">
        <v>476</v>
      </c>
    </row>
    <row r="37" spans="1:23" x14ac:dyDescent="0.25">
      <c r="A37" s="296">
        <v>1977</v>
      </c>
      <c r="B37" s="297">
        <v>57461</v>
      </c>
      <c r="C37" s="298"/>
      <c r="D37" s="297">
        <v>4913093</v>
      </c>
      <c r="E37" s="298"/>
      <c r="F37" s="297">
        <v>2681282</v>
      </c>
      <c r="G37" s="299" t="s">
        <v>476</v>
      </c>
      <c r="H37" s="297">
        <v>7651836</v>
      </c>
      <c r="I37" s="299" t="s">
        <v>476</v>
      </c>
      <c r="J37" s="300" t="s">
        <v>207</v>
      </c>
      <c r="K37" s="300" t="s">
        <v>207</v>
      </c>
      <c r="L37" s="298"/>
      <c r="M37" s="297">
        <v>541783</v>
      </c>
      <c r="N37" s="297">
        <v>541783</v>
      </c>
      <c r="O37" s="298"/>
      <c r="P37" s="297">
        <v>8193619</v>
      </c>
      <c r="Q37" s="299" t="s">
        <v>476</v>
      </c>
      <c r="R37" s="297">
        <v>2201555</v>
      </c>
      <c r="S37" s="298"/>
      <c r="T37" s="297">
        <v>5266539</v>
      </c>
      <c r="U37" s="299" t="s">
        <v>476</v>
      </c>
      <c r="V37" s="297">
        <v>15661713</v>
      </c>
      <c r="W37" s="299" t="s">
        <v>476</v>
      </c>
    </row>
    <row r="38" spans="1:23" x14ac:dyDescent="0.25">
      <c r="A38" s="301">
        <v>1978</v>
      </c>
      <c r="B38" s="302">
        <v>49145</v>
      </c>
      <c r="C38" s="303"/>
      <c r="D38" s="302">
        <v>4981454</v>
      </c>
      <c r="E38" s="303"/>
      <c r="F38" s="302">
        <v>2607495</v>
      </c>
      <c r="G38" s="304" t="s">
        <v>476</v>
      </c>
      <c r="H38" s="302">
        <v>7638094</v>
      </c>
      <c r="I38" s="304" t="s">
        <v>476</v>
      </c>
      <c r="J38" s="305" t="s">
        <v>207</v>
      </c>
      <c r="K38" s="305" t="s">
        <v>207</v>
      </c>
      <c r="L38" s="303"/>
      <c r="M38" s="302">
        <v>621849</v>
      </c>
      <c r="N38" s="302">
        <v>621849</v>
      </c>
      <c r="O38" s="303"/>
      <c r="P38" s="302">
        <v>8259943</v>
      </c>
      <c r="Q38" s="304" t="s">
        <v>476</v>
      </c>
      <c r="R38" s="302">
        <v>2301278</v>
      </c>
      <c r="S38" s="303"/>
      <c r="T38" s="302">
        <v>5571065</v>
      </c>
      <c r="U38" s="304" t="s">
        <v>476</v>
      </c>
      <c r="V38" s="302">
        <v>16132287</v>
      </c>
      <c r="W38" s="304" t="s">
        <v>476</v>
      </c>
    </row>
    <row r="39" spans="1:23" x14ac:dyDescent="0.25">
      <c r="A39" s="296">
        <v>1979</v>
      </c>
      <c r="B39" s="297">
        <v>37313</v>
      </c>
      <c r="C39" s="298"/>
      <c r="D39" s="297">
        <v>5054742</v>
      </c>
      <c r="E39" s="298"/>
      <c r="F39" s="297">
        <v>2098779</v>
      </c>
      <c r="G39" s="299" t="s">
        <v>476</v>
      </c>
      <c r="H39" s="297">
        <v>7190834</v>
      </c>
      <c r="I39" s="299" t="s">
        <v>476</v>
      </c>
      <c r="J39" s="300" t="s">
        <v>207</v>
      </c>
      <c r="K39" s="300" t="s">
        <v>207</v>
      </c>
      <c r="L39" s="298"/>
      <c r="M39" s="297">
        <v>728076</v>
      </c>
      <c r="N39" s="297">
        <v>728076</v>
      </c>
      <c r="O39" s="298"/>
      <c r="P39" s="297">
        <v>7918910</v>
      </c>
      <c r="Q39" s="299" t="s">
        <v>476</v>
      </c>
      <c r="R39" s="297">
        <v>2329778</v>
      </c>
      <c r="S39" s="298"/>
      <c r="T39" s="297">
        <v>5564036</v>
      </c>
      <c r="U39" s="299" t="s">
        <v>476</v>
      </c>
      <c r="V39" s="297">
        <v>15812724</v>
      </c>
      <c r="W39" s="299" t="s">
        <v>476</v>
      </c>
    </row>
    <row r="40" spans="1:23" x14ac:dyDescent="0.25">
      <c r="A40" s="296">
        <v>1980</v>
      </c>
      <c r="B40" s="297">
        <v>30544</v>
      </c>
      <c r="C40" s="298"/>
      <c r="D40" s="297">
        <v>4824836</v>
      </c>
      <c r="E40" s="298"/>
      <c r="F40" s="297">
        <v>1734025</v>
      </c>
      <c r="G40" s="299" t="s">
        <v>476</v>
      </c>
      <c r="H40" s="297">
        <v>6589405</v>
      </c>
      <c r="I40" s="299" t="s">
        <v>476</v>
      </c>
      <c r="J40" s="300" t="s">
        <v>207</v>
      </c>
      <c r="K40" s="300" t="s">
        <v>207</v>
      </c>
      <c r="L40" s="298"/>
      <c r="M40" s="297">
        <v>850000</v>
      </c>
      <c r="N40" s="297">
        <v>850000</v>
      </c>
      <c r="O40" s="298"/>
      <c r="P40" s="297">
        <v>7439405</v>
      </c>
      <c r="Q40" s="299" t="s">
        <v>476</v>
      </c>
      <c r="R40" s="297">
        <v>2448093</v>
      </c>
      <c r="S40" s="298"/>
      <c r="T40" s="297">
        <v>5865882</v>
      </c>
      <c r="U40" s="299" t="s">
        <v>476</v>
      </c>
      <c r="V40" s="297">
        <v>15753380</v>
      </c>
      <c r="W40" s="299" t="s">
        <v>476</v>
      </c>
    </row>
    <row r="41" spans="1:23" x14ac:dyDescent="0.25">
      <c r="A41" s="301">
        <v>1981</v>
      </c>
      <c r="B41" s="302">
        <v>30020</v>
      </c>
      <c r="C41" s="303"/>
      <c r="D41" s="302">
        <v>4614199</v>
      </c>
      <c r="E41" s="303"/>
      <c r="F41" s="302">
        <v>1531065</v>
      </c>
      <c r="G41" s="304" t="s">
        <v>476</v>
      </c>
      <c r="H41" s="302">
        <v>6175285</v>
      </c>
      <c r="I41" s="304" t="s">
        <v>476</v>
      </c>
      <c r="J41" s="305" t="s">
        <v>207</v>
      </c>
      <c r="K41" s="305" t="s">
        <v>207</v>
      </c>
      <c r="L41" s="303"/>
      <c r="M41" s="302">
        <v>870000</v>
      </c>
      <c r="N41" s="302">
        <v>870000</v>
      </c>
      <c r="O41" s="303"/>
      <c r="P41" s="302">
        <v>7045285</v>
      </c>
      <c r="Q41" s="304" t="s">
        <v>476</v>
      </c>
      <c r="R41" s="302">
        <v>2464368</v>
      </c>
      <c r="S41" s="303"/>
      <c r="T41" s="302">
        <v>5751892</v>
      </c>
      <c r="U41" s="304" t="s">
        <v>476</v>
      </c>
      <c r="V41" s="302">
        <v>15261544</v>
      </c>
      <c r="W41" s="304" t="s">
        <v>476</v>
      </c>
    </row>
    <row r="42" spans="1:23" x14ac:dyDescent="0.25">
      <c r="A42" s="296">
        <v>1982</v>
      </c>
      <c r="B42" s="297">
        <v>31791</v>
      </c>
      <c r="C42" s="298"/>
      <c r="D42" s="297">
        <v>4711251</v>
      </c>
      <c r="E42" s="298"/>
      <c r="F42" s="297">
        <v>1433545</v>
      </c>
      <c r="G42" s="299" t="s">
        <v>476</v>
      </c>
      <c r="H42" s="297">
        <v>6176587</v>
      </c>
      <c r="I42" s="299" t="s">
        <v>476</v>
      </c>
      <c r="J42" s="300" t="s">
        <v>207</v>
      </c>
      <c r="K42" s="300" t="s">
        <v>207</v>
      </c>
      <c r="L42" s="298"/>
      <c r="M42" s="297">
        <v>970000</v>
      </c>
      <c r="N42" s="297">
        <v>970000</v>
      </c>
      <c r="O42" s="298"/>
      <c r="P42" s="297">
        <v>7146587</v>
      </c>
      <c r="Q42" s="299" t="s">
        <v>476</v>
      </c>
      <c r="R42" s="297">
        <v>2489121</v>
      </c>
      <c r="S42" s="298"/>
      <c r="T42" s="297">
        <v>5895229</v>
      </c>
      <c r="U42" s="299" t="s">
        <v>476</v>
      </c>
      <c r="V42" s="297">
        <v>15530937</v>
      </c>
      <c r="W42" s="299" t="s">
        <v>476</v>
      </c>
    </row>
    <row r="43" spans="1:23" x14ac:dyDescent="0.25">
      <c r="A43" s="296">
        <v>1983</v>
      </c>
      <c r="B43" s="297">
        <v>30785</v>
      </c>
      <c r="C43" s="298"/>
      <c r="D43" s="297">
        <v>4477633</v>
      </c>
      <c r="E43" s="298"/>
      <c r="F43" s="297">
        <v>1353406</v>
      </c>
      <c r="G43" s="299" t="s">
        <v>476</v>
      </c>
      <c r="H43" s="297">
        <v>5861823</v>
      </c>
      <c r="I43" s="299" t="s">
        <v>476</v>
      </c>
      <c r="J43" s="300" t="s">
        <v>207</v>
      </c>
      <c r="K43" s="300" t="s">
        <v>207</v>
      </c>
      <c r="L43" s="298"/>
      <c r="M43" s="297">
        <v>970000</v>
      </c>
      <c r="N43" s="297">
        <v>970000</v>
      </c>
      <c r="O43" s="298"/>
      <c r="P43" s="297">
        <v>6831823</v>
      </c>
      <c r="Q43" s="299" t="s">
        <v>476</v>
      </c>
      <c r="R43" s="297">
        <v>2562235</v>
      </c>
      <c r="S43" s="298"/>
      <c r="T43" s="297">
        <v>6030963</v>
      </c>
      <c r="U43" s="299" t="s">
        <v>476</v>
      </c>
      <c r="V43" s="297">
        <v>15425021</v>
      </c>
      <c r="W43" s="299" t="s">
        <v>476</v>
      </c>
    </row>
    <row r="44" spans="1:23" x14ac:dyDescent="0.25">
      <c r="A44" s="301">
        <v>1984</v>
      </c>
      <c r="B44" s="302">
        <v>39627</v>
      </c>
      <c r="C44" s="303"/>
      <c r="D44" s="302">
        <v>4660558</v>
      </c>
      <c r="E44" s="303"/>
      <c r="F44" s="302">
        <v>1530714</v>
      </c>
      <c r="G44" s="304" t="s">
        <v>476</v>
      </c>
      <c r="H44" s="302">
        <v>6230899</v>
      </c>
      <c r="I44" s="304" t="s">
        <v>476</v>
      </c>
      <c r="J44" s="305" t="s">
        <v>207</v>
      </c>
      <c r="K44" s="305" t="s">
        <v>207</v>
      </c>
      <c r="L44" s="303"/>
      <c r="M44" s="302">
        <v>980000</v>
      </c>
      <c r="N44" s="302">
        <v>980000</v>
      </c>
      <c r="O44" s="303"/>
      <c r="P44" s="302">
        <v>7210899</v>
      </c>
      <c r="Q44" s="304" t="s">
        <v>476</v>
      </c>
      <c r="R44" s="302">
        <v>2661673</v>
      </c>
      <c r="S44" s="303"/>
      <c r="T44" s="302">
        <v>6086991</v>
      </c>
      <c r="U44" s="304" t="s">
        <v>476</v>
      </c>
      <c r="V44" s="302">
        <v>15959563</v>
      </c>
      <c r="W44" s="304" t="s">
        <v>476</v>
      </c>
    </row>
    <row r="45" spans="1:23" x14ac:dyDescent="0.25">
      <c r="A45" s="296">
        <v>1985</v>
      </c>
      <c r="B45" s="297">
        <v>38757</v>
      </c>
      <c r="C45" s="298"/>
      <c r="D45" s="297">
        <v>4534282</v>
      </c>
      <c r="E45" s="298"/>
      <c r="F45" s="297">
        <v>1565180</v>
      </c>
      <c r="G45" s="299" t="s">
        <v>476</v>
      </c>
      <c r="H45" s="297">
        <v>6138219</v>
      </c>
      <c r="I45" s="299" t="s">
        <v>476</v>
      </c>
      <c r="J45" s="300" t="s">
        <v>207</v>
      </c>
      <c r="K45" s="300" t="s">
        <v>207</v>
      </c>
      <c r="L45" s="298"/>
      <c r="M45" s="297">
        <v>1010000</v>
      </c>
      <c r="N45" s="297">
        <v>1010000</v>
      </c>
      <c r="O45" s="298"/>
      <c r="P45" s="297">
        <v>7148219</v>
      </c>
      <c r="Q45" s="299" t="s">
        <v>476</v>
      </c>
      <c r="R45" s="297">
        <v>2708902</v>
      </c>
      <c r="S45" s="298"/>
      <c r="T45" s="297">
        <v>6184213</v>
      </c>
      <c r="U45" s="299" t="s">
        <v>476</v>
      </c>
      <c r="V45" s="297">
        <v>16041334</v>
      </c>
      <c r="W45" s="299" t="s">
        <v>476</v>
      </c>
    </row>
    <row r="46" spans="1:23" x14ac:dyDescent="0.25">
      <c r="A46" s="296">
        <v>1986</v>
      </c>
      <c r="B46" s="297">
        <v>40467</v>
      </c>
      <c r="C46" s="298"/>
      <c r="D46" s="297">
        <v>4405156</v>
      </c>
      <c r="E46" s="298"/>
      <c r="F46" s="297">
        <v>1540567</v>
      </c>
      <c r="G46" s="299" t="s">
        <v>476</v>
      </c>
      <c r="H46" s="297">
        <v>5986190</v>
      </c>
      <c r="I46" s="299" t="s">
        <v>476</v>
      </c>
      <c r="J46" s="300" t="s">
        <v>207</v>
      </c>
      <c r="K46" s="300" t="s">
        <v>207</v>
      </c>
      <c r="L46" s="298"/>
      <c r="M46" s="297">
        <v>920000</v>
      </c>
      <c r="N46" s="297">
        <v>920000</v>
      </c>
      <c r="O46" s="298"/>
      <c r="P46" s="297">
        <v>6906190</v>
      </c>
      <c r="Q46" s="299" t="s">
        <v>476</v>
      </c>
      <c r="R46" s="297">
        <v>2794729</v>
      </c>
      <c r="S46" s="298"/>
      <c r="T46" s="297">
        <v>6274189</v>
      </c>
      <c r="U46" s="299" t="s">
        <v>476</v>
      </c>
      <c r="V46" s="297">
        <v>15975109</v>
      </c>
      <c r="W46" s="299" t="s">
        <v>476</v>
      </c>
    </row>
    <row r="47" spans="1:23" x14ac:dyDescent="0.25">
      <c r="A47" s="301">
        <v>1987</v>
      </c>
      <c r="B47" s="302">
        <v>37218</v>
      </c>
      <c r="C47" s="303"/>
      <c r="D47" s="302">
        <v>4419575</v>
      </c>
      <c r="E47" s="303"/>
      <c r="F47" s="302">
        <v>1616581</v>
      </c>
      <c r="G47" s="304" t="s">
        <v>476</v>
      </c>
      <c r="H47" s="302">
        <v>6073374</v>
      </c>
      <c r="I47" s="304" t="s">
        <v>476</v>
      </c>
      <c r="J47" s="305" t="s">
        <v>207</v>
      </c>
      <c r="K47" s="305" t="s">
        <v>207</v>
      </c>
      <c r="L47" s="303"/>
      <c r="M47" s="302">
        <v>850000</v>
      </c>
      <c r="N47" s="302">
        <v>850000</v>
      </c>
      <c r="O47" s="303"/>
      <c r="P47" s="302">
        <v>6923374</v>
      </c>
      <c r="Q47" s="304" t="s">
        <v>476</v>
      </c>
      <c r="R47" s="302">
        <v>2901600</v>
      </c>
      <c r="S47" s="303"/>
      <c r="T47" s="302">
        <v>6438240</v>
      </c>
      <c r="U47" s="304" t="s">
        <v>476</v>
      </c>
      <c r="V47" s="302">
        <v>16263213</v>
      </c>
      <c r="W47" s="304" t="s">
        <v>476</v>
      </c>
    </row>
    <row r="48" spans="1:23" x14ac:dyDescent="0.25">
      <c r="A48" s="296">
        <v>1988</v>
      </c>
      <c r="B48" s="297">
        <v>36973</v>
      </c>
      <c r="C48" s="298"/>
      <c r="D48" s="297">
        <v>4735083</v>
      </c>
      <c r="E48" s="298"/>
      <c r="F48" s="297">
        <v>1674729</v>
      </c>
      <c r="G48" s="299" t="s">
        <v>476</v>
      </c>
      <c r="H48" s="297">
        <v>6446785</v>
      </c>
      <c r="I48" s="299" t="s">
        <v>476</v>
      </c>
      <c r="J48" s="300" t="s">
        <v>207</v>
      </c>
      <c r="K48" s="300" t="s">
        <v>207</v>
      </c>
      <c r="L48" s="298"/>
      <c r="M48" s="297">
        <v>910000</v>
      </c>
      <c r="N48" s="297">
        <v>910000</v>
      </c>
      <c r="O48" s="298"/>
      <c r="P48" s="297">
        <v>7356785</v>
      </c>
      <c r="Q48" s="299" t="s">
        <v>476</v>
      </c>
      <c r="R48" s="297">
        <v>3046459</v>
      </c>
      <c r="S48" s="298"/>
      <c r="T48" s="297">
        <v>6729369</v>
      </c>
      <c r="U48" s="299" t="s">
        <v>476</v>
      </c>
      <c r="V48" s="297">
        <v>17132613</v>
      </c>
      <c r="W48" s="299" t="s">
        <v>476</v>
      </c>
    </row>
    <row r="49" spans="1:23" x14ac:dyDescent="0.25">
      <c r="A49" s="296">
        <v>1989</v>
      </c>
      <c r="B49" s="297">
        <v>30630</v>
      </c>
      <c r="C49" s="298"/>
      <c r="D49" s="297">
        <v>4898635</v>
      </c>
      <c r="E49" s="298"/>
      <c r="F49" s="297">
        <v>1660251</v>
      </c>
      <c r="G49" s="299" t="s">
        <v>476</v>
      </c>
      <c r="H49" s="297">
        <v>6589516</v>
      </c>
      <c r="I49" s="299" t="s">
        <v>476</v>
      </c>
      <c r="J49" s="297">
        <v>5000</v>
      </c>
      <c r="K49" s="297">
        <v>52417</v>
      </c>
      <c r="L49" s="299" t="s">
        <v>476</v>
      </c>
      <c r="M49" s="297">
        <v>920000</v>
      </c>
      <c r="N49" s="297">
        <v>977417</v>
      </c>
      <c r="O49" s="299" t="s">
        <v>476</v>
      </c>
      <c r="P49" s="297">
        <v>7566933</v>
      </c>
      <c r="Q49" s="299" t="s">
        <v>476</v>
      </c>
      <c r="R49" s="297">
        <v>3089650</v>
      </c>
      <c r="S49" s="298"/>
      <c r="T49" s="297">
        <v>7129142</v>
      </c>
      <c r="U49" s="299" t="s">
        <v>476</v>
      </c>
      <c r="V49" s="297">
        <v>17785725</v>
      </c>
      <c r="W49" s="299" t="s">
        <v>476</v>
      </c>
    </row>
    <row r="50" spans="1:23" x14ac:dyDescent="0.25">
      <c r="A50" s="301">
        <v>1990</v>
      </c>
      <c r="B50" s="302">
        <v>31114</v>
      </c>
      <c r="C50" s="303"/>
      <c r="D50" s="302">
        <v>4490914</v>
      </c>
      <c r="E50" s="303"/>
      <c r="F50" s="302">
        <v>1394175</v>
      </c>
      <c r="G50" s="304" t="s">
        <v>476</v>
      </c>
      <c r="H50" s="302">
        <v>5916203</v>
      </c>
      <c r="I50" s="304" t="s">
        <v>476</v>
      </c>
      <c r="J50" s="302">
        <v>5500</v>
      </c>
      <c r="K50" s="302">
        <v>55601</v>
      </c>
      <c r="L50" s="304" t="s">
        <v>476</v>
      </c>
      <c r="M50" s="302">
        <v>580000</v>
      </c>
      <c r="N50" s="302">
        <v>641101</v>
      </c>
      <c r="O50" s="304" t="s">
        <v>476</v>
      </c>
      <c r="P50" s="302">
        <v>6557304</v>
      </c>
      <c r="Q50" s="304" t="s">
        <v>476</v>
      </c>
      <c r="R50" s="302">
        <v>3152752</v>
      </c>
      <c r="S50" s="303"/>
      <c r="T50" s="302">
        <v>7235241</v>
      </c>
      <c r="U50" s="304" t="s">
        <v>476</v>
      </c>
      <c r="V50" s="302">
        <v>16945297</v>
      </c>
      <c r="W50" s="304" t="s">
        <v>476</v>
      </c>
    </row>
    <row r="51" spans="1:23" x14ac:dyDescent="0.25">
      <c r="A51" s="296">
        <v>1991</v>
      </c>
      <c r="B51" s="297">
        <v>25355</v>
      </c>
      <c r="C51" s="298"/>
      <c r="D51" s="297">
        <v>4667223</v>
      </c>
      <c r="E51" s="298"/>
      <c r="F51" s="297">
        <v>1380852</v>
      </c>
      <c r="G51" s="299" t="s">
        <v>476</v>
      </c>
      <c r="H51" s="297">
        <v>6073429</v>
      </c>
      <c r="I51" s="299" t="s">
        <v>476</v>
      </c>
      <c r="J51" s="297">
        <v>5900</v>
      </c>
      <c r="K51" s="297">
        <v>57430</v>
      </c>
      <c r="L51" s="299" t="s">
        <v>476</v>
      </c>
      <c r="M51" s="297">
        <v>610000</v>
      </c>
      <c r="N51" s="297">
        <v>673330</v>
      </c>
      <c r="O51" s="299" t="s">
        <v>476</v>
      </c>
      <c r="P51" s="297">
        <v>6746760</v>
      </c>
      <c r="Q51" s="299" t="s">
        <v>476</v>
      </c>
      <c r="R51" s="297">
        <v>3259884</v>
      </c>
      <c r="S51" s="298"/>
      <c r="T51" s="297">
        <v>7413667</v>
      </c>
      <c r="U51" s="299" t="s">
        <v>476</v>
      </c>
      <c r="V51" s="297">
        <v>17420310</v>
      </c>
      <c r="W51" s="299" t="s">
        <v>476</v>
      </c>
    </row>
    <row r="52" spans="1:23" x14ac:dyDescent="0.25">
      <c r="A52" s="296">
        <v>1992</v>
      </c>
      <c r="B52" s="297">
        <v>25589</v>
      </c>
      <c r="C52" s="298"/>
      <c r="D52" s="297">
        <v>4804582</v>
      </c>
      <c r="E52" s="298"/>
      <c r="F52" s="297">
        <v>1414075</v>
      </c>
      <c r="G52" s="299" t="s">
        <v>476</v>
      </c>
      <c r="H52" s="297">
        <v>6244246</v>
      </c>
      <c r="I52" s="299" t="s">
        <v>476</v>
      </c>
      <c r="J52" s="297">
        <v>6400</v>
      </c>
      <c r="K52" s="297">
        <v>59387</v>
      </c>
      <c r="L52" s="299" t="s">
        <v>476</v>
      </c>
      <c r="M52" s="297">
        <v>640000</v>
      </c>
      <c r="N52" s="297">
        <v>705787</v>
      </c>
      <c r="O52" s="299" t="s">
        <v>476</v>
      </c>
      <c r="P52" s="297">
        <v>6950033</v>
      </c>
      <c r="Q52" s="299" t="s">
        <v>476</v>
      </c>
      <c r="R52" s="297">
        <v>3193423</v>
      </c>
      <c r="S52" s="298"/>
      <c r="T52" s="297">
        <v>7212229</v>
      </c>
      <c r="U52" s="299" t="s">
        <v>476</v>
      </c>
      <c r="V52" s="297">
        <v>17355685</v>
      </c>
      <c r="W52" s="299" t="s">
        <v>476</v>
      </c>
    </row>
    <row r="53" spans="1:23" x14ac:dyDescent="0.25">
      <c r="A53" s="301">
        <v>1993</v>
      </c>
      <c r="B53" s="302">
        <v>25749</v>
      </c>
      <c r="C53" s="303"/>
      <c r="D53" s="302">
        <v>5063298</v>
      </c>
      <c r="E53" s="303"/>
      <c r="F53" s="302">
        <v>1438989</v>
      </c>
      <c r="G53" s="304" t="s">
        <v>476</v>
      </c>
      <c r="H53" s="302">
        <v>6528036</v>
      </c>
      <c r="I53" s="304" t="s">
        <v>476</v>
      </c>
      <c r="J53" s="302">
        <v>6800</v>
      </c>
      <c r="K53" s="302">
        <v>61292</v>
      </c>
      <c r="L53" s="304" t="s">
        <v>476</v>
      </c>
      <c r="M53" s="302">
        <v>550000</v>
      </c>
      <c r="N53" s="302">
        <v>618092</v>
      </c>
      <c r="O53" s="304" t="s">
        <v>476</v>
      </c>
      <c r="P53" s="302">
        <v>7146128</v>
      </c>
      <c r="Q53" s="304" t="s">
        <v>476</v>
      </c>
      <c r="R53" s="302">
        <v>3394192</v>
      </c>
      <c r="S53" s="303"/>
      <c r="T53" s="302">
        <v>7677367</v>
      </c>
      <c r="U53" s="304" t="s">
        <v>476</v>
      </c>
      <c r="V53" s="302">
        <v>18217687</v>
      </c>
      <c r="W53" s="304" t="s">
        <v>476</v>
      </c>
    </row>
    <row r="54" spans="1:23" x14ac:dyDescent="0.25">
      <c r="A54" s="296">
        <v>1994</v>
      </c>
      <c r="B54" s="297">
        <v>20845</v>
      </c>
      <c r="C54" s="298"/>
      <c r="D54" s="297">
        <v>4959839</v>
      </c>
      <c r="E54" s="298"/>
      <c r="F54" s="297">
        <v>1408401</v>
      </c>
      <c r="G54" s="299" t="s">
        <v>476</v>
      </c>
      <c r="H54" s="297">
        <v>6389084</v>
      </c>
      <c r="I54" s="299" t="s">
        <v>476</v>
      </c>
      <c r="J54" s="297">
        <v>6200</v>
      </c>
      <c r="K54" s="297">
        <v>63082</v>
      </c>
      <c r="L54" s="299" t="s">
        <v>476</v>
      </c>
      <c r="M54" s="297">
        <v>520000</v>
      </c>
      <c r="N54" s="297">
        <v>589282</v>
      </c>
      <c r="O54" s="299" t="s">
        <v>476</v>
      </c>
      <c r="P54" s="297">
        <v>6978366</v>
      </c>
      <c r="Q54" s="299" t="s">
        <v>476</v>
      </c>
      <c r="R54" s="297">
        <v>3440939</v>
      </c>
      <c r="S54" s="298"/>
      <c r="T54" s="297">
        <v>7693126</v>
      </c>
      <c r="U54" s="299" t="s">
        <v>476</v>
      </c>
      <c r="V54" s="297">
        <v>18112431</v>
      </c>
      <c r="W54" s="299" t="s">
        <v>476</v>
      </c>
    </row>
    <row r="55" spans="1:23" x14ac:dyDescent="0.25">
      <c r="A55" s="296">
        <v>1995</v>
      </c>
      <c r="B55" s="297">
        <v>17451</v>
      </c>
      <c r="C55" s="298"/>
      <c r="D55" s="297">
        <v>4954189</v>
      </c>
      <c r="E55" s="298"/>
      <c r="F55" s="297">
        <v>1373859</v>
      </c>
      <c r="G55" s="299" t="s">
        <v>476</v>
      </c>
      <c r="H55" s="297">
        <v>6345499</v>
      </c>
      <c r="I55" s="299" t="s">
        <v>476</v>
      </c>
      <c r="J55" s="297">
        <v>6600</v>
      </c>
      <c r="K55" s="297">
        <v>64224</v>
      </c>
      <c r="L55" s="299" t="s">
        <v>476</v>
      </c>
      <c r="M55" s="297">
        <v>520000</v>
      </c>
      <c r="N55" s="297">
        <v>590824</v>
      </c>
      <c r="O55" s="299" t="s">
        <v>476</v>
      </c>
      <c r="P55" s="297">
        <v>6936323</v>
      </c>
      <c r="Q55" s="299" t="s">
        <v>476</v>
      </c>
      <c r="R55" s="297">
        <v>3557015</v>
      </c>
      <c r="S55" s="298"/>
      <c r="T55" s="297">
        <v>8025625</v>
      </c>
      <c r="U55" s="299" t="s">
        <v>476</v>
      </c>
      <c r="V55" s="297">
        <v>18518963</v>
      </c>
      <c r="W55" s="299" t="s">
        <v>476</v>
      </c>
    </row>
    <row r="56" spans="1:23" x14ac:dyDescent="0.25">
      <c r="A56" s="301">
        <v>1996</v>
      </c>
      <c r="B56" s="302">
        <v>16584</v>
      </c>
      <c r="C56" s="303"/>
      <c r="D56" s="302">
        <v>5354389</v>
      </c>
      <c r="E56" s="303"/>
      <c r="F56" s="302">
        <v>1483523</v>
      </c>
      <c r="G56" s="304" t="s">
        <v>476</v>
      </c>
      <c r="H56" s="302">
        <v>6854495</v>
      </c>
      <c r="I56" s="304" t="s">
        <v>476</v>
      </c>
      <c r="J56" s="302">
        <v>7000</v>
      </c>
      <c r="K56" s="302">
        <v>64856</v>
      </c>
      <c r="L56" s="304" t="s">
        <v>476</v>
      </c>
      <c r="M56" s="302">
        <v>540000</v>
      </c>
      <c r="N56" s="302">
        <v>611856</v>
      </c>
      <c r="O56" s="304" t="s">
        <v>476</v>
      </c>
      <c r="P56" s="302">
        <v>7466351</v>
      </c>
      <c r="Q56" s="304" t="s">
        <v>476</v>
      </c>
      <c r="R56" s="302">
        <v>3693530</v>
      </c>
      <c r="S56" s="303"/>
      <c r="T56" s="302">
        <v>8344336</v>
      </c>
      <c r="U56" s="304" t="s">
        <v>476</v>
      </c>
      <c r="V56" s="302">
        <v>19504218</v>
      </c>
      <c r="W56" s="304" t="s">
        <v>476</v>
      </c>
    </row>
    <row r="57" spans="1:23" x14ac:dyDescent="0.25">
      <c r="A57" s="296">
        <v>1997</v>
      </c>
      <c r="B57" s="297">
        <v>15992</v>
      </c>
      <c r="C57" s="298"/>
      <c r="D57" s="297">
        <v>5092919</v>
      </c>
      <c r="E57" s="298"/>
      <c r="F57" s="297">
        <v>1422124</v>
      </c>
      <c r="G57" s="299" t="s">
        <v>476</v>
      </c>
      <c r="H57" s="297">
        <v>6531036</v>
      </c>
      <c r="I57" s="299" t="s">
        <v>476</v>
      </c>
      <c r="J57" s="297">
        <v>7500</v>
      </c>
      <c r="K57" s="297">
        <v>64366</v>
      </c>
      <c r="L57" s="299" t="s">
        <v>476</v>
      </c>
      <c r="M57" s="297">
        <v>430000</v>
      </c>
      <c r="N57" s="297">
        <v>501866</v>
      </c>
      <c r="O57" s="299" t="s">
        <v>476</v>
      </c>
      <c r="P57" s="297">
        <v>7032901</v>
      </c>
      <c r="Q57" s="299" t="s">
        <v>476</v>
      </c>
      <c r="R57" s="297">
        <v>3670903</v>
      </c>
      <c r="S57" s="298"/>
      <c r="T57" s="297">
        <v>8261143</v>
      </c>
      <c r="U57" s="299" t="s">
        <v>476</v>
      </c>
      <c r="V57" s="297">
        <v>18964947</v>
      </c>
      <c r="W57" s="299" t="s">
        <v>476</v>
      </c>
    </row>
    <row r="58" spans="1:23" x14ac:dyDescent="0.25">
      <c r="A58" s="296">
        <v>1998</v>
      </c>
      <c r="B58" s="297">
        <v>11548</v>
      </c>
      <c r="C58" s="298"/>
      <c r="D58" s="297">
        <v>4646087</v>
      </c>
      <c r="E58" s="298"/>
      <c r="F58" s="297">
        <v>1304110</v>
      </c>
      <c r="G58" s="299" t="s">
        <v>476</v>
      </c>
      <c r="H58" s="297">
        <v>5961746</v>
      </c>
      <c r="I58" s="299" t="s">
        <v>476</v>
      </c>
      <c r="J58" s="297">
        <v>7700</v>
      </c>
      <c r="K58" s="297">
        <v>63929</v>
      </c>
      <c r="L58" s="299" t="s">
        <v>476</v>
      </c>
      <c r="M58" s="297">
        <v>380000</v>
      </c>
      <c r="N58" s="297">
        <v>451629</v>
      </c>
      <c r="O58" s="299" t="s">
        <v>476</v>
      </c>
      <c r="P58" s="297">
        <v>6413374</v>
      </c>
      <c r="Q58" s="299" t="s">
        <v>476</v>
      </c>
      <c r="R58" s="297">
        <v>3855932</v>
      </c>
      <c r="S58" s="298"/>
      <c r="T58" s="297">
        <v>8685611</v>
      </c>
      <c r="U58" s="299" t="s">
        <v>476</v>
      </c>
      <c r="V58" s="297">
        <v>18954918</v>
      </c>
      <c r="W58" s="299" t="s">
        <v>476</v>
      </c>
    </row>
    <row r="59" spans="1:23" x14ac:dyDescent="0.25">
      <c r="A59" s="301">
        <v>1999</v>
      </c>
      <c r="B59" s="302">
        <v>13981</v>
      </c>
      <c r="C59" s="303"/>
      <c r="D59" s="302">
        <v>4834899</v>
      </c>
      <c r="E59" s="303"/>
      <c r="F59" s="302">
        <v>1464903</v>
      </c>
      <c r="G59" s="304" t="s">
        <v>476</v>
      </c>
      <c r="H59" s="302">
        <v>6313783</v>
      </c>
      <c r="I59" s="304" t="s">
        <v>476</v>
      </c>
      <c r="J59" s="302">
        <v>8500</v>
      </c>
      <c r="K59" s="302">
        <v>62874</v>
      </c>
      <c r="L59" s="304" t="s">
        <v>476</v>
      </c>
      <c r="M59" s="302">
        <v>390000</v>
      </c>
      <c r="N59" s="302">
        <v>461374</v>
      </c>
      <c r="O59" s="304" t="s">
        <v>476</v>
      </c>
      <c r="P59" s="302">
        <v>6775157</v>
      </c>
      <c r="Q59" s="304" t="s">
        <v>476</v>
      </c>
      <c r="R59" s="302">
        <v>3906478</v>
      </c>
      <c r="S59" s="303"/>
      <c r="T59" s="302">
        <v>8875295</v>
      </c>
      <c r="U59" s="304" t="s">
        <v>476</v>
      </c>
      <c r="V59" s="302">
        <v>19556929</v>
      </c>
      <c r="W59" s="304" t="s">
        <v>476</v>
      </c>
    </row>
    <row r="60" spans="1:23" x14ac:dyDescent="0.25">
      <c r="A60" s="296">
        <v>2000</v>
      </c>
      <c r="B60" s="297">
        <v>11358</v>
      </c>
      <c r="C60" s="298"/>
      <c r="D60" s="297">
        <v>5104649</v>
      </c>
      <c r="E60" s="298"/>
      <c r="F60" s="297">
        <v>1554263</v>
      </c>
      <c r="G60" s="299" t="s">
        <v>476</v>
      </c>
      <c r="H60" s="297">
        <v>6670269</v>
      </c>
      <c r="I60" s="299" t="s">
        <v>476</v>
      </c>
      <c r="J60" s="297">
        <v>8600</v>
      </c>
      <c r="K60" s="297">
        <v>60388</v>
      </c>
      <c r="L60" s="299" t="s">
        <v>476</v>
      </c>
      <c r="M60" s="297">
        <v>420000</v>
      </c>
      <c r="N60" s="297">
        <v>488988</v>
      </c>
      <c r="O60" s="299" t="s">
        <v>476</v>
      </c>
      <c r="P60" s="297">
        <v>7159258</v>
      </c>
      <c r="Q60" s="299" t="s">
        <v>476</v>
      </c>
      <c r="R60" s="297">
        <v>4068627</v>
      </c>
      <c r="S60" s="298"/>
      <c r="T60" s="297">
        <v>9196909</v>
      </c>
      <c r="U60" s="299" t="s">
        <v>476</v>
      </c>
      <c r="V60" s="297">
        <v>20424794</v>
      </c>
      <c r="W60" s="299" t="s">
        <v>476</v>
      </c>
    </row>
    <row r="61" spans="1:23" x14ac:dyDescent="0.25">
      <c r="A61" s="296">
        <v>2001</v>
      </c>
      <c r="B61" s="297">
        <v>11971</v>
      </c>
      <c r="C61" s="298"/>
      <c r="D61" s="297">
        <v>4889018</v>
      </c>
      <c r="E61" s="298"/>
      <c r="F61" s="297">
        <v>1529091</v>
      </c>
      <c r="G61" s="299" t="s">
        <v>476</v>
      </c>
      <c r="H61" s="297">
        <v>6430080</v>
      </c>
      <c r="I61" s="299" t="s">
        <v>476</v>
      </c>
      <c r="J61" s="297">
        <v>9450</v>
      </c>
      <c r="K61" s="297">
        <v>58659</v>
      </c>
      <c r="L61" s="299" t="s">
        <v>476</v>
      </c>
      <c r="M61" s="297">
        <v>370000</v>
      </c>
      <c r="N61" s="297">
        <v>438109</v>
      </c>
      <c r="O61" s="299" t="s">
        <v>476</v>
      </c>
      <c r="P61" s="297">
        <v>6868189</v>
      </c>
      <c r="Q61" s="299" t="s">
        <v>476</v>
      </c>
      <c r="R61" s="297">
        <v>4099882</v>
      </c>
      <c r="S61" s="298"/>
      <c r="T61" s="297">
        <v>9074005</v>
      </c>
      <c r="U61" s="299" t="s">
        <v>476</v>
      </c>
      <c r="V61" s="297">
        <v>20042076</v>
      </c>
      <c r="W61" s="299" t="s">
        <v>476</v>
      </c>
    </row>
    <row r="62" spans="1:23" x14ac:dyDescent="0.25">
      <c r="A62" s="301">
        <v>2002</v>
      </c>
      <c r="B62" s="302">
        <v>12248</v>
      </c>
      <c r="C62" s="303"/>
      <c r="D62" s="302">
        <v>5014472</v>
      </c>
      <c r="E62" s="303"/>
      <c r="F62" s="302">
        <v>1456920</v>
      </c>
      <c r="G62" s="304" t="s">
        <v>476</v>
      </c>
      <c r="H62" s="302">
        <v>6483640</v>
      </c>
      <c r="I62" s="304" t="s">
        <v>476</v>
      </c>
      <c r="J62" s="302">
        <v>10204</v>
      </c>
      <c r="K62" s="302">
        <v>57362</v>
      </c>
      <c r="L62" s="304" t="s">
        <v>476</v>
      </c>
      <c r="M62" s="302">
        <v>380000</v>
      </c>
      <c r="N62" s="302">
        <v>447566</v>
      </c>
      <c r="O62" s="304" t="s">
        <v>476</v>
      </c>
      <c r="P62" s="302">
        <v>6931205</v>
      </c>
      <c r="Q62" s="304" t="s">
        <v>476</v>
      </c>
      <c r="R62" s="302">
        <v>4316794</v>
      </c>
      <c r="S62" s="303"/>
      <c r="T62" s="302">
        <v>9562266</v>
      </c>
      <c r="U62" s="304" t="s">
        <v>476</v>
      </c>
      <c r="V62" s="302">
        <v>20810265</v>
      </c>
      <c r="W62" s="304" t="s">
        <v>476</v>
      </c>
    </row>
    <row r="63" spans="1:23" x14ac:dyDescent="0.25">
      <c r="A63" s="296">
        <v>2003</v>
      </c>
      <c r="B63" s="297">
        <v>12247</v>
      </c>
      <c r="C63" s="298"/>
      <c r="D63" s="297">
        <v>5209427</v>
      </c>
      <c r="E63" s="298"/>
      <c r="F63" s="297">
        <v>1519335</v>
      </c>
      <c r="G63" s="299" t="s">
        <v>476</v>
      </c>
      <c r="H63" s="297">
        <v>6741010</v>
      </c>
      <c r="I63" s="299" t="s">
        <v>476</v>
      </c>
      <c r="J63" s="297">
        <v>13000</v>
      </c>
      <c r="K63" s="297">
        <v>56541</v>
      </c>
      <c r="L63" s="299" t="s">
        <v>476</v>
      </c>
      <c r="M63" s="297">
        <v>400000</v>
      </c>
      <c r="N63" s="297">
        <v>469541</v>
      </c>
      <c r="O63" s="299" t="s">
        <v>476</v>
      </c>
      <c r="P63" s="297">
        <v>7210551</v>
      </c>
      <c r="Q63" s="299" t="s">
        <v>476</v>
      </c>
      <c r="R63" s="297">
        <v>4353111</v>
      </c>
      <c r="S63" s="298"/>
      <c r="T63" s="297">
        <v>9546253</v>
      </c>
      <c r="U63" s="299" t="s">
        <v>476</v>
      </c>
      <c r="V63" s="297">
        <v>21109915</v>
      </c>
      <c r="W63" s="299" t="s">
        <v>476</v>
      </c>
    </row>
    <row r="64" spans="1:23" x14ac:dyDescent="0.25">
      <c r="A64" s="296">
        <v>2004</v>
      </c>
      <c r="B64" s="297">
        <v>11434</v>
      </c>
      <c r="C64" s="298"/>
      <c r="D64" s="297">
        <v>4980821</v>
      </c>
      <c r="E64" s="298"/>
      <c r="F64" s="297">
        <v>1520293</v>
      </c>
      <c r="G64" s="299" t="s">
        <v>476</v>
      </c>
      <c r="H64" s="297">
        <v>6512548</v>
      </c>
      <c r="I64" s="299" t="s">
        <v>476</v>
      </c>
      <c r="J64" s="297">
        <v>14000</v>
      </c>
      <c r="K64" s="297">
        <v>56769</v>
      </c>
      <c r="L64" s="299" t="s">
        <v>476</v>
      </c>
      <c r="M64" s="297">
        <v>410000</v>
      </c>
      <c r="N64" s="297">
        <v>480769</v>
      </c>
      <c r="O64" s="299" t="s">
        <v>476</v>
      </c>
      <c r="P64" s="297">
        <v>6993317</v>
      </c>
      <c r="Q64" s="299" t="s">
        <v>476</v>
      </c>
      <c r="R64" s="297">
        <v>4408241</v>
      </c>
      <c r="S64" s="298"/>
      <c r="T64" s="297">
        <v>9691065</v>
      </c>
      <c r="U64" s="299" t="s">
        <v>476</v>
      </c>
      <c r="V64" s="297">
        <v>21092623</v>
      </c>
      <c r="W64" s="299" t="s">
        <v>476</v>
      </c>
    </row>
    <row r="65" spans="1:23" x14ac:dyDescent="0.25">
      <c r="A65" s="301">
        <v>2005</v>
      </c>
      <c r="B65" s="302">
        <v>8435</v>
      </c>
      <c r="C65" s="303"/>
      <c r="D65" s="302">
        <v>4946351</v>
      </c>
      <c r="E65" s="303"/>
      <c r="F65" s="302">
        <v>1450839</v>
      </c>
      <c r="G65" s="304" t="s">
        <v>476</v>
      </c>
      <c r="H65" s="302">
        <v>6405625</v>
      </c>
      <c r="I65" s="304" t="s">
        <v>476</v>
      </c>
      <c r="J65" s="302">
        <v>15900</v>
      </c>
      <c r="K65" s="302">
        <v>57943</v>
      </c>
      <c r="L65" s="304" t="s">
        <v>476</v>
      </c>
      <c r="M65" s="302">
        <v>430000</v>
      </c>
      <c r="N65" s="302">
        <v>503843</v>
      </c>
      <c r="O65" s="304" t="s">
        <v>476</v>
      </c>
      <c r="P65" s="302">
        <v>6909468</v>
      </c>
      <c r="Q65" s="304" t="s">
        <v>476</v>
      </c>
      <c r="R65" s="302">
        <v>4637683</v>
      </c>
      <c r="S65" s="303"/>
      <c r="T65" s="302">
        <v>10078922</v>
      </c>
      <c r="U65" s="304" t="s">
        <v>476</v>
      </c>
      <c r="V65" s="302">
        <v>21626073</v>
      </c>
      <c r="W65" s="304" t="s">
        <v>476</v>
      </c>
    </row>
    <row r="66" spans="1:23" x14ac:dyDescent="0.25">
      <c r="A66" s="296">
        <v>2006</v>
      </c>
      <c r="B66" s="297">
        <v>6408</v>
      </c>
      <c r="C66" s="298"/>
      <c r="D66" s="297">
        <v>4475902</v>
      </c>
      <c r="E66" s="298"/>
      <c r="F66" s="297">
        <v>1223961</v>
      </c>
      <c r="G66" s="299" t="s">
        <v>476</v>
      </c>
      <c r="H66" s="297">
        <v>5706271</v>
      </c>
      <c r="I66" s="299" t="s">
        <v>476</v>
      </c>
      <c r="J66" s="297">
        <v>18300</v>
      </c>
      <c r="K66" s="297">
        <v>63405</v>
      </c>
      <c r="L66" s="299" t="s">
        <v>476</v>
      </c>
      <c r="M66" s="297">
        <v>390000</v>
      </c>
      <c r="N66" s="297">
        <v>471705</v>
      </c>
      <c r="O66" s="299" t="s">
        <v>476</v>
      </c>
      <c r="P66" s="297">
        <v>6177976</v>
      </c>
      <c r="Q66" s="299" t="s">
        <v>476</v>
      </c>
      <c r="R66" s="297">
        <v>4611386</v>
      </c>
      <c r="S66" s="298"/>
      <c r="T66" s="297">
        <v>9908916</v>
      </c>
      <c r="U66" s="299" t="s">
        <v>476</v>
      </c>
      <c r="V66" s="297">
        <v>20698278</v>
      </c>
      <c r="W66" s="299" t="s">
        <v>476</v>
      </c>
    </row>
    <row r="67" spans="1:23" x14ac:dyDescent="0.25">
      <c r="A67" s="296">
        <v>2007</v>
      </c>
      <c r="B67" s="297">
        <v>7782</v>
      </c>
      <c r="C67" s="298"/>
      <c r="D67" s="297">
        <v>4849561</v>
      </c>
      <c r="E67" s="298"/>
      <c r="F67" s="297">
        <v>1253650</v>
      </c>
      <c r="G67" s="299" t="s">
        <v>476</v>
      </c>
      <c r="H67" s="297">
        <v>6110992</v>
      </c>
      <c r="I67" s="299" t="s">
        <v>476</v>
      </c>
      <c r="J67" s="297">
        <v>22000</v>
      </c>
      <c r="K67" s="297">
        <v>69610</v>
      </c>
      <c r="L67" s="299" t="s">
        <v>476</v>
      </c>
      <c r="M67" s="297">
        <v>430000</v>
      </c>
      <c r="N67" s="297">
        <v>521610</v>
      </c>
      <c r="O67" s="299" t="s">
        <v>476</v>
      </c>
      <c r="P67" s="297">
        <v>6632602</v>
      </c>
      <c r="Q67" s="299" t="s">
        <v>476</v>
      </c>
      <c r="R67" s="297">
        <v>4750326</v>
      </c>
      <c r="S67" s="298"/>
      <c r="T67" s="297">
        <v>10182102</v>
      </c>
      <c r="U67" s="299" t="s">
        <v>476</v>
      </c>
      <c r="V67" s="297">
        <v>21565031</v>
      </c>
      <c r="W67" s="299" t="s">
        <v>476</v>
      </c>
    </row>
    <row r="68" spans="1:23" x14ac:dyDescent="0.25">
      <c r="A68" s="301">
        <v>2008</v>
      </c>
      <c r="B68" s="302">
        <v>7673</v>
      </c>
      <c r="C68" s="303"/>
      <c r="D68" s="302">
        <v>5010055</v>
      </c>
      <c r="E68" s="304" t="s">
        <v>476</v>
      </c>
      <c r="F68" s="302">
        <v>1243075</v>
      </c>
      <c r="G68" s="304" t="s">
        <v>476</v>
      </c>
      <c r="H68" s="302">
        <v>6260804</v>
      </c>
      <c r="I68" s="304" t="s">
        <v>476</v>
      </c>
      <c r="J68" s="302">
        <v>26400</v>
      </c>
      <c r="K68" s="302">
        <v>80031</v>
      </c>
      <c r="L68" s="304" t="s">
        <v>476</v>
      </c>
      <c r="M68" s="302">
        <v>450000</v>
      </c>
      <c r="N68" s="302">
        <v>556431</v>
      </c>
      <c r="O68" s="304" t="s">
        <v>476</v>
      </c>
      <c r="P68" s="302">
        <v>6817234</v>
      </c>
      <c r="Q68" s="304" t="s">
        <v>476</v>
      </c>
      <c r="R68" s="302">
        <v>4708496</v>
      </c>
      <c r="S68" s="303"/>
      <c r="T68" s="302">
        <v>10070515</v>
      </c>
      <c r="U68" s="304" t="s">
        <v>476</v>
      </c>
      <c r="V68" s="302">
        <v>21596245</v>
      </c>
      <c r="W68" s="304" t="s">
        <v>476</v>
      </c>
    </row>
    <row r="69" spans="1:23" x14ac:dyDescent="0.25">
      <c r="A69" s="296">
        <v>2009</v>
      </c>
      <c r="B69" s="297">
        <v>7789</v>
      </c>
      <c r="C69" s="299" t="s">
        <v>476</v>
      </c>
      <c r="D69" s="297">
        <v>4882697</v>
      </c>
      <c r="E69" s="299" t="s">
        <v>476</v>
      </c>
      <c r="F69" s="297">
        <v>1176320</v>
      </c>
      <c r="G69" s="299" t="s">
        <v>476</v>
      </c>
      <c r="H69" s="297">
        <v>6066806</v>
      </c>
      <c r="I69" s="299" t="s">
        <v>476</v>
      </c>
      <c r="J69" s="297">
        <v>32800</v>
      </c>
      <c r="K69" s="297">
        <v>89068</v>
      </c>
      <c r="L69" s="299" t="s">
        <v>476</v>
      </c>
      <c r="M69" s="297">
        <v>430000</v>
      </c>
      <c r="N69" s="297">
        <v>551868</v>
      </c>
      <c r="O69" s="299" t="s">
        <v>476</v>
      </c>
      <c r="P69" s="297">
        <v>6618673</v>
      </c>
      <c r="Q69" s="299" t="s">
        <v>476</v>
      </c>
      <c r="R69" s="297">
        <v>4655587</v>
      </c>
      <c r="S69" s="299" t="s">
        <v>476</v>
      </c>
      <c r="T69" s="297">
        <v>9789005</v>
      </c>
      <c r="U69" s="299" t="s">
        <v>476</v>
      </c>
      <c r="V69" s="297">
        <v>21063265</v>
      </c>
      <c r="W69" s="299" t="s">
        <v>476</v>
      </c>
    </row>
    <row r="70" spans="1:23" x14ac:dyDescent="0.25">
      <c r="A70" s="296" t="s">
        <v>862</v>
      </c>
      <c r="B70" s="297">
        <v>7200</v>
      </c>
      <c r="C70" s="298"/>
      <c r="D70" s="297">
        <v>5060644</v>
      </c>
      <c r="E70" s="298"/>
      <c r="F70" s="297">
        <v>1220073</v>
      </c>
      <c r="G70" s="298"/>
      <c r="H70" s="297">
        <v>6287918</v>
      </c>
      <c r="I70" s="298"/>
      <c r="J70" s="297">
        <v>36800</v>
      </c>
      <c r="K70" s="297">
        <v>96724</v>
      </c>
      <c r="L70" s="298"/>
      <c r="M70" s="297">
        <v>420000</v>
      </c>
      <c r="N70" s="297">
        <v>553524</v>
      </c>
      <c r="O70" s="298"/>
      <c r="P70" s="297">
        <v>6841442</v>
      </c>
      <c r="Q70" s="298"/>
      <c r="R70" s="297">
        <v>4949986</v>
      </c>
      <c r="S70" s="298"/>
      <c r="T70" s="297">
        <v>10362023</v>
      </c>
      <c r="U70" s="298"/>
      <c r="V70" s="297">
        <v>22153450</v>
      </c>
      <c r="W70" s="298"/>
    </row>
    <row r="71" spans="1:23" x14ac:dyDescent="0.25">
      <c r="A71" s="588" t="s">
        <v>559</v>
      </c>
      <c r="B71" s="589"/>
      <c r="C71" s="589"/>
      <c r="D71" s="589"/>
      <c r="E71" s="589"/>
      <c r="F71" s="589"/>
      <c r="G71" s="589"/>
      <c r="H71" s="589"/>
      <c r="I71" s="589"/>
      <c r="J71" s="589"/>
      <c r="K71" s="589"/>
      <c r="L71" s="589" t="s">
        <v>863</v>
      </c>
      <c r="M71" s="589"/>
      <c r="N71" s="589"/>
      <c r="O71" s="589"/>
      <c r="P71" s="589"/>
      <c r="Q71" s="589"/>
      <c r="R71" s="589"/>
      <c r="S71" s="589"/>
      <c r="T71" s="589"/>
      <c r="U71" s="589"/>
      <c r="V71" s="589"/>
      <c r="W71" s="590"/>
    </row>
    <row r="72" spans="1:23" x14ac:dyDescent="0.25">
      <c r="A72" s="565" t="s">
        <v>560</v>
      </c>
      <c r="B72" s="566"/>
      <c r="C72" s="566"/>
      <c r="D72" s="566"/>
      <c r="E72" s="566"/>
      <c r="F72" s="566"/>
      <c r="G72" s="566"/>
      <c r="H72" s="566"/>
      <c r="I72" s="566"/>
      <c r="J72" s="566"/>
      <c r="K72" s="566"/>
      <c r="L72" s="581" t="s">
        <v>864</v>
      </c>
      <c r="M72" s="581"/>
      <c r="N72" s="581"/>
      <c r="O72" s="581"/>
      <c r="P72" s="581"/>
      <c r="Q72" s="581"/>
      <c r="R72" s="581"/>
      <c r="S72" s="581"/>
      <c r="T72" s="581"/>
      <c r="U72" s="581"/>
      <c r="V72" s="581"/>
      <c r="W72" s="582"/>
    </row>
    <row r="73" spans="1:23" x14ac:dyDescent="0.25">
      <c r="A73" s="565"/>
      <c r="B73" s="566"/>
      <c r="C73" s="566"/>
      <c r="D73" s="566"/>
      <c r="E73" s="566"/>
      <c r="F73" s="566"/>
      <c r="G73" s="566"/>
      <c r="H73" s="566"/>
      <c r="I73" s="566"/>
      <c r="J73" s="566"/>
      <c r="K73" s="566"/>
      <c r="L73" s="567" t="s">
        <v>71</v>
      </c>
      <c r="M73" s="567"/>
      <c r="N73" s="567"/>
      <c r="O73" s="567"/>
      <c r="P73" s="567"/>
      <c r="Q73" s="567"/>
      <c r="R73" s="567"/>
      <c r="S73" s="567"/>
      <c r="T73" s="567"/>
      <c r="U73" s="567"/>
      <c r="V73" s="567"/>
      <c r="W73" s="568"/>
    </row>
    <row r="74" spans="1:23" x14ac:dyDescent="0.25">
      <c r="A74" s="565" t="s">
        <v>561</v>
      </c>
      <c r="B74" s="566"/>
      <c r="C74" s="566"/>
      <c r="D74" s="566"/>
      <c r="E74" s="566"/>
      <c r="F74" s="566"/>
      <c r="G74" s="566"/>
      <c r="H74" s="566"/>
      <c r="I74" s="566"/>
      <c r="J74" s="566"/>
      <c r="K74" s="566"/>
      <c r="L74" s="581" t="s">
        <v>865</v>
      </c>
      <c r="M74" s="581"/>
      <c r="N74" s="581"/>
      <c r="O74" s="581"/>
      <c r="P74" s="581"/>
      <c r="Q74" s="581"/>
      <c r="R74" s="581"/>
      <c r="S74" s="581"/>
      <c r="T74" s="581"/>
      <c r="U74" s="581"/>
      <c r="V74" s="581"/>
      <c r="W74" s="582"/>
    </row>
    <row r="75" spans="1:23" x14ac:dyDescent="0.25">
      <c r="A75" s="573" t="s">
        <v>83</v>
      </c>
      <c r="B75" s="574"/>
      <c r="C75" s="574"/>
      <c r="D75" s="574"/>
      <c r="E75" s="574"/>
      <c r="F75" s="574"/>
      <c r="G75" s="574"/>
      <c r="H75" s="574"/>
      <c r="I75" s="574"/>
      <c r="J75" s="574"/>
      <c r="K75" s="574"/>
      <c r="L75" s="567" t="s">
        <v>65</v>
      </c>
      <c r="M75" s="567"/>
      <c r="N75" s="567"/>
      <c r="O75" s="567"/>
      <c r="P75" s="567"/>
      <c r="Q75" s="567"/>
      <c r="R75" s="567"/>
      <c r="S75" s="567"/>
      <c r="T75" s="567"/>
      <c r="U75" s="567"/>
      <c r="V75" s="567"/>
      <c r="W75" s="568"/>
    </row>
    <row r="76" spans="1:23" x14ac:dyDescent="0.25">
      <c r="A76" s="573"/>
      <c r="B76" s="574"/>
      <c r="C76" s="574"/>
      <c r="D76" s="574"/>
      <c r="E76" s="574"/>
      <c r="F76" s="574"/>
      <c r="G76" s="574"/>
      <c r="H76" s="574"/>
      <c r="I76" s="574"/>
      <c r="J76" s="574"/>
      <c r="K76" s="574"/>
      <c r="L76" s="567" t="s">
        <v>66</v>
      </c>
      <c r="M76" s="567"/>
      <c r="N76" s="567"/>
      <c r="O76" s="567"/>
      <c r="P76" s="567"/>
      <c r="Q76" s="567"/>
      <c r="R76" s="567"/>
      <c r="S76" s="567"/>
      <c r="T76" s="567"/>
      <c r="U76" s="567"/>
      <c r="V76" s="567"/>
      <c r="W76" s="568"/>
    </row>
    <row r="77" spans="1:23" x14ac:dyDescent="0.25">
      <c r="A77" s="573"/>
      <c r="B77" s="574"/>
      <c r="C77" s="574"/>
      <c r="D77" s="574"/>
      <c r="E77" s="574"/>
      <c r="F77" s="574"/>
      <c r="G77" s="574"/>
      <c r="H77" s="574"/>
      <c r="I77" s="574"/>
      <c r="J77" s="574"/>
      <c r="K77" s="574"/>
      <c r="L77" s="567" t="s">
        <v>67</v>
      </c>
      <c r="M77" s="567"/>
      <c r="N77" s="567"/>
      <c r="O77" s="567"/>
      <c r="P77" s="567"/>
      <c r="Q77" s="567"/>
      <c r="R77" s="567"/>
      <c r="S77" s="567"/>
      <c r="T77" s="567"/>
      <c r="U77" s="567"/>
      <c r="V77" s="567"/>
      <c r="W77" s="568"/>
    </row>
    <row r="78" spans="1:23" x14ac:dyDescent="0.25">
      <c r="A78" s="565" t="s">
        <v>866</v>
      </c>
      <c r="B78" s="566"/>
      <c r="C78" s="566"/>
      <c r="D78" s="566"/>
      <c r="E78" s="566"/>
      <c r="F78" s="566"/>
      <c r="G78" s="566"/>
      <c r="H78" s="566"/>
      <c r="I78" s="566"/>
      <c r="J78" s="566"/>
      <c r="K78" s="566"/>
      <c r="L78" s="567" t="s">
        <v>68</v>
      </c>
      <c r="M78" s="567"/>
      <c r="N78" s="567"/>
      <c r="O78" s="567"/>
      <c r="P78" s="567"/>
      <c r="Q78" s="567"/>
      <c r="R78" s="567"/>
      <c r="S78" s="567"/>
      <c r="T78" s="567"/>
      <c r="U78" s="567"/>
      <c r="V78" s="567"/>
      <c r="W78" s="568"/>
    </row>
    <row r="79" spans="1:23" x14ac:dyDescent="0.25">
      <c r="A79" s="573" t="s">
        <v>867</v>
      </c>
      <c r="B79" s="574"/>
      <c r="C79" s="574"/>
      <c r="D79" s="574"/>
      <c r="E79" s="574"/>
      <c r="F79" s="574"/>
      <c r="G79" s="574"/>
      <c r="H79" s="574"/>
      <c r="I79" s="574"/>
      <c r="J79" s="574"/>
      <c r="K79" s="574"/>
      <c r="L79" s="567"/>
      <c r="M79" s="567"/>
      <c r="N79" s="567"/>
      <c r="O79" s="567"/>
      <c r="P79" s="567"/>
      <c r="Q79" s="567"/>
      <c r="R79" s="567"/>
      <c r="S79" s="567"/>
      <c r="T79" s="567"/>
      <c r="U79" s="567"/>
      <c r="V79" s="567"/>
      <c r="W79" s="568"/>
    </row>
    <row r="80" spans="1:23" x14ac:dyDescent="0.25">
      <c r="A80" s="573" t="s">
        <v>868</v>
      </c>
      <c r="B80" s="574"/>
      <c r="C80" s="574"/>
      <c r="D80" s="574"/>
      <c r="E80" s="574"/>
      <c r="F80" s="574"/>
      <c r="G80" s="574"/>
      <c r="H80" s="574"/>
      <c r="I80" s="574"/>
      <c r="J80" s="574"/>
      <c r="K80" s="574"/>
      <c r="L80" s="567"/>
      <c r="M80" s="567"/>
      <c r="N80" s="567"/>
      <c r="O80" s="567"/>
      <c r="P80" s="567"/>
      <c r="Q80" s="567"/>
      <c r="R80" s="567"/>
      <c r="S80" s="567"/>
      <c r="T80" s="567"/>
      <c r="U80" s="567"/>
      <c r="V80" s="567"/>
      <c r="W80" s="568"/>
    </row>
    <row r="81" spans="1:23" x14ac:dyDescent="0.25">
      <c r="A81" s="565" t="s">
        <v>869</v>
      </c>
      <c r="B81" s="566"/>
      <c r="C81" s="566"/>
      <c r="D81" s="566"/>
      <c r="E81" s="566"/>
      <c r="F81" s="566"/>
      <c r="G81" s="566"/>
      <c r="H81" s="566"/>
      <c r="I81" s="566"/>
      <c r="J81" s="566"/>
      <c r="K81" s="566"/>
      <c r="L81" s="567" t="s">
        <v>69</v>
      </c>
      <c r="M81" s="567"/>
      <c r="N81" s="567"/>
      <c r="O81" s="567"/>
      <c r="P81" s="567"/>
      <c r="Q81" s="567"/>
      <c r="R81" s="567"/>
      <c r="S81" s="567"/>
      <c r="T81" s="567"/>
      <c r="U81" s="567"/>
      <c r="V81" s="567"/>
      <c r="W81" s="568"/>
    </row>
    <row r="82" spans="1:23" x14ac:dyDescent="0.25">
      <c r="A82" s="565" t="s">
        <v>870</v>
      </c>
      <c r="B82" s="566"/>
      <c r="C82" s="566"/>
      <c r="D82" s="566"/>
      <c r="E82" s="566"/>
      <c r="F82" s="566"/>
      <c r="G82" s="566"/>
      <c r="H82" s="566"/>
      <c r="I82" s="566"/>
      <c r="J82" s="566"/>
      <c r="K82" s="566"/>
      <c r="L82" s="567" t="s">
        <v>70</v>
      </c>
      <c r="M82" s="567"/>
      <c r="N82" s="567"/>
      <c r="O82" s="567"/>
      <c r="P82" s="567"/>
      <c r="Q82" s="567"/>
      <c r="R82" s="567"/>
      <c r="S82" s="567"/>
      <c r="T82" s="567"/>
      <c r="U82" s="567"/>
      <c r="V82" s="567"/>
      <c r="W82" s="568"/>
    </row>
    <row r="83" spans="1:23" x14ac:dyDescent="0.25">
      <c r="A83" s="573" t="s">
        <v>871</v>
      </c>
      <c r="B83" s="574"/>
      <c r="C83" s="574"/>
      <c r="D83" s="574"/>
      <c r="E83" s="574"/>
      <c r="F83" s="574"/>
      <c r="G83" s="574"/>
      <c r="H83" s="574"/>
      <c r="I83" s="574"/>
      <c r="J83" s="574"/>
      <c r="K83" s="574"/>
      <c r="L83" s="567"/>
      <c r="M83" s="567"/>
      <c r="N83" s="567"/>
      <c r="O83" s="567"/>
      <c r="P83" s="567"/>
      <c r="Q83" s="567"/>
      <c r="R83" s="567"/>
      <c r="S83" s="567"/>
      <c r="T83" s="567"/>
      <c r="U83" s="567"/>
      <c r="V83" s="567"/>
      <c r="W83" s="568"/>
    </row>
    <row r="84" spans="1:23" x14ac:dyDescent="0.25">
      <c r="A84" s="575" t="s">
        <v>872</v>
      </c>
      <c r="B84" s="576"/>
      <c r="C84" s="576"/>
      <c r="D84" s="576"/>
      <c r="E84" s="576"/>
      <c r="F84" s="576"/>
      <c r="G84" s="576"/>
      <c r="H84" s="576"/>
      <c r="I84" s="576"/>
      <c r="J84" s="576"/>
      <c r="K84" s="576"/>
      <c r="L84" s="576"/>
      <c r="M84" s="576"/>
      <c r="N84" s="576"/>
      <c r="O84" s="576"/>
      <c r="P84" s="576"/>
      <c r="Q84" s="576"/>
      <c r="R84" s="576"/>
      <c r="S84" s="576"/>
      <c r="T84" s="576"/>
      <c r="U84" s="576"/>
      <c r="V84" s="576"/>
      <c r="W84" s="609"/>
    </row>
  </sheetData>
  <mergeCells count="51">
    <mergeCell ref="A81:K81"/>
    <mergeCell ref="L81:W81"/>
    <mergeCell ref="A82:K82"/>
    <mergeCell ref="L82:W84"/>
    <mergeCell ref="A83:K83"/>
    <mergeCell ref="A84:K84"/>
    <mergeCell ref="A77:K77"/>
    <mergeCell ref="L77:W77"/>
    <mergeCell ref="A78:K78"/>
    <mergeCell ref="L78:W80"/>
    <mergeCell ref="A79:K79"/>
    <mergeCell ref="A80:K80"/>
    <mergeCell ref="A74:K74"/>
    <mergeCell ref="L74:W74"/>
    <mergeCell ref="A75:K75"/>
    <mergeCell ref="L75:W75"/>
    <mergeCell ref="A76:K76"/>
    <mergeCell ref="L76:W76"/>
    <mergeCell ref="A72:K73"/>
    <mergeCell ref="L72:W72"/>
    <mergeCell ref="L73:W73"/>
    <mergeCell ref="B8:C8"/>
    <mergeCell ref="D8:E8"/>
    <mergeCell ref="P8:Q8"/>
    <mergeCell ref="R8:S8"/>
    <mergeCell ref="T8:U8"/>
    <mergeCell ref="A71:K71"/>
    <mergeCell ref="L71:W71"/>
    <mergeCell ref="A1:W1"/>
    <mergeCell ref="A2:W2"/>
    <mergeCell ref="A3:A8"/>
    <mergeCell ref="B3:Q5"/>
    <mergeCell ref="R3:S3"/>
    <mergeCell ref="T3:U3"/>
    <mergeCell ref="V3:W8"/>
    <mergeCell ref="F8:G8"/>
    <mergeCell ref="H8:I8"/>
    <mergeCell ref="K8:L8"/>
    <mergeCell ref="N8:O8"/>
    <mergeCell ref="T5:U5"/>
    <mergeCell ref="B6:I7"/>
    <mergeCell ref="J6:O7"/>
    <mergeCell ref="P6:Q6"/>
    <mergeCell ref="R6:S6"/>
    <mergeCell ref="R4:S4"/>
    <mergeCell ref="T4:U4"/>
    <mergeCell ref="R5:S5"/>
    <mergeCell ref="P7:Q7"/>
    <mergeCell ref="R7:S7"/>
    <mergeCell ref="T7:U7"/>
    <mergeCell ref="T6:U6"/>
  </mergeCell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90"/>
  <sheetViews>
    <sheetView showGridLines="0" topLeftCell="A63" workbookViewId="0">
      <selection activeCell="S72" sqref="S72"/>
    </sheetView>
  </sheetViews>
  <sheetFormatPr defaultColWidth="9.140625" defaultRowHeight="15" x14ac:dyDescent="0.25"/>
  <cols>
    <col min="1" max="1" width="4.5703125" style="294" customWidth="1"/>
    <col min="2" max="2" width="6.28515625" style="294" customWidth="1"/>
    <col min="3" max="3" width="2.28515625" style="294" customWidth="1"/>
    <col min="4" max="4" width="7.7109375" style="294" customWidth="1"/>
    <col min="5" max="5" width="2.7109375" style="294" customWidth="1"/>
    <col min="6" max="6" width="7.42578125" style="294" customWidth="1"/>
    <col min="7" max="7" width="2.7109375" style="294" customWidth="1"/>
    <col min="8" max="8" width="6.5703125" style="294" customWidth="1"/>
    <col min="9" max="9" width="2.28515625" style="294" customWidth="1"/>
    <col min="10" max="10" width="6.7109375" style="294" customWidth="1"/>
    <col min="11" max="11" width="4" style="294" customWidth="1"/>
    <col min="12" max="12" width="10.5703125" style="294" customWidth="1"/>
    <col min="13" max="13" width="8.7109375" style="294" customWidth="1"/>
    <col min="14" max="14" width="6.28515625" style="294" customWidth="1"/>
    <col min="15" max="15" width="6.85546875" style="294" customWidth="1"/>
    <col min="16" max="16" width="2.7109375" style="294" customWidth="1"/>
    <col min="17" max="17" width="6" style="294" customWidth="1"/>
    <col min="18" max="18" width="2.42578125" style="294" customWidth="1"/>
    <col min="19" max="19" width="7.28515625" style="294" customWidth="1"/>
    <col min="20" max="20" width="2.42578125" style="294" customWidth="1"/>
    <col min="21" max="21" width="7.28515625" style="294" customWidth="1"/>
    <col min="22" max="22" width="2.42578125" style="294" customWidth="1"/>
    <col min="23" max="23" width="7.28515625" style="294" customWidth="1"/>
    <col min="24" max="24" width="2.42578125" style="294" customWidth="1"/>
    <col min="25" max="25" width="7.85546875" style="294" customWidth="1"/>
    <col min="26" max="26" width="2.42578125" style="294" customWidth="1"/>
    <col min="27" max="16384" width="9.140625" style="294"/>
  </cols>
  <sheetData>
    <row r="1" spans="1:26" ht="15.75" customHeight="1" x14ac:dyDescent="0.25">
      <c r="A1" s="591" t="s">
        <v>873</v>
      </c>
      <c r="B1" s="592"/>
      <c r="C1" s="592"/>
      <c r="D1" s="592"/>
      <c r="E1" s="592"/>
      <c r="F1" s="592"/>
      <c r="G1" s="592"/>
      <c r="H1" s="592"/>
      <c r="I1" s="592"/>
      <c r="J1" s="592"/>
      <c r="K1" s="592"/>
      <c r="L1" s="592"/>
      <c r="M1" s="592"/>
      <c r="N1" s="592"/>
      <c r="O1" s="592"/>
      <c r="P1" s="592"/>
      <c r="Q1" s="592"/>
      <c r="R1" s="592"/>
      <c r="S1" s="592"/>
      <c r="T1" s="592"/>
      <c r="U1" s="592"/>
      <c r="V1" s="592"/>
      <c r="W1" s="592"/>
      <c r="X1" s="592"/>
      <c r="Y1" s="592"/>
      <c r="Z1" s="593"/>
    </row>
    <row r="2" spans="1:26" x14ac:dyDescent="0.25">
      <c r="A2" s="594" t="s">
        <v>63</v>
      </c>
      <c r="B2" s="595"/>
      <c r="C2" s="595"/>
      <c r="D2" s="595"/>
      <c r="E2" s="595"/>
      <c r="F2" s="595"/>
      <c r="G2" s="595"/>
      <c r="H2" s="595"/>
      <c r="I2" s="595"/>
      <c r="J2" s="595"/>
      <c r="K2" s="595"/>
      <c r="L2" s="595"/>
      <c r="M2" s="595"/>
      <c r="N2" s="595"/>
      <c r="O2" s="595"/>
      <c r="P2" s="595"/>
      <c r="Q2" s="595"/>
      <c r="R2" s="595"/>
      <c r="S2" s="595"/>
      <c r="T2" s="595"/>
      <c r="U2" s="595"/>
      <c r="V2" s="595"/>
      <c r="W2" s="595"/>
      <c r="X2" s="595"/>
      <c r="Y2" s="595"/>
      <c r="Z2" s="596"/>
    </row>
    <row r="3" spans="1:26" x14ac:dyDescent="0.25">
      <c r="A3" s="597" t="s">
        <v>284</v>
      </c>
      <c r="B3" s="600" t="s">
        <v>556</v>
      </c>
      <c r="C3" s="601"/>
      <c r="D3" s="601"/>
      <c r="E3" s="601"/>
      <c r="F3" s="601"/>
      <c r="G3" s="601"/>
      <c r="H3" s="601"/>
      <c r="I3" s="601"/>
      <c r="J3" s="601"/>
      <c r="K3" s="601"/>
      <c r="L3" s="601"/>
      <c r="M3" s="601"/>
      <c r="N3" s="601"/>
      <c r="O3" s="601"/>
      <c r="P3" s="601"/>
      <c r="Q3" s="601"/>
      <c r="R3" s="601"/>
      <c r="S3" s="601"/>
      <c r="T3" s="602"/>
      <c r="U3" s="605"/>
      <c r="V3" s="606"/>
      <c r="W3" s="605"/>
      <c r="X3" s="606"/>
      <c r="Y3" s="600" t="s">
        <v>107</v>
      </c>
      <c r="Z3" s="602"/>
    </row>
    <row r="4" spans="1:26" x14ac:dyDescent="0.25">
      <c r="A4" s="598"/>
      <c r="B4" s="586"/>
      <c r="C4" s="603"/>
      <c r="D4" s="603"/>
      <c r="E4" s="603"/>
      <c r="F4" s="603"/>
      <c r="G4" s="603"/>
      <c r="H4" s="603"/>
      <c r="I4" s="603"/>
      <c r="J4" s="603"/>
      <c r="K4" s="603"/>
      <c r="L4" s="603"/>
      <c r="M4" s="603"/>
      <c r="N4" s="603"/>
      <c r="O4" s="603"/>
      <c r="P4" s="603"/>
      <c r="Q4" s="603"/>
      <c r="R4" s="603"/>
      <c r="S4" s="603"/>
      <c r="T4" s="587"/>
      <c r="U4" s="607"/>
      <c r="V4" s="608"/>
      <c r="W4" s="607"/>
      <c r="X4" s="608"/>
      <c r="Y4" s="586"/>
      <c r="Z4" s="587"/>
    </row>
    <row r="5" spans="1:26" x14ac:dyDescent="0.25">
      <c r="A5" s="598"/>
      <c r="B5" s="586"/>
      <c r="C5" s="603"/>
      <c r="D5" s="603"/>
      <c r="E5" s="603"/>
      <c r="F5" s="603"/>
      <c r="G5" s="603"/>
      <c r="H5" s="603"/>
      <c r="I5" s="603"/>
      <c r="J5" s="603"/>
      <c r="K5" s="603"/>
      <c r="L5" s="603"/>
      <c r="M5" s="603"/>
      <c r="N5" s="603"/>
      <c r="O5" s="603"/>
      <c r="P5" s="603"/>
      <c r="Q5" s="603"/>
      <c r="R5" s="603"/>
      <c r="S5" s="603"/>
      <c r="T5" s="587"/>
      <c r="U5" s="607"/>
      <c r="V5" s="608"/>
      <c r="W5" s="586" t="s">
        <v>511</v>
      </c>
      <c r="X5" s="587"/>
      <c r="Y5" s="586"/>
      <c r="Z5" s="587"/>
    </row>
    <row r="6" spans="1:26" x14ac:dyDescent="0.25">
      <c r="A6" s="598"/>
      <c r="B6" s="577"/>
      <c r="C6" s="604"/>
      <c r="D6" s="604"/>
      <c r="E6" s="604"/>
      <c r="F6" s="604"/>
      <c r="G6" s="604"/>
      <c r="H6" s="604"/>
      <c r="I6" s="604"/>
      <c r="J6" s="604"/>
      <c r="K6" s="604"/>
      <c r="L6" s="604"/>
      <c r="M6" s="604"/>
      <c r="N6" s="604"/>
      <c r="O6" s="604"/>
      <c r="P6" s="604"/>
      <c r="Q6" s="604"/>
      <c r="R6" s="604"/>
      <c r="S6" s="604"/>
      <c r="T6" s="578"/>
      <c r="U6" s="586" t="s">
        <v>199</v>
      </c>
      <c r="V6" s="587"/>
      <c r="W6" s="586" t="s">
        <v>512</v>
      </c>
      <c r="X6" s="587"/>
      <c r="Y6" s="586"/>
      <c r="Z6" s="587"/>
    </row>
    <row r="7" spans="1:26" x14ac:dyDescent="0.25">
      <c r="A7" s="598"/>
      <c r="B7" s="600" t="s">
        <v>64</v>
      </c>
      <c r="C7" s="601"/>
      <c r="D7" s="601"/>
      <c r="E7" s="601"/>
      <c r="F7" s="601"/>
      <c r="G7" s="601"/>
      <c r="H7" s="601"/>
      <c r="I7" s="602"/>
      <c r="J7" s="600" t="s">
        <v>557</v>
      </c>
      <c r="K7" s="601"/>
      <c r="L7" s="601"/>
      <c r="M7" s="601"/>
      <c r="N7" s="601"/>
      <c r="O7" s="601"/>
      <c r="P7" s="601"/>
      <c r="Q7" s="601"/>
      <c r="R7" s="602"/>
      <c r="S7" s="605"/>
      <c r="T7" s="606"/>
      <c r="U7" s="586" t="s">
        <v>513</v>
      </c>
      <c r="V7" s="587"/>
      <c r="W7" s="586" t="s">
        <v>514</v>
      </c>
      <c r="X7" s="587"/>
      <c r="Y7" s="586"/>
      <c r="Z7" s="587"/>
    </row>
    <row r="8" spans="1:26" x14ac:dyDescent="0.25">
      <c r="A8" s="598"/>
      <c r="B8" s="586"/>
      <c r="C8" s="603"/>
      <c r="D8" s="603"/>
      <c r="E8" s="603"/>
      <c r="F8" s="603"/>
      <c r="G8" s="603"/>
      <c r="H8" s="603"/>
      <c r="I8" s="587"/>
      <c r="J8" s="586"/>
      <c r="K8" s="603"/>
      <c r="L8" s="603"/>
      <c r="M8" s="603"/>
      <c r="N8" s="603"/>
      <c r="O8" s="603"/>
      <c r="P8" s="603"/>
      <c r="Q8" s="603"/>
      <c r="R8" s="587"/>
      <c r="S8" s="607"/>
      <c r="T8" s="608"/>
      <c r="U8" s="586" t="s">
        <v>874</v>
      </c>
      <c r="V8" s="587"/>
      <c r="W8" s="586" t="s">
        <v>875</v>
      </c>
      <c r="X8" s="587"/>
      <c r="Y8" s="586"/>
      <c r="Z8" s="587"/>
    </row>
    <row r="9" spans="1:26" x14ac:dyDescent="0.25">
      <c r="A9" s="598"/>
      <c r="B9" s="577"/>
      <c r="C9" s="604"/>
      <c r="D9" s="604"/>
      <c r="E9" s="604"/>
      <c r="F9" s="604"/>
      <c r="G9" s="604"/>
      <c r="H9" s="604"/>
      <c r="I9" s="578"/>
      <c r="J9" s="577"/>
      <c r="K9" s="604"/>
      <c r="L9" s="604"/>
      <c r="M9" s="604"/>
      <c r="N9" s="604"/>
      <c r="O9" s="604"/>
      <c r="P9" s="604"/>
      <c r="Q9" s="604"/>
      <c r="R9" s="578"/>
      <c r="S9" s="586" t="s">
        <v>107</v>
      </c>
      <c r="T9" s="587"/>
      <c r="U9" s="586"/>
      <c r="V9" s="587"/>
      <c r="W9" s="586"/>
      <c r="X9" s="587"/>
      <c r="Y9" s="586"/>
      <c r="Z9" s="587"/>
    </row>
    <row r="10" spans="1:26" x14ac:dyDescent="0.25">
      <c r="A10" s="598"/>
      <c r="B10" s="600" t="s">
        <v>495</v>
      </c>
      <c r="C10" s="602"/>
      <c r="D10" s="600" t="s">
        <v>558</v>
      </c>
      <c r="E10" s="602"/>
      <c r="F10" s="600" t="s">
        <v>876</v>
      </c>
      <c r="G10" s="602"/>
      <c r="H10" s="600" t="s">
        <v>107</v>
      </c>
      <c r="I10" s="602"/>
      <c r="J10" s="600" t="s">
        <v>501</v>
      </c>
      <c r="K10" s="602"/>
      <c r="L10" s="597" t="s">
        <v>877</v>
      </c>
      <c r="M10" s="597" t="s">
        <v>878</v>
      </c>
      <c r="N10" s="597" t="s">
        <v>879</v>
      </c>
      <c r="O10" s="600" t="s">
        <v>880</v>
      </c>
      <c r="P10" s="602"/>
      <c r="Q10" s="600" t="s">
        <v>107</v>
      </c>
      <c r="R10" s="602"/>
      <c r="S10" s="586" t="s">
        <v>116</v>
      </c>
      <c r="T10" s="587"/>
      <c r="U10" s="586"/>
      <c r="V10" s="587"/>
      <c r="W10" s="586"/>
      <c r="X10" s="587"/>
      <c r="Y10" s="586"/>
      <c r="Z10" s="587"/>
    </row>
    <row r="11" spans="1:26" x14ac:dyDescent="0.25">
      <c r="A11" s="599"/>
      <c r="B11" s="577"/>
      <c r="C11" s="578"/>
      <c r="D11" s="577"/>
      <c r="E11" s="578"/>
      <c r="F11" s="577"/>
      <c r="G11" s="578"/>
      <c r="H11" s="577"/>
      <c r="I11" s="578"/>
      <c r="J11" s="577" t="s">
        <v>881</v>
      </c>
      <c r="K11" s="578"/>
      <c r="L11" s="599"/>
      <c r="M11" s="599"/>
      <c r="N11" s="599"/>
      <c r="O11" s="577"/>
      <c r="P11" s="578"/>
      <c r="Q11" s="577"/>
      <c r="R11" s="578"/>
      <c r="S11" s="577"/>
      <c r="T11" s="578"/>
      <c r="U11" s="577"/>
      <c r="V11" s="578"/>
      <c r="W11" s="577"/>
      <c r="X11" s="578"/>
      <c r="Y11" s="577"/>
      <c r="Z11" s="578"/>
    </row>
    <row r="12" spans="1:26" x14ac:dyDescent="0.25">
      <c r="A12" s="296">
        <v>1949</v>
      </c>
      <c r="B12" s="297">
        <v>1554118</v>
      </c>
      <c r="C12" s="298"/>
      <c r="D12" s="297">
        <v>359992</v>
      </c>
      <c r="E12" s="298"/>
      <c r="F12" s="297">
        <v>734774</v>
      </c>
      <c r="G12" s="299" t="s">
        <v>476</v>
      </c>
      <c r="H12" s="297">
        <v>2648883</v>
      </c>
      <c r="I12" s="299" t="s">
        <v>476</v>
      </c>
      <c r="J12" s="300" t="s">
        <v>207</v>
      </c>
      <c r="K12" s="298"/>
      <c r="L12" s="300" t="s">
        <v>207</v>
      </c>
      <c r="M12" s="300" t="s">
        <v>207</v>
      </c>
      <c r="N12" s="300" t="s">
        <v>207</v>
      </c>
      <c r="O12" s="297">
        <v>19986</v>
      </c>
      <c r="P12" s="298"/>
      <c r="Q12" s="297">
        <v>19986</v>
      </c>
      <c r="R12" s="298"/>
      <c r="S12" s="297">
        <v>2668869</v>
      </c>
      <c r="T12" s="299" t="s">
        <v>476</v>
      </c>
      <c r="U12" s="297">
        <v>200104</v>
      </c>
      <c r="V12" s="298"/>
      <c r="W12" s="297">
        <v>799843</v>
      </c>
      <c r="X12" s="298"/>
      <c r="Y12" s="297">
        <v>3668816</v>
      </c>
      <c r="Z12" s="299" t="s">
        <v>476</v>
      </c>
    </row>
    <row r="13" spans="1:26" x14ac:dyDescent="0.25">
      <c r="A13" s="296">
        <v>1950</v>
      </c>
      <c r="B13" s="297">
        <v>1541548</v>
      </c>
      <c r="C13" s="298"/>
      <c r="D13" s="297">
        <v>401412</v>
      </c>
      <c r="E13" s="298"/>
      <c r="F13" s="297">
        <v>872058</v>
      </c>
      <c r="G13" s="299" t="s">
        <v>476</v>
      </c>
      <c r="H13" s="297">
        <v>2815019</v>
      </c>
      <c r="I13" s="299" t="s">
        <v>476</v>
      </c>
      <c r="J13" s="300" t="s">
        <v>207</v>
      </c>
      <c r="K13" s="298"/>
      <c r="L13" s="300" t="s">
        <v>207</v>
      </c>
      <c r="M13" s="300" t="s">
        <v>207</v>
      </c>
      <c r="N13" s="300" t="s">
        <v>207</v>
      </c>
      <c r="O13" s="297">
        <v>19075</v>
      </c>
      <c r="P13" s="298"/>
      <c r="Q13" s="297">
        <v>19075</v>
      </c>
      <c r="R13" s="298"/>
      <c r="S13" s="297">
        <v>2834094</v>
      </c>
      <c r="T13" s="299" t="s">
        <v>476</v>
      </c>
      <c r="U13" s="297">
        <v>225094</v>
      </c>
      <c r="V13" s="298"/>
      <c r="W13" s="297">
        <v>834110</v>
      </c>
      <c r="X13" s="298"/>
      <c r="Y13" s="297">
        <v>3893298</v>
      </c>
      <c r="Z13" s="299" t="s">
        <v>476</v>
      </c>
    </row>
    <row r="14" spans="1:26" x14ac:dyDescent="0.25">
      <c r="A14" s="301">
        <v>1951</v>
      </c>
      <c r="B14" s="302">
        <v>1306595</v>
      </c>
      <c r="C14" s="303"/>
      <c r="D14" s="302">
        <v>480560</v>
      </c>
      <c r="E14" s="303"/>
      <c r="F14" s="302">
        <v>932331</v>
      </c>
      <c r="G14" s="304" t="s">
        <v>476</v>
      </c>
      <c r="H14" s="302">
        <v>2719486</v>
      </c>
      <c r="I14" s="304" t="s">
        <v>476</v>
      </c>
      <c r="J14" s="305" t="s">
        <v>207</v>
      </c>
      <c r="K14" s="303"/>
      <c r="L14" s="305" t="s">
        <v>207</v>
      </c>
      <c r="M14" s="305" t="s">
        <v>207</v>
      </c>
      <c r="N14" s="305" t="s">
        <v>207</v>
      </c>
      <c r="O14" s="302">
        <v>18198</v>
      </c>
      <c r="P14" s="303"/>
      <c r="Q14" s="302">
        <v>18198</v>
      </c>
      <c r="R14" s="303"/>
      <c r="S14" s="302">
        <v>2737684</v>
      </c>
      <c r="T14" s="304" t="s">
        <v>476</v>
      </c>
      <c r="U14" s="302">
        <v>252360</v>
      </c>
      <c r="V14" s="303"/>
      <c r="W14" s="302">
        <v>883181</v>
      </c>
      <c r="X14" s="303"/>
      <c r="Y14" s="302">
        <v>3873226</v>
      </c>
      <c r="Z14" s="304" t="s">
        <v>476</v>
      </c>
    </row>
    <row r="15" spans="1:26" x14ac:dyDescent="0.25">
      <c r="A15" s="296">
        <v>1952</v>
      </c>
      <c r="B15" s="297">
        <v>1169140</v>
      </c>
      <c r="C15" s="298"/>
      <c r="D15" s="297">
        <v>533717</v>
      </c>
      <c r="E15" s="298"/>
      <c r="F15" s="297">
        <v>952939</v>
      </c>
      <c r="G15" s="299" t="s">
        <v>476</v>
      </c>
      <c r="H15" s="297">
        <v>2655797</v>
      </c>
      <c r="I15" s="299" t="s">
        <v>476</v>
      </c>
      <c r="J15" s="300" t="s">
        <v>207</v>
      </c>
      <c r="K15" s="298"/>
      <c r="L15" s="300" t="s">
        <v>207</v>
      </c>
      <c r="M15" s="300" t="s">
        <v>207</v>
      </c>
      <c r="N15" s="300" t="s">
        <v>207</v>
      </c>
      <c r="O15" s="297">
        <v>17114</v>
      </c>
      <c r="P15" s="298"/>
      <c r="Q15" s="297">
        <v>17114</v>
      </c>
      <c r="R15" s="298"/>
      <c r="S15" s="297">
        <v>2672911</v>
      </c>
      <c r="T15" s="299" t="s">
        <v>476</v>
      </c>
      <c r="U15" s="297">
        <v>273287</v>
      </c>
      <c r="V15" s="298"/>
      <c r="W15" s="297">
        <v>927188</v>
      </c>
      <c r="X15" s="298"/>
      <c r="Y15" s="297">
        <v>3873385</v>
      </c>
      <c r="Z15" s="299" t="s">
        <v>476</v>
      </c>
    </row>
    <row r="16" spans="1:26" x14ac:dyDescent="0.25">
      <c r="A16" s="296">
        <v>1953</v>
      </c>
      <c r="B16" s="297">
        <v>965664</v>
      </c>
      <c r="C16" s="298"/>
      <c r="D16" s="297">
        <v>549223</v>
      </c>
      <c r="E16" s="298"/>
      <c r="F16" s="297">
        <v>981751</v>
      </c>
      <c r="G16" s="299" t="s">
        <v>476</v>
      </c>
      <c r="H16" s="297">
        <v>2496638</v>
      </c>
      <c r="I16" s="299" t="s">
        <v>476</v>
      </c>
      <c r="J16" s="300" t="s">
        <v>207</v>
      </c>
      <c r="K16" s="298"/>
      <c r="L16" s="300" t="s">
        <v>207</v>
      </c>
      <c r="M16" s="300" t="s">
        <v>207</v>
      </c>
      <c r="N16" s="300" t="s">
        <v>207</v>
      </c>
      <c r="O16" s="297">
        <v>15738</v>
      </c>
      <c r="P16" s="298"/>
      <c r="Q16" s="297">
        <v>15738</v>
      </c>
      <c r="R16" s="298"/>
      <c r="S16" s="297">
        <v>2512376</v>
      </c>
      <c r="T16" s="299" t="s">
        <v>476</v>
      </c>
      <c r="U16" s="297">
        <v>296928</v>
      </c>
      <c r="V16" s="298"/>
      <c r="W16" s="297">
        <v>961679</v>
      </c>
      <c r="X16" s="298"/>
      <c r="Y16" s="297">
        <v>3770982</v>
      </c>
      <c r="Z16" s="299" t="s">
        <v>476</v>
      </c>
    </row>
    <row r="17" spans="1:26" x14ac:dyDescent="0.25">
      <c r="A17" s="301">
        <v>1954</v>
      </c>
      <c r="B17" s="302">
        <v>824598</v>
      </c>
      <c r="C17" s="303"/>
      <c r="D17" s="302">
        <v>605430</v>
      </c>
      <c r="E17" s="303"/>
      <c r="F17" s="302">
        <v>1012379</v>
      </c>
      <c r="G17" s="304" t="s">
        <v>476</v>
      </c>
      <c r="H17" s="302">
        <v>2442408</v>
      </c>
      <c r="I17" s="304" t="s">
        <v>476</v>
      </c>
      <c r="J17" s="305" t="s">
        <v>207</v>
      </c>
      <c r="K17" s="303"/>
      <c r="L17" s="305" t="s">
        <v>207</v>
      </c>
      <c r="M17" s="305" t="s">
        <v>207</v>
      </c>
      <c r="N17" s="305" t="s">
        <v>207</v>
      </c>
      <c r="O17" s="302">
        <v>15170</v>
      </c>
      <c r="P17" s="303"/>
      <c r="Q17" s="302">
        <v>15170</v>
      </c>
      <c r="R17" s="303"/>
      <c r="S17" s="302">
        <v>2457578</v>
      </c>
      <c r="T17" s="304" t="s">
        <v>476</v>
      </c>
      <c r="U17" s="302">
        <v>319346</v>
      </c>
      <c r="V17" s="303"/>
      <c r="W17" s="302">
        <v>955998</v>
      </c>
      <c r="X17" s="303"/>
      <c r="Y17" s="302">
        <v>3732921</v>
      </c>
      <c r="Z17" s="304" t="s">
        <v>476</v>
      </c>
    </row>
    <row r="18" spans="1:26" x14ac:dyDescent="0.25">
      <c r="A18" s="296">
        <v>1955</v>
      </c>
      <c r="B18" s="297">
        <v>800706</v>
      </c>
      <c r="C18" s="298"/>
      <c r="D18" s="297">
        <v>651242</v>
      </c>
      <c r="E18" s="298"/>
      <c r="F18" s="297">
        <v>1094598</v>
      </c>
      <c r="G18" s="299" t="s">
        <v>476</v>
      </c>
      <c r="H18" s="297">
        <v>2546546</v>
      </c>
      <c r="I18" s="299" t="s">
        <v>476</v>
      </c>
      <c r="J18" s="300" t="s">
        <v>207</v>
      </c>
      <c r="K18" s="298"/>
      <c r="L18" s="300" t="s">
        <v>207</v>
      </c>
      <c r="M18" s="300" t="s">
        <v>207</v>
      </c>
      <c r="N18" s="300" t="s">
        <v>207</v>
      </c>
      <c r="O18" s="297">
        <v>14706</v>
      </c>
      <c r="P18" s="298"/>
      <c r="Q18" s="297">
        <v>14706</v>
      </c>
      <c r="R18" s="298"/>
      <c r="S18" s="297">
        <v>2561252</v>
      </c>
      <c r="T18" s="299" t="s">
        <v>476</v>
      </c>
      <c r="U18" s="297">
        <v>349891</v>
      </c>
      <c r="V18" s="298"/>
      <c r="W18" s="297">
        <v>983997</v>
      </c>
      <c r="X18" s="298"/>
      <c r="Y18" s="297">
        <v>3895140</v>
      </c>
      <c r="Z18" s="299" t="s">
        <v>476</v>
      </c>
    </row>
    <row r="19" spans="1:26" x14ac:dyDescent="0.25">
      <c r="A19" s="296">
        <v>1956</v>
      </c>
      <c r="B19" s="297">
        <v>714627</v>
      </c>
      <c r="C19" s="298"/>
      <c r="D19" s="297">
        <v>741961</v>
      </c>
      <c r="E19" s="298"/>
      <c r="F19" s="297">
        <v>1136248</v>
      </c>
      <c r="G19" s="299" t="s">
        <v>476</v>
      </c>
      <c r="H19" s="297">
        <v>2592836</v>
      </c>
      <c r="I19" s="299" t="s">
        <v>476</v>
      </c>
      <c r="J19" s="300" t="s">
        <v>207</v>
      </c>
      <c r="K19" s="298"/>
      <c r="L19" s="300" t="s">
        <v>207</v>
      </c>
      <c r="M19" s="300" t="s">
        <v>207</v>
      </c>
      <c r="N19" s="300" t="s">
        <v>207</v>
      </c>
      <c r="O19" s="297">
        <v>14018</v>
      </c>
      <c r="P19" s="298"/>
      <c r="Q19" s="297">
        <v>14018</v>
      </c>
      <c r="R19" s="298"/>
      <c r="S19" s="297">
        <v>2606854</v>
      </c>
      <c r="T19" s="299" t="s">
        <v>476</v>
      </c>
      <c r="U19" s="297">
        <v>380177</v>
      </c>
      <c r="V19" s="298"/>
      <c r="W19" s="297">
        <v>1035828</v>
      </c>
      <c r="X19" s="298"/>
      <c r="Y19" s="297">
        <v>4022859</v>
      </c>
      <c r="Z19" s="299" t="s">
        <v>476</v>
      </c>
    </row>
    <row r="20" spans="1:26" x14ac:dyDescent="0.25">
      <c r="A20" s="301">
        <v>1957</v>
      </c>
      <c r="B20" s="302">
        <v>534873</v>
      </c>
      <c r="C20" s="303"/>
      <c r="D20" s="302">
        <v>803073</v>
      </c>
      <c r="E20" s="303"/>
      <c r="F20" s="302">
        <v>1098015</v>
      </c>
      <c r="G20" s="304" t="s">
        <v>476</v>
      </c>
      <c r="H20" s="302">
        <v>2435961</v>
      </c>
      <c r="I20" s="304" t="s">
        <v>476</v>
      </c>
      <c r="J20" s="305" t="s">
        <v>207</v>
      </c>
      <c r="K20" s="303"/>
      <c r="L20" s="305" t="s">
        <v>207</v>
      </c>
      <c r="M20" s="305" t="s">
        <v>207</v>
      </c>
      <c r="N20" s="305" t="s">
        <v>207</v>
      </c>
      <c r="O20" s="302">
        <v>13330</v>
      </c>
      <c r="P20" s="303"/>
      <c r="Q20" s="302">
        <v>13330</v>
      </c>
      <c r="R20" s="303"/>
      <c r="S20" s="302">
        <v>2449291</v>
      </c>
      <c r="T20" s="304" t="s">
        <v>476</v>
      </c>
      <c r="U20" s="302">
        <v>410679</v>
      </c>
      <c r="V20" s="303"/>
      <c r="W20" s="302">
        <v>1100817</v>
      </c>
      <c r="X20" s="303"/>
      <c r="Y20" s="302">
        <v>3960787</v>
      </c>
      <c r="Z20" s="304" t="s">
        <v>476</v>
      </c>
    </row>
    <row r="21" spans="1:26" x14ac:dyDescent="0.25">
      <c r="A21" s="296">
        <v>1958</v>
      </c>
      <c r="B21" s="297">
        <v>500532</v>
      </c>
      <c r="C21" s="298"/>
      <c r="D21" s="297">
        <v>902286</v>
      </c>
      <c r="E21" s="298"/>
      <c r="F21" s="297">
        <v>1141298</v>
      </c>
      <c r="G21" s="299" t="s">
        <v>476</v>
      </c>
      <c r="H21" s="297">
        <v>2544116</v>
      </c>
      <c r="I21" s="299" t="s">
        <v>476</v>
      </c>
      <c r="J21" s="300" t="s">
        <v>207</v>
      </c>
      <c r="K21" s="298"/>
      <c r="L21" s="300" t="s">
        <v>207</v>
      </c>
      <c r="M21" s="300" t="s">
        <v>207</v>
      </c>
      <c r="N21" s="300" t="s">
        <v>207</v>
      </c>
      <c r="O21" s="297">
        <v>13089</v>
      </c>
      <c r="P21" s="298"/>
      <c r="Q21" s="297">
        <v>13089</v>
      </c>
      <c r="R21" s="298"/>
      <c r="S21" s="297">
        <v>2557205</v>
      </c>
      <c r="T21" s="299" t="s">
        <v>476</v>
      </c>
      <c r="U21" s="297">
        <v>435256</v>
      </c>
      <c r="V21" s="298"/>
      <c r="W21" s="297">
        <v>1126695</v>
      </c>
      <c r="X21" s="298"/>
      <c r="Y21" s="297">
        <v>4119156</v>
      </c>
      <c r="Z21" s="299" t="s">
        <v>476</v>
      </c>
    </row>
    <row r="22" spans="1:26" x14ac:dyDescent="0.25">
      <c r="A22" s="296">
        <v>1959</v>
      </c>
      <c r="B22" s="297">
        <v>415164</v>
      </c>
      <c r="C22" s="298"/>
      <c r="D22" s="297">
        <v>1009236</v>
      </c>
      <c r="E22" s="298"/>
      <c r="F22" s="297">
        <v>1212693</v>
      </c>
      <c r="G22" s="299" t="s">
        <v>476</v>
      </c>
      <c r="H22" s="297">
        <v>2637092</v>
      </c>
      <c r="I22" s="299" t="s">
        <v>476</v>
      </c>
      <c r="J22" s="300" t="s">
        <v>207</v>
      </c>
      <c r="K22" s="298"/>
      <c r="L22" s="300" t="s">
        <v>207</v>
      </c>
      <c r="M22" s="300" t="s">
        <v>207</v>
      </c>
      <c r="N22" s="300" t="s">
        <v>207</v>
      </c>
      <c r="O22" s="297">
        <v>12298</v>
      </c>
      <c r="P22" s="298"/>
      <c r="Q22" s="297">
        <v>12298</v>
      </c>
      <c r="R22" s="298"/>
      <c r="S22" s="297">
        <v>2649390</v>
      </c>
      <c r="T22" s="299" t="s">
        <v>476</v>
      </c>
      <c r="U22" s="297">
        <v>487860</v>
      </c>
      <c r="V22" s="298"/>
      <c r="W22" s="297">
        <v>1234936</v>
      </c>
      <c r="X22" s="298"/>
      <c r="Y22" s="297">
        <v>4372186</v>
      </c>
      <c r="Z22" s="299" t="s">
        <v>476</v>
      </c>
    </row>
    <row r="23" spans="1:26" x14ac:dyDescent="0.25">
      <c r="A23" s="301">
        <v>1960</v>
      </c>
      <c r="B23" s="302">
        <v>406723</v>
      </c>
      <c r="C23" s="303"/>
      <c r="D23" s="302">
        <v>1055930</v>
      </c>
      <c r="E23" s="303"/>
      <c r="F23" s="302">
        <v>1248045</v>
      </c>
      <c r="G23" s="304" t="s">
        <v>476</v>
      </c>
      <c r="H23" s="302">
        <v>2710697</v>
      </c>
      <c r="I23" s="304" t="s">
        <v>476</v>
      </c>
      <c r="J23" s="305" t="s">
        <v>207</v>
      </c>
      <c r="K23" s="303"/>
      <c r="L23" s="305" t="s">
        <v>207</v>
      </c>
      <c r="M23" s="305" t="s">
        <v>207</v>
      </c>
      <c r="N23" s="305" t="s">
        <v>207</v>
      </c>
      <c r="O23" s="302">
        <v>11868</v>
      </c>
      <c r="P23" s="303"/>
      <c r="Q23" s="302">
        <v>11868</v>
      </c>
      <c r="R23" s="303"/>
      <c r="S23" s="302">
        <v>2722565</v>
      </c>
      <c r="T23" s="304" t="s">
        <v>476</v>
      </c>
      <c r="U23" s="302">
        <v>542999</v>
      </c>
      <c r="V23" s="303"/>
      <c r="W23" s="302">
        <v>1343837</v>
      </c>
      <c r="X23" s="304" t="s">
        <v>476</v>
      </c>
      <c r="Y23" s="302">
        <v>4609400</v>
      </c>
      <c r="Z23" s="304" t="s">
        <v>476</v>
      </c>
    </row>
    <row r="24" spans="1:26" x14ac:dyDescent="0.25">
      <c r="A24" s="296">
        <v>1961</v>
      </c>
      <c r="B24" s="297">
        <v>370815</v>
      </c>
      <c r="C24" s="298"/>
      <c r="D24" s="297">
        <v>1114539</v>
      </c>
      <c r="E24" s="298"/>
      <c r="F24" s="297">
        <v>1268486</v>
      </c>
      <c r="G24" s="299" t="s">
        <v>476</v>
      </c>
      <c r="H24" s="297">
        <v>2753840</v>
      </c>
      <c r="I24" s="299" t="s">
        <v>476</v>
      </c>
      <c r="J24" s="300" t="s">
        <v>207</v>
      </c>
      <c r="K24" s="298"/>
      <c r="L24" s="300" t="s">
        <v>207</v>
      </c>
      <c r="M24" s="300" t="s">
        <v>207</v>
      </c>
      <c r="N24" s="300" t="s">
        <v>207</v>
      </c>
      <c r="O24" s="297">
        <v>11146</v>
      </c>
      <c r="P24" s="298"/>
      <c r="Q24" s="297">
        <v>11146</v>
      </c>
      <c r="R24" s="298"/>
      <c r="S24" s="297">
        <v>2764986</v>
      </c>
      <c r="T24" s="299" t="s">
        <v>476</v>
      </c>
      <c r="U24" s="297">
        <v>572042</v>
      </c>
      <c r="V24" s="298"/>
      <c r="W24" s="297">
        <v>1390635</v>
      </c>
      <c r="X24" s="299" t="s">
        <v>476</v>
      </c>
      <c r="Y24" s="297">
        <v>4727663</v>
      </c>
      <c r="Z24" s="299" t="s">
        <v>476</v>
      </c>
    </row>
    <row r="25" spans="1:26" x14ac:dyDescent="0.25">
      <c r="A25" s="296">
        <v>1962</v>
      </c>
      <c r="B25" s="297">
        <v>361908</v>
      </c>
      <c r="C25" s="298"/>
      <c r="D25" s="297">
        <v>1248901</v>
      </c>
      <c r="E25" s="298"/>
      <c r="F25" s="297">
        <v>1302434</v>
      </c>
      <c r="G25" s="299" t="s">
        <v>476</v>
      </c>
      <c r="H25" s="297">
        <v>2913243</v>
      </c>
      <c r="I25" s="299" t="s">
        <v>476</v>
      </c>
      <c r="J25" s="300" t="s">
        <v>207</v>
      </c>
      <c r="K25" s="298"/>
      <c r="L25" s="300" t="s">
        <v>207</v>
      </c>
      <c r="M25" s="300" t="s">
        <v>207</v>
      </c>
      <c r="N25" s="300" t="s">
        <v>207</v>
      </c>
      <c r="O25" s="297">
        <v>10630</v>
      </c>
      <c r="P25" s="298"/>
      <c r="Q25" s="297">
        <v>10630</v>
      </c>
      <c r="R25" s="298"/>
      <c r="S25" s="297">
        <v>2923873</v>
      </c>
      <c r="T25" s="299" t="s">
        <v>476</v>
      </c>
      <c r="U25" s="297">
        <v>620863</v>
      </c>
      <c r="V25" s="298"/>
      <c r="W25" s="297">
        <v>1491650</v>
      </c>
      <c r="X25" s="299" t="s">
        <v>476</v>
      </c>
      <c r="Y25" s="297">
        <v>5036386</v>
      </c>
      <c r="Z25" s="299" t="s">
        <v>476</v>
      </c>
    </row>
    <row r="26" spans="1:26" x14ac:dyDescent="0.25">
      <c r="A26" s="301">
        <v>1963</v>
      </c>
      <c r="B26" s="302">
        <v>317492</v>
      </c>
      <c r="C26" s="303"/>
      <c r="D26" s="302">
        <v>1307084</v>
      </c>
      <c r="E26" s="303"/>
      <c r="F26" s="302">
        <v>1286438</v>
      </c>
      <c r="G26" s="304" t="s">
        <v>476</v>
      </c>
      <c r="H26" s="302">
        <v>2911015</v>
      </c>
      <c r="I26" s="304" t="s">
        <v>476</v>
      </c>
      <c r="J26" s="305" t="s">
        <v>207</v>
      </c>
      <c r="K26" s="303"/>
      <c r="L26" s="305" t="s">
        <v>207</v>
      </c>
      <c r="M26" s="305" t="s">
        <v>207</v>
      </c>
      <c r="N26" s="305" t="s">
        <v>207</v>
      </c>
      <c r="O26" s="302">
        <v>10165</v>
      </c>
      <c r="P26" s="303"/>
      <c r="Q26" s="302">
        <v>10165</v>
      </c>
      <c r="R26" s="303"/>
      <c r="S26" s="302">
        <v>2921180</v>
      </c>
      <c r="T26" s="304" t="s">
        <v>476</v>
      </c>
      <c r="U26" s="302">
        <v>687563</v>
      </c>
      <c r="V26" s="303"/>
      <c r="W26" s="302">
        <v>1641903</v>
      </c>
      <c r="X26" s="304" t="s">
        <v>476</v>
      </c>
      <c r="Y26" s="302">
        <v>5250646</v>
      </c>
      <c r="Z26" s="304" t="s">
        <v>476</v>
      </c>
    </row>
    <row r="27" spans="1:26" x14ac:dyDescent="0.25">
      <c r="A27" s="296">
        <v>1964</v>
      </c>
      <c r="B27" s="297">
        <v>274245</v>
      </c>
      <c r="C27" s="298"/>
      <c r="D27" s="297">
        <v>1418708</v>
      </c>
      <c r="E27" s="298"/>
      <c r="F27" s="297">
        <v>1274790</v>
      </c>
      <c r="G27" s="299" t="s">
        <v>476</v>
      </c>
      <c r="H27" s="297">
        <v>2967744</v>
      </c>
      <c r="I27" s="299" t="s">
        <v>476</v>
      </c>
      <c r="J27" s="300" t="s">
        <v>207</v>
      </c>
      <c r="K27" s="298"/>
      <c r="L27" s="300" t="s">
        <v>207</v>
      </c>
      <c r="M27" s="300" t="s">
        <v>207</v>
      </c>
      <c r="N27" s="300" t="s">
        <v>207</v>
      </c>
      <c r="O27" s="297">
        <v>9460</v>
      </c>
      <c r="P27" s="298"/>
      <c r="Q27" s="297">
        <v>9460</v>
      </c>
      <c r="R27" s="298"/>
      <c r="S27" s="297">
        <v>2977204</v>
      </c>
      <c r="T27" s="299" t="s">
        <v>476</v>
      </c>
      <c r="U27" s="297">
        <v>737790</v>
      </c>
      <c r="V27" s="298"/>
      <c r="W27" s="297">
        <v>1750999</v>
      </c>
      <c r="X27" s="299" t="s">
        <v>476</v>
      </c>
      <c r="Y27" s="297">
        <v>5465993</v>
      </c>
      <c r="Z27" s="299" t="s">
        <v>476</v>
      </c>
    </row>
    <row r="28" spans="1:26" x14ac:dyDescent="0.25">
      <c r="A28" s="296">
        <v>1965</v>
      </c>
      <c r="B28" s="297">
        <v>265285</v>
      </c>
      <c r="C28" s="298"/>
      <c r="D28" s="297">
        <v>1489845</v>
      </c>
      <c r="E28" s="298"/>
      <c r="F28" s="297">
        <v>1412905</v>
      </c>
      <c r="G28" s="299" t="s">
        <v>476</v>
      </c>
      <c r="H28" s="297">
        <v>3168035</v>
      </c>
      <c r="I28" s="299" t="s">
        <v>476</v>
      </c>
      <c r="J28" s="300" t="s">
        <v>207</v>
      </c>
      <c r="K28" s="298"/>
      <c r="L28" s="300" t="s">
        <v>207</v>
      </c>
      <c r="M28" s="300" t="s">
        <v>207</v>
      </c>
      <c r="N28" s="300" t="s">
        <v>207</v>
      </c>
      <c r="O28" s="297">
        <v>8858</v>
      </c>
      <c r="P28" s="298"/>
      <c r="Q28" s="297">
        <v>8858</v>
      </c>
      <c r="R28" s="298"/>
      <c r="S28" s="297">
        <v>3176893</v>
      </c>
      <c r="T28" s="299" t="s">
        <v>476</v>
      </c>
      <c r="U28" s="297">
        <v>788603</v>
      </c>
      <c r="V28" s="298"/>
      <c r="W28" s="297">
        <v>1879927</v>
      </c>
      <c r="X28" s="299" t="s">
        <v>476</v>
      </c>
      <c r="Y28" s="297">
        <v>5845423</v>
      </c>
      <c r="Z28" s="299" t="s">
        <v>476</v>
      </c>
    </row>
    <row r="29" spans="1:26" x14ac:dyDescent="0.25">
      <c r="A29" s="301">
        <v>1966</v>
      </c>
      <c r="B29" s="302">
        <v>263123</v>
      </c>
      <c r="C29" s="303"/>
      <c r="D29" s="302">
        <v>1676290</v>
      </c>
      <c r="E29" s="303"/>
      <c r="F29" s="302">
        <v>1460914</v>
      </c>
      <c r="G29" s="304" t="s">
        <v>476</v>
      </c>
      <c r="H29" s="302">
        <v>3400327</v>
      </c>
      <c r="I29" s="304" t="s">
        <v>476</v>
      </c>
      <c r="J29" s="305" t="s">
        <v>207</v>
      </c>
      <c r="K29" s="303"/>
      <c r="L29" s="305" t="s">
        <v>207</v>
      </c>
      <c r="M29" s="305" t="s">
        <v>207</v>
      </c>
      <c r="N29" s="305" t="s">
        <v>207</v>
      </c>
      <c r="O29" s="302">
        <v>8617</v>
      </c>
      <c r="P29" s="303"/>
      <c r="Q29" s="302">
        <v>8617</v>
      </c>
      <c r="R29" s="303"/>
      <c r="S29" s="302">
        <v>3408944</v>
      </c>
      <c r="T29" s="304" t="s">
        <v>476</v>
      </c>
      <c r="U29" s="302">
        <v>859233</v>
      </c>
      <c r="V29" s="303"/>
      <c r="W29" s="302">
        <v>2055870</v>
      </c>
      <c r="X29" s="304" t="s">
        <v>476</v>
      </c>
      <c r="Y29" s="302">
        <v>6324047</v>
      </c>
      <c r="Z29" s="304" t="s">
        <v>476</v>
      </c>
    </row>
    <row r="30" spans="1:26" x14ac:dyDescent="0.25">
      <c r="A30" s="296">
        <v>1967</v>
      </c>
      <c r="B30" s="297">
        <v>225425</v>
      </c>
      <c r="C30" s="298"/>
      <c r="D30" s="297">
        <v>2021657</v>
      </c>
      <c r="E30" s="298"/>
      <c r="F30" s="297">
        <v>1512286</v>
      </c>
      <c r="G30" s="299" t="s">
        <v>476</v>
      </c>
      <c r="H30" s="297">
        <v>3759368</v>
      </c>
      <c r="I30" s="299" t="s">
        <v>476</v>
      </c>
      <c r="J30" s="300" t="s">
        <v>207</v>
      </c>
      <c r="K30" s="298"/>
      <c r="L30" s="300" t="s">
        <v>207</v>
      </c>
      <c r="M30" s="300" t="s">
        <v>207</v>
      </c>
      <c r="N30" s="300" t="s">
        <v>207</v>
      </c>
      <c r="O30" s="297">
        <v>8325</v>
      </c>
      <c r="P30" s="298"/>
      <c r="Q30" s="297">
        <v>8325</v>
      </c>
      <c r="R30" s="298"/>
      <c r="S30" s="297">
        <v>3767693</v>
      </c>
      <c r="T30" s="299" t="s">
        <v>476</v>
      </c>
      <c r="U30" s="297">
        <v>925178</v>
      </c>
      <c r="V30" s="298"/>
      <c r="W30" s="297">
        <v>2206334</v>
      </c>
      <c r="X30" s="299" t="s">
        <v>476</v>
      </c>
      <c r="Y30" s="297">
        <v>6899205</v>
      </c>
      <c r="Z30" s="299" t="s">
        <v>476</v>
      </c>
    </row>
    <row r="31" spans="1:26" x14ac:dyDescent="0.25">
      <c r="A31" s="296">
        <v>1968</v>
      </c>
      <c r="B31" s="297">
        <v>207688</v>
      </c>
      <c r="C31" s="298"/>
      <c r="D31" s="297">
        <v>2140084</v>
      </c>
      <c r="E31" s="298"/>
      <c r="F31" s="297">
        <v>1543552</v>
      </c>
      <c r="G31" s="299" t="s">
        <v>476</v>
      </c>
      <c r="H31" s="297">
        <v>3891324</v>
      </c>
      <c r="I31" s="299" t="s">
        <v>476</v>
      </c>
      <c r="J31" s="300" t="s">
        <v>207</v>
      </c>
      <c r="K31" s="298"/>
      <c r="L31" s="300" t="s">
        <v>207</v>
      </c>
      <c r="M31" s="300" t="s">
        <v>207</v>
      </c>
      <c r="N31" s="300" t="s">
        <v>207</v>
      </c>
      <c r="O31" s="297">
        <v>8136</v>
      </c>
      <c r="P31" s="298"/>
      <c r="Q31" s="297">
        <v>8136</v>
      </c>
      <c r="R31" s="298"/>
      <c r="S31" s="297">
        <v>3899460</v>
      </c>
      <c r="T31" s="299" t="s">
        <v>476</v>
      </c>
      <c r="U31" s="297">
        <v>1013959</v>
      </c>
      <c r="V31" s="298"/>
      <c r="W31" s="297">
        <v>2415612</v>
      </c>
      <c r="X31" s="299" t="s">
        <v>476</v>
      </c>
      <c r="Y31" s="297">
        <v>7329032</v>
      </c>
      <c r="Z31" s="299" t="s">
        <v>476</v>
      </c>
    </row>
    <row r="32" spans="1:26" x14ac:dyDescent="0.25">
      <c r="A32" s="301">
        <v>1969</v>
      </c>
      <c r="B32" s="302">
        <v>194941</v>
      </c>
      <c r="C32" s="303"/>
      <c r="D32" s="302">
        <v>2323055</v>
      </c>
      <c r="E32" s="303"/>
      <c r="F32" s="302">
        <v>1559422</v>
      </c>
      <c r="G32" s="304" t="s">
        <v>476</v>
      </c>
      <c r="H32" s="302">
        <v>4077419</v>
      </c>
      <c r="I32" s="304" t="s">
        <v>476</v>
      </c>
      <c r="J32" s="305" t="s">
        <v>207</v>
      </c>
      <c r="K32" s="303"/>
      <c r="L32" s="305" t="s">
        <v>207</v>
      </c>
      <c r="M32" s="305" t="s">
        <v>207</v>
      </c>
      <c r="N32" s="305" t="s">
        <v>207</v>
      </c>
      <c r="O32" s="302">
        <v>7860</v>
      </c>
      <c r="P32" s="303"/>
      <c r="Q32" s="302">
        <v>7860</v>
      </c>
      <c r="R32" s="303"/>
      <c r="S32" s="302">
        <v>4085279</v>
      </c>
      <c r="T32" s="304" t="s">
        <v>476</v>
      </c>
      <c r="U32" s="302">
        <v>1107733</v>
      </c>
      <c r="V32" s="303"/>
      <c r="W32" s="302">
        <v>2640207</v>
      </c>
      <c r="X32" s="304" t="s">
        <v>476</v>
      </c>
      <c r="Y32" s="302">
        <v>7833219</v>
      </c>
      <c r="Z32" s="304" t="s">
        <v>476</v>
      </c>
    </row>
    <row r="33" spans="1:26" x14ac:dyDescent="0.25">
      <c r="A33" s="296">
        <v>1970</v>
      </c>
      <c r="B33" s="297">
        <v>164513</v>
      </c>
      <c r="C33" s="298"/>
      <c r="D33" s="297">
        <v>2472864</v>
      </c>
      <c r="E33" s="298"/>
      <c r="F33" s="297">
        <v>1591756</v>
      </c>
      <c r="G33" s="299" t="s">
        <v>476</v>
      </c>
      <c r="H33" s="297">
        <v>4229132</v>
      </c>
      <c r="I33" s="299" t="s">
        <v>476</v>
      </c>
      <c r="J33" s="300" t="s">
        <v>207</v>
      </c>
      <c r="K33" s="298"/>
      <c r="L33" s="300" t="s">
        <v>207</v>
      </c>
      <c r="M33" s="300" t="s">
        <v>207</v>
      </c>
      <c r="N33" s="300" t="s">
        <v>207</v>
      </c>
      <c r="O33" s="297">
        <v>7534</v>
      </c>
      <c r="P33" s="298"/>
      <c r="Q33" s="297">
        <v>7534</v>
      </c>
      <c r="R33" s="298"/>
      <c r="S33" s="297">
        <v>4236666</v>
      </c>
      <c r="T33" s="299" t="s">
        <v>476</v>
      </c>
      <c r="U33" s="297">
        <v>1201163</v>
      </c>
      <c r="V33" s="298"/>
      <c r="W33" s="297">
        <v>2908466</v>
      </c>
      <c r="X33" s="299" t="s">
        <v>476</v>
      </c>
      <c r="Y33" s="297">
        <v>8346295</v>
      </c>
      <c r="Z33" s="299" t="s">
        <v>476</v>
      </c>
    </row>
    <row r="34" spans="1:26" x14ac:dyDescent="0.25">
      <c r="A34" s="296">
        <v>1971</v>
      </c>
      <c r="B34" s="297">
        <v>179005</v>
      </c>
      <c r="C34" s="298"/>
      <c r="D34" s="297">
        <v>2586755</v>
      </c>
      <c r="E34" s="298"/>
      <c r="F34" s="297">
        <v>1550802</v>
      </c>
      <c r="G34" s="299" t="s">
        <v>476</v>
      </c>
      <c r="H34" s="297">
        <v>4316563</v>
      </c>
      <c r="I34" s="299" t="s">
        <v>476</v>
      </c>
      <c r="J34" s="300" t="s">
        <v>207</v>
      </c>
      <c r="K34" s="298"/>
      <c r="L34" s="300" t="s">
        <v>207</v>
      </c>
      <c r="M34" s="300" t="s">
        <v>207</v>
      </c>
      <c r="N34" s="300" t="s">
        <v>207</v>
      </c>
      <c r="O34" s="297">
        <v>7190</v>
      </c>
      <c r="P34" s="298"/>
      <c r="Q34" s="297">
        <v>7190</v>
      </c>
      <c r="R34" s="298"/>
      <c r="S34" s="297">
        <v>4323753</v>
      </c>
      <c r="T34" s="299" t="s">
        <v>476</v>
      </c>
      <c r="U34" s="297">
        <v>1288009</v>
      </c>
      <c r="V34" s="298"/>
      <c r="W34" s="297">
        <v>3109191</v>
      </c>
      <c r="X34" s="299" t="s">
        <v>476</v>
      </c>
      <c r="Y34" s="297">
        <v>8720954</v>
      </c>
      <c r="Z34" s="299" t="s">
        <v>476</v>
      </c>
    </row>
    <row r="35" spans="1:26" x14ac:dyDescent="0.25">
      <c r="A35" s="301">
        <v>1972</v>
      </c>
      <c r="B35" s="302">
        <v>153479</v>
      </c>
      <c r="C35" s="303"/>
      <c r="D35" s="302">
        <v>2678398</v>
      </c>
      <c r="E35" s="303"/>
      <c r="F35" s="302">
        <v>1572895</v>
      </c>
      <c r="G35" s="304" t="s">
        <v>476</v>
      </c>
      <c r="H35" s="302">
        <v>4404771</v>
      </c>
      <c r="I35" s="304" t="s">
        <v>476</v>
      </c>
      <c r="J35" s="305" t="s">
        <v>207</v>
      </c>
      <c r="K35" s="303"/>
      <c r="L35" s="305" t="s">
        <v>207</v>
      </c>
      <c r="M35" s="305" t="s">
        <v>207</v>
      </c>
      <c r="N35" s="305" t="s">
        <v>207</v>
      </c>
      <c r="O35" s="302">
        <v>7190</v>
      </c>
      <c r="P35" s="303"/>
      <c r="Q35" s="302">
        <v>7190</v>
      </c>
      <c r="R35" s="303"/>
      <c r="S35" s="302">
        <v>4411961</v>
      </c>
      <c r="T35" s="304" t="s">
        <v>476</v>
      </c>
      <c r="U35" s="302">
        <v>1407566</v>
      </c>
      <c r="V35" s="303"/>
      <c r="W35" s="302">
        <v>3363889</v>
      </c>
      <c r="X35" s="304" t="s">
        <v>476</v>
      </c>
      <c r="Y35" s="302">
        <v>9183416</v>
      </c>
      <c r="Z35" s="304" t="s">
        <v>476</v>
      </c>
    </row>
    <row r="36" spans="1:26" x14ac:dyDescent="0.25">
      <c r="A36" s="296">
        <v>1973</v>
      </c>
      <c r="B36" s="297">
        <v>159902</v>
      </c>
      <c r="C36" s="298"/>
      <c r="D36" s="297">
        <v>2648978</v>
      </c>
      <c r="E36" s="298"/>
      <c r="F36" s="297">
        <v>1607206</v>
      </c>
      <c r="G36" s="299" t="s">
        <v>476</v>
      </c>
      <c r="H36" s="297">
        <v>4416085</v>
      </c>
      <c r="I36" s="299" t="s">
        <v>476</v>
      </c>
      <c r="J36" s="300" t="s">
        <v>207</v>
      </c>
      <c r="K36" s="298"/>
      <c r="L36" s="300" t="s">
        <v>207</v>
      </c>
      <c r="M36" s="300" t="s">
        <v>207</v>
      </c>
      <c r="N36" s="300" t="s">
        <v>207</v>
      </c>
      <c r="O36" s="297">
        <v>6708</v>
      </c>
      <c r="P36" s="298"/>
      <c r="Q36" s="297">
        <v>6708</v>
      </c>
      <c r="R36" s="298"/>
      <c r="S36" s="297">
        <v>4422793</v>
      </c>
      <c r="T36" s="299" t="s">
        <v>476</v>
      </c>
      <c r="U36" s="297">
        <v>1516653</v>
      </c>
      <c r="V36" s="298"/>
      <c r="W36" s="297">
        <v>3603511</v>
      </c>
      <c r="X36" s="299" t="s">
        <v>476</v>
      </c>
      <c r="Y36" s="297">
        <v>9542957</v>
      </c>
      <c r="Z36" s="299" t="s">
        <v>476</v>
      </c>
    </row>
    <row r="37" spans="1:26" x14ac:dyDescent="0.25">
      <c r="A37" s="296">
        <v>1974</v>
      </c>
      <c r="B37" s="297">
        <v>174517</v>
      </c>
      <c r="C37" s="298"/>
      <c r="D37" s="297">
        <v>2616952</v>
      </c>
      <c r="E37" s="298"/>
      <c r="F37" s="297">
        <v>1460597</v>
      </c>
      <c r="G37" s="299" t="s">
        <v>476</v>
      </c>
      <c r="H37" s="297">
        <v>4252066</v>
      </c>
      <c r="I37" s="299" t="s">
        <v>476</v>
      </c>
      <c r="J37" s="300" t="s">
        <v>207</v>
      </c>
      <c r="K37" s="298"/>
      <c r="L37" s="300" t="s">
        <v>207</v>
      </c>
      <c r="M37" s="300" t="s">
        <v>207</v>
      </c>
      <c r="N37" s="300" t="s">
        <v>207</v>
      </c>
      <c r="O37" s="297">
        <v>7018</v>
      </c>
      <c r="P37" s="298"/>
      <c r="Q37" s="297">
        <v>7018</v>
      </c>
      <c r="R37" s="298"/>
      <c r="S37" s="297">
        <v>4259084</v>
      </c>
      <c r="T37" s="299" t="s">
        <v>476</v>
      </c>
      <c r="U37" s="297">
        <v>1501334</v>
      </c>
      <c r="V37" s="298"/>
      <c r="W37" s="297">
        <v>3632905</v>
      </c>
      <c r="X37" s="299" t="s">
        <v>476</v>
      </c>
      <c r="Y37" s="297">
        <v>9393323</v>
      </c>
      <c r="Z37" s="299" t="s">
        <v>476</v>
      </c>
    </row>
    <row r="38" spans="1:26" x14ac:dyDescent="0.25">
      <c r="A38" s="301">
        <v>1975</v>
      </c>
      <c r="B38" s="302">
        <v>146633</v>
      </c>
      <c r="C38" s="303"/>
      <c r="D38" s="302">
        <v>2558459</v>
      </c>
      <c r="E38" s="303"/>
      <c r="F38" s="302">
        <v>1346029</v>
      </c>
      <c r="G38" s="304" t="s">
        <v>476</v>
      </c>
      <c r="H38" s="302">
        <v>4051121</v>
      </c>
      <c r="I38" s="304" t="s">
        <v>476</v>
      </c>
      <c r="J38" s="305" t="s">
        <v>207</v>
      </c>
      <c r="K38" s="303"/>
      <c r="L38" s="305" t="s">
        <v>207</v>
      </c>
      <c r="M38" s="305" t="s">
        <v>207</v>
      </c>
      <c r="N38" s="305" t="s">
        <v>207</v>
      </c>
      <c r="O38" s="302">
        <v>8067</v>
      </c>
      <c r="P38" s="303"/>
      <c r="Q38" s="302">
        <v>8067</v>
      </c>
      <c r="R38" s="303"/>
      <c r="S38" s="302">
        <v>4059188</v>
      </c>
      <c r="T38" s="304" t="s">
        <v>476</v>
      </c>
      <c r="U38" s="302">
        <v>1597826</v>
      </c>
      <c r="V38" s="303"/>
      <c r="W38" s="302">
        <v>3835477</v>
      </c>
      <c r="X38" s="304" t="s">
        <v>476</v>
      </c>
      <c r="Y38" s="302">
        <v>9492492</v>
      </c>
      <c r="Z38" s="304" t="s">
        <v>476</v>
      </c>
    </row>
    <row r="39" spans="1:26" x14ac:dyDescent="0.25">
      <c r="A39" s="296">
        <v>1976</v>
      </c>
      <c r="B39" s="297">
        <v>144168</v>
      </c>
      <c r="C39" s="298"/>
      <c r="D39" s="297">
        <v>2718427</v>
      </c>
      <c r="E39" s="298"/>
      <c r="F39" s="297">
        <v>1499775</v>
      </c>
      <c r="G39" s="299" t="s">
        <v>476</v>
      </c>
      <c r="H39" s="297">
        <v>4362370</v>
      </c>
      <c r="I39" s="299" t="s">
        <v>476</v>
      </c>
      <c r="J39" s="300" t="s">
        <v>207</v>
      </c>
      <c r="K39" s="298"/>
      <c r="L39" s="300" t="s">
        <v>207</v>
      </c>
      <c r="M39" s="300" t="s">
        <v>207</v>
      </c>
      <c r="N39" s="300" t="s">
        <v>207</v>
      </c>
      <c r="O39" s="297">
        <v>9099</v>
      </c>
      <c r="P39" s="298"/>
      <c r="Q39" s="297">
        <v>9099</v>
      </c>
      <c r="R39" s="298"/>
      <c r="S39" s="297">
        <v>4371469</v>
      </c>
      <c r="T39" s="299" t="s">
        <v>476</v>
      </c>
      <c r="U39" s="297">
        <v>1677943</v>
      </c>
      <c r="V39" s="298"/>
      <c r="W39" s="297">
        <v>4013922</v>
      </c>
      <c r="X39" s="299" t="s">
        <v>476</v>
      </c>
      <c r="Y39" s="297">
        <v>10063334</v>
      </c>
      <c r="Z39" s="299" t="s">
        <v>476</v>
      </c>
    </row>
    <row r="40" spans="1:26" x14ac:dyDescent="0.25">
      <c r="A40" s="296">
        <v>1977</v>
      </c>
      <c r="B40" s="297">
        <v>147756</v>
      </c>
      <c r="C40" s="298"/>
      <c r="D40" s="297">
        <v>2548308</v>
      </c>
      <c r="E40" s="298"/>
      <c r="F40" s="297">
        <v>1551802</v>
      </c>
      <c r="G40" s="299" t="s">
        <v>476</v>
      </c>
      <c r="H40" s="297">
        <v>4247866</v>
      </c>
      <c r="I40" s="299" t="s">
        <v>476</v>
      </c>
      <c r="J40" s="300" t="s">
        <v>207</v>
      </c>
      <c r="K40" s="298"/>
      <c r="L40" s="300" t="s">
        <v>207</v>
      </c>
      <c r="M40" s="300" t="s">
        <v>207</v>
      </c>
      <c r="N40" s="300" t="s">
        <v>207</v>
      </c>
      <c r="O40" s="297">
        <v>10286</v>
      </c>
      <c r="P40" s="298"/>
      <c r="Q40" s="297">
        <v>10286</v>
      </c>
      <c r="R40" s="298"/>
      <c r="S40" s="297">
        <v>4258152</v>
      </c>
      <c r="T40" s="299" t="s">
        <v>476</v>
      </c>
      <c r="U40" s="297">
        <v>1753866</v>
      </c>
      <c r="V40" s="298"/>
      <c r="W40" s="297">
        <v>4195580</v>
      </c>
      <c r="X40" s="299" t="s">
        <v>476</v>
      </c>
      <c r="Y40" s="297">
        <v>10207599</v>
      </c>
      <c r="Z40" s="299" t="s">
        <v>476</v>
      </c>
    </row>
    <row r="41" spans="1:26" x14ac:dyDescent="0.25">
      <c r="A41" s="301">
        <v>1978</v>
      </c>
      <c r="B41" s="302">
        <v>164529</v>
      </c>
      <c r="C41" s="303"/>
      <c r="D41" s="302">
        <v>2642724</v>
      </c>
      <c r="E41" s="303"/>
      <c r="F41" s="302">
        <v>1489854</v>
      </c>
      <c r="G41" s="304" t="s">
        <v>476</v>
      </c>
      <c r="H41" s="302">
        <v>4297107</v>
      </c>
      <c r="I41" s="304" t="s">
        <v>476</v>
      </c>
      <c r="J41" s="305" t="s">
        <v>207</v>
      </c>
      <c r="K41" s="303"/>
      <c r="L41" s="305" t="s">
        <v>207</v>
      </c>
      <c r="M41" s="305" t="s">
        <v>207</v>
      </c>
      <c r="N41" s="305" t="s">
        <v>207</v>
      </c>
      <c r="O41" s="302">
        <v>11834</v>
      </c>
      <c r="P41" s="303"/>
      <c r="Q41" s="302">
        <v>11834</v>
      </c>
      <c r="R41" s="303"/>
      <c r="S41" s="302">
        <v>4308941</v>
      </c>
      <c r="T41" s="304" t="s">
        <v>476</v>
      </c>
      <c r="U41" s="302">
        <v>1813270</v>
      </c>
      <c r="V41" s="303"/>
      <c r="W41" s="302">
        <v>4389669</v>
      </c>
      <c r="X41" s="304" t="s">
        <v>476</v>
      </c>
      <c r="Y41" s="302">
        <v>10511880</v>
      </c>
      <c r="Z41" s="304" t="s">
        <v>476</v>
      </c>
    </row>
    <row r="42" spans="1:26" x14ac:dyDescent="0.25">
      <c r="A42" s="296">
        <v>1979</v>
      </c>
      <c r="B42" s="297">
        <v>149253</v>
      </c>
      <c r="C42" s="298"/>
      <c r="D42" s="297">
        <v>2836108</v>
      </c>
      <c r="E42" s="298"/>
      <c r="F42" s="297">
        <v>1366671</v>
      </c>
      <c r="G42" s="299" t="s">
        <v>476</v>
      </c>
      <c r="H42" s="297">
        <v>4352032</v>
      </c>
      <c r="I42" s="299" t="s">
        <v>476</v>
      </c>
      <c r="J42" s="300" t="s">
        <v>207</v>
      </c>
      <c r="K42" s="298"/>
      <c r="L42" s="300" t="s">
        <v>207</v>
      </c>
      <c r="M42" s="300" t="s">
        <v>207</v>
      </c>
      <c r="N42" s="300" t="s">
        <v>207</v>
      </c>
      <c r="O42" s="297">
        <v>13812</v>
      </c>
      <c r="P42" s="298"/>
      <c r="Q42" s="297">
        <v>13812</v>
      </c>
      <c r="R42" s="298"/>
      <c r="S42" s="297">
        <v>4365844</v>
      </c>
      <c r="T42" s="299" t="s">
        <v>476</v>
      </c>
      <c r="U42" s="297">
        <v>1854121</v>
      </c>
      <c r="V42" s="298"/>
      <c r="W42" s="297">
        <v>4428059</v>
      </c>
      <c r="X42" s="299" t="s">
        <v>476</v>
      </c>
      <c r="Y42" s="297">
        <v>10648024</v>
      </c>
      <c r="Z42" s="299" t="s">
        <v>476</v>
      </c>
    </row>
    <row r="43" spans="1:26" x14ac:dyDescent="0.25">
      <c r="A43" s="296">
        <v>1980</v>
      </c>
      <c r="B43" s="297">
        <v>114903</v>
      </c>
      <c r="C43" s="298"/>
      <c r="D43" s="297">
        <v>2650868</v>
      </c>
      <c r="E43" s="298"/>
      <c r="F43" s="297">
        <v>1318213</v>
      </c>
      <c r="G43" s="299" t="s">
        <v>476</v>
      </c>
      <c r="H43" s="297">
        <v>4083984</v>
      </c>
      <c r="I43" s="299" t="s">
        <v>476</v>
      </c>
      <c r="J43" s="300" t="s">
        <v>207</v>
      </c>
      <c r="K43" s="298"/>
      <c r="L43" s="300" t="s">
        <v>207</v>
      </c>
      <c r="M43" s="300" t="s">
        <v>207</v>
      </c>
      <c r="N43" s="300" t="s">
        <v>207</v>
      </c>
      <c r="O43" s="297">
        <v>21000</v>
      </c>
      <c r="P43" s="298"/>
      <c r="Q43" s="297">
        <v>21000</v>
      </c>
      <c r="R43" s="298"/>
      <c r="S43" s="297">
        <v>4104984</v>
      </c>
      <c r="T43" s="299" t="s">
        <v>476</v>
      </c>
      <c r="U43" s="297">
        <v>1906089</v>
      </c>
      <c r="V43" s="298"/>
      <c r="W43" s="297">
        <v>4567185</v>
      </c>
      <c r="X43" s="299" t="s">
        <v>476</v>
      </c>
      <c r="Y43" s="297">
        <v>10578258</v>
      </c>
      <c r="Z43" s="299" t="s">
        <v>476</v>
      </c>
    </row>
    <row r="44" spans="1:26" x14ac:dyDescent="0.25">
      <c r="A44" s="301">
        <v>1981</v>
      </c>
      <c r="B44" s="302">
        <v>136759</v>
      </c>
      <c r="C44" s="303"/>
      <c r="D44" s="302">
        <v>2557340</v>
      </c>
      <c r="E44" s="303"/>
      <c r="F44" s="302">
        <v>1121876</v>
      </c>
      <c r="G44" s="304" t="s">
        <v>476</v>
      </c>
      <c r="H44" s="302">
        <v>3815975</v>
      </c>
      <c r="I44" s="304" t="s">
        <v>476</v>
      </c>
      <c r="J44" s="305" t="s">
        <v>207</v>
      </c>
      <c r="K44" s="303"/>
      <c r="L44" s="305" t="s">
        <v>207</v>
      </c>
      <c r="M44" s="305" t="s">
        <v>207</v>
      </c>
      <c r="N44" s="305" t="s">
        <v>207</v>
      </c>
      <c r="O44" s="302">
        <v>21050</v>
      </c>
      <c r="P44" s="303"/>
      <c r="Q44" s="302">
        <v>21050</v>
      </c>
      <c r="R44" s="303"/>
      <c r="S44" s="302">
        <v>3837025</v>
      </c>
      <c r="T44" s="304" t="s">
        <v>476</v>
      </c>
      <c r="U44" s="302">
        <v>2033239</v>
      </c>
      <c r="V44" s="303"/>
      <c r="W44" s="302">
        <v>4745627</v>
      </c>
      <c r="X44" s="304" t="s">
        <v>476</v>
      </c>
      <c r="Y44" s="302">
        <v>10615891</v>
      </c>
      <c r="Z44" s="304" t="s">
        <v>476</v>
      </c>
    </row>
    <row r="45" spans="1:26" x14ac:dyDescent="0.25">
      <c r="A45" s="296">
        <v>1982</v>
      </c>
      <c r="B45" s="297">
        <v>155216</v>
      </c>
      <c r="C45" s="298"/>
      <c r="D45" s="297">
        <v>2649510</v>
      </c>
      <c r="E45" s="298"/>
      <c r="F45" s="297">
        <v>1037157</v>
      </c>
      <c r="G45" s="299" t="s">
        <v>476</v>
      </c>
      <c r="H45" s="297">
        <v>3841883</v>
      </c>
      <c r="I45" s="299" t="s">
        <v>476</v>
      </c>
      <c r="J45" s="300" t="s">
        <v>207</v>
      </c>
      <c r="K45" s="298"/>
      <c r="L45" s="300" t="s">
        <v>207</v>
      </c>
      <c r="M45" s="300" t="s">
        <v>207</v>
      </c>
      <c r="N45" s="300" t="s">
        <v>207</v>
      </c>
      <c r="O45" s="297">
        <v>22130</v>
      </c>
      <c r="P45" s="298"/>
      <c r="Q45" s="297">
        <v>22130</v>
      </c>
      <c r="R45" s="298"/>
      <c r="S45" s="297">
        <v>3864013</v>
      </c>
      <c r="T45" s="299" t="s">
        <v>476</v>
      </c>
      <c r="U45" s="297">
        <v>2077048</v>
      </c>
      <c r="V45" s="298"/>
      <c r="W45" s="297">
        <v>4919275</v>
      </c>
      <c r="X45" s="299" t="s">
        <v>476</v>
      </c>
      <c r="Y45" s="297">
        <v>10860337</v>
      </c>
      <c r="Z45" s="299" t="s">
        <v>476</v>
      </c>
    </row>
    <row r="46" spans="1:26" x14ac:dyDescent="0.25">
      <c r="A46" s="296">
        <v>1983</v>
      </c>
      <c r="B46" s="297">
        <v>161619</v>
      </c>
      <c r="C46" s="298"/>
      <c r="D46" s="297">
        <v>2486430</v>
      </c>
      <c r="E46" s="298"/>
      <c r="F46" s="297">
        <v>1169968</v>
      </c>
      <c r="G46" s="299" t="s">
        <v>476</v>
      </c>
      <c r="H46" s="297">
        <v>3818016</v>
      </c>
      <c r="I46" s="299" t="s">
        <v>476</v>
      </c>
      <c r="J46" s="300" t="s">
        <v>207</v>
      </c>
      <c r="K46" s="298"/>
      <c r="L46" s="300" t="s">
        <v>207</v>
      </c>
      <c r="M46" s="300" t="s">
        <v>207</v>
      </c>
      <c r="N46" s="300" t="s">
        <v>207</v>
      </c>
      <c r="O46" s="297">
        <v>22276</v>
      </c>
      <c r="P46" s="299" t="s">
        <v>476</v>
      </c>
      <c r="Q46" s="297">
        <v>22276</v>
      </c>
      <c r="R46" s="299" t="s">
        <v>476</v>
      </c>
      <c r="S46" s="297">
        <v>3840293</v>
      </c>
      <c r="T46" s="299" t="s">
        <v>476</v>
      </c>
      <c r="U46" s="297">
        <v>2116437</v>
      </c>
      <c r="V46" s="298"/>
      <c r="W46" s="297">
        <v>4981646</v>
      </c>
      <c r="X46" s="299" t="s">
        <v>476</v>
      </c>
      <c r="Y46" s="297">
        <v>10938376</v>
      </c>
      <c r="Z46" s="299" t="s">
        <v>476</v>
      </c>
    </row>
    <row r="47" spans="1:26" x14ac:dyDescent="0.25">
      <c r="A47" s="301">
        <v>1984</v>
      </c>
      <c r="B47" s="302">
        <v>168936</v>
      </c>
      <c r="C47" s="303"/>
      <c r="D47" s="302">
        <v>2582477</v>
      </c>
      <c r="E47" s="303"/>
      <c r="F47" s="302">
        <v>1227015</v>
      </c>
      <c r="G47" s="304" t="s">
        <v>476</v>
      </c>
      <c r="H47" s="302">
        <v>3978428</v>
      </c>
      <c r="I47" s="304" t="s">
        <v>476</v>
      </c>
      <c r="J47" s="305" t="s">
        <v>207</v>
      </c>
      <c r="K47" s="303"/>
      <c r="L47" s="305" t="s">
        <v>207</v>
      </c>
      <c r="M47" s="305" t="s">
        <v>207</v>
      </c>
      <c r="N47" s="305" t="s">
        <v>207</v>
      </c>
      <c r="O47" s="302">
        <v>22351</v>
      </c>
      <c r="P47" s="303"/>
      <c r="Q47" s="302">
        <v>22351</v>
      </c>
      <c r="R47" s="303"/>
      <c r="S47" s="302">
        <v>4000779</v>
      </c>
      <c r="T47" s="304" t="s">
        <v>476</v>
      </c>
      <c r="U47" s="302">
        <v>2264475</v>
      </c>
      <c r="V47" s="303"/>
      <c r="W47" s="302">
        <v>5178636</v>
      </c>
      <c r="X47" s="304" t="s">
        <v>476</v>
      </c>
      <c r="Y47" s="302">
        <v>11443890</v>
      </c>
      <c r="Z47" s="304" t="s">
        <v>476</v>
      </c>
    </row>
    <row r="48" spans="1:26" x14ac:dyDescent="0.25">
      <c r="A48" s="296">
        <v>1985</v>
      </c>
      <c r="B48" s="297">
        <v>137411</v>
      </c>
      <c r="C48" s="298"/>
      <c r="D48" s="297">
        <v>2487744</v>
      </c>
      <c r="E48" s="298"/>
      <c r="F48" s="297">
        <v>1082627</v>
      </c>
      <c r="G48" s="299" t="s">
        <v>476</v>
      </c>
      <c r="H48" s="297">
        <v>3707782</v>
      </c>
      <c r="I48" s="299" t="s">
        <v>476</v>
      </c>
      <c r="J48" s="300" t="s">
        <v>207</v>
      </c>
      <c r="K48" s="298"/>
      <c r="L48" s="300" t="s">
        <v>207</v>
      </c>
      <c r="M48" s="300" t="s">
        <v>207</v>
      </c>
      <c r="N48" s="300" t="s">
        <v>207</v>
      </c>
      <c r="O48" s="297">
        <v>24374</v>
      </c>
      <c r="P48" s="298"/>
      <c r="Q48" s="297">
        <v>24374</v>
      </c>
      <c r="R48" s="298"/>
      <c r="S48" s="297">
        <v>3732156</v>
      </c>
      <c r="T48" s="299" t="s">
        <v>476</v>
      </c>
      <c r="U48" s="297">
        <v>2351282</v>
      </c>
      <c r="V48" s="298"/>
      <c r="W48" s="297">
        <v>5367794</v>
      </c>
      <c r="X48" s="299" t="s">
        <v>476</v>
      </c>
      <c r="Y48" s="297">
        <v>11451231</v>
      </c>
      <c r="Z48" s="299" t="s">
        <v>476</v>
      </c>
    </row>
    <row r="49" spans="1:26" x14ac:dyDescent="0.25">
      <c r="A49" s="296">
        <v>1986</v>
      </c>
      <c r="B49" s="297">
        <v>135475</v>
      </c>
      <c r="C49" s="298"/>
      <c r="D49" s="297">
        <v>2367339</v>
      </c>
      <c r="E49" s="298"/>
      <c r="F49" s="297">
        <v>1162458</v>
      </c>
      <c r="G49" s="299" t="s">
        <v>476</v>
      </c>
      <c r="H49" s="297">
        <v>3665272</v>
      </c>
      <c r="I49" s="299" t="s">
        <v>476</v>
      </c>
      <c r="J49" s="300" t="s">
        <v>207</v>
      </c>
      <c r="K49" s="298"/>
      <c r="L49" s="300" t="s">
        <v>207</v>
      </c>
      <c r="M49" s="300" t="s">
        <v>207</v>
      </c>
      <c r="N49" s="300" t="s">
        <v>207</v>
      </c>
      <c r="O49" s="297">
        <v>27464</v>
      </c>
      <c r="P49" s="298"/>
      <c r="Q49" s="297">
        <v>27464</v>
      </c>
      <c r="R49" s="298"/>
      <c r="S49" s="297">
        <v>3692736</v>
      </c>
      <c r="T49" s="299" t="s">
        <v>476</v>
      </c>
      <c r="U49" s="297">
        <v>2438629</v>
      </c>
      <c r="V49" s="298"/>
      <c r="W49" s="297">
        <v>5474741</v>
      </c>
      <c r="X49" s="299" t="s">
        <v>476</v>
      </c>
      <c r="Y49" s="297">
        <v>11606106</v>
      </c>
      <c r="Z49" s="299" t="s">
        <v>476</v>
      </c>
    </row>
    <row r="50" spans="1:26" x14ac:dyDescent="0.25">
      <c r="A50" s="301">
        <v>1987</v>
      </c>
      <c r="B50" s="302">
        <v>124600</v>
      </c>
      <c r="C50" s="303"/>
      <c r="D50" s="302">
        <v>2489053</v>
      </c>
      <c r="E50" s="303"/>
      <c r="F50" s="302">
        <v>1130918</v>
      </c>
      <c r="G50" s="304" t="s">
        <v>476</v>
      </c>
      <c r="H50" s="302">
        <v>3744571</v>
      </c>
      <c r="I50" s="304" t="s">
        <v>476</v>
      </c>
      <c r="J50" s="305" t="s">
        <v>207</v>
      </c>
      <c r="K50" s="303"/>
      <c r="L50" s="305" t="s">
        <v>207</v>
      </c>
      <c r="M50" s="305" t="s">
        <v>207</v>
      </c>
      <c r="N50" s="305" t="s">
        <v>207</v>
      </c>
      <c r="O50" s="302">
        <v>29542</v>
      </c>
      <c r="P50" s="303"/>
      <c r="Q50" s="302">
        <v>29542</v>
      </c>
      <c r="R50" s="303"/>
      <c r="S50" s="302">
        <v>3774113</v>
      </c>
      <c r="T50" s="304" t="s">
        <v>476</v>
      </c>
      <c r="U50" s="302">
        <v>2538756</v>
      </c>
      <c r="V50" s="303"/>
      <c r="W50" s="302">
        <v>5633140</v>
      </c>
      <c r="X50" s="304" t="s">
        <v>476</v>
      </c>
      <c r="Y50" s="302">
        <v>11946009</v>
      </c>
      <c r="Z50" s="304" t="s">
        <v>476</v>
      </c>
    </row>
    <row r="51" spans="1:26" x14ac:dyDescent="0.25">
      <c r="A51" s="296">
        <v>1988</v>
      </c>
      <c r="B51" s="297">
        <v>131088</v>
      </c>
      <c r="C51" s="298"/>
      <c r="D51" s="297">
        <v>2730880</v>
      </c>
      <c r="E51" s="298"/>
      <c r="F51" s="297">
        <v>1099394</v>
      </c>
      <c r="G51" s="299" t="s">
        <v>476</v>
      </c>
      <c r="H51" s="297">
        <v>3961361</v>
      </c>
      <c r="I51" s="299" t="s">
        <v>476</v>
      </c>
      <c r="J51" s="300" t="s">
        <v>207</v>
      </c>
      <c r="K51" s="298"/>
      <c r="L51" s="300" t="s">
        <v>207</v>
      </c>
      <c r="M51" s="300" t="s">
        <v>207</v>
      </c>
      <c r="N51" s="300" t="s">
        <v>207</v>
      </c>
      <c r="O51" s="297">
        <v>32537</v>
      </c>
      <c r="P51" s="298"/>
      <c r="Q51" s="297">
        <v>32537</v>
      </c>
      <c r="R51" s="298"/>
      <c r="S51" s="297">
        <v>3993898</v>
      </c>
      <c r="T51" s="299" t="s">
        <v>476</v>
      </c>
      <c r="U51" s="297">
        <v>2675108</v>
      </c>
      <c r="V51" s="298"/>
      <c r="W51" s="297">
        <v>5909085</v>
      </c>
      <c r="X51" s="299" t="s">
        <v>476</v>
      </c>
      <c r="Y51" s="297">
        <v>12578091</v>
      </c>
      <c r="Z51" s="299" t="s">
        <v>476</v>
      </c>
    </row>
    <row r="52" spans="1:26" x14ac:dyDescent="0.25">
      <c r="A52" s="296">
        <v>1989</v>
      </c>
      <c r="B52" s="297">
        <v>115227</v>
      </c>
      <c r="C52" s="298"/>
      <c r="D52" s="297">
        <v>2784801</v>
      </c>
      <c r="E52" s="298"/>
      <c r="F52" s="297">
        <v>1040769</v>
      </c>
      <c r="G52" s="299" t="s">
        <v>476</v>
      </c>
      <c r="H52" s="297">
        <v>3940798</v>
      </c>
      <c r="I52" s="299" t="s">
        <v>476</v>
      </c>
      <c r="J52" s="300">
        <v>685</v>
      </c>
      <c r="K52" s="298"/>
      <c r="L52" s="297">
        <v>2500</v>
      </c>
      <c r="M52" s="306" t="s">
        <v>882</v>
      </c>
      <c r="N52" s="306" t="s">
        <v>882</v>
      </c>
      <c r="O52" s="297">
        <v>98986</v>
      </c>
      <c r="P52" s="298"/>
      <c r="Q52" s="297">
        <v>102172</v>
      </c>
      <c r="R52" s="298"/>
      <c r="S52" s="297">
        <v>4042969</v>
      </c>
      <c r="T52" s="299" t="s">
        <v>476</v>
      </c>
      <c r="U52" s="297">
        <v>2766640</v>
      </c>
      <c r="V52" s="298"/>
      <c r="W52" s="297">
        <v>6383821</v>
      </c>
      <c r="X52" s="299" t="s">
        <v>476</v>
      </c>
      <c r="Y52" s="297">
        <v>13193431</v>
      </c>
      <c r="Z52" s="299" t="s">
        <v>476</v>
      </c>
    </row>
    <row r="53" spans="1:26" x14ac:dyDescent="0.25">
      <c r="A53" s="301">
        <v>1990</v>
      </c>
      <c r="B53" s="302">
        <v>124456</v>
      </c>
      <c r="C53" s="303"/>
      <c r="D53" s="302">
        <v>2682201</v>
      </c>
      <c r="E53" s="303"/>
      <c r="F53" s="302">
        <v>990966</v>
      </c>
      <c r="G53" s="304" t="s">
        <v>476</v>
      </c>
      <c r="H53" s="302">
        <v>3797624</v>
      </c>
      <c r="I53" s="304" t="s">
        <v>476</v>
      </c>
      <c r="J53" s="302">
        <v>1432</v>
      </c>
      <c r="K53" s="303"/>
      <c r="L53" s="302">
        <v>2800</v>
      </c>
      <c r="M53" s="306" t="s">
        <v>882</v>
      </c>
      <c r="N53" s="306" t="s">
        <v>882</v>
      </c>
      <c r="O53" s="302">
        <v>93997</v>
      </c>
      <c r="P53" s="303"/>
      <c r="Q53" s="302">
        <v>98229</v>
      </c>
      <c r="R53" s="303"/>
      <c r="S53" s="302">
        <v>3895852</v>
      </c>
      <c r="T53" s="304" t="s">
        <v>476</v>
      </c>
      <c r="U53" s="302">
        <v>2860154</v>
      </c>
      <c r="V53" s="303"/>
      <c r="W53" s="302">
        <v>6563759</v>
      </c>
      <c r="X53" s="304" t="s">
        <v>476</v>
      </c>
      <c r="Y53" s="302">
        <v>13319765</v>
      </c>
      <c r="Z53" s="304" t="s">
        <v>476</v>
      </c>
    </row>
    <row r="54" spans="1:26" x14ac:dyDescent="0.25">
      <c r="A54" s="296">
        <v>1991</v>
      </c>
      <c r="B54" s="297">
        <v>115505</v>
      </c>
      <c r="C54" s="298"/>
      <c r="D54" s="297">
        <v>2795401</v>
      </c>
      <c r="E54" s="298"/>
      <c r="F54" s="297">
        <v>934681</v>
      </c>
      <c r="G54" s="299" t="s">
        <v>476</v>
      </c>
      <c r="H54" s="297">
        <v>3845587</v>
      </c>
      <c r="I54" s="299" t="s">
        <v>476</v>
      </c>
      <c r="J54" s="297">
        <v>1369</v>
      </c>
      <c r="K54" s="298"/>
      <c r="L54" s="297">
        <v>3000</v>
      </c>
      <c r="M54" s="306" t="s">
        <v>882</v>
      </c>
      <c r="N54" s="306" t="s">
        <v>882</v>
      </c>
      <c r="O54" s="297">
        <v>95365</v>
      </c>
      <c r="P54" s="299" t="s">
        <v>476</v>
      </c>
      <c r="Q54" s="297">
        <v>99734</v>
      </c>
      <c r="R54" s="299" t="s">
        <v>476</v>
      </c>
      <c r="S54" s="297">
        <v>3945322</v>
      </c>
      <c r="T54" s="299" t="s">
        <v>476</v>
      </c>
      <c r="U54" s="297">
        <v>2918092</v>
      </c>
      <c r="V54" s="298"/>
      <c r="W54" s="297">
        <v>6636360</v>
      </c>
      <c r="X54" s="299" t="s">
        <v>476</v>
      </c>
      <c r="Y54" s="297">
        <v>13499773</v>
      </c>
      <c r="Z54" s="299" t="s">
        <v>476</v>
      </c>
    </row>
    <row r="55" spans="1:26" x14ac:dyDescent="0.25">
      <c r="A55" s="296">
        <v>1992</v>
      </c>
      <c r="B55" s="297">
        <v>116570</v>
      </c>
      <c r="C55" s="298"/>
      <c r="D55" s="297">
        <v>2871185</v>
      </c>
      <c r="E55" s="298"/>
      <c r="F55" s="297">
        <v>893434</v>
      </c>
      <c r="G55" s="299" t="s">
        <v>476</v>
      </c>
      <c r="H55" s="297">
        <v>3881190</v>
      </c>
      <c r="I55" s="299" t="s">
        <v>476</v>
      </c>
      <c r="J55" s="297">
        <v>1266</v>
      </c>
      <c r="K55" s="298"/>
      <c r="L55" s="297">
        <v>3200</v>
      </c>
      <c r="M55" s="306" t="s">
        <v>882</v>
      </c>
      <c r="N55" s="306" t="s">
        <v>882</v>
      </c>
      <c r="O55" s="297">
        <v>104942</v>
      </c>
      <c r="P55" s="298"/>
      <c r="Q55" s="297">
        <v>109408</v>
      </c>
      <c r="R55" s="298"/>
      <c r="S55" s="297">
        <v>3990598</v>
      </c>
      <c r="T55" s="299" t="s">
        <v>476</v>
      </c>
      <c r="U55" s="297">
        <v>2900224</v>
      </c>
      <c r="V55" s="298"/>
      <c r="W55" s="297">
        <v>6550049</v>
      </c>
      <c r="X55" s="299" t="s">
        <v>476</v>
      </c>
      <c r="Y55" s="297">
        <v>13440870</v>
      </c>
      <c r="Z55" s="299" t="s">
        <v>476</v>
      </c>
    </row>
    <row r="56" spans="1:26" x14ac:dyDescent="0.25">
      <c r="A56" s="301">
        <v>1993</v>
      </c>
      <c r="B56" s="302">
        <v>117302</v>
      </c>
      <c r="C56" s="303"/>
      <c r="D56" s="302">
        <v>2923260</v>
      </c>
      <c r="E56" s="303"/>
      <c r="F56" s="302">
        <v>818589</v>
      </c>
      <c r="G56" s="304" t="s">
        <v>476</v>
      </c>
      <c r="H56" s="302">
        <v>3859151</v>
      </c>
      <c r="I56" s="304" t="s">
        <v>476</v>
      </c>
      <c r="J56" s="302">
        <v>1028</v>
      </c>
      <c r="K56" s="303"/>
      <c r="L56" s="302">
        <v>3400</v>
      </c>
      <c r="M56" s="306" t="s">
        <v>882</v>
      </c>
      <c r="N56" s="306" t="s">
        <v>882</v>
      </c>
      <c r="O56" s="302">
        <v>109185</v>
      </c>
      <c r="P56" s="303"/>
      <c r="Q56" s="302">
        <v>113613</v>
      </c>
      <c r="R56" s="303"/>
      <c r="S56" s="302">
        <v>3972764</v>
      </c>
      <c r="T56" s="304" t="s">
        <v>476</v>
      </c>
      <c r="U56" s="302">
        <v>3018755</v>
      </c>
      <c r="V56" s="303"/>
      <c r="W56" s="302">
        <v>6828160</v>
      </c>
      <c r="X56" s="304" t="s">
        <v>476</v>
      </c>
      <c r="Y56" s="302">
        <v>13819678</v>
      </c>
      <c r="Z56" s="304" t="s">
        <v>476</v>
      </c>
    </row>
    <row r="57" spans="1:26" x14ac:dyDescent="0.25">
      <c r="A57" s="296">
        <v>1994</v>
      </c>
      <c r="B57" s="297">
        <v>118119</v>
      </c>
      <c r="C57" s="298"/>
      <c r="D57" s="297">
        <v>2961981</v>
      </c>
      <c r="E57" s="298"/>
      <c r="F57" s="297">
        <v>824776</v>
      </c>
      <c r="G57" s="299" t="s">
        <v>476</v>
      </c>
      <c r="H57" s="297">
        <v>3904876</v>
      </c>
      <c r="I57" s="299" t="s">
        <v>476</v>
      </c>
      <c r="J57" s="300">
        <v>957</v>
      </c>
      <c r="K57" s="298"/>
      <c r="L57" s="297">
        <v>4200</v>
      </c>
      <c r="M57" s="306" t="s">
        <v>882</v>
      </c>
      <c r="N57" s="306" t="s">
        <v>882</v>
      </c>
      <c r="O57" s="297">
        <v>106422</v>
      </c>
      <c r="P57" s="298"/>
      <c r="Q57" s="297">
        <v>111579</v>
      </c>
      <c r="R57" s="298"/>
      <c r="S57" s="297">
        <v>4016455</v>
      </c>
      <c r="T57" s="299" t="s">
        <v>476</v>
      </c>
      <c r="U57" s="297">
        <v>3115517</v>
      </c>
      <c r="V57" s="298"/>
      <c r="W57" s="297">
        <v>6965557</v>
      </c>
      <c r="X57" s="299" t="s">
        <v>476</v>
      </c>
      <c r="Y57" s="297">
        <v>14097529</v>
      </c>
      <c r="Z57" s="299" t="s">
        <v>476</v>
      </c>
    </row>
    <row r="58" spans="1:26" x14ac:dyDescent="0.25">
      <c r="A58" s="296">
        <v>1995</v>
      </c>
      <c r="B58" s="297">
        <v>116788</v>
      </c>
      <c r="C58" s="298"/>
      <c r="D58" s="297">
        <v>3095988</v>
      </c>
      <c r="E58" s="298"/>
      <c r="F58" s="297">
        <v>769296</v>
      </c>
      <c r="G58" s="299" t="s">
        <v>476</v>
      </c>
      <c r="H58" s="297">
        <v>3982073</v>
      </c>
      <c r="I58" s="299" t="s">
        <v>476</v>
      </c>
      <c r="J58" s="297">
        <v>1220</v>
      </c>
      <c r="K58" s="298"/>
      <c r="L58" s="297">
        <v>4500</v>
      </c>
      <c r="M58" s="306" t="s">
        <v>882</v>
      </c>
      <c r="N58" s="306" t="s">
        <v>882</v>
      </c>
      <c r="O58" s="297">
        <v>112717</v>
      </c>
      <c r="P58" s="298"/>
      <c r="Q58" s="297">
        <v>118437</v>
      </c>
      <c r="R58" s="298"/>
      <c r="S58" s="297">
        <v>4100510</v>
      </c>
      <c r="T58" s="299" t="s">
        <v>476</v>
      </c>
      <c r="U58" s="297">
        <v>3252036</v>
      </c>
      <c r="V58" s="298"/>
      <c r="W58" s="297">
        <v>7337507</v>
      </c>
      <c r="X58" s="299" t="s">
        <v>476</v>
      </c>
      <c r="Y58" s="297">
        <v>14690052</v>
      </c>
      <c r="Z58" s="299" t="s">
        <v>476</v>
      </c>
    </row>
    <row r="59" spans="1:26" x14ac:dyDescent="0.25">
      <c r="A59" s="301">
        <v>1996</v>
      </c>
      <c r="B59" s="302">
        <v>121613</v>
      </c>
      <c r="C59" s="303"/>
      <c r="D59" s="302">
        <v>3226318</v>
      </c>
      <c r="E59" s="303"/>
      <c r="F59" s="302">
        <v>790037</v>
      </c>
      <c r="G59" s="304" t="s">
        <v>476</v>
      </c>
      <c r="H59" s="302">
        <v>4137967</v>
      </c>
      <c r="I59" s="304" t="s">
        <v>476</v>
      </c>
      <c r="J59" s="302">
        <v>1300</v>
      </c>
      <c r="K59" s="303"/>
      <c r="L59" s="302">
        <v>5300</v>
      </c>
      <c r="M59" s="306" t="s">
        <v>882</v>
      </c>
      <c r="N59" s="306" t="s">
        <v>882</v>
      </c>
      <c r="O59" s="302">
        <v>128840</v>
      </c>
      <c r="P59" s="303"/>
      <c r="Q59" s="302">
        <v>135440</v>
      </c>
      <c r="R59" s="303"/>
      <c r="S59" s="302">
        <v>4273407</v>
      </c>
      <c r="T59" s="304" t="s">
        <v>476</v>
      </c>
      <c r="U59" s="302">
        <v>3343969</v>
      </c>
      <c r="V59" s="303"/>
      <c r="W59" s="302">
        <v>7554615</v>
      </c>
      <c r="X59" s="304" t="s">
        <v>476</v>
      </c>
      <c r="Y59" s="302">
        <v>15171991</v>
      </c>
      <c r="Z59" s="304" t="s">
        <v>476</v>
      </c>
    </row>
    <row r="60" spans="1:26" x14ac:dyDescent="0.25">
      <c r="A60" s="296">
        <v>1997</v>
      </c>
      <c r="B60" s="297">
        <v>129391</v>
      </c>
      <c r="C60" s="298"/>
      <c r="D60" s="297">
        <v>3285320</v>
      </c>
      <c r="E60" s="298"/>
      <c r="F60" s="297">
        <v>742508</v>
      </c>
      <c r="G60" s="299" t="s">
        <v>476</v>
      </c>
      <c r="H60" s="297">
        <v>4157219</v>
      </c>
      <c r="I60" s="299" t="s">
        <v>476</v>
      </c>
      <c r="J60" s="297">
        <v>1228</v>
      </c>
      <c r="K60" s="298"/>
      <c r="L60" s="297">
        <v>5700</v>
      </c>
      <c r="M60" s="306" t="s">
        <v>882</v>
      </c>
      <c r="N60" s="306" t="s">
        <v>882</v>
      </c>
      <c r="O60" s="297">
        <v>131283</v>
      </c>
      <c r="P60" s="299" t="s">
        <v>476</v>
      </c>
      <c r="Q60" s="297">
        <v>138211</v>
      </c>
      <c r="R60" s="298"/>
      <c r="S60" s="297">
        <v>4295430</v>
      </c>
      <c r="T60" s="299" t="s">
        <v>476</v>
      </c>
      <c r="U60" s="297">
        <v>3502848</v>
      </c>
      <c r="V60" s="298"/>
      <c r="W60" s="297">
        <v>7882946</v>
      </c>
      <c r="X60" s="299" t="s">
        <v>476</v>
      </c>
      <c r="Y60" s="297">
        <v>15681225</v>
      </c>
      <c r="Z60" s="299" t="s">
        <v>476</v>
      </c>
    </row>
    <row r="61" spans="1:26" x14ac:dyDescent="0.25">
      <c r="A61" s="296">
        <v>1998</v>
      </c>
      <c r="B61" s="297">
        <v>93436</v>
      </c>
      <c r="C61" s="298"/>
      <c r="D61" s="297">
        <v>3082975</v>
      </c>
      <c r="E61" s="298"/>
      <c r="F61" s="297">
        <v>701574</v>
      </c>
      <c r="G61" s="299" t="s">
        <v>476</v>
      </c>
      <c r="H61" s="297">
        <v>3877984</v>
      </c>
      <c r="I61" s="299" t="s">
        <v>476</v>
      </c>
      <c r="J61" s="297">
        <v>1228</v>
      </c>
      <c r="K61" s="298"/>
      <c r="L61" s="297">
        <v>7100</v>
      </c>
      <c r="M61" s="306" t="s">
        <v>882</v>
      </c>
      <c r="N61" s="306" t="s">
        <v>882</v>
      </c>
      <c r="O61" s="297">
        <v>118461</v>
      </c>
      <c r="P61" s="298"/>
      <c r="Q61" s="297">
        <v>126789</v>
      </c>
      <c r="R61" s="298"/>
      <c r="S61" s="297">
        <v>4004773</v>
      </c>
      <c r="T61" s="299" t="s">
        <v>476</v>
      </c>
      <c r="U61" s="297">
        <v>3677989</v>
      </c>
      <c r="V61" s="298"/>
      <c r="W61" s="297">
        <v>8284788</v>
      </c>
      <c r="X61" s="299" t="s">
        <v>476</v>
      </c>
      <c r="Y61" s="297">
        <v>15967551</v>
      </c>
      <c r="Z61" s="299" t="s">
        <v>476</v>
      </c>
    </row>
    <row r="62" spans="1:26" x14ac:dyDescent="0.25">
      <c r="A62" s="301">
        <v>1999</v>
      </c>
      <c r="B62" s="302">
        <v>102524</v>
      </c>
      <c r="C62" s="303"/>
      <c r="D62" s="302">
        <v>3115031</v>
      </c>
      <c r="E62" s="303"/>
      <c r="F62" s="302">
        <v>707167</v>
      </c>
      <c r="G62" s="304" t="s">
        <v>476</v>
      </c>
      <c r="H62" s="302">
        <v>3924722</v>
      </c>
      <c r="I62" s="304" t="s">
        <v>476</v>
      </c>
      <c r="J62" s="302">
        <v>1173</v>
      </c>
      <c r="K62" s="303"/>
      <c r="L62" s="302">
        <v>6700</v>
      </c>
      <c r="M62" s="306" t="s">
        <v>882</v>
      </c>
      <c r="N62" s="306" t="s">
        <v>882</v>
      </c>
      <c r="O62" s="302">
        <v>120748</v>
      </c>
      <c r="P62" s="303"/>
      <c r="Q62" s="302">
        <v>128621</v>
      </c>
      <c r="R62" s="303"/>
      <c r="S62" s="302">
        <v>4053343</v>
      </c>
      <c r="T62" s="304" t="s">
        <v>476</v>
      </c>
      <c r="U62" s="302">
        <v>3766238</v>
      </c>
      <c r="V62" s="303"/>
      <c r="W62" s="302">
        <v>8556679</v>
      </c>
      <c r="X62" s="304" t="s">
        <v>476</v>
      </c>
      <c r="Y62" s="302">
        <v>16376260</v>
      </c>
      <c r="Z62" s="304" t="s">
        <v>476</v>
      </c>
    </row>
    <row r="63" spans="1:26" x14ac:dyDescent="0.25">
      <c r="A63" s="296">
        <v>2000</v>
      </c>
      <c r="B63" s="297">
        <v>91895</v>
      </c>
      <c r="C63" s="298"/>
      <c r="D63" s="297">
        <v>3251562</v>
      </c>
      <c r="E63" s="298"/>
      <c r="F63" s="297">
        <v>806907</v>
      </c>
      <c r="G63" s="299" t="s">
        <v>476</v>
      </c>
      <c r="H63" s="297">
        <v>4150364</v>
      </c>
      <c r="I63" s="299" t="s">
        <v>476</v>
      </c>
      <c r="J63" s="297">
        <v>1018</v>
      </c>
      <c r="K63" s="298"/>
      <c r="L63" s="297">
        <v>7600</v>
      </c>
      <c r="M63" s="306" t="s">
        <v>882</v>
      </c>
      <c r="N63" s="306" t="s">
        <v>882</v>
      </c>
      <c r="O63" s="297">
        <v>119102</v>
      </c>
      <c r="P63" s="298"/>
      <c r="Q63" s="297">
        <v>127719</v>
      </c>
      <c r="R63" s="298"/>
      <c r="S63" s="297">
        <v>4278083</v>
      </c>
      <c r="T63" s="299" t="s">
        <v>476</v>
      </c>
      <c r="U63" s="297">
        <v>3955691</v>
      </c>
      <c r="V63" s="298"/>
      <c r="W63" s="297">
        <v>8941622</v>
      </c>
      <c r="X63" s="299" t="s">
        <v>476</v>
      </c>
      <c r="Y63" s="297">
        <v>17175396</v>
      </c>
      <c r="Z63" s="299" t="s">
        <v>476</v>
      </c>
    </row>
    <row r="64" spans="1:26" x14ac:dyDescent="0.25">
      <c r="A64" s="296">
        <v>2001</v>
      </c>
      <c r="B64" s="297">
        <v>96858</v>
      </c>
      <c r="C64" s="298"/>
      <c r="D64" s="297">
        <v>3097263</v>
      </c>
      <c r="E64" s="298"/>
      <c r="F64" s="297">
        <v>789588</v>
      </c>
      <c r="G64" s="299" t="s">
        <v>476</v>
      </c>
      <c r="H64" s="297">
        <v>3983708</v>
      </c>
      <c r="I64" s="299" t="s">
        <v>476</v>
      </c>
      <c r="J64" s="300">
        <v>687</v>
      </c>
      <c r="K64" s="298"/>
      <c r="L64" s="297">
        <v>8270</v>
      </c>
      <c r="M64" s="306" t="s">
        <v>882</v>
      </c>
      <c r="N64" s="306" t="s">
        <v>882</v>
      </c>
      <c r="O64" s="297">
        <v>91661</v>
      </c>
      <c r="P64" s="298"/>
      <c r="Q64" s="297">
        <v>100618</v>
      </c>
      <c r="R64" s="298"/>
      <c r="S64" s="297">
        <v>4084326</v>
      </c>
      <c r="T64" s="299" t="s">
        <v>476</v>
      </c>
      <c r="U64" s="297">
        <v>4062047</v>
      </c>
      <c r="V64" s="298"/>
      <c r="W64" s="297">
        <v>8990268</v>
      </c>
      <c r="X64" s="299" t="s">
        <v>476</v>
      </c>
      <c r="Y64" s="297">
        <v>17136641</v>
      </c>
      <c r="Z64" s="299" t="s">
        <v>476</v>
      </c>
    </row>
    <row r="65" spans="1:26" x14ac:dyDescent="0.25">
      <c r="A65" s="301">
        <v>2002</v>
      </c>
      <c r="B65" s="302">
        <v>89820</v>
      </c>
      <c r="C65" s="303"/>
      <c r="D65" s="302">
        <v>3224982</v>
      </c>
      <c r="E65" s="303"/>
      <c r="F65" s="302">
        <v>725515</v>
      </c>
      <c r="G65" s="304" t="s">
        <v>476</v>
      </c>
      <c r="H65" s="302">
        <v>4040318</v>
      </c>
      <c r="I65" s="304" t="s">
        <v>476</v>
      </c>
      <c r="J65" s="305">
        <v>130</v>
      </c>
      <c r="K65" s="303"/>
      <c r="L65" s="302">
        <v>8753</v>
      </c>
      <c r="M65" s="306" t="s">
        <v>882</v>
      </c>
      <c r="N65" s="306" t="s">
        <v>882</v>
      </c>
      <c r="O65" s="302">
        <v>94996</v>
      </c>
      <c r="P65" s="303"/>
      <c r="Q65" s="302">
        <v>103879</v>
      </c>
      <c r="R65" s="303"/>
      <c r="S65" s="302">
        <v>4144197</v>
      </c>
      <c r="T65" s="304" t="s">
        <v>476</v>
      </c>
      <c r="U65" s="302">
        <v>4109861</v>
      </c>
      <c r="V65" s="303"/>
      <c r="W65" s="302">
        <v>9103883</v>
      </c>
      <c r="X65" s="304" t="s">
        <v>476</v>
      </c>
      <c r="Y65" s="302">
        <v>17357940</v>
      </c>
      <c r="Z65" s="304" t="s">
        <v>476</v>
      </c>
    </row>
    <row r="66" spans="1:26" x14ac:dyDescent="0.25">
      <c r="A66" s="296">
        <v>2003</v>
      </c>
      <c r="B66" s="297">
        <v>81963</v>
      </c>
      <c r="C66" s="298"/>
      <c r="D66" s="297">
        <v>3260916</v>
      </c>
      <c r="E66" s="298"/>
      <c r="F66" s="297">
        <v>827398</v>
      </c>
      <c r="G66" s="299" t="s">
        <v>476</v>
      </c>
      <c r="H66" s="297">
        <v>4170277</v>
      </c>
      <c r="I66" s="299" t="s">
        <v>476</v>
      </c>
      <c r="J66" s="300">
        <v>740</v>
      </c>
      <c r="K66" s="298"/>
      <c r="L66" s="297">
        <v>11000</v>
      </c>
      <c r="M66" s="306" t="s">
        <v>882</v>
      </c>
      <c r="N66" s="306" t="s">
        <v>882</v>
      </c>
      <c r="O66" s="297">
        <v>101286</v>
      </c>
      <c r="P66" s="299" t="s">
        <v>476</v>
      </c>
      <c r="Q66" s="297">
        <v>113026</v>
      </c>
      <c r="R66" s="298"/>
      <c r="S66" s="297">
        <v>4283303</v>
      </c>
      <c r="T66" s="299" t="s">
        <v>476</v>
      </c>
      <c r="U66" s="297">
        <v>4090059</v>
      </c>
      <c r="V66" s="298"/>
      <c r="W66" s="297">
        <v>8969386</v>
      </c>
      <c r="X66" s="299" t="s">
        <v>476</v>
      </c>
      <c r="Y66" s="297">
        <v>17342748</v>
      </c>
      <c r="Z66" s="299" t="s">
        <v>476</v>
      </c>
    </row>
    <row r="67" spans="1:26" x14ac:dyDescent="0.25">
      <c r="A67" s="296">
        <v>2004</v>
      </c>
      <c r="B67" s="297">
        <v>102904</v>
      </c>
      <c r="C67" s="298"/>
      <c r="D67" s="297">
        <v>3200965</v>
      </c>
      <c r="E67" s="298"/>
      <c r="F67" s="297">
        <v>809482</v>
      </c>
      <c r="G67" s="299" t="s">
        <v>476</v>
      </c>
      <c r="H67" s="297">
        <v>4113352</v>
      </c>
      <c r="I67" s="299" t="s">
        <v>476</v>
      </c>
      <c r="J67" s="297">
        <v>1052</v>
      </c>
      <c r="K67" s="298"/>
      <c r="L67" s="297">
        <v>12000</v>
      </c>
      <c r="M67" s="306" t="s">
        <v>882</v>
      </c>
      <c r="N67" s="306" t="s">
        <v>882</v>
      </c>
      <c r="O67" s="297">
        <v>105319</v>
      </c>
      <c r="P67" s="298"/>
      <c r="Q67" s="297">
        <v>118371</v>
      </c>
      <c r="R67" s="298"/>
      <c r="S67" s="297">
        <v>4231723</v>
      </c>
      <c r="T67" s="299" t="s">
        <v>476</v>
      </c>
      <c r="U67" s="297">
        <v>4198209</v>
      </c>
      <c r="V67" s="298"/>
      <c r="W67" s="297">
        <v>9229331</v>
      </c>
      <c r="X67" s="299" t="s">
        <v>476</v>
      </c>
      <c r="Y67" s="297">
        <v>17659264</v>
      </c>
      <c r="Z67" s="299" t="s">
        <v>476</v>
      </c>
    </row>
    <row r="68" spans="1:26" x14ac:dyDescent="0.25">
      <c r="A68" s="301">
        <v>2005</v>
      </c>
      <c r="B68" s="302">
        <v>96999</v>
      </c>
      <c r="C68" s="303"/>
      <c r="D68" s="302">
        <v>3073213</v>
      </c>
      <c r="E68" s="303"/>
      <c r="F68" s="302">
        <v>761428</v>
      </c>
      <c r="G68" s="304" t="s">
        <v>476</v>
      </c>
      <c r="H68" s="302">
        <v>3931641</v>
      </c>
      <c r="I68" s="304" t="s">
        <v>476</v>
      </c>
      <c r="J68" s="305">
        <v>860</v>
      </c>
      <c r="K68" s="303"/>
      <c r="L68" s="302">
        <v>13600</v>
      </c>
      <c r="M68" s="306" t="s">
        <v>882</v>
      </c>
      <c r="N68" s="306" t="s">
        <v>882</v>
      </c>
      <c r="O68" s="302">
        <v>104777</v>
      </c>
      <c r="P68" s="304" t="s">
        <v>476</v>
      </c>
      <c r="Q68" s="302">
        <v>119237</v>
      </c>
      <c r="R68" s="304" t="s">
        <v>476</v>
      </c>
      <c r="S68" s="302">
        <v>4050879</v>
      </c>
      <c r="T68" s="304" t="s">
        <v>476</v>
      </c>
      <c r="U68" s="302">
        <v>4350570</v>
      </c>
      <c r="V68" s="303"/>
      <c r="W68" s="302">
        <v>9454948</v>
      </c>
      <c r="X68" s="304" t="s">
        <v>476</v>
      </c>
      <c r="Y68" s="302">
        <v>17856396</v>
      </c>
      <c r="Z68" s="304" t="s">
        <v>476</v>
      </c>
    </row>
    <row r="69" spans="1:26" x14ac:dyDescent="0.25">
      <c r="A69" s="296">
        <v>2006</v>
      </c>
      <c r="B69" s="297">
        <v>64789</v>
      </c>
      <c r="C69" s="298"/>
      <c r="D69" s="297">
        <v>2901680</v>
      </c>
      <c r="E69" s="298"/>
      <c r="F69" s="297">
        <v>662543</v>
      </c>
      <c r="G69" s="299" t="s">
        <v>476</v>
      </c>
      <c r="H69" s="297">
        <v>3629013</v>
      </c>
      <c r="I69" s="299" t="s">
        <v>476</v>
      </c>
      <c r="J69" s="300">
        <v>927</v>
      </c>
      <c r="K69" s="298"/>
      <c r="L69" s="297">
        <v>14000</v>
      </c>
      <c r="M69" s="306" t="s">
        <v>882</v>
      </c>
      <c r="N69" s="306" t="s">
        <v>882</v>
      </c>
      <c r="O69" s="297">
        <v>102289</v>
      </c>
      <c r="P69" s="299" t="s">
        <v>476</v>
      </c>
      <c r="Q69" s="297">
        <v>117216</v>
      </c>
      <c r="R69" s="298"/>
      <c r="S69" s="297">
        <v>3746228</v>
      </c>
      <c r="T69" s="299" t="s">
        <v>476</v>
      </c>
      <c r="U69" s="297">
        <v>4434725</v>
      </c>
      <c r="V69" s="298"/>
      <c r="W69" s="297">
        <v>9529308</v>
      </c>
      <c r="X69" s="299" t="s">
        <v>476</v>
      </c>
      <c r="Y69" s="297">
        <v>17710262</v>
      </c>
      <c r="Z69" s="299" t="s">
        <v>476</v>
      </c>
    </row>
    <row r="70" spans="1:26" x14ac:dyDescent="0.25">
      <c r="A70" s="296">
        <v>2007</v>
      </c>
      <c r="B70" s="297">
        <v>70035</v>
      </c>
      <c r="C70" s="298"/>
      <c r="D70" s="297">
        <v>3094061</v>
      </c>
      <c r="E70" s="298"/>
      <c r="F70" s="297">
        <v>649416</v>
      </c>
      <c r="G70" s="299" t="s">
        <v>476</v>
      </c>
      <c r="H70" s="297">
        <v>3813512</v>
      </c>
      <c r="I70" s="299" t="s">
        <v>476</v>
      </c>
      <c r="J70" s="300">
        <v>764</v>
      </c>
      <c r="K70" s="298"/>
      <c r="L70" s="297">
        <v>14400</v>
      </c>
      <c r="M70" s="306" t="s">
        <v>882</v>
      </c>
      <c r="N70" s="306" t="s">
        <v>882</v>
      </c>
      <c r="O70" s="297">
        <v>102354</v>
      </c>
      <c r="P70" s="299" t="s">
        <v>476</v>
      </c>
      <c r="Q70" s="297">
        <v>117518</v>
      </c>
      <c r="R70" s="299" t="s">
        <v>476</v>
      </c>
      <c r="S70" s="297">
        <v>3931030</v>
      </c>
      <c r="T70" s="299" t="s">
        <v>476</v>
      </c>
      <c r="U70" s="297">
        <v>4559507</v>
      </c>
      <c r="V70" s="298"/>
      <c r="W70" s="297">
        <v>9773091</v>
      </c>
      <c r="X70" s="299" t="s">
        <v>476</v>
      </c>
      <c r="Y70" s="297">
        <v>18263629</v>
      </c>
      <c r="Z70" s="299" t="s">
        <v>476</v>
      </c>
    </row>
    <row r="71" spans="1:26" x14ac:dyDescent="0.25">
      <c r="A71" s="301">
        <v>2008</v>
      </c>
      <c r="B71" s="302">
        <v>69059</v>
      </c>
      <c r="C71" s="303"/>
      <c r="D71" s="302">
        <v>3228425</v>
      </c>
      <c r="E71" s="304" t="s">
        <v>476</v>
      </c>
      <c r="F71" s="302">
        <v>650859</v>
      </c>
      <c r="G71" s="304" t="s">
        <v>476</v>
      </c>
      <c r="H71" s="302">
        <v>3948342</v>
      </c>
      <c r="I71" s="304" t="s">
        <v>476</v>
      </c>
      <c r="J71" s="305">
        <v>591</v>
      </c>
      <c r="K71" s="303"/>
      <c r="L71" s="302">
        <v>14800</v>
      </c>
      <c r="M71" s="305">
        <v>1</v>
      </c>
      <c r="N71" s="306" t="s">
        <v>882</v>
      </c>
      <c r="O71" s="302">
        <v>109327</v>
      </c>
      <c r="P71" s="304" t="s">
        <v>476</v>
      </c>
      <c r="Q71" s="302">
        <v>124719</v>
      </c>
      <c r="R71" s="304" t="s">
        <v>476</v>
      </c>
      <c r="S71" s="302">
        <v>4073061</v>
      </c>
      <c r="T71" s="304" t="s">
        <v>476</v>
      </c>
      <c r="U71" s="302">
        <v>4558368</v>
      </c>
      <c r="V71" s="303"/>
      <c r="W71" s="302">
        <v>9749422</v>
      </c>
      <c r="X71" s="304" t="s">
        <v>476</v>
      </c>
      <c r="Y71" s="302">
        <v>18380850</v>
      </c>
      <c r="Z71" s="304" t="s">
        <v>476</v>
      </c>
    </row>
    <row r="72" spans="1:26" x14ac:dyDescent="0.25">
      <c r="A72" s="296">
        <v>2009</v>
      </c>
      <c r="B72" s="297">
        <v>63019</v>
      </c>
      <c r="C72" s="299" t="s">
        <v>476</v>
      </c>
      <c r="D72" s="297">
        <v>3186855</v>
      </c>
      <c r="E72" s="299" t="s">
        <v>476</v>
      </c>
      <c r="F72" s="297">
        <v>682486</v>
      </c>
      <c r="G72" s="299" t="s">
        <v>476</v>
      </c>
      <c r="H72" s="297">
        <v>3932360</v>
      </c>
      <c r="I72" s="299" t="s">
        <v>476</v>
      </c>
      <c r="J72" s="300">
        <v>692</v>
      </c>
      <c r="K72" s="299" t="s">
        <v>476</v>
      </c>
      <c r="L72" s="297">
        <v>16700</v>
      </c>
      <c r="M72" s="300" t="s">
        <v>883</v>
      </c>
      <c r="N72" s="300">
        <v>2</v>
      </c>
      <c r="O72" s="297">
        <v>111624</v>
      </c>
      <c r="P72" s="299" t="s">
        <v>476</v>
      </c>
      <c r="Q72" s="297">
        <v>129018</v>
      </c>
      <c r="R72" s="299" t="s">
        <v>476</v>
      </c>
      <c r="S72" s="297">
        <v>4061378</v>
      </c>
      <c r="T72" s="299" t="s">
        <v>476</v>
      </c>
      <c r="U72" s="297">
        <v>4460057</v>
      </c>
      <c r="V72" s="299" t="s">
        <v>476</v>
      </c>
      <c r="W72" s="297">
        <v>9377876</v>
      </c>
      <c r="X72" s="299" t="s">
        <v>476</v>
      </c>
      <c r="Y72" s="297">
        <v>17899311</v>
      </c>
      <c r="Z72" s="299" t="s">
        <v>476</v>
      </c>
    </row>
    <row r="73" spans="1:26" x14ac:dyDescent="0.25">
      <c r="A73" s="296" t="s">
        <v>862</v>
      </c>
      <c r="B73" s="297">
        <v>58255</v>
      </c>
      <c r="C73" s="298"/>
      <c r="D73" s="297">
        <v>3276151</v>
      </c>
      <c r="E73" s="298"/>
      <c r="F73" s="297">
        <v>713259</v>
      </c>
      <c r="G73" s="298"/>
      <c r="H73" s="297">
        <v>4047665</v>
      </c>
      <c r="I73" s="298"/>
      <c r="J73" s="300">
        <v>902</v>
      </c>
      <c r="K73" s="298"/>
      <c r="L73" s="297">
        <v>18500</v>
      </c>
      <c r="M73" s="300">
        <v>15</v>
      </c>
      <c r="N73" s="300">
        <v>7</v>
      </c>
      <c r="O73" s="297">
        <v>107758</v>
      </c>
      <c r="P73" s="298"/>
      <c r="Q73" s="297">
        <v>127182</v>
      </c>
      <c r="R73" s="298"/>
      <c r="S73" s="297">
        <v>4174847</v>
      </c>
      <c r="T73" s="298"/>
      <c r="U73" s="297">
        <v>4535647</v>
      </c>
      <c r="V73" s="298"/>
      <c r="W73" s="297">
        <v>9494669</v>
      </c>
      <c r="X73" s="298"/>
      <c r="Y73" s="297">
        <v>18205163</v>
      </c>
      <c r="Z73" s="298"/>
    </row>
    <row r="74" spans="1:26" x14ac:dyDescent="0.25">
      <c r="A74" s="588" t="s">
        <v>559</v>
      </c>
      <c r="B74" s="589"/>
      <c r="C74" s="589"/>
      <c r="D74" s="589"/>
      <c r="E74" s="589"/>
      <c r="F74" s="589"/>
      <c r="G74" s="589"/>
      <c r="H74" s="589"/>
      <c r="I74" s="589"/>
      <c r="J74" s="589"/>
      <c r="K74" s="589"/>
      <c r="L74" s="589"/>
      <c r="M74" s="589"/>
      <c r="N74" s="589" t="s">
        <v>884</v>
      </c>
      <c r="O74" s="589"/>
      <c r="P74" s="589"/>
      <c r="Q74" s="589"/>
      <c r="R74" s="589"/>
      <c r="S74" s="589"/>
      <c r="T74" s="589"/>
      <c r="U74" s="589"/>
      <c r="V74" s="589"/>
      <c r="W74" s="589"/>
      <c r="X74" s="589"/>
      <c r="Y74" s="589"/>
      <c r="Z74" s="590"/>
    </row>
    <row r="75" spans="1:26" x14ac:dyDescent="0.25">
      <c r="A75" s="565" t="s">
        <v>885</v>
      </c>
      <c r="B75" s="566"/>
      <c r="C75" s="566"/>
      <c r="D75" s="566"/>
      <c r="E75" s="566"/>
      <c r="F75" s="566"/>
      <c r="G75" s="566"/>
      <c r="H75" s="566"/>
      <c r="I75" s="566"/>
      <c r="J75" s="566"/>
      <c r="K75" s="566"/>
      <c r="L75" s="566"/>
      <c r="M75" s="566"/>
      <c r="N75" s="581" t="s">
        <v>886</v>
      </c>
      <c r="O75" s="581"/>
      <c r="P75" s="581"/>
      <c r="Q75" s="581"/>
      <c r="R75" s="581"/>
      <c r="S75" s="581"/>
      <c r="T75" s="581"/>
      <c r="U75" s="581"/>
      <c r="V75" s="581"/>
      <c r="W75" s="581"/>
      <c r="X75" s="581"/>
      <c r="Y75" s="581"/>
      <c r="Z75" s="582"/>
    </row>
    <row r="76" spans="1:26" x14ac:dyDescent="0.25">
      <c r="A76" s="565"/>
      <c r="B76" s="566"/>
      <c r="C76" s="566"/>
      <c r="D76" s="566"/>
      <c r="E76" s="566"/>
      <c r="F76" s="566"/>
      <c r="G76" s="566"/>
      <c r="H76" s="566"/>
      <c r="I76" s="566"/>
      <c r="J76" s="566"/>
      <c r="K76" s="566"/>
      <c r="L76" s="566"/>
      <c r="M76" s="566"/>
      <c r="N76" s="567" t="s">
        <v>887</v>
      </c>
      <c r="O76" s="567"/>
      <c r="P76" s="567"/>
      <c r="Q76" s="567"/>
      <c r="R76" s="567"/>
      <c r="S76" s="567"/>
      <c r="T76" s="567"/>
      <c r="U76" s="567"/>
      <c r="V76" s="567"/>
      <c r="W76" s="567"/>
      <c r="X76" s="567"/>
      <c r="Y76" s="567"/>
      <c r="Z76" s="568"/>
    </row>
    <row r="77" spans="1:26" x14ac:dyDescent="0.25">
      <c r="A77" s="565"/>
      <c r="B77" s="566"/>
      <c r="C77" s="566"/>
      <c r="D77" s="566"/>
      <c r="E77" s="566"/>
      <c r="F77" s="566"/>
      <c r="G77" s="566"/>
      <c r="H77" s="566"/>
      <c r="I77" s="566"/>
      <c r="J77" s="566"/>
      <c r="K77" s="566"/>
      <c r="L77" s="566"/>
      <c r="M77" s="566"/>
      <c r="N77" s="567" t="s">
        <v>888</v>
      </c>
      <c r="O77" s="567"/>
      <c r="P77" s="567"/>
      <c r="Q77" s="567"/>
      <c r="R77" s="567"/>
      <c r="S77" s="567"/>
      <c r="T77" s="567"/>
      <c r="U77" s="567"/>
      <c r="V77" s="567"/>
      <c r="W77" s="567"/>
      <c r="X77" s="567"/>
      <c r="Y77" s="567"/>
      <c r="Z77" s="568"/>
    </row>
    <row r="78" spans="1:26" x14ac:dyDescent="0.25">
      <c r="A78" s="565" t="s">
        <v>561</v>
      </c>
      <c r="B78" s="566"/>
      <c r="C78" s="566"/>
      <c r="D78" s="566"/>
      <c r="E78" s="566"/>
      <c r="F78" s="566"/>
      <c r="G78" s="566"/>
      <c r="H78" s="566"/>
      <c r="I78" s="566"/>
      <c r="J78" s="566"/>
      <c r="K78" s="566"/>
      <c r="L78" s="566"/>
      <c r="M78" s="566"/>
      <c r="N78" s="581" t="s">
        <v>889</v>
      </c>
      <c r="O78" s="581"/>
      <c r="P78" s="581"/>
      <c r="Q78" s="581"/>
      <c r="R78" s="581"/>
      <c r="S78" s="581"/>
      <c r="T78" s="581"/>
      <c r="U78" s="581"/>
      <c r="V78" s="581"/>
      <c r="W78" s="581"/>
      <c r="X78" s="581"/>
      <c r="Y78" s="581"/>
      <c r="Z78" s="582"/>
    </row>
    <row r="79" spans="1:26" x14ac:dyDescent="0.25">
      <c r="A79" s="573" t="s">
        <v>83</v>
      </c>
      <c r="B79" s="574"/>
      <c r="C79" s="574"/>
      <c r="D79" s="574"/>
      <c r="E79" s="574"/>
      <c r="F79" s="574"/>
      <c r="G79" s="574"/>
      <c r="H79" s="574"/>
      <c r="I79" s="574"/>
      <c r="J79" s="574"/>
      <c r="K79" s="574"/>
      <c r="L79" s="574"/>
      <c r="M79" s="574"/>
      <c r="N79" s="567" t="s">
        <v>71</v>
      </c>
      <c r="O79" s="567"/>
      <c r="P79" s="567"/>
      <c r="Q79" s="567"/>
      <c r="R79" s="567"/>
      <c r="S79" s="567"/>
      <c r="T79" s="567"/>
      <c r="U79" s="567"/>
      <c r="V79" s="567"/>
      <c r="W79" s="567"/>
      <c r="X79" s="567"/>
      <c r="Y79" s="567"/>
      <c r="Z79" s="568"/>
    </row>
    <row r="80" spans="1:26" x14ac:dyDescent="0.25">
      <c r="A80" s="565" t="s">
        <v>866</v>
      </c>
      <c r="B80" s="566"/>
      <c r="C80" s="566"/>
      <c r="D80" s="566"/>
      <c r="E80" s="566"/>
      <c r="F80" s="566"/>
      <c r="G80" s="566"/>
      <c r="H80" s="566"/>
      <c r="I80" s="566"/>
      <c r="J80" s="566"/>
      <c r="K80" s="566"/>
      <c r="L80" s="566"/>
      <c r="M80" s="566"/>
      <c r="N80" s="581" t="s">
        <v>890</v>
      </c>
      <c r="O80" s="581"/>
      <c r="P80" s="581"/>
      <c r="Q80" s="581"/>
      <c r="R80" s="581"/>
      <c r="S80" s="581"/>
      <c r="T80" s="581"/>
      <c r="U80" s="581"/>
      <c r="V80" s="581"/>
      <c r="W80" s="581"/>
      <c r="X80" s="581"/>
      <c r="Y80" s="581"/>
      <c r="Z80" s="582"/>
    </row>
    <row r="81" spans="1:26" x14ac:dyDescent="0.25">
      <c r="A81" s="573" t="s">
        <v>867</v>
      </c>
      <c r="B81" s="574"/>
      <c r="C81" s="574"/>
      <c r="D81" s="574"/>
      <c r="E81" s="574"/>
      <c r="F81" s="574"/>
      <c r="G81" s="574"/>
      <c r="H81" s="574"/>
      <c r="I81" s="574"/>
      <c r="J81" s="574"/>
      <c r="K81" s="574"/>
      <c r="L81" s="574"/>
      <c r="M81" s="574"/>
      <c r="N81" s="567" t="s">
        <v>65</v>
      </c>
      <c r="O81" s="567"/>
      <c r="P81" s="567"/>
      <c r="Q81" s="567"/>
      <c r="R81" s="567"/>
      <c r="S81" s="567"/>
      <c r="T81" s="567"/>
      <c r="U81" s="567"/>
      <c r="V81" s="567"/>
      <c r="W81" s="567"/>
      <c r="X81" s="567"/>
      <c r="Y81" s="567"/>
      <c r="Z81" s="568"/>
    </row>
    <row r="82" spans="1:26" x14ac:dyDescent="0.25">
      <c r="A82" s="573" t="s">
        <v>868</v>
      </c>
      <c r="B82" s="574"/>
      <c r="C82" s="574"/>
      <c r="D82" s="574"/>
      <c r="E82" s="574"/>
      <c r="F82" s="574"/>
      <c r="G82" s="574"/>
      <c r="H82" s="574"/>
      <c r="I82" s="574"/>
      <c r="J82" s="574"/>
      <c r="K82" s="574"/>
      <c r="L82" s="574"/>
      <c r="M82" s="574"/>
      <c r="N82" s="567" t="s">
        <v>66</v>
      </c>
      <c r="O82" s="567"/>
      <c r="P82" s="567"/>
      <c r="Q82" s="567"/>
      <c r="R82" s="567"/>
      <c r="S82" s="567"/>
      <c r="T82" s="567"/>
      <c r="U82" s="567"/>
      <c r="V82" s="567"/>
      <c r="W82" s="567"/>
      <c r="X82" s="567"/>
      <c r="Y82" s="567"/>
      <c r="Z82" s="568"/>
    </row>
    <row r="83" spans="1:26" x14ac:dyDescent="0.25">
      <c r="A83" s="573"/>
      <c r="B83" s="574"/>
      <c r="C83" s="574"/>
      <c r="D83" s="574"/>
      <c r="E83" s="574"/>
      <c r="F83" s="574"/>
      <c r="G83" s="574"/>
      <c r="H83" s="574"/>
      <c r="I83" s="574"/>
      <c r="J83" s="574"/>
      <c r="K83" s="574"/>
      <c r="L83" s="574"/>
      <c r="M83" s="574"/>
      <c r="N83" s="567" t="s">
        <v>67</v>
      </c>
      <c r="O83" s="567"/>
      <c r="P83" s="567"/>
      <c r="Q83" s="567"/>
      <c r="R83" s="567"/>
      <c r="S83" s="567"/>
      <c r="T83" s="567"/>
      <c r="U83" s="567"/>
      <c r="V83" s="567"/>
      <c r="W83" s="567"/>
      <c r="X83" s="567"/>
      <c r="Y83" s="567"/>
      <c r="Z83" s="568"/>
    </row>
    <row r="84" spans="1:26" x14ac:dyDescent="0.25">
      <c r="A84" s="565" t="s">
        <v>891</v>
      </c>
      <c r="B84" s="566"/>
      <c r="C84" s="566"/>
      <c r="D84" s="566"/>
      <c r="E84" s="566"/>
      <c r="F84" s="566"/>
      <c r="G84" s="566"/>
      <c r="H84" s="566"/>
      <c r="I84" s="566"/>
      <c r="J84" s="566"/>
      <c r="K84" s="566"/>
      <c r="L84" s="566"/>
      <c r="M84" s="566"/>
      <c r="N84" s="567" t="s">
        <v>892</v>
      </c>
      <c r="O84" s="567"/>
      <c r="P84" s="567"/>
      <c r="Q84" s="567"/>
      <c r="R84" s="567"/>
      <c r="S84" s="567"/>
      <c r="T84" s="567"/>
      <c r="U84" s="567"/>
      <c r="V84" s="567"/>
      <c r="W84" s="567"/>
      <c r="X84" s="567"/>
      <c r="Y84" s="567"/>
      <c r="Z84" s="568"/>
    </row>
    <row r="85" spans="1:26" x14ac:dyDescent="0.25">
      <c r="A85" s="565" t="s">
        <v>893</v>
      </c>
      <c r="B85" s="566"/>
      <c r="C85" s="566"/>
      <c r="D85" s="566"/>
      <c r="E85" s="566"/>
      <c r="F85" s="566"/>
      <c r="G85" s="566"/>
      <c r="H85" s="566"/>
      <c r="I85" s="566"/>
      <c r="J85" s="566"/>
      <c r="K85" s="566"/>
      <c r="L85" s="566"/>
      <c r="M85" s="566"/>
      <c r="N85" s="567" t="s">
        <v>894</v>
      </c>
      <c r="O85" s="567"/>
      <c r="P85" s="567"/>
      <c r="Q85" s="567"/>
      <c r="R85" s="567"/>
      <c r="S85" s="567"/>
      <c r="T85" s="567"/>
      <c r="U85" s="567"/>
      <c r="V85" s="567"/>
      <c r="W85" s="567"/>
      <c r="X85" s="567"/>
      <c r="Y85" s="567"/>
      <c r="Z85" s="568"/>
    </row>
    <row r="86" spans="1:26" x14ac:dyDescent="0.25">
      <c r="A86" s="573" t="s">
        <v>895</v>
      </c>
      <c r="B86" s="574"/>
      <c r="C86" s="574"/>
      <c r="D86" s="574"/>
      <c r="E86" s="574"/>
      <c r="F86" s="574"/>
      <c r="G86" s="574"/>
      <c r="H86" s="574"/>
      <c r="I86" s="574"/>
      <c r="J86" s="574"/>
      <c r="K86" s="574"/>
      <c r="L86" s="574"/>
      <c r="M86" s="574"/>
      <c r="N86" s="567" t="s">
        <v>73</v>
      </c>
      <c r="O86" s="567"/>
      <c r="P86" s="567"/>
      <c r="Q86" s="567"/>
      <c r="R86" s="567"/>
      <c r="S86" s="567"/>
      <c r="T86" s="567"/>
      <c r="U86" s="567"/>
      <c r="V86" s="567"/>
      <c r="W86" s="567"/>
      <c r="X86" s="567"/>
      <c r="Y86" s="567"/>
      <c r="Z86" s="568"/>
    </row>
    <row r="87" spans="1:26" x14ac:dyDescent="0.25">
      <c r="A87" s="573"/>
      <c r="B87" s="574"/>
      <c r="C87" s="574"/>
      <c r="D87" s="574"/>
      <c r="E87" s="574"/>
      <c r="F87" s="574"/>
      <c r="G87" s="574"/>
      <c r="H87" s="574"/>
      <c r="I87" s="574"/>
      <c r="J87" s="574"/>
      <c r="K87" s="574"/>
      <c r="L87" s="574"/>
      <c r="M87" s="574"/>
      <c r="N87" s="567" t="s">
        <v>896</v>
      </c>
      <c r="O87" s="567"/>
      <c r="P87" s="567"/>
      <c r="Q87" s="567"/>
      <c r="R87" s="567"/>
      <c r="S87" s="567"/>
      <c r="T87" s="567"/>
      <c r="U87" s="567"/>
      <c r="V87" s="567"/>
      <c r="W87" s="567"/>
      <c r="X87" s="567"/>
      <c r="Y87" s="567"/>
      <c r="Z87" s="568"/>
    </row>
    <row r="88" spans="1:26" x14ac:dyDescent="0.25">
      <c r="A88" s="565" t="s">
        <v>897</v>
      </c>
      <c r="B88" s="566"/>
      <c r="C88" s="566"/>
      <c r="D88" s="566"/>
      <c r="E88" s="566"/>
      <c r="F88" s="566"/>
      <c r="G88" s="566"/>
      <c r="H88" s="566"/>
      <c r="I88" s="566"/>
      <c r="J88" s="566"/>
      <c r="K88" s="566"/>
      <c r="L88" s="566"/>
      <c r="M88" s="566"/>
      <c r="N88" s="567" t="s">
        <v>70</v>
      </c>
      <c r="O88" s="567"/>
      <c r="P88" s="567"/>
      <c r="Q88" s="567"/>
      <c r="R88" s="567"/>
      <c r="S88" s="567"/>
      <c r="T88" s="567"/>
      <c r="U88" s="567"/>
      <c r="V88" s="567"/>
      <c r="W88" s="567"/>
      <c r="X88" s="567"/>
      <c r="Y88" s="567"/>
      <c r="Z88" s="568"/>
    </row>
    <row r="89" spans="1:26" x14ac:dyDescent="0.25">
      <c r="A89" s="565" t="s">
        <v>898</v>
      </c>
      <c r="B89" s="566"/>
      <c r="C89" s="566"/>
      <c r="D89" s="566"/>
      <c r="E89" s="566"/>
      <c r="F89" s="566"/>
      <c r="G89" s="566"/>
      <c r="H89" s="566"/>
      <c r="I89" s="566"/>
      <c r="J89" s="566"/>
      <c r="K89" s="566"/>
      <c r="L89" s="566"/>
      <c r="M89" s="566"/>
      <c r="N89" s="569"/>
      <c r="O89" s="569"/>
      <c r="P89" s="569"/>
      <c r="Q89" s="569"/>
      <c r="R89" s="569"/>
      <c r="S89" s="569"/>
      <c r="T89" s="569"/>
      <c r="U89" s="569"/>
      <c r="V89" s="569"/>
      <c r="W89" s="569"/>
      <c r="X89" s="569"/>
      <c r="Y89" s="569"/>
      <c r="Z89" s="570"/>
    </row>
    <row r="90" spans="1:26" x14ac:dyDescent="0.25">
      <c r="A90" s="575" t="s">
        <v>899</v>
      </c>
      <c r="B90" s="576"/>
      <c r="C90" s="576"/>
      <c r="D90" s="576"/>
      <c r="E90" s="576"/>
      <c r="F90" s="576"/>
      <c r="G90" s="576"/>
      <c r="H90" s="576"/>
      <c r="I90" s="576"/>
      <c r="J90" s="576"/>
      <c r="K90" s="576"/>
      <c r="L90" s="576"/>
      <c r="M90" s="576"/>
      <c r="N90" s="571"/>
      <c r="O90" s="571"/>
      <c r="P90" s="571"/>
      <c r="Q90" s="571"/>
      <c r="R90" s="571"/>
      <c r="S90" s="571"/>
      <c r="T90" s="571"/>
      <c r="U90" s="571"/>
      <c r="V90" s="571"/>
      <c r="W90" s="571"/>
      <c r="X90" s="571"/>
      <c r="Y90" s="571"/>
      <c r="Z90" s="572"/>
    </row>
  </sheetData>
  <mergeCells count="72">
    <mergeCell ref="A88:M88"/>
    <mergeCell ref="N88:Z88"/>
    <mergeCell ref="A89:M89"/>
    <mergeCell ref="N89:Z90"/>
    <mergeCell ref="A90:M90"/>
    <mergeCell ref="N87:Z87"/>
    <mergeCell ref="A82:M82"/>
    <mergeCell ref="N82:Z82"/>
    <mergeCell ref="A83:M83"/>
    <mergeCell ref="N83:Z83"/>
    <mergeCell ref="A84:M84"/>
    <mergeCell ref="N84:Z84"/>
    <mergeCell ref="A85:M85"/>
    <mergeCell ref="N85:Z85"/>
    <mergeCell ref="A86:M86"/>
    <mergeCell ref="N86:Z86"/>
    <mergeCell ref="A87:M87"/>
    <mergeCell ref="A79:M79"/>
    <mergeCell ref="N79:Z79"/>
    <mergeCell ref="A80:M80"/>
    <mergeCell ref="N80:Z80"/>
    <mergeCell ref="A81:M81"/>
    <mergeCell ref="N81:Z81"/>
    <mergeCell ref="A75:M77"/>
    <mergeCell ref="N75:Z75"/>
    <mergeCell ref="N76:Z76"/>
    <mergeCell ref="N77:Z77"/>
    <mergeCell ref="A78:M78"/>
    <mergeCell ref="N78:Z78"/>
    <mergeCell ref="A74:M74"/>
    <mergeCell ref="N74:Z74"/>
    <mergeCell ref="M10:M11"/>
    <mergeCell ref="N10:N11"/>
    <mergeCell ref="O10:P11"/>
    <mergeCell ref="W9:X9"/>
    <mergeCell ref="W10:X10"/>
    <mergeCell ref="J11:K11"/>
    <mergeCell ref="S11:T11"/>
    <mergeCell ref="U11:V11"/>
    <mergeCell ref="W11:X11"/>
    <mergeCell ref="U7:V7"/>
    <mergeCell ref="W7:X7"/>
    <mergeCell ref="S8:T8"/>
    <mergeCell ref="U8:V8"/>
    <mergeCell ref="B10:C11"/>
    <mergeCell ref="D10:E11"/>
    <mergeCell ref="F10:G11"/>
    <mergeCell ref="H10:I11"/>
    <mergeCell ref="J10:K10"/>
    <mergeCell ref="L10:L11"/>
    <mergeCell ref="Q10:R11"/>
    <mergeCell ref="S10:T10"/>
    <mergeCell ref="U10:V10"/>
    <mergeCell ref="W8:X8"/>
    <mergeCell ref="S9:T9"/>
    <mergeCell ref="U9:V9"/>
    <mergeCell ref="A1:Z1"/>
    <mergeCell ref="A2:Z2"/>
    <mergeCell ref="A3:A11"/>
    <mergeCell ref="B3:T6"/>
    <mergeCell ref="U3:V3"/>
    <mergeCell ref="W3:X3"/>
    <mergeCell ref="Y3:Z11"/>
    <mergeCell ref="U4:V4"/>
    <mergeCell ref="W4:X4"/>
    <mergeCell ref="U5:V5"/>
    <mergeCell ref="W5:X5"/>
    <mergeCell ref="U6:V6"/>
    <mergeCell ref="W6:X6"/>
    <mergeCell ref="B7:I9"/>
    <mergeCell ref="J7:R9"/>
    <mergeCell ref="S7:T7"/>
  </mergeCell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A90"/>
  <sheetViews>
    <sheetView showGridLines="0" topLeftCell="A3" workbookViewId="0">
      <selection activeCell="T12" sqref="T12"/>
    </sheetView>
  </sheetViews>
  <sheetFormatPr defaultColWidth="9.140625" defaultRowHeight="15" x14ac:dyDescent="0.25"/>
  <cols>
    <col min="1" max="1" width="4.7109375" style="294" customWidth="1"/>
    <col min="2" max="2" width="6.85546875" style="294" customWidth="1"/>
    <col min="3" max="3" width="2.28515625" style="294" customWidth="1"/>
    <col min="4" max="4" width="7" style="294" customWidth="1"/>
    <col min="5" max="5" width="3" style="294" customWidth="1"/>
    <col min="6" max="6" width="7.28515625" style="294" customWidth="1"/>
    <col min="7" max="7" width="2.28515625" style="294" customWidth="1"/>
    <col min="8" max="8" width="8.140625" style="294" customWidth="1"/>
    <col min="9" max="9" width="2.42578125" style="294" customWidth="1"/>
    <col min="10" max="10" width="7.5703125" style="294" customWidth="1"/>
    <col min="11" max="11" width="2.28515625" style="294" customWidth="1"/>
    <col min="12" max="12" width="7.5703125" style="294" customWidth="1"/>
    <col min="13" max="13" width="3.5703125" style="294" customWidth="1"/>
    <col min="14" max="14" width="10.5703125" style="294" customWidth="1"/>
    <col min="15" max="15" width="8.7109375" style="294" customWidth="1"/>
    <col min="16" max="16" width="6.5703125" style="294" customWidth="1"/>
    <col min="17" max="17" width="2.28515625" style="294" customWidth="1"/>
    <col min="18" max="18" width="6.5703125" style="294" customWidth="1"/>
    <col min="19" max="19" width="2.28515625" style="294" customWidth="1"/>
    <col min="20" max="20" width="7.28515625" style="294" customWidth="1"/>
    <col min="21" max="21" width="2.28515625" style="294" customWidth="1"/>
    <col min="22" max="22" width="6.5703125" style="294" customWidth="1"/>
    <col min="23" max="23" width="2.28515625" style="294" customWidth="1"/>
    <col min="24" max="24" width="6.5703125" style="294" customWidth="1"/>
    <col min="25" max="25" width="2.28515625" style="294" customWidth="1"/>
    <col min="26" max="26" width="7.28515625" style="294" customWidth="1"/>
    <col min="27" max="27" width="2.28515625" style="294" customWidth="1"/>
    <col min="28" max="16384" width="9.140625" style="294"/>
  </cols>
  <sheetData>
    <row r="1" spans="1:27" ht="15.75" customHeight="1" x14ac:dyDescent="0.25">
      <c r="A1" s="591" t="s">
        <v>900</v>
      </c>
      <c r="B1" s="592"/>
      <c r="C1" s="592"/>
      <c r="D1" s="592"/>
      <c r="E1" s="592"/>
      <c r="F1" s="592"/>
      <c r="G1" s="592"/>
      <c r="H1" s="592"/>
      <c r="I1" s="592"/>
      <c r="J1" s="592"/>
      <c r="K1" s="592"/>
      <c r="L1" s="592"/>
      <c r="M1" s="592"/>
      <c r="N1" s="592"/>
      <c r="O1" s="592"/>
      <c r="P1" s="592"/>
      <c r="Q1" s="592"/>
      <c r="R1" s="592"/>
      <c r="S1" s="592"/>
      <c r="T1" s="592"/>
      <c r="U1" s="592"/>
      <c r="V1" s="592"/>
      <c r="W1" s="592"/>
      <c r="X1" s="592"/>
      <c r="Y1" s="592"/>
      <c r="Z1" s="592"/>
      <c r="AA1" s="593"/>
    </row>
    <row r="2" spans="1:27" x14ac:dyDescent="0.25">
      <c r="A2" s="594" t="s">
        <v>63</v>
      </c>
      <c r="B2" s="595"/>
      <c r="C2" s="595"/>
      <c r="D2" s="595"/>
      <c r="E2" s="595"/>
      <c r="F2" s="595"/>
      <c r="G2" s="595"/>
      <c r="H2" s="595"/>
      <c r="I2" s="595"/>
      <c r="J2" s="595"/>
      <c r="K2" s="595"/>
      <c r="L2" s="595"/>
      <c r="M2" s="595"/>
      <c r="N2" s="595"/>
      <c r="O2" s="595"/>
      <c r="P2" s="595"/>
      <c r="Q2" s="595"/>
      <c r="R2" s="595"/>
      <c r="S2" s="595"/>
      <c r="T2" s="595"/>
      <c r="U2" s="595"/>
      <c r="V2" s="595"/>
      <c r="W2" s="595"/>
      <c r="X2" s="595"/>
      <c r="Y2" s="595"/>
      <c r="Z2" s="595"/>
      <c r="AA2" s="596"/>
    </row>
    <row r="3" spans="1:27" x14ac:dyDescent="0.25">
      <c r="A3" s="597" t="s">
        <v>284</v>
      </c>
      <c r="B3" s="600" t="s">
        <v>556</v>
      </c>
      <c r="C3" s="601"/>
      <c r="D3" s="601"/>
      <c r="E3" s="601"/>
      <c r="F3" s="601"/>
      <c r="G3" s="601"/>
      <c r="H3" s="601"/>
      <c r="I3" s="601"/>
      <c r="J3" s="601"/>
      <c r="K3" s="601"/>
      <c r="L3" s="601"/>
      <c r="M3" s="601"/>
      <c r="N3" s="601"/>
      <c r="O3" s="601"/>
      <c r="P3" s="601"/>
      <c r="Q3" s="601"/>
      <c r="R3" s="601"/>
      <c r="S3" s="601"/>
      <c r="T3" s="601"/>
      <c r="U3" s="602"/>
      <c r="V3" s="605"/>
      <c r="W3" s="606"/>
      <c r="X3" s="605"/>
      <c r="Y3" s="606"/>
      <c r="Z3" s="600" t="s">
        <v>107</v>
      </c>
      <c r="AA3" s="602"/>
    </row>
    <row r="4" spans="1:27" x14ac:dyDescent="0.25">
      <c r="A4" s="598"/>
      <c r="B4" s="586"/>
      <c r="C4" s="603"/>
      <c r="D4" s="603"/>
      <c r="E4" s="603"/>
      <c r="F4" s="603"/>
      <c r="G4" s="603"/>
      <c r="H4" s="603"/>
      <c r="I4" s="603"/>
      <c r="J4" s="603"/>
      <c r="K4" s="603"/>
      <c r="L4" s="603"/>
      <c r="M4" s="603"/>
      <c r="N4" s="603"/>
      <c r="O4" s="603"/>
      <c r="P4" s="603"/>
      <c r="Q4" s="603"/>
      <c r="R4" s="603"/>
      <c r="S4" s="603"/>
      <c r="T4" s="603"/>
      <c r="U4" s="587"/>
      <c r="V4" s="607"/>
      <c r="W4" s="608"/>
      <c r="X4" s="607"/>
      <c r="Y4" s="608"/>
      <c r="Z4" s="586"/>
      <c r="AA4" s="587"/>
    </row>
    <row r="5" spans="1:27" x14ac:dyDescent="0.25">
      <c r="A5" s="598"/>
      <c r="B5" s="586"/>
      <c r="C5" s="603"/>
      <c r="D5" s="603"/>
      <c r="E5" s="603"/>
      <c r="F5" s="603"/>
      <c r="G5" s="603"/>
      <c r="H5" s="603"/>
      <c r="I5" s="603"/>
      <c r="J5" s="603"/>
      <c r="K5" s="603"/>
      <c r="L5" s="603"/>
      <c r="M5" s="603"/>
      <c r="N5" s="603"/>
      <c r="O5" s="603"/>
      <c r="P5" s="603"/>
      <c r="Q5" s="603"/>
      <c r="R5" s="603"/>
      <c r="S5" s="603"/>
      <c r="T5" s="603"/>
      <c r="U5" s="587"/>
      <c r="V5" s="607"/>
      <c r="W5" s="608"/>
      <c r="X5" s="586" t="s">
        <v>511</v>
      </c>
      <c r="Y5" s="587"/>
      <c r="Z5" s="586"/>
      <c r="AA5" s="587"/>
    </row>
    <row r="6" spans="1:27" x14ac:dyDescent="0.25">
      <c r="A6" s="598"/>
      <c r="B6" s="577"/>
      <c r="C6" s="604"/>
      <c r="D6" s="604"/>
      <c r="E6" s="604"/>
      <c r="F6" s="604"/>
      <c r="G6" s="604"/>
      <c r="H6" s="604"/>
      <c r="I6" s="604"/>
      <c r="J6" s="604"/>
      <c r="K6" s="604"/>
      <c r="L6" s="604"/>
      <c r="M6" s="604"/>
      <c r="N6" s="604"/>
      <c r="O6" s="604"/>
      <c r="P6" s="604"/>
      <c r="Q6" s="604"/>
      <c r="R6" s="604"/>
      <c r="S6" s="604"/>
      <c r="T6" s="604"/>
      <c r="U6" s="578"/>
      <c r="V6" s="586" t="s">
        <v>199</v>
      </c>
      <c r="W6" s="587"/>
      <c r="X6" s="586" t="s">
        <v>512</v>
      </c>
      <c r="Y6" s="587"/>
      <c r="Z6" s="586"/>
      <c r="AA6" s="587"/>
    </row>
    <row r="7" spans="1:27" x14ac:dyDescent="0.25">
      <c r="A7" s="598"/>
      <c r="B7" s="600" t="s">
        <v>64</v>
      </c>
      <c r="C7" s="601"/>
      <c r="D7" s="601"/>
      <c r="E7" s="601"/>
      <c r="F7" s="601"/>
      <c r="G7" s="601"/>
      <c r="H7" s="601"/>
      <c r="I7" s="601"/>
      <c r="J7" s="601"/>
      <c r="K7" s="602"/>
      <c r="L7" s="600" t="s">
        <v>557</v>
      </c>
      <c r="M7" s="601"/>
      <c r="N7" s="601"/>
      <c r="O7" s="601"/>
      <c r="P7" s="601"/>
      <c r="Q7" s="601"/>
      <c r="R7" s="601"/>
      <c r="S7" s="602"/>
      <c r="T7" s="605"/>
      <c r="U7" s="606"/>
      <c r="V7" s="586" t="s">
        <v>513</v>
      </c>
      <c r="W7" s="587"/>
      <c r="X7" s="586" t="s">
        <v>514</v>
      </c>
      <c r="Y7" s="587"/>
      <c r="Z7" s="586"/>
      <c r="AA7" s="587"/>
    </row>
    <row r="8" spans="1:27" x14ac:dyDescent="0.25">
      <c r="A8" s="598"/>
      <c r="B8" s="586"/>
      <c r="C8" s="603"/>
      <c r="D8" s="603"/>
      <c r="E8" s="603"/>
      <c r="F8" s="603"/>
      <c r="G8" s="603"/>
      <c r="H8" s="603"/>
      <c r="I8" s="603"/>
      <c r="J8" s="603"/>
      <c r="K8" s="587"/>
      <c r="L8" s="586"/>
      <c r="M8" s="603"/>
      <c r="N8" s="603"/>
      <c r="O8" s="603"/>
      <c r="P8" s="603"/>
      <c r="Q8" s="603"/>
      <c r="R8" s="603"/>
      <c r="S8" s="587"/>
      <c r="T8" s="607"/>
      <c r="U8" s="608"/>
      <c r="V8" s="586" t="s">
        <v>901</v>
      </c>
      <c r="W8" s="587"/>
      <c r="X8" s="586" t="s">
        <v>902</v>
      </c>
      <c r="Y8" s="587"/>
      <c r="Z8" s="586"/>
      <c r="AA8" s="587"/>
    </row>
    <row r="9" spans="1:27" x14ac:dyDescent="0.25">
      <c r="A9" s="598"/>
      <c r="B9" s="577"/>
      <c r="C9" s="604"/>
      <c r="D9" s="604"/>
      <c r="E9" s="604"/>
      <c r="F9" s="604"/>
      <c r="G9" s="604"/>
      <c r="H9" s="604"/>
      <c r="I9" s="604"/>
      <c r="J9" s="604"/>
      <c r="K9" s="578"/>
      <c r="L9" s="577"/>
      <c r="M9" s="604"/>
      <c r="N9" s="604"/>
      <c r="O9" s="604"/>
      <c r="P9" s="604"/>
      <c r="Q9" s="604"/>
      <c r="R9" s="604"/>
      <c r="S9" s="578"/>
      <c r="T9" s="586" t="s">
        <v>107</v>
      </c>
      <c r="U9" s="587"/>
      <c r="V9" s="586"/>
      <c r="W9" s="587"/>
      <c r="X9" s="586"/>
      <c r="Y9" s="587"/>
      <c r="Z9" s="586"/>
      <c r="AA9" s="587"/>
    </row>
    <row r="10" spans="1:27" x14ac:dyDescent="0.25">
      <c r="A10" s="598"/>
      <c r="B10" s="600" t="s">
        <v>495</v>
      </c>
      <c r="C10" s="602"/>
      <c r="D10" s="600" t="s">
        <v>74</v>
      </c>
      <c r="E10" s="602"/>
      <c r="F10" s="600" t="s">
        <v>515</v>
      </c>
      <c r="G10" s="602"/>
      <c r="H10" s="600" t="s">
        <v>876</v>
      </c>
      <c r="I10" s="602"/>
      <c r="J10" s="600" t="s">
        <v>107</v>
      </c>
      <c r="K10" s="602"/>
      <c r="L10" s="600" t="s">
        <v>501</v>
      </c>
      <c r="M10" s="602"/>
      <c r="N10" s="597" t="s">
        <v>877</v>
      </c>
      <c r="O10" s="597" t="s">
        <v>878</v>
      </c>
      <c r="P10" s="600" t="s">
        <v>903</v>
      </c>
      <c r="Q10" s="602"/>
      <c r="R10" s="600" t="s">
        <v>107</v>
      </c>
      <c r="S10" s="602"/>
      <c r="T10" s="586" t="s">
        <v>116</v>
      </c>
      <c r="U10" s="587"/>
      <c r="V10" s="586"/>
      <c r="W10" s="587"/>
      <c r="X10" s="586"/>
      <c r="Y10" s="587"/>
      <c r="Z10" s="586"/>
      <c r="AA10" s="587"/>
    </row>
    <row r="11" spans="1:27" x14ac:dyDescent="0.25">
      <c r="A11" s="599"/>
      <c r="B11" s="577"/>
      <c r="C11" s="578"/>
      <c r="D11" s="577" t="s">
        <v>75</v>
      </c>
      <c r="E11" s="578"/>
      <c r="F11" s="577" t="s">
        <v>1</v>
      </c>
      <c r="G11" s="578"/>
      <c r="H11" s="577"/>
      <c r="I11" s="578"/>
      <c r="J11" s="577"/>
      <c r="K11" s="578"/>
      <c r="L11" s="577" t="s">
        <v>881</v>
      </c>
      <c r="M11" s="578"/>
      <c r="N11" s="599"/>
      <c r="O11" s="599"/>
      <c r="P11" s="577"/>
      <c r="Q11" s="578"/>
      <c r="R11" s="577"/>
      <c r="S11" s="578"/>
      <c r="T11" s="577"/>
      <c r="U11" s="578"/>
      <c r="V11" s="577"/>
      <c r="W11" s="578"/>
      <c r="X11" s="577"/>
      <c r="Y11" s="578"/>
      <c r="Z11" s="577"/>
      <c r="AA11" s="578"/>
    </row>
    <row r="12" spans="1:27" x14ac:dyDescent="0.25">
      <c r="A12" s="296">
        <v>1949</v>
      </c>
      <c r="B12" s="297">
        <v>5433101</v>
      </c>
      <c r="C12" s="298"/>
      <c r="D12" s="297">
        <v>-6671</v>
      </c>
      <c r="E12" s="298"/>
      <c r="F12" s="297">
        <v>3188492</v>
      </c>
      <c r="G12" s="298"/>
      <c r="H12" s="297">
        <v>3474640</v>
      </c>
      <c r="I12" s="299" t="s">
        <v>476</v>
      </c>
      <c r="J12" s="297">
        <v>12089562</v>
      </c>
      <c r="K12" s="299" t="s">
        <v>476</v>
      </c>
      <c r="L12" s="297">
        <v>75537</v>
      </c>
      <c r="M12" s="298"/>
      <c r="N12" s="300" t="s">
        <v>207</v>
      </c>
      <c r="O12" s="300" t="s">
        <v>207</v>
      </c>
      <c r="P12" s="297">
        <v>468287</v>
      </c>
      <c r="Q12" s="298"/>
      <c r="R12" s="297">
        <v>543824</v>
      </c>
      <c r="S12" s="298"/>
      <c r="T12" s="297">
        <v>12633386</v>
      </c>
      <c r="U12" s="299" t="s">
        <v>476</v>
      </c>
      <c r="V12" s="297">
        <v>418280</v>
      </c>
      <c r="W12" s="298"/>
      <c r="X12" s="297">
        <v>1671920</v>
      </c>
      <c r="Y12" s="298"/>
      <c r="Z12" s="297">
        <v>14723587</v>
      </c>
      <c r="AA12" s="299" t="s">
        <v>476</v>
      </c>
    </row>
    <row r="13" spans="1:27" x14ac:dyDescent="0.25">
      <c r="A13" s="296">
        <v>1950</v>
      </c>
      <c r="B13" s="297">
        <v>5781230</v>
      </c>
      <c r="C13" s="298"/>
      <c r="D13" s="300">
        <v>992</v>
      </c>
      <c r="E13" s="298"/>
      <c r="F13" s="297">
        <v>3545775</v>
      </c>
      <c r="G13" s="298"/>
      <c r="H13" s="297">
        <v>3959996</v>
      </c>
      <c r="I13" s="299" t="s">
        <v>476</v>
      </c>
      <c r="J13" s="297">
        <v>13287993</v>
      </c>
      <c r="K13" s="299" t="s">
        <v>476</v>
      </c>
      <c r="L13" s="297">
        <v>69396</v>
      </c>
      <c r="M13" s="298"/>
      <c r="N13" s="300" t="s">
        <v>207</v>
      </c>
      <c r="O13" s="300" t="s">
        <v>207</v>
      </c>
      <c r="P13" s="297">
        <v>532237</v>
      </c>
      <c r="Q13" s="298"/>
      <c r="R13" s="297">
        <v>601633</v>
      </c>
      <c r="S13" s="298"/>
      <c r="T13" s="297">
        <v>13889626</v>
      </c>
      <c r="U13" s="299" t="s">
        <v>476</v>
      </c>
      <c r="V13" s="297">
        <v>499785</v>
      </c>
      <c r="W13" s="298"/>
      <c r="X13" s="297">
        <v>1852011</v>
      </c>
      <c r="Y13" s="298"/>
      <c r="Z13" s="297">
        <v>16241423</v>
      </c>
      <c r="AA13" s="299" t="s">
        <v>476</v>
      </c>
    </row>
    <row r="14" spans="1:27" x14ac:dyDescent="0.25">
      <c r="A14" s="301">
        <v>1951</v>
      </c>
      <c r="B14" s="302">
        <v>6202033</v>
      </c>
      <c r="C14" s="303"/>
      <c r="D14" s="302">
        <v>-21452</v>
      </c>
      <c r="E14" s="303"/>
      <c r="F14" s="302">
        <v>4051750</v>
      </c>
      <c r="G14" s="303"/>
      <c r="H14" s="302">
        <v>4279012</v>
      </c>
      <c r="I14" s="304" t="s">
        <v>476</v>
      </c>
      <c r="J14" s="302">
        <v>14511343</v>
      </c>
      <c r="K14" s="304" t="s">
        <v>476</v>
      </c>
      <c r="L14" s="302">
        <v>63097</v>
      </c>
      <c r="M14" s="303"/>
      <c r="N14" s="305" t="s">
        <v>207</v>
      </c>
      <c r="O14" s="305" t="s">
        <v>207</v>
      </c>
      <c r="P14" s="302">
        <v>552928</v>
      </c>
      <c r="Q14" s="303"/>
      <c r="R14" s="302">
        <v>616025</v>
      </c>
      <c r="S14" s="303"/>
      <c r="T14" s="302">
        <v>15127368</v>
      </c>
      <c r="U14" s="304" t="s">
        <v>476</v>
      </c>
      <c r="V14" s="302">
        <v>566965</v>
      </c>
      <c r="W14" s="303"/>
      <c r="X14" s="302">
        <v>1984198</v>
      </c>
      <c r="Y14" s="303"/>
      <c r="Z14" s="302">
        <v>17678532</v>
      </c>
      <c r="AA14" s="304" t="s">
        <v>476</v>
      </c>
    </row>
    <row r="15" spans="1:27" x14ac:dyDescent="0.25">
      <c r="A15" s="296">
        <v>1952</v>
      </c>
      <c r="B15" s="297">
        <v>5516614</v>
      </c>
      <c r="C15" s="298"/>
      <c r="D15" s="297">
        <v>-11879</v>
      </c>
      <c r="E15" s="298"/>
      <c r="F15" s="297">
        <v>4180739</v>
      </c>
      <c r="G15" s="298"/>
      <c r="H15" s="297">
        <v>4372896</v>
      </c>
      <c r="I15" s="299" t="s">
        <v>476</v>
      </c>
      <c r="J15" s="297">
        <v>14058370</v>
      </c>
      <c r="K15" s="299" t="s">
        <v>476</v>
      </c>
      <c r="L15" s="297">
        <v>61538</v>
      </c>
      <c r="M15" s="298"/>
      <c r="N15" s="300" t="s">
        <v>207</v>
      </c>
      <c r="O15" s="300" t="s">
        <v>207</v>
      </c>
      <c r="P15" s="297">
        <v>551656</v>
      </c>
      <c r="Q15" s="298"/>
      <c r="R15" s="297">
        <v>613194</v>
      </c>
      <c r="S15" s="298"/>
      <c r="T15" s="297">
        <v>14671564</v>
      </c>
      <c r="U15" s="299" t="s">
        <v>476</v>
      </c>
      <c r="V15" s="297">
        <v>600947</v>
      </c>
      <c r="W15" s="298"/>
      <c r="X15" s="297">
        <v>2038851</v>
      </c>
      <c r="Y15" s="298"/>
      <c r="Z15" s="297">
        <v>17311362</v>
      </c>
      <c r="AA15" s="299" t="s">
        <v>476</v>
      </c>
    </row>
    <row r="16" spans="1:27" x14ac:dyDescent="0.25">
      <c r="A16" s="296">
        <v>1953</v>
      </c>
      <c r="B16" s="297">
        <v>5931042</v>
      </c>
      <c r="C16" s="298"/>
      <c r="D16" s="297">
        <v>-9002</v>
      </c>
      <c r="E16" s="298"/>
      <c r="F16" s="297">
        <v>4304080</v>
      </c>
      <c r="G16" s="298"/>
      <c r="H16" s="297">
        <v>4490683</v>
      </c>
      <c r="I16" s="299" t="s">
        <v>476</v>
      </c>
      <c r="J16" s="297">
        <v>14716803</v>
      </c>
      <c r="K16" s="299" t="s">
        <v>476</v>
      </c>
      <c r="L16" s="297">
        <v>56506</v>
      </c>
      <c r="M16" s="298"/>
      <c r="N16" s="300" t="s">
        <v>207</v>
      </c>
      <c r="O16" s="300" t="s">
        <v>207</v>
      </c>
      <c r="P16" s="297">
        <v>565897</v>
      </c>
      <c r="Q16" s="298"/>
      <c r="R16" s="297">
        <v>622403</v>
      </c>
      <c r="S16" s="298"/>
      <c r="T16" s="297">
        <v>15339206</v>
      </c>
      <c r="U16" s="299" t="s">
        <v>476</v>
      </c>
      <c r="V16" s="297">
        <v>677685</v>
      </c>
      <c r="W16" s="298"/>
      <c r="X16" s="297">
        <v>2194864</v>
      </c>
      <c r="Y16" s="298"/>
      <c r="Z16" s="297">
        <v>18211754</v>
      </c>
      <c r="AA16" s="299" t="s">
        <v>476</v>
      </c>
    </row>
    <row r="17" spans="1:27" x14ac:dyDescent="0.25">
      <c r="A17" s="301">
        <v>1954</v>
      </c>
      <c r="B17" s="302">
        <v>4729559</v>
      </c>
      <c r="C17" s="303"/>
      <c r="D17" s="302">
        <v>-6746</v>
      </c>
      <c r="E17" s="303"/>
      <c r="F17" s="302">
        <v>4319248</v>
      </c>
      <c r="G17" s="303"/>
      <c r="H17" s="302">
        <v>4643172</v>
      </c>
      <c r="I17" s="304" t="s">
        <v>476</v>
      </c>
      <c r="J17" s="302">
        <v>13685233</v>
      </c>
      <c r="K17" s="304" t="s">
        <v>476</v>
      </c>
      <c r="L17" s="302">
        <v>55678</v>
      </c>
      <c r="M17" s="303"/>
      <c r="N17" s="305" t="s">
        <v>207</v>
      </c>
      <c r="O17" s="305" t="s">
        <v>207</v>
      </c>
      <c r="P17" s="302">
        <v>576200</v>
      </c>
      <c r="Q17" s="303"/>
      <c r="R17" s="302">
        <v>631878</v>
      </c>
      <c r="S17" s="303"/>
      <c r="T17" s="302">
        <v>14317111</v>
      </c>
      <c r="U17" s="304" t="s">
        <v>476</v>
      </c>
      <c r="V17" s="302">
        <v>711282</v>
      </c>
      <c r="W17" s="303"/>
      <c r="X17" s="302">
        <v>2129303</v>
      </c>
      <c r="Y17" s="303"/>
      <c r="Z17" s="302">
        <v>17157695</v>
      </c>
      <c r="AA17" s="304" t="s">
        <v>476</v>
      </c>
    </row>
    <row r="18" spans="1:27" x14ac:dyDescent="0.25">
      <c r="A18" s="296">
        <v>1955</v>
      </c>
      <c r="B18" s="297">
        <v>5619559</v>
      </c>
      <c r="C18" s="298"/>
      <c r="D18" s="297">
        <v>-10044</v>
      </c>
      <c r="E18" s="298"/>
      <c r="F18" s="297">
        <v>4700929</v>
      </c>
      <c r="G18" s="298"/>
      <c r="H18" s="297">
        <v>5123251</v>
      </c>
      <c r="I18" s="299" t="s">
        <v>476</v>
      </c>
      <c r="J18" s="297">
        <v>15433694</v>
      </c>
      <c r="K18" s="299" t="s">
        <v>476</v>
      </c>
      <c r="L18" s="297">
        <v>38149</v>
      </c>
      <c r="M18" s="298"/>
      <c r="N18" s="300" t="s">
        <v>207</v>
      </c>
      <c r="O18" s="300" t="s">
        <v>207</v>
      </c>
      <c r="P18" s="297">
        <v>631137</v>
      </c>
      <c r="Q18" s="298"/>
      <c r="R18" s="297">
        <v>669286</v>
      </c>
      <c r="S18" s="298"/>
      <c r="T18" s="297">
        <v>16102980</v>
      </c>
      <c r="U18" s="299" t="s">
        <v>476</v>
      </c>
      <c r="V18" s="297">
        <v>887033</v>
      </c>
      <c r="W18" s="298"/>
      <c r="X18" s="297">
        <v>2494595</v>
      </c>
      <c r="Y18" s="298"/>
      <c r="Z18" s="297">
        <v>19484608</v>
      </c>
      <c r="AA18" s="299" t="s">
        <v>476</v>
      </c>
    </row>
    <row r="19" spans="1:27" x14ac:dyDescent="0.25">
      <c r="A19" s="296">
        <v>1956</v>
      </c>
      <c r="B19" s="297">
        <v>5666866</v>
      </c>
      <c r="C19" s="298"/>
      <c r="D19" s="297">
        <v>-13020</v>
      </c>
      <c r="E19" s="298"/>
      <c r="F19" s="297">
        <v>4873967</v>
      </c>
      <c r="G19" s="298"/>
      <c r="H19" s="297">
        <v>5349600</v>
      </c>
      <c r="I19" s="299" t="s">
        <v>476</v>
      </c>
      <c r="J19" s="297">
        <v>15877413</v>
      </c>
      <c r="K19" s="299" t="s">
        <v>476</v>
      </c>
      <c r="L19" s="297">
        <v>36751</v>
      </c>
      <c r="M19" s="298"/>
      <c r="N19" s="300" t="s">
        <v>207</v>
      </c>
      <c r="O19" s="300" t="s">
        <v>207</v>
      </c>
      <c r="P19" s="297">
        <v>661409</v>
      </c>
      <c r="Q19" s="298"/>
      <c r="R19" s="297">
        <v>698160</v>
      </c>
      <c r="S19" s="298"/>
      <c r="T19" s="297">
        <v>16575573</v>
      </c>
      <c r="U19" s="299" t="s">
        <v>476</v>
      </c>
      <c r="V19" s="297">
        <v>975653</v>
      </c>
      <c r="W19" s="298"/>
      <c r="X19" s="297">
        <v>2658253</v>
      </c>
      <c r="Y19" s="298"/>
      <c r="Z19" s="297">
        <v>20209479</v>
      </c>
      <c r="AA19" s="299" t="s">
        <v>476</v>
      </c>
    </row>
    <row r="20" spans="1:27" x14ac:dyDescent="0.25">
      <c r="A20" s="301">
        <v>1957</v>
      </c>
      <c r="B20" s="302">
        <v>5535641</v>
      </c>
      <c r="C20" s="303"/>
      <c r="D20" s="302">
        <v>-17459</v>
      </c>
      <c r="E20" s="303"/>
      <c r="F20" s="302">
        <v>5107288</v>
      </c>
      <c r="G20" s="303"/>
      <c r="H20" s="302">
        <v>5248972</v>
      </c>
      <c r="I20" s="304" t="s">
        <v>476</v>
      </c>
      <c r="J20" s="302">
        <v>15874442</v>
      </c>
      <c r="K20" s="304" t="s">
        <v>476</v>
      </c>
      <c r="L20" s="302">
        <v>35521</v>
      </c>
      <c r="M20" s="303"/>
      <c r="N20" s="305" t="s">
        <v>207</v>
      </c>
      <c r="O20" s="305" t="s">
        <v>207</v>
      </c>
      <c r="P20" s="302">
        <v>616431</v>
      </c>
      <c r="Q20" s="303"/>
      <c r="R20" s="302">
        <v>651952</v>
      </c>
      <c r="S20" s="303"/>
      <c r="T20" s="302">
        <v>16526394</v>
      </c>
      <c r="U20" s="304" t="s">
        <v>476</v>
      </c>
      <c r="V20" s="302">
        <v>1003093</v>
      </c>
      <c r="W20" s="303"/>
      <c r="X20" s="302">
        <v>2688771</v>
      </c>
      <c r="Y20" s="303"/>
      <c r="Z20" s="302">
        <v>20218258</v>
      </c>
      <c r="AA20" s="304" t="s">
        <v>476</v>
      </c>
    </row>
    <row r="21" spans="1:27" x14ac:dyDescent="0.25">
      <c r="A21" s="296">
        <v>1958</v>
      </c>
      <c r="B21" s="297">
        <v>4532752</v>
      </c>
      <c r="C21" s="298"/>
      <c r="D21" s="297">
        <v>-6721</v>
      </c>
      <c r="E21" s="298"/>
      <c r="F21" s="297">
        <v>5207612</v>
      </c>
      <c r="G21" s="298"/>
      <c r="H21" s="297">
        <v>5422049</v>
      </c>
      <c r="I21" s="299" t="s">
        <v>476</v>
      </c>
      <c r="J21" s="297">
        <v>15155692</v>
      </c>
      <c r="K21" s="299" t="s">
        <v>476</v>
      </c>
      <c r="L21" s="297">
        <v>37162</v>
      </c>
      <c r="M21" s="298"/>
      <c r="N21" s="300" t="s">
        <v>207</v>
      </c>
      <c r="O21" s="300" t="s">
        <v>207</v>
      </c>
      <c r="P21" s="297">
        <v>619647</v>
      </c>
      <c r="Q21" s="298"/>
      <c r="R21" s="297">
        <v>656809</v>
      </c>
      <c r="S21" s="298"/>
      <c r="T21" s="297">
        <v>15812501</v>
      </c>
      <c r="U21" s="299" t="s">
        <v>476</v>
      </c>
      <c r="V21" s="297">
        <v>977708</v>
      </c>
      <c r="W21" s="298"/>
      <c r="X21" s="297">
        <v>2530878</v>
      </c>
      <c r="Y21" s="298"/>
      <c r="Z21" s="297">
        <v>19321087</v>
      </c>
      <c r="AA21" s="299" t="s">
        <v>476</v>
      </c>
    </row>
    <row r="22" spans="1:27" x14ac:dyDescent="0.25">
      <c r="A22" s="296">
        <v>1959</v>
      </c>
      <c r="B22" s="297">
        <v>4412743</v>
      </c>
      <c r="C22" s="298"/>
      <c r="D22" s="297">
        <v>-8358</v>
      </c>
      <c r="E22" s="298"/>
      <c r="F22" s="297">
        <v>5646563</v>
      </c>
      <c r="G22" s="298"/>
      <c r="H22" s="297">
        <v>5756249</v>
      </c>
      <c r="I22" s="299" t="s">
        <v>476</v>
      </c>
      <c r="J22" s="297">
        <v>15807197</v>
      </c>
      <c r="K22" s="299" t="s">
        <v>476</v>
      </c>
      <c r="L22" s="297">
        <v>37003</v>
      </c>
      <c r="M22" s="298"/>
      <c r="N22" s="300" t="s">
        <v>207</v>
      </c>
      <c r="O22" s="300" t="s">
        <v>207</v>
      </c>
      <c r="P22" s="297">
        <v>691973</v>
      </c>
      <c r="Q22" s="298"/>
      <c r="R22" s="297">
        <v>728976</v>
      </c>
      <c r="S22" s="298"/>
      <c r="T22" s="297">
        <v>16536173</v>
      </c>
      <c r="U22" s="299" t="s">
        <v>476</v>
      </c>
      <c r="V22" s="297">
        <v>1075239</v>
      </c>
      <c r="W22" s="298"/>
      <c r="X22" s="297">
        <v>2721789</v>
      </c>
      <c r="Y22" s="298"/>
      <c r="Z22" s="297">
        <v>20333201</v>
      </c>
      <c r="AA22" s="299" t="s">
        <v>476</v>
      </c>
    </row>
    <row r="23" spans="1:27" x14ac:dyDescent="0.25">
      <c r="A23" s="301">
        <v>1960</v>
      </c>
      <c r="B23" s="302">
        <v>4543268</v>
      </c>
      <c r="C23" s="303"/>
      <c r="D23" s="302">
        <v>-5630</v>
      </c>
      <c r="E23" s="303"/>
      <c r="F23" s="302">
        <v>5973307</v>
      </c>
      <c r="G23" s="303"/>
      <c r="H23" s="302">
        <v>5765907</v>
      </c>
      <c r="I23" s="304" t="s">
        <v>476</v>
      </c>
      <c r="J23" s="302">
        <v>16276852</v>
      </c>
      <c r="K23" s="304" t="s">
        <v>476</v>
      </c>
      <c r="L23" s="302">
        <v>38808</v>
      </c>
      <c r="M23" s="303"/>
      <c r="N23" s="305" t="s">
        <v>207</v>
      </c>
      <c r="O23" s="305" t="s">
        <v>207</v>
      </c>
      <c r="P23" s="302">
        <v>679864</v>
      </c>
      <c r="Q23" s="303"/>
      <c r="R23" s="302">
        <v>718672</v>
      </c>
      <c r="S23" s="303"/>
      <c r="T23" s="302">
        <v>16995524</v>
      </c>
      <c r="U23" s="304" t="s">
        <v>476</v>
      </c>
      <c r="V23" s="302">
        <v>1106859</v>
      </c>
      <c r="W23" s="303"/>
      <c r="X23" s="302">
        <v>2739304</v>
      </c>
      <c r="Y23" s="304" t="s">
        <v>476</v>
      </c>
      <c r="Z23" s="302">
        <v>20841687</v>
      </c>
      <c r="AA23" s="304" t="s">
        <v>476</v>
      </c>
    </row>
    <row r="24" spans="1:27" x14ac:dyDescent="0.25">
      <c r="A24" s="296">
        <v>1961</v>
      </c>
      <c r="B24" s="297">
        <v>4345141</v>
      </c>
      <c r="C24" s="298"/>
      <c r="D24" s="297">
        <v>-7886</v>
      </c>
      <c r="E24" s="298"/>
      <c r="F24" s="297">
        <v>6169756</v>
      </c>
      <c r="G24" s="298"/>
      <c r="H24" s="297">
        <v>5773791</v>
      </c>
      <c r="I24" s="299" t="s">
        <v>476</v>
      </c>
      <c r="J24" s="297">
        <v>16280802</v>
      </c>
      <c r="K24" s="299" t="s">
        <v>476</v>
      </c>
      <c r="L24" s="297">
        <v>35836</v>
      </c>
      <c r="M24" s="298"/>
      <c r="N24" s="300" t="s">
        <v>207</v>
      </c>
      <c r="O24" s="300" t="s">
        <v>207</v>
      </c>
      <c r="P24" s="297">
        <v>695413</v>
      </c>
      <c r="Q24" s="298"/>
      <c r="R24" s="297">
        <v>731249</v>
      </c>
      <c r="S24" s="298"/>
      <c r="T24" s="297">
        <v>17012051</v>
      </c>
      <c r="U24" s="299" t="s">
        <v>476</v>
      </c>
      <c r="V24" s="297">
        <v>1149250</v>
      </c>
      <c r="W24" s="298"/>
      <c r="X24" s="297">
        <v>2793827</v>
      </c>
      <c r="Y24" s="299" t="s">
        <v>476</v>
      </c>
      <c r="Z24" s="297">
        <v>20955128</v>
      </c>
      <c r="AA24" s="299" t="s">
        <v>476</v>
      </c>
    </row>
    <row r="25" spans="1:27" x14ac:dyDescent="0.25">
      <c r="A25" s="296">
        <v>1962</v>
      </c>
      <c r="B25" s="297">
        <v>4384545</v>
      </c>
      <c r="C25" s="298"/>
      <c r="D25" s="297">
        <v>-5506</v>
      </c>
      <c r="E25" s="298"/>
      <c r="F25" s="297">
        <v>6450960</v>
      </c>
      <c r="G25" s="298"/>
      <c r="H25" s="297">
        <v>6016309</v>
      </c>
      <c r="I25" s="299" t="s">
        <v>476</v>
      </c>
      <c r="J25" s="297">
        <v>16846308</v>
      </c>
      <c r="K25" s="299" t="s">
        <v>476</v>
      </c>
      <c r="L25" s="297">
        <v>35990</v>
      </c>
      <c r="M25" s="298"/>
      <c r="N25" s="300" t="s">
        <v>207</v>
      </c>
      <c r="O25" s="300" t="s">
        <v>207</v>
      </c>
      <c r="P25" s="297">
        <v>728179</v>
      </c>
      <c r="Q25" s="298"/>
      <c r="R25" s="297">
        <v>764169</v>
      </c>
      <c r="S25" s="298"/>
      <c r="T25" s="297">
        <v>17610477</v>
      </c>
      <c r="U25" s="299" t="s">
        <v>476</v>
      </c>
      <c r="V25" s="297">
        <v>1227821</v>
      </c>
      <c r="W25" s="298"/>
      <c r="X25" s="297">
        <v>2949893</v>
      </c>
      <c r="Y25" s="299" t="s">
        <v>476</v>
      </c>
      <c r="Z25" s="297">
        <v>21788192</v>
      </c>
      <c r="AA25" s="299" t="s">
        <v>476</v>
      </c>
    </row>
    <row r="26" spans="1:27" x14ac:dyDescent="0.25">
      <c r="A26" s="301">
        <v>1963</v>
      </c>
      <c r="B26" s="302">
        <v>4589849</v>
      </c>
      <c r="C26" s="303"/>
      <c r="D26" s="302">
        <v>-7390</v>
      </c>
      <c r="E26" s="303"/>
      <c r="F26" s="302">
        <v>6748069</v>
      </c>
      <c r="G26" s="303"/>
      <c r="H26" s="302">
        <v>6248870</v>
      </c>
      <c r="I26" s="304" t="s">
        <v>476</v>
      </c>
      <c r="J26" s="302">
        <v>17579398</v>
      </c>
      <c r="K26" s="304" t="s">
        <v>476</v>
      </c>
      <c r="L26" s="302">
        <v>33914</v>
      </c>
      <c r="M26" s="303"/>
      <c r="N26" s="305" t="s">
        <v>207</v>
      </c>
      <c r="O26" s="305" t="s">
        <v>207</v>
      </c>
      <c r="P26" s="302">
        <v>774843</v>
      </c>
      <c r="Q26" s="303"/>
      <c r="R26" s="302">
        <v>808757</v>
      </c>
      <c r="S26" s="303"/>
      <c r="T26" s="302">
        <v>18388155</v>
      </c>
      <c r="U26" s="304" t="s">
        <v>476</v>
      </c>
      <c r="V26" s="302">
        <v>1287790</v>
      </c>
      <c r="W26" s="303"/>
      <c r="X26" s="302">
        <v>3075246</v>
      </c>
      <c r="Y26" s="304" t="s">
        <v>476</v>
      </c>
      <c r="Z26" s="302">
        <v>22751190</v>
      </c>
      <c r="AA26" s="304" t="s">
        <v>476</v>
      </c>
    </row>
    <row r="27" spans="1:27" x14ac:dyDescent="0.25">
      <c r="A27" s="296">
        <v>1964</v>
      </c>
      <c r="B27" s="297">
        <v>4914603</v>
      </c>
      <c r="C27" s="298"/>
      <c r="D27" s="297">
        <v>-10441</v>
      </c>
      <c r="E27" s="298"/>
      <c r="F27" s="297">
        <v>7113920</v>
      </c>
      <c r="G27" s="298"/>
      <c r="H27" s="297">
        <v>6570769</v>
      </c>
      <c r="I27" s="299" t="s">
        <v>476</v>
      </c>
      <c r="J27" s="297">
        <v>18588851</v>
      </c>
      <c r="K27" s="299" t="s">
        <v>476</v>
      </c>
      <c r="L27" s="297">
        <v>33772</v>
      </c>
      <c r="M27" s="298"/>
      <c r="N27" s="300" t="s">
        <v>207</v>
      </c>
      <c r="O27" s="300" t="s">
        <v>207</v>
      </c>
      <c r="P27" s="297">
        <v>826735</v>
      </c>
      <c r="Q27" s="298"/>
      <c r="R27" s="297">
        <v>860507</v>
      </c>
      <c r="S27" s="298"/>
      <c r="T27" s="297">
        <v>19449358</v>
      </c>
      <c r="U27" s="299" t="s">
        <v>476</v>
      </c>
      <c r="V27" s="297">
        <v>1382027</v>
      </c>
      <c r="W27" s="298"/>
      <c r="X27" s="297">
        <v>3279969</v>
      </c>
      <c r="Y27" s="299" t="s">
        <v>476</v>
      </c>
      <c r="Z27" s="297">
        <v>24111354</v>
      </c>
      <c r="AA27" s="299" t="s">
        <v>476</v>
      </c>
    </row>
    <row r="28" spans="1:27" x14ac:dyDescent="0.25">
      <c r="A28" s="296">
        <v>1965</v>
      </c>
      <c r="B28" s="297">
        <v>5126507</v>
      </c>
      <c r="C28" s="298"/>
      <c r="D28" s="297">
        <v>-18451</v>
      </c>
      <c r="E28" s="298"/>
      <c r="F28" s="297">
        <v>7339214</v>
      </c>
      <c r="G28" s="298"/>
      <c r="H28" s="297">
        <v>6812660</v>
      </c>
      <c r="I28" s="299" t="s">
        <v>476</v>
      </c>
      <c r="J28" s="297">
        <v>19259929</v>
      </c>
      <c r="K28" s="299" t="s">
        <v>476</v>
      </c>
      <c r="L28" s="297">
        <v>32757</v>
      </c>
      <c r="M28" s="298"/>
      <c r="N28" s="300" t="s">
        <v>207</v>
      </c>
      <c r="O28" s="300" t="s">
        <v>207</v>
      </c>
      <c r="P28" s="297">
        <v>854943</v>
      </c>
      <c r="Q28" s="298"/>
      <c r="R28" s="297">
        <v>887700</v>
      </c>
      <c r="S28" s="298"/>
      <c r="T28" s="297">
        <v>20147629</v>
      </c>
      <c r="U28" s="299" t="s">
        <v>476</v>
      </c>
      <c r="V28" s="297">
        <v>1462817</v>
      </c>
      <c r="W28" s="298"/>
      <c r="X28" s="297">
        <v>3487168</v>
      </c>
      <c r="Y28" s="299" t="s">
        <v>476</v>
      </c>
      <c r="Z28" s="297">
        <v>25097614</v>
      </c>
      <c r="AA28" s="299" t="s">
        <v>476</v>
      </c>
    </row>
    <row r="29" spans="1:27" x14ac:dyDescent="0.25">
      <c r="A29" s="301">
        <v>1966</v>
      </c>
      <c r="B29" s="302">
        <v>5214973</v>
      </c>
      <c r="C29" s="303"/>
      <c r="D29" s="302">
        <v>-24949</v>
      </c>
      <c r="E29" s="303"/>
      <c r="F29" s="302">
        <v>7795123</v>
      </c>
      <c r="G29" s="303"/>
      <c r="H29" s="302">
        <v>7134830</v>
      </c>
      <c r="I29" s="304" t="s">
        <v>476</v>
      </c>
      <c r="J29" s="302">
        <v>20119978</v>
      </c>
      <c r="K29" s="304" t="s">
        <v>476</v>
      </c>
      <c r="L29" s="302">
        <v>33138</v>
      </c>
      <c r="M29" s="303"/>
      <c r="N29" s="305" t="s">
        <v>207</v>
      </c>
      <c r="O29" s="305" t="s">
        <v>207</v>
      </c>
      <c r="P29" s="302">
        <v>901916</v>
      </c>
      <c r="Q29" s="303"/>
      <c r="R29" s="302">
        <v>935054</v>
      </c>
      <c r="S29" s="303"/>
      <c r="T29" s="302">
        <v>21055032</v>
      </c>
      <c r="U29" s="304" t="s">
        <v>476</v>
      </c>
      <c r="V29" s="302">
        <v>1581815</v>
      </c>
      <c r="W29" s="303"/>
      <c r="X29" s="302">
        <v>3784776</v>
      </c>
      <c r="Y29" s="304" t="s">
        <v>476</v>
      </c>
      <c r="Z29" s="302">
        <v>26421623</v>
      </c>
      <c r="AA29" s="304" t="s">
        <v>476</v>
      </c>
    </row>
    <row r="30" spans="1:27" x14ac:dyDescent="0.25">
      <c r="A30" s="296">
        <v>1967</v>
      </c>
      <c r="B30" s="297">
        <v>4933631</v>
      </c>
      <c r="C30" s="298"/>
      <c r="D30" s="297">
        <v>-15326</v>
      </c>
      <c r="E30" s="298"/>
      <c r="F30" s="297">
        <v>8043389</v>
      </c>
      <c r="G30" s="298"/>
      <c r="H30" s="297">
        <v>7120806</v>
      </c>
      <c r="I30" s="299" t="s">
        <v>476</v>
      </c>
      <c r="J30" s="297">
        <v>20082499</v>
      </c>
      <c r="K30" s="299" t="s">
        <v>476</v>
      </c>
      <c r="L30" s="297">
        <v>35787</v>
      </c>
      <c r="M30" s="298"/>
      <c r="N30" s="300" t="s">
        <v>207</v>
      </c>
      <c r="O30" s="300" t="s">
        <v>207</v>
      </c>
      <c r="P30" s="297">
        <v>894658</v>
      </c>
      <c r="Q30" s="298"/>
      <c r="R30" s="297">
        <v>930445</v>
      </c>
      <c r="S30" s="298"/>
      <c r="T30" s="297">
        <v>21012944</v>
      </c>
      <c r="U30" s="299" t="s">
        <v>476</v>
      </c>
      <c r="V30" s="297">
        <v>1654872</v>
      </c>
      <c r="W30" s="298"/>
      <c r="X30" s="297">
        <v>3946482</v>
      </c>
      <c r="Y30" s="299" t="s">
        <v>476</v>
      </c>
      <c r="Z30" s="297">
        <v>26614298</v>
      </c>
      <c r="AA30" s="299" t="s">
        <v>476</v>
      </c>
    </row>
    <row r="31" spans="1:27" x14ac:dyDescent="0.25">
      <c r="A31" s="296">
        <v>1968</v>
      </c>
      <c r="B31" s="297">
        <v>4854763</v>
      </c>
      <c r="C31" s="298"/>
      <c r="D31" s="297">
        <v>-17310</v>
      </c>
      <c r="E31" s="298"/>
      <c r="F31" s="297">
        <v>8626478</v>
      </c>
      <c r="G31" s="298"/>
      <c r="H31" s="297">
        <v>7387935</v>
      </c>
      <c r="I31" s="299" t="s">
        <v>476</v>
      </c>
      <c r="J31" s="297">
        <v>20851865</v>
      </c>
      <c r="K31" s="299" t="s">
        <v>476</v>
      </c>
      <c r="L31" s="297">
        <v>35172</v>
      </c>
      <c r="M31" s="298"/>
      <c r="N31" s="300" t="s">
        <v>207</v>
      </c>
      <c r="O31" s="300" t="s">
        <v>207</v>
      </c>
      <c r="P31" s="297">
        <v>981948</v>
      </c>
      <c r="Q31" s="298"/>
      <c r="R31" s="297">
        <v>1017120</v>
      </c>
      <c r="S31" s="298"/>
      <c r="T31" s="297">
        <v>21868985</v>
      </c>
      <c r="U31" s="299" t="s">
        <v>476</v>
      </c>
      <c r="V31" s="297">
        <v>1778105</v>
      </c>
      <c r="W31" s="298"/>
      <c r="X31" s="297">
        <v>4236081</v>
      </c>
      <c r="Y31" s="299" t="s">
        <v>476</v>
      </c>
      <c r="Z31" s="297">
        <v>27883171</v>
      </c>
      <c r="AA31" s="299" t="s">
        <v>476</v>
      </c>
    </row>
    <row r="32" spans="1:27" x14ac:dyDescent="0.25">
      <c r="A32" s="301">
        <v>1969</v>
      </c>
      <c r="B32" s="302">
        <v>4712038</v>
      </c>
      <c r="C32" s="303"/>
      <c r="D32" s="302">
        <v>-36109</v>
      </c>
      <c r="E32" s="303"/>
      <c r="F32" s="302">
        <v>9233790</v>
      </c>
      <c r="G32" s="303"/>
      <c r="H32" s="302">
        <v>7689532</v>
      </c>
      <c r="I32" s="304" t="s">
        <v>476</v>
      </c>
      <c r="J32" s="302">
        <v>21599250</v>
      </c>
      <c r="K32" s="304" t="s">
        <v>476</v>
      </c>
      <c r="L32" s="302">
        <v>34220</v>
      </c>
      <c r="M32" s="303"/>
      <c r="N32" s="305" t="s">
        <v>207</v>
      </c>
      <c r="O32" s="305" t="s">
        <v>207</v>
      </c>
      <c r="P32" s="302">
        <v>1014232</v>
      </c>
      <c r="Q32" s="303"/>
      <c r="R32" s="302">
        <v>1048452</v>
      </c>
      <c r="S32" s="303"/>
      <c r="T32" s="302">
        <v>22647702</v>
      </c>
      <c r="U32" s="304" t="s">
        <v>476</v>
      </c>
      <c r="V32" s="302">
        <v>1908623</v>
      </c>
      <c r="W32" s="303"/>
      <c r="X32" s="302">
        <v>4549075</v>
      </c>
      <c r="Y32" s="304" t="s">
        <v>476</v>
      </c>
      <c r="Z32" s="302">
        <v>29105400</v>
      </c>
      <c r="AA32" s="304" t="s">
        <v>476</v>
      </c>
    </row>
    <row r="33" spans="1:27" x14ac:dyDescent="0.25">
      <c r="A33" s="296">
        <v>1970</v>
      </c>
      <c r="B33" s="297">
        <v>4656202</v>
      </c>
      <c r="C33" s="298"/>
      <c r="D33" s="297">
        <v>-57660</v>
      </c>
      <c r="E33" s="298"/>
      <c r="F33" s="297">
        <v>9536150</v>
      </c>
      <c r="G33" s="298"/>
      <c r="H33" s="297">
        <v>7776257</v>
      </c>
      <c r="I33" s="299" t="s">
        <v>476</v>
      </c>
      <c r="J33" s="297">
        <v>21910949</v>
      </c>
      <c r="K33" s="299" t="s">
        <v>476</v>
      </c>
      <c r="L33" s="297">
        <v>34040</v>
      </c>
      <c r="M33" s="298"/>
      <c r="N33" s="300" t="s">
        <v>207</v>
      </c>
      <c r="O33" s="300" t="s">
        <v>207</v>
      </c>
      <c r="P33" s="297">
        <v>1018911</v>
      </c>
      <c r="Q33" s="298"/>
      <c r="R33" s="297">
        <v>1052951</v>
      </c>
      <c r="S33" s="298"/>
      <c r="T33" s="297">
        <v>22963900</v>
      </c>
      <c r="U33" s="299" t="s">
        <v>476</v>
      </c>
      <c r="V33" s="297">
        <v>1947755</v>
      </c>
      <c r="W33" s="298"/>
      <c r="X33" s="297">
        <v>4716246</v>
      </c>
      <c r="Y33" s="299" t="s">
        <v>476</v>
      </c>
      <c r="Z33" s="297">
        <v>29627901</v>
      </c>
      <c r="AA33" s="299" t="s">
        <v>476</v>
      </c>
    </row>
    <row r="34" spans="1:27" x14ac:dyDescent="0.25">
      <c r="A34" s="296">
        <v>1971</v>
      </c>
      <c r="B34" s="297">
        <v>3943900</v>
      </c>
      <c r="C34" s="298"/>
      <c r="D34" s="297">
        <v>-33108</v>
      </c>
      <c r="E34" s="298"/>
      <c r="F34" s="297">
        <v>9891596</v>
      </c>
      <c r="G34" s="298"/>
      <c r="H34" s="297">
        <v>7843683</v>
      </c>
      <c r="I34" s="299" t="s">
        <v>476</v>
      </c>
      <c r="J34" s="297">
        <v>21646072</v>
      </c>
      <c r="K34" s="299" t="s">
        <v>476</v>
      </c>
      <c r="L34" s="297">
        <v>33746</v>
      </c>
      <c r="M34" s="298"/>
      <c r="N34" s="300" t="s">
        <v>207</v>
      </c>
      <c r="O34" s="300" t="s">
        <v>207</v>
      </c>
      <c r="P34" s="297">
        <v>1039998</v>
      </c>
      <c r="Q34" s="298"/>
      <c r="R34" s="297">
        <v>1073744</v>
      </c>
      <c r="S34" s="298"/>
      <c r="T34" s="297">
        <v>22719816</v>
      </c>
      <c r="U34" s="299" t="s">
        <v>476</v>
      </c>
      <c r="V34" s="297">
        <v>2011197</v>
      </c>
      <c r="W34" s="298"/>
      <c r="X34" s="297">
        <v>4854930</v>
      </c>
      <c r="Y34" s="299" t="s">
        <v>476</v>
      </c>
      <c r="Z34" s="297">
        <v>29585943</v>
      </c>
      <c r="AA34" s="299" t="s">
        <v>476</v>
      </c>
    </row>
    <row r="35" spans="1:27" x14ac:dyDescent="0.25">
      <c r="A35" s="301">
        <v>1972</v>
      </c>
      <c r="B35" s="302">
        <v>3993412</v>
      </c>
      <c r="C35" s="303"/>
      <c r="D35" s="302">
        <v>-25966</v>
      </c>
      <c r="E35" s="303"/>
      <c r="F35" s="302">
        <v>9884277</v>
      </c>
      <c r="G35" s="303"/>
      <c r="H35" s="302">
        <v>8517693</v>
      </c>
      <c r="I35" s="304" t="s">
        <v>476</v>
      </c>
      <c r="J35" s="302">
        <v>22369417</v>
      </c>
      <c r="K35" s="304" t="s">
        <v>476</v>
      </c>
      <c r="L35" s="302">
        <v>34420</v>
      </c>
      <c r="M35" s="303"/>
      <c r="N35" s="305" t="s">
        <v>207</v>
      </c>
      <c r="O35" s="305" t="s">
        <v>207</v>
      </c>
      <c r="P35" s="302">
        <v>1112668</v>
      </c>
      <c r="Q35" s="303"/>
      <c r="R35" s="302">
        <v>1147088</v>
      </c>
      <c r="S35" s="303"/>
      <c r="T35" s="302">
        <v>23516505</v>
      </c>
      <c r="U35" s="304" t="s">
        <v>476</v>
      </c>
      <c r="V35" s="302">
        <v>2187017</v>
      </c>
      <c r="W35" s="303"/>
      <c r="X35" s="302">
        <v>5226668</v>
      </c>
      <c r="Y35" s="304" t="s">
        <v>476</v>
      </c>
      <c r="Z35" s="302">
        <v>30930189</v>
      </c>
      <c r="AA35" s="304" t="s">
        <v>476</v>
      </c>
    </row>
    <row r="36" spans="1:27" x14ac:dyDescent="0.25">
      <c r="A36" s="296">
        <v>1973</v>
      </c>
      <c r="B36" s="297">
        <v>4056731</v>
      </c>
      <c r="C36" s="298"/>
      <c r="D36" s="297">
        <v>-7465</v>
      </c>
      <c r="E36" s="298"/>
      <c r="F36" s="297">
        <v>10388282</v>
      </c>
      <c r="G36" s="298"/>
      <c r="H36" s="297">
        <v>9083224</v>
      </c>
      <c r="I36" s="299" t="s">
        <v>476</v>
      </c>
      <c r="J36" s="297">
        <v>23520772</v>
      </c>
      <c r="K36" s="299" t="s">
        <v>476</v>
      </c>
      <c r="L36" s="297">
        <v>34773</v>
      </c>
      <c r="M36" s="298"/>
      <c r="N36" s="300" t="s">
        <v>207</v>
      </c>
      <c r="O36" s="300" t="s">
        <v>207</v>
      </c>
      <c r="P36" s="297">
        <v>1164853</v>
      </c>
      <c r="Q36" s="298"/>
      <c r="R36" s="297">
        <v>1199626</v>
      </c>
      <c r="S36" s="298"/>
      <c r="T36" s="297">
        <v>24720398</v>
      </c>
      <c r="U36" s="299" t="s">
        <v>476</v>
      </c>
      <c r="V36" s="297">
        <v>2340923</v>
      </c>
      <c r="W36" s="298"/>
      <c r="X36" s="297">
        <v>5561947</v>
      </c>
      <c r="Y36" s="299" t="s">
        <v>476</v>
      </c>
      <c r="Z36" s="297">
        <v>32623268</v>
      </c>
      <c r="AA36" s="299" t="s">
        <v>476</v>
      </c>
    </row>
    <row r="37" spans="1:27" x14ac:dyDescent="0.25">
      <c r="A37" s="296">
        <v>1974</v>
      </c>
      <c r="B37" s="297">
        <v>3870195</v>
      </c>
      <c r="C37" s="298"/>
      <c r="D37" s="297">
        <v>56098</v>
      </c>
      <c r="E37" s="298"/>
      <c r="F37" s="297">
        <v>10003628</v>
      </c>
      <c r="G37" s="298"/>
      <c r="H37" s="297">
        <v>8673656</v>
      </c>
      <c r="I37" s="299" t="s">
        <v>476</v>
      </c>
      <c r="J37" s="297">
        <v>22603577</v>
      </c>
      <c r="K37" s="299" t="s">
        <v>476</v>
      </c>
      <c r="L37" s="297">
        <v>33202</v>
      </c>
      <c r="M37" s="298"/>
      <c r="N37" s="300" t="s">
        <v>207</v>
      </c>
      <c r="O37" s="300" t="s">
        <v>207</v>
      </c>
      <c r="P37" s="297">
        <v>1159074</v>
      </c>
      <c r="Q37" s="298"/>
      <c r="R37" s="297">
        <v>1192276</v>
      </c>
      <c r="S37" s="298"/>
      <c r="T37" s="297">
        <v>23795853</v>
      </c>
      <c r="U37" s="299" t="s">
        <v>476</v>
      </c>
      <c r="V37" s="297">
        <v>2336794</v>
      </c>
      <c r="W37" s="298"/>
      <c r="X37" s="297">
        <v>5654538</v>
      </c>
      <c r="Y37" s="299" t="s">
        <v>476</v>
      </c>
      <c r="Z37" s="297">
        <v>31787185</v>
      </c>
      <c r="AA37" s="299" t="s">
        <v>476</v>
      </c>
    </row>
    <row r="38" spans="1:27" x14ac:dyDescent="0.25">
      <c r="A38" s="301">
        <v>1975</v>
      </c>
      <c r="B38" s="302">
        <v>3666883</v>
      </c>
      <c r="C38" s="303"/>
      <c r="D38" s="302">
        <v>13541</v>
      </c>
      <c r="E38" s="303"/>
      <c r="F38" s="302">
        <v>8531835</v>
      </c>
      <c r="G38" s="303"/>
      <c r="H38" s="302">
        <v>8126514</v>
      </c>
      <c r="I38" s="304" t="s">
        <v>476</v>
      </c>
      <c r="J38" s="302">
        <v>20338773</v>
      </c>
      <c r="K38" s="304" t="s">
        <v>476</v>
      </c>
      <c r="L38" s="302">
        <v>32321</v>
      </c>
      <c r="M38" s="303"/>
      <c r="N38" s="305" t="s">
        <v>207</v>
      </c>
      <c r="O38" s="305" t="s">
        <v>207</v>
      </c>
      <c r="P38" s="302">
        <v>1063270</v>
      </c>
      <c r="Q38" s="303"/>
      <c r="R38" s="302">
        <v>1095591</v>
      </c>
      <c r="S38" s="303"/>
      <c r="T38" s="302">
        <v>21434365</v>
      </c>
      <c r="U38" s="304" t="s">
        <v>476</v>
      </c>
      <c r="V38" s="302">
        <v>2346363</v>
      </c>
      <c r="W38" s="303"/>
      <c r="X38" s="302">
        <v>5632290</v>
      </c>
      <c r="Y38" s="304" t="s">
        <v>476</v>
      </c>
      <c r="Z38" s="302">
        <v>29413018</v>
      </c>
      <c r="AA38" s="304" t="s">
        <v>476</v>
      </c>
    </row>
    <row r="39" spans="1:27" x14ac:dyDescent="0.25">
      <c r="A39" s="296">
        <v>1976</v>
      </c>
      <c r="B39" s="297">
        <v>3660519</v>
      </c>
      <c r="C39" s="298"/>
      <c r="D39" s="300">
        <v>-99</v>
      </c>
      <c r="E39" s="298"/>
      <c r="F39" s="297">
        <v>8761571</v>
      </c>
      <c r="G39" s="298"/>
      <c r="H39" s="297">
        <v>8989930</v>
      </c>
      <c r="I39" s="299" t="s">
        <v>476</v>
      </c>
      <c r="J39" s="297">
        <v>21411921</v>
      </c>
      <c r="K39" s="299" t="s">
        <v>476</v>
      </c>
      <c r="L39" s="297">
        <v>33372</v>
      </c>
      <c r="M39" s="298"/>
      <c r="N39" s="300" t="s">
        <v>207</v>
      </c>
      <c r="O39" s="300" t="s">
        <v>207</v>
      </c>
      <c r="P39" s="297">
        <v>1219876</v>
      </c>
      <c r="Q39" s="298"/>
      <c r="R39" s="297">
        <v>1253248</v>
      </c>
      <c r="S39" s="298"/>
      <c r="T39" s="297">
        <v>22665169</v>
      </c>
      <c r="U39" s="299" t="s">
        <v>476</v>
      </c>
      <c r="V39" s="297">
        <v>2572883</v>
      </c>
      <c r="W39" s="298"/>
      <c r="X39" s="297">
        <v>6154769</v>
      </c>
      <c r="Y39" s="299" t="s">
        <v>476</v>
      </c>
      <c r="Z39" s="297">
        <v>31392821</v>
      </c>
      <c r="AA39" s="299" t="s">
        <v>476</v>
      </c>
    </row>
    <row r="40" spans="1:27" x14ac:dyDescent="0.25">
      <c r="A40" s="296">
        <v>1977</v>
      </c>
      <c r="B40" s="297">
        <v>3454372</v>
      </c>
      <c r="C40" s="298"/>
      <c r="D40" s="297">
        <v>14582</v>
      </c>
      <c r="E40" s="298"/>
      <c r="F40" s="297">
        <v>8635448</v>
      </c>
      <c r="G40" s="298"/>
      <c r="H40" s="297">
        <v>9747048</v>
      </c>
      <c r="I40" s="299" t="s">
        <v>476</v>
      </c>
      <c r="J40" s="297">
        <v>21851450</v>
      </c>
      <c r="K40" s="299" t="s">
        <v>476</v>
      </c>
      <c r="L40" s="297">
        <v>32601</v>
      </c>
      <c r="M40" s="298"/>
      <c r="N40" s="300" t="s">
        <v>207</v>
      </c>
      <c r="O40" s="300" t="s">
        <v>207</v>
      </c>
      <c r="P40" s="297">
        <v>1281245</v>
      </c>
      <c r="Q40" s="298"/>
      <c r="R40" s="297">
        <v>1313846</v>
      </c>
      <c r="S40" s="298"/>
      <c r="T40" s="297">
        <v>23165296</v>
      </c>
      <c r="U40" s="299" t="s">
        <v>476</v>
      </c>
      <c r="V40" s="297">
        <v>2681959</v>
      </c>
      <c r="W40" s="298"/>
      <c r="X40" s="297">
        <v>6415755</v>
      </c>
      <c r="Y40" s="299" t="s">
        <v>476</v>
      </c>
      <c r="Z40" s="297">
        <v>32263009</v>
      </c>
      <c r="AA40" s="299" t="s">
        <v>476</v>
      </c>
    </row>
    <row r="41" spans="1:27" x14ac:dyDescent="0.25">
      <c r="A41" s="301">
        <v>1978</v>
      </c>
      <c r="B41" s="302">
        <v>3313502</v>
      </c>
      <c r="C41" s="303"/>
      <c r="D41" s="302">
        <v>124719</v>
      </c>
      <c r="E41" s="303"/>
      <c r="F41" s="302">
        <v>8539025</v>
      </c>
      <c r="G41" s="303"/>
      <c r="H41" s="302">
        <v>9834786</v>
      </c>
      <c r="I41" s="304" t="s">
        <v>476</v>
      </c>
      <c r="J41" s="302">
        <v>21812032</v>
      </c>
      <c r="K41" s="304" t="s">
        <v>476</v>
      </c>
      <c r="L41" s="302">
        <v>31563</v>
      </c>
      <c r="M41" s="303"/>
      <c r="N41" s="305" t="s">
        <v>207</v>
      </c>
      <c r="O41" s="305" t="s">
        <v>207</v>
      </c>
      <c r="P41" s="302">
        <v>1400424</v>
      </c>
      <c r="Q41" s="303"/>
      <c r="R41" s="302">
        <v>1431987</v>
      </c>
      <c r="S41" s="303"/>
      <c r="T41" s="302">
        <v>23244019</v>
      </c>
      <c r="U41" s="304" t="s">
        <v>476</v>
      </c>
      <c r="V41" s="302">
        <v>2760574</v>
      </c>
      <c r="W41" s="303"/>
      <c r="X41" s="302">
        <v>6682956</v>
      </c>
      <c r="Y41" s="304" t="s">
        <v>476</v>
      </c>
      <c r="Z41" s="302">
        <v>32687549</v>
      </c>
      <c r="AA41" s="304" t="s">
        <v>476</v>
      </c>
    </row>
    <row r="42" spans="1:27" x14ac:dyDescent="0.25">
      <c r="A42" s="296">
        <v>1979</v>
      </c>
      <c r="B42" s="297">
        <v>3592916</v>
      </c>
      <c r="C42" s="298"/>
      <c r="D42" s="297">
        <v>62843</v>
      </c>
      <c r="E42" s="298"/>
      <c r="F42" s="297">
        <v>8549111</v>
      </c>
      <c r="G42" s="298"/>
      <c r="H42" s="297">
        <v>10547987</v>
      </c>
      <c r="I42" s="299" t="s">
        <v>476</v>
      </c>
      <c r="J42" s="297">
        <v>22752857</v>
      </c>
      <c r="K42" s="299" t="s">
        <v>476</v>
      </c>
      <c r="L42" s="297">
        <v>34094</v>
      </c>
      <c r="M42" s="298"/>
      <c r="N42" s="300" t="s">
        <v>207</v>
      </c>
      <c r="O42" s="300" t="s">
        <v>207</v>
      </c>
      <c r="P42" s="297">
        <v>1404862</v>
      </c>
      <c r="Q42" s="298"/>
      <c r="R42" s="297">
        <v>1438956</v>
      </c>
      <c r="S42" s="298"/>
      <c r="T42" s="297">
        <v>24191813</v>
      </c>
      <c r="U42" s="299" t="s">
        <v>476</v>
      </c>
      <c r="V42" s="297">
        <v>2872573</v>
      </c>
      <c r="W42" s="298"/>
      <c r="X42" s="297">
        <v>6860351</v>
      </c>
      <c r="Y42" s="299" t="s">
        <v>476</v>
      </c>
      <c r="Z42" s="297">
        <v>33924738</v>
      </c>
      <c r="AA42" s="299" t="s">
        <v>476</v>
      </c>
    </row>
    <row r="43" spans="1:27" x14ac:dyDescent="0.25">
      <c r="A43" s="296">
        <v>1980</v>
      </c>
      <c r="B43" s="297">
        <v>3155014</v>
      </c>
      <c r="C43" s="298"/>
      <c r="D43" s="297">
        <v>-35018</v>
      </c>
      <c r="E43" s="298"/>
      <c r="F43" s="297">
        <v>8332531</v>
      </c>
      <c r="G43" s="298"/>
      <c r="H43" s="297">
        <v>9509476</v>
      </c>
      <c r="I43" s="299" t="s">
        <v>476</v>
      </c>
      <c r="J43" s="297">
        <v>20962004</v>
      </c>
      <c r="K43" s="299" t="s">
        <v>476</v>
      </c>
      <c r="L43" s="297">
        <v>32838</v>
      </c>
      <c r="M43" s="298"/>
      <c r="N43" s="300" t="s">
        <v>207</v>
      </c>
      <c r="O43" s="300" t="s">
        <v>207</v>
      </c>
      <c r="P43" s="297">
        <v>1600000</v>
      </c>
      <c r="Q43" s="298"/>
      <c r="R43" s="297">
        <v>1632838</v>
      </c>
      <c r="S43" s="298"/>
      <c r="T43" s="297">
        <v>22594841</v>
      </c>
      <c r="U43" s="299" t="s">
        <v>476</v>
      </c>
      <c r="V43" s="297">
        <v>2781009</v>
      </c>
      <c r="W43" s="298"/>
      <c r="X43" s="297">
        <v>6663582</v>
      </c>
      <c r="Y43" s="299" t="s">
        <v>476</v>
      </c>
      <c r="Z43" s="297">
        <v>32039432</v>
      </c>
      <c r="AA43" s="299" t="s">
        <v>476</v>
      </c>
    </row>
    <row r="44" spans="1:27" x14ac:dyDescent="0.25">
      <c r="A44" s="301">
        <v>1981</v>
      </c>
      <c r="B44" s="302">
        <v>3156925</v>
      </c>
      <c r="C44" s="303"/>
      <c r="D44" s="302">
        <v>-15946</v>
      </c>
      <c r="E44" s="303"/>
      <c r="F44" s="302">
        <v>8184540</v>
      </c>
      <c r="G44" s="303"/>
      <c r="H44" s="302">
        <v>8264938</v>
      </c>
      <c r="I44" s="304" t="s">
        <v>476</v>
      </c>
      <c r="J44" s="302">
        <v>19590456</v>
      </c>
      <c r="K44" s="304" t="s">
        <v>476</v>
      </c>
      <c r="L44" s="302">
        <v>33043</v>
      </c>
      <c r="M44" s="303"/>
      <c r="N44" s="305" t="s">
        <v>207</v>
      </c>
      <c r="O44" s="305" t="s">
        <v>207</v>
      </c>
      <c r="P44" s="302">
        <v>1694665</v>
      </c>
      <c r="Q44" s="303"/>
      <c r="R44" s="302">
        <v>1727708</v>
      </c>
      <c r="S44" s="303"/>
      <c r="T44" s="302">
        <v>21318164</v>
      </c>
      <c r="U44" s="304" t="s">
        <v>476</v>
      </c>
      <c r="V44" s="302">
        <v>2817437</v>
      </c>
      <c r="W44" s="303"/>
      <c r="X44" s="302">
        <v>6575961</v>
      </c>
      <c r="Y44" s="304" t="s">
        <v>476</v>
      </c>
      <c r="Z44" s="302">
        <v>30711562</v>
      </c>
      <c r="AA44" s="304" t="s">
        <v>476</v>
      </c>
    </row>
    <row r="45" spans="1:27" x14ac:dyDescent="0.25">
      <c r="A45" s="296">
        <v>1982</v>
      </c>
      <c r="B45" s="297">
        <v>2551983</v>
      </c>
      <c r="C45" s="298"/>
      <c r="D45" s="297">
        <v>-21650</v>
      </c>
      <c r="E45" s="298"/>
      <c r="F45" s="297">
        <v>7067856</v>
      </c>
      <c r="G45" s="298"/>
      <c r="H45" s="297">
        <v>7771903</v>
      </c>
      <c r="I45" s="299" t="s">
        <v>476</v>
      </c>
      <c r="J45" s="297">
        <v>17370091</v>
      </c>
      <c r="K45" s="299" t="s">
        <v>476</v>
      </c>
      <c r="L45" s="297">
        <v>33046</v>
      </c>
      <c r="M45" s="298"/>
      <c r="N45" s="300" t="s">
        <v>207</v>
      </c>
      <c r="O45" s="300" t="s">
        <v>207</v>
      </c>
      <c r="P45" s="297">
        <v>1649682</v>
      </c>
      <c r="Q45" s="298"/>
      <c r="R45" s="297">
        <v>1682729</v>
      </c>
      <c r="S45" s="298"/>
      <c r="T45" s="297">
        <v>19052820</v>
      </c>
      <c r="U45" s="299" t="s">
        <v>476</v>
      </c>
      <c r="V45" s="297">
        <v>2541766</v>
      </c>
      <c r="W45" s="298"/>
      <c r="X45" s="297">
        <v>6019913</v>
      </c>
      <c r="Y45" s="299" t="s">
        <v>476</v>
      </c>
      <c r="Z45" s="297">
        <v>27614499</v>
      </c>
      <c r="AA45" s="299" t="s">
        <v>476</v>
      </c>
    </row>
    <row r="46" spans="1:27" x14ac:dyDescent="0.25">
      <c r="A46" s="296">
        <v>1983</v>
      </c>
      <c r="B46" s="297">
        <v>2489563</v>
      </c>
      <c r="C46" s="298"/>
      <c r="D46" s="297">
        <v>-15624</v>
      </c>
      <c r="E46" s="298"/>
      <c r="F46" s="297">
        <v>6776273</v>
      </c>
      <c r="G46" s="298"/>
      <c r="H46" s="297">
        <v>7390009</v>
      </c>
      <c r="I46" s="299" t="s">
        <v>476</v>
      </c>
      <c r="J46" s="297">
        <v>16640221</v>
      </c>
      <c r="K46" s="299" t="s">
        <v>476</v>
      </c>
      <c r="L46" s="297">
        <v>33255</v>
      </c>
      <c r="M46" s="298"/>
      <c r="N46" s="300" t="s">
        <v>207</v>
      </c>
      <c r="O46" s="300" t="s">
        <v>207</v>
      </c>
      <c r="P46" s="297">
        <v>1874435</v>
      </c>
      <c r="Q46" s="298"/>
      <c r="R46" s="297">
        <v>1907690</v>
      </c>
      <c r="S46" s="298"/>
      <c r="T46" s="297">
        <v>18547911</v>
      </c>
      <c r="U46" s="299" t="s">
        <v>476</v>
      </c>
      <c r="V46" s="297">
        <v>2647710</v>
      </c>
      <c r="W46" s="298"/>
      <c r="X46" s="297">
        <v>6232151</v>
      </c>
      <c r="Y46" s="299" t="s">
        <v>476</v>
      </c>
      <c r="Z46" s="297">
        <v>27427771</v>
      </c>
      <c r="AA46" s="299" t="s">
        <v>476</v>
      </c>
    </row>
    <row r="47" spans="1:27" x14ac:dyDescent="0.25">
      <c r="A47" s="301">
        <v>1984</v>
      </c>
      <c r="B47" s="302">
        <v>2842174</v>
      </c>
      <c r="C47" s="303"/>
      <c r="D47" s="302">
        <v>-11482</v>
      </c>
      <c r="E47" s="303"/>
      <c r="F47" s="302">
        <v>7404995</v>
      </c>
      <c r="G47" s="303"/>
      <c r="H47" s="302">
        <v>7986687</v>
      </c>
      <c r="I47" s="304" t="s">
        <v>476</v>
      </c>
      <c r="J47" s="302">
        <v>18222374</v>
      </c>
      <c r="K47" s="304" t="s">
        <v>476</v>
      </c>
      <c r="L47" s="302">
        <v>33002</v>
      </c>
      <c r="M47" s="303"/>
      <c r="N47" s="305" t="s">
        <v>207</v>
      </c>
      <c r="O47" s="305" t="s">
        <v>207</v>
      </c>
      <c r="P47" s="302">
        <v>1918254</v>
      </c>
      <c r="Q47" s="303"/>
      <c r="R47" s="302">
        <v>1951256</v>
      </c>
      <c r="S47" s="303"/>
      <c r="T47" s="302">
        <v>20173630</v>
      </c>
      <c r="U47" s="304" t="s">
        <v>476</v>
      </c>
      <c r="V47" s="302">
        <v>2858697</v>
      </c>
      <c r="W47" s="303"/>
      <c r="X47" s="302">
        <v>6537566</v>
      </c>
      <c r="Y47" s="304" t="s">
        <v>476</v>
      </c>
      <c r="Z47" s="302">
        <v>29569892</v>
      </c>
      <c r="AA47" s="304" t="s">
        <v>476</v>
      </c>
    </row>
    <row r="48" spans="1:27" x14ac:dyDescent="0.25">
      <c r="A48" s="296">
        <v>1985</v>
      </c>
      <c r="B48" s="297">
        <v>2759927</v>
      </c>
      <c r="C48" s="298"/>
      <c r="D48" s="297">
        <v>-13491</v>
      </c>
      <c r="E48" s="298"/>
      <c r="F48" s="297">
        <v>7031597</v>
      </c>
      <c r="G48" s="298"/>
      <c r="H48" s="297">
        <v>7714121</v>
      </c>
      <c r="I48" s="299" t="s">
        <v>476</v>
      </c>
      <c r="J48" s="297">
        <v>17492153</v>
      </c>
      <c r="K48" s="299" t="s">
        <v>476</v>
      </c>
      <c r="L48" s="297">
        <v>33024</v>
      </c>
      <c r="M48" s="298"/>
      <c r="N48" s="300" t="s">
        <v>207</v>
      </c>
      <c r="O48" s="300" t="s">
        <v>207</v>
      </c>
      <c r="P48" s="297">
        <v>1917674</v>
      </c>
      <c r="Q48" s="298"/>
      <c r="R48" s="297">
        <v>1950698</v>
      </c>
      <c r="S48" s="298"/>
      <c r="T48" s="297">
        <v>19442851</v>
      </c>
      <c r="U48" s="299" t="s">
        <v>476</v>
      </c>
      <c r="V48" s="297">
        <v>2855066</v>
      </c>
      <c r="W48" s="298"/>
      <c r="X48" s="297">
        <v>6517893</v>
      </c>
      <c r="Y48" s="299" t="s">
        <v>476</v>
      </c>
      <c r="Z48" s="297">
        <v>28815810</v>
      </c>
      <c r="AA48" s="299" t="s">
        <v>476</v>
      </c>
    </row>
    <row r="49" spans="1:27" x14ac:dyDescent="0.25">
      <c r="A49" s="296">
        <v>1986</v>
      </c>
      <c r="B49" s="297">
        <v>2640504</v>
      </c>
      <c r="C49" s="298"/>
      <c r="D49" s="297">
        <v>-16740</v>
      </c>
      <c r="E49" s="298"/>
      <c r="F49" s="297">
        <v>6646262</v>
      </c>
      <c r="G49" s="298"/>
      <c r="H49" s="297">
        <v>7860013</v>
      </c>
      <c r="I49" s="299" t="s">
        <v>476</v>
      </c>
      <c r="J49" s="297">
        <v>17130039</v>
      </c>
      <c r="K49" s="299" t="s">
        <v>476</v>
      </c>
      <c r="L49" s="297">
        <v>33021</v>
      </c>
      <c r="M49" s="298"/>
      <c r="N49" s="300" t="s">
        <v>207</v>
      </c>
      <c r="O49" s="300" t="s">
        <v>207</v>
      </c>
      <c r="P49" s="297">
        <v>1914901</v>
      </c>
      <c r="Q49" s="299" t="s">
        <v>476</v>
      </c>
      <c r="R49" s="297">
        <v>1947923</v>
      </c>
      <c r="S49" s="298"/>
      <c r="T49" s="297">
        <v>19077962</v>
      </c>
      <c r="U49" s="299" t="s">
        <v>476</v>
      </c>
      <c r="V49" s="297">
        <v>2833770</v>
      </c>
      <c r="W49" s="298"/>
      <c r="X49" s="297">
        <v>6361836</v>
      </c>
      <c r="Y49" s="299" t="s">
        <v>476</v>
      </c>
      <c r="Z49" s="297">
        <v>28273568</v>
      </c>
      <c r="AA49" s="299" t="s">
        <v>476</v>
      </c>
    </row>
    <row r="50" spans="1:27" x14ac:dyDescent="0.25">
      <c r="A50" s="301">
        <v>1987</v>
      </c>
      <c r="B50" s="302">
        <v>2672911</v>
      </c>
      <c r="C50" s="303"/>
      <c r="D50" s="302">
        <v>8630</v>
      </c>
      <c r="E50" s="303"/>
      <c r="F50" s="302">
        <v>7282837</v>
      </c>
      <c r="G50" s="303"/>
      <c r="H50" s="302">
        <v>8041937</v>
      </c>
      <c r="I50" s="304" t="s">
        <v>476</v>
      </c>
      <c r="J50" s="302">
        <v>18006315</v>
      </c>
      <c r="K50" s="304" t="s">
        <v>476</v>
      </c>
      <c r="L50" s="302">
        <v>32936</v>
      </c>
      <c r="M50" s="303"/>
      <c r="N50" s="305" t="s">
        <v>207</v>
      </c>
      <c r="O50" s="305" t="s">
        <v>207</v>
      </c>
      <c r="P50" s="302">
        <v>1913881</v>
      </c>
      <c r="Q50" s="304" t="s">
        <v>476</v>
      </c>
      <c r="R50" s="302">
        <v>1946817</v>
      </c>
      <c r="S50" s="304" t="s">
        <v>476</v>
      </c>
      <c r="T50" s="302">
        <v>19953132</v>
      </c>
      <c r="U50" s="304" t="s">
        <v>476</v>
      </c>
      <c r="V50" s="302">
        <v>2928291</v>
      </c>
      <c r="W50" s="303"/>
      <c r="X50" s="302">
        <v>6497463</v>
      </c>
      <c r="Y50" s="304" t="s">
        <v>476</v>
      </c>
      <c r="Z50" s="302">
        <v>29378886</v>
      </c>
      <c r="AA50" s="304" t="s">
        <v>476</v>
      </c>
    </row>
    <row r="51" spans="1:27" x14ac:dyDescent="0.25">
      <c r="A51" s="296">
        <v>1988</v>
      </c>
      <c r="B51" s="297">
        <v>2827555</v>
      </c>
      <c r="C51" s="298"/>
      <c r="D51" s="297">
        <v>39556</v>
      </c>
      <c r="E51" s="298"/>
      <c r="F51" s="297">
        <v>7655459</v>
      </c>
      <c r="G51" s="298"/>
      <c r="H51" s="297">
        <v>8317485</v>
      </c>
      <c r="I51" s="299" t="s">
        <v>476</v>
      </c>
      <c r="J51" s="297">
        <v>18840055</v>
      </c>
      <c r="K51" s="299" t="s">
        <v>476</v>
      </c>
      <c r="L51" s="297">
        <v>32635</v>
      </c>
      <c r="M51" s="298"/>
      <c r="N51" s="300" t="s">
        <v>207</v>
      </c>
      <c r="O51" s="300" t="s">
        <v>207</v>
      </c>
      <c r="P51" s="297">
        <v>1989102</v>
      </c>
      <c r="Q51" s="299" t="s">
        <v>476</v>
      </c>
      <c r="R51" s="297">
        <v>2021738</v>
      </c>
      <c r="S51" s="298"/>
      <c r="T51" s="297">
        <v>20861792</v>
      </c>
      <c r="U51" s="299" t="s">
        <v>476</v>
      </c>
      <c r="V51" s="297">
        <v>3058852</v>
      </c>
      <c r="W51" s="298"/>
      <c r="X51" s="297">
        <v>6756742</v>
      </c>
      <c r="Y51" s="299" t="s">
        <v>476</v>
      </c>
      <c r="Z51" s="297">
        <v>30677386</v>
      </c>
      <c r="AA51" s="299" t="s">
        <v>476</v>
      </c>
    </row>
    <row r="52" spans="1:27" x14ac:dyDescent="0.25">
      <c r="A52" s="296">
        <v>1989</v>
      </c>
      <c r="B52" s="297">
        <v>2787002</v>
      </c>
      <c r="C52" s="298"/>
      <c r="D52" s="297">
        <v>30405</v>
      </c>
      <c r="E52" s="298"/>
      <c r="F52" s="297">
        <v>8087553</v>
      </c>
      <c r="G52" s="298"/>
      <c r="H52" s="297">
        <v>8097977</v>
      </c>
      <c r="I52" s="299" t="s">
        <v>476</v>
      </c>
      <c r="J52" s="297">
        <v>19002936</v>
      </c>
      <c r="K52" s="299" t="s">
        <v>476</v>
      </c>
      <c r="L52" s="297">
        <v>28396</v>
      </c>
      <c r="M52" s="298"/>
      <c r="N52" s="297">
        <v>1800</v>
      </c>
      <c r="O52" s="306" t="s">
        <v>882</v>
      </c>
      <c r="P52" s="297">
        <v>1840751</v>
      </c>
      <c r="Q52" s="299" t="s">
        <v>476</v>
      </c>
      <c r="R52" s="297">
        <v>1870947</v>
      </c>
      <c r="S52" s="299" t="s">
        <v>476</v>
      </c>
      <c r="T52" s="297">
        <v>20873883</v>
      </c>
      <c r="U52" s="299" t="s">
        <v>476</v>
      </c>
      <c r="V52" s="297">
        <v>3158347</v>
      </c>
      <c r="W52" s="298"/>
      <c r="X52" s="297">
        <v>7287656</v>
      </c>
      <c r="Y52" s="299" t="s">
        <v>476</v>
      </c>
      <c r="Z52" s="297">
        <v>31319887</v>
      </c>
      <c r="AA52" s="299" t="s">
        <v>476</v>
      </c>
    </row>
    <row r="53" spans="1:27" x14ac:dyDescent="0.25">
      <c r="A53" s="301">
        <v>1990</v>
      </c>
      <c r="B53" s="302">
        <v>2756008</v>
      </c>
      <c r="C53" s="303"/>
      <c r="D53" s="302">
        <v>4786</v>
      </c>
      <c r="E53" s="303"/>
      <c r="F53" s="302">
        <v>8451066</v>
      </c>
      <c r="G53" s="303"/>
      <c r="H53" s="302">
        <v>8251147</v>
      </c>
      <c r="I53" s="304" t="s">
        <v>476</v>
      </c>
      <c r="J53" s="302">
        <v>19463009</v>
      </c>
      <c r="K53" s="304" t="s">
        <v>476</v>
      </c>
      <c r="L53" s="302">
        <v>30947</v>
      </c>
      <c r="M53" s="303"/>
      <c r="N53" s="302">
        <v>1900</v>
      </c>
      <c r="O53" s="306" t="s">
        <v>882</v>
      </c>
      <c r="P53" s="302">
        <v>1684186</v>
      </c>
      <c r="Q53" s="304" t="s">
        <v>476</v>
      </c>
      <c r="R53" s="302">
        <v>1717033</v>
      </c>
      <c r="S53" s="304" t="s">
        <v>476</v>
      </c>
      <c r="T53" s="302">
        <v>21180042</v>
      </c>
      <c r="U53" s="304" t="s">
        <v>476</v>
      </c>
      <c r="V53" s="302">
        <v>3226120</v>
      </c>
      <c r="W53" s="303"/>
      <c r="X53" s="302">
        <v>7403614</v>
      </c>
      <c r="Y53" s="304" t="s">
        <v>476</v>
      </c>
      <c r="Z53" s="302">
        <v>31809775</v>
      </c>
      <c r="AA53" s="304" t="s">
        <v>476</v>
      </c>
    </row>
    <row r="54" spans="1:27" x14ac:dyDescent="0.25">
      <c r="A54" s="296">
        <v>1991</v>
      </c>
      <c r="B54" s="297">
        <v>2600840</v>
      </c>
      <c r="C54" s="298"/>
      <c r="D54" s="297">
        <v>9697</v>
      </c>
      <c r="E54" s="298"/>
      <c r="F54" s="297">
        <v>8572317</v>
      </c>
      <c r="G54" s="298"/>
      <c r="H54" s="297">
        <v>7957831</v>
      </c>
      <c r="I54" s="299" t="s">
        <v>476</v>
      </c>
      <c r="J54" s="297">
        <v>19140684</v>
      </c>
      <c r="K54" s="299" t="s">
        <v>476</v>
      </c>
      <c r="L54" s="297">
        <v>29675</v>
      </c>
      <c r="M54" s="298"/>
      <c r="N54" s="297">
        <v>2100</v>
      </c>
      <c r="O54" s="306" t="s">
        <v>882</v>
      </c>
      <c r="P54" s="297">
        <v>1651985</v>
      </c>
      <c r="Q54" s="298"/>
      <c r="R54" s="297">
        <v>1683760</v>
      </c>
      <c r="S54" s="298"/>
      <c r="T54" s="297">
        <v>20824444</v>
      </c>
      <c r="U54" s="299" t="s">
        <v>476</v>
      </c>
      <c r="V54" s="297">
        <v>3229743</v>
      </c>
      <c r="W54" s="298"/>
      <c r="X54" s="297">
        <v>7345119</v>
      </c>
      <c r="Y54" s="299" t="s">
        <v>476</v>
      </c>
      <c r="Z54" s="297">
        <v>31399305</v>
      </c>
      <c r="AA54" s="299" t="s">
        <v>476</v>
      </c>
    </row>
    <row r="55" spans="1:27" x14ac:dyDescent="0.25">
      <c r="A55" s="296">
        <v>1992</v>
      </c>
      <c r="B55" s="297">
        <v>2514821</v>
      </c>
      <c r="C55" s="298"/>
      <c r="D55" s="297">
        <v>34621</v>
      </c>
      <c r="E55" s="298"/>
      <c r="F55" s="297">
        <v>8917798</v>
      </c>
      <c r="G55" s="298"/>
      <c r="H55" s="297">
        <v>8551838</v>
      </c>
      <c r="I55" s="299" t="s">
        <v>476</v>
      </c>
      <c r="J55" s="297">
        <v>20019078</v>
      </c>
      <c r="K55" s="299" t="s">
        <v>476</v>
      </c>
      <c r="L55" s="297">
        <v>30508</v>
      </c>
      <c r="M55" s="298"/>
      <c r="N55" s="297">
        <v>2200</v>
      </c>
      <c r="O55" s="306" t="s">
        <v>882</v>
      </c>
      <c r="P55" s="297">
        <v>1704533</v>
      </c>
      <c r="Q55" s="299" t="s">
        <v>476</v>
      </c>
      <c r="R55" s="297">
        <v>1737241</v>
      </c>
      <c r="S55" s="299" t="s">
        <v>476</v>
      </c>
      <c r="T55" s="297">
        <v>21756319</v>
      </c>
      <c r="U55" s="299" t="s">
        <v>476</v>
      </c>
      <c r="V55" s="297">
        <v>3318900</v>
      </c>
      <c r="W55" s="298"/>
      <c r="X55" s="297">
        <v>7495614</v>
      </c>
      <c r="Y55" s="299" t="s">
        <v>476</v>
      </c>
      <c r="Z55" s="297">
        <v>32570834</v>
      </c>
      <c r="AA55" s="299" t="s">
        <v>476</v>
      </c>
    </row>
    <row r="56" spans="1:27" x14ac:dyDescent="0.25">
      <c r="A56" s="301">
        <v>1993</v>
      </c>
      <c r="B56" s="302">
        <v>2496288</v>
      </c>
      <c r="C56" s="303"/>
      <c r="D56" s="302">
        <v>27106</v>
      </c>
      <c r="E56" s="303"/>
      <c r="F56" s="302">
        <v>9070486</v>
      </c>
      <c r="G56" s="303"/>
      <c r="H56" s="302">
        <v>8386466</v>
      </c>
      <c r="I56" s="304" t="s">
        <v>476</v>
      </c>
      <c r="J56" s="302">
        <v>19980346</v>
      </c>
      <c r="K56" s="304" t="s">
        <v>476</v>
      </c>
      <c r="L56" s="302">
        <v>29593</v>
      </c>
      <c r="M56" s="303"/>
      <c r="N56" s="302">
        <v>2400</v>
      </c>
      <c r="O56" s="306" t="s">
        <v>882</v>
      </c>
      <c r="P56" s="302">
        <v>1740708</v>
      </c>
      <c r="Q56" s="304" t="s">
        <v>476</v>
      </c>
      <c r="R56" s="302">
        <v>1772701</v>
      </c>
      <c r="S56" s="304" t="s">
        <v>476</v>
      </c>
      <c r="T56" s="302">
        <v>21753048</v>
      </c>
      <c r="U56" s="304" t="s">
        <v>476</v>
      </c>
      <c r="V56" s="302">
        <v>3334084</v>
      </c>
      <c r="W56" s="303"/>
      <c r="X56" s="302">
        <v>7541408</v>
      </c>
      <c r="Y56" s="304" t="s">
        <v>476</v>
      </c>
      <c r="Z56" s="302">
        <v>32628541</v>
      </c>
      <c r="AA56" s="304" t="s">
        <v>476</v>
      </c>
    </row>
    <row r="57" spans="1:27" x14ac:dyDescent="0.25">
      <c r="A57" s="296">
        <v>1994</v>
      </c>
      <c r="B57" s="297">
        <v>2509686</v>
      </c>
      <c r="C57" s="298"/>
      <c r="D57" s="297">
        <v>58330</v>
      </c>
      <c r="E57" s="298"/>
      <c r="F57" s="297">
        <v>9126046</v>
      </c>
      <c r="G57" s="298"/>
      <c r="H57" s="297">
        <v>8771237</v>
      </c>
      <c r="I57" s="299" t="s">
        <v>476</v>
      </c>
      <c r="J57" s="297">
        <v>20465298</v>
      </c>
      <c r="K57" s="299" t="s">
        <v>476</v>
      </c>
      <c r="L57" s="297">
        <v>62186</v>
      </c>
      <c r="M57" s="298"/>
      <c r="N57" s="297">
        <v>2800</v>
      </c>
      <c r="O57" s="306" t="s">
        <v>882</v>
      </c>
      <c r="P57" s="297">
        <v>1862383</v>
      </c>
      <c r="Q57" s="299" t="s">
        <v>476</v>
      </c>
      <c r="R57" s="297">
        <v>1927369</v>
      </c>
      <c r="S57" s="299" t="s">
        <v>476</v>
      </c>
      <c r="T57" s="297">
        <v>22392668</v>
      </c>
      <c r="U57" s="299" t="s">
        <v>476</v>
      </c>
      <c r="V57" s="297">
        <v>3439232</v>
      </c>
      <c r="W57" s="298"/>
      <c r="X57" s="297">
        <v>7689308</v>
      </c>
      <c r="Y57" s="299" t="s">
        <v>476</v>
      </c>
      <c r="Z57" s="297">
        <v>33521208</v>
      </c>
      <c r="AA57" s="299" t="s">
        <v>476</v>
      </c>
    </row>
    <row r="58" spans="1:27" x14ac:dyDescent="0.25">
      <c r="A58" s="296">
        <v>1995</v>
      </c>
      <c r="B58" s="297">
        <v>2488267</v>
      </c>
      <c r="C58" s="298"/>
      <c r="D58" s="297">
        <v>61058</v>
      </c>
      <c r="E58" s="298"/>
      <c r="F58" s="297">
        <v>9591824</v>
      </c>
      <c r="G58" s="298"/>
      <c r="H58" s="297">
        <v>8586002</v>
      </c>
      <c r="I58" s="299" t="s">
        <v>476</v>
      </c>
      <c r="J58" s="297">
        <v>20727151</v>
      </c>
      <c r="K58" s="299" t="s">
        <v>476</v>
      </c>
      <c r="L58" s="297">
        <v>54695</v>
      </c>
      <c r="M58" s="298"/>
      <c r="N58" s="297">
        <v>3000</v>
      </c>
      <c r="O58" s="306" t="s">
        <v>882</v>
      </c>
      <c r="P58" s="297">
        <v>1934272</v>
      </c>
      <c r="Q58" s="299" t="s">
        <v>476</v>
      </c>
      <c r="R58" s="297">
        <v>1991967</v>
      </c>
      <c r="S58" s="299" t="s">
        <v>476</v>
      </c>
      <c r="T58" s="297">
        <v>22719118</v>
      </c>
      <c r="U58" s="299" t="s">
        <v>476</v>
      </c>
      <c r="V58" s="297">
        <v>3455310</v>
      </c>
      <c r="W58" s="298"/>
      <c r="X58" s="297">
        <v>7796149</v>
      </c>
      <c r="Y58" s="299" t="s">
        <v>476</v>
      </c>
      <c r="Z58" s="297">
        <v>33970577</v>
      </c>
      <c r="AA58" s="299" t="s">
        <v>476</v>
      </c>
    </row>
    <row r="59" spans="1:27" x14ac:dyDescent="0.25">
      <c r="A59" s="301">
        <v>1996</v>
      </c>
      <c r="B59" s="302">
        <v>2434394</v>
      </c>
      <c r="C59" s="303"/>
      <c r="D59" s="302">
        <v>22816</v>
      </c>
      <c r="E59" s="303"/>
      <c r="F59" s="302">
        <v>9900567</v>
      </c>
      <c r="G59" s="303"/>
      <c r="H59" s="302">
        <v>9019361</v>
      </c>
      <c r="I59" s="304" t="s">
        <v>476</v>
      </c>
      <c r="J59" s="302">
        <v>21377138</v>
      </c>
      <c r="K59" s="304" t="s">
        <v>476</v>
      </c>
      <c r="L59" s="302">
        <v>60773</v>
      </c>
      <c r="M59" s="303"/>
      <c r="N59" s="302">
        <v>2900</v>
      </c>
      <c r="O59" s="306" t="s">
        <v>882</v>
      </c>
      <c r="P59" s="302">
        <v>1969032</v>
      </c>
      <c r="Q59" s="304" t="s">
        <v>476</v>
      </c>
      <c r="R59" s="302">
        <v>2032706</v>
      </c>
      <c r="S59" s="304" t="s">
        <v>476</v>
      </c>
      <c r="T59" s="302">
        <v>23409844</v>
      </c>
      <c r="U59" s="304" t="s">
        <v>476</v>
      </c>
      <c r="V59" s="302">
        <v>3526750</v>
      </c>
      <c r="W59" s="303"/>
      <c r="X59" s="302">
        <v>7967551</v>
      </c>
      <c r="Y59" s="304" t="s">
        <v>476</v>
      </c>
      <c r="Z59" s="302">
        <v>34904146</v>
      </c>
      <c r="AA59" s="304" t="s">
        <v>476</v>
      </c>
    </row>
    <row r="60" spans="1:27" x14ac:dyDescent="0.25">
      <c r="A60" s="296">
        <v>1997</v>
      </c>
      <c r="B60" s="297">
        <v>2395064</v>
      </c>
      <c r="C60" s="298"/>
      <c r="D60" s="297">
        <v>46450</v>
      </c>
      <c r="E60" s="298"/>
      <c r="F60" s="297">
        <v>9932937</v>
      </c>
      <c r="G60" s="298"/>
      <c r="H60" s="297">
        <v>9254573</v>
      </c>
      <c r="I60" s="299" t="s">
        <v>476</v>
      </c>
      <c r="J60" s="297">
        <v>21629024</v>
      </c>
      <c r="K60" s="299" t="s">
        <v>476</v>
      </c>
      <c r="L60" s="297">
        <v>58062</v>
      </c>
      <c r="M60" s="298"/>
      <c r="N60" s="297">
        <v>3100</v>
      </c>
      <c r="O60" s="306" t="s">
        <v>882</v>
      </c>
      <c r="P60" s="297">
        <v>1995998</v>
      </c>
      <c r="Q60" s="299" t="s">
        <v>476</v>
      </c>
      <c r="R60" s="297">
        <v>2057160</v>
      </c>
      <c r="S60" s="299" t="s">
        <v>476</v>
      </c>
      <c r="T60" s="297">
        <v>23686184</v>
      </c>
      <c r="U60" s="299" t="s">
        <v>476</v>
      </c>
      <c r="V60" s="297">
        <v>3542328</v>
      </c>
      <c r="W60" s="298"/>
      <c r="X60" s="297">
        <v>7971793</v>
      </c>
      <c r="Y60" s="299" t="s">
        <v>476</v>
      </c>
      <c r="Z60" s="297">
        <v>35200305</v>
      </c>
      <c r="AA60" s="299" t="s">
        <v>476</v>
      </c>
    </row>
    <row r="61" spans="1:27" x14ac:dyDescent="0.25">
      <c r="A61" s="296">
        <v>1998</v>
      </c>
      <c r="B61" s="297">
        <v>2335259</v>
      </c>
      <c r="C61" s="298"/>
      <c r="D61" s="297">
        <v>67084</v>
      </c>
      <c r="E61" s="298"/>
      <c r="F61" s="297">
        <v>9763364</v>
      </c>
      <c r="G61" s="298"/>
      <c r="H61" s="297">
        <v>9081827</v>
      </c>
      <c r="I61" s="299" t="s">
        <v>476</v>
      </c>
      <c r="J61" s="297">
        <v>21247533</v>
      </c>
      <c r="K61" s="299" t="s">
        <v>476</v>
      </c>
      <c r="L61" s="297">
        <v>54539</v>
      </c>
      <c r="M61" s="298"/>
      <c r="N61" s="297">
        <v>3000</v>
      </c>
      <c r="O61" s="306" t="s">
        <v>882</v>
      </c>
      <c r="P61" s="297">
        <v>1871690</v>
      </c>
      <c r="Q61" s="299" t="s">
        <v>476</v>
      </c>
      <c r="R61" s="297">
        <v>1929230</v>
      </c>
      <c r="S61" s="299" t="s">
        <v>476</v>
      </c>
      <c r="T61" s="297">
        <v>23176763</v>
      </c>
      <c r="U61" s="299" t="s">
        <v>476</v>
      </c>
      <c r="V61" s="297">
        <v>3586705</v>
      </c>
      <c r="W61" s="298"/>
      <c r="X61" s="297">
        <v>8079168</v>
      </c>
      <c r="Y61" s="299" t="s">
        <v>476</v>
      </c>
      <c r="Z61" s="297">
        <v>34842636</v>
      </c>
      <c r="AA61" s="299" t="s">
        <v>476</v>
      </c>
    </row>
    <row r="62" spans="1:27" x14ac:dyDescent="0.25">
      <c r="A62" s="301">
        <v>1999</v>
      </c>
      <c r="B62" s="302">
        <v>2226783</v>
      </c>
      <c r="C62" s="303"/>
      <c r="D62" s="302">
        <v>57685</v>
      </c>
      <c r="E62" s="303"/>
      <c r="F62" s="302">
        <v>9375302</v>
      </c>
      <c r="G62" s="303"/>
      <c r="H62" s="302">
        <v>9356087</v>
      </c>
      <c r="I62" s="304" t="s">
        <v>476</v>
      </c>
      <c r="J62" s="302">
        <v>21015857</v>
      </c>
      <c r="K62" s="304" t="s">
        <v>476</v>
      </c>
      <c r="L62" s="302">
        <v>48658</v>
      </c>
      <c r="M62" s="303"/>
      <c r="N62" s="302">
        <v>4100</v>
      </c>
      <c r="O62" s="306" t="s">
        <v>882</v>
      </c>
      <c r="P62" s="302">
        <v>1881523</v>
      </c>
      <c r="Q62" s="304" t="s">
        <v>476</v>
      </c>
      <c r="R62" s="302">
        <v>1934282</v>
      </c>
      <c r="S62" s="304" t="s">
        <v>476</v>
      </c>
      <c r="T62" s="302">
        <v>22950139</v>
      </c>
      <c r="U62" s="304" t="s">
        <v>476</v>
      </c>
      <c r="V62" s="302">
        <v>3610635</v>
      </c>
      <c r="W62" s="303"/>
      <c r="X62" s="302">
        <v>8203158</v>
      </c>
      <c r="Y62" s="304" t="s">
        <v>476</v>
      </c>
      <c r="Z62" s="302">
        <v>34763932</v>
      </c>
      <c r="AA62" s="304" t="s">
        <v>476</v>
      </c>
    </row>
    <row r="63" spans="1:27" x14ac:dyDescent="0.25">
      <c r="A63" s="296">
        <v>2000</v>
      </c>
      <c r="B63" s="297">
        <v>2256498</v>
      </c>
      <c r="C63" s="298"/>
      <c r="D63" s="297">
        <v>65348</v>
      </c>
      <c r="E63" s="298"/>
      <c r="F63" s="297">
        <v>9499885</v>
      </c>
      <c r="G63" s="298"/>
      <c r="H63" s="297">
        <v>9074565</v>
      </c>
      <c r="I63" s="299" t="s">
        <v>476</v>
      </c>
      <c r="J63" s="297">
        <v>20896297</v>
      </c>
      <c r="K63" s="299" t="s">
        <v>476</v>
      </c>
      <c r="L63" s="297">
        <v>42183</v>
      </c>
      <c r="M63" s="298"/>
      <c r="N63" s="297">
        <v>4400</v>
      </c>
      <c r="O63" s="306" t="s">
        <v>882</v>
      </c>
      <c r="P63" s="297">
        <v>1881485</v>
      </c>
      <c r="Q63" s="299" t="s">
        <v>476</v>
      </c>
      <c r="R63" s="297">
        <v>1928068</v>
      </c>
      <c r="S63" s="298"/>
      <c r="T63" s="297">
        <v>22824365</v>
      </c>
      <c r="U63" s="299" t="s">
        <v>476</v>
      </c>
      <c r="V63" s="297">
        <v>3631185</v>
      </c>
      <c r="W63" s="298"/>
      <c r="X63" s="297">
        <v>8208094</v>
      </c>
      <c r="Y63" s="299" t="s">
        <v>476</v>
      </c>
      <c r="Z63" s="297">
        <v>34663643</v>
      </c>
      <c r="AA63" s="299" t="s">
        <v>476</v>
      </c>
    </row>
    <row r="64" spans="1:27" x14ac:dyDescent="0.25">
      <c r="A64" s="296">
        <v>2001</v>
      </c>
      <c r="B64" s="297">
        <v>2191638</v>
      </c>
      <c r="C64" s="298"/>
      <c r="D64" s="297">
        <v>29260</v>
      </c>
      <c r="E64" s="299" t="s">
        <v>476</v>
      </c>
      <c r="F64" s="297">
        <v>8676343</v>
      </c>
      <c r="G64" s="298"/>
      <c r="H64" s="297">
        <v>9177924</v>
      </c>
      <c r="I64" s="299" t="s">
        <v>476</v>
      </c>
      <c r="J64" s="297">
        <v>20075165</v>
      </c>
      <c r="K64" s="299" t="s">
        <v>476</v>
      </c>
      <c r="L64" s="297">
        <v>32500</v>
      </c>
      <c r="M64" s="298"/>
      <c r="N64" s="297">
        <v>4760</v>
      </c>
      <c r="O64" s="306" t="s">
        <v>882</v>
      </c>
      <c r="P64" s="297">
        <v>1681426</v>
      </c>
      <c r="Q64" s="299" t="s">
        <v>476</v>
      </c>
      <c r="R64" s="297">
        <v>1718686</v>
      </c>
      <c r="S64" s="299" t="s">
        <v>476</v>
      </c>
      <c r="T64" s="297">
        <v>21793850</v>
      </c>
      <c r="U64" s="299" t="s">
        <v>476</v>
      </c>
      <c r="V64" s="297">
        <v>3400431</v>
      </c>
      <c r="W64" s="298"/>
      <c r="X64" s="297">
        <v>7525956</v>
      </c>
      <c r="Y64" s="299" t="s">
        <v>476</v>
      </c>
      <c r="Z64" s="297">
        <v>32720237</v>
      </c>
      <c r="AA64" s="299" t="s">
        <v>476</v>
      </c>
    </row>
    <row r="65" spans="1:27" x14ac:dyDescent="0.25">
      <c r="A65" s="301">
        <v>2002</v>
      </c>
      <c r="B65" s="302">
        <v>2019358</v>
      </c>
      <c r="C65" s="303"/>
      <c r="D65" s="302">
        <v>60758</v>
      </c>
      <c r="E65" s="304" t="s">
        <v>476</v>
      </c>
      <c r="F65" s="302">
        <v>8845493</v>
      </c>
      <c r="G65" s="303"/>
      <c r="H65" s="302">
        <v>9167688</v>
      </c>
      <c r="I65" s="304" t="s">
        <v>476</v>
      </c>
      <c r="J65" s="302">
        <v>20093297</v>
      </c>
      <c r="K65" s="304" t="s">
        <v>476</v>
      </c>
      <c r="L65" s="302">
        <v>38908</v>
      </c>
      <c r="M65" s="303"/>
      <c r="N65" s="302">
        <v>4787</v>
      </c>
      <c r="O65" s="306" t="s">
        <v>882</v>
      </c>
      <c r="P65" s="302">
        <v>1675979</v>
      </c>
      <c r="Q65" s="304" t="s">
        <v>476</v>
      </c>
      <c r="R65" s="302">
        <v>1719674</v>
      </c>
      <c r="S65" s="304" t="s">
        <v>476</v>
      </c>
      <c r="T65" s="302">
        <v>21812971</v>
      </c>
      <c r="U65" s="304" t="s">
        <v>476</v>
      </c>
      <c r="V65" s="302">
        <v>3378691</v>
      </c>
      <c r="W65" s="303"/>
      <c r="X65" s="302">
        <v>7484245</v>
      </c>
      <c r="Y65" s="304" t="s">
        <v>476</v>
      </c>
      <c r="Z65" s="302">
        <v>32675906</v>
      </c>
      <c r="AA65" s="304" t="s">
        <v>476</v>
      </c>
    </row>
    <row r="66" spans="1:27" x14ac:dyDescent="0.25">
      <c r="A66" s="296">
        <v>2003</v>
      </c>
      <c r="B66" s="297">
        <v>2041412</v>
      </c>
      <c r="C66" s="298"/>
      <c r="D66" s="297">
        <v>50515</v>
      </c>
      <c r="E66" s="299" t="s">
        <v>476</v>
      </c>
      <c r="F66" s="297">
        <v>8488339</v>
      </c>
      <c r="G66" s="298"/>
      <c r="H66" s="297">
        <v>9197118</v>
      </c>
      <c r="I66" s="299" t="s">
        <v>476</v>
      </c>
      <c r="J66" s="297">
        <v>19777383</v>
      </c>
      <c r="K66" s="299" t="s">
        <v>476</v>
      </c>
      <c r="L66" s="297">
        <v>43242</v>
      </c>
      <c r="M66" s="298"/>
      <c r="N66" s="297">
        <v>3400</v>
      </c>
      <c r="O66" s="306" t="s">
        <v>882</v>
      </c>
      <c r="P66" s="297">
        <v>1678863</v>
      </c>
      <c r="Q66" s="299" t="s">
        <v>476</v>
      </c>
      <c r="R66" s="297">
        <v>1725505</v>
      </c>
      <c r="S66" s="299" t="s">
        <v>476</v>
      </c>
      <c r="T66" s="297">
        <v>21502888</v>
      </c>
      <c r="U66" s="299" t="s">
        <v>476</v>
      </c>
      <c r="V66" s="297">
        <v>3454218</v>
      </c>
      <c r="W66" s="298"/>
      <c r="X66" s="297">
        <v>7575004</v>
      </c>
      <c r="Y66" s="299" t="s">
        <v>476</v>
      </c>
      <c r="Z66" s="297">
        <v>32532110</v>
      </c>
      <c r="AA66" s="299" t="s">
        <v>476</v>
      </c>
    </row>
    <row r="67" spans="1:27" x14ac:dyDescent="0.25">
      <c r="A67" s="296">
        <v>2004</v>
      </c>
      <c r="B67" s="297">
        <v>2046877</v>
      </c>
      <c r="C67" s="298"/>
      <c r="D67" s="297">
        <v>137762</v>
      </c>
      <c r="E67" s="299" t="s">
        <v>476</v>
      </c>
      <c r="F67" s="297">
        <v>8535934</v>
      </c>
      <c r="G67" s="298"/>
      <c r="H67" s="297">
        <v>9824669</v>
      </c>
      <c r="I67" s="299" t="s">
        <v>476</v>
      </c>
      <c r="J67" s="297">
        <v>20545242</v>
      </c>
      <c r="K67" s="299" t="s">
        <v>476</v>
      </c>
      <c r="L67" s="297">
        <v>32556</v>
      </c>
      <c r="M67" s="298"/>
      <c r="N67" s="297">
        <v>3800</v>
      </c>
      <c r="O67" s="306" t="s">
        <v>882</v>
      </c>
      <c r="P67" s="297">
        <v>1816561</v>
      </c>
      <c r="Q67" s="299" t="s">
        <v>476</v>
      </c>
      <c r="R67" s="297">
        <v>1852917</v>
      </c>
      <c r="S67" s="299" t="s">
        <v>476</v>
      </c>
      <c r="T67" s="297">
        <v>22398159</v>
      </c>
      <c r="U67" s="299" t="s">
        <v>476</v>
      </c>
      <c r="V67" s="297">
        <v>3472903</v>
      </c>
      <c r="W67" s="298"/>
      <c r="X67" s="297">
        <v>7634820</v>
      </c>
      <c r="Y67" s="299" t="s">
        <v>476</v>
      </c>
      <c r="Z67" s="297">
        <v>33505882</v>
      </c>
      <c r="AA67" s="299" t="s">
        <v>476</v>
      </c>
    </row>
    <row r="68" spans="1:27" x14ac:dyDescent="0.25">
      <c r="A68" s="301">
        <v>2005</v>
      </c>
      <c r="B68" s="302">
        <v>1954042</v>
      </c>
      <c r="C68" s="303"/>
      <c r="D68" s="302">
        <v>44191</v>
      </c>
      <c r="E68" s="304" t="s">
        <v>476</v>
      </c>
      <c r="F68" s="302">
        <v>7903408</v>
      </c>
      <c r="G68" s="303"/>
      <c r="H68" s="302">
        <v>9632513</v>
      </c>
      <c r="I68" s="304" t="s">
        <v>476</v>
      </c>
      <c r="J68" s="302">
        <v>19534154</v>
      </c>
      <c r="K68" s="304" t="s">
        <v>476</v>
      </c>
      <c r="L68" s="302">
        <v>31951</v>
      </c>
      <c r="M68" s="303"/>
      <c r="N68" s="302">
        <v>4300</v>
      </c>
      <c r="O68" s="306" t="s">
        <v>882</v>
      </c>
      <c r="P68" s="302">
        <v>1836920</v>
      </c>
      <c r="Q68" s="304" t="s">
        <v>476</v>
      </c>
      <c r="R68" s="302">
        <v>1873172</v>
      </c>
      <c r="S68" s="304" t="s">
        <v>476</v>
      </c>
      <c r="T68" s="302">
        <v>21407326</v>
      </c>
      <c r="U68" s="304" t="s">
        <v>476</v>
      </c>
      <c r="V68" s="302">
        <v>3477360</v>
      </c>
      <c r="W68" s="303"/>
      <c r="X68" s="302">
        <v>7557232</v>
      </c>
      <c r="Y68" s="304" t="s">
        <v>476</v>
      </c>
      <c r="Z68" s="302">
        <v>32441918</v>
      </c>
      <c r="AA68" s="304" t="s">
        <v>476</v>
      </c>
    </row>
    <row r="69" spans="1:27" x14ac:dyDescent="0.25">
      <c r="A69" s="296">
        <v>2006</v>
      </c>
      <c r="B69" s="297">
        <v>1914466</v>
      </c>
      <c r="C69" s="298"/>
      <c r="D69" s="297">
        <v>60787</v>
      </c>
      <c r="E69" s="299" t="s">
        <v>476</v>
      </c>
      <c r="F69" s="297">
        <v>7846224</v>
      </c>
      <c r="G69" s="298"/>
      <c r="H69" s="297">
        <v>9769914</v>
      </c>
      <c r="I69" s="299" t="s">
        <v>476</v>
      </c>
      <c r="J69" s="297">
        <v>19591390</v>
      </c>
      <c r="K69" s="299" t="s">
        <v>476</v>
      </c>
      <c r="L69" s="297">
        <v>28756</v>
      </c>
      <c r="M69" s="298"/>
      <c r="N69" s="297">
        <v>4400</v>
      </c>
      <c r="O69" s="306" t="s">
        <v>882</v>
      </c>
      <c r="P69" s="297">
        <v>1896628</v>
      </c>
      <c r="Q69" s="299" t="s">
        <v>476</v>
      </c>
      <c r="R69" s="297">
        <v>1929784</v>
      </c>
      <c r="S69" s="299" t="s">
        <v>476</v>
      </c>
      <c r="T69" s="297">
        <v>21521174</v>
      </c>
      <c r="U69" s="299" t="s">
        <v>476</v>
      </c>
      <c r="V69" s="297">
        <v>3450547</v>
      </c>
      <c r="W69" s="298"/>
      <c r="X69" s="297">
        <v>7414513</v>
      </c>
      <c r="Y69" s="299" t="s">
        <v>476</v>
      </c>
      <c r="Z69" s="297">
        <v>32386234</v>
      </c>
      <c r="AA69" s="299" t="s">
        <v>476</v>
      </c>
    </row>
    <row r="70" spans="1:27" x14ac:dyDescent="0.25">
      <c r="A70" s="296">
        <v>2007</v>
      </c>
      <c r="B70" s="297">
        <v>1864612</v>
      </c>
      <c r="C70" s="298"/>
      <c r="D70" s="297">
        <v>25191</v>
      </c>
      <c r="E70" s="299" t="s">
        <v>476</v>
      </c>
      <c r="F70" s="297">
        <v>8090315</v>
      </c>
      <c r="G70" s="298"/>
      <c r="H70" s="297">
        <v>9450597</v>
      </c>
      <c r="I70" s="299" t="s">
        <v>476</v>
      </c>
      <c r="J70" s="297">
        <v>19430715</v>
      </c>
      <c r="K70" s="299" t="s">
        <v>476</v>
      </c>
      <c r="L70" s="297">
        <v>15715</v>
      </c>
      <c r="M70" s="298"/>
      <c r="N70" s="297">
        <v>4700</v>
      </c>
      <c r="O70" s="306" t="s">
        <v>882</v>
      </c>
      <c r="P70" s="297">
        <v>1943982</v>
      </c>
      <c r="Q70" s="299" t="s">
        <v>476</v>
      </c>
      <c r="R70" s="297">
        <v>1964397</v>
      </c>
      <c r="S70" s="299" t="s">
        <v>476</v>
      </c>
      <c r="T70" s="297">
        <v>21395112</v>
      </c>
      <c r="U70" s="299" t="s">
        <v>476</v>
      </c>
      <c r="V70" s="297">
        <v>3506963</v>
      </c>
      <c r="W70" s="298"/>
      <c r="X70" s="297">
        <v>7517010</v>
      </c>
      <c r="Y70" s="299" t="s">
        <v>476</v>
      </c>
      <c r="Z70" s="297">
        <v>32419085</v>
      </c>
      <c r="AA70" s="299" t="s">
        <v>476</v>
      </c>
    </row>
    <row r="71" spans="1:27" x14ac:dyDescent="0.25">
      <c r="A71" s="301">
        <v>2008</v>
      </c>
      <c r="B71" s="302">
        <v>1795585</v>
      </c>
      <c r="C71" s="303"/>
      <c r="D71" s="302">
        <v>40772</v>
      </c>
      <c r="E71" s="304" t="s">
        <v>476</v>
      </c>
      <c r="F71" s="302">
        <v>8074231</v>
      </c>
      <c r="G71" s="304" t="s">
        <v>476</v>
      </c>
      <c r="H71" s="302">
        <v>8511175</v>
      </c>
      <c r="I71" s="304" t="s">
        <v>476</v>
      </c>
      <c r="J71" s="302">
        <v>18421763</v>
      </c>
      <c r="K71" s="304" t="s">
        <v>476</v>
      </c>
      <c r="L71" s="302">
        <v>16514</v>
      </c>
      <c r="M71" s="303"/>
      <c r="N71" s="302">
        <v>5000</v>
      </c>
      <c r="O71" s="306" t="s">
        <v>882</v>
      </c>
      <c r="P71" s="302">
        <v>2031185</v>
      </c>
      <c r="Q71" s="304" t="s">
        <v>476</v>
      </c>
      <c r="R71" s="302">
        <v>2052699</v>
      </c>
      <c r="S71" s="304" t="s">
        <v>476</v>
      </c>
      <c r="T71" s="302">
        <v>20474463</v>
      </c>
      <c r="U71" s="304" t="s">
        <v>476</v>
      </c>
      <c r="V71" s="302">
        <v>3443733</v>
      </c>
      <c r="W71" s="303"/>
      <c r="X71" s="302">
        <v>7365444</v>
      </c>
      <c r="Y71" s="304" t="s">
        <v>476</v>
      </c>
      <c r="Z71" s="302">
        <v>31283639</v>
      </c>
      <c r="AA71" s="304" t="s">
        <v>476</v>
      </c>
    </row>
    <row r="72" spans="1:27" x14ac:dyDescent="0.25">
      <c r="A72" s="296">
        <v>2009</v>
      </c>
      <c r="B72" s="297">
        <v>1395671</v>
      </c>
      <c r="C72" s="299" t="s">
        <v>476</v>
      </c>
      <c r="D72" s="297">
        <v>-23811</v>
      </c>
      <c r="E72" s="299" t="s">
        <v>476</v>
      </c>
      <c r="F72" s="297">
        <v>7608819</v>
      </c>
      <c r="G72" s="299" t="s">
        <v>476</v>
      </c>
      <c r="H72" s="297">
        <v>7815777</v>
      </c>
      <c r="I72" s="299" t="s">
        <v>476</v>
      </c>
      <c r="J72" s="297">
        <v>16796456</v>
      </c>
      <c r="K72" s="299" t="s">
        <v>476</v>
      </c>
      <c r="L72" s="297">
        <v>18235</v>
      </c>
      <c r="M72" s="299" t="s">
        <v>476</v>
      </c>
      <c r="N72" s="297">
        <v>4200</v>
      </c>
      <c r="O72" s="306" t="s">
        <v>882</v>
      </c>
      <c r="P72" s="297">
        <v>1982241</v>
      </c>
      <c r="Q72" s="299" t="s">
        <v>476</v>
      </c>
      <c r="R72" s="297">
        <v>2004676</v>
      </c>
      <c r="S72" s="299" t="s">
        <v>476</v>
      </c>
      <c r="T72" s="297">
        <v>18801132</v>
      </c>
      <c r="U72" s="299" t="s">
        <v>476</v>
      </c>
      <c r="V72" s="297">
        <v>3130312</v>
      </c>
      <c r="W72" s="299" t="s">
        <v>476</v>
      </c>
      <c r="X72" s="297">
        <v>6581908</v>
      </c>
      <c r="Y72" s="299" t="s">
        <v>476</v>
      </c>
      <c r="Z72" s="297">
        <v>28513352</v>
      </c>
      <c r="AA72" s="299" t="s">
        <v>476</v>
      </c>
    </row>
    <row r="73" spans="1:27" x14ac:dyDescent="0.25">
      <c r="A73" s="296" t="s">
        <v>862</v>
      </c>
      <c r="B73" s="297">
        <v>1618001</v>
      </c>
      <c r="C73" s="298"/>
      <c r="D73" s="297">
        <v>-6171</v>
      </c>
      <c r="E73" s="298"/>
      <c r="F73" s="297">
        <v>8109997</v>
      </c>
      <c r="G73" s="298"/>
      <c r="H73" s="297">
        <v>8013194</v>
      </c>
      <c r="I73" s="298"/>
      <c r="J73" s="297">
        <v>17735021</v>
      </c>
      <c r="K73" s="298"/>
      <c r="L73" s="297">
        <v>15924</v>
      </c>
      <c r="M73" s="298"/>
      <c r="N73" s="297">
        <v>4200</v>
      </c>
      <c r="O73" s="300">
        <v>22</v>
      </c>
      <c r="P73" s="297">
        <v>2228743</v>
      </c>
      <c r="Q73" s="298"/>
      <c r="R73" s="297">
        <v>2248889</v>
      </c>
      <c r="S73" s="298"/>
      <c r="T73" s="297">
        <v>19983910</v>
      </c>
      <c r="U73" s="298"/>
      <c r="V73" s="297">
        <v>3282906</v>
      </c>
      <c r="W73" s="298"/>
      <c r="X73" s="297">
        <v>6872251</v>
      </c>
      <c r="Y73" s="298"/>
      <c r="Z73" s="297">
        <v>30139067</v>
      </c>
      <c r="AA73" s="298"/>
    </row>
    <row r="74" spans="1:27" x14ac:dyDescent="0.25">
      <c r="A74" s="588" t="s">
        <v>559</v>
      </c>
      <c r="B74" s="589"/>
      <c r="C74" s="589"/>
      <c r="D74" s="589"/>
      <c r="E74" s="589"/>
      <c r="F74" s="589"/>
      <c r="G74" s="589"/>
      <c r="H74" s="589"/>
      <c r="I74" s="589"/>
      <c r="J74" s="589"/>
      <c r="K74" s="589"/>
      <c r="L74" s="589"/>
      <c r="M74" s="589"/>
      <c r="N74" s="589" t="s">
        <v>904</v>
      </c>
      <c r="O74" s="589"/>
      <c r="P74" s="589"/>
      <c r="Q74" s="589"/>
      <c r="R74" s="589"/>
      <c r="S74" s="589"/>
      <c r="T74" s="589"/>
      <c r="U74" s="589"/>
      <c r="V74" s="589"/>
      <c r="W74" s="589"/>
      <c r="X74" s="589"/>
      <c r="Y74" s="589"/>
      <c r="Z74" s="589"/>
      <c r="AA74" s="590"/>
    </row>
    <row r="75" spans="1:27" x14ac:dyDescent="0.25">
      <c r="A75" s="565"/>
      <c r="B75" s="566"/>
      <c r="C75" s="566"/>
      <c r="D75" s="566"/>
      <c r="E75" s="566"/>
      <c r="F75" s="566"/>
      <c r="G75" s="566"/>
      <c r="H75" s="566"/>
      <c r="I75" s="566"/>
      <c r="J75" s="566"/>
      <c r="K75" s="566"/>
      <c r="L75" s="566"/>
      <c r="M75" s="566"/>
      <c r="N75" s="567" t="s">
        <v>905</v>
      </c>
      <c r="O75" s="567"/>
      <c r="P75" s="567"/>
      <c r="Q75" s="567"/>
      <c r="R75" s="567"/>
      <c r="S75" s="567"/>
      <c r="T75" s="567"/>
      <c r="U75" s="567"/>
      <c r="V75" s="567"/>
      <c r="W75" s="567"/>
      <c r="X75" s="567"/>
      <c r="Y75" s="567"/>
      <c r="Z75" s="567"/>
      <c r="AA75" s="568"/>
    </row>
    <row r="76" spans="1:27" x14ac:dyDescent="0.25">
      <c r="A76" s="565" t="s">
        <v>906</v>
      </c>
      <c r="B76" s="566"/>
      <c r="C76" s="566"/>
      <c r="D76" s="566"/>
      <c r="E76" s="566"/>
      <c r="F76" s="566"/>
      <c r="G76" s="566"/>
      <c r="H76" s="566"/>
      <c r="I76" s="566"/>
      <c r="J76" s="566"/>
      <c r="K76" s="566"/>
      <c r="L76" s="566"/>
      <c r="M76" s="566"/>
      <c r="N76" s="581" t="s">
        <v>907</v>
      </c>
      <c r="O76" s="581"/>
      <c r="P76" s="581"/>
      <c r="Q76" s="581"/>
      <c r="R76" s="581"/>
      <c r="S76" s="581"/>
      <c r="T76" s="581"/>
      <c r="U76" s="581"/>
      <c r="V76" s="581"/>
      <c r="W76" s="581"/>
      <c r="X76" s="581"/>
      <c r="Y76" s="581"/>
      <c r="Z76" s="581"/>
      <c r="AA76" s="582"/>
    </row>
    <row r="77" spans="1:27" x14ac:dyDescent="0.25">
      <c r="A77" s="565"/>
      <c r="B77" s="566"/>
      <c r="C77" s="566"/>
      <c r="D77" s="566"/>
      <c r="E77" s="566"/>
      <c r="F77" s="566"/>
      <c r="G77" s="566"/>
      <c r="H77" s="566"/>
      <c r="I77" s="566"/>
      <c r="J77" s="566"/>
      <c r="K77" s="566"/>
      <c r="L77" s="566"/>
      <c r="M77" s="566"/>
      <c r="N77" s="567" t="s">
        <v>908</v>
      </c>
      <c r="O77" s="567"/>
      <c r="P77" s="567"/>
      <c r="Q77" s="567"/>
      <c r="R77" s="567"/>
      <c r="S77" s="567"/>
      <c r="T77" s="567"/>
      <c r="U77" s="567"/>
      <c r="V77" s="567"/>
      <c r="W77" s="567"/>
      <c r="X77" s="567"/>
      <c r="Y77" s="567"/>
      <c r="Z77" s="567"/>
      <c r="AA77" s="568"/>
    </row>
    <row r="78" spans="1:27" x14ac:dyDescent="0.25">
      <c r="A78" s="565"/>
      <c r="B78" s="566"/>
      <c r="C78" s="566"/>
      <c r="D78" s="566"/>
      <c r="E78" s="566"/>
      <c r="F78" s="566"/>
      <c r="G78" s="566"/>
      <c r="H78" s="566"/>
      <c r="I78" s="566"/>
      <c r="J78" s="566"/>
      <c r="K78" s="566"/>
      <c r="L78" s="566"/>
      <c r="M78" s="566"/>
      <c r="N78" s="567" t="s">
        <v>909</v>
      </c>
      <c r="O78" s="567"/>
      <c r="P78" s="567"/>
      <c r="Q78" s="567"/>
      <c r="R78" s="567"/>
      <c r="S78" s="567"/>
      <c r="T78" s="567"/>
      <c r="U78" s="567"/>
      <c r="V78" s="567"/>
      <c r="W78" s="567"/>
      <c r="X78" s="567"/>
      <c r="Y78" s="567"/>
      <c r="Z78" s="567"/>
      <c r="AA78" s="568"/>
    </row>
    <row r="79" spans="1:27" x14ac:dyDescent="0.25">
      <c r="A79" s="565"/>
      <c r="B79" s="566"/>
      <c r="C79" s="566"/>
      <c r="D79" s="566"/>
      <c r="E79" s="566"/>
      <c r="F79" s="566"/>
      <c r="G79" s="566"/>
      <c r="H79" s="566"/>
      <c r="I79" s="566"/>
      <c r="J79" s="566"/>
      <c r="K79" s="566"/>
      <c r="L79" s="566"/>
      <c r="M79" s="566"/>
      <c r="N79" s="567" t="s">
        <v>910</v>
      </c>
      <c r="O79" s="567"/>
      <c r="P79" s="567"/>
      <c r="Q79" s="567"/>
      <c r="R79" s="567"/>
      <c r="S79" s="567"/>
      <c r="T79" s="567"/>
      <c r="U79" s="567"/>
      <c r="V79" s="567"/>
      <c r="W79" s="567"/>
      <c r="X79" s="567"/>
      <c r="Y79" s="567"/>
      <c r="Z79" s="567"/>
      <c r="AA79" s="568"/>
    </row>
    <row r="80" spans="1:27" x14ac:dyDescent="0.25">
      <c r="A80" s="565" t="s">
        <v>561</v>
      </c>
      <c r="B80" s="566"/>
      <c r="C80" s="566"/>
      <c r="D80" s="566"/>
      <c r="E80" s="566"/>
      <c r="F80" s="566"/>
      <c r="G80" s="566"/>
      <c r="H80" s="566"/>
      <c r="I80" s="566"/>
      <c r="J80" s="566"/>
      <c r="K80" s="566"/>
      <c r="L80" s="566"/>
      <c r="M80" s="566"/>
      <c r="N80" s="581" t="s">
        <v>911</v>
      </c>
      <c r="O80" s="581"/>
      <c r="P80" s="581"/>
      <c r="Q80" s="581"/>
      <c r="R80" s="581"/>
      <c r="S80" s="581"/>
      <c r="T80" s="581"/>
      <c r="U80" s="581"/>
      <c r="V80" s="581"/>
      <c r="W80" s="581"/>
      <c r="X80" s="581"/>
      <c r="Y80" s="581"/>
      <c r="Z80" s="581"/>
      <c r="AA80" s="582"/>
    </row>
    <row r="81" spans="1:27" x14ac:dyDescent="0.25">
      <c r="A81" s="573" t="s">
        <v>83</v>
      </c>
      <c r="B81" s="574"/>
      <c r="C81" s="574"/>
      <c r="D81" s="574"/>
      <c r="E81" s="574"/>
      <c r="F81" s="574"/>
      <c r="G81" s="574"/>
      <c r="H81" s="574"/>
      <c r="I81" s="574"/>
      <c r="J81" s="574"/>
      <c r="K81" s="574"/>
      <c r="L81" s="574"/>
      <c r="M81" s="574"/>
      <c r="N81" s="567" t="s">
        <v>76</v>
      </c>
      <c r="O81" s="567"/>
      <c r="P81" s="567"/>
      <c r="Q81" s="567"/>
      <c r="R81" s="567"/>
      <c r="S81" s="567"/>
      <c r="T81" s="567"/>
      <c r="U81" s="567"/>
      <c r="V81" s="567"/>
      <c r="W81" s="567"/>
      <c r="X81" s="567"/>
      <c r="Y81" s="567"/>
      <c r="Z81" s="567"/>
      <c r="AA81" s="568"/>
    </row>
    <row r="82" spans="1:27" x14ac:dyDescent="0.25">
      <c r="A82" s="565" t="s">
        <v>866</v>
      </c>
      <c r="B82" s="566"/>
      <c r="C82" s="566"/>
      <c r="D82" s="566"/>
      <c r="E82" s="566"/>
      <c r="F82" s="566"/>
      <c r="G82" s="566"/>
      <c r="H82" s="566"/>
      <c r="I82" s="566"/>
      <c r="J82" s="566"/>
      <c r="K82" s="566"/>
      <c r="L82" s="566"/>
      <c r="M82" s="566"/>
      <c r="N82" s="581" t="s">
        <v>912</v>
      </c>
      <c r="O82" s="581"/>
      <c r="P82" s="581"/>
      <c r="Q82" s="581"/>
      <c r="R82" s="581"/>
      <c r="S82" s="581"/>
      <c r="T82" s="581"/>
      <c r="U82" s="581"/>
      <c r="V82" s="581"/>
      <c r="W82" s="581"/>
      <c r="X82" s="581"/>
      <c r="Y82" s="581"/>
      <c r="Z82" s="581"/>
      <c r="AA82" s="582"/>
    </row>
    <row r="83" spans="1:27" x14ac:dyDescent="0.25">
      <c r="A83" s="573" t="s">
        <v>913</v>
      </c>
      <c r="B83" s="574"/>
      <c r="C83" s="574"/>
      <c r="D83" s="574"/>
      <c r="E83" s="574"/>
      <c r="F83" s="574"/>
      <c r="G83" s="574"/>
      <c r="H83" s="574"/>
      <c r="I83" s="574"/>
      <c r="J83" s="574"/>
      <c r="K83" s="574"/>
      <c r="L83" s="574"/>
      <c r="M83" s="574"/>
      <c r="N83" s="567" t="s">
        <v>77</v>
      </c>
      <c r="O83" s="567"/>
      <c r="P83" s="567"/>
      <c r="Q83" s="567"/>
      <c r="R83" s="567"/>
      <c r="S83" s="567"/>
      <c r="T83" s="567"/>
      <c r="U83" s="567"/>
      <c r="V83" s="567"/>
      <c r="W83" s="567"/>
      <c r="X83" s="567"/>
      <c r="Y83" s="567"/>
      <c r="Z83" s="567"/>
      <c r="AA83" s="568"/>
    </row>
    <row r="84" spans="1:27" x14ac:dyDescent="0.25">
      <c r="A84" s="573" t="s">
        <v>914</v>
      </c>
      <c r="B84" s="574"/>
      <c r="C84" s="574"/>
      <c r="D84" s="574"/>
      <c r="E84" s="574"/>
      <c r="F84" s="574"/>
      <c r="G84" s="574"/>
      <c r="H84" s="574"/>
      <c r="I84" s="574"/>
      <c r="J84" s="574"/>
      <c r="K84" s="574"/>
      <c r="L84" s="574"/>
      <c r="M84" s="574"/>
      <c r="N84" s="567" t="s">
        <v>78</v>
      </c>
      <c r="O84" s="567"/>
      <c r="P84" s="567"/>
      <c r="Q84" s="567"/>
      <c r="R84" s="567"/>
      <c r="S84" s="567"/>
      <c r="T84" s="567"/>
      <c r="U84" s="567"/>
      <c r="V84" s="567"/>
      <c r="W84" s="567"/>
      <c r="X84" s="567"/>
      <c r="Y84" s="567"/>
      <c r="Z84" s="567"/>
      <c r="AA84" s="568"/>
    </row>
    <row r="85" spans="1:27" x14ac:dyDescent="0.25">
      <c r="A85" s="565" t="s">
        <v>891</v>
      </c>
      <c r="B85" s="566"/>
      <c r="C85" s="566"/>
      <c r="D85" s="566"/>
      <c r="E85" s="566"/>
      <c r="F85" s="566"/>
      <c r="G85" s="566"/>
      <c r="H85" s="566"/>
      <c r="I85" s="566"/>
      <c r="J85" s="566"/>
      <c r="K85" s="566"/>
      <c r="L85" s="566"/>
      <c r="M85" s="566"/>
      <c r="N85" s="567" t="s">
        <v>915</v>
      </c>
      <c r="O85" s="567"/>
      <c r="P85" s="567"/>
      <c r="Q85" s="567"/>
      <c r="R85" s="567"/>
      <c r="S85" s="567"/>
      <c r="T85" s="567"/>
      <c r="U85" s="567"/>
      <c r="V85" s="567"/>
      <c r="W85" s="567"/>
      <c r="X85" s="567"/>
      <c r="Y85" s="567"/>
      <c r="Z85" s="567"/>
      <c r="AA85" s="568"/>
    </row>
    <row r="86" spans="1:27" x14ac:dyDescent="0.25">
      <c r="A86" s="565"/>
      <c r="B86" s="566"/>
      <c r="C86" s="566"/>
      <c r="D86" s="566"/>
      <c r="E86" s="566"/>
      <c r="F86" s="566"/>
      <c r="G86" s="566"/>
      <c r="H86" s="566"/>
      <c r="I86" s="566"/>
      <c r="J86" s="566"/>
      <c r="K86" s="566"/>
      <c r="L86" s="566"/>
      <c r="M86" s="566"/>
      <c r="N86" s="567" t="s">
        <v>916</v>
      </c>
      <c r="O86" s="567"/>
      <c r="P86" s="567"/>
      <c r="Q86" s="567"/>
      <c r="R86" s="567"/>
      <c r="S86" s="567"/>
      <c r="T86" s="567"/>
      <c r="U86" s="567"/>
      <c r="V86" s="567"/>
      <c r="W86" s="567"/>
      <c r="X86" s="567"/>
      <c r="Y86" s="567"/>
      <c r="Z86" s="567"/>
      <c r="AA86" s="568"/>
    </row>
    <row r="87" spans="1:27" x14ac:dyDescent="0.25">
      <c r="A87" s="565" t="s">
        <v>917</v>
      </c>
      <c r="B87" s="566"/>
      <c r="C87" s="566"/>
      <c r="D87" s="566"/>
      <c r="E87" s="566"/>
      <c r="F87" s="566"/>
      <c r="G87" s="566"/>
      <c r="H87" s="566"/>
      <c r="I87" s="566"/>
      <c r="J87" s="566"/>
      <c r="K87" s="566"/>
      <c r="L87" s="566"/>
      <c r="M87" s="566"/>
      <c r="N87" s="567" t="s">
        <v>918</v>
      </c>
      <c r="O87" s="567"/>
      <c r="P87" s="567"/>
      <c r="Q87" s="567"/>
      <c r="R87" s="567"/>
      <c r="S87" s="567"/>
      <c r="T87" s="567"/>
      <c r="U87" s="567"/>
      <c r="V87" s="567"/>
      <c r="W87" s="567"/>
      <c r="X87" s="567"/>
      <c r="Y87" s="567"/>
      <c r="Z87" s="567"/>
      <c r="AA87" s="568"/>
    </row>
    <row r="88" spans="1:27" x14ac:dyDescent="0.25">
      <c r="A88" s="573" t="s">
        <v>919</v>
      </c>
      <c r="B88" s="574"/>
      <c r="C88" s="574"/>
      <c r="D88" s="574"/>
      <c r="E88" s="574"/>
      <c r="F88" s="574"/>
      <c r="G88" s="574"/>
      <c r="H88" s="574"/>
      <c r="I88" s="574"/>
      <c r="J88" s="574"/>
      <c r="K88" s="574"/>
      <c r="L88" s="574"/>
      <c r="M88" s="574"/>
      <c r="N88" s="567" t="s">
        <v>79</v>
      </c>
      <c r="O88" s="567"/>
      <c r="P88" s="567"/>
      <c r="Q88" s="567"/>
      <c r="R88" s="567"/>
      <c r="S88" s="567"/>
      <c r="T88" s="567"/>
      <c r="U88" s="567"/>
      <c r="V88" s="567"/>
      <c r="W88" s="567"/>
      <c r="X88" s="567"/>
      <c r="Y88" s="567"/>
      <c r="Z88" s="567"/>
      <c r="AA88" s="568"/>
    </row>
    <row r="89" spans="1:27" x14ac:dyDescent="0.25">
      <c r="A89" s="573"/>
      <c r="B89" s="574"/>
      <c r="C89" s="574"/>
      <c r="D89" s="574"/>
      <c r="E89" s="574"/>
      <c r="F89" s="574"/>
      <c r="G89" s="574"/>
      <c r="H89" s="574"/>
      <c r="I89" s="574"/>
      <c r="J89" s="574"/>
      <c r="K89" s="574"/>
      <c r="L89" s="574"/>
      <c r="M89" s="574"/>
      <c r="N89" s="567" t="s">
        <v>920</v>
      </c>
      <c r="O89" s="567"/>
      <c r="P89" s="567"/>
      <c r="Q89" s="567"/>
      <c r="R89" s="567"/>
      <c r="S89" s="567"/>
      <c r="T89" s="567"/>
      <c r="U89" s="567"/>
      <c r="V89" s="567"/>
      <c r="W89" s="567"/>
      <c r="X89" s="567"/>
      <c r="Y89" s="567"/>
      <c r="Z89" s="567"/>
      <c r="AA89" s="568"/>
    </row>
    <row r="90" spans="1:27" x14ac:dyDescent="0.25">
      <c r="A90" s="610" t="s">
        <v>897</v>
      </c>
      <c r="B90" s="611"/>
      <c r="C90" s="611"/>
      <c r="D90" s="611"/>
      <c r="E90" s="611"/>
      <c r="F90" s="611"/>
      <c r="G90" s="611"/>
      <c r="H90" s="611"/>
      <c r="I90" s="611"/>
      <c r="J90" s="611"/>
      <c r="K90" s="611"/>
      <c r="L90" s="611"/>
      <c r="M90" s="611"/>
      <c r="N90" s="576" t="s">
        <v>80</v>
      </c>
      <c r="O90" s="576"/>
      <c r="P90" s="576"/>
      <c r="Q90" s="576"/>
      <c r="R90" s="576"/>
      <c r="S90" s="576"/>
      <c r="T90" s="576"/>
      <c r="U90" s="576"/>
      <c r="V90" s="576"/>
      <c r="W90" s="576"/>
      <c r="X90" s="576"/>
      <c r="Y90" s="576"/>
      <c r="Z90" s="576"/>
      <c r="AA90" s="609"/>
    </row>
  </sheetData>
  <mergeCells count="72">
    <mergeCell ref="A90:M90"/>
    <mergeCell ref="N90:AA90"/>
    <mergeCell ref="A87:M87"/>
    <mergeCell ref="N87:AA87"/>
    <mergeCell ref="A88:M88"/>
    <mergeCell ref="N88:AA88"/>
    <mergeCell ref="A89:M89"/>
    <mergeCell ref="N89:AA89"/>
    <mergeCell ref="A83:M83"/>
    <mergeCell ref="N83:AA83"/>
    <mergeCell ref="A84:M84"/>
    <mergeCell ref="N84:AA84"/>
    <mergeCell ref="A85:M86"/>
    <mergeCell ref="N85:AA85"/>
    <mergeCell ref="N86:AA86"/>
    <mergeCell ref="A80:M80"/>
    <mergeCell ref="N80:AA80"/>
    <mergeCell ref="A81:M81"/>
    <mergeCell ref="N81:AA81"/>
    <mergeCell ref="A82:M82"/>
    <mergeCell ref="N82:AA82"/>
    <mergeCell ref="A74:M75"/>
    <mergeCell ref="N74:AA74"/>
    <mergeCell ref="N75:AA75"/>
    <mergeCell ref="A76:M79"/>
    <mergeCell ref="N76:AA76"/>
    <mergeCell ref="N77:AA77"/>
    <mergeCell ref="N78:AA78"/>
    <mergeCell ref="N79:AA79"/>
    <mergeCell ref="X9:Y9"/>
    <mergeCell ref="X10:Y10"/>
    <mergeCell ref="D11:E11"/>
    <mergeCell ref="F11:G11"/>
    <mergeCell ref="L11:M11"/>
    <mergeCell ref="T11:U11"/>
    <mergeCell ref="V11:W11"/>
    <mergeCell ref="X11:Y11"/>
    <mergeCell ref="N10:N11"/>
    <mergeCell ref="O10:O11"/>
    <mergeCell ref="P10:Q11"/>
    <mergeCell ref="V7:W7"/>
    <mergeCell ref="X7:Y7"/>
    <mergeCell ref="T8:U8"/>
    <mergeCell ref="V8:W8"/>
    <mergeCell ref="B10:C11"/>
    <mergeCell ref="D10:E10"/>
    <mergeCell ref="F10:G10"/>
    <mergeCell ref="H10:I11"/>
    <mergeCell ref="J10:K11"/>
    <mergeCell ref="L10:M10"/>
    <mergeCell ref="R10:S11"/>
    <mergeCell ref="T10:U10"/>
    <mergeCell ref="V10:W10"/>
    <mergeCell ref="X8:Y8"/>
    <mergeCell ref="T9:U9"/>
    <mergeCell ref="V9:W9"/>
    <mergeCell ref="A1:AA1"/>
    <mergeCell ref="A2:AA2"/>
    <mergeCell ref="A3:A11"/>
    <mergeCell ref="B3:U6"/>
    <mergeCell ref="V3:W3"/>
    <mergeCell ref="X3:Y3"/>
    <mergeCell ref="Z3:AA11"/>
    <mergeCell ref="V4:W4"/>
    <mergeCell ref="X4:Y4"/>
    <mergeCell ref="V5:W5"/>
    <mergeCell ref="X5:Y5"/>
    <mergeCell ref="V6:W6"/>
    <mergeCell ref="X6:Y6"/>
    <mergeCell ref="B7:K9"/>
    <mergeCell ref="L7:S9"/>
    <mergeCell ref="T7:U7"/>
  </mergeCell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S84"/>
  <sheetViews>
    <sheetView showGridLines="0" workbookViewId="0">
      <selection activeCell="Q25" sqref="Q25"/>
    </sheetView>
  </sheetViews>
  <sheetFormatPr defaultColWidth="9.140625" defaultRowHeight="15" x14ac:dyDescent="0.25"/>
  <cols>
    <col min="1" max="1" width="6.85546875" style="294" customWidth="1"/>
    <col min="2" max="2" width="9.5703125" style="294" customWidth="1"/>
    <col min="3" max="3" width="2.85546875" style="294" customWidth="1"/>
    <col min="4" max="4" width="11.28515625" style="294" customWidth="1"/>
    <col min="5" max="5" width="4.140625" style="294" customWidth="1"/>
    <col min="6" max="6" width="11.7109375" style="294" customWidth="1"/>
    <col min="7" max="7" width="3" style="294" customWidth="1"/>
    <col min="8" max="8" width="11.5703125" style="294" customWidth="1"/>
    <col min="9" max="9" width="3" style="294" customWidth="1"/>
    <col min="10" max="10" width="14.140625" style="294" customWidth="1"/>
    <col min="11" max="11" width="4.7109375" style="294" customWidth="1"/>
    <col min="12" max="12" width="9.7109375" style="294" customWidth="1"/>
    <col min="13" max="13" width="2.7109375" style="294" customWidth="1"/>
    <col min="14" max="14" width="7.140625" style="294" customWidth="1"/>
    <col min="15" max="15" width="3.140625" style="294" customWidth="1"/>
    <col min="16" max="16" width="6.85546875" style="294" customWidth="1"/>
    <col min="17" max="17" width="3" style="294" customWidth="1"/>
    <col min="18" max="18" width="9.7109375" style="294" customWidth="1"/>
    <col min="19" max="19" width="2.7109375" style="294" customWidth="1"/>
    <col min="20" max="16384" width="9.140625" style="294"/>
  </cols>
  <sheetData>
    <row r="1" spans="1:19" ht="15.75" customHeight="1" x14ac:dyDescent="0.25">
      <c r="A1" s="591" t="s">
        <v>921</v>
      </c>
      <c r="B1" s="592"/>
      <c r="C1" s="592"/>
      <c r="D1" s="592"/>
      <c r="E1" s="592"/>
      <c r="F1" s="592"/>
      <c r="G1" s="592"/>
      <c r="H1" s="592"/>
      <c r="I1" s="592"/>
      <c r="J1" s="592"/>
      <c r="K1" s="592"/>
      <c r="L1" s="592"/>
      <c r="M1" s="592"/>
      <c r="N1" s="592"/>
      <c r="O1" s="592"/>
      <c r="P1" s="592"/>
      <c r="Q1" s="592"/>
      <c r="R1" s="592"/>
      <c r="S1" s="593"/>
    </row>
    <row r="2" spans="1:19" x14ac:dyDescent="0.25">
      <c r="A2" s="594" t="s">
        <v>63</v>
      </c>
      <c r="B2" s="595"/>
      <c r="C2" s="595"/>
      <c r="D2" s="595"/>
      <c r="E2" s="595"/>
      <c r="F2" s="595"/>
      <c r="G2" s="595"/>
      <c r="H2" s="595"/>
      <c r="I2" s="595"/>
      <c r="J2" s="595"/>
      <c r="K2" s="595"/>
      <c r="L2" s="595"/>
      <c r="M2" s="595"/>
      <c r="N2" s="595"/>
      <c r="O2" s="595"/>
      <c r="P2" s="595"/>
      <c r="Q2" s="595"/>
      <c r="R2" s="595"/>
      <c r="S2" s="596"/>
    </row>
    <row r="3" spans="1:19" x14ac:dyDescent="0.25">
      <c r="A3" s="597" t="s">
        <v>284</v>
      </c>
      <c r="B3" s="600" t="s">
        <v>556</v>
      </c>
      <c r="C3" s="601"/>
      <c r="D3" s="601"/>
      <c r="E3" s="601"/>
      <c r="F3" s="601"/>
      <c r="G3" s="601"/>
      <c r="H3" s="601"/>
      <c r="I3" s="601"/>
      <c r="J3" s="601"/>
      <c r="K3" s="601"/>
      <c r="L3" s="601"/>
      <c r="M3" s="602"/>
      <c r="N3" s="605"/>
      <c r="O3" s="606"/>
      <c r="P3" s="605"/>
      <c r="Q3" s="606"/>
      <c r="R3" s="600" t="s">
        <v>81</v>
      </c>
      <c r="S3" s="602"/>
    </row>
    <row r="4" spans="1:19" x14ac:dyDescent="0.25">
      <c r="A4" s="598"/>
      <c r="B4" s="586"/>
      <c r="C4" s="603"/>
      <c r="D4" s="603"/>
      <c r="E4" s="603"/>
      <c r="F4" s="603"/>
      <c r="G4" s="603"/>
      <c r="H4" s="603"/>
      <c r="I4" s="603"/>
      <c r="J4" s="603"/>
      <c r="K4" s="603"/>
      <c r="L4" s="603"/>
      <c r="M4" s="587"/>
      <c r="N4" s="607"/>
      <c r="O4" s="608"/>
      <c r="P4" s="586" t="s">
        <v>511</v>
      </c>
      <c r="Q4" s="587"/>
      <c r="R4" s="586"/>
      <c r="S4" s="587"/>
    </row>
    <row r="5" spans="1:19" x14ac:dyDescent="0.25">
      <c r="A5" s="598"/>
      <c r="B5" s="577"/>
      <c r="C5" s="604"/>
      <c r="D5" s="604"/>
      <c r="E5" s="604"/>
      <c r="F5" s="604"/>
      <c r="G5" s="604"/>
      <c r="H5" s="604"/>
      <c r="I5" s="604"/>
      <c r="J5" s="604"/>
      <c r="K5" s="604"/>
      <c r="L5" s="604"/>
      <c r="M5" s="578"/>
      <c r="N5" s="586" t="s">
        <v>199</v>
      </c>
      <c r="O5" s="587"/>
      <c r="P5" s="586" t="s">
        <v>512</v>
      </c>
      <c r="Q5" s="587"/>
      <c r="R5" s="586"/>
      <c r="S5" s="587"/>
    </row>
    <row r="6" spans="1:19" x14ac:dyDescent="0.25">
      <c r="A6" s="598"/>
      <c r="B6" s="600" t="s">
        <v>64</v>
      </c>
      <c r="C6" s="601"/>
      <c r="D6" s="601"/>
      <c r="E6" s="601"/>
      <c r="F6" s="601"/>
      <c r="G6" s="601"/>
      <c r="H6" s="601"/>
      <c r="I6" s="602"/>
      <c r="J6" s="600" t="s">
        <v>557</v>
      </c>
      <c r="K6" s="602"/>
      <c r="L6" s="605"/>
      <c r="M6" s="606"/>
      <c r="N6" s="586" t="s">
        <v>513</v>
      </c>
      <c r="O6" s="587"/>
      <c r="P6" s="586" t="s">
        <v>514</v>
      </c>
      <c r="Q6" s="587"/>
      <c r="R6" s="586"/>
      <c r="S6" s="587"/>
    </row>
    <row r="7" spans="1:19" x14ac:dyDescent="0.25">
      <c r="A7" s="598"/>
      <c r="B7" s="577"/>
      <c r="C7" s="604"/>
      <c r="D7" s="604"/>
      <c r="E7" s="604"/>
      <c r="F7" s="604"/>
      <c r="G7" s="604"/>
      <c r="H7" s="604"/>
      <c r="I7" s="578"/>
      <c r="J7" s="577"/>
      <c r="K7" s="578"/>
      <c r="L7" s="586" t="s">
        <v>107</v>
      </c>
      <c r="M7" s="587"/>
      <c r="N7" s="586" t="s">
        <v>922</v>
      </c>
      <c r="O7" s="587"/>
      <c r="P7" s="586" t="s">
        <v>923</v>
      </c>
      <c r="Q7" s="587"/>
      <c r="R7" s="586"/>
      <c r="S7" s="587"/>
    </row>
    <row r="8" spans="1:19" x14ac:dyDescent="0.25">
      <c r="A8" s="599"/>
      <c r="B8" s="583" t="s">
        <v>495</v>
      </c>
      <c r="C8" s="585"/>
      <c r="D8" s="583" t="s">
        <v>558</v>
      </c>
      <c r="E8" s="585"/>
      <c r="F8" s="583" t="s">
        <v>876</v>
      </c>
      <c r="G8" s="585"/>
      <c r="H8" s="583" t="s">
        <v>107</v>
      </c>
      <c r="I8" s="585"/>
      <c r="J8" s="583" t="s">
        <v>924</v>
      </c>
      <c r="K8" s="585"/>
      <c r="L8" s="577" t="s">
        <v>116</v>
      </c>
      <c r="M8" s="578"/>
      <c r="N8" s="577"/>
      <c r="O8" s="578"/>
      <c r="P8" s="577"/>
      <c r="Q8" s="578"/>
      <c r="R8" s="577"/>
      <c r="S8" s="578"/>
    </row>
    <row r="9" spans="1:19" x14ac:dyDescent="0.25">
      <c r="A9" s="296">
        <v>1949</v>
      </c>
      <c r="B9" s="297">
        <v>1727246</v>
      </c>
      <c r="C9" s="298"/>
      <c r="D9" s="300" t="s">
        <v>207</v>
      </c>
      <c r="E9" s="298"/>
      <c r="F9" s="297">
        <v>6152263</v>
      </c>
      <c r="G9" s="299" t="s">
        <v>476</v>
      </c>
      <c r="H9" s="297">
        <v>7879509</v>
      </c>
      <c r="I9" s="299" t="s">
        <v>476</v>
      </c>
      <c r="J9" s="300" t="s">
        <v>207</v>
      </c>
      <c r="K9" s="298"/>
      <c r="L9" s="297">
        <v>7879509</v>
      </c>
      <c r="M9" s="299" t="s">
        <v>476</v>
      </c>
      <c r="N9" s="297">
        <v>22114</v>
      </c>
      <c r="O9" s="298"/>
      <c r="P9" s="297">
        <v>88392</v>
      </c>
      <c r="Q9" s="298"/>
      <c r="R9" s="297">
        <v>7990015</v>
      </c>
      <c r="S9" s="299" t="s">
        <v>476</v>
      </c>
    </row>
    <row r="10" spans="1:19" x14ac:dyDescent="0.25">
      <c r="A10" s="296">
        <v>1950</v>
      </c>
      <c r="B10" s="297">
        <v>1563933</v>
      </c>
      <c r="C10" s="298"/>
      <c r="D10" s="297">
        <v>129940</v>
      </c>
      <c r="E10" s="298"/>
      <c r="F10" s="297">
        <v>6689534</v>
      </c>
      <c r="G10" s="299" t="s">
        <v>476</v>
      </c>
      <c r="H10" s="297">
        <v>8383407</v>
      </c>
      <c r="I10" s="299" t="s">
        <v>476</v>
      </c>
      <c r="J10" s="300" t="s">
        <v>207</v>
      </c>
      <c r="K10" s="298"/>
      <c r="L10" s="297">
        <v>8383407</v>
      </c>
      <c r="M10" s="299" t="s">
        <v>476</v>
      </c>
      <c r="N10" s="297">
        <v>23178</v>
      </c>
      <c r="O10" s="298"/>
      <c r="P10" s="297">
        <v>85888</v>
      </c>
      <c r="Q10" s="298"/>
      <c r="R10" s="297">
        <v>8492473</v>
      </c>
      <c r="S10" s="299" t="s">
        <v>476</v>
      </c>
    </row>
    <row r="11" spans="1:19" x14ac:dyDescent="0.25">
      <c r="A11" s="301">
        <v>1951</v>
      </c>
      <c r="B11" s="302">
        <v>1378693</v>
      </c>
      <c r="C11" s="303"/>
      <c r="D11" s="302">
        <v>199233</v>
      </c>
      <c r="E11" s="303"/>
      <c r="F11" s="302">
        <v>7355557</v>
      </c>
      <c r="G11" s="304" t="s">
        <v>476</v>
      </c>
      <c r="H11" s="302">
        <v>8933484</v>
      </c>
      <c r="I11" s="304" t="s">
        <v>476</v>
      </c>
      <c r="J11" s="305" t="s">
        <v>207</v>
      </c>
      <c r="K11" s="303"/>
      <c r="L11" s="302">
        <v>8933484</v>
      </c>
      <c r="M11" s="304" t="s">
        <v>476</v>
      </c>
      <c r="N11" s="302">
        <v>24093</v>
      </c>
      <c r="O11" s="303"/>
      <c r="P11" s="302">
        <v>84316</v>
      </c>
      <c r="Q11" s="303"/>
      <c r="R11" s="302">
        <v>9041892</v>
      </c>
      <c r="S11" s="304" t="s">
        <v>476</v>
      </c>
    </row>
    <row r="12" spans="1:19" x14ac:dyDescent="0.25">
      <c r="A12" s="296">
        <v>1952</v>
      </c>
      <c r="B12" s="297">
        <v>984040</v>
      </c>
      <c r="C12" s="298"/>
      <c r="D12" s="297">
        <v>214459</v>
      </c>
      <c r="E12" s="298"/>
      <c r="F12" s="297">
        <v>7708392</v>
      </c>
      <c r="G12" s="299" t="s">
        <v>476</v>
      </c>
      <c r="H12" s="297">
        <v>8906891</v>
      </c>
      <c r="I12" s="299" t="s">
        <v>476</v>
      </c>
      <c r="J12" s="300" t="s">
        <v>207</v>
      </c>
      <c r="K12" s="298"/>
      <c r="L12" s="297">
        <v>8906891</v>
      </c>
      <c r="M12" s="299" t="s">
        <v>476</v>
      </c>
      <c r="N12" s="297">
        <v>21823</v>
      </c>
      <c r="O12" s="298"/>
      <c r="P12" s="297">
        <v>74038</v>
      </c>
      <c r="Q12" s="298"/>
      <c r="R12" s="297">
        <v>9002752</v>
      </c>
      <c r="S12" s="299" t="s">
        <v>476</v>
      </c>
    </row>
    <row r="13" spans="1:19" x14ac:dyDescent="0.25">
      <c r="A13" s="296">
        <v>1953</v>
      </c>
      <c r="B13" s="297">
        <v>732992</v>
      </c>
      <c r="C13" s="298"/>
      <c r="D13" s="297">
        <v>238375</v>
      </c>
      <c r="E13" s="298"/>
      <c r="F13" s="297">
        <v>8058689</v>
      </c>
      <c r="G13" s="299" t="s">
        <v>476</v>
      </c>
      <c r="H13" s="297">
        <v>9030055</v>
      </c>
      <c r="I13" s="299" t="s">
        <v>476</v>
      </c>
      <c r="J13" s="300" t="s">
        <v>207</v>
      </c>
      <c r="K13" s="298"/>
      <c r="L13" s="297">
        <v>9030055</v>
      </c>
      <c r="M13" s="299" t="s">
        <v>476</v>
      </c>
      <c r="N13" s="297">
        <v>21932</v>
      </c>
      <c r="O13" s="298"/>
      <c r="P13" s="297">
        <v>71034</v>
      </c>
      <c r="Q13" s="298"/>
      <c r="R13" s="297">
        <v>9123022</v>
      </c>
      <c r="S13" s="299" t="s">
        <v>476</v>
      </c>
    </row>
    <row r="14" spans="1:19" x14ac:dyDescent="0.25">
      <c r="A14" s="301">
        <v>1954</v>
      </c>
      <c r="B14" s="302">
        <v>461404</v>
      </c>
      <c r="C14" s="303"/>
      <c r="D14" s="302">
        <v>238687</v>
      </c>
      <c r="E14" s="303"/>
      <c r="F14" s="302">
        <v>8122461</v>
      </c>
      <c r="G14" s="304" t="s">
        <v>476</v>
      </c>
      <c r="H14" s="302">
        <v>8822551</v>
      </c>
      <c r="I14" s="304" t="s">
        <v>476</v>
      </c>
      <c r="J14" s="305" t="s">
        <v>207</v>
      </c>
      <c r="K14" s="303"/>
      <c r="L14" s="302">
        <v>8822551</v>
      </c>
      <c r="M14" s="304" t="s">
        <v>476</v>
      </c>
      <c r="N14" s="302">
        <v>20048</v>
      </c>
      <c r="O14" s="303"/>
      <c r="P14" s="302">
        <v>60017</v>
      </c>
      <c r="Q14" s="303"/>
      <c r="R14" s="302">
        <v>8902617</v>
      </c>
      <c r="S14" s="304" t="s">
        <v>476</v>
      </c>
    </row>
    <row r="15" spans="1:19" x14ac:dyDescent="0.25">
      <c r="A15" s="296">
        <v>1955</v>
      </c>
      <c r="B15" s="297">
        <v>421262</v>
      </c>
      <c r="C15" s="298"/>
      <c r="D15" s="297">
        <v>253830</v>
      </c>
      <c r="E15" s="298"/>
      <c r="F15" s="297">
        <v>8799335</v>
      </c>
      <c r="G15" s="299" t="s">
        <v>476</v>
      </c>
      <c r="H15" s="297">
        <v>9474426</v>
      </c>
      <c r="I15" s="299" t="s">
        <v>476</v>
      </c>
      <c r="J15" s="300" t="s">
        <v>207</v>
      </c>
      <c r="K15" s="298"/>
      <c r="L15" s="297">
        <v>9474426</v>
      </c>
      <c r="M15" s="299" t="s">
        <v>476</v>
      </c>
      <c r="N15" s="297">
        <v>19877</v>
      </c>
      <c r="O15" s="298"/>
      <c r="P15" s="297">
        <v>55901</v>
      </c>
      <c r="Q15" s="298"/>
      <c r="R15" s="297">
        <v>9550205</v>
      </c>
      <c r="S15" s="299" t="s">
        <v>476</v>
      </c>
    </row>
    <row r="16" spans="1:19" x14ac:dyDescent="0.25">
      <c r="A16" s="296">
        <v>1956</v>
      </c>
      <c r="B16" s="297">
        <v>339821</v>
      </c>
      <c r="C16" s="298"/>
      <c r="D16" s="297">
        <v>306331</v>
      </c>
      <c r="E16" s="298"/>
      <c r="F16" s="297">
        <v>9144169</v>
      </c>
      <c r="G16" s="299" t="s">
        <v>476</v>
      </c>
      <c r="H16" s="297">
        <v>9790320</v>
      </c>
      <c r="I16" s="299" t="s">
        <v>476</v>
      </c>
      <c r="J16" s="300" t="s">
        <v>207</v>
      </c>
      <c r="K16" s="298"/>
      <c r="L16" s="297">
        <v>9790320</v>
      </c>
      <c r="M16" s="299" t="s">
        <v>476</v>
      </c>
      <c r="N16" s="297">
        <v>18537</v>
      </c>
      <c r="O16" s="298"/>
      <c r="P16" s="297">
        <v>50506</v>
      </c>
      <c r="Q16" s="298"/>
      <c r="R16" s="297">
        <v>9859364</v>
      </c>
      <c r="S16" s="299" t="s">
        <v>476</v>
      </c>
    </row>
    <row r="17" spans="1:19" x14ac:dyDescent="0.25">
      <c r="A17" s="301">
        <v>1957</v>
      </c>
      <c r="B17" s="302">
        <v>241264</v>
      </c>
      <c r="C17" s="303"/>
      <c r="D17" s="302">
        <v>309708</v>
      </c>
      <c r="E17" s="303"/>
      <c r="F17" s="302">
        <v>9285722</v>
      </c>
      <c r="G17" s="304" t="s">
        <v>476</v>
      </c>
      <c r="H17" s="302">
        <v>9836694</v>
      </c>
      <c r="I17" s="304" t="s">
        <v>476</v>
      </c>
      <c r="J17" s="305" t="s">
        <v>207</v>
      </c>
      <c r="K17" s="303"/>
      <c r="L17" s="302">
        <v>9836694</v>
      </c>
      <c r="M17" s="304" t="s">
        <v>476</v>
      </c>
      <c r="N17" s="302">
        <v>16187</v>
      </c>
      <c r="O17" s="303"/>
      <c r="P17" s="302">
        <v>43388</v>
      </c>
      <c r="Q17" s="303"/>
      <c r="R17" s="302">
        <v>9896269</v>
      </c>
      <c r="S17" s="304" t="s">
        <v>476</v>
      </c>
    </row>
    <row r="18" spans="1:19" x14ac:dyDescent="0.25">
      <c r="A18" s="296">
        <v>1958</v>
      </c>
      <c r="B18" s="297">
        <v>115156</v>
      </c>
      <c r="C18" s="298"/>
      <c r="D18" s="297">
        <v>323149</v>
      </c>
      <c r="E18" s="298"/>
      <c r="F18" s="297">
        <v>9513700</v>
      </c>
      <c r="G18" s="299" t="s">
        <v>476</v>
      </c>
      <c r="H18" s="297">
        <v>9952005</v>
      </c>
      <c r="I18" s="299" t="s">
        <v>476</v>
      </c>
      <c r="J18" s="300" t="s">
        <v>207</v>
      </c>
      <c r="K18" s="298"/>
      <c r="L18" s="297">
        <v>9952005</v>
      </c>
      <c r="M18" s="299" t="s">
        <v>476</v>
      </c>
      <c r="N18" s="297">
        <v>14517</v>
      </c>
      <c r="O18" s="298"/>
      <c r="P18" s="297">
        <v>37579</v>
      </c>
      <c r="Q18" s="298"/>
      <c r="R18" s="297">
        <v>10004101</v>
      </c>
      <c r="S18" s="299" t="s">
        <v>476</v>
      </c>
    </row>
    <row r="19" spans="1:19" x14ac:dyDescent="0.25">
      <c r="A19" s="296">
        <v>1959</v>
      </c>
      <c r="B19" s="297">
        <v>87830</v>
      </c>
      <c r="C19" s="298"/>
      <c r="D19" s="297">
        <v>361575</v>
      </c>
      <c r="E19" s="298"/>
      <c r="F19" s="297">
        <v>9848209</v>
      </c>
      <c r="G19" s="299" t="s">
        <v>476</v>
      </c>
      <c r="H19" s="297">
        <v>10297614</v>
      </c>
      <c r="I19" s="299" t="s">
        <v>476</v>
      </c>
      <c r="J19" s="300" t="s">
        <v>207</v>
      </c>
      <c r="K19" s="298"/>
      <c r="L19" s="297">
        <v>10297614</v>
      </c>
      <c r="M19" s="299" t="s">
        <v>476</v>
      </c>
      <c r="N19" s="297">
        <v>14418</v>
      </c>
      <c r="O19" s="298"/>
      <c r="P19" s="297">
        <v>36498</v>
      </c>
      <c r="Q19" s="298"/>
      <c r="R19" s="297">
        <v>10348530</v>
      </c>
      <c r="S19" s="299" t="s">
        <v>476</v>
      </c>
    </row>
    <row r="20" spans="1:19" x14ac:dyDescent="0.25">
      <c r="A20" s="301">
        <v>1960</v>
      </c>
      <c r="B20" s="302">
        <v>74959</v>
      </c>
      <c r="C20" s="303"/>
      <c r="D20" s="302">
        <v>359223</v>
      </c>
      <c r="E20" s="303"/>
      <c r="F20" s="302">
        <v>10125414</v>
      </c>
      <c r="G20" s="304" t="s">
        <v>476</v>
      </c>
      <c r="H20" s="302">
        <v>10559596</v>
      </c>
      <c r="I20" s="304" t="s">
        <v>476</v>
      </c>
      <c r="J20" s="305" t="s">
        <v>207</v>
      </c>
      <c r="K20" s="303"/>
      <c r="L20" s="302">
        <v>10559596</v>
      </c>
      <c r="M20" s="304" t="s">
        <v>476</v>
      </c>
      <c r="N20" s="302">
        <v>10460</v>
      </c>
      <c r="O20" s="303"/>
      <c r="P20" s="302">
        <v>25887</v>
      </c>
      <c r="Q20" s="304" t="s">
        <v>476</v>
      </c>
      <c r="R20" s="302">
        <v>10595943</v>
      </c>
      <c r="S20" s="304" t="s">
        <v>476</v>
      </c>
    </row>
    <row r="21" spans="1:19" x14ac:dyDescent="0.25">
      <c r="A21" s="296">
        <v>1961</v>
      </c>
      <c r="B21" s="297">
        <v>18927</v>
      </c>
      <c r="C21" s="298"/>
      <c r="D21" s="297">
        <v>390823</v>
      </c>
      <c r="E21" s="298"/>
      <c r="F21" s="297">
        <v>10323982</v>
      </c>
      <c r="G21" s="299" t="s">
        <v>476</v>
      </c>
      <c r="H21" s="297">
        <v>10733732</v>
      </c>
      <c r="I21" s="299" t="s">
        <v>476</v>
      </c>
      <c r="J21" s="300" t="s">
        <v>207</v>
      </c>
      <c r="K21" s="298"/>
      <c r="L21" s="297">
        <v>10733732</v>
      </c>
      <c r="M21" s="299" t="s">
        <v>476</v>
      </c>
      <c r="N21" s="297">
        <v>10316</v>
      </c>
      <c r="O21" s="298"/>
      <c r="P21" s="297">
        <v>25078</v>
      </c>
      <c r="Q21" s="299" t="s">
        <v>476</v>
      </c>
      <c r="R21" s="297">
        <v>10769126</v>
      </c>
      <c r="S21" s="299" t="s">
        <v>476</v>
      </c>
    </row>
    <row r="22" spans="1:19" x14ac:dyDescent="0.25">
      <c r="A22" s="296">
        <v>1962</v>
      </c>
      <c r="B22" s="297">
        <v>16874</v>
      </c>
      <c r="C22" s="298"/>
      <c r="D22" s="297">
        <v>395883</v>
      </c>
      <c r="E22" s="298"/>
      <c r="F22" s="297">
        <v>10772132</v>
      </c>
      <c r="G22" s="299" t="s">
        <v>476</v>
      </c>
      <c r="H22" s="297">
        <v>11184889</v>
      </c>
      <c r="I22" s="299" t="s">
        <v>476</v>
      </c>
      <c r="J22" s="300" t="s">
        <v>207</v>
      </c>
      <c r="K22" s="298"/>
      <c r="L22" s="297">
        <v>11184889</v>
      </c>
      <c r="M22" s="299" t="s">
        <v>476</v>
      </c>
      <c r="N22" s="297">
        <v>10167</v>
      </c>
      <c r="O22" s="298"/>
      <c r="P22" s="297">
        <v>24426</v>
      </c>
      <c r="Q22" s="299" t="s">
        <v>476</v>
      </c>
      <c r="R22" s="297">
        <v>11219481</v>
      </c>
      <c r="S22" s="299" t="s">
        <v>476</v>
      </c>
    </row>
    <row r="23" spans="1:19" x14ac:dyDescent="0.25">
      <c r="A23" s="301">
        <v>1963</v>
      </c>
      <c r="B23" s="302">
        <v>16421</v>
      </c>
      <c r="C23" s="303"/>
      <c r="D23" s="302">
        <v>436920</v>
      </c>
      <c r="E23" s="303"/>
      <c r="F23" s="302">
        <v>11166687</v>
      </c>
      <c r="G23" s="304" t="s">
        <v>476</v>
      </c>
      <c r="H23" s="302">
        <v>11620029</v>
      </c>
      <c r="I23" s="304" t="s">
        <v>476</v>
      </c>
      <c r="J23" s="305" t="s">
        <v>207</v>
      </c>
      <c r="K23" s="303"/>
      <c r="L23" s="302">
        <v>11620029</v>
      </c>
      <c r="M23" s="304" t="s">
        <v>476</v>
      </c>
      <c r="N23" s="302">
        <v>9955</v>
      </c>
      <c r="O23" s="303"/>
      <c r="P23" s="302">
        <v>23772</v>
      </c>
      <c r="Q23" s="304" t="s">
        <v>476</v>
      </c>
      <c r="R23" s="302">
        <v>11653755</v>
      </c>
      <c r="S23" s="304" t="s">
        <v>476</v>
      </c>
    </row>
    <row r="24" spans="1:19" x14ac:dyDescent="0.25">
      <c r="A24" s="296">
        <v>1964</v>
      </c>
      <c r="B24" s="297">
        <v>17403</v>
      </c>
      <c r="C24" s="298"/>
      <c r="D24" s="297">
        <v>449508</v>
      </c>
      <c r="E24" s="298"/>
      <c r="F24" s="297">
        <v>11496327</v>
      </c>
      <c r="G24" s="299" t="s">
        <v>476</v>
      </c>
      <c r="H24" s="297">
        <v>11963238</v>
      </c>
      <c r="I24" s="299" t="s">
        <v>476</v>
      </c>
      <c r="J24" s="300" t="s">
        <v>207</v>
      </c>
      <c r="K24" s="298"/>
      <c r="L24" s="297">
        <v>11963238</v>
      </c>
      <c r="M24" s="299" t="s">
        <v>476</v>
      </c>
      <c r="N24" s="297">
        <v>10011</v>
      </c>
      <c r="O24" s="298"/>
      <c r="P24" s="297">
        <v>23758</v>
      </c>
      <c r="Q24" s="299" t="s">
        <v>476</v>
      </c>
      <c r="R24" s="297">
        <v>11997007</v>
      </c>
      <c r="S24" s="299" t="s">
        <v>476</v>
      </c>
    </row>
    <row r="25" spans="1:19" x14ac:dyDescent="0.25">
      <c r="A25" s="296">
        <v>1965</v>
      </c>
      <c r="B25" s="297">
        <v>15972</v>
      </c>
      <c r="C25" s="298"/>
      <c r="D25" s="297">
        <v>516541</v>
      </c>
      <c r="E25" s="298"/>
      <c r="F25" s="297">
        <v>11866194</v>
      </c>
      <c r="G25" s="299" t="s">
        <v>476</v>
      </c>
      <c r="H25" s="297">
        <v>12398707</v>
      </c>
      <c r="I25" s="299" t="s">
        <v>476</v>
      </c>
      <c r="J25" s="300" t="s">
        <v>207</v>
      </c>
      <c r="K25" s="298"/>
      <c r="L25" s="297">
        <v>12398707</v>
      </c>
      <c r="M25" s="299" t="s">
        <v>476</v>
      </c>
      <c r="N25" s="297">
        <v>9974</v>
      </c>
      <c r="O25" s="298"/>
      <c r="P25" s="297">
        <v>23776</v>
      </c>
      <c r="Q25" s="299" t="s">
        <v>476</v>
      </c>
      <c r="R25" s="297">
        <v>12432456</v>
      </c>
      <c r="S25" s="299" t="s">
        <v>476</v>
      </c>
    </row>
    <row r="26" spans="1:19" x14ac:dyDescent="0.25">
      <c r="A26" s="301">
        <v>1966</v>
      </c>
      <c r="B26" s="302">
        <v>14754</v>
      </c>
      <c r="C26" s="303"/>
      <c r="D26" s="302">
        <v>553020</v>
      </c>
      <c r="E26" s="303"/>
      <c r="F26" s="302">
        <v>12499749</v>
      </c>
      <c r="G26" s="304" t="s">
        <v>476</v>
      </c>
      <c r="H26" s="302">
        <v>13067522</v>
      </c>
      <c r="I26" s="304" t="s">
        <v>476</v>
      </c>
      <c r="J26" s="305" t="s">
        <v>207</v>
      </c>
      <c r="K26" s="303"/>
      <c r="L26" s="302">
        <v>13067522</v>
      </c>
      <c r="M26" s="304" t="s">
        <v>476</v>
      </c>
      <c r="N26" s="302">
        <v>9642</v>
      </c>
      <c r="O26" s="303"/>
      <c r="P26" s="302">
        <v>23070</v>
      </c>
      <c r="Q26" s="304" t="s">
        <v>476</v>
      </c>
      <c r="R26" s="302">
        <v>13100235</v>
      </c>
      <c r="S26" s="304" t="s">
        <v>476</v>
      </c>
    </row>
    <row r="27" spans="1:19" x14ac:dyDescent="0.25">
      <c r="A27" s="296">
        <v>1967</v>
      </c>
      <c r="B27" s="297">
        <v>11227</v>
      </c>
      <c r="C27" s="298"/>
      <c r="D27" s="297">
        <v>594176</v>
      </c>
      <c r="E27" s="298"/>
      <c r="F27" s="297">
        <v>13112791</v>
      </c>
      <c r="G27" s="299" t="s">
        <v>476</v>
      </c>
      <c r="H27" s="297">
        <v>13718194</v>
      </c>
      <c r="I27" s="299" t="s">
        <v>476</v>
      </c>
      <c r="J27" s="300" t="s">
        <v>207</v>
      </c>
      <c r="K27" s="298"/>
      <c r="L27" s="297">
        <v>13718194</v>
      </c>
      <c r="M27" s="299" t="s">
        <v>476</v>
      </c>
      <c r="N27" s="297">
        <v>10010</v>
      </c>
      <c r="O27" s="298"/>
      <c r="P27" s="297">
        <v>23872</v>
      </c>
      <c r="Q27" s="299" t="s">
        <v>476</v>
      </c>
      <c r="R27" s="297">
        <v>13752076</v>
      </c>
      <c r="S27" s="299" t="s">
        <v>476</v>
      </c>
    </row>
    <row r="28" spans="1:19" x14ac:dyDescent="0.25">
      <c r="A28" s="296">
        <v>1968</v>
      </c>
      <c r="B28" s="297">
        <v>10014</v>
      </c>
      <c r="C28" s="298"/>
      <c r="D28" s="297">
        <v>609285</v>
      </c>
      <c r="E28" s="298"/>
      <c r="F28" s="297">
        <v>14211926</v>
      </c>
      <c r="G28" s="299" t="s">
        <v>476</v>
      </c>
      <c r="H28" s="297">
        <v>14831225</v>
      </c>
      <c r="I28" s="299" t="s">
        <v>476</v>
      </c>
      <c r="J28" s="300" t="s">
        <v>207</v>
      </c>
      <c r="K28" s="298"/>
      <c r="L28" s="297">
        <v>14831225</v>
      </c>
      <c r="M28" s="299" t="s">
        <v>476</v>
      </c>
      <c r="N28" s="297">
        <v>10215</v>
      </c>
      <c r="O28" s="298"/>
      <c r="P28" s="297">
        <v>24335</v>
      </c>
      <c r="Q28" s="299" t="s">
        <v>476</v>
      </c>
      <c r="R28" s="297">
        <v>14865775</v>
      </c>
      <c r="S28" s="299" t="s">
        <v>476</v>
      </c>
    </row>
    <row r="29" spans="1:19" x14ac:dyDescent="0.25">
      <c r="A29" s="301">
        <v>1969</v>
      </c>
      <c r="B29" s="302">
        <v>7426</v>
      </c>
      <c r="C29" s="303"/>
      <c r="D29" s="302">
        <v>650522</v>
      </c>
      <c r="E29" s="303"/>
      <c r="F29" s="302">
        <v>14813302</v>
      </c>
      <c r="G29" s="304" t="s">
        <v>476</v>
      </c>
      <c r="H29" s="302">
        <v>15471249</v>
      </c>
      <c r="I29" s="304" t="s">
        <v>476</v>
      </c>
      <c r="J29" s="305" t="s">
        <v>207</v>
      </c>
      <c r="K29" s="303"/>
      <c r="L29" s="302">
        <v>15471249</v>
      </c>
      <c r="M29" s="304" t="s">
        <v>476</v>
      </c>
      <c r="N29" s="302">
        <v>10420</v>
      </c>
      <c r="O29" s="303"/>
      <c r="P29" s="302">
        <v>24836</v>
      </c>
      <c r="Q29" s="304" t="s">
        <v>476</v>
      </c>
      <c r="R29" s="302">
        <v>15506506</v>
      </c>
      <c r="S29" s="304" t="s">
        <v>476</v>
      </c>
    </row>
    <row r="30" spans="1:19" x14ac:dyDescent="0.25">
      <c r="A30" s="296">
        <v>1970</v>
      </c>
      <c r="B30" s="297">
        <v>6849</v>
      </c>
      <c r="C30" s="298"/>
      <c r="D30" s="297">
        <v>744553</v>
      </c>
      <c r="E30" s="298"/>
      <c r="F30" s="297">
        <v>15310488</v>
      </c>
      <c r="G30" s="299" t="s">
        <v>476</v>
      </c>
      <c r="H30" s="297">
        <v>16061890</v>
      </c>
      <c r="I30" s="299" t="s">
        <v>476</v>
      </c>
      <c r="J30" s="300" t="s">
        <v>207</v>
      </c>
      <c r="K30" s="298"/>
      <c r="L30" s="297">
        <v>16061890</v>
      </c>
      <c r="M30" s="299" t="s">
        <v>476</v>
      </c>
      <c r="N30" s="297">
        <v>10627</v>
      </c>
      <c r="O30" s="298"/>
      <c r="P30" s="297">
        <v>25731</v>
      </c>
      <c r="Q30" s="299" t="s">
        <v>476</v>
      </c>
      <c r="R30" s="297">
        <v>16098249</v>
      </c>
      <c r="S30" s="299" t="s">
        <v>476</v>
      </c>
    </row>
    <row r="31" spans="1:19" x14ac:dyDescent="0.25">
      <c r="A31" s="296">
        <v>1971</v>
      </c>
      <c r="B31" s="297">
        <v>4693</v>
      </c>
      <c r="C31" s="298"/>
      <c r="D31" s="297">
        <v>765612</v>
      </c>
      <c r="E31" s="298"/>
      <c r="F31" s="297">
        <v>15924030</v>
      </c>
      <c r="G31" s="299" t="s">
        <v>476</v>
      </c>
      <c r="H31" s="297">
        <v>16694335</v>
      </c>
      <c r="I31" s="299" t="s">
        <v>476</v>
      </c>
      <c r="J31" s="300" t="s">
        <v>207</v>
      </c>
      <c r="K31" s="298"/>
      <c r="L31" s="297">
        <v>16694335</v>
      </c>
      <c r="M31" s="299" t="s">
        <v>476</v>
      </c>
      <c r="N31" s="297">
        <v>10462</v>
      </c>
      <c r="O31" s="298"/>
      <c r="P31" s="297">
        <v>25256</v>
      </c>
      <c r="Q31" s="299" t="s">
        <v>476</v>
      </c>
      <c r="R31" s="297">
        <v>16730053</v>
      </c>
      <c r="S31" s="299" t="s">
        <v>476</v>
      </c>
    </row>
    <row r="32" spans="1:19" x14ac:dyDescent="0.25">
      <c r="A32" s="301">
        <v>1972</v>
      </c>
      <c r="B32" s="302">
        <v>3676</v>
      </c>
      <c r="C32" s="303"/>
      <c r="D32" s="302">
        <v>786842</v>
      </c>
      <c r="E32" s="303"/>
      <c r="F32" s="302">
        <v>16891617</v>
      </c>
      <c r="G32" s="304" t="s">
        <v>476</v>
      </c>
      <c r="H32" s="302">
        <v>17682135</v>
      </c>
      <c r="I32" s="304" t="s">
        <v>476</v>
      </c>
      <c r="J32" s="305" t="s">
        <v>207</v>
      </c>
      <c r="K32" s="303"/>
      <c r="L32" s="302">
        <v>17682135</v>
      </c>
      <c r="M32" s="304" t="s">
        <v>476</v>
      </c>
      <c r="N32" s="302">
        <v>10371</v>
      </c>
      <c r="O32" s="303"/>
      <c r="P32" s="302">
        <v>24785</v>
      </c>
      <c r="Q32" s="304" t="s">
        <v>476</v>
      </c>
      <c r="R32" s="302">
        <v>17717291</v>
      </c>
      <c r="S32" s="304" t="s">
        <v>476</v>
      </c>
    </row>
    <row r="33" spans="1:19" x14ac:dyDescent="0.25">
      <c r="A33" s="296">
        <v>1973</v>
      </c>
      <c r="B33" s="297">
        <v>2620</v>
      </c>
      <c r="C33" s="298"/>
      <c r="D33" s="297">
        <v>742741</v>
      </c>
      <c r="E33" s="298"/>
      <c r="F33" s="297">
        <v>17831864</v>
      </c>
      <c r="G33" s="299" t="s">
        <v>476</v>
      </c>
      <c r="H33" s="297">
        <v>18577224</v>
      </c>
      <c r="I33" s="299" t="s">
        <v>476</v>
      </c>
      <c r="J33" s="300" t="s">
        <v>207</v>
      </c>
      <c r="K33" s="298"/>
      <c r="L33" s="297">
        <v>18577224</v>
      </c>
      <c r="M33" s="299" t="s">
        <v>476</v>
      </c>
      <c r="N33" s="297">
        <v>10532</v>
      </c>
      <c r="O33" s="298"/>
      <c r="P33" s="297">
        <v>25024</v>
      </c>
      <c r="Q33" s="299" t="s">
        <v>476</v>
      </c>
      <c r="R33" s="297">
        <v>18612780</v>
      </c>
      <c r="S33" s="299" t="s">
        <v>476</v>
      </c>
    </row>
    <row r="34" spans="1:19" x14ac:dyDescent="0.25">
      <c r="A34" s="296">
        <v>1974</v>
      </c>
      <c r="B34" s="297">
        <v>1794</v>
      </c>
      <c r="C34" s="298"/>
      <c r="D34" s="297">
        <v>684843</v>
      </c>
      <c r="E34" s="298"/>
      <c r="F34" s="297">
        <v>17400538</v>
      </c>
      <c r="G34" s="299" t="s">
        <v>476</v>
      </c>
      <c r="H34" s="297">
        <v>18087175</v>
      </c>
      <c r="I34" s="299" t="s">
        <v>476</v>
      </c>
      <c r="J34" s="300" t="s">
        <v>207</v>
      </c>
      <c r="K34" s="298"/>
      <c r="L34" s="297">
        <v>18087175</v>
      </c>
      <c r="M34" s="299" t="s">
        <v>476</v>
      </c>
      <c r="N34" s="297">
        <v>9721</v>
      </c>
      <c r="O34" s="298"/>
      <c r="P34" s="297">
        <v>23524</v>
      </c>
      <c r="Q34" s="299" t="s">
        <v>476</v>
      </c>
      <c r="R34" s="297">
        <v>18120419</v>
      </c>
      <c r="S34" s="299" t="s">
        <v>476</v>
      </c>
    </row>
    <row r="35" spans="1:19" x14ac:dyDescent="0.25">
      <c r="A35" s="301">
        <v>1975</v>
      </c>
      <c r="B35" s="305">
        <v>538</v>
      </c>
      <c r="C35" s="303"/>
      <c r="D35" s="302">
        <v>594622</v>
      </c>
      <c r="E35" s="303"/>
      <c r="F35" s="302">
        <v>17615332</v>
      </c>
      <c r="G35" s="304" t="s">
        <v>476</v>
      </c>
      <c r="H35" s="302">
        <v>18210492</v>
      </c>
      <c r="I35" s="304" t="s">
        <v>476</v>
      </c>
      <c r="J35" s="305" t="s">
        <v>207</v>
      </c>
      <c r="K35" s="303"/>
      <c r="L35" s="302">
        <v>18210492</v>
      </c>
      <c r="M35" s="304" t="s">
        <v>476</v>
      </c>
      <c r="N35" s="302">
        <v>10149</v>
      </c>
      <c r="O35" s="303"/>
      <c r="P35" s="302">
        <v>24362</v>
      </c>
      <c r="Q35" s="304" t="s">
        <v>476</v>
      </c>
      <c r="R35" s="302">
        <v>18245003</v>
      </c>
      <c r="S35" s="304" t="s">
        <v>476</v>
      </c>
    </row>
    <row r="36" spans="1:19" x14ac:dyDescent="0.25">
      <c r="A36" s="296">
        <v>1976</v>
      </c>
      <c r="B36" s="300">
        <v>270</v>
      </c>
      <c r="C36" s="298"/>
      <c r="D36" s="297">
        <v>558741</v>
      </c>
      <c r="E36" s="298"/>
      <c r="F36" s="297">
        <v>18507664</v>
      </c>
      <c r="G36" s="299" t="s">
        <v>476</v>
      </c>
      <c r="H36" s="297">
        <v>19066676</v>
      </c>
      <c r="I36" s="299" t="s">
        <v>476</v>
      </c>
      <c r="J36" s="300" t="s">
        <v>207</v>
      </c>
      <c r="K36" s="298"/>
      <c r="L36" s="297">
        <v>19066676</v>
      </c>
      <c r="M36" s="299" t="s">
        <v>476</v>
      </c>
      <c r="N36" s="297">
        <v>10059</v>
      </c>
      <c r="O36" s="298"/>
      <c r="P36" s="297">
        <v>24063</v>
      </c>
      <c r="Q36" s="299" t="s">
        <v>476</v>
      </c>
      <c r="R36" s="297">
        <v>19100798</v>
      </c>
      <c r="S36" s="299" t="s">
        <v>476</v>
      </c>
    </row>
    <row r="37" spans="1:19" x14ac:dyDescent="0.25">
      <c r="A37" s="296">
        <v>1977</v>
      </c>
      <c r="B37" s="300">
        <v>201</v>
      </c>
      <c r="C37" s="298"/>
      <c r="D37" s="297">
        <v>542790</v>
      </c>
      <c r="E37" s="298"/>
      <c r="F37" s="297">
        <v>19243224</v>
      </c>
      <c r="G37" s="299" t="s">
        <v>476</v>
      </c>
      <c r="H37" s="297">
        <v>19786215</v>
      </c>
      <c r="I37" s="299" t="s">
        <v>476</v>
      </c>
      <c r="J37" s="300" t="s">
        <v>207</v>
      </c>
      <c r="K37" s="298"/>
      <c r="L37" s="297">
        <v>19786215</v>
      </c>
      <c r="M37" s="299" t="s">
        <v>476</v>
      </c>
      <c r="N37" s="297">
        <v>10429</v>
      </c>
      <c r="O37" s="298"/>
      <c r="P37" s="297">
        <v>24947</v>
      </c>
      <c r="Q37" s="299" t="s">
        <v>476</v>
      </c>
      <c r="R37" s="297">
        <v>19821590</v>
      </c>
      <c r="S37" s="299" t="s">
        <v>476</v>
      </c>
    </row>
    <row r="38" spans="1:19" x14ac:dyDescent="0.25">
      <c r="A38" s="301">
        <v>1978</v>
      </c>
      <c r="B38" s="307"/>
      <c r="C38" s="304" t="s">
        <v>925</v>
      </c>
      <c r="D38" s="302">
        <v>538938</v>
      </c>
      <c r="E38" s="303"/>
      <c r="F38" s="302">
        <v>20043823</v>
      </c>
      <c r="G38" s="304" t="s">
        <v>476</v>
      </c>
      <c r="H38" s="302">
        <v>20582761</v>
      </c>
      <c r="I38" s="304" t="s">
        <v>476</v>
      </c>
      <c r="J38" s="305" t="s">
        <v>207</v>
      </c>
      <c r="K38" s="303"/>
      <c r="L38" s="302">
        <v>20582761</v>
      </c>
      <c r="M38" s="304" t="s">
        <v>476</v>
      </c>
      <c r="N38" s="302">
        <v>10027</v>
      </c>
      <c r="O38" s="303"/>
      <c r="P38" s="302">
        <v>24275</v>
      </c>
      <c r="Q38" s="304" t="s">
        <v>476</v>
      </c>
      <c r="R38" s="302">
        <v>20617064</v>
      </c>
      <c r="S38" s="304" t="s">
        <v>476</v>
      </c>
    </row>
    <row r="39" spans="1:19" x14ac:dyDescent="0.25">
      <c r="A39" s="296">
        <v>1979</v>
      </c>
      <c r="B39" s="308"/>
      <c r="C39" s="299" t="s">
        <v>925</v>
      </c>
      <c r="D39" s="297">
        <v>611781</v>
      </c>
      <c r="E39" s="298"/>
      <c r="F39" s="297">
        <v>19825471</v>
      </c>
      <c r="G39" s="299" t="s">
        <v>476</v>
      </c>
      <c r="H39" s="297">
        <v>20437252</v>
      </c>
      <c r="I39" s="299" t="s">
        <v>476</v>
      </c>
      <c r="J39" s="300" t="s">
        <v>207</v>
      </c>
      <c r="K39" s="298"/>
      <c r="L39" s="297">
        <v>20437252</v>
      </c>
      <c r="M39" s="299" t="s">
        <v>476</v>
      </c>
      <c r="N39" s="297">
        <v>10117</v>
      </c>
      <c r="O39" s="298"/>
      <c r="P39" s="297">
        <v>24162</v>
      </c>
      <c r="Q39" s="299" t="s">
        <v>476</v>
      </c>
      <c r="R39" s="297">
        <v>20471532</v>
      </c>
      <c r="S39" s="299" t="s">
        <v>476</v>
      </c>
    </row>
    <row r="40" spans="1:19" x14ac:dyDescent="0.25">
      <c r="A40" s="296">
        <v>1980</v>
      </c>
      <c r="B40" s="308"/>
      <c r="C40" s="299" t="s">
        <v>925</v>
      </c>
      <c r="D40" s="297">
        <v>649853</v>
      </c>
      <c r="E40" s="298"/>
      <c r="F40" s="297">
        <v>19009245</v>
      </c>
      <c r="G40" s="299" t="s">
        <v>476</v>
      </c>
      <c r="H40" s="297">
        <v>19659098</v>
      </c>
      <c r="I40" s="299" t="s">
        <v>476</v>
      </c>
      <c r="J40" s="300" t="s">
        <v>207</v>
      </c>
      <c r="K40" s="298"/>
      <c r="L40" s="297">
        <v>19659098</v>
      </c>
      <c r="M40" s="299" t="s">
        <v>476</v>
      </c>
      <c r="N40" s="297">
        <v>11069</v>
      </c>
      <c r="O40" s="298"/>
      <c r="P40" s="297">
        <v>26523</v>
      </c>
      <c r="Q40" s="299" t="s">
        <v>476</v>
      </c>
      <c r="R40" s="297">
        <v>19696690</v>
      </c>
      <c r="S40" s="299" t="s">
        <v>476</v>
      </c>
    </row>
    <row r="41" spans="1:19" x14ac:dyDescent="0.25">
      <c r="A41" s="301">
        <v>1981</v>
      </c>
      <c r="B41" s="307"/>
      <c r="C41" s="304" t="s">
        <v>925</v>
      </c>
      <c r="D41" s="302">
        <v>658383</v>
      </c>
      <c r="E41" s="303"/>
      <c r="F41" s="302">
        <v>18812664</v>
      </c>
      <c r="G41" s="304" t="s">
        <v>476</v>
      </c>
      <c r="H41" s="302">
        <v>19471047</v>
      </c>
      <c r="I41" s="304" t="s">
        <v>476</v>
      </c>
      <c r="J41" s="302">
        <v>6723</v>
      </c>
      <c r="K41" s="304" t="s">
        <v>476</v>
      </c>
      <c r="L41" s="302">
        <v>19477771</v>
      </c>
      <c r="M41" s="304" t="s">
        <v>476</v>
      </c>
      <c r="N41" s="302">
        <v>10871</v>
      </c>
      <c r="O41" s="303"/>
      <c r="P41" s="302">
        <v>25372</v>
      </c>
      <c r="Q41" s="304" t="s">
        <v>476</v>
      </c>
      <c r="R41" s="302">
        <v>19514013</v>
      </c>
      <c r="S41" s="304" t="s">
        <v>476</v>
      </c>
    </row>
    <row r="42" spans="1:19" x14ac:dyDescent="0.25">
      <c r="A42" s="296">
        <v>1982</v>
      </c>
      <c r="B42" s="308"/>
      <c r="C42" s="299" t="s">
        <v>925</v>
      </c>
      <c r="D42" s="297">
        <v>611918</v>
      </c>
      <c r="E42" s="298"/>
      <c r="F42" s="297">
        <v>18421966</v>
      </c>
      <c r="G42" s="299" t="s">
        <v>476</v>
      </c>
      <c r="H42" s="297">
        <v>19033884</v>
      </c>
      <c r="I42" s="299" t="s">
        <v>476</v>
      </c>
      <c r="J42" s="297">
        <v>18285</v>
      </c>
      <c r="K42" s="299" t="s">
        <v>476</v>
      </c>
      <c r="L42" s="297">
        <v>19052169</v>
      </c>
      <c r="M42" s="299" t="s">
        <v>476</v>
      </c>
      <c r="N42" s="297">
        <v>11002</v>
      </c>
      <c r="O42" s="298"/>
      <c r="P42" s="297">
        <v>26057</v>
      </c>
      <c r="Q42" s="299" t="s">
        <v>476</v>
      </c>
      <c r="R42" s="297">
        <v>19089228</v>
      </c>
      <c r="S42" s="299" t="s">
        <v>476</v>
      </c>
    </row>
    <row r="43" spans="1:19" x14ac:dyDescent="0.25">
      <c r="A43" s="296">
        <v>1983</v>
      </c>
      <c r="B43" s="308"/>
      <c r="C43" s="299" t="s">
        <v>925</v>
      </c>
      <c r="D43" s="297">
        <v>505233</v>
      </c>
      <c r="E43" s="298"/>
      <c r="F43" s="297">
        <v>18595150</v>
      </c>
      <c r="G43" s="299" t="s">
        <v>476</v>
      </c>
      <c r="H43" s="297">
        <v>19100384</v>
      </c>
      <c r="I43" s="299" t="s">
        <v>476</v>
      </c>
      <c r="J43" s="297">
        <v>33720</v>
      </c>
      <c r="K43" s="299" t="s">
        <v>476</v>
      </c>
      <c r="L43" s="297">
        <v>19134104</v>
      </c>
      <c r="M43" s="299" t="s">
        <v>476</v>
      </c>
      <c r="N43" s="297">
        <v>12675</v>
      </c>
      <c r="O43" s="298"/>
      <c r="P43" s="297">
        <v>29835</v>
      </c>
      <c r="Q43" s="299" t="s">
        <v>476</v>
      </c>
      <c r="R43" s="297">
        <v>19176615</v>
      </c>
      <c r="S43" s="299" t="s">
        <v>476</v>
      </c>
    </row>
    <row r="44" spans="1:19" x14ac:dyDescent="0.25">
      <c r="A44" s="301">
        <v>1984</v>
      </c>
      <c r="B44" s="307"/>
      <c r="C44" s="304" t="s">
        <v>925</v>
      </c>
      <c r="D44" s="302">
        <v>544617</v>
      </c>
      <c r="E44" s="303"/>
      <c r="F44" s="302">
        <v>19022704</v>
      </c>
      <c r="G44" s="304" t="s">
        <v>476</v>
      </c>
      <c r="H44" s="302">
        <v>19567321</v>
      </c>
      <c r="I44" s="304" t="s">
        <v>476</v>
      </c>
      <c r="J44" s="302">
        <v>41265</v>
      </c>
      <c r="K44" s="304" t="s">
        <v>476</v>
      </c>
      <c r="L44" s="302">
        <v>19608586</v>
      </c>
      <c r="M44" s="304" t="s">
        <v>476</v>
      </c>
      <c r="N44" s="302">
        <v>14293</v>
      </c>
      <c r="O44" s="303"/>
      <c r="P44" s="302">
        <v>32687</v>
      </c>
      <c r="Q44" s="304" t="s">
        <v>476</v>
      </c>
      <c r="R44" s="302">
        <v>19655566</v>
      </c>
      <c r="S44" s="304" t="s">
        <v>476</v>
      </c>
    </row>
    <row r="45" spans="1:19" x14ac:dyDescent="0.25">
      <c r="A45" s="296">
        <v>1985</v>
      </c>
      <c r="B45" s="308"/>
      <c r="C45" s="299" t="s">
        <v>925</v>
      </c>
      <c r="D45" s="297">
        <v>519383</v>
      </c>
      <c r="E45" s="298"/>
      <c r="F45" s="297">
        <v>19472345</v>
      </c>
      <c r="G45" s="299" t="s">
        <v>476</v>
      </c>
      <c r="H45" s="297">
        <v>19991728</v>
      </c>
      <c r="I45" s="299" t="s">
        <v>476</v>
      </c>
      <c r="J45" s="297">
        <v>49738</v>
      </c>
      <c r="K45" s="299" t="s">
        <v>476</v>
      </c>
      <c r="L45" s="297">
        <v>20041466</v>
      </c>
      <c r="M45" s="299" t="s">
        <v>476</v>
      </c>
      <c r="N45" s="297">
        <v>14148</v>
      </c>
      <c r="O45" s="298"/>
      <c r="P45" s="297">
        <v>32299</v>
      </c>
      <c r="Q45" s="299" t="s">
        <v>476</v>
      </c>
      <c r="R45" s="297">
        <v>20087913</v>
      </c>
      <c r="S45" s="299" t="s">
        <v>476</v>
      </c>
    </row>
    <row r="46" spans="1:19" x14ac:dyDescent="0.25">
      <c r="A46" s="296">
        <v>1986</v>
      </c>
      <c r="B46" s="308"/>
      <c r="C46" s="299" t="s">
        <v>925</v>
      </c>
      <c r="D46" s="297">
        <v>499107</v>
      </c>
      <c r="E46" s="298"/>
      <c r="F46" s="297">
        <v>20183380</v>
      </c>
      <c r="G46" s="299" t="s">
        <v>476</v>
      </c>
      <c r="H46" s="297">
        <v>20682487</v>
      </c>
      <c r="I46" s="299" t="s">
        <v>476</v>
      </c>
      <c r="J46" s="297">
        <v>57437</v>
      </c>
      <c r="K46" s="299" t="s">
        <v>476</v>
      </c>
      <c r="L46" s="297">
        <v>20739924</v>
      </c>
      <c r="M46" s="299" t="s">
        <v>476</v>
      </c>
      <c r="N46" s="297">
        <v>15057</v>
      </c>
      <c r="O46" s="298"/>
      <c r="P46" s="297">
        <v>33803</v>
      </c>
      <c r="Q46" s="299" t="s">
        <v>476</v>
      </c>
      <c r="R46" s="297">
        <v>20788785</v>
      </c>
      <c r="S46" s="299" t="s">
        <v>476</v>
      </c>
    </row>
    <row r="47" spans="1:19" x14ac:dyDescent="0.25">
      <c r="A47" s="301">
        <v>1987</v>
      </c>
      <c r="B47" s="307"/>
      <c r="C47" s="304" t="s">
        <v>925</v>
      </c>
      <c r="D47" s="302">
        <v>535264</v>
      </c>
      <c r="E47" s="303"/>
      <c r="F47" s="302">
        <v>20817438</v>
      </c>
      <c r="G47" s="304" t="s">
        <v>476</v>
      </c>
      <c r="H47" s="302">
        <v>21352702</v>
      </c>
      <c r="I47" s="304" t="s">
        <v>476</v>
      </c>
      <c r="J47" s="302">
        <v>66071</v>
      </c>
      <c r="K47" s="304" t="s">
        <v>476</v>
      </c>
      <c r="L47" s="302">
        <v>21418773</v>
      </c>
      <c r="M47" s="304" t="s">
        <v>476</v>
      </c>
      <c r="N47" s="302">
        <v>15567</v>
      </c>
      <c r="O47" s="303"/>
      <c r="P47" s="302">
        <v>34540</v>
      </c>
      <c r="Q47" s="304" t="s">
        <v>476</v>
      </c>
      <c r="R47" s="302">
        <v>21468880</v>
      </c>
      <c r="S47" s="304" t="s">
        <v>476</v>
      </c>
    </row>
    <row r="48" spans="1:19" x14ac:dyDescent="0.25">
      <c r="A48" s="296">
        <v>1988</v>
      </c>
      <c r="B48" s="308"/>
      <c r="C48" s="299" t="s">
        <v>925</v>
      </c>
      <c r="D48" s="297">
        <v>631715</v>
      </c>
      <c r="E48" s="298"/>
      <c r="F48" s="297">
        <v>21567762</v>
      </c>
      <c r="G48" s="299" t="s">
        <v>476</v>
      </c>
      <c r="H48" s="297">
        <v>22199477</v>
      </c>
      <c r="I48" s="299" t="s">
        <v>476</v>
      </c>
      <c r="J48" s="297">
        <v>67125</v>
      </c>
      <c r="K48" s="299" t="s">
        <v>476</v>
      </c>
      <c r="L48" s="297">
        <v>22266602</v>
      </c>
      <c r="M48" s="299" t="s">
        <v>476</v>
      </c>
      <c r="N48" s="297">
        <v>15930</v>
      </c>
      <c r="O48" s="298"/>
      <c r="P48" s="297">
        <v>35189</v>
      </c>
      <c r="Q48" s="299" t="s">
        <v>476</v>
      </c>
      <c r="R48" s="297">
        <v>22317722</v>
      </c>
      <c r="S48" s="299" t="s">
        <v>476</v>
      </c>
    </row>
    <row r="49" spans="1:19" x14ac:dyDescent="0.25">
      <c r="A49" s="296">
        <v>1989</v>
      </c>
      <c r="B49" s="308"/>
      <c r="C49" s="299" t="s">
        <v>925</v>
      </c>
      <c r="D49" s="297">
        <v>648817</v>
      </c>
      <c r="E49" s="298"/>
      <c r="F49" s="297">
        <v>21707208</v>
      </c>
      <c r="G49" s="299" t="s">
        <v>476</v>
      </c>
      <c r="H49" s="297">
        <v>22356024</v>
      </c>
      <c r="I49" s="299" t="s">
        <v>476</v>
      </c>
      <c r="J49" s="297">
        <v>68091</v>
      </c>
      <c r="K49" s="299" t="s">
        <v>476</v>
      </c>
      <c r="L49" s="297">
        <v>22424115</v>
      </c>
      <c r="M49" s="299" t="s">
        <v>476</v>
      </c>
      <c r="N49" s="297">
        <v>16276</v>
      </c>
      <c r="O49" s="298"/>
      <c r="P49" s="297">
        <v>37555</v>
      </c>
      <c r="Q49" s="299" t="s">
        <v>476</v>
      </c>
      <c r="R49" s="297">
        <v>22477945</v>
      </c>
      <c r="S49" s="299" t="s">
        <v>476</v>
      </c>
    </row>
    <row r="50" spans="1:19" x14ac:dyDescent="0.25">
      <c r="A50" s="301">
        <v>1990</v>
      </c>
      <c r="B50" s="307"/>
      <c r="C50" s="304" t="s">
        <v>925</v>
      </c>
      <c r="D50" s="302">
        <v>679889</v>
      </c>
      <c r="E50" s="303"/>
      <c r="F50" s="302">
        <v>21625901</v>
      </c>
      <c r="G50" s="304" t="s">
        <v>476</v>
      </c>
      <c r="H50" s="302">
        <v>22305790</v>
      </c>
      <c r="I50" s="304" t="s">
        <v>476</v>
      </c>
      <c r="J50" s="302">
        <v>60421</v>
      </c>
      <c r="K50" s="304" t="s">
        <v>476</v>
      </c>
      <c r="L50" s="302">
        <v>22366211</v>
      </c>
      <c r="M50" s="304" t="s">
        <v>476</v>
      </c>
      <c r="N50" s="302">
        <v>16211</v>
      </c>
      <c r="O50" s="303"/>
      <c r="P50" s="302">
        <v>37203</v>
      </c>
      <c r="Q50" s="304" t="s">
        <v>476</v>
      </c>
      <c r="R50" s="302">
        <v>22419624</v>
      </c>
      <c r="S50" s="304" t="s">
        <v>476</v>
      </c>
    </row>
    <row r="51" spans="1:19" x14ac:dyDescent="0.25">
      <c r="A51" s="296">
        <v>1991</v>
      </c>
      <c r="B51" s="308"/>
      <c r="C51" s="299" t="s">
        <v>925</v>
      </c>
      <c r="D51" s="297">
        <v>620324</v>
      </c>
      <c r="E51" s="298"/>
      <c r="F51" s="297">
        <v>21374408</v>
      </c>
      <c r="G51" s="299" t="s">
        <v>476</v>
      </c>
      <c r="H51" s="297">
        <v>21994732</v>
      </c>
      <c r="I51" s="299" t="s">
        <v>476</v>
      </c>
      <c r="J51" s="297">
        <v>70095</v>
      </c>
      <c r="K51" s="299" t="s">
        <v>476</v>
      </c>
      <c r="L51" s="297">
        <v>22064827</v>
      </c>
      <c r="M51" s="299" t="s">
        <v>476</v>
      </c>
      <c r="N51" s="297">
        <v>16236</v>
      </c>
      <c r="O51" s="298"/>
      <c r="P51" s="297">
        <v>36924</v>
      </c>
      <c r="Q51" s="299" t="s">
        <v>476</v>
      </c>
      <c r="R51" s="297">
        <v>22117987</v>
      </c>
      <c r="S51" s="299" t="s">
        <v>476</v>
      </c>
    </row>
    <row r="52" spans="1:19" x14ac:dyDescent="0.25">
      <c r="A52" s="296">
        <v>1992</v>
      </c>
      <c r="B52" s="308"/>
      <c r="C52" s="299" t="s">
        <v>925</v>
      </c>
      <c r="D52" s="297">
        <v>608106</v>
      </c>
      <c r="E52" s="298"/>
      <c r="F52" s="297">
        <v>21674902</v>
      </c>
      <c r="G52" s="299" t="s">
        <v>476</v>
      </c>
      <c r="H52" s="297">
        <v>22283009</v>
      </c>
      <c r="I52" s="299" t="s">
        <v>476</v>
      </c>
      <c r="J52" s="297">
        <v>79746</v>
      </c>
      <c r="K52" s="299" t="s">
        <v>476</v>
      </c>
      <c r="L52" s="297">
        <v>22362755</v>
      </c>
      <c r="M52" s="299" t="s">
        <v>476</v>
      </c>
      <c r="N52" s="297">
        <v>16056</v>
      </c>
      <c r="O52" s="298"/>
      <c r="P52" s="297">
        <v>36262</v>
      </c>
      <c r="Q52" s="299" t="s">
        <v>476</v>
      </c>
      <c r="R52" s="297">
        <v>22415073</v>
      </c>
      <c r="S52" s="299" t="s">
        <v>476</v>
      </c>
    </row>
    <row r="53" spans="1:19" x14ac:dyDescent="0.25">
      <c r="A53" s="301">
        <v>1993</v>
      </c>
      <c r="B53" s="307"/>
      <c r="C53" s="304" t="s">
        <v>925</v>
      </c>
      <c r="D53" s="302">
        <v>644729</v>
      </c>
      <c r="E53" s="303"/>
      <c r="F53" s="302">
        <v>21976713</v>
      </c>
      <c r="G53" s="304" t="s">
        <v>476</v>
      </c>
      <c r="H53" s="302">
        <v>22621441</v>
      </c>
      <c r="I53" s="304" t="s">
        <v>476</v>
      </c>
      <c r="J53" s="302">
        <v>93660</v>
      </c>
      <c r="K53" s="304" t="s">
        <v>476</v>
      </c>
      <c r="L53" s="302">
        <v>22715102</v>
      </c>
      <c r="M53" s="304" t="s">
        <v>476</v>
      </c>
      <c r="N53" s="302">
        <v>16278</v>
      </c>
      <c r="O53" s="303"/>
      <c r="P53" s="302">
        <v>36820</v>
      </c>
      <c r="Q53" s="304" t="s">
        <v>476</v>
      </c>
      <c r="R53" s="302">
        <v>22768200</v>
      </c>
      <c r="S53" s="304" t="s">
        <v>476</v>
      </c>
    </row>
    <row r="54" spans="1:19" x14ac:dyDescent="0.25">
      <c r="A54" s="296">
        <v>1994</v>
      </c>
      <c r="B54" s="308"/>
      <c r="C54" s="299" t="s">
        <v>925</v>
      </c>
      <c r="D54" s="297">
        <v>708538</v>
      </c>
      <c r="E54" s="298"/>
      <c r="F54" s="297">
        <v>22497345</v>
      </c>
      <c r="G54" s="299" t="s">
        <v>476</v>
      </c>
      <c r="H54" s="297">
        <v>23205882</v>
      </c>
      <c r="I54" s="299" t="s">
        <v>476</v>
      </c>
      <c r="J54" s="297">
        <v>104840</v>
      </c>
      <c r="K54" s="299" t="s">
        <v>476</v>
      </c>
      <c r="L54" s="297">
        <v>23310722</v>
      </c>
      <c r="M54" s="299" t="s">
        <v>476</v>
      </c>
      <c r="N54" s="297">
        <v>17040</v>
      </c>
      <c r="O54" s="298"/>
      <c r="P54" s="297">
        <v>38098</v>
      </c>
      <c r="Q54" s="299" t="s">
        <v>476</v>
      </c>
      <c r="R54" s="297">
        <v>23365861</v>
      </c>
      <c r="S54" s="299" t="s">
        <v>476</v>
      </c>
    </row>
    <row r="55" spans="1:19" x14ac:dyDescent="0.25">
      <c r="A55" s="296">
        <v>1995</v>
      </c>
      <c r="B55" s="308"/>
      <c r="C55" s="299" t="s">
        <v>925</v>
      </c>
      <c r="D55" s="297">
        <v>723953</v>
      </c>
      <c r="E55" s="298"/>
      <c r="F55" s="297">
        <v>22954616</v>
      </c>
      <c r="G55" s="299" t="s">
        <v>476</v>
      </c>
      <c r="H55" s="297">
        <v>23678569</v>
      </c>
      <c r="I55" s="299" t="s">
        <v>476</v>
      </c>
      <c r="J55" s="297">
        <v>112490</v>
      </c>
      <c r="K55" s="299" t="s">
        <v>476</v>
      </c>
      <c r="L55" s="297">
        <v>23791058</v>
      </c>
      <c r="M55" s="299" t="s">
        <v>476</v>
      </c>
      <c r="N55" s="297">
        <v>16973</v>
      </c>
      <c r="O55" s="298"/>
      <c r="P55" s="297">
        <v>38296</v>
      </c>
      <c r="Q55" s="299" t="s">
        <v>476</v>
      </c>
      <c r="R55" s="297">
        <v>23846327</v>
      </c>
      <c r="S55" s="299" t="s">
        <v>476</v>
      </c>
    </row>
    <row r="56" spans="1:19" x14ac:dyDescent="0.25">
      <c r="A56" s="301">
        <v>1996</v>
      </c>
      <c r="B56" s="307"/>
      <c r="C56" s="304" t="s">
        <v>925</v>
      </c>
      <c r="D56" s="302">
        <v>736886</v>
      </c>
      <c r="E56" s="303"/>
      <c r="F56" s="302">
        <v>23565068</v>
      </c>
      <c r="G56" s="304" t="s">
        <v>476</v>
      </c>
      <c r="H56" s="302">
        <v>24301954</v>
      </c>
      <c r="I56" s="304" t="s">
        <v>476</v>
      </c>
      <c r="J56" s="302">
        <v>80661</v>
      </c>
      <c r="K56" s="304" t="s">
        <v>476</v>
      </c>
      <c r="L56" s="302">
        <v>24382614</v>
      </c>
      <c r="M56" s="304" t="s">
        <v>476</v>
      </c>
      <c r="N56" s="302">
        <v>16797</v>
      </c>
      <c r="O56" s="303"/>
      <c r="P56" s="302">
        <v>37946</v>
      </c>
      <c r="Q56" s="304" t="s">
        <v>476</v>
      </c>
      <c r="R56" s="302">
        <v>24437357</v>
      </c>
      <c r="S56" s="304" t="s">
        <v>476</v>
      </c>
    </row>
    <row r="57" spans="1:19" x14ac:dyDescent="0.25">
      <c r="A57" s="296">
        <v>1997</v>
      </c>
      <c r="B57" s="308"/>
      <c r="C57" s="299" t="s">
        <v>925</v>
      </c>
      <c r="D57" s="297">
        <v>780313</v>
      </c>
      <c r="E57" s="298"/>
      <c r="F57" s="297">
        <v>23812891</v>
      </c>
      <c r="G57" s="299" t="s">
        <v>476</v>
      </c>
      <c r="H57" s="297">
        <v>24593204</v>
      </c>
      <c r="I57" s="299" t="s">
        <v>476</v>
      </c>
      <c r="J57" s="297">
        <v>101966</v>
      </c>
      <c r="K57" s="299" t="s">
        <v>476</v>
      </c>
      <c r="L57" s="297">
        <v>24695170</v>
      </c>
      <c r="M57" s="299" t="s">
        <v>476</v>
      </c>
      <c r="N57" s="297">
        <v>16744</v>
      </c>
      <c r="O57" s="298"/>
      <c r="P57" s="297">
        <v>37681</v>
      </c>
      <c r="Q57" s="299" t="s">
        <v>476</v>
      </c>
      <c r="R57" s="297">
        <v>24749594</v>
      </c>
      <c r="S57" s="299" t="s">
        <v>476</v>
      </c>
    </row>
    <row r="58" spans="1:19" x14ac:dyDescent="0.25">
      <c r="A58" s="296">
        <v>1998</v>
      </c>
      <c r="B58" s="308"/>
      <c r="C58" s="299" t="s">
        <v>925</v>
      </c>
      <c r="D58" s="297">
        <v>666097</v>
      </c>
      <c r="E58" s="298"/>
      <c r="F58" s="297">
        <v>24422167</v>
      </c>
      <c r="G58" s="299" t="s">
        <v>476</v>
      </c>
      <c r="H58" s="297">
        <v>25088264</v>
      </c>
      <c r="I58" s="299" t="s">
        <v>476</v>
      </c>
      <c r="J58" s="297">
        <v>112843</v>
      </c>
      <c r="K58" s="299" t="s">
        <v>476</v>
      </c>
      <c r="L58" s="297">
        <v>25201107</v>
      </c>
      <c r="M58" s="299" t="s">
        <v>476</v>
      </c>
      <c r="N58" s="297">
        <v>16929</v>
      </c>
      <c r="O58" s="298"/>
      <c r="P58" s="297">
        <v>38133</v>
      </c>
      <c r="Q58" s="299" t="s">
        <v>476</v>
      </c>
      <c r="R58" s="297">
        <v>25256169</v>
      </c>
      <c r="S58" s="299" t="s">
        <v>476</v>
      </c>
    </row>
    <row r="59" spans="1:19" x14ac:dyDescent="0.25">
      <c r="A59" s="301">
        <v>1999</v>
      </c>
      <c r="B59" s="307"/>
      <c r="C59" s="304" t="s">
        <v>925</v>
      </c>
      <c r="D59" s="302">
        <v>675335</v>
      </c>
      <c r="E59" s="303"/>
      <c r="F59" s="302">
        <v>25098194</v>
      </c>
      <c r="G59" s="304" t="s">
        <v>476</v>
      </c>
      <c r="H59" s="302">
        <v>25773529</v>
      </c>
      <c r="I59" s="304" t="s">
        <v>476</v>
      </c>
      <c r="J59" s="302">
        <v>117795</v>
      </c>
      <c r="K59" s="304" t="s">
        <v>476</v>
      </c>
      <c r="L59" s="302">
        <v>25891325</v>
      </c>
      <c r="M59" s="304" t="s">
        <v>476</v>
      </c>
      <c r="N59" s="302">
        <v>17491</v>
      </c>
      <c r="O59" s="303"/>
      <c r="P59" s="302">
        <v>39738</v>
      </c>
      <c r="Q59" s="304" t="s">
        <v>476</v>
      </c>
      <c r="R59" s="302">
        <v>25948553</v>
      </c>
      <c r="S59" s="304" t="s">
        <v>476</v>
      </c>
    </row>
    <row r="60" spans="1:19" x14ac:dyDescent="0.25">
      <c r="A60" s="296">
        <v>2000</v>
      </c>
      <c r="B60" s="308"/>
      <c r="C60" s="299" t="s">
        <v>925</v>
      </c>
      <c r="D60" s="297">
        <v>671991</v>
      </c>
      <c r="E60" s="298"/>
      <c r="F60" s="297">
        <v>25681648</v>
      </c>
      <c r="G60" s="299" t="s">
        <v>476</v>
      </c>
      <c r="H60" s="297">
        <v>26353639</v>
      </c>
      <c r="I60" s="299" t="s">
        <v>476</v>
      </c>
      <c r="J60" s="297">
        <v>134887</v>
      </c>
      <c r="K60" s="299" t="s">
        <v>476</v>
      </c>
      <c r="L60" s="297">
        <v>26488526</v>
      </c>
      <c r="M60" s="299" t="s">
        <v>476</v>
      </c>
      <c r="N60" s="297">
        <v>18363</v>
      </c>
      <c r="O60" s="298"/>
      <c r="P60" s="297">
        <v>41507</v>
      </c>
      <c r="Q60" s="299" t="s">
        <v>476</v>
      </c>
      <c r="R60" s="297">
        <v>26548396</v>
      </c>
      <c r="S60" s="299" t="s">
        <v>476</v>
      </c>
    </row>
    <row r="61" spans="1:19" x14ac:dyDescent="0.25">
      <c r="A61" s="296">
        <v>2001</v>
      </c>
      <c r="B61" s="308"/>
      <c r="C61" s="299" t="s">
        <v>925</v>
      </c>
      <c r="D61" s="297">
        <v>658046</v>
      </c>
      <c r="E61" s="298"/>
      <c r="F61" s="297">
        <v>25412351</v>
      </c>
      <c r="G61" s="299" t="s">
        <v>476</v>
      </c>
      <c r="H61" s="297">
        <v>26070397</v>
      </c>
      <c r="I61" s="299" t="s">
        <v>476</v>
      </c>
      <c r="J61" s="297">
        <v>142125</v>
      </c>
      <c r="K61" s="299" t="s">
        <v>476</v>
      </c>
      <c r="L61" s="297">
        <v>26212522</v>
      </c>
      <c r="M61" s="299" t="s">
        <v>476</v>
      </c>
      <c r="N61" s="297">
        <v>19531</v>
      </c>
      <c r="O61" s="298"/>
      <c r="P61" s="297">
        <v>43228</v>
      </c>
      <c r="Q61" s="299" t="s">
        <v>476</v>
      </c>
      <c r="R61" s="297">
        <v>26275281</v>
      </c>
      <c r="S61" s="299" t="s">
        <v>476</v>
      </c>
    </row>
    <row r="62" spans="1:19" x14ac:dyDescent="0.25">
      <c r="A62" s="301">
        <v>2002</v>
      </c>
      <c r="B62" s="307"/>
      <c r="C62" s="304" t="s">
        <v>925</v>
      </c>
      <c r="D62" s="302">
        <v>701644</v>
      </c>
      <c r="E62" s="303"/>
      <c r="F62" s="302">
        <v>25912704</v>
      </c>
      <c r="G62" s="304" t="s">
        <v>476</v>
      </c>
      <c r="H62" s="302">
        <v>26614348</v>
      </c>
      <c r="I62" s="304" t="s">
        <v>476</v>
      </c>
      <c r="J62" s="302">
        <v>169650</v>
      </c>
      <c r="K62" s="304" t="s">
        <v>476</v>
      </c>
      <c r="L62" s="302">
        <v>26783999</v>
      </c>
      <c r="M62" s="304" t="s">
        <v>476</v>
      </c>
      <c r="N62" s="302">
        <v>18825</v>
      </c>
      <c r="O62" s="303"/>
      <c r="P62" s="302">
        <v>41699</v>
      </c>
      <c r="Q62" s="304" t="s">
        <v>476</v>
      </c>
      <c r="R62" s="302">
        <v>26844522</v>
      </c>
      <c r="S62" s="304" t="s">
        <v>476</v>
      </c>
    </row>
    <row r="63" spans="1:19" x14ac:dyDescent="0.25">
      <c r="A63" s="296">
        <v>2003</v>
      </c>
      <c r="B63" s="308"/>
      <c r="C63" s="299" t="s">
        <v>925</v>
      </c>
      <c r="D63" s="297">
        <v>627446</v>
      </c>
      <c r="E63" s="298"/>
      <c r="F63" s="297">
        <v>26062607</v>
      </c>
      <c r="G63" s="299" t="s">
        <v>476</v>
      </c>
      <c r="H63" s="297">
        <v>26690053</v>
      </c>
      <c r="I63" s="299" t="s">
        <v>476</v>
      </c>
      <c r="J63" s="297">
        <v>229813</v>
      </c>
      <c r="K63" s="299" t="s">
        <v>476</v>
      </c>
      <c r="L63" s="297">
        <v>26919866</v>
      </c>
      <c r="M63" s="299" t="s">
        <v>476</v>
      </c>
      <c r="N63" s="297">
        <v>23235</v>
      </c>
      <c r="O63" s="298"/>
      <c r="P63" s="297">
        <v>50953</v>
      </c>
      <c r="Q63" s="299" t="s">
        <v>476</v>
      </c>
      <c r="R63" s="297">
        <v>26994054</v>
      </c>
      <c r="S63" s="299" t="s">
        <v>476</v>
      </c>
    </row>
    <row r="64" spans="1:19" x14ac:dyDescent="0.25">
      <c r="A64" s="296">
        <v>2004</v>
      </c>
      <c r="B64" s="308"/>
      <c r="C64" s="299" t="s">
        <v>925</v>
      </c>
      <c r="D64" s="297">
        <v>601955</v>
      </c>
      <c r="E64" s="298"/>
      <c r="F64" s="297">
        <v>26924961</v>
      </c>
      <c r="G64" s="299" t="s">
        <v>476</v>
      </c>
      <c r="H64" s="297">
        <v>27526916</v>
      </c>
      <c r="I64" s="299" t="s">
        <v>476</v>
      </c>
      <c r="J64" s="297">
        <v>289720</v>
      </c>
      <c r="K64" s="299" t="s">
        <v>476</v>
      </c>
      <c r="L64" s="297">
        <v>27816636</v>
      </c>
      <c r="M64" s="299" t="s">
        <v>476</v>
      </c>
      <c r="N64" s="297">
        <v>24647</v>
      </c>
      <c r="O64" s="298"/>
      <c r="P64" s="297">
        <v>54184</v>
      </c>
      <c r="Q64" s="299" t="s">
        <v>476</v>
      </c>
      <c r="R64" s="297">
        <v>27895467</v>
      </c>
      <c r="S64" s="299" t="s">
        <v>476</v>
      </c>
    </row>
    <row r="65" spans="1:19" x14ac:dyDescent="0.25">
      <c r="A65" s="301">
        <v>2005</v>
      </c>
      <c r="B65" s="307"/>
      <c r="C65" s="304" t="s">
        <v>925</v>
      </c>
      <c r="D65" s="302">
        <v>623903</v>
      </c>
      <c r="E65" s="303"/>
      <c r="F65" s="302">
        <v>27308807</v>
      </c>
      <c r="G65" s="304" t="s">
        <v>476</v>
      </c>
      <c r="H65" s="302">
        <v>27932710</v>
      </c>
      <c r="I65" s="304" t="s">
        <v>476</v>
      </c>
      <c r="J65" s="302">
        <v>339015</v>
      </c>
      <c r="K65" s="304" t="s">
        <v>476</v>
      </c>
      <c r="L65" s="302">
        <v>28271726</v>
      </c>
      <c r="M65" s="304" t="s">
        <v>476</v>
      </c>
      <c r="N65" s="302">
        <v>25612</v>
      </c>
      <c r="O65" s="303"/>
      <c r="P65" s="302">
        <v>55661</v>
      </c>
      <c r="Q65" s="304" t="s">
        <v>476</v>
      </c>
      <c r="R65" s="302">
        <v>28352998</v>
      </c>
      <c r="S65" s="304" t="s">
        <v>476</v>
      </c>
    </row>
    <row r="66" spans="1:19" x14ac:dyDescent="0.25">
      <c r="A66" s="296">
        <v>2006</v>
      </c>
      <c r="B66" s="308"/>
      <c r="C66" s="299" t="s">
        <v>925</v>
      </c>
      <c r="D66" s="297">
        <v>624975</v>
      </c>
      <c r="E66" s="298"/>
      <c r="F66" s="297">
        <v>27650867</v>
      </c>
      <c r="G66" s="299" t="s">
        <v>476</v>
      </c>
      <c r="H66" s="297">
        <v>28275842</v>
      </c>
      <c r="I66" s="299" t="s">
        <v>476</v>
      </c>
      <c r="J66" s="297">
        <v>474951</v>
      </c>
      <c r="K66" s="299" t="s">
        <v>476</v>
      </c>
      <c r="L66" s="297">
        <v>28750793</v>
      </c>
      <c r="M66" s="299" t="s">
        <v>476</v>
      </c>
      <c r="N66" s="297">
        <v>25104</v>
      </c>
      <c r="O66" s="298"/>
      <c r="P66" s="297">
        <v>53943</v>
      </c>
      <c r="Q66" s="299" t="s">
        <v>476</v>
      </c>
      <c r="R66" s="297">
        <v>28829840</v>
      </c>
      <c r="S66" s="299" t="s">
        <v>476</v>
      </c>
    </row>
    <row r="67" spans="1:19" x14ac:dyDescent="0.25">
      <c r="A67" s="296">
        <v>2007</v>
      </c>
      <c r="B67" s="308"/>
      <c r="C67" s="299" t="s">
        <v>925</v>
      </c>
      <c r="D67" s="297">
        <v>665401</v>
      </c>
      <c r="E67" s="298"/>
      <c r="F67" s="297">
        <v>27763173</v>
      </c>
      <c r="G67" s="299" t="s">
        <v>476</v>
      </c>
      <c r="H67" s="297">
        <v>28428573</v>
      </c>
      <c r="I67" s="299" t="s">
        <v>476</v>
      </c>
      <c r="J67" s="297">
        <v>602490</v>
      </c>
      <c r="K67" s="299" t="s">
        <v>476</v>
      </c>
      <c r="L67" s="297">
        <v>29031063</v>
      </c>
      <c r="M67" s="299" t="s">
        <v>476</v>
      </c>
      <c r="N67" s="297">
        <v>27885</v>
      </c>
      <c r="O67" s="298"/>
      <c r="P67" s="297">
        <v>59770</v>
      </c>
      <c r="Q67" s="299" t="s">
        <v>476</v>
      </c>
      <c r="R67" s="297">
        <v>29118718</v>
      </c>
      <c r="S67" s="299" t="s">
        <v>476</v>
      </c>
    </row>
    <row r="68" spans="1:19" x14ac:dyDescent="0.25">
      <c r="A68" s="301">
        <v>2008</v>
      </c>
      <c r="B68" s="307"/>
      <c r="C68" s="304" t="s">
        <v>925</v>
      </c>
      <c r="D68" s="302">
        <v>692134</v>
      </c>
      <c r="E68" s="304" t="s">
        <v>476</v>
      </c>
      <c r="F68" s="302">
        <v>26407101</v>
      </c>
      <c r="G68" s="304" t="s">
        <v>476</v>
      </c>
      <c r="H68" s="302">
        <v>27099235</v>
      </c>
      <c r="I68" s="304" t="s">
        <v>476</v>
      </c>
      <c r="J68" s="302">
        <v>826138</v>
      </c>
      <c r="K68" s="304" t="s">
        <v>476</v>
      </c>
      <c r="L68" s="302">
        <v>27925373</v>
      </c>
      <c r="M68" s="304" t="s">
        <v>476</v>
      </c>
      <c r="N68" s="302">
        <v>26271</v>
      </c>
      <c r="O68" s="303"/>
      <c r="P68" s="302">
        <v>56189</v>
      </c>
      <c r="Q68" s="304" t="s">
        <v>476</v>
      </c>
      <c r="R68" s="302">
        <v>28007833</v>
      </c>
      <c r="S68" s="304" t="s">
        <v>476</v>
      </c>
    </row>
    <row r="69" spans="1:19" x14ac:dyDescent="0.25">
      <c r="A69" s="296">
        <v>2009</v>
      </c>
      <c r="B69" s="308"/>
      <c r="C69" s="299" t="s">
        <v>925</v>
      </c>
      <c r="D69" s="297">
        <v>643051</v>
      </c>
      <c r="E69" s="299" t="s">
        <v>476</v>
      </c>
      <c r="F69" s="297">
        <v>25338745</v>
      </c>
      <c r="G69" s="299" t="s">
        <v>476</v>
      </c>
      <c r="H69" s="297">
        <v>25981796</v>
      </c>
      <c r="I69" s="299" t="s">
        <v>476</v>
      </c>
      <c r="J69" s="297">
        <v>934253</v>
      </c>
      <c r="K69" s="299" t="s">
        <v>476</v>
      </c>
      <c r="L69" s="297">
        <v>26916048</v>
      </c>
      <c r="M69" s="299" t="s">
        <v>476</v>
      </c>
      <c r="N69" s="297">
        <v>26547</v>
      </c>
      <c r="O69" s="299" t="s">
        <v>476</v>
      </c>
      <c r="P69" s="297">
        <v>55819</v>
      </c>
      <c r="Q69" s="299" t="s">
        <v>476</v>
      </c>
      <c r="R69" s="297">
        <v>26998415</v>
      </c>
      <c r="S69" s="299" t="s">
        <v>476</v>
      </c>
    </row>
    <row r="70" spans="1:19" x14ac:dyDescent="0.25">
      <c r="A70" s="296" t="s">
        <v>862</v>
      </c>
      <c r="B70" s="308"/>
      <c r="C70" s="299" t="s">
        <v>925</v>
      </c>
      <c r="D70" s="297">
        <v>681581</v>
      </c>
      <c r="E70" s="298"/>
      <c r="F70" s="297">
        <v>25645620</v>
      </c>
      <c r="G70" s="298"/>
      <c r="H70" s="297">
        <v>26327201</v>
      </c>
      <c r="I70" s="298"/>
      <c r="J70" s="297">
        <v>1097993</v>
      </c>
      <c r="K70" s="298"/>
      <c r="L70" s="297">
        <v>27425194</v>
      </c>
      <c r="M70" s="298"/>
      <c r="N70" s="297">
        <v>26408</v>
      </c>
      <c r="O70" s="298"/>
      <c r="P70" s="297">
        <v>55280</v>
      </c>
      <c r="Q70" s="298"/>
      <c r="R70" s="297">
        <v>27506882</v>
      </c>
      <c r="S70" s="298"/>
    </row>
    <row r="71" spans="1:19" x14ac:dyDescent="0.25">
      <c r="A71" s="588" t="s">
        <v>559</v>
      </c>
      <c r="B71" s="589"/>
      <c r="C71" s="589"/>
      <c r="D71" s="589"/>
      <c r="E71" s="589"/>
      <c r="F71" s="589"/>
      <c r="G71" s="589"/>
      <c r="H71" s="589"/>
      <c r="I71" s="589"/>
      <c r="J71" s="589" t="s">
        <v>926</v>
      </c>
      <c r="K71" s="589"/>
      <c r="L71" s="589"/>
      <c r="M71" s="589"/>
      <c r="N71" s="589"/>
      <c r="O71" s="589"/>
      <c r="P71" s="589"/>
      <c r="Q71" s="589"/>
      <c r="R71" s="589"/>
      <c r="S71" s="590"/>
    </row>
    <row r="72" spans="1:19" x14ac:dyDescent="0.25">
      <c r="A72" s="565"/>
      <c r="B72" s="566"/>
      <c r="C72" s="566"/>
      <c r="D72" s="566"/>
      <c r="E72" s="566"/>
      <c r="F72" s="566"/>
      <c r="G72" s="566"/>
      <c r="H72" s="566"/>
      <c r="I72" s="566"/>
      <c r="J72" s="567" t="s">
        <v>71</v>
      </c>
      <c r="K72" s="567"/>
      <c r="L72" s="567"/>
      <c r="M72" s="567"/>
      <c r="N72" s="567"/>
      <c r="O72" s="567"/>
      <c r="P72" s="567"/>
      <c r="Q72" s="567"/>
      <c r="R72" s="567"/>
      <c r="S72" s="568"/>
    </row>
    <row r="73" spans="1:19" x14ac:dyDescent="0.25">
      <c r="A73" s="565" t="s">
        <v>927</v>
      </c>
      <c r="B73" s="566"/>
      <c r="C73" s="566"/>
      <c r="D73" s="566"/>
      <c r="E73" s="566"/>
      <c r="F73" s="566"/>
      <c r="G73" s="566"/>
      <c r="H73" s="566"/>
      <c r="I73" s="566"/>
      <c r="J73" s="581" t="s">
        <v>928</v>
      </c>
      <c r="K73" s="581"/>
      <c r="L73" s="581"/>
      <c r="M73" s="581"/>
      <c r="N73" s="581"/>
      <c r="O73" s="581"/>
      <c r="P73" s="581"/>
      <c r="Q73" s="581"/>
      <c r="R73" s="581"/>
      <c r="S73" s="582"/>
    </row>
    <row r="74" spans="1:19" x14ac:dyDescent="0.25">
      <c r="A74" s="565"/>
      <c r="B74" s="566"/>
      <c r="C74" s="566"/>
      <c r="D74" s="566"/>
      <c r="E74" s="566"/>
      <c r="F74" s="566"/>
      <c r="G74" s="566"/>
      <c r="H74" s="566"/>
      <c r="I74" s="566"/>
      <c r="J74" s="567" t="s">
        <v>65</v>
      </c>
      <c r="K74" s="567"/>
      <c r="L74" s="567"/>
      <c r="M74" s="567"/>
      <c r="N74" s="567"/>
      <c r="O74" s="567"/>
      <c r="P74" s="567"/>
      <c r="Q74" s="567"/>
      <c r="R74" s="567"/>
      <c r="S74" s="568"/>
    </row>
    <row r="75" spans="1:19" x14ac:dyDescent="0.25">
      <c r="A75" s="565"/>
      <c r="B75" s="566"/>
      <c r="C75" s="566"/>
      <c r="D75" s="566"/>
      <c r="E75" s="566"/>
      <c r="F75" s="566"/>
      <c r="G75" s="566"/>
      <c r="H75" s="566"/>
      <c r="I75" s="566"/>
      <c r="J75" s="567" t="s">
        <v>66</v>
      </c>
      <c r="K75" s="567"/>
      <c r="L75" s="567"/>
      <c r="M75" s="567"/>
      <c r="N75" s="567"/>
      <c r="O75" s="567"/>
      <c r="P75" s="567"/>
      <c r="Q75" s="567"/>
      <c r="R75" s="567"/>
      <c r="S75" s="568"/>
    </row>
    <row r="76" spans="1:19" x14ac:dyDescent="0.25">
      <c r="A76" s="565"/>
      <c r="B76" s="566"/>
      <c r="C76" s="566"/>
      <c r="D76" s="566"/>
      <c r="E76" s="566"/>
      <c r="F76" s="566"/>
      <c r="G76" s="566"/>
      <c r="H76" s="566"/>
      <c r="I76" s="566"/>
      <c r="J76" s="567" t="s">
        <v>67</v>
      </c>
      <c r="K76" s="567"/>
      <c r="L76" s="567"/>
      <c r="M76" s="567"/>
      <c r="N76" s="567"/>
      <c r="O76" s="567"/>
      <c r="P76" s="567"/>
      <c r="Q76" s="567"/>
      <c r="R76" s="567"/>
      <c r="S76" s="568"/>
    </row>
    <row r="77" spans="1:19" x14ac:dyDescent="0.25">
      <c r="A77" s="565" t="s">
        <v>929</v>
      </c>
      <c r="B77" s="566"/>
      <c r="C77" s="566"/>
      <c r="D77" s="566"/>
      <c r="E77" s="566"/>
      <c r="F77" s="566"/>
      <c r="G77" s="566"/>
      <c r="H77" s="566"/>
      <c r="I77" s="566"/>
      <c r="J77" s="581" t="s">
        <v>930</v>
      </c>
      <c r="K77" s="581"/>
      <c r="L77" s="581"/>
      <c r="M77" s="581"/>
      <c r="N77" s="581"/>
      <c r="O77" s="581"/>
      <c r="P77" s="581"/>
      <c r="Q77" s="581"/>
      <c r="R77" s="581"/>
      <c r="S77" s="582"/>
    </row>
    <row r="78" spans="1:19" x14ac:dyDescent="0.25">
      <c r="A78" s="573" t="s">
        <v>84</v>
      </c>
      <c r="B78" s="574"/>
      <c r="C78" s="574"/>
      <c r="D78" s="574"/>
      <c r="E78" s="574"/>
      <c r="F78" s="574"/>
      <c r="G78" s="574"/>
      <c r="H78" s="574"/>
      <c r="I78" s="574"/>
      <c r="J78" s="567" t="s">
        <v>82</v>
      </c>
      <c r="K78" s="567"/>
      <c r="L78" s="567"/>
      <c r="M78" s="567"/>
      <c r="N78" s="567"/>
      <c r="O78" s="567"/>
      <c r="P78" s="567"/>
      <c r="Q78" s="567"/>
      <c r="R78" s="567"/>
      <c r="S78" s="568"/>
    </row>
    <row r="79" spans="1:19" x14ac:dyDescent="0.25">
      <c r="A79" s="573" t="s">
        <v>85</v>
      </c>
      <c r="B79" s="574"/>
      <c r="C79" s="574"/>
      <c r="D79" s="574"/>
      <c r="E79" s="574"/>
      <c r="F79" s="574"/>
      <c r="G79" s="574"/>
      <c r="H79" s="574"/>
      <c r="I79" s="574"/>
      <c r="J79" s="567"/>
      <c r="K79" s="567"/>
      <c r="L79" s="567"/>
      <c r="M79" s="567"/>
      <c r="N79" s="567"/>
      <c r="O79" s="567"/>
      <c r="P79" s="567"/>
      <c r="Q79" s="567"/>
      <c r="R79" s="567"/>
      <c r="S79" s="568"/>
    </row>
    <row r="80" spans="1:19" x14ac:dyDescent="0.25">
      <c r="A80" s="565" t="s">
        <v>866</v>
      </c>
      <c r="B80" s="566"/>
      <c r="C80" s="566"/>
      <c r="D80" s="566"/>
      <c r="E80" s="566"/>
      <c r="F80" s="566"/>
      <c r="G80" s="566"/>
      <c r="H80" s="566"/>
      <c r="I80" s="566"/>
      <c r="J80" s="567" t="s">
        <v>72</v>
      </c>
      <c r="K80" s="567"/>
      <c r="L80" s="567"/>
      <c r="M80" s="567"/>
      <c r="N80" s="567"/>
      <c r="O80" s="567"/>
      <c r="P80" s="567"/>
      <c r="Q80" s="567"/>
      <c r="R80" s="567"/>
      <c r="S80" s="568"/>
    </row>
    <row r="81" spans="1:19" x14ac:dyDescent="0.25">
      <c r="A81" s="573" t="s">
        <v>867</v>
      </c>
      <c r="B81" s="574"/>
      <c r="C81" s="574"/>
      <c r="D81" s="574"/>
      <c r="E81" s="574"/>
      <c r="F81" s="574"/>
      <c r="G81" s="574"/>
      <c r="H81" s="574"/>
      <c r="I81" s="574"/>
      <c r="J81" s="567"/>
      <c r="K81" s="567"/>
      <c r="L81" s="567"/>
      <c r="M81" s="567"/>
      <c r="N81" s="567"/>
      <c r="O81" s="567"/>
      <c r="P81" s="567"/>
      <c r="Q81" s="567"/>
      <c r="R81" s="567"/>
      <c r="S81" s="568"/>
    </row>
    <row r="82" spans="1:19" x14ac:dyDescent="0.25">
      <c r="A82" s="573" t="s">
        <v>868</v>
      </c>
      <c r="B82" s="574"/>
      <c r="C82" s="574"/>
      <c r="D82" s="574"/>
      <c r="E82" s="574"/>
      <c r="F82" s="574"/>
      <c r="G82" s="574"/>
      <c r="H82" s="574"/>
      <c r="I82" s="574"/>
      <c r="J82" s="567"/>
      <c r="K82" s="567"/>
      <c r="L82" s="567"/>
      <c r="M82" s="567"/>
      <c r="N82" s="567"/>
      <c r="O82" s="567"/>
      <c r="P82" s="567"/>
      <c r="Q82" s="567"/>
      <c r="R82" s="567"/>
      <c r="S82" s="568"/>
    </row>
    <row r="83" spans="1:19" x14ac:dyDescent="0.25">
      <c r="A83" s="565" t="s">
        <v>891</v>
      </c>
      <c r="B83" s="566"/>
      <c r="C83" s="566"/>
      <c r="D83" s="566"/>
      <c r="E83" s="566"/>
      <c r="F83" s="566"/>
      <c r="G83" s="566"/>
      <c r="H83" s="566"/>
      <c r="I83" s="566"/>
      <c r="J83" s="567" t="s">
        <v>69</v>
      </c>
      <c r="K83" s="567"/>
      <c r="L83" s="567"/>
      <c r="M83" s="567"/>
      <c r="N83" s="567"/>
      <c r="O83" s="567"/>
      <c r="P83" s="567"/>
      <c r="Q83" s="567"/>
      <c r="R83" s="567"/>
      <c r="S83" s="568"/>
    </row>
    <row r="84" spans="1:19" x14ac:dyDescent="0.25">
      <c r="A84" s="610" t="s">
        <v>931</v>
      </c>
      <c r="B84" s="611"/>
      <c r="C84" s="611"/>
      <c r="D84" s="611"/>
      <c r="E84" s="611"/>
      <c r="F84" s="611"/>
      <c r="G84" s="611"/>
      <c r="H84" s="611"/>
      <c r="I84" s="611"/>
      <c r="J84" s="576" t="s">
        <v>88</v>
      </c>
      <c r="K84" s="576"/>
      <c r="L84" s="576"/>
      <c r="M84" s="576"/>
      <c r="N84" s="576"/>
      <c r="O84" s="576"/>
      <c r="P84" s="576"/>
      <c r="Q84" s="576"/>
      <c r="R84" s="576"/>
      <c r="S84" s="609"/>
    </row>
  </sheetData>
  <mergeCells count="49">
    <mergeCell ref="A84:I84"/>
    <mergeCell ref="J84:S84"/>
    <mergeCell ref="A80:I80"/>
    <mergeCell ref="J80:S82"/>
    <mergeCell ref="A81:I81"/>
    <mergeCell ref="A82:I82"/>
    <mergeCell ref="A83:I83"/>
    <mergeCell ref="J83:S83"/>
    <mergeCell ref="A77:I77"/>
    <mergeCell ref="J77:S77"/>
    <mergeCell ref="A78:I78"/>
    <mergeCell ref="J78:S78"/>
    <mergeCell ref="A79:I79"/>
    <mergeCell ref="J79:S79"/>
    <mergeCell ref="A71:I72"/>
    <mergeCell ref="J71:S71"/>
    <mergeCell ref="J72:S72"/>
    <mergeCell ref="A73:I76"/>
    <mergeCell ref="J73:S73"/>
    <mergeCell ref="J74:S74"/>
    <mergeCell ref="J75:S75"/>
    <mergeCell ref="J76:S76"/>
    <mergeCell ref="L7:M7"/>
    <mergeCell ref="N7:O7"/>
    <mergeCell ref="P7:Q7"/>
    <mergeCell ref="B8:C8"/>
    <mergeCell ref="D8:E8"/>
    <mergeCell ref="F8:G8"/>
    <mergeCell ref="H8:I8"/>
    <mergeCell ref="J8:K8"/>
    <mergeCell ref="L8:M8"/>
    <mergeCell ref="N8:O8"/>
    <mergeCell ref="P8:Q8"/>
    <mergeCell ref="A1:S1"/>
    <mergeCell ref="A2:S2"/>
    <mergeCell ref="A3:A8"/>
    <mergeCell ref="B3:M5"/>
    <mergeCell ref="N3:O3"/>
    <mergeCell ref="P3:Q3"/>
    <mergeCell ref="R3:S8"/>
    <mergeCell ref="N4:O4"/>
    <mergeCell ref="P4:Q4"/>
    <mergeCell ref="N5:O5"/>
    <mergeCell ref="P5:Q5"/>
    <mergeCell ref="B6:I7"/>
    <mergeCell ref="J6:K7"/>
    <mergeCell ref="L6:M6"/>
    <mergeCell ref="N6:O6"/>
    <mergeCell ref="P6:Q6"/>
  </mergeCell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A87"/>
  <sheetViews>
    <sheetView showGridLines="0" workbookViewId="0">
      <selection activeCell="Z9" sqref="Z9"/>
    </sheetView>
  </sheetViews>
  <sheetFormatPr defaultColWidth="9.140625" defaultRowHeight="15" x14ac:dyDescent="0.25"/>
  <cols>
    <col min="1" max="1" width="5.42578125" style="294" customWidth="1"/>
    <col min="2" max="2" width="7.42578125" style="294" customWidth="1"/>
    <col min="3" max="3" width="2.28515625" style="294" customWidth="1"/>
    <col min="4" max="4" width="6.7109375" style="294" customWidth="1"/>
    <col min="5" max="5" width="2.28515625" style="294" customWidth="1"/>
    <col min="6" max="6" width="7.140625" style="294" customWidth="1"/>
    <col min="7" max="7" width="2.42578125" style="294" customWidth="1"/>
    <col min="8" max="8" width="7.42578125" style="294" customWidth="1"/>
    <col min="9" max="9" width="2.28515625" style="294" customWidth="1"/>
    <col min="10" max="10" width="6.7109375" style="294" customWidth="1"/>
    <col min="11" max="11" width="2.28515625" style="294" customWidth="1"/>
    <col min="12" max="12" width="8.28515625" style="294" customWidth="1"/>
    <col min="13" max="13" width="2.7109375" style="294" customWidth="1"/>
    <col min="14" max="14" width="7.7109375" style="294" customWidth="1"/>
    <col min="15" max="15" width="3.28515625" style="294" customWidth="1"/>
    <col min="16" max="16" width="6.140625" style="294" customWidth="1"/>
    <col min="17" max="17" width="3" style="294" customWidth="1"/>
    <col min="18" max="18" width="6" style="294" customWidth="1"/>
    <col min="19" max="19" width="2.28515625" style="294" customWidth="1"/>
    <col min="20" max="20" width="6.5703125" style="294" customWidth="1"/>
    <col min="21" max="21" width="2.5703125" style="294" customWidth="1"/>
    <col min="22" max="22" width="7.140625" style="294" customWidth="1"/>
    <col min="23" max="23" width="2.28515625" style="294" customWidth="1"/>
    <col min="24" max="24" width="6.28515625" style="294" customWidth="1"/>
    <col min="25" max="25" width="2.42578125" style="294" customWidth="1"/>
    <col min="26" max="26" width="7.85546875" style="294" customWidth="1"/>
    <col min="27" max="27" width="2.28515625" style="294" customWidth="1"/>
    <col min="28" max="16384" width="9.140625" style="294"/>
  </cols>
  <sheetData>
    <row r="1" spans="1:27" ht="15.75" customHeight="1" x14ac:dyDescent="0.25">
      <c r="A1" s="591" t="s">
        <v>976</v>
      </c>
      <c r="B1" s="592"/>
      <c r="C1" s="592"/>
      <c r="D1" s="592"/>
      <c r="E1" s="592"/>
      <c r="F1" s="592"/>
      <c r="G1" s="592"/>
      <c r="H1" s="592"/>
      <c r="I1" s="592"/>
      <c r="J1" s="592"/>
      <c r="K1" s="592"/>
      <c r="L1" s="592"/>
      <c r="M1" s="592"/>
      <c r="N1" s="592"/>
      <c r="O1" s="592"/>
      <c r="P1" s="592"/>
      <c r="Q1" s="592"/>
      <c r="R1" s="592"/>
      <c r="S1" s="592"/>
      <c r="T1" s="592"/>
      <c r="U1" s="592"/>
      <c r="V1" s="592"/>
      <c r="W1" s="592"/>
      <c r="X1" s="592"/>
      <c r="Y1" s="592"/>
      <c r="Z1" s="592"/>
      <c r="AA1" s="593"/>
    </row>
    <row r="2" spans="1:27" x14ac:dyDescent="0.25">
      <c r="A2" s="594" t="s">
        <v>89</v>
      </c>
      <c r="B2" s="595"/>
      <c r="C2" s="595"/>
      <c r="D2" s="595"/>
      <c r="E2" s="595"/>
      <c r="F2" s="595"/>
      <c r="G2" s="595"/>
      <c r="H2" s="595"/>
      <c r="I2" s="595"/>
      <c r="J2" s="595"/>
      <c r="K2" s="595"/>
      <c r="L2" s="595"/>
      <c r="M2" s="595"/>
      <c r="N2" s="595"/>
      <c r="O2" s="595"/>
      <c r="P2" s="595"/>
      <c r="Q2" s="595"/>
      <c r="R2" s="595"/>
      <c r="S2" s="595"/>
      <c r="T2" s="595"/>
      <c r="U2" s="595"/>
      <c r="V2" s="595"/>
      <c r="W2" s="595"/>
      <c r="X2" s="595"/>
      <c r="Y2" s="595"/>
      <c r="Z2" s="595"/>
      <c r="AA2" s="596"/>
    </row>
    <row r="3" spans="1:27" x14ac:dyDescent="0.25">
      <c r="A3" s="597" t="s">
        <v>284</v>
      </c>
      <c r="B3" s="583" t="s">
        <v>556</v>
      </c>
      <c r="C3" s="584"/>
      <c r="D3" s="584"/>
      <c r="E3" s="584"/>
      <c r="F3" s="584"/>
      <c r="G3" s="584"/>
      <c r="H3" s="584"/>
      <c r="I3" s="584"/>
      <c r="J3" s="584"/>
      <c r="K3" s="584"/>
      <c r="L3" s="584"/>
      <c r="M3" s="584"/>
      <c r="N3" s="584"/>
      <c r="O3" s="584"/>
      <c r="P3" s="584"/>
      <c r="Q3" s="584"/>
      <c r="R3" s="584"/>
      <c r="S3" s="584"/>
      <c r="T3" s="584"/>
      <c r="U3" s="584"/>
      <c r="V3" s="584"/>
      <c r="W3" s="584"/>
      <c r="X3" s="584"/>
      <c r="Y3" s="584"/>
      <c r="Z3" s="584"/>
      <c r="AA3" s="585"/>
    </row>
    <row r="4" spans="1:27" x14ac:dyDescent="0.25">
      <c r="A4" s="598"/>
      <c r="B4" s="600" t="s">
        <v>64</v>
      </c>
      <c r="C4" s="601"/>
      <c r="D4" s="601"/>
      <c r="E4" s="601"/>
      <c r="F4" s="601"/>
      <c r="G4" s="601"/>
      <c r="H4" s="601"/>
      <c r="I4" s="602"/>
      <c r="J4" s="605"/>
      <c r="K4" s="606"/>
      <c r="L4" s="600" t="s">
        <v>557</v>
      </c>
      <c r="M4" s="601"/>
      <c r="N4" s="601"/>
      <c r="O4" s="601"/>
      <c r="P4" s="601"/>
      <c r="Q4" s="601"/>
      <c r="R4" s="601"/>
      <c r="S4" s="601"/>
      <c r="T4" s="601"/>
      <c r="U4" s="601"/>
      <c r="V4" s="601"/>
      <c r="W4" s="602"/>
      <c r="X4" s="605"/>
      <c r="Y4" s="606"/>
      <c r="Z4" s="605"/>
      <c r="AA4" s="606"/>
    </row>
    <row r="5" spans="1:27" x14ac:dyDescent="0.25">
      <c r="A5" s="598"/>
      <c r="B5" s="586"/>
      <c r="C5" s="603"/>
      <c r="D5" s="603"/>
      <c r="E5" s="603"/>
      <c r="F5" s="603"/>
      <c r="G5" s="603"/>
      <c r="H5" s="603"/>
      <c r="I5" s="587"/>
      <c r="J5" s="586" t="s">
        <v>500</v>
      </c>
      <c r="K5" s="587"/>
      <c r="L5" s="586"/>
      <c r="M5" s="603"/>
      <c r="N5" s="603"/>
      <c r="O5" s="603"/>
      <c r="P5" s="603"/>
      <c r="Q5" s="603"/>
      <c r="R5" s="603"/>
      <c r="S5" s="603"/>
      <c r="T5" s="603"/>
      <c r="U5" s="603"/>
      <c r="V5" s="603"/>
      <c r="W5" s="587"/>
      <c r="X5" s="586" t="s">
        <v>199</v>
      </c>
      <c r="Y5" s="587"/>
      <c r="Z5" s="607"/>
      <c r="AA5" s="608"/>
    </row>
    <row r="6" spans="1:27" x14ac:dyDescent="0.25">
      <c r="A6" s="598"/>
      <c r="B6" s="577"/>
      <c r="C6" s="604"/>
      <c r="D6" s="604"/>
      <c r="E6" s="604"/>
      <c r="F6" s="604"/>
      <c r="G6" s="604"/>
      <c r="H6" s="604"/>
      <c r="I6" s="578"/>
      <c r="J6" s="586" t="s">
        <v>474</v>
      </c>
      <c r="K6" s="587"/>
      <c r="L6" s="577"/>
      <c r="M6" s="604"/>
      <c r="N6" s="604"/>
      <c r="O6" s="604"/>
      <c r="P6" s="604"/>
      <c r="Q6" s="604"/>
      <c r="R6" s="604"/>
      <c r="S6" s="604"/>
      <c r="T6" s="604"/>
      <c r="U6" s="604"/>
      <c r="V6" s="604"/>
      <c r="W6" s="578"/>
      <c r="X6" s="586" t="s">
        <v>551</v>
      </c>
      <c r="Y6" s="587"/>
      <c r="Z6" s="586" t="s">
        <v>107</v>
      </c>
      <c r="AA6" s="587"/>
    </row>
    <row r="7" spans="1:27" x14ac:dyDescent="0.25">
      <c r="A7" s="598"/>
      <c r="B7" s="600" t="s">
        <v>495</v>
      </c>
      <c r="C7" s="602"/>
      <c r="D7" s="600" t="s">
        <v>515</v>
      </c>
      <c r="E7" s="602"/>
      <c r="F7" s="600" t="s">
        <v>0</v>
      </c>
      <c r="G7" s="602"/>
      <c r="H7" s="600" t="s">
        <v>107</v>
      </c>
      <c r="I7" s="602"/>
      <c r="J7" s="586" t="s">
        <v>2</v>
      </c>
      <c r="K7" s="587"/>
      <c r="L7" s="600" t="s">
        <v>501</v>
      </c>
      <c r="M7" s="602"/>
      <c r="N7" s="600" t="s">
        <v>877</v>
      </c>
      <c r="O7" s="602"/>
      <c r="P7" s="600" t="s">
        <v>878</v>
      </c>
      <c r="Q7" s="602"/>
      <c r="R7" s="600" t="s">
        <v>975</v>
      </c>
      <c r="S7" s="602"/>
      <c r="T7" s="600" t="s">
        <v>880</v>
      </c>
      <c r="U7" s="602"/>
      <c r="V7" s="600" t="s">
        <v>107</v>
      </c>
      <c r="W7" s="602"/>
      <c r="X7" s="586" t="s">
        <v>974</v>
      </c>
      <c r="Y7" s="587"/>
      <c r="Z7" s="586" t="s">
        <v>116</v>
      </c>
      <c r="AA7" s="587"/>
    </row>
    <row r="8" spans="1:27" x14ac:dyDescent="0.25">
      <c r="A8" s="599"/>
      <c r="B8" s="577"/>
      <c r="C8" s="578"/>
      <c r="D8" s="577" t="s">
        <v>1</v>
      </c>
      <c r="E8" s="578"/>
      <c r="F8" s="577"/>
      <c r="G8" s="578"/>
      <c r="H8" s="577"/>
      <c r="I8" s="578"/>
      <c r="J8" s="577"/>
      <c r="K8" s="578"/>
      <c r="L8" s="577" t="s">
        <v>881</v>
      </c>
      <c r="M8" s="578"/>
      <c r="N8" s="577"/>
      <c r="O8" s="578"/>
      <c r="P8" s="577"/>
      <c r="Q8" s="578"/>
      <c r="R8" s="577"/>
      <c r="S8" s="578"/>
      <c r="T8" s="577"/>
      <c r="U8" s="578"/>
      <c r="V8" s="577"/>
      <c r="W8" s="578"/>
      <c r="X8" s="577"/>
      <c r="Y8" s="578"/>
      <c r="Z8" s="577"/>
      <c r="AA8" s="578"/>
    </row>
    <row r="9" spans="1:27" x14ac:dyDescent="0.25">
      <c r="A9" s="296">
        <v>1949</v>
      </c>
      <c r="B9" s="297">
        <v>1995055</v>
      </c>
      <c r="C9" s="298"/>
      <c r="D9" s="297">
        <v>569375</v>
      </c>
      <c r="E9" s="298"/>
      <c r="F9" s="297">
        <v>414632</v>
      </c>
      <c r="G9" s="298"/>
      <c r="H9" s="297">
        <v>2979062</v>
      </c>
      <c r="I9" s="298"/>
      <c r="J9" s="300">
        <v>0</v>
      </c>
      <c r="K9" s="298"/>
      <c r="L9" s="297">
        <v>1349185</v>
      </c>
      <c r="M9" s="298"/>
      <c r="N9" s="300" t="s">
        <v>207</v>
      </c>
      <c r="O9" s="298"/>
      <c r="P9" s="300" t="s">
        <v>207</v>
      </c>
      <c r="Q9" s="298"/>
      <c r="R9" s="300" t="s">
        <v>207</v>
      </c>
      <c r="S9" s="298"/>
      <c r="T9" s="297">
        <v>5803</v>
      </c>
      <c r="U9" s="298"/>
      <c r="V9" s="297">
        <v>1354988</v>
      </c>
      <c r="W9" s="298"/>
      <c r="X9" s="297">
        <v>5420</v>
      </c>
      <c r="Y9" s="298"/>
      <c r="Z9" s="297">
        <v>4339470</v>
      </c>
      <c r="AA9" s="298"/>
    </row>
    <row r="10" spans="1:27" x14ac:dyDescent="0.25">
      <c r="A10" s="296">
        <v>1950</v>
      </c>
      <c r="B10" s="297">
        <v>2199111</v>
      </c>
      <c r="C10" s="298"/>
      <c r="D10" s="297">
        <v>650931</v>
      </c>
      <c r="E10" s="298"/>
      <c r="F10" s="297">
        <v>471666</v>
      </c>
      <c r="G10" s="298"/>
      <c r="H10" s="297">
        <v>3321708</v>
      </c>
      <c r="I10" s="298"/>
      <c r="J10" s="300">
        <v>0</v>
      </c>
      <c r="K10" s="298"/>
      <c r="L10" s="297">
        <v>1346015</v>
      </c>
      <c r="M10" s="298"/>
      <c r="N10" s="300" t="s">
        <v>207</v>
      </c>
      <c r="O10" s="298"/>
      <c r="P10" s="300" t="s">
        <v>207</v>
      </c>
      <c r="Q10" s="298"/>
      <c r="R10" s="300" t="s">
        <v>207</v>
      </c>
      <c r="S10" s="298"/>
      <c r="T10" s="297">
        <v>5466</v>
      </c>
      <c r="U10" s="298"/>
      <c r="V10" s="297">
        <v>1351481</v>
      </c>
      <c r="W10" s="298"/>
      <c r="X10" s="297">
        <v>6094</v>
      </c>
      <c r="Y10" s="298"/>
      <c r="Z10" s="297">
        <v>4679283</v>
      </c>
      <c r="AA10" s="298"/>
    </row>
    <row r="11" spans="1:27" x14ac:dyDescent="0.25">
      <c r="A11" s="301">
        <v>1951</v>
      </c>
      <c r="B11" s="302">
        <v>2506808</v>
      </c>
      <c r="C11" s="303"/>
      <c r="D11" s="302">
        <v>790635</v>
      </c>
      <c r="E11" s="303"/>
      <c r="F11" s="302">
        <v>399898</v>
      </c>
      <c r="G11" s="303"/>
      <c r="H11" s="302">
        <v>3697340</v>
      </c>
      <c r="I11" s="303"/>
      <c r="J11" s="305">
        <v>0</v>
      </c>
      <c r="K11" s="303"/>
      <c r="L11" s="302">
        <v>1360698</v>
      </c>
      <c r="M11" s="303"/>
      <c r="N11" s="305" t="s">
        <v>207</v>
      </c>
      <c r="O11" s="303"/>
      <c r="P11" s="305" t="s">
        <v>207</v>
      </c>
      <c r="Q11" s="303"/>
      <c r="R11" s="305" t="s">
        <v>207</v>
      </c>
      <c r="S11" s="303"/>
      <c r="T11" s="302">
        <v>5331</v>
      </c>
      <c r="U11" s="303"/>
      <c r="V11" s="302">
        <v>1366029</v>
      </c>
      <c r="W11" s="303"/>
      <c r="X11" s="302">
        <v>7461</v>
      </c>
      <c r="Y11" s="303"/>
      <c r="Z11" s="302">
        <v>5070830</v>
      </c>
      <c r="AA11" s="303"/>
    </row>
    <row r="12" spans="1:27" x14ac:dyDescent="0.25">
      <c r="A12" s="296">
        <v>1952</v>
      </c>
      <c r="B12" s="297">
        <v>2557397</v>
      </c>
      <c r="C12" s="298"/>
      <c r="D12" s="297">
        <v>941971</v>
      </c>
      <c r="E12" s="298"/>
      <c r="F12" s="297">
        <v>420367</v>
      </c>
      <c r="G12" s="298"/>
      <c r="H12" s="297">
        <v>3919734</v>
      </c>
      <c r="I12" s="298"/>
      <c r="J12" s="300">
        <v>0</v>
      </c>
      <c r="K12" s="298"/>
      <c r="L12" s="297">
        <v>1404274</v>
      </c>
      <c r="M12" s="298"/>
      <c r="N12" s="300" t="s">
        <v>207</v>
      </c>
      <c r="O12" s="298"/>
      <c r="P12" s="300" t="s">
        <v>207</v>
      </c>
      <c r="Q12" s="298"/>
      <c r="R12" s="300" t="s">
        <v>207</v>
      </c>
      <c r="S12" s="298"/>
      <c r="T12" s="297">
        <v>6435</v>
      </c>
      <c r="U12" s="298"/>
      <c r="V12" s="297">
        <v>1410709</v>
      </c>
      <c r="W12" s="298"/>
      <c r="X12" s="297">
        <v>7740</v>
      </c>
      <c r="Y12" s="298"/>
      <c r="Z12" s="297">
        <v>5338183</v>
      </c>
      <c r="AA12" s="298"/>
    </row>
    <row r="13" spans="1:27" x14ac:dyDescent="0.25">
      <c r="A13" s="296">
        <v>1953</v>
      </c>
      <c r="B13" s="297">
        <v>2777361</v>
      </c>
      <c r="C13" s="298"/>
      <c r="D13" s="297">
        <v>1070472</v>
      </c>
      <c r="E13" s="298"/>
      <c r="F13" s="297">
        <v>514299</v>
      </c>
      <c r="G13" s="298"/>
      <c r="H13" s="297">
        <v>4362131</v>
      </c>
      <c r="I13" s="298"/>
      <c r="J13" s="300">
        <v>0</v>
      </c>
      <c r="K13" s="298"/>
      <c r="L13" s="297">
        <v>1356353</v>
      </c>
      <c r="M13" s="298"/>
      <c r="N13" s="300" t="s">
        <v>207</v>
      </c>
      <c r="O13" s="298"/>
      <c r="P13" s="300" t="s">
        <v>207</v>
      </c>
      <c r="Q13" s="298"/>
      <c r="R13" s="300" t="s">
        <v>207</v>
      </c>
      <c r="S13" s="298"/>
      <c r="T13" s="297">
        <v>5019</v>
      </c>
      <c r="U13" s="298"/>
      <c r="V13" s="297">
        <v>1361372</v>
      </c>
      <c r="W13" s="298"/>
      <c r="X13" s="297">
        <v>6852</v>
      </c>
      <c r="Y13" s="298"/>
      <c r="Z13" s="297">
        <v>5730355</v>
      </c>
      <c r="AA13" s="298"/>
    </row>
    <row r="14" spans="1:27" x14ac:dyDescent="0.25">
      <c r="A14" s="301">
        <v>1954</v>
      </c>
      <c r="B14" s="302">
        <v>2840759</v>
      </c>
      <c r="C14" s="303"/>
      <c r="D14" s="302">
        <v>1206291</v>
      </c>
      <c r="E14" s="303"/>
      <c r="F14" s="302">
        <v>417409</v>
      </c>
      <c r="G14" s="303"/>
      <c r="H14" s="302">
        <v>4464458</v>
      </c>
      <c r="I14" s="303"/>
      <c r="J14" s="305">
        <v>0</v>
      </c>
      <c r="K14" s="303"/>
      <c r="L14" s="302">
        <v>1304094</v>
      </c>
      <c r="M14" s="303"/>
      <c r="N14" s="305" t="s">
        <v>207</v>
      </c>
      <c r="O14" s="303"/>
      <c r="P14" s="305" t="s">
        <v>207</v>
      </c>
      <c r="Q14" s="303"/>
      <c r="R14" s="305" t="s">
        <v>207</v>
      </c>
      <c r="S14" s="303"/>
      <c r="T14" s="302">
        <v>3209</v>
      </c>
      <c r="U14" s="303"/>
      <c r="V14" s="302">
        <v>1307303</v>
      </c>
      <c r="W14" s="303"/>
      <c r="X14" s="302">
        <v>7983</v>
      </c>
      <c r="Y14" s="303"/>
      <c r="Z14" s="302">
        <v>5779745</v>
      </c>
      <c r="AA14" s="303"/>
    </row>
    <row r="15" spans="1:27" x14ac:dyDescent="0.25">
      <c r="A15" s="296">
        <v>1955</v>
      </c>
      <c r="B15" s="297">
        <v>3458271</v>
      </c>
      <c r="C15" s="298"/>
      <c r="D15" s="297">
        <v>1193644</v>
      </c>
      <c r="E15" s="298"/>
      <c r="F15" s="297">
        <v>470747</v>
      </c>
      <c r="G15" s="298"/>
      <c r="H15" s="297">
        <v>5122663</v>
      </c>
      <c r="I15" s="298"/>
      <c r="J15" s="300">
        <v>0</v>
      </c>
      <c r="K15" s="298"/>
      <c r="L15" s="297">
        <v>1321695</v>
      </c>
      <c r="M15" s="298"/>
      <c r="N15" s="300" t="s">
        <v>207</v>
      </c>
      <c r="O15" s="298"/>
      <c r="P15" s="300" t="s">
        <v>207</v>
      </c>
      <c r="Q15" s="298"/>
      <c r="R15" s="300" t="s">
        <v>207</v>
      </c>
      <c r="S15" s="298"/>
      <c r="T15" s="297">
        <v>3234</v>
      </c>
      <c r="U15" s="298"/>
      <c r="V15" s="297">
        <v>1324929</v>
      </c>
      <c r="W15" s="298"/>
      <c r="X15" s="297">
        <v>13879</v>
      </c>
      <c r="Y15" s="298"/>
      <c r="Z15" s="297">
        <v>6461471</v>
      </c>
      <c r="AA15" s="298"/>
    </row>
    <row r="16" spans="1:27" x14ac:dyDescent="0.25">
      <c r="A16" s="296">
        <v>1956</v>
      </c>
      <c r="B16" s="297">
        <v>3789674</v>
      </c>
      <c r="C16" s="298"/>
      <c r="D16" s="297">
        <v>1282687</v>
      </c>
      <c r="E16" s="298"/>
      <c r="F16" s="297">
        <v>454719</v>
      </c>
      <c r="G16" s="298"/>
      <c r="H16" s="297">
        <v>5527079</v>
      </c>
      <c r="I16" s="298"/>
      <c r="J16" s="300">
        <v>0</v>
      </c>
      <c r="K16" s="298"/>
      <c r="L16" s="297">
        <v>1397960</v>
      </c>
      <c r="M16" s="298"/>
      <c r="N16" s="300" t="s">
        <v>207</v>
      </c>
      <c r="O16" s="298"/>
      <c r="P16" s="300" t="s">
        <v>207</v>
      </c>
      <c r="Q16" s="298"/>
      <c r="R16" s="300" t="s">
        <v>207</v>
      </c>
      <c r="S16" s="298"/>
      <c r="T16" s="297">
        <v>1738</v>
      </c>
      <c r="U16" s="298"/>
      <c r="V16" s="297">
        <v>1399698</v>
      </c>
      <c r="W16" s="298"/>
      <c r="X16" s="297">
        <v>15519</v>
      </c>
      <c r="Y16" s="298"/>
      <c r="Z16" s="297">
        <v>6942296</v>
      </c>
      <c r="AA16" s="298"/>
    </row>
    <row r="17" spans="1:27" x14ac:dyDescent="0.25">
      <c r="A17" s="301">
        <v>1957</v>
      </c>
      <c r="B17" s="302">
        <v>3855246</v>
      </c>
      <c r="C17" s="303"/>
      <c r="D17" s="302">
        <v>1382906</v>
      </c>
      <c r="E17" s="303"/>
      <c r="F17" s="302">
        <v>498383</v>
      </c>
      <c r="G17" s="303"/>
      <c r="H17" s="302">
        <v>5736534</v>
      </c>
      <c r="I17" s="303"/>
      <c r="J17" s="305">
        <v>112</v>
      </c>
      <c r="K17" s="303"/>
      <c r="L17" s="302">
        <v>1480092</v>
      </c>
      <c r="M17" s="303"/>
      <c r="N17" s="305" t="s">
        <v>207</v>
      </c>
      <c r="O17" s="303"/>
      <c r="P17" s="305" t="s">
        <v>207</v>
      </c>
      <c r="Q17" s="303"/>
      <c r="R17" s="305" t="s">
        <v>207</v>
      </c>
      <c r="S17" s="303"/>
      <c r="T17" s="302">
        <v>2008</v>
      </c>
      <c r="U17" s="303"/>
      <c r="V17" s="302">
        <v>1482100</v>
      </c>
      <c r="W17" s="303"/>
      <c r="X17" s="302">
        <v>12288</v>
      </c>
      <c r="Y17" s="303"/>
      <c r="Z17" s="302">
        <v>7231035</v>
      </c>
      <c r="AA17" s="303"/>
    </row>
    <row r="18" spans="1:27" x14ac:dyDescent="0.25">
      <c r="A18" s="296">
        <v>1958</v>
      </c>
      <c r="B18" s="297">
        <v>3721340</v>
      </c>
      <c r="C18" s="298"/>
      <c r="D18" s="297">
        <v>1420903</v>
      </c>
      <c r="E18" s="298"/>
      <c r="F18" s="297">
        <v>485713</v>
      </c>
      <c r="G18" s="298"/>
      <c r="H18" s="297">
        <v>5627956</v>
      </c>
      <c r="I18" s="298"/>
      <c r="J18" s="297">
        <v>1915</v>
      </c>
      <c r="K18" s="298"/>
      <c r="L18" s="297">
        <v>1554805</v>
      </c>
      <c r="M18" s="298"/>
      <c r="N18" s="300" t="s">
        <v>207</v>
      </c>
      <c r="O18" s="298"/>
      <c r="P18" s="300" t="s">
        <v>207</v>
      </c>
      <c r="Q18" s="298"/>
      <c r="R18" s="300" t="s">
        <v>207</v>
      </c>
      <c r="S18" s="298"/>
      <c r="T18" s="297">
        <v>1940</v>
      </c>
      <c r="U18" s="298"/>
      <c r="V18" s="297">
        <v>1556745</v>
      </c>
      <c r="W18" s="298"/>
      <c r="X18" s="297">
        <v>11320</v>
      </c>
      <c r="Y18" s="298"/>
      <c r="Z18" s="297">
        <v>7197936</v>
      </c>
      <c r="AA18" s="298"/>
    </row>
    <row r="19" spans="1:27" x14ac:dyDescent="0.25">
      <c r="A19" s="296">
        <v>1959</v>
      </c>
      <c r="B19" s="297">
        <v>4029357</v>
      </c>
      <c r="C19" s="298"/>
      <c r="D19" s="297">
        <v>1685507</v>
      </c>
      <c r="E19" s="298"/>
      <c r="F19" s="297">
        <v>551978</v>
      </c>
      <c r="G19" s="298"/>
      <c r="H19" s="297">
        <v>6266842</v>
      </c>
      <c r="I19" s="298"/>
      <c r="J19" s="297">
        <v>2187</v>
      </c>
      <c r="K19" s="298"/>
      <c r="L19" s="297">
        <v>1511462</v>
      </c>
      <c r="M19" s="298"/>
      <c r="N19" s="300" t="s">
        <v>207</v>
      </c>
      <c r="O19" s="298"/>
      <c r="P19" s="300" t="s">
        <v>207</v>
      </c>
      <c r="Q19" s="298"/>
      <c r="R19" s="300" t="s">
        <v>207</v>
      </c>
      <c r="S19" s="298"/>
      <c r="T19" s="297">
        <v>1677</v>
      </c>
      <c r="U19" s="298"/>
      <c r="V19" s="297">
        <v>1513139</v>
      </c>
      <c r="W19" s="298"/>
      <c r="X19" s="297">
        <v>12127</v>
      </c>
      <c r="Y19" s="298"/>
      <c r="Z19" s="297">
        <v>7794295</v>
      </c>
      <c r="AA19" s="298"/>
    </row>
    <row r="20" spans="1:27" x14ac:dyDescent="0.25">
      <c r="A20" s="301">
        <v>1960</v>
      </c>
      <c r="B20" s="302">
        <v>4227551</v>
      </c>
      <c r="C20" s="303"/>
      <c r="D20" s="302">
        <v>1785129</v>
      </c>
      <c r="E20" s="303"/>
      <c r="F20" s="302">
        <v>552715</v>
      </c>
      <c r="G20" s="303"/>
      <c r="H20" s="302">
        <v>6565395</v>
      </c>
      <c r="I20" s="303"/>
      <c r="J20" s="302">
        <v>6026</v>
      </c>
      <c r="K20" s="303"/>
      <c r="L20" s="302">
        <v>1569167</v>
      </c>
      <c r="M20" s="303"/>
      <c r="N20" s="305">
        <v>359</v>
      </c>
      <c r="O20" s="304" t="s">
        <v>476</v>
      </c>
      <c r="P20" s="305" t="s">
        <v>207</v>
      </c>
      <c r="Q20" s="303"/>
      <c r="R20" s="305" t="s">
        <v>207</v>
      </c>
      <c r="S20" s="303"/>
      <c r="T20" s="302">
        <v>1508</v>
      </c>
      <c r="U20" s="303"/>
      <c r="V20" s="302">
        <v>1571034</v>
      </c>
      <c r="W20" s="304" t="s">
        <v>476</v>
      </c>
      <c r="X20" s="302">
        <v>15474</v>
      </c>
      <c r="Y20" s="303"/>
      <c r="Z20" s="302">
        <v>8157929</v>
      </c>
      <c r="AA20" s="304" t="s">
        <v>476</v>
      </c>
    </row>
    <row r="21" spans="1:27" x14ac:dyDescent="0.25">
      <c r="A21" s="296">
        <v>1961</v>
      </c>
      <c r="B21" s="297">
        <v>4354953</v>
      </c>
      <c r="C21" s="298"/>
      <c r="D21" s="297">
        <v>1888996</v>
      </c>
      <c r="E21" s="298"/>
      <c r="F21" s="297">
        <v>557278</v>
      </c>
      <c r="G21" s="298"/>
      <c r="H21" s="297">
        <v>6801227</v>
      </c>
      <c r="I21" s="298"/>
      <c r="J21" s="297">
        <v>19678</v>
      </c>
      <c r="K21" s="298"/>
      <c r="L21" s="297">
        <v>1620627</v>
      </c>
      <c r="M21" s="298"/>
      <c r="N21" s="297">
        <v>1001</v>
      </c>
      <c r="O21" s="299" t="s">
        <v>476</v>
      </c>
      <c r="P21" s="300" t="s">
        <v>207</v>
      </c>
      <c r="Q21" s="298"/>
      <c r="R21" s="300" t="s">
        <v>207</v>
      </c>
      <c r="S21" s="298"/>
      <c r="T21" s="297">
        <v>1339</v>
      </c>
      <c r="U21" s="298"/>
      <c r="V21" s="297">
        <v>1622967</v>
      </c>
      <c r="W21" s="299" t="s">
        <v>476</v>
      </c>
      <c r="X21" s="297">
        <v>7689</v>
      </c>
      <c r="Y21" s="298"/>
      <c r="Z21" s="297">
        <v>8451561</v>
      </c>
      <c r="AA21" s="299" t="s">
        <v>476</v>
      </c>
    </row>
    <row r="22" spans="1:27" x14ac:dyDescent="0.25">
      <c r="A22" s="296">
        <v>1962</v>
      </c>
      <c r="B22" s="297">
        <v>4622376</v>
      </c>
      <c r="C22" s="298"/>
      <c r="D22" s="297">
        <v>2034783</v>
      </c>
      <c r="E22" s="298"/>
      <c r="F22" s="297">
        <v>559585</v>
      </c>
      <c r="G22" s="298"/>
      <c r="H22" s="297">
        <v>7216744</v>
      </c>
      <c r="I22" s="298"/>
      <c r="J22" s="297">
        <v>26394</v>
      </c>
      <c r="K22" s="298"/>
      <c r="L22" s="297">
        <v>1780151</v>
      </c>
      <c r="M22" s="298"/>
      <c r="N22" s="297">
        <v>1061</v>
      </c>
      <c r="O22" s="299" t="s">
        <v>476</v>
      </c>
      <c r="P22" s="300" t="s">
        <v>207</v>
      </c>
      <c r="Q22" s="298"/>
      <c r="R22" s="300" t="s">
        <v>207</v>
      </c>
      <c r="S22" s="298"/>
      <c r="T22" s="297">
        <v>1349</v>
      </c>
      <c r="U22" s="298"/>
      <c r="V22" s="297">
        <v>1782561</v>
      </c>
      <c r="W22" s="299" t="s">
        <v>476</v>
      </c>
      <c r="X22" s="297">
        <v>1829</v>
      </c>
      <c r="Y22" s="298"/>
      <c r="Z22" s="297">
        <v>9027528</v>
      </c>
      <c r="AA22" s="299" t="s">
        <v>476</v>
      </c>
    </row>
    <row r="23" spans="1:27" x14ac:dyDescent="0.25">
      <c r="A23" s="301">
        <v>1963</v>
      </c>
      <c r="B23" s="302">
        <v>5050213</v>
      </c>
      <c r="C23" s="303"/>
      <c r="D23" s="302">
        <v>2210952</v>
      </c>
      <c r="E23" s="303"/>
      <c r="F23" s="302">
        <v>584707</v>
      </c>
      <c r="G23" s="303"/>
      <c r="H23" s="302">
        <v>7845871</v>
      </c>
      <c r="I23" s="303"/>
      <c r="J23" s="302">
        <v>38147</v>
      </c>
      <c r="K23" s="303"/>
      <c r="L23" s="302">
        <v>1737441</v>
      </c>
      <c r="M23" s="303"/>
      <c r="N23" s="302">
        <v>1760</v>
      </c>
      <c r="O23" s="304" t="s">
        <v>476</v>
      </c>
      <c r="P23" s="305" t="s">
        <v>207</v>
      </c>
      <c r="Q23" s="303"/>
      <c r="R23" s="305" t="s">
        <v>207</v>
      </c>
      <c r="S23" s="303"/>
      <c r="T23" s="302">
        <v>1341</v>
      </c>
      <c r="U23" s="303"/>
      <c r="V23" s="302">
        <v>1740542</v>
      </c>
      <c r="W23" s="304" t="s">
        <v>476</v>
      </c>
      <c r="X23" s="305">
        <v>334</v>
      </c>
      <c r="Y23" s="303"/>
      <c r="Z23" s="302">
        <v>9624895</v>
      </c>
      <c r="AA23" s="304" t="s">
        <v>476</v>
      </c>
    </row>
    <row r="24" spans="1:27" x14ac:dyDescent="0.25">
      <c r="A24" s="296">
        <v>1964</v>
      </c>
      <c r="B24" s="297">
        <v>5379553</v>
      </c>
      <c r="C24" s="298"/>
      <c r="D24" s="297">
        <v>2397228</v>
      </c>
      <c r="E24" s="298"/>
      <c r="F24" s="297">
        <v>633882</v>
      </c>
      <c r="G24" s="298"/>
      <c r="H24" s="297">
        <v>8410663</v>
      </c>
      <c r="I24" s="298"/>
      <c r="J24" s="297">
        <v>39819</v>
      </c>
      <c r="K24" s="298"/>
      <c r="L24" s="297">
        <v>1852542</v>
      </c>
      <c r="M24" s="298"/>
      <c r="N24" s="297">
        <v>2132</v>
      </c>
      <c r="O24" s="299" t="s">
        <v>476</v>
      </c>
      <c r="P24" s="300" t="s">
        <v>207</v>
      </c>
      <c r="Q24" s="298"/>
      <c r="R24" s="300" t="s">
        <v>207</v>
      </c>
      <c r="S24" s="298"/>
      <c r="T24" s="297">
        <v>1549</v>
      </c>
      <c r="U24" s="298"/>
      <c r="V24" s="297">
        <v>1856223</v>
      </c>
      <c r="W24" s="299" t="s">
        <v>476</v>
      </c>
      <c r="X24" s="297">
        <v>6671</v>
      </c>
      <c r="Y24" s="298"/>
      <c r="Z24" s="297">
        <v>10313377</v>
      </c>
      <c r="AA24" s="299" t="s">
        <v>476</v>
      </c>
    </row>
    <row r="25" spans="1:27" x14ac:dyDescent="0.25">
      <c r="A25" s="296">
        <v>1965</v>
      </c>
      <c r="B25" s="297">
        <v>5821061</v>
      </c>
      <c r="C25" s="298"/>
      <c r="D25" s="297">
        <v>2395376</v>
      </c>
      <c r="E25" s="298"/>
      <c r="F25" s="297">
        <v>722002</v>
      </c>
      <c r="G25" s="298"/>
      <c r="H25" s="297">
        <v>8938439</v>
      </c>
      <c r="I25" s="298"/>
      <c r="J25" s="297">
        <v>43164</v>
      </c>
      <c r="K25" s="298"/>
      <c r="L25" s="297">
        <v>2026320</v>
      </c>
      <c r="M25" s="298"/>
      <c r="N25" s="297">
        <v>1978</v>
      </c>
      <c r="O25" s="299" t="s">
        <v>476</v>
      </c>
      <c r="P25" s="300" t="s">
        <v>207</v>
      </c>
      <c r="Q25" s="298"/>
      <c r="R25" s="300" t="s">
        <v>207</v>
      </c>
      <c r="S25" s="298"/>
      <c r="T25" s="297">
        <v>2810</v>
      </c>
      <c r="U25" s="298"/>
      <c r="V25" s="297">
        <v>2031108</v>
      </c>
      <c r="W25" s="299" t="s">
        <v>476</v>
      </c>
      <c r="X25" s="300">
        <v>-482</v>
      </c>
      <c r="Y25" s="298"/>
      <c r="Z25" s="297">
        <v>11012229</v>
      </c>
      <c r="AA25" s="299" t="s">
        <v>476</v>
      </c>
    </row>
    <row r="26" spans="1:27" x14ac:dyDescent="0.25">
      <c r="A26" s="301">
        <v>1966</v>
      </c>
      <c r="B26" s="302">
        <v>6301644</v>
      </c>
      <c r="C26" s="303"/>
      <c r="D26" s="302">
        <v>2696077</v>
      </c>
      <c r="E26" s="303"/>
      <c r="F26" s="302">
        <v>883230</v>
      </c>
      <c r="G26" s="303"/>
      <c r="H26" s="302">
        <v>9880951</v>
      </c>
      <c r="I26" s="303"/>
      <c r="J26" s="302">
        <v>64158</v>
      </c>
      <c r="K26" s="303"/>
      <c r="L26" s="302">
        <v>2028381</v>
      </c>
      <c r="M26" s="303"/>
      <c r="N26" s="302">
        <v>1958</v>
      </c>
      <c r="O26" s="304" t="s">
        <v>476</v>
      </c>
      <c r="P26" s="305" t="s">
        <v>207</v>
      </c>
      <c r="Q26" s="303"/>
      <c r="R26" s="305" t="s">
        <v>207</v>
      </c>
      <c r="S26" s="303"/>
      <c r="T26" s="302">
        <v>3478</v>
      </c>
      <c r="U26" s="303"/>
      <c r="V26" s="302">
        <v>2033817</v>
      </c>
      <c r="W26" s="304" t="s">
        <v>476</v>
      </c>
      <c r="X26" s="302">
        <v>3725</v>
      </c>
      <c r="Y26" s="303"/>
      <c r="Z26" s="302">
        <v>11982651</v>
      </c>
      <c r="AA26" s="304" t="s">
        <v>476</v>
      </c>
    </row>
    <row r="27" spans="1:27" x14ac:dyDescent="0.25">
      <c r="A27" s="296">
        <v>1967</v>
      </c>
      <c r="B27" s="297">
        <v>6444982</v>
      </c>
      <c r="C27" s="298"/>
      <c r="D27" s="297">
        <v>2834236</v>
      </c>
      <c r="E27" s="298"/>
      <c r="F27" s="297">
        <v>1010541</v>
      </c>
      <c r="G27" s="298"/>
      <c r="H27" s="297">
        <v>10289758</v>
      </c>
      <c r="I27" s="298"/>
      <c r="J27" s="297">
        <v>88456</v>
      </c>
      <c r="K27" s="298"/>
      <c r="L27" s="297">
        <v>2310877</v>
      </c>
      <c r="M27" s="298"/>
      <c r="N27" s="297">
        <v>3300</v>
      </c>
      <c r="O27" s="299" t="s">
        <v>476</v>
      </c>
      <c r="P27" s="300" t="s">
        <v>207</v>
      </c>
      <c r="Q27" s="298"/>
      <c r="R27" s="300" t="s">
        <v>207</v>
      </c>
      <c r="S27" s="298"/>
      <c r="T27" s="297">
        <v>3293</v>
      </c>
      <c r="U27" s="298"/>
      <c r="V27" s="297">
        <v>2317470</v>
      </c>
      <c r="W27" s="299" t="s">
        <v>476</v>
      </c>
      <c r="X27" s="297">
        <v>-1020</v>
      </c>
      <c r="Y27" s="298"/>
      <c r="Z27" s="297">
        <v>12694663</v>
      </c>
      <c r="AA27" s="299" t="s">
        <v>476</v>
      </c>
    </row>
    <row r="28" spans="1:27" x14ac:dyDescent="0.25">
      <c r="A28" s="296">
        <v>1968</v>
      </c>
      <c r="B28" s="297">
        <v>6993639</v>
      </c>
      <c r="C28" s="298"/>
      <c r="D28" s="297">
        <v>3245494</v>
      </c>
      <c r="E28" s="298"/>
      <c r="F28" s="297">
        <v>1181450</v>
      </c>
      <c r="G28" s="298"/>
      <c r="H28" s="297">
        <v>11420583</v>
      </c>
      <c r="I28" s="298"/>
      <c r="J28" s="297">
        <v>141534</v>
      </c>
      <c r="K28" s="298"/>
      <c r="L28" s="297">
        <v>2313457</v>
      </c>
      <c r="M28" s="298"/>
      <c r="N28" s="297">
        <v>4532</v>
      </c>
      <c r="O28" s="299" t="s">
        <v>476</v>
      </c>
      <c r="P28" s="300" t="s">
        <v>207</v>
      </c>
      <c r="Q28" s="298"/>
      <c r="R28" s="300" t="s">
        <v>207</v>
      </c>
      <c r="S28" s="298"/>
      <c r="T28" s="297">
        <v>3900</v>
      </c>
      <c r="U28" s="298"/>
      <c r="V28" s="297">
        <v>2321889</v>
      </c>
      <c r="W28" s="299" t="s">
        <v>476</v>
      </c>
      <c r="X28" s="297">
        <v>-2152</v>
      </c>
      <c r="Y28" s="298"/>
      <c r="Z28" s="297">
        <v>13881853</v>
      </c>
      <c r="AA28" s="299" t="s">
        <v>476</v>
      </c>
    </row>
    <row r="29" spans="1:27" x14ac:dyDescent="0.25">
      <c r="A29" s="301">
        <v>1969</v>
      </c>
      <c r="B29" s="302">
        <v>7219295</v>
      </c>
      <c r="C29" s="303"/>
      <c r="D29" s="302">
        <v>3595759</v>
      </c>
      <c r="E29" s="303"/>
      <c r="F29" s="302">
        <v>1571294</v>
      </c>
      <c r="G29" s="303"/>
      <c r="H29" s="302">
        <v>12386348</v>
      </c>
      <c r="I29" s="303"/>
      <c r="J29" s="302">
        <v>153722</v>
      </c>
      <c r="K29" s="303"/>
      <c r="L29" s="302">
        <v>2613763</v>
      </c>
      <c r="M29" s="303"/>
      <c r="N29" s="302">
        <v>6422</v>
      </c>
      <c r="O29" s="304" t="s">
        <v>476</v>
      </c>
      <c r="P29" s="305" t="s">
        <v>207</v>
      </c>
      <c r="Q29" s="303"/>
      <c r="R29" s="305" t="s">
        <v>207</v>
      </c>
      <c r="S29" s="303"/>
      <c r="T29" s="302">
        <v>3342</v>
      </c>
      <c r="U29" s="303"/>
      <c r="V29" s="302">
        <v>2623527</v>
      </c>
      <c r="W29" s="304" t="s">
        <v>476</v>
      </c>
      <c r="X29" s="302">
        <v>3656</v>
      </c>
      <c r="Y29" s="303"/>
      <c r="Z29" s="302">
        <v>15167253</v>
      </c>
      <c r="AA29" s="304" t="s">
        <v>476</v>
      </c>
    </row>
    <row r="30" spans="1:27" x14ac:dyDescent="0.25">
      <c r="A30" s="296">
        <v>1970</v>
      </c>
      <c r="B30" s="297">
        <v>7227462</v>
      </c>
      <c r="C30" s="298"/>
      <c r="D30" s="297">
        <v>4053747</v>
      </c>
      <c r="E30" s="298"/>
      <c r="F30" s="297">
        <v>2117337</v>
      </c>
      <c r="G30" s="298"/>
      <c r="H30" s="297">
        <v>13398545</v>
      </c>
      <c r="I30" s="298"/>
      <c r="J30" s="297">
        <v>239347</v>
      </c>
      <c r="K30" s="298"/>
      <c r="L30" s="297">
        <v>2599507</v>
      </c>
      <c r="M30" s="298"/>
      <c r="N30" s="297">
        <v>5511</v>
      </c>
      <c r="O30" s="299" t="s">
        <v>476</v>
      </c>
      <c r="P30" s="300" t="s">
        <v>207</v>
      </c>
      <c r="Q30" s="298"/>
      <c r="R30" s="300" t="s">
        <v>207</v>
      </c>
      <c r="S30" s="298"/>
      <c r="T30" s="297">
        <v>3740</v>
      </c>
      <c r="U30" s="298"/>
      <c r="V30" s="297">
        <v>2608759</v>
      </c>
      <c r="W30" s="299" t="s">
        <v>476</v>
      </c>
      <c r="X30" s="297">
        <v>6688</v>
      </c>
      <c r="Y30" s="298"/>
      <c r="Z30" s="297">
        <v>16253340</v>
      </c>
      <c r="AA30" s="299" t="s">
        <v>476</v>
      </c>
    </row>
    <row r="31" spans="1:27" x14ac:dyDescent="0.25">
      <c r="A31" s="296">
        <v>1971</v>
      </c>
      <c r="B31" s="297">
        <v>7299131</v>
      </c>
      <c r="C31" s="298"/>
      <c r="D31" s="297">
        <v>4099275</v>
      </c>
      <c r="E31" s="298"/>
      <c r="F31" s="297">
        <v>2494999</v>
      </c>
      <c r="G31" s="298"/>
      <c r="H31" s="297">
        <v>13893405</v>
      </c>
      <c r="I31" s="298"/>
      <c r="J31" s="297">
        <v>412939</v>
      </c>
      <c r="K31" s="298"/>
      <c r="L31" s="297">
        <v>2790405</v>
      </c>
      <c r="M31" s="298"/>
      <c r="N31" s="297">
        <v>5739</v>
      </c>
      <c r="O31" s="299" t="s">
        <v>476</v>
      </c>
      <c r="P31" s="300" t="s">
        <v>207</v>
      </c>
      <c r="Q31" s="298"/>
      <c r="R31" s="300" t="s">
        <v>207</v>
      </c>
      <c r="S31" s="298"/>
      <c r="T31" s="297">
        <v>3261</v>
      </c>
      <c r="U31" s="298"/>
      <c r="V31" s="297">
        <v>2799405</v>
      </c>
      <c r="W31" s="299" t="s">
        <v>476</v>
      </c>
      <c r="X31" s="297">
        <v>12046</v>
      </c>
      <c r="Y31" s="298"/>
      <c r="Z31" s="297">
        <v>17117795</v>
      </c>
      <c r="AA31" s="299" t="s">
        <v>476</v>
      </c>
    </row>
    <row r="32" spans="1:27" x14ac:dyDescent="0.25">
      <c r="A32" s="301">
        <v>1972</v>
      </c>
      <c r="B32" s="302">
        <v>7810652</v>
      </c>
      <c r="C32" s="303"/>
      <c r="D32" s="302">
        <v>4084289</v>
      </c>
      <c r="E32" s="303"/>
      <c r="F32" s="302">
        <v>3097087</v>
      </c>
      <c r="G32" s="303"/>
      <c r="H32" s="302">
        <v>14992028</v>
      </c>
      <c r="I32" s="303"/>
      <c r="J32" s="302">
        <v>583752</v>
      </c>
      <c r="K32" s="303"/>
      <c r="L32" s="302">
        <v>2829445</v>
      </c>
      <c r="M32" s="303"/>
      <c r="N32" s="302">
        <v>15079</v>
      </c>
      <c r="O32" s="304" t="s">
        <v>476</v>
      </c>
      <c r="P32" s="305" t="s">
        <v>207</v>
      </c>
      <c r="Q32" s="303"/>
      <c r="R32" s="305" t="s">
        <v>207</v>
      </c>
      <c r="S32" s="303"/>
      <c r="T32" s="302">
        <v>3431</v>
      </c>
      <c r="U32" s="303"/>
      <c r="V32" s="302">
        <v>2847955</v>
      </c>
      <c r="W32" s="304" t="s">
        <v>476</v>
      </c>
      <c r="X32" s="302">
        <v>26227</v>
      </c>
      <c r="Y32" s="303"/>
      <c r="Z32" s="302">
        <v>18449961</v>
      </c>
      <c r="AA32" s="304" t="s">
        <v>476</v>
      </c>
    </row>
    <row r="33" spans="1:27" x14ac:dyDescent="0.25">
      <c r="A33" s="296">
        <v>1973</v>
      </c>
      <c r="B33" s="297">
        <v>8658401</v>
      </c>
      <c r="C33" s="298"/>
      <c r="D33" s="297">
        <v>3748016</v>
      </c>
      <c r="E33" s="298"/>
      <c r="F33" s="297">
        <v>3514815</v>
      </c>
      <c r="G33" s="298"/>
      <c r="H33" s="297">
        <v>15921233</v>
      </c>
      <c r="I33" s="298"/>
      <c r="J33" s="297">
        <v>910177</v>
      </c>
      <c r="K33" s="298"/>
      <c r="L33" s="297">
        <v>2826675</v>
      </c>
      <c r="M33" s="298"/>
      <c r="N33" s="297">
        <v>20422</v>
      </c>
      <c r="O33" s="299" t="s">
        <v>476</v>
      </c>
      <c r="P33" s="300" t="s">
        <v>207</v>
      </c>
      <c r="Q33" s="298"/>
      <c r="R33" s="300" t="s">
        <v>207</v>
      </c>
      <c r="S33" s="298"/>
      <c r="T33" s="297">
        <v>3411</v>
      </c>
      <c r="U33" s="298"/>
      <c r="V33" s="297">
        <v>2850508</v>
      </c>
      <c r="W33" s="299" t="s">
        <v>476</v>
      </c>
      <c r="X33" s="297">
        <v>48715</v>
      </c>
      <c r="Y33" s="298"/>
      <c r="Z33" s="297">
        <v>19730632</v>
      </c>
      <c r="AA33" s="299" t="s">
        <v>476</v>
      </c>
    </row>
    <row r="34" spans="1:27" x14ac:dyDescent="0.25">
      <c r="A34" s="296">
        <v>1974</v>
      </c>
      <c r="B34" s="297">
        <v>8534031</v>
      </c>
      <c r="C34" s="298"/>
      <c r="D34" s="297">
        <v>3519184</v>
      </c>
      <c r="E34" s="298"/>
      <c r="F34" s="297">
        <v>3365031</v>
      </c>
      <c r="G34" s="298"/>
      <c r="H34" s="297">
        <v>15418245</v>
      </c>
      <c r="I34" s="298"/>
      <c r="J34" s="297">
        <v>1272083</v>
      </c>
      <c r="K34" s="298"/>
      <c r="L34" s="297">
        <v>3143378</v>
      </c>
      <c r="M34" s="298"/>
      <c r="N34" s="297">
        <v>25610</v>
      </c>
      <c r="O34" s="299" t="s">
        <v>476</v>
      </c>
      <c r="P34" s="300" t="s">
        <v>207</v>
      </c>
      <c r="Q34" s="298"/>
      <c r="R34" s="300" t="s">
        <v>207</v>
      </c>
      <c r="S34" s="298"/>
      <c r="T34" s="297">
        <v>2613</v>
      </c>
      <c r="U34" s="298"/>
      <c r="V34" s="297">
        <v>3171601</v>
      </c>
      <c r="W34" s="299" t="s">
        <v>476</v>
      </c>
      <c r="X34" s="297">
        <v>43311</v>
      </c>
      <c r="Y34" s="298"/>
      <c r="Z34" s="297">
        <v>19905241</v>
      </c>
      <c r="AA34" s="299" t="s">
        <v>476</v>
      </c>
    </row>
    <row r="35" spans="1:27" x14ac:dyDescent="0.25">
      <c r="A35" s="301">
        <v>1975</v>
      </c>
      <c r="B35" s="302">
        <v>8785839</v>
      </c>
      <c r="C35" s="303"/>
      <c r="D35" s="302">
        <v>3239769</v>
      </c>
      <c r="E35" s="303"/>
      <c r="F35" s="302">
        <v>3165675</v>
      </c>
      <c r="G35" s="303"/>
      <c r="H35" s="302">
        <v>15191283</v>
      </c>
      <c r="I35" s="303"/>
      <c r="J35" s="302">
        <v>1899798</v>
      </c>
      <c r="K35" s="303"/>
      <c r="L35" s="302">
        <v>3122285</v>
      </c>
      <c r="M35" s="303"/>
      <c r="N35" s="302">
        <v>33780</v>
      </c>
      <c r="O35" s="304" t="s">
        <v>476</v>
      </c>
      <c r="P35" s="305" t="s">
        <v>207</v>
      </c>
      <c r="Q35" s="303"/>
      <c r="R35" s="305" t="s">
        <v>207</v>
      </c>
      <c r="S35" s="303"/>
      <c r="T35" s="302">
        <v>1989</v>
      </c>
      <c r="U35" s="303"/>
      <c r="V35" s="302">
        <v>3158054</v>
      </c>
      <c r="W35" s="304" t="s">
        <v>476</v>
      </c>
      <c r="X35" s="302">
        <v>21103</v>
      </c>
      <c r="Y35" s="303"/>
      <c r="Z35" s="302">
        <v>20270238</v>
      </c>
      <c r="AA35" s="304" t="s">
        <v>476</v>
      </c>
    </row>
    <row r="36" spans="1:27" x14ac:dyDescent="0.25">
      <c r="A36" s="296">
        <v>1976</v>
      </c>
      <c r="B36" s="297">
        <v>9720234</v>
      </c>
      <c r="C36" s="298"/>
      <c r="D36" s="297">
        <v>3151728</v>
      </c>
      <c r="E36" s="298"/>
      <c r="F36" s="297">
        <v>3477133</v>
      </c>
      <c r="G36" s="298"/>
      <c r="H36" s="297">
        <v>16349095</v>
      </c>
      <c r="I36" s="298"/>
      <c r="J36" s="297">
        <v>2111121</v>
      </c>
      <c r="K36" s="298"/>
      <c r="L36" s="297">
        <v>2942893</v>
      </c>
      <c r="M36" s="298"/>
      <c r="N36" s="297">
        <v>37513</v>
      </c>
      <c r="O36" s="299" t="s">
        <v>476</v>
      </c>
      <c r="P36" s="300" t="s">
        <v>207</v>
      </c>
      <c r="Q36" s="298"/>
      <c r="R36" s="300" t="s">
        <v>207</v>
      </c>
      <c r="S36" s="298"/>
      <c r="T36" s="297">
        <v>2764</v>
      </c>
      <c r="U36" s="298"/>
      <c r="V36" s="297">
        <v>2983170</v>
      </c>
      <c r="W36" s="299" t="s">
        <v>476</v>
      </c>
      <c r="X36" s="297">
        <v>29378</v>
      </c>
      <c r="Y36" s="298"/>
      <c r="Z36" s="297">
        <v>21472764</v>
      </c>
      <c r="AA36" s="299" t="s">
        <v>476</v>
      </c>
    </row>
    <row r="37" spans="1:27" x14ac:dyDescent="0.25">
      <c r="A37" s="296">
        <v>1977</v>
      </c>
      <c r="B37" s="297">
        <v>10262025</v>
      </c>
      <c r="C37" s="298"/>
      <c r="D37" s="297">
        <v>3283745</v>
      </c>
      <c r="E37" s="298"/>
      <c r="F37" s="297">
        <v>3900624</v>
      </c>
      <c r="G37" s="298"/>
      <c r="H37" s="297">
        <v>17446394</v>
      </c>
      <c r="I37" s="298"/>
      <c r="J37" s="297">
        <v>2701762</v>
      </c>
      <c r="K37" s="298"/>
      <c r="L37" s="297">
        <v>2300652</v>
      </c>
      <c r="M37" s="298"/>
      <c r="N37" s="297">
        <v>37382</v>
      </c>
      <c r="O37" s="299" t="s">
        <v>476</v>
      </c>
      <c r="P37" s="300" t="s">
        <v>207</v>
      </c>
      <c r="Q37" s="298"/>
      <c r="R37" s="300" t="s">
        <v>207</v>
      </c>
      <c r="S37" s="298"/>
      <c r="T37" s="297">
        <v>5018</v>
      </c>
      <c r="U37" s="298"/>
      <c r="V37" s="297">
        <v>2343051</v>
      </c>
      <c r="W37" s="299" t="s">
        <v>476</v>
      </c>
      <c r="X37" s="297">
        <v>59422</v>
      </c>
      <c r="Y37" s="298"/>
      <c r="Z37" s="297">
        <v>22550629</v>
      </c>
      <c r="AA37" s="299" t="s">
        <v>476</v>
      </c>
    </row>
    <row r="38" spans="1:27" x14ac:dyDescent="0.25">
      <c r="A38" s="301">
        <v>1978</v>
      </c>
      <c r="B38" s="302">
        <v>10238271</v>
      </c>
      <c r="C38" s="303"/>
      <c r="D38" s="302">
        <v>3296767</v>
      </c>
      <c r="E38" s="303"/>
      <c r="F38" s="302">
        <v>3986863</v>
      </c>
      <c r="G38" s="303"/>
      <c r="H38" s="302">
        <v>17521902</v>
      </c>
      <c r="I38" s="303"/>
      <c r="J38" s="302">
        <v>3024126</v>
      </c>
      <c r="K38" s="303"/>
      <c r="L38" s="302">
        <v>2905420</v>
      </c>
      <c r="M38" s="303"/>
      <c r="N38" s="302">
        <v>30851</v>
      </c>
      <c r="O38" s="304" t="s">
        <v>476</v>
      </c>
      <c r="P38" s="305" t="s">
        <v>207</v>
      </c>
      <c r="Q38" s="303"/>
      <c r="R38" s="305" t="s">
        <v>207</v>
      </c>
      <c r="S38" s="303"/>
      <c r="T38" s="302">
        <v>3498</v>
      </c>
      <c r="U38" s="303"/>
      <c r="V38" s="302">
        <v>2939769</v>
      </c>
      <c r="W38" s="304" t="s">
        <v>476</v>
      </c>
      <c r="X38" s="302">
        <v>67318</v>
      </c>
      <c r="Y38" s="303"/>
      <c r="Z38" s="302">
        <v>23553115</v>
      </c>
      <c r="AA38" s="304" t="s">
        <v>476</v>
      </c>
    </row>
    <row r="39" spans="1:27" x14ac:dyDescent="0.25">
      <c r="A39" s="296">
        <v>1979</v>
      </c>
      <c r="B39" s="297">
        <v>11259923</v>
      </c>
      <c r="C39" s="298"/>
      <c r="D39" s="297">
        <v>3612691</v>
      </c>
      <c r="E39" s="298"/>
      <c r="F39" s="297">
        <v>3283366</v>
      </c>
      <c r="G39" s="298"/>
      <c r="H39" s="297">
        <v>18155980</v>
      </c>
      <c r="I39" s="298"/>
      <c r="J39" s="297">
        <v>2775827</v>
      </c>
      <c r="K39" s="298"/>
      <c r="L39" s="297">
        <v>2896591</v>
      </c>
      <c r="M39" s="298"/>
      <c r="N39" s="297">
        <v>40262</v>
      </c>
      <c r="O39" s="299" t="s">
        <v>476</v>
      </c>
      <c r="P39" s="300" t="s">
        <v>207</v>
      </c>
      <c r="Q39" s="298"/>
      <c r="R39" s="300" t="s">
        <v>207</v>
      </c>
      <c r="S39" s="298"/>
      <c r="T39" s="297">
        <v>5156</v>
      </c>
      <c r="U39" s="298"/>
      <c r="V39" s="297">
        <v>2942010</v>
      </c>
      <c r="W39" s="299" t="s">
        <v>476</v>
      </c>
      <c r="X39" s="297">
        <v>69381</v>
      </c>
      <c r="Y39" s="298"/>
      <c r="Z39" s="297">
        <v>23943197</v>
      </c>
      <c r="AA39" s="299" t="s">
        <v>476</v>
      </c>
    </row>
    <row r="40" spans="1:27" x14ac:dyDescent="0.25">
      <c r="A40" s="296">
        <v>1980</v>
      </c>
      <c r="B40" s="297">
        <v>12122684</v>
      </c>
      <c r="C40" s="298"/>
      <c r="D40" s="297">
        <v>3778114</v>
      </c>
      <c r="E40" s="298"/>
      <c r="F40" s="297">
        <v>2633561</v>
      </c>
      <c r="G40" s="298"/>
      <c r="H40" s="297">
        <v>18534359</v>
      </c>
      <c r="I40" s="298"/>
      <c r="J40" s="297">
        <v>2739169</v>
      </c>
      <c r="K40" s="298"/>
      <c r="L40" s="297">
        <v>2867306</v>
      </c>
      <c r="M40" s="298"/>
      <c r="N40" s="297">
        <v>52699</v>
      </c>
      <c r="O40" s="299" t="s">
        <v>476</v>
      </c>
      <c r="P40" s="300" t="s">
        <v>207</v>
      </c>
      <c r="Q40" s="298"/>
      <c r="R40" s="300" t="s">
        <v>207</v>
      </c>
      <c r="S40" s="298"/>
      <c r="T40" s="297">
        <v>4500</v>
      </c>
      <c r="U40" s="298"/>
      <c r="V40" s="297">
        <v>2924505</v>
      </c>
      <c r="W40" s="299" t="s">
        <v>476</v>
      </c>
      <c r="X40" s="297">
        <v>71399</v>
      </c>
      <c r="Y40" s="298"/>
      <c r="Z40" s="297">
        <v>24269432</v>
      </c>
      <c r="AA40" s="299" t="s">
        <v>476</v>
      </c>
    </row>
    <row r="41" spans="1:27" x14ac:dyDescent="0.25">
      <c r="A41" s="301">
        <v>1981</v>
      </c>
      <c r="B41" s="302">
        <v>12583461</v>
      </c>
      <c r="C41" s="303"/>
      <c r="D41" s="302">
        <v>3730441</v>
      </c>
      <c r="E41" s="303"/>
      <c r="F41" s="302">
        <v>2201663</v>
      </c>
      <c r="G41" s="303"/>
      <c r="H41" s="302">
        <v>18515565</v>
      </c>
      <c r="I41" s="303"/>
      <c r="J41" s="302">
        <v>3007589</v>
      </c>
      <c r="K41" s="303"/>
      <c r="L41" s="302">
        <v>2724925</v>
      </c>
      <c r="M41" s="303"/>
      <c r="N41" s="302">
        <v>59437</v>
      </c>
      <c r="O41" s="304" t="s">
        <v>476</v>
      </c>
      <c r="P41" s="305" t="s">
        <v>207</v>
      </c>
      <c r="Q41" s="303"/>
      <c r="R41" s="305" t="s">
        <v>207</v>
      </c>
      <c r="S41" s="303"/>
      <c r="T41" s="302">
        <v>3845</v>
      </c>
      <c r="U41" s="303"/>
      <c r="V41" s="302">
        <v>2788208</v>
      </c>
      <c r="W41" s="304" t="s">
        <v>476</v>
      </c>
      <c r="X41" s="302">
        <v>113406</v>
      </c>
      <c r="Y41" s="303"/>
      <c r="Z41" s="302">
        <v>24424767</v>
      </c>
      <c r="AA41" s="304" t="s">
        <v>476</v>
      </c>
    </row>
    <row r="42" spans="1:27" x14ac:dyDescent="0.25">
      <c r="A42" s="296">
        <v>1982</v>
      </c>
      <c r="B42" s="297">
        <v>12582150</v>
      </c>
      <c r="C42" s="298"/>
      <c r="D42" s="297">
        <v>3311941</v>
      </c>
      <c r="E42" s="298"/>
      <c r="F42" s="297">
        <v>1567653</v>
      </c>
      <c r="G42" s="298"/>
      <c r="H42" s="297">
        <v>17461744</v>
      </c>
      <c r="I42" s="298"/>
      <c r="J42" s="297">
        <v>3131148</v>
      </c>
      <c r="K42" s="298"/>
      <c r="L42" s="297">
        <v>3232512</v>
      </c>
      <c r="M42" s="298"/>
      <c r="N42" s="297">
        <v>50627</v>
      </c>
      <c r="O42" s="299" t="s">
        <v>476</v>
      </c>
      <c r="P42" s="300" t="s">
        <v>207</v>
      </c>
      <c r="Q42" s="298"/>
      <c r="R42" s="300" t="s">
        <v>207</v>
      </c>
      <c r="S42" s="298"/>
      <c r="T42" s="297">
        <v>3355</v>
      </c>
      <c r="U42" s="298"/>
      <c r="V42" s="297">
        <v>3286494</v>
      </c>
      <c r="W42" s="299" t="s">
        <v>476</v>
      </c>
      <c r="X42" s="297">
        <v>100026</v>
      </c>
      <c r="Y42" s="298"/>
      <c r="Z42" s="297">
        <v>23979412</v>
      </c>
      <c r="AA42" s="299" t="s">
        <v>476</v>
      </c>
    </row>
    <row r="43" spans="1:27" x14ac:dyDescent="0.25">
      <c r="A43" s="296">
        <v>1983</v>
      </c>
      <c r="B43" s="297">
        <v>13212591</v>
      </c>
      <c r="C43" s="298"/>
      <c r="D43" s="297">
        <v>2972356</v>
      </c>
      <c r="E43" s="298"/>
      <c r="F43" s="297">
        <v>1543683</v>
      </c>
      <c r="G43" s="298"/>
      <c r="H43" s="297">
        <v>17728630</v>
      </c>
      <c r="I43" s="298"/>
      <c r="J43" s="297">
        <v>3202549</v>
      </c>
      <c r="K43" s="298"/>
      <c r="L43" s="297">
        <v>3494005</v>
      </c>
      <c r="M43" s="298"/>
      <c r="N43" s="297">
        <v>63910</v>
      </c>
      <c r="O43" s="299" t="s">
        <v>476</v>
      </c>
      <c r="P43" s="300" t="s">
        <v>207</v>
      </c>
      <c r="Q43" s="298"/>
      <c r="R43" s="300">
        <v>28</v>
      </c>
      <c r="S43" s="298"/>
      <c r="T43" s="297">
        <v>3983</v>
      </c>
      <c r="U43" s="298"/>
      <c r="V43" s="297">
        <v>3561926</v>
      </c>
      <c r="W43" s="299" t="s">
        <v>476</v>
      </c>
      <c r="X43" s="297">
        <v>120547</v>
      </c>
      <c r="Y43" s="298"/>
      <c r="Z43" s="297">
        <v>24613652</v>
      </c>
      <c r="AA43" s="299" t="s">
        <v>476</v>
      </c>
    </row>
    <row r="44" spans="1:27" x14ac:dyDescent="0.25">
      <c r="A44" s="301">
        <v>1984</v>
      </c>
      <c r="B44" s="302">
        <v>14019485</v>
      </c>
      <c r="C44" s="303"/>
      <c r="D44" s="302">
        <v>3198572</v>
      </c>
      <c r="E44" s="303"/>
      <c r="F44" s="302">
        <v>1286116</v>
      </c>
      <c r="G44" s="303"/>
      <c r="H44" s="302">
        <v>18504172</v>
      </c>
      <c r="I44" s="303"/>
      <c r="J44" s="302">
        <v>3552531</v>
      </c>
      <c r="K44" s="303"/>
      <c r="L44" s="302">
        <v>3352809</v>
      </c>
      <c r="M44" s="303"/>
      <c r="N44" s="302">
        <v>80811</v>
      </c>
      <c r="O44" s="304" t="s">
        <v>476</v>
      </c>
      <c r="P44" s="305">
        <v>55</v>
      </c>
      <c r="Q44" s="303"/>
      <c r="R44" s="305">
        <v>68</v>
      </c>
      <c r="S44" s="303"/>
      <c r="T44" s="302">
        <v>9249</v>
      </c>
      <c r="U44" s="303"/>
      <c r="V44" s="302">
        <v>3442991</v>
      </c>
      <c r="W44" s="304" t="s">
        <v>476</v>
      </c>
      <c r="X44" s="302">
        <v>135323</v>
      </c>
      <c r="Y44" s="303"/>
      <c r="Z44" s="302">
        <v>25635017</v>
      </c>
      <c r="AA44" s="304" t="s">
        <v>476</v>
      </c>
    </row>
    <row r="45" spans="1:27" x14ac:dyDescent="0.25">
      <c r="A45" s="296">
        <v>1985</v>
      </c>
      <c r="B45" s="297">
        <v>14542209</v>
      </c>
      <c r="C45" s="298"/>
      <c r="D45" s="297">
        <v>3134505</v>
      </c>
      <c r="E45" s="298"/>
      <c r="F45" s="297">
        <v>1090459</v>
      </c>
      <c r="G45" s="298"/>
      <c r="H45" s="297">
        <v>18767173</v>
      </c>
      <c r="I45" s="298"/>
      <c r="J45" s="297">
        <v>4075563</v>
      </c>
      <c r="K45" s="298"/>
      <c r="L45" s="297">
        <v>2937168</v>
      </c>
      <c r="M45" s="298"/>
      <c r="N45" s="297">
        <v>97421</v>
      </c>
      <c r="O45" s="299" t="s">
        <v>476</v>
      </c>
      <c r="P45" s="300">
        <v>111</v>
      </c>
      <c r="Q45" s="298"/>
      <c r="R45" s="300">
        <v>60</v>
      </c>
      <c r="S45" s="298"/>
      <c r="T45" s="297">
        <v>14447</v>
      </c>
      <c r="U45" s="298"/>
      <c r="V45" s="297">
        <v>3049207</v>
      </c>
      <c r="W45" s="299" t="s">
        <v>476</v>
      </c>
      <c r="X45" s="297">
        <v>139655</v>
      </c>
      <c r="Y45" s="298"/>
      <c r="Z45" s="297">
        <v>26031598</v>
      </c>
      <c r="AA45" s="299" t="s">
        <v>476</v>
      </c>
    </row>
    <row r="46" spans="1:27" x14ac:dyDescent="0.25">
      <c r="A46" s="296">
        <v>1986</v>
      </c>
      <c r="B46" s="297">
        <v>14443716</v>
      </c>
      <c r="C46" s="298"/>
      <c r="D46" s="297">
        <v>2670290</v>
      </c>
      <c r="E46" s="298"/>
      <c r="F46" s="297">
        <v>1451843</v>
      </c>
      <c r="G46" s="298"/>
      <c r="H46" s="297">
        <v>18565849</v>
      </c>
      <c r="I46" s="298"/>
      <c r="J46" s="297">
        <v>4380109</v>
      </c>
      <c r="K46" s="298"/>
      <c r="L46" s="297">
        <v>3038157</v>
      </c>
      <c r="M46" s="298"/>
      <c r="N46" s="297">
        <v>107677</v>
      </c>
      <c r="O46" s="299" t="s">
        <v>476</v>
      </c>
      <c r="P46" s="300">
        <v>147</v>
      </c>
      <c r="Q46" s="298"/>
      <c r="R46" s="300">
        <v>44</v>
      </c>
      <c r="S46" s="298"/>
      <c r="T46" s="297">
        <v>12292</v>
      </c>
      <c r="U46" s="298"/>
      <c r="V46" s="297">
        <v>3158317</v>
      </c>
      <c r="W46" s="299" t="s">
        <v>476</v>
      </c>
      <c r="X46" s="297">
        <v>122481</v>
      </c>
      <c r="Y46" s="298"/>
      <c r="Z46" s="297">
        <v>26226756</v>
      </c>
      <c r="AA46" s="299" t="s">
        <v>476</v>
      </c>
    </row>
    <row r="47" spans="1:27" x14ac:dyDescent="0.25">
      <c r="A47" s="301">
        <v>1987</v>
      </c>
      <c r="B47" s="302">
        <v>15173411</v>
      </c>
      <c r="C47" s="303"/>
      <c r="D47" s="302">
        <v>2915915</v>
      </c>
      <c r="E47" s="303"/>
      <c r="F47" s="302">
        <v>1256859</v>
      </c>
      <c r="G47" s="303"/>
      <c r="H47" s="302">
        <v>19346185</v>
      </c>
      <c r="I47" s="303"/>
      <c r="J47" s="302">
        <v>4753933</v>
      </c>
      <c r="K47" s="303"/>
      <c r="L47" s="302">
        <v>2601572</v>
      </c>
      <c r="M47" s="303"/>
      <c r="N47" s="302">
        <v>112270</v>
      </c>
      <c r="O47" s="304" t="s">
        <v>476</v>
      </c>
      <c r="P47" s="305">
        <v>109</v>
      </c>
      <c r="Q47" s="303"/>
      <c r="R47" s="305">
        <v>37</v>
      </c>
      <c r="S47" s="303"/>
      <c r="T47" s="302">
        <v>15389</v>
      </c>
      <c r="U47" s="303"/>
      <c r="V47" s="302">
        <v>2729377</v>
      </c>
      <c r="W47" s="304" t="s">
        <v>476</v>
      </c>
      <c r="X47" s="302">
        <v>158101</v>
      </c>
      <c r="Y47" s="303"/>
      <c r="Z47" s="302">
        <v>26987596</v>
      </c>
      <c r="AA47" s="304" t="s">
        <v>476</v>
      </c>
    </row>
    <row r="48" spans="1:27" x14ac:dyDescent="0.25">
      <c r="A48" s="296">
        <v>1988</v>
      </c>
      <c r="B48" s="297">
        <v>15849966</v>
      </c>
      <c r="C48" s="298"/>
      <c r="D48" s="297">
        <v>2692620</v>
      </c>
      <c r="E48" s="298"/>
      <c r="F48" s="297">
        <v>1563425</v>
      </c>
      <c r="G48" s="298"/>
      <c r="H48" s="297">
        <v>20106012</v>
      </c>
      <c r="I48" s="298"/>
      <c r="J48" s="297">
        <v>5586968</v>
      </c>
      <c r="K48" s="298"/>
      <c r="L48" s="297">
        <v>2301629</v>
      </c>
      <c r="M48" s="298"/>
      <c r="N48" s="297">
        <v>106338</v>
      </c>
      <c r="O48" s="299" t="s">
        <v>476</v>
      </c>
      <c r="P48" s="300">
        <v>94</v>
      </c>
      <c r="Q48" s="298"/>
      <c r="R48" s="300">
        <v>9</v>
      </c>
      <c r="S48" s="298"/>
      <c r="T48" s="297">
        <v>17285</v>
      </c>
      <c r="U48" s="298"/>
      <c r="V48" s="297">
        <v>2425355</v>
      </c>
      <c r="W48" s="299" t="s">
        <v>476</v>
      </c>
      <c r="X48" s="297">
        <v>108399</v>
      </c>
      <c r="Y48" s="298"/>
      <c r="Z48" s="297">
        <v>28226734</v>
      </c>
      <c r="AA48" s="299" t="s">
        <v>476</v>
      </c>
    </row>
    <row r="49" spans="1:27" x14ac:dyDescent="0.25">
      <c r="A49" s="296">
        <v>198912</v>
      </c>
      <c r="B49" s="297">
        <v>16137221</v>
      </c>
      <c r="C49" s="298"/>
      <c r="D49" s="297">
        <v>3172568</v>
      </c>
      <c r="E49" s="298"/>
      <c r="F49" s="297">
        <v>1703091</v>
      </c>
      <c r="G49" s="298"/>
      <c r="H49" s="297">
        <v>21012880</v>
      </c>
      <c r="I49" s="298"/>
      <c r="J49" s="297">
        <v>5602161</v>
      </c>
      <c r="K49" s="298"/>
      <c r="L49" s="297">
        <v>2808182</v>
      </c>
      <c r="M49" s="298"/>
      <c r="N49" s="297">
        <v>152239</v>
      </c>
      <c r="O49" s="299" t="s">
        <v>476</v>
      </c>
      <c r="P49" s="297">
        <v>2614</v>
      </c>
      <c r="Q49" s="298"/>
      <c r="R49" s="297">
        <v>22033</v>
      </c>
      <c r="S49" s="298"/>
      <c r="T49" s="297">
        <v>231530</v>
      </c>
      <c r="U49" s="298"/>
      <c r="V49" s="297">
        <v>3216598</v>
      </c>
      <c r="W49" s="299" t="s">
        <v>476</v>
      </c>
      <c r="X49" s="297">
        <v>37450</v>
      </c>
      <c r="Y49" s="298"/>
      <c r="Z49" s="297">
        <v>29869088</v>
      </c>
      <c r="AA49" s="299" t="s">
        <v>476</v>
      </c>
    </row>
    <row r="50" spans="1:27" x14ac:dyDescent="0.25">
      <c r="A50" s="301">
        <v>1990</v>
      </c>
      <c r="B50" s="302">
        <v>16260952</v>
      </c>
      <c r="C50" s="303"/>
      <c r="D50" s="302">
        <v>3308538</v>
      </c>
      <c r="E50" s="303"/>
      <c r="F50" s="302">
        <v>1289433</v>
      </c>
      <c r="G50" s="303"/>
      <c r="H50" s="302">
        <v>20858923</v>
      </c>
      <c r="I50" s="303"/>
      <c r="J50" s="302">
        <v>6104350</v>
      </c>
      <c r="K50" s="303"/>
      <c r="L50" s="302">
        <v>3014012</v>
      </c>
      <c r="M50" s="303"/>
      <c r="N50" s="302">
        <v>160547</v>
      </c>
      <c r="O50" s="304" t="s">
        <v>476</v>
      </c>
      <c r="P50" s="302">
        <v>3818</v>
      </c>
      <c r="Q50" s="303"/>
      <c r="R50" s="302">
        <v>29007</v>
      </c>
      <c r="S50" s="303"/>
      <c r="T50" s="302">
        <v>316506</v>
      </c>
      <c r="U50" s="303"/>
      <c r="V50" s="302">
        <v>3523891</v>
      </c>
      <c r="W50" s="304" t="s">
        <v>476</v>
      </c>
      <c r="X50" s="302">
        <v>7888</v>
      </c>
      <c r="Y50" s="303"/>
      <c r="Z50" s="302">
        <v>30495052</v>
      </c>
      <c r="AA50" s="304" t="s">
        <v>476</v>
      </c>
    </row>
    <row r="51" spans="1:27" x14ac:dyDescent="0.25">
      <c r="A51" s="296">
        <v>1991</v>
      </c>
      <c r="B51" s="297">
        <v>16249709</v>
      </c>
      <c r="C51" s="298"/>
      <c r="D51" s="297">
        <v>3377359</v>
      </c>
      <c r="E51" s="298"/>
      <c r="F51" s="297">
        <v>1198261</v>
      </c>
      <c r="G51" s="298"/>
      <c r="H51" s="297">
        <v>20825328</v>
      </c>
      <c r="I51" s="298"/>
      <c r="J51" s="297">
        <v>6422132</v>
      </c>
      <c r="K51" s="298"/>
      <c r="L51" s="297">
        <v>2984899</v>
      </c>
      <c r="M51" s="298"/>
      <c r="N51" s="297">
        <v>166626</v>
      </c>
      <c r="O51" s="299" t="s">
        <v>476</v>
      </c>
      <c r="P51" s="297">
        <v>4923</v>
      </c>
      <c r="Q51" s="298"/>
      <c r="R51" s="297">
        <v>30796</v>
      </c>
      <c r="S51" s="298"/>
      <c r="T51" s="297">
        <v>354353</v>
      </c>
      <c r="U51" s="298"/>
      <c r="V51" s="297">
        <v>3541597</v>
      </c>
      <c r="W51" s="299" t="s">
        <v>476</v>
      </c>
      <c r="X51" s="297">
        <v>66965</v>
      </c>
      <c r="Y51" s="298"/>
      <c r="Z51" s="297">
        <v>30856023</v>
      </c>
      <c r="AA51" s="299" t="s">
        <v>476</v>
      </c>
    </row>
    <row r="52" spans="1:27" x14ac:dyDescent="0.25">
      <c r="A52" s="296">
        <v>1992</v>
      </c>
      <c r="B52" s="297">
        <v>16465595</v>
      </c>
      <c r="C52" s="298"/>
      <c r="D52" s="297">
        <v>3511502</v>
      </c>
      <c r="E52" s="298"/>
      <c r="F52" s="297">
        <v>990707</v>
      </c>
      <c r="G52" s="298"/>
      <c r="H52" s="297">
        <v>20967804</v>
      </c>
      <c r="I52" s="298"/>
      <c r="J52" s="297">
        <v>6479206</v>
      </c>
      <c r="K52" s="298"/>
      <c r="L52" s="297">
        <v>2585662</v>
      </c>
      <c r="M52" s="298"/>
      <c r="N52" s="297">
        <v>166899</v>
      </c>
      <c r="O52" s="299" t="s">
        <v>476</v>
      </c>
      <c r="P52" s="297">
        <v>4133</v>
      </c>
      <c r="Q52" s="298"/>
      <c r="R52" s="297">
        <v>29863</v>
      </c>
      <c r="S52" s="298"/>
      <c r="T52" s="297">
        <v>402457</v>
      </c>
      <c r="U52" s="298"/>
      <c r="V52" s="297">
        <v>3189014</v>
      </c>
      <c r="W52" s="299" t="s">
        <v>476</v>
      </c>
      <c r="X52" s="297">
        <v>86733</v>
      </c>
      <c r="Y52" s="298"/>
      <c r="Z52" s="297">
        <v>30722757</v>
      </c>
      <c r="AA52" s="299" t="s">
        <v>476</v>
      </c>
    </row>
    <row r="53" spans="1:27" x14ac:dyDescent="0.25">
      <c r="A53" s="301">
        <v>1993</v>
      </c>
      <c r="B53" s="302">
        <v>17195927</v>
      </c>
      <c r="C53" s="303"/>
      <c r="D53" s="302">
        <v>3537501</v>
      </c>
      <c r="E53" s="303"/>
      <c r="F53" s="302">
        <v>1123789</v>
      </c>
      <c r="G53" s="303"/>
      <c r="H53" s="302">
        <v>21857217</v>
      </c>
      <c r="I53" s="303"/>
      <c r="J53" s="302">
        <v>6410499</v>
      </c>
      <c r="K53" s="303"/>
      <c r="L53" s="302">
        <v>2860991</v>
      </c>
      <c r="M53" s="303"/>
      <c r="N53" s="302">
        <v>173073</v>
      </c>
      <c r="O53" s="304" t="s">
        <v>476</v>
      </c>
      <c r="P53" s="302">
        <v>4767</v>
      </c>
      <c r="Q53" s="303"/>
      <c r="R53" s="302">
        <v>30987</v>
      </c>
      <c r="S53" s="303"/>
      <c r="T53" s="302">
        <v>414619</v>
      </c>
      <c r="U53" s="303"/>
      <c r="V53" s="302">
        <v>3484438</v>
      </c>
      <c r="W53" s="304" t="s">
        <v>476</v>
      </c>
      <c r="X53" s="302">
        <v>94910</v>
      </c>
      <c r="Y53" s="303"/>
      <c r="Z53" s="302">
        <v>31847065</v>
      </c>
      <c r="AA53" s="304" t="s">
        <v>476</v>
      </c>
    </row>
    <row r="54" spans="1:27" x14ac:dyDescent="0.25">
      <c r="A54" s="296">
        <v>1994</v>
      </c>
      <c r="B54" s="297">
        <v>17260875</v>
      </c>
      <c r="C54" s="298"/>
      <c r="D54" s="297">
        <v>3977299</v>
      </c>
      <c r="E54" s="298"/>
      <c r="F54" s="297">
        <v>1058783</v>
      </c>
      <c r="G54" s="298"/>
      <c r="H54" s="297">
        <v>22296956</v>
      </c>
      <c r="I54" s="298"/>
      <c r="J54" s="297">
        <v>6693877</v>
      </c>
      <c r="K54" s="298"/>
      <c r="L54" s="297">
        <v>2620314</v>
      </c>
      <c r="M54" s="298"/>
      <c r="N54" s="297">
        <v>160264</v>
      </c>
      <c r="O54" s="299" t="s">
        <v>476</v>
      </c>
      <c r="P54" s="297">
        <v>5020</v>
      </c>
      <c r="Q54" s="298"/>
      <c r="R54" s="297">
        <v>35560</v>
      </c>
      <c r="S54" s="298"/>
      <c r="T54" s="297">
        <v>433890</v>
      </c>
      <c r="U54" s="298"/>
      <c r="V54" s="297">
        <v>3255048</v>
      </c>
      <c r="W54" s="299" t="s">
        <v>476</v>
      </c>
      <c r="X54" s="297">
        <v>152937</v>
      </c>
      <c r="Y54" s="298"/>
      <c r="Z54" s="297">
        <v>32398818</v>
      </c>
      <c r="AA54" s="299" t="s">
        <v>476</v>
      </c>
    </row>
    <row r="55" spans="1:27" x14ac:dyDescent="0.25">
      <c r="A55" s="296">
        <v>1995</v>
      </c>
      <c r="B55" s="297">
        <v>17466285</v>
      </c>
      <c r="C55" s="298"/>
      <c r="D55" s="297">
        <v>4301971</v>
      </c>
      <c r="E55" s="298"/>
      <c r="F55" s="297">
        <v>754597</v>
      </c>
      <c r="G55" s="298"/>
      <c r="H55" s="297">
        <v>22522853</v>
      </c>
      <c r="I55" s="298"/>
      <c r="J55" s="297">
        <v>7075436</v>
      </c>
      <c r="K55" s="298"/>
      <c r="L55" s="297">
        <v>3149392</v>
      </c>
      <c r="M55" s="298"/>
      <c r="N55" s="297">
        <v>137957</v>
      </c>
      <c r="O55" s="299" t="s">
        <v>476</v>
      </c>
      <c r="P55" s="297">
        <v>5123</v>
      </c>
      <c r="Q55" s="298"/>
      <c r="R55" s="297">
        <v>32630</v>
      </c>
      <c r="S55" s="298"/>
      <c r="T55" s="297">
        <v>421664</v>
      </c>
      <c r="U55" s="298"/>
      <c r="V55" s="297">
        <v>3746766</v>
      </c>
      <c r="W55" s="299" t="s">
        <v>476</v>
      </c>
      <c r="X55" s="297">
        <v>133856</v>
      </c>
      <c r="Y55" s="298"/>
      <c r="Z55" s="297">
        <v>33478911</v>
      </c>
      <c r="AA55" s="299" t="s">
        <v>476</v>
      </c>
    </row>
    <row r="56" spans="1:27" x14ac:dyDescent="0.25">
      <c r="A56" s="301">
        <v>1996</v>
      </c>
      <c r="B56" s="302">
        <v>18429027</v>
      </c>
      <c r="C56" s="303"/>
      <c r="D56" s="302">
        <v>3862449</v>
      </c>
      <c r="E56" s="303"/>
      <c r="F56" s="302">
        <v>817356</v>
      </c>
      <c r="G56" s="303"/>
      <c r="H56" s="302">
        <v>23108833</v>
      </c>
      <c r="I56" s="303"/>
      <c r="J56" s="302">
        <v>7086674</v>
      </c>
      <c r="K56" s="303"/>
      <c r="L56" s="302">
        <v>3527582</v>
      </c>
      <c r="M56" s="303"/>
      <c r="N56" s="302">
        <v>148159</v>
      </c>
      <c r="O56" s="304" t="s">
        <v>476</v>
      </c>
      <c r="P56" s="302">
        <v>5389</v>
      </c>
      <c r="Q56" s="303"/>
      <c r="R56" s="302">
        <v>33440</v>
      </c>
      <c r="S56" s="303"/>
      <c r="T56" s="302">
        <v>438273</v>
      </c>
      <c r="U56" s="303"/>
      <c r="V56" s="302">
        <v>4152843</v>
      </c>
      <c r="W56" s="304" t="s">
        <v>476</v>
      </c>
      <c r="X56" s="302">
        <v>137144</v>
      </c>
      <c r="Y56" s="303"/>
      <c r="Z56" s="302">
        <v>34485494</v>
      </c>
      <c r="AA56" s="304" t="s">
        <v>476</v>
      </c>
    </row>
    <row r="57" spans="1:27" x14ac:dyDescent="0.25">
      <c r="A57" s="296">
        <v>1997</v>
      </c>
      <c r="B57" s="297">
        <v>18904538</v>
      </c>
      <c r="C57" s="298"/>
      <c r="D57" s="297">
        <v>4125512</v>
      </c>
      <c r="E57" s="298"/>
      <c r="F57" s="297">
        <v>926801</v>
      </c>
      <c r="G57" s="298"/>
      <c r="H57" s="297">
        <v>23956851</v>
      </c>
      <c r="I57" s="298"/>
      <c r="J57" s="297">
        <v>6596992</v>
      </c>
      <c r="K57" s="298"/>
      <c r="L57" s="297">
        <v>3581168</v>
      </c>
      <c r="M57" s="298"/>
      <c r="N57" s="297">
        <v>150398</v>
      </c>
      <c r="O57" s="299" t="s">
        <v>476</v>
      </c>
      <c r="P57" s="297">
        <v>5221</v>
      </c>
      <c r="Q57" s="298"/>
      <c r="R57" s="297">
        <v>33581</v>
      </c>
      <c r="S57" s="298"/>
      <c r="T57" s="297">
        <v>445973</v>
      </c>
      <c r="U57" s="298"/>
      <c r="V57" s="297">
        <v>4216340</v>
      </c>
      <c r="W57" s="299" t="s">
        <v>476</v>
      </c>
      <c r="X57" s="297">
        <v>116203</v>
      </c>
      <c r="Y57" s="298"/>
      <c r="Z57" s="297">
        <v>34886386</v>
      </c>
      <c r="AA57" s="299" t="s">
        <v>476</v>
      </c>
    </row>
    <row r="58" spans="1:27" x14ac:dyDescent="0.25">
      <c r="A58" s="296">
        <v>1998</v>
      </c>
      <c r="B58" s="297">
        <v>19215682</v>
      </c>
      <c r="C58" s="298"/>
      <c r="D58" s="297">
        <v>4674900</v>
      </c>
      <c r="E58" s="298"/>
      <c r="F58" s="297">
        <v>1306235</v>
      </c>
      <c r="G58" s="298"/>
      <c r="H58" s="297">
        <v>25196817</v>
      </c>
      <c r="I58" s="298"/>
      <c r="J58" s="297">
        <v>7067809</v>
      </c>
      <c r="K58" s="298"/>
      <c r="L58" s="297">
        <v>3241286</v>
      </c>
      <c r="M58" s="298"/>
      <c r="N58" s="297">
        <v>150650</v>
      </c>
      <c r="O58" s="299" t="s">
        <v>476</v>
      </c>
      <c r="P58" s="297">
        <v>5124</v>
      </c>
      <c r="Q58" s="298"/>
      <c r="R58" s="297">
        <v>30853</v>
      </c>
      <c r="S58" s="298"/>
      <c r="T58" s="297">
        <v>444495</v>
      </c>
      <c r="U58" s="298"/>
      <c r="V58" s="297">
        <v>3872407</v>
      </c>
      <c r="W58" s="299" t="s">
        <v>476</v>
      </c>
      <c r="X58" s="297">
        <v>88224</v>
      </c>
      <c r="Y58" s="298"/>
      <c r="Z58" s="297">
        <v>36225256</v>
      </c>
      <c r="AA58" s="299" t="s">
        <v>476</v>
      </c>
    </row>
    <row r="59" spans="1:27" x14ac:dyDescent="0.25">
      <c r="A59" s="301">
        <v>1999</v>
      </c>
      <c r="B59" s="302">
        <v>19279487</v>
      </c>
      <c r="C59" s="303"/>
      <c r="D59" s="302">
        <v>4902148</v>
      </c>
      <c r="E59" s="303"/>
      <c r="F59" s="302">
        <v>1211350</v>
      </c>
      <c r="G59" s="303"/>
      <c r="H59" s="302">
        <v>25392985</v>
      </c>
      <c r="I59" s="303"/>
      <c r="J59" s="302">
        <v>7610256</v>
      </c>
      <c r="K59" s="303"/>
      <c r="L59" s="302">
        <v>3217744</v>
      </c>
      <c r="M59" s="303"/>
      <c r="N59" s="302">
        <v>151621</v>
      </c>
      <c r="O59" s="304" t="s">
        <v>476</v>
      </c>
      <c r="P59" s="302">
        <v>5063</v>
      </c>
      <c r="Q59" s="303"/>
      <c r="R59" s="302">
        <v>45894</v>
      </c>
      <c r="S59" s="303"/>
      <c r="T59" s="302">
        <v>453224</v>
      </c>
      <c r="U59" s="303"/>
      <c r="V59" s="302">
        <v>3873546</v>
      </c>
      <c r="W59" s="304" t="s">
        <v>476</v>
      </c>
      <c r="X59" s="302">
        <v>98924</v>
      </c>
      <c r="Y59" s="303"/>
      <c r="Z59" s="302">
        <v>36975711</v>
      </c>
      <c r="AA59" s="304" t="s">
        <v>476</v>
      </c>
    </row>
    <row r="60" spans="1:27" x14ac:dyDescent="0.25">
      <c r="A60" s="296">
        <v>2000</v>
      </c>
      <c r="B60" s="297">
        <v>20220171</v>
      </c>
      <c r="C60" s="298"/>
      <c r="D60" s="297">
        <v>5293433</v>
      </c>
      <c r="E60" s="298"/>
      <c r="F60" s="297">
        <v>1144320</v>
      </c>
      <c r="G60" s="298"/>
      <c r="H60" s="297">
        <v>26657925</v>
      </c>
      <c r="I60" s="298"/>
      <c r="J60" s="297">
        <v>7862349</v>
      </c>
      <c r="K60" s="298"/>
      <c r="L60" s="297">
        <v>2767916</v>
      </c>
      <c r="M60" s="298"/>
      <c r="N60" s="297">
        <v>143764</v>
      </c>
      <c r="O60" s="299" t="s">
        <v>476</v>
      </c>
      <c r="P60" s="297">
        <v>5033</v>
      </c>
      <c r="Q60" s="298"/>
      <c r="R60" s="297">
        <v>57057</v>
      </c>
      <c r="S60" s="298"/>
      <c r="T60" s="297">
        <v>452754</v>
      </c>
      <c r="U60" s="298"/>
      <c r="V60" s="297">
        <v>3426524</v>
      </c>
      <c r="W60" s="299" t="s">
        <v>476</v>
      </c>
      <c r="X60" s="297">
        <v>115199</v>
      </c>
      <c r="Y60" s="298"/>
      <c r="Z60" s="297">
        <v>38061997</v>
      </c>
      <c r="AA60" s="299" t="s">
        <v>476</v>
      </c>
    </row>
    <row r="61" spans="1:27" x14ac:dyDescent="0.25">
      <c r="A61" s="296">
        <v>2001</v>
      </c>
      <c r="B61" s="297">
        <v>19613673</v>
      </c>
      <c r="C61" s="298"/>
      <c r="D61" s="297">
        <v>5458101</v>
      </c>
      <c r="E61" s="298"/>
      <c r="F61" s="297">
        <v>1276552</v>
      </c>
      <c r="G61" s="298"/>
      <c r="H61" s="297">
        <v>26348325</v>
      </c>
      <c r="I61" s="298"/>
      <c r="J61" s="297">
        <v>8028853</v>
      </c>
      <c r="K61" s="298"/>
      <c r="L61" s="297">
        <v>2208671</v>
      </c>
      <c r="M61" s="298"/>
      <c r="N61" s="297">
        <v>141981</v>
      </c>
      <c r="O61" s="299" t="s">
        <v>476</v>
      </c>
      <c r="P61" s="297">
        <v>5608</v>
      </c>
      <c r="Q61" s="298"/>
      <c r="R61" s="297">
        <v>69617</v>
      </c>
      <c r="S61" s="298"/>
      <c r="T61" s="297">
        <v>337136</v>
      </c>
      <c r="U61" s="298"/>
      <c r="V61" s="297">
        <v>2763013</v>
      </c>
      <c r="W61" s="299" t="s">
        <v>476</v>
      </c>
      <c r="X61" s="297">
        <v>75156</v>
      </c>
      <c r="Y61" s="298"/>
      <c r="Z61" s="297">
        <v>37215347</v>
      </c>
      <c r="AA61" s="299" t="s">
        <v>476</v>
      </c>
    </row>
    <row r="62" spans="1:27" x14ac:dyDescent="0.25">
      <c r="A62" s="301">
        <v>2002</v>
      </c>
      <c r="B62" s="302">
        <v>19782781</v>
      </c>
      <c r="C62" s="303"/>
      <c r="D62" s="302">
        <v>5766795</v>
      </c>
      <c r="E62" s="303"/>
      <c r="F62" s="302">
        <v>961313</v>
      </c>
      <c r="G62" s="303"/>
      <c r="H62" s="302">
        <v>26510888</v>
      </c>
      <c r="I62" s="303"/>
      <c r="J62" s="302">
        <v>8145429</v>
      </c>
      <c r="K62" s="303"/>
      <c r="L62" s="302">
        <v>2649979</v>
      </c>
      <c r="M62" s="303"/>
      <c r="N62" s="302">
        <v>147420</v>
      </c>
      <c r="O62" s="304" t="s">
        <v>476</v>
      </c>
      <c r="P62" s="302">
        <v>5644</v>
      </c>
      <c r="Q62" s="303"/>
      <c r="R62" s="302">
        <v>105334</v>
      </c>
      <c r="S62" s="303"/>
      <c r="T62" s="302">
        <v>379973</v>
      </c>
      <c r="U62" s="303"/>
      <c r="V62" s="302">
        <v>3288350</v>
      </c>
      <c r="W62" s="304" t="s">
        <v>476</v>
      </c>
      <c r="X62" s="302">
        <v>71595</v>
      </c>
      <c r="Y62" s="303"/>
      <c r="Z62" s="302">
        <v>38016263</v>
      </c>
      <c r="AA62" s="304" t="s">
        <v>476</v>
      </c>
    </row>
    <row r="63" spans="1:27" x14ac:dyDescent="0.25">
      <c r="A63" s="296">
        <v>2003</v>
      </c>
      <c r="B63" s="297">
        <v>20184743</v>
      </c>
      <c r="C63" s="298"/>
      <c r="D63" s="297">
        <v>5246249</v>
      </c>
      <c r="E63" s="298"/>
      <c r="F63" s="297">
        <v>1204985</v>
      </c>
      <c r="G63" s="298"/>
      <c r="H63" s="297">
        <v>26635976</v>
      </c>
      <c r="I63" s="298"/>
      <c r="J63" s="297">
        <v>7958858</v>
      </c>
      <c r="K63" s="298"/>
      <c r="L63" s="297">
        <v>2780551</v>
      </c>
      <c r="M63" s="298"/>
      <c r="N63" s="297">
        <v>147719</v>
      </c>
      <c r="O63" s="299" t="s">
        <v>476</v>
      </c>
      <c r="P63" s="297">
        <v>5469</v>
      </c>
      <c r="Q63" s="298"/>
      <c r="R63" s="297">
        <v>114571</v>
      </c>
      <c r="S63" s="298"/>
      <c r="T63" s="297">
        <v>397170</v>
      </c>
      <c r="U63" s="298"/>
      <c r="V63" s="297">
        <v>3445479</v>
      </c>
      <c r="W63" s="299" t="s">
        <v>476</v>
      </c>
      <c r="X63" s="297">
        <v>21905</v>
      </c>
      <c r="Y63" s="298"/>
      <c r="Z63" s="297">
        <v>38062218</v>
      </c>
      <c r="AA63" s="299" t="s">
        <v>476</v>
      </c>
    </row>
    <row r="64" spans="1:27" x14ac:dyDescent="0.25">
      <c r="A64" s="296">
        <v>2004</v>
      </c>
      <c r="B64" s="297">
        <v>20305035</v>
      </c>
      <c r="C64" s="298"/>
      <c r="D64" s="297">
        <v>5594924</v>
      </c>
      <c r="E64" s="298"/>
      <c r="F64" s="297">
        <v>1212374</v>
      </c>
      <c r="G64" s="298"/>
      <c r="H64" s="297">
        <v>27112333</v>
      </c>
      <c r="I64" s="298"/>
      <c r="J64" s="297">
        <v>8221985</v>
      </c>
      <c r="K64" s="298"/>
      <c r="L64" s="297">
        <v>2656470</v>
      </c>
      <c r="M64" s="298"/>
      <c r="N64" s="297">
        <v>148436</v>
      </c>
      <c r="O64" s="299" t="s">
        <v>476</v>
      </c>
      <c r="P64" s="297">
        <v>5764</v>
      </c>
      <c r="Q64" s="298"/>
      <c r="R64" s="297">
        <v>141749</v>
      </c>
      <c r="S64" s="298"/>
      <c r="T64" s="297">
        <v>388066</v>
      </c>
      <c r="U64" s="298"/>
      <c r="V64" s="297">
        <v>3340484</v>
      </c>
      <c r="W64" s="299" t="s">
        <v>476</v>
      </c>
      <c r="X64" s="297">
        <v>38597</v>
      </c>
      <c r="Y64" s="298"/>
      <c r="Z64" s="297">
        <v>38713400</v>
      </c>
      <c r="AA64" s="299" t="s">
        <v>476</v>
      </c>
    </row>
    <row r="65" spans="1:27" x14ac:dyDescent="0.25">
      <c r="A65" s="301">
        <v>2005</v>
      </c>
      <c r="B65" s="302">
        <v>20737241</v>
      </c>
      <c r="C65" s="303"/>
      <c r="D65" s="302">
        <v>6014544</v>
      </c>
      <c r="E65" s="303"/>
      <c r="F65" s="302">
        <v>1234529</v>
      </c>
      <c r="G65" s="303"/>
      <c r="H65" s="302">
        <v>27986314</v>
      </c>
      <c r="I65" s="303"/>
      <c r="J65" s="302">
        <v>8160810</v>
      </c>
      <c r="K65" s="303"/>
      <c r="L65" s="302">
        <v>2670131</v>
      </c>
      <c r="M65" s="303"/>
      <c r="N65" s="302">
        <v>146903</v>
      </c>
      <c r="O65" s="304" t="s">
        <v>476</v>
      </c>
      <c r="P65" s="302">
        <v>5502</v>
      </c>
      <c r="Q65" s="303"/>
      <c r="R65" s="302">
        <v>178088</v>
      </c>
      <c r="S65" s="303"/>
      <c r="T65" s="302">
        <v>405695</v>
      </c>
      <c r="U65" s="303"/>
      <c r="V65" s="302">
        <v>3406319</v>
      </c>
      <c r="W65" s="304" t="s">
        <v>476</v>
      </c>
      <c r="X65" s="302">
        <v>84544</v>
      </c>
      <c r="Y65" s="304" t="s">
        <v>476</v>
      </c>
      <c r="Z65" s="302">
        <v>39637987</v>
      </c>
      <c r="AA65" s="304" t="s">
        <v>476</v>
      </c>
    </row>
    <row r="66" spans="1:27" x14ac:dyDescent="0.25">
      <c r="A66" s="296">
        <v>2006</v>
      </c>
      <c r="B66" s="297">
        <v>20461883</v>
      </c>
      <c r="C66" s="298"/>
      <c r="D66" s="297">
        <v>6375123</v>
      </c>
      <c r="E66" s="298"/>
      <c r="F66" s="297">
        <v>648065</v>
      </c>
      <c r="G66" s="298"/>
      <c r="H66" s="297">
        <v>27485071</v>
      </c>
      <c r="I66" s="298"/>
      <c r="J66" s="297">
        <v>8215414</v>
      </c>
      <c r="K66" s="298"/>
      <c r="L66" s="297">
        <v>2839353</v>
      </c>
      <c r="M66" s="298"/>
      <c r="N66" s="297">
        <v>144500</v>
      </c>
      <c r="O66" s="299" t="s">
        <v>476</v>
      </c>
      <c r="P66" s="297">
        <v>5036</v>
      </c>
      <c r="Q66" s="298"/>
      <c r="R66" s="297">
        <v>263738</v>
      </c>
      <c r="S66" s="298"/>
      <c r="T66" s="297">
        <v>412482</v>
      </c>
      <c r="U66" s="298"/>
      <c r="V66" s="297">
        <v>3665109</v>
      </c>
      <c r="W66" s="299" t="s">
        <v>476</v>
      </c>
      <c r="X66" s="297">
        <v>62849</v>
      </c>
      <c r="Y66" s="298"/>
      <c r="Z66" s="297">
        <v>39428442</v>
      </c>
      <c r="AA66" s="299" t="s">
        <v>476</v>
      </c>
    </row>
    <row r="67" spans="1:27" x14ac:dyDescent="0.25">
      <c r="A67" s="296">
        <v>2007</v>
      </c>
      <c r="B67" s="297">
        <v>20807722</v>
      </c>
      <c r="C67" s="298"/>
      <c r="D67" s="297">
        <v>7005227</v>
      </c>
      <c r="E67" s="298"/>
      <c r="F67" s="297">
        <v>657128</v>
      </c>
      <c r="G67" s="298"/>
      <c r="H67" s="297">
        <v>28470078</v>
      </c>
      <c r="I67" s="298"/>
      <c r="J67" s="297">
        <v>8455364</v>
      </c>
      <c r="K67" s="298"/>
      <c r="L67" s="297">
        <v>2429909</v>
      </c>
      <c r="M67" s="298"/>
      <c r="N67" s="297">
        <v>144674</v>
      </c>
      <c r="O67" s="299" t="s">
        <v>476</v>
      </c>
      <c r="P67" s="297">
        <v>6047</v>
      </c>
      <c r="Q67" s="298"/>
      <c r="R67" s="297">
        <v>340503</v>
      </c>
      <c r="S67" s="298"/>
      <c r="T67" s="297">
        <v>423447</v>
      </c>
      <c r="U67" s="298"/>
      <c r="V67" s="297">
        <v>3344581</v>
      </c>
      <c r="W67" s="299" t="s">
        <v>476</v>
      </c>
      <c r="X67" s="297">
        <v>106632</v>
      </c>
      <c r="Y67" s="298"/>
      <c r="Z67" s="297">
        <v>40376655</v>
      </c>
      <c r="AA67" s="299" t="s">
        <v>476</v>
      </c>
    </row>
    <row r="68" spans="1:27" x14ac:dyDescent="0.25">
      <c r="A68" s="301">
        <v>2008</v>
      </c>
      <c r="B68" s="302">
        <v>20512955</v>
      </c>
      <c r="C68" s="303"/>
      <c r="D68" s="302">
        <v>6828916</v>
      </c>
      <c r="E68" s="304" t="s">
        <v>476</v>
      </c>
      <c r="F68" s="302">
        <v>467707</v>
      </c>
      <c r="G68" s="303"/>
      <c r="H68" s="302">
        <v>27809578</v>
      </c>
      <c r="I68" s="304" t="s">
        <v>476</v>
      </c>
      <c r="J68" s="302">
        <v>8427297</v>
      </c>
      <c r="K68" s="303"/>
      <c r="L68" s="302">
        <v>2494003</v>
      </c>
      <c r="M68" s="303"/>
      <c r="N68" s="302">
        <v>146233</v>
      </c>
      <c r="O68" s="304" t="s">
        <v>476</v>
      </c>
      <c r="P68" s="302">
        <v>8516</v>
      </c>
      <c r="Q68" s="303"/>
      <c r="R68" s="302">
        <v>545548</v>
      </c>
      <c r="S68" s="303"/>
      <c r="T68" s="302">
        <v>435274</v>
      </c>
      <c r="U68" s="303"/>
      <c r="V68" s="302">
        <v>3629575</v>
      </c>
      <c r="W68" s="304" t="s">
        <v>476</v>
      </c>
      <c r="X68" s="302">
        <v>111986</v>
      </c>
      <c r="Y68" s="304" t="s">
        <v>476</v>
      </c>
      <c r="Z68" s="302">
        <v>39978436</v>
      </c>
      <c r="AA68" s="304" t="s">
        <v>476</v>
      </c>
    </row>
    <row r="69" spans="1:27" x14ac:dyDescent="0.25">
      <c r="A69" s="296">
        <v>2009</v>
      </c>
      <c r="B69" s="297">
        <v>18225332</v>
      </c>
      <c r="C69" s="299" t="s">
        <v>476</v>
      </c>
      <c r="D69" s="297">
        <v>7022423</v>
      </c>
      <c r="E69" s="299" t="s">
        <v>476</v>
      </c>
      <c r="F69" s="297">
        <v>389932</v>
      </c>
      <c r="G69" s="299" t="s">
        <v>476</v>
      </c>
      <c r="H69" s="297">
        <v>25637687</v>
      </c>
      <c r="I69" s="299" t="s">
        <v>476</v>
      </c>
      <c r="J69" s="297">
        <v>8356019</v>
      </c>
      <c r="K69" s="299" t="s">
        <v>476</v>
      </c>
      <c r="L69" s="297">
        <v>2649898</v>
      </c>
      <c r="M69" s="299" t="s">
        <v>476</v>
      </c>
      <c r="N69" s="297">
        <v>146485</v>
      </c>
      <c r="O69" s="299" t="s">
        <v>476</v>
      </c>
      <c r="P69" s="297">
        <v>8697</v>
      </c>
      <c r="Q69" s="299" t="s">
        <v>476</v>
      </c>
      <c r="R69" s="297">
        <v>721127</v>
      </c>
      <c r="S69" s="299" t="s">
        <v>476</v>
      </c>
      <c r="T69" s="297">
        <v>441011</v>
      </c>
      <c r="U69" s="299" t="s">
        <v>476</v>
      </c>
      <c r="V69" s="297">
        <v>3967218</v>
      </c>
      <c r="W69" s="299" t="s">
        <v>476</v>
      </c>
      <c r="X69" s="297">
        <v>116188</v>
      </c>
      <c r="Y69" s="299" t="s">
        <v>476</v>
      </c>
      <c r="Z69" s="297">
        <v>38077111</v>
      </c>
      <c r="AA69" s="299" t="s">
        <v>476</v>
      </c>
    </row>
    <row r="70" spans="1:27" x14ac:dyDescent="0.25">
      <c r="A70" s="296" t="s">
        <v>862</v>
      </c>
      <c r="B70" s="297">
        <v>19133231</v>
      </c>
      <c r="C70" s="298"/>
      <c r="D70" s="297">
        <v>7517149</v>
      </c>
      <c r="E70" s="298"/>
      <c r="F70" s="297">
        <v>378087</v>
      </c>
      <c r="G70" s="298"/>
      <c r="H70" s="297">
        <v>27028466</v>
      </c>
      <c r="I70" s="298"/>
      <c r="J70" s="297">
        <v>8440888</v>
      </c>
      <c r="K70" s="298"/>
      <c r="L70" s="297">
        <v>2491999</v>
      </c>
      <c r="M70" s="298"/>
      <c r="N70" s="297">
        <v>152904</v>
      </c>
      <c r="O70" s="298"/>
      <c r="P70" s="297">
        <v>12643</v>
      </c>
      <c r="Q70" s="298"/>
      <c r="R70" s="297">
        <v>923746</v>
      </c>
      <c r="S70" s="298"/>
      <c r="T70" s="297">
        <v>440440</v>
      </c>
      <c r="U70" s="298"/>
      <c r="V70" s="297">
        <v>4021732</v>
      </c>
      <c r="W70" s="298"/>
      <c r="X70" s="297">
        <v>88084</v>
      </c>
      <c r="Y70" s="298"/>
      <c r="Z70" s="297">
        <v>39579170</v>
      </c>
      <c r="AA70" s="298"/>
    </row>
    <row r="71" spans="1:27" x14ac:dyDescent="0.25">
      <c r="A71" s="588" t="s">
        <v>559</v>
      </c>
      <c r="B71" s="589"/>
      <c r="C71" s="589"/>
      <c r="D71" s="589"/>
      <c r="E71" s="589"/>
      <c r="F71" s="589"/>
      <c r="G71" s="589"/>
      <c r="H71" s="589"/>
      <c r="I71" s="589"/>
      <c r="J71" s="589"/>
      <c r="K71" s="589"/>
      <c r="L71" s="589"/>
      <c r="M71" s="589"/>
      <c r="N71" s="589" t="s">
        <v>884</v>
      </c>
      <c r="O71" s="589"/>
      <c r="P71" s="589"/>
      <c r="Q71" s="589"/>
      <c r="R71" s="589"/>
      <c r="S71" s="589"/>
      <c r="T71" s="589"/>
      <c r="U71" s="589"/>
      <c r="V71" s="589"/>
      <c r="W71" s="589"/>
      <c r="X71" s="589"/>
      <c r="Y71" s="589"/>
      <c r="Z71" s="589"/>
      <c r="AA71" s="590"/>
    </row>
    <row r="72" spans="1:27" x14ac:dyDescent="0.25">
      <c r="A72" s="565" t="s">
        <v>3</v>
      </c>
      <c r="B72" s="566"/>
      <c r="C72" s="566"/>
      <c r="D72" s="566"/>
      <c r="E72" s="566"/>
      <c r="F72" s="566"/>
      <c r="G72" s="566"/>
      <c r="H72" s="566"/>
      <c r="I72" s="566"/>
      <c r="J72" s="566"/>
      <c r="K72" s="566"/>
      <c r="L72" s="566"/>
      <c r="M72" s="566"/>
      <c r="N72" s="581" t="s">
        <v>973</v>
      </c>
      <c r="O72" s="581"/>
      <c r="P72" s="581"/>
      <c r="Q72" s="581"/>
      <c r="R72" s="581"/>
      <c r="S72" s="581"/>
      <c r="T72" s="581"/>
      <c r="U72" s="581"/>
      <c r="V72" s="581"/>
      <c r="W72" s="581"/>
      <c r="X72" s="581"/>
      <c r="Y72" s="581"/>
      <c r="Z72" s="581"/>
      <c r="AA72" s="582"/>
    </row>
    <row r="73" spans="1:27" x14ac:dyDescent="0.25">
      <c r="A73" s="565"/>
      <c r="B73" s="566"/>
      <c r="C73" s="566"/>
      <c r="D73" s="566"/>
      <c r="E73" s="566"/>
      <c r="F73" s="566"/>
      <c r="G73" s="566"/>
      <c r="H73" s="566"/>
      <c r="I73" s="566"/>
      <c r="J73" s="566"/>
      <c r="K73" s="566"/>
      <c r="L73" s="566"/>
      <c r="M73" s="566"/>
      <c r="N73" s="567" t="s">
        <v>908</v>
      </c>
      <c r="O73" s="567"/>
      <c r="P73" s="567"/>
      <c r="Q73" s="567"/>
      <c r="R73" s="567"/>
      <c r="S73" s="567"/>
      <c r="T73" s="567"/>
      <c r="U73" s="567"/>
      <c r="V73" s="567"/>
      <c r="W73" s="567"/>
      <c r="X73" s="567"/>
      <c r="Y73" s="567"/>
      <c r="Z73" s="567"/>
      <c r="AA73" s="568"/>
    </row>
    <row r="74" spans="1:27" x14ac:dyDescent="0.25">
      <c r="A74" s="565"/>
      <c r="B74" s="566"/>
      <c r="C74" s="566"/>
      <c r="D74" s="566"/>
      <c r="E74" s="566"/>
      <c r="F74" s="566"/>
      <c r="G74" s="566"/>
      <c r="H74" s="566"/>
      <c r="I74" s="566"/>
      <c r="J74" s="566"/>
      <c r="K74" s="566"/>
      <c r="L74" s="566"/>
      <c r="M74" s="566"/>
      <c r="N74" s="567" t="s">
        <v>972</v>
      </c>
      <c r="O74" s="567"/>
      <c r="P74" s="567"/>
      <c r="Q74" s="567"/>
      <c r="R74" s="567"/>
      <c r="S74" s="567"/>
      <c r="T74" s="567"/>
      <c r="U74" s="567"/>
      <c r="V74" s="567"/>
      <c r="W74" s="567"/>
      <c r="X74" s="567"/>
      <c r="Y74" s="567"/>
      <c r="Z74" s="567"/>
      <c r="AA74" s="568"/>
    </row>
    <row r="75" spans="1:27" x14ac:dyDescent="0.25">
      <c r="A75" s="565" t="s">
        <v>561</v>
      </c>
      <c r="B75" s="566"/>
      <c r="C75" s="566"/>
      <c r="D75" s="566"/>
      <c r="E75" s="566"/>
      <c r="F75" s="566"/>
      <c r="G75" s="566"/>
      <c r="H75" s="566"/>
      <c r="I75" s="566"/>
      <c r="J75" s="566"/>
      <c r="K75" s="566"/>
      <c r="L75" s="566"/>
      <c r="M75" s="566"/>
      <c r="N75" s="581" t="s">
        <v>971</v>
      </c>
      <c r="O75" s="581"/>
      <c r="P75" s="581"/>
      <c r="Q75" s="581"/>
      <c r="R75" s="581"/>
      <c r="S75" s="581"/>
      <c r="T75" s="581"/>
      <c r="U75" s="581"/>
      <c r="V75" s="581"/>
      <c r="W75" s="581"/>
      <c r="X75" s="581"/>
      <c r="Y75" s="581"/>
      <c r="Z75" s="581"/>
      <c r="AA75" s="582"/>
    </row>
    <row r="76" spans="1:27" x14ac:dyDescent="0.25">
      <c r="A76" s="573" t="s">
        <v>83</v>
      </c>
      <c r="B76" s="574"/>
      <c r="C76" s="574"/>
      <c r="D76" s="574"/>
      <c r="E76" s="574"/>
      <c r="F76" s="574"/>
      <c r="G76" s="574"/>
      <c r="H76" s="574"/>
      <c r="I76" s="574"/>
      <c r="J76" s="574"/>
      <c r="K76" s="574"/>
      <c r="L76" s="574"/>
      <c r="M76" s="574"/>
      <c r="N76" s="581"/>
      <c r="O76" s="581"/>
      <c r="P76" s="581"/>
      <c r="Q76" s="581"/>
      <c r="R76" s="581"/>
      <c r="S76" s="581"/>
      <c r="T76" s="581"/>
      <c r="U76" s="581"/>
      <c r="V76" s="581"/>
      <c r="W76" s="581"/>
      <c r="X76" s="581"/>
      <c r="Y76" s="581"/>
      <c r="Z76" s="581"/>
      <c r="AA76" s="582"/>
    </row>
    <row r="77" spans="1:27" x14ac:dyDescent="0.25">
      <c r="A77" s="565" t="s">
        <v>4</v>
      </c>
      <c r="B77" s="566"/>
      <c r="C77" s="566"/>
      <c r="D77" s="566"/>
      <c r="E77" s="566"/>
      <c r="F77" s="566"/>
      <c r="G77" s="566"/>
      <c r="H77" s="566"/>
      <c r="I77" s="566"/>
      <c r="J77" s="566"/>
      <c r="K77" s="566"/>
      <c r="L77" s="566"/>
      <c r="M77" s="566"/>
      <c r="N77" s="581" t="s">
        <v>970</v>
      </c>
      <c r="O77" s="581"/>
      <c r="P77" s="581"/>
      <c r="Q77" s="581"/>
      <c r="R77" s="581"/>
      <c r="S77" s="581"/>
      <c r="T77" s="581"/>
      <c r="U77" s="581"/>
      <c r="V77" s="581"/>
      <c r="W77" s="581"/>
      <c r="X77" s="581"/>
      <c r="Y77" s="581"/>
      <c r="Z77" s="581"/>
      <c r="AA77" s="582"/>
    </row>
    <row r="78" spans="1:27" x14ac:dyDescent="0.25">
      <c r="A78" s="565"/>
      <c r="B78" s="566"/>
      <c r="C78" s="566"/>
      <c r="D78" s="566"/>
      <c r="E78" s="566"/>
      <c r="F78" s="566"/>
      <c r="G78" s="566"/>
      <c r="H78" s="566"/>
      <c r="I78" s="566"/>
      <c r="J78" s="566"/>
      <c r="K78" s="566"/>
      <c r="L78" s="566"/>
      <c r="M78" s="566"/>
      <c r="N78" s="567" t="s">
        <v>90</v>
      </c>
      <c r="O78" s="567"/>
      <c r="P78" s="567"/>
      <c r="Q78" s="567"/>
      <c r="R78" s="567"/>
      <c r="S78" s="567"/>
      <c r="T78" s="567"/>
      <c r="U78" s="567"/>
      <c r="V78" s="567"/>
      <c r="W78" s="567"/>
      <c r="X78" s="567"/>
      <c r="Y78" s="567"/>
      <c r="Z78" s="567"/>
      <c r="AA78" s="568"/>
    </row>
    <row r="79" spans="1:27" x14ac:dyDescent="0.25">
      <c r="A79" s="565" t="s">
        <v>969</v>
      </c>
      <c r="B79" s="566"/>
      <c r="C79" s="566"/>
      <c r="D79" s="566"/>
      <c r="E79" s="566"/>
      <c r="F79" s="566"/>
      <c r="G79" s="566"/>
      <c r="H79" s="566"/>
      <c r="I79" s="566"/>
      <c r="J79" s="566"/>
      <c r="K79" s="566"/>
      <c r="L79" s="566"/>
      <c r="M79" s="566"/>
      <c r="N79" s="567" t="s">
        <v>72</v>
      </c>
      <c r="O79" s="567"/>
      <c r="P79" s="567"/>
      <c r="Q79" s="567"/>
      <c r="R79" s="567"/>
      <c r="S79" s="567"/>
      <c r="T79" s="567"/>
      <c r="U79" s="567"/>
      <c r="V79" s="567"/>
      <c r="W79" s="567"/>
      <c r="X79" s="567"/>
      <c r="Y79" s="567"/>
      <c r="Z79" s="567"/>
      <c r="AA79" s="568"/>
    </row>
    <row r="80" spans="1:27" x14ac:dyDescent="0.25">
      <c r="A80" s="565" t="s">
        <v>917</v>
      </c>
      <c r="B80" s="566"/>
      <c r="C80" s="566"/>
      <c r="D80" s="566"/>
      <c r="E80" s="566"/>
      <c r="F80" s="566"/>
      <c r="G80" s="566"/>
      <c r="H80" s="566"/>
      <c r="I80" s="566"/>
      <c r="J80" s="566"/>
      <c r="K80" s="566"/>
      <c r="L80" s="566"/>
      <c r="M80" s="566"/>
      <c r="N80" s="567" t="s">
        <v>5</v>
      </c>
      <c r="O80" s="567"/>
      <c r="P80" s="567"/>
      <c r="Q80" s="567"/>
      <c r="R80" s="567"/>
      <c r="S80" s="567"/>
      <c r="T80" s="567"/>
      <c r="U80" s="567"/>
      <c r="V80" s="567"/>
      <c r="W80" s="567"/>
      <c r="X80" s="567"/>
      <c r="Y80" s="567"/>
      <c r="Z80" s="567"/>
      <c r="AA80" s="568"/>
    </row>
    <row r="81" spans="1:27" x14ac:dyDescent="0.25">
      <c r="A81" s="573" t="s">
        <v>919</v>
      </c>
      <c r="B81" s="574"/>
      <c r="C81" s="574"/>
      <c r="D81" s="574"/>
      <c r="E81" s="574"/>
      <c r="F81" s="574"/>
      <c r="G81" s="574"/>
      <c r="H81" s="574"/>
      <c r="I81" s="574"/>
      <c r="J81" s="574"/>
      <c r="K81" s="574"/>
      <c r="L81" s="574"/>
      <c r="M81" s="574"/>
      <c r="N81" s="567" t="s">
        <v>86</v>
      </c>
      <c r="O81" s="567"/>
      <c r="P81" s="567"/>
      <c r="Q81" s="567"/>
      <c r="R81" s="567"/>
      <c r="S81" s="567"/>
      <c r="T81" s="567"/>
      <c r="U81" s="567"/>
      <c r="V81" s="567"/>
      <c r="W81" s="567"/>
      <c r="X81" s="567"/>
      <c r="Y81" s="567"/>
      <c r="Z81" s="567"/>
      <c r="AA81" s="568"/>
    </row>
    <row r="82" spans="1:27" x14ac:dyDescent="0.25">
      <c r="A82" s="573"/>
      <c r="B82" s="574"/>
      <c r="C82" s="574"/>
      <c r="D82" s="574"/>
      <c r="E82" s="574"/>
      <c r="F82" s="574"/>
      <c r="G82" s="574"/>
      <c r="H82" s="574"/>
      <c r="I82" s="574"/>
      <c r="J82" s="574"/>
      <c r="K82" s="574"/>
      <c r="L82" s="574"/>
      <c r="M82" s="574"/>
      <c r="N82" s="567" t="s">
        <v>6</v>
      </c>
      <c r="O82" s="567"/>
      <c r="P82" s="567"/>
      <c r="Q82" s="567"/>
      <c r="R82" s="567"/>
      <c r="S82" s="567"/>
      <c r="T82" s="567"/>
      <c r="U82" s="567"/>
      <c r="V82" s="567"/>
      <c r="W82" s="567"/>
      <c r="X82" s="567"/>
      <c r="Y82" s="567"/>
      <c r="Z82" s="567"/>
      <c r="AA82" s="568"/>
    </row>
    <row r="83" spans="1:27" x14ac:dyDescent="0.25">
      <c r="A83" s="573"/>
      <c r="B83" s="574"/>
      <c r="C83" s="574"/>
      <c r="D83" s="574"/>
      <c r="E83" s="574"/>
      <c r="F83" s="574"/>
      <c r="G83" s="574"/>
      <c r="H83" s="574"/>
      <c r="I83" s="574"/>
      <c r="J83" s="574"/>
      <c r="K83" s="574"/>
      <c r="L83" s="574"/>
      <c r="M83" s="574"/>
      <c r="N83" s="567" t="s">
        <v>7</v>
      </c>
      <c r="O83" s="567"/>
      <c r="P83" s="567"/>
      <c r="Q83" s="567"/>
      <c r="R83" s="567"/>
      <c r="S83" s="567"/>
      <c r="T83" s="567"/>
      <c r="U83" s="567"/>
      <c r="V83" s="567"/>
      <c r="W83" s="567"/>
      <c r="X83" s="567"/>
      <c r="Y83" s="567"/>
      <c r="Z83" s="567"/>
      <c r="AA83" s="568"/>
    </row>
    <row r="84" spans="1:27" x14ac:dyDescent="0.25">
      <c r="A84" s="573"/>
      <c r="B84" s="574"/>
      <c r="C84" s="574"/>
      <c r="D84" s="574"/>
      <c r="E84" s="574"/>
      <c r="F84" s="574"/>
      <c r="G84" s="574"/>
      <c r="H84" s="574"/>
      <c r="I84" s="574"/>
      <c r="J84" s="574"/>
      <c r="K84" s="574"/>
      <c r="L84" s="574"/>
      <c r="M84" s="574"/>
      <c r="N84" s="567" t="s">
        <v>87</v>
      </c>
      <c r="O84" s="567"/>
      <c r="P84" s="567"/>
      <c r="Q84" s="567"/>
      <c r="R84" s="567"/>
      <c r="S84" s="567"/>
      <c r="T84" s="567"/>
      <c r="U84" s="567"/>
      <c r="V84" s="567"/>
      <c r="W84" s="567"/>
      <c r="X84" s="567"/>
      <c r="Y84" s="567"/>
      <c r="Z84" s="567"/>
      <c r="AA84" s="568"/>
    </row>
    <row r="85" spans="1:27" x14ac:dyDescent="0.25">
      <c r="A85" s="565" t="s">
        <v>968</v>
      </c>
      <c r="B85" s="566"/>
      <c r="C85" s="566"/>
      <c r="D85" s="566"/>
      <c r="E85" s="566"/>
      <c r="F85" s="566"/>
      <c r="G85" s="566"/>
      <c r="H85" s="566"/>
      <c r="I85" s="566"/>
      <c r="J85" s="566"/>
      <c r="K85" s="566"/>
      <c r="L85" s="566"/>
      <c r="M85" s="566"/>
      <c r="N85" s="567" t="s">
        <v>91</v>
      </c>
      <c r="O85" s="567"/>
      <c r="P85" s="567"/>
      <c r="Q85" s="567"/>
      <c r="R85" s="567"/>
      <c r="S85" s="567"/>
      <c r="T85" s="567"/>
      <c r="U85" s="567"/>
      <c r="V85" s="567"/>
      <c r="W85" s="567"/>
      <c r="X85" s="567"/>
      <c r="Y85" s="567"/>
      <c r="Z85" s="567"/>
      <c r="AA85" s="568"/>
    </row>
    <row r="86" spans="1:27" x14ac:dyDescent="0.25">
      <c r="A86" s="565" t="s">
        <v>967</v>
      </c>
      <c r="B86" s="566"/>
      <c r="C86" s="566"/>
      <c r="D86" s="566"/>
      <c r="E86" s="566"/>
      <c r="F86" s="566"/>
      <c r="G86" s="566"/>
      <c r="H86" s="566"/>
      <c r="I86" s="566"/>
      <c r="J86" s="566"/>
      <c r="K86" s="566"/>
      <c r="L86" s="566"/>
      <c r="M86" s="566"/>
      <c r="N86" s="569"/>
      <c r="O86" s="569"/>
      <c r="P86" s="569"/>
      <c r="Q86" s="569"/>
      <c r="R86" s="569"/>
      <c r="S86" s="569"/>
      <c r="T86" s="569"/>
      <c r="U86" s="569"/>
      <c r="V86" s="569"/>
      <c r="W86" s="569"/>
      <c r="X86" s="569"/>
      <c r="Y86" s="569"/>
      <c r="Z86" s="569"/>
      <c r="AA86" s="570"/>
    </row>
    <row r="87" spans="1:27" x14ac:dyDescent="0.25">
      <c r="A87" s="575" t="s">
        <v>966</v>
      </c>
      <c r="B87" s="576"/>
      <c r="C87" s="576"/>
      <c r="D87" s="576"/>
      <c r="E87" s="576"/>
      <c r="F87" s="576"/>
      <c r="G87" s="576"/>
      <c r="H87" s="576"/>
      <c r="I87" s="576"/>
      <c r="J87" s="576"/>
      <c r="K87" s="576"/>
      <c r="L87" s="576"/>
      <c r="M87" s="576"/>
      <c r="N87" s="571"/>
      <c r="O87" s="571"/>
      <c r="P87" s="571"/>
      <c r="Q87" s="571"/>
      <c r="R87" s="571"/>
      <c r="S87" s="571"/>
      <c r="T87" s="571"/>
      <c r="U87" s="571"/>
      <c r="V87" s="571"/>
      <c r="W87" s="571"/>
      <c r="X87" s="571"/>
      <c r="Y87" s="571"/>
      <c r="Z87" s="571"/>
      <c r="AA87" s="572"/>
    </row>
  </sheetData>
  <mergeCells count="62">
    <mergeCell ref="A85:M85"/>
    <mergeCell ref="N85:AA85"/>
    <mergeCell ref="A86:M86"/>
    <mergeCell ref="N86:AA87"/>
    <mergeCell ref="A87:M87"/>
    <mergeCell ref="A82:M82"/>
    <mergeCell ref="N82:AA82"/>
    <mergeCell ref="A83:M83"/>
    <mergeCell ref="N83:AA83"/>
    <mergeCell ref="A84:M84"/>
    <mergeCell ref="N84:AA84"/>
    <mergeCell ref="A79:M79"/>
    <mergeCell ref="N79:AA79"/>
    <mergeCell ref="A80:M80"/>
    <mergeCell ref="N80:AA80"/>
    <mergeCell ref="A81:M81"/>
    <mergeCell ref="N81:AA81"/>
    <mergeCell ref="A75:M75"/>
    <mergeCell ref="N75:AA76"/>
    <mergeCell ref="A76:M76"/>
    <mergeCell ref="A77:M78"/>
    <mergeCell ref="N77:AA77"/>
    <mergeCell ref="N78:AA78"/>
    <mergeCell ref="L7:M7"/>
    <mergeCell ref="N7:O8"/>
    <mergeCell ref="P7:Q8"/>
    <mergeCell ref="A71:M71"/>
    <mergeCell ref="N71:AA71"/>
    <mergeCell ref="H7:I8"/>
    <mergeCell ref="J7:K7"/>
    <mergeCell ref="A72:M74"/>
    <mergeCell ref="N72:AA72"/>
    <mergeCell ref="N73:AA73"/>
    <mergeCell ref="N74:AA74"/>
    <mergeCell ref="J6:K6"/>
    <mergeCell ref="X6:Y6"/>
    <mergeCell ref="Z6:AA6"/>
    <mergeCell ref="X7:Y7"/>
    <mergeCell ref="Z7:AA7"/>
    <mergeCell ref="D8:E8"/>
    <mergeCell ref="J8:K8"/>
    <mergeCell ref="L8:M8"/>
    <mergeCell ref="X8:Y8"/>
    <mergeCell ref="Z8:AA8"/>
    <mergeCell ref="D7:E7"/>
    <mergeCell ref="F7:G8"/>
    <mergeCell ref="A1:AA1"/>
    <mergeCell ref="A2:AA2"/>
    <mergeCell ref="A3:A8"/>
    <mergeCell ref="B3:AA3"/>
    <mergeCell ref="B4:I6"/>
    <mergeCell ref="R7:S8"/>
    <mergeCell ref="T7:U8"/>
    <mergeCell ref="V7:W8"/>
    <mergeCell ref="X5:Y5"/>
    <mergeCell ref="Z5:AA5"/>
    <mergeCell ref="J4:K4"/>
    <mergeCell ref="L4:W6"/>
    <mergeCell ref="X4:Y4"/>
    <mergeCell ref="Z4:AA4"/>
    <mergeCell ref="J5:K5"/>
    <mergeCell ref="B7:C8"/>
  </mergeCell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X88"/>
  <sheetViews>
    <sheetView showGridLines="0" topLeftCell="A44" workbookViewId="0">
      <selection activeCell="B71" sqref="B71"/>
    </sheetView>
  </sheetViews>
  <sheetFormatPr defaultColWidth="9.140625" defaultRowHeight="12.75" x14ac:dyDescent="0.2"/>
  <cols>
    <col min="1" max="1" width="4.85546875" style="313" customWidth="1"/>
    <col min="2" max="2" width="6.7109375" style="313" customWidth="1"/>
    <col min="3" max="3" width="2.28515625" style="313" customWidth="1"/>
    <col min="4" max="4" width="8.28515625" style="313" customWidth="1"/>
    <col min="5" max="5" width="2.5703125" style="313" customWidth="1"/>
    <col min="6" max="6" width="7.28515625" style="313" customWidth="1"/>
    <col min="7" max="7" width="2.42578125" style="313" customWidth="1"/>
    <col min="8" max="8" width="7" style="313" customWidth="1"/>
    <col min="9" max="9" width="2.28515625" style="313" customWidth="1"/>
    <col min="10" max="10" width="11.140625" style="313" customWidth="1"/>
    <col min="11" max="11" width="6.28515625" style="313" customWidth="1"/>
    <col min="12" max="12" width="2.42578125" style="313" customWidth="1"/>
    <col min="13" max="13" width="10.140625" style="313" customWidth="1"/>
    <col min="14" max="14" width="3.7109375" style="313" customWidth="1"/>
    <col min="15" max="15" width="10.140625" style="313" customWidth="1"/>
    <col min="16" max="16" width="3.7109375" style="313" customWidth="1"/>
    <col min="17" max="17" width="10.5703125" style="313" customWidth="1"/>
    <col min="18" max="18" width="3.7109375" style="313" customWidth="1"/>
    <col min="19" max="19" width="10.5703125" style="313" customWidth="1"/>
    <col min="20" max="20" width="3.7109375" style="313" customWidth="1"/>
    <col min="21" max="21" width="11.5703125" style="313" customWidth="1"/>
    <col min="22" max="22" width="3.7109375" style="313" customWidth="1"/>
    <col min="23" max="23" width="11.85546875" style="313" customWidth="1"/>
    <col min="24" max="24" width="3.7109375" style="313" customWidth="1"/>
    <col min="25" max="16384" width="9.140625" style="313"/>
  </cols>
  <sheetData>
    <row r="1" spans="1:24" ht="15.75" customHeight="1" x14ac:dyDescent="0.25">
      <c r="A1" s="612" t="s">
        <v>979</v>
      </c>
      <c r="B1" s="613"/>
      <c r="C1" s="613"/>
      <c r="D1" s="613"/>
      <c r="E1" s="613"/>
      <c r="F1" s="613"/>
      <c r="G1" s="613"/>
      <c r="H1" s="613"/>
      <c r="I1" s="613"/>
      <c r="J1" s="613"/>
      <c r="K1" s="613"/>
      <c r="L1" s="613"/>
      <c r="M1" s="613"/>
      <c r="N1" s="613"/>
      <c r="O1" s="613"/>
      <c r="P1" s="613"/>
      <c r="Q1" s="613"/>
      <c r="R1" s="613"/>
      <c r="S1" s="613"/>
      <c r="T1" s="613"/>
      <c r="U1" s="613"/>
      <c r="V1" s="613"/>
      <c r="W1" s="613"/>
      <c r="X1" s="614"/>
    </row>
    <row r="2" spans="1:24" ht="12.75" customHeight="1" x14ac:dyDescent="0.2">
      <c r="A2" s="615" t="s">
        <v>63</v>
      </c>
      <c r="B2" s="616"/>
      <c r="C2" s="616"/>
      <c r="D2" s="616"/>
      <c r="E2" s="616"/>
      <c r="F2" s="616"/>
      <c r="G2" s="616"/>
      <c r="H2" s="616"/>
      <c r="I2" s="616"/>
      <c r="J2" s="616"/>
      <c r="K2" s="616"/>
      <c r="L2" s="616"/>
      <c r="M2" s="616"/>
      <c r="N2" s="616"/>
      <c r="O2" s="616"/>
      <c r="P2" s="616"/>
      <c r="Q2" s="616"/>
      <c r="R2" s="616"/>
      <c r="S2" s="616"/>
      <c r="T2" s="616"/>
      <c r="U2" s="616"/>
      <c r="V2" s="616"/>
      <c r="W2" s="616"/>
      <c r="X2" s="617"/>
    </row>
    <row r="3" spans="1:24" x14ac:dyDescent="0.2">
      <c r="A3" s="618" t="s">
        <v>284</v>
      </c>
      <c r="B3" s="621" t="s">
        <v>980</v>
      </c>
      <c r="C3" s="622"/>
      <c r="D3" s="622"/>
      <c r="E3" s="622"/>
      <c r="F3" s="622"/>
      <c r="G3" s="622"/>
      <c r="H3" s="622"/>
      <c r="I3" s="622"/>
      <c r="J3" s="622"/>
      <c r="K3" s="622"/>
      <c r="L3" s="622"/>
      <c r="M3" s="622"/>
      <c r="N3" s="622"/>
      <c r="O3" s="622"/>
      <c r="P3" s="622"/>
      <c r="Q3" s="622"/>
      <c r="R3" s="623"/>
      <c r="S3" s="630"/>
      <c r="T3" s="631"/>
      <c r="U3" s="630"/>
      <c r="V3" s="631"/>
      <c r="W3" s="621" t="s">
        <v>107</v>
      </c>
      <c r="X3" s="623"/>
    </row>
    <row r="4" spans="1:24" x14ac:dyDescent="0.2">
      <c r="A4" s="619"/>
      <c r="B4" s="624"/>
      <c r="C4" s="625"/>
      <c r="D4" s="625"/>
      <c r="E4" s="625"/>
      <c r="F4" s="625"/>
      <c r="G4" s="625"/>
      <c r="H4" s="625"/>
      <c r="I4" s="625"/>
      <c r="J4" s="625"/>
      <c r="K4" s="625"/>
      <c r="L4" s="625"/>
      <c r="M4" s="625"/>
      <c r="N4" s="625"/>
      <c r="O4" s="625"/>
      <c r="P4" s="625"/>
      <c r="Q4" s="625"/>
      <c r="R4" s="626"/>
      <c r="S4" s="632"/>
      <c r="T4" s="633"/>
      <c r="U4" s="624" t="s">
        <v>511</v>
      </c>
      <c r="V4" s="626"/>
      <c r="W4" s="624"/>
      <c r="X4" s="626"/>
    </row>
    <row r="5" spans="1:24" x14ac:dyDescent="0.2">
      <c r="A5" s="619"/>
      <c r="B5" s="627"/>
      <c r="C5" s="628"/>
      <c r="D5" s="628"/>
      <c r="E5" s="628"/>
      <c r="F5" s="628"/>
      <c r="G5" s="628"/>
      <c r="H5" s="628"/>
      <c r="I5" s="628"/>
      <c r="J5" s="628"/>
      <c r="K5" s="628"/>
      <c r="L5" s="628"/>
      <c r="M5" s="628"/>
      <c r="N5" s="628"/>
      <c r="O5" s="628"/>
      <c r="P5" s="628"/>
      <c r="Q5" s="628"/>
      <c r="R5" s="629"/>
      <c r="S5" s="624" t="s">
        <v>199</v>
      </c>
      <c r="T5" s="626"/>
      <c r="U5" s="624" t="s">
        <v>512</v>
      </c>
      <c r="V5" s="626"/>
      <c r="W5" s="624"/>
      <c r="X5" s="626"/>
    </row>
    <row r="6" spans="1:24" x14ac:dyDescent="0.2">
      <c r="A6" s="619"/>
      <c r="B6" s="621" t="s">
        <v>64</v>
      </c>
      <c r="C6" s="622"/>
      <c r="D6" s="622"/>
      <c r="E6" s="622"/>
      <c r="F6" s="622"/>
      <c r="G6" s="622"/>
      <c r="H6" s="622"/>
      <c r="I6" s="623"/>
      <c r="J6" s="621" t="s">
        <v>981</v>
      </c>
      <c r="K6" s="622"/>
      <c r="L6" s="622"/>
      <c r="M6" s="622"/>
      <c r="N6" s="622"/>
      <c r="O6" s="622"/>
      <c r="P6" s="623"/>
      <c r="Q6" s="630"/>
      <c r="R6" s="631"/>
      <c r="S6" s="624" t="s">
        <v>513</v>
      </c>
      <c r="T6" s="626"/>
      <c r="U6" s="624" t="s">
        <v>514</v>
      </c>
      <c r="V6" s="626"/>
      <c r="W6" s="624"/>
      <c r="X6" s="626"/>
    </row>
    <row r="7" spans="1:24" x14ac:dyDescent="0.2">
      <c r="A7" s="619"/>
      <c r="B7" s="627"/>
      <c r="C7" s="628"/>
      <c r="D7" s="628"/>
      <c r="E7" s="628"/>
      <c r="F7" s="628"/>
      <c r="G7" s="628"/>
      <c r="H7" s="628"/>
      <c r="I7" s="629"/>
      <c r="J7" s="627"/>
      <c r="K7" s="628"/>
      <c r="L7" s="628"/>
      <c r="M7" s="628"/>
      <c r="N7" s="628"/>
      <c r="O7" s="628"/>
      <c r="P7" s="629"/>
      <c r="Q7" s="624" t="s">
        <v>107</v>
      </c>
      <c r="R7" s="626"/>
      <c r="S7" s="624" t="s">
        <v>982</v>
      </c>
      <c r="T7" s="626"/>
      <c r="U7" s="624" t="s">
        <v>983</v>
      </c>
      <c r="V7" s="626"/>
      <c r="W7" s="624"/>
      <c r="X7" s="626"/>
    </row>
    <row r="8" spans="1:24" x14ac:dyDescent="0.2">
      <c r="A8" s="620"/>
      <c r="B8" s="640" t="s">
        <v>495</v>
      </c>
      <c r="C8" s="641"/>
      <c r="D8" s="640" t="s">
        <v>984</v>
      </c>
      <c r="E8" s="641"/>
      <c r="F8" s="640" t="s">
        <v>985</v>
      </c>
      <c r="G8" s="641"/>
      <c r="H8" s="640" t="s">
        <v>107</v>
      </c>
      <c r="I8" s="641"/>
      <c r="J8" s="314" t="s">
        <v>986</v>
      </c>
      <c r="K8" s="640" t="s">
        <v>987</v>
      </c>
      <c r="L8" s="641"/>
      <c r="M8" s="640" t="s">
        <v>988</v>
      </c>
      <c r="N8" s="641"/>
      <c r="O8" s="640" t="s">
        <v>107</v>
      </c>
      <c r="P8" s="641"/>
      <c r="Q8" s="627" t="s">
        <v>116</v>
      </c>
      <c r="R8" s="629"/>
      <c r="S8" s="627"/>
      <c r="T8" s="629"/>
      <c r="U8" s="627"/>
      <c r="V8" s="629"/>
      <c r="W8" s="627"/>
      <c r="X8" s="629"/>
    </row>
    <row r="9" spans="1:24" x14ac:dyDescent="0.2">
      <c r="A9" s="315">
        <v>1949</v>
      </c>
      <c r="B9" s="316">
        <v>1271551</v>
      </c>
      <c r="C9" s="317"/>
      <c r="D9" s="316">
        <v>1027283</v>
      </c>
      <c r="E9" s="317"/>
      <c r="F9" s="316">
        <v>1106414</v>
      </c>
      <c r="G9" s="317"/>
      <c r="H9" s="316">
        <v>3405248</v>
      </c>
      <c r="I9" s="317"/>
      <c r="J9" s="318" t="s">
        <v>207</v>
      </c>
      <c r="K9" s="318" t="s">
        <v>207</v>
      </c>
      <c r="L9" s="317"/>
      <c r="M9" s="316">
        <v>1055186</v>
      </c>
      <c r="N9" s="317"/>
      <c r="O9" s="316">
        <v>1055186</v>
      </c>
      <c r="P9" s="317"/>
      <c r="Q9" s="316">
        <v>4460434</v>
      </c>
      <c r="R9" s="317"/>
      <c r="S9" s="316">
        <v>227894</v>
      </c>
      <c r="T9" s="317"/>
      <c r="U9" s="316">
        <v>910922</v>
      </c>
      <c r="V9" s="317"/>
      <c r="W9" s="316">
        <v>5599250</v>
      </c>
      <c r="X9" s="317"/>
    </row>
    <row r="10" spans="1:24" x14ac:dyDescent="0.2">
      <c r="A10" s="315">
        <v>1950</v>
      </c>
      <c r="B10" s="316">
        <v>1261267</v>
      </c>
      <c r="C10" s="317"/>
      <c r="D10" s="316">
        <v>1240312</v>
      </c>
      <c r="E10" s="317"/>
      <c r="F10" s="316">
        <v>1322229</v>
      </c>
      <c r="G10" s="317"/>
      <c r="H10" s="316">
        <v>3823808</v>
      </c>
      <c r="I10" s="317"/>
      <c r="J10" s="318" t="s">
        <v>207</v>
      </c>
      <c r="K10" s="318" t="s">
        <v>207</v>
      </c>
      <c r="L10" s="317"/>
      <c r="M10" s="316">
        <v>1005529</v>
      </c>
      <c r="N10" s="317"/>
      <c r="O10" s="316">
        <v>1005529</v>
      </c>
      <c r="P10" s="317"/>
      <c r="Q10" s="316">
        <v>4829337</v>
      </c>
      <c r="R10" s="317"/>
      <c r="S10" s="316">
        <v>246348</v>
      </c>
      <c r="T10" s="317"/>
      <c r="U10" s="316">
        <v>912869</v>
      </c>
      <c r="V10" s="317"/>
      <c r="W10" s="316">
        <v>5988553</v>
      </c>
      <c r="X10" s="317"/>
    </row>
    <row r="11" spans="1:24" x14ac:dyDescent="0.2">
      <c r="A11" s="319">
        <v>1951</v>
      </c>
      <c r="B11" s="320">
        <v>1158679</v>
      </c>
      <c r="C11" s="321"/>
      <c r="D11" s="320">
        <v>1526340</v>
      </c>
      <c r="E11" s="321"/>
      <c r="F11" s="320">
        <v>1461245</v>
      </c>
      <c r="G11" s="321"/>
      <c r="H11" s="320">
        <v>4146264</v>
      </c>
      <c r="I11" s="321"/>
      <c r="J11" s="322" t="s">
        <v>207</v>
      </c>
      <c r="K11" s="322" t="s">
        <v>207</v>
      </c>
      <c r="L11" s="321"/>
      <c r="M11" s="320">
        <v>958212</v>
      </c>
      <c r="N11" s="321"/>
      <c r="O11" s="320">
        <v>958212</v>
      </c>
      <c r="P11" s="321"/>
      <c r="Q11" s="320">
        <v>5104476</v>
      </c>
      <c r="R11" s="321"/>
      <c r="S11" s="320">
        <v>283513</v>
      </c>
      <c r="T11" s="321"/>
      <c r="U11" s="320">
        <v>992204</v>
      </c>
      <c r="V11" s="321"/>
      <c r="W11" s="320">
        <v>6380193</v>
      </c>
      <c r="X11" s="321"/>
    </row>
    <row r="12" spans="1:24" x14ac:dyDescent="0.2">
      <c r="A12" s="315">
        <v>1952</v>
      </c>
      <c r="B12" s="316">
        <v>1079206</v>
      </c>
      <c r="C12" s="317"/>
      <c r="D12" s="316">
        <v>1678735</v>
      </c>
      <c r="E12" s="317"/>
      <c r="F12" s="316">
        <v>1501088</v>
      </c>
      <c r="G12" s="317"/>
      <c r="H12" s="316">
        <v>4259029</v>
      </c>
      <c r="I12" s="317"/>
      <c r="J12" s="318" t="s">
        <v>207</v>
      </c>
      <c r="K12" s="318" t="s">
        <v>207</v>
      </c>
      <c r="L12" s="317"/>
      <c r="M12" s="316">
        <v>899164</v>
      </c>
      <c r="N12" s="317"/>
      <c r="O12" s="316">
        <v>899164</v>
      </c>
      <c r="P12" s="317"/>
      <c r="Q12" s="316">
        <v>5158193</v>
      </c>
      <c r="R12" s="317"/>
      <c r="S12" s="316">
        <v>319175</v>
      </c>
      <c r="T12" s="317"/>
      <c r="U12" s="316">
        <v>1082875</v>
      </c>
      <c r="V12" s="317"/>
      <c r="W12" s="316">
        <v>6560243</v>
      </c>
      <c r="X12" s="317"/>
    </row>
    <row r="13" spans="1:24" x14ac:dyDescent="0.2">
      <c r="A13" s="315">
        <v>1953</v>
      </c>
      <c r="B13" s="316">
        <v>965664</v>
      </c>
      <c r="C13" s="317"/>
      <c r="D13" s="316">
        <v>1744496</v>
      </c>
      <c r="E13" s="317"/>
      <c r="F13" s="316">
        <v>1510408</v>
      </c>
      <c r="G13" s="317"/>
      <c r="H13" s="316">
        <v>4220568</v>
      </c>
      <c r="I13" s="317"/>
      <c r="J13" s="318" t="s">
        <v>207</v>
      </c>
      <c r="K13" s="318" t="s">
        <v>207</v>
      </c>
      <c r="L13" s="317"/>
      <c r="M13" s="316">
        <v>831947</v>
      </c>
      <c r="N13" s="317"/>
      <c r="O13" s="316">
        <v>831947</v>
      </c>
      <c r="P13" s="317"/>
      <c r="Q13" s="316">
        <v>5052515</v>
      </c>
      <c r="R13" s="317"/>
      <c r="S13" s="316">
        <v>355347</v>
      </c>
      <c r="T13" s="317"/>
      <c r="U13" s="316">
        <v>1150886</v>
      </c>
      <c r="V13" s="317"/>
      <c r="W13" s="316">
        <v>6558748</v>
      </c>
      <c r="X13" s="317"/>
    </row>
    <row r="14" spans="1:24" x14ac:dyDescent="0.2">
      <c r="A14" s="319">
        <v>1954</v>
      </c>
      <c r="B14" s="320">
        <v>858255</v>
      </c>
      <c r="C14" s="321"/>
      <c r="D14" s="320">
        <v>1960547</v>
      </c>
      <c r="E14" s="321"/>
      <c r="F14" s="320">
        <v>1643757</v>
      </c>
      <c r="G14" s="321"/>
      <c r="H14" s="320">
        <v>4462559</v>
      </c>
      <c r="I14" s="321"/>
      <c r="J14" s="322" t="s">
        <v>207</v>
      </c>
      <c r="K14" s="322" t="s">
        <v>207</v>
      </c>
      <c r="L14" s="321"/>
      <c r="M14" s="320">
        <v>799748</v>
      </c>
      <c r="N14" s="321"/>
      <c r="O14" s="320">
        <v>799748</v>
      </c>
      <c r="P14" s="321"/>
      <c r="Q14" s="320">
        <v>5262307</v>
      </c>
      <c r="R14" s="321"/>
      <c r="S14" s="320">
        <v>396571</v>
      </c>
      <c r="T14" s="321"/>
      <c r="U14" s="320">
        <v>1187180</v>
      </c>
      <c r="V14" s="321"/>
      <c r="W14" s="320">
        <v>6846058</v>
      </c>
      <c r="X14" s="321"/>
    </row>
    <row r="15" spans="1:24" x14ac:dyDescent="0.2">
      <c r="A15" s="315">
        <v>1955</v>
      </c>
      <c r="B15" s="316">
        <v>867431</v>
      </c>
      <c r="C15" s="317"/>
      <c r="D15" s="316">
        <v>2198290</v>
      </c>
      <c r="E15" s="317"/>
      <c r="F15" s="316">
        <v>1767024</v>
      </c>
      <c r="G15" s="317"/>
      <c r="H15" s="316">
        <v>4832746</v>
      </c>
      <c r="I15" s="317"/>
      <c r="J15" s="318" t="s">
        <v>207</v>
      </c>
      <c r="K15" s="318" t="s">
        <v>207</v>
      </c>
      <c r="L15" s="317"/>
      <c r="M15" s="316">
        <v>775066</v>
      </c>
      <c r="N15" s="317"/>
      <c r="O15" s="316">
        <v>775066</v>
      </c>
      <c r="P15" s="317"/>
      <c r="Q15" s="316">
        <v>5607812</v>
      </c>
      <c r="R15" s="317"/>
      <c r="S15" s="316">
        <v>438103</v>
      </c>
      <c r="T15" s="317"/>
      <c r="U15" s="316">
        <v>1232073</v>
      </c>
      <c r="V15" s="317"/>
      <c r="W15" s="316">
        <v>7277988</v>
      </c>
      <c r="X15" s="317"/>
    </row>
    <row r="16" spans="1:24" x14ac:dyDescent="0.2">
      <c r="A16" s="315">
        <v>1956</v>
      </c>
      <c r="B16" s="316">
        <v>838910</v>
      </c>
      <c r="C16" s="317"/>
      <c r="D16" s="316">
        <v>2409029</v>
      </c>
      <c r="E16" s="317"/>
      <c r="F16" s="316">
        <v>1852738</v>
      </c>
      <c r="G16" s="317"/>
      <c r="H16" s="316">
        <v>5100677</v>
      </c>
      <c r="I16" s="317"/>
      <c r="J16" s="318" t="s">
        <v>207</v>
      </c>
      <c r="K16" s="318" t="s">
        <v>207</v>
      </c>
      <c r="L16" s="317"/>
      <c r="M16" s="316">
        <v>738706</v>
      </c>
      <c r="N16" s="317"/>
      <c r="O16" s="316">
        <v>738706</v>
      </c>
      <c r="P16" s="317"/>
      <c r="Q16" s="316">
        <v>5839383</v>
      </c>
      <c r="R16" s="317"/>
      <c r="S16" s="316">
        <v>489542</v>
      </c>
      <c r="T16" s="317"/>
      <c r="U16" s="316">
        <v>1333800</v>
      </c>
      <c r="V16" s="317"/>
      <c r="W16" s="316">
        <v>7662725</v>
      </c>
      <c r="X16" s="317"/>
    </row>
    <row r="17" spans="1:24" x14ac:dyDescent="0.2">
      <c r="A17" s="319">
        <v>1957</v>
      </c>
      <c r="B17" s="320">
        <v>653734</v>
      </c>
      <c r="C17" s="321"/>
      <c r="D17" s="320">
        <v>2587778</v>
      </c>
      <c r="E17" s="321"/>
      <c r="F17" s="320">
        <v>1800576</v>
      </c>
      <c r="G17" s="321"/>
      <c r="H17" s="320">
        <v>5042088</v>
      </c>
      <c r="I17" s="321"/>
      <c r="J17" s="322" t="s">
        <v>207</v>
      </c>
      <c r="K17" s="322" t="s">
        <v>207</v>
      </c>
      <c r="L17" s="321"/>
      <c r="M17" s="320">
        <v>701812</v>
      </c>
      <c r="N17" s="321"/>
      <c r="O17" s="320">
        <v>701812</v>
      </c>
      <c r="P17" s="321"/>
      <c r="Q17" s="320">
        <v>5743900</v>
      </c>
      <c r="R17" s="321"/>
      <c r="S17" s="320">
        <v>534740</v>
      </c>
      <c r="T17" s="321"/>
      <c r="U17" s="320">
        <v>1433360</v>
      </c>
      <c r="V17" s="321"/>
      <c r="W17" s="320">
        <v>7712000</v>
      </c>
      <c r="X17" s="321"/>
    </row>
    <row r="18" spans="1:24" x14ac:dyDescent="0.2">
      <c r="A18" s="315">
        <v>1958</v>
      </c>
      <c r="B18" s="316">
        <v>663496</v>
      </c>
      <c r="C18" s="317"/>
      <c r="D18" s="316">
        <v>2809250</v>
      </c>
      <c r="E18" s="317"/>
      <c r="F18" s="316">
        <v>1964177</v>
      </c>
      <c r="G18" s="317"/>
      <c r="H18" s="316">
        <v>5436923</v>
      </c>
      <c r="I18" s="317"/>
      <c r="J18" s="318" t="s">
        <v>207</v>
      </c>
      <c r="K18" s="318" t="s">
        <v>207</v>
      </c>
      <c r="L18" s="317"/>
      <c r="M18" s="316">
        <v>688447</v>
      </c>
      <c r="N18" s="317"/>
      <c r="O18" s="316">
        <v>688447</v>
      </c>
      <c r="P18" s="317"/>
      <c r="Q18" s="316">
        <v>6125370</v>
      </c>
      <c r="R18" s="317"/>
      <c r="S18" s="316">
        <v>578308</v>
      </c>
      <c r="T18" s="317"/>
      <c r="U18" s="316">
        <v>1496996</v>
      </c>
      <c r="V18" s="317"/>
      <c r="W18" s="316">
        <v>8200674</v>
      </c>
      <c r="X18" s="317"/>
    </row>
    <row r="19" spans="1:24" x14ac:dyDescent="0.2">
      <c r="A19" s="315">
        <v>1959</v>
      </c>
      <c r="B19" s="316">
        <v>573321</v>
      </c>
      <c r="C19" s="317"/>
      <c r="D19" s="316">
        <v>3014542</v>
      </c>
      <c r="E19" s="317"/>
      <c r="F19" s="316">
        <v>1953522</v>
      </c>
      <c r="G19" s="317"/>
      <c r="H19" s="316">
        <v>5541385</v>
      </c>
      <c r="I19" s="317"/>
      <c r="J19" s="318" t="s">
        <v>207</v>
      </c>
      <c r="K19" s="318" t="s">
        <v>207</v>
      </c>
      <c r="L19" s="317"/>
      <c r="M19" s="316">
        <v>646926</v>
      </c>
      <c r="N19" s="317"/>
      <c r="O19" s="316">
        <v>646926</v>
      </c>
      <c r="P19" s="317"/>
      <c r="Q19" s="316">
        <v>6188311</v>
      </c>
      <c r="R19" s="317"/>
      <c r="S19" s="316">
        <v>629664</v>
      </c>
      <c r="T19" s="317"/>
      <c r="U19" s="316">
        <v>1593891</v>
      </c>
      <c r="V19" s="317"/>
      <c r="W19" s="316">
        <v>8411866</v>
      </c>
      <c r="X19" s="317"/>
    </row>
    <row r="20" spans="1:24" x14ac:dyDescent="0.2">
      <c r="A20" s="319">
        <v>1960</v>
      </c>
      <c r="B20" s="320">
        <v>585284</v>
      </c>
      <c r="C20" s="321"/>
      <c r="D20" s="320">
        <v>3211778</v>
      </c>
      <c r="E20" s="321"/>
      <c r="F20" s="320">
        <v>2227143</v>
      </c>
      <c r="G20" s="321"/>
      <c r="H20" s="320">
        <v>6024205</v>
      </c>
      <c r="I20" s="321"/>
      <c r="J20" s="322" t="s">
        <v>207</v>
      </c>
      <c r="K20" s="322" t="s">
        <v>207</v>
      </c>
      <c r="L20" s="321"/>
      <c r="M20" s="320">
        <v>626630</v>
      </c>
      <c r="N20" s="321"/>
      <c r="O20" s="320">
        <v>626630</v>
      </c>
      <c r="P20" s="321"/>
      <c r="Q20" s="320">
        <v>6650835</v>
      </c>
      <c r="R20" s="321"/>
      <c r="S20" s="320">
        <v>687393</v>
      </c>
      <c r="T20" s="321"/>
      <c r="U20" s="320">
        <v>1701190</v>
      </c>
      <c r="V20" s="321"/>
      <c r="W20" s="320">
        <v>9039418</v>
      </c>
      <c r="X20" s="321"/>
    </row>
    <row r="21" spans="1:24" x14ac:dyDescent="0.2">
      <c r="A21" s="315">
        <v>1961</v>
      </c>
      <c r="B21" s="316">
        <v>533611</v>
      </c>
      <c r="C21" s="317"/>
      <c r="D21" s="316">
        <v>3362278</v>
      </c>
      <c r="E21" s="317"/>
      <c r="F21" s="316">
        <v>2292856</v>
      </c>
      <c r="G21" s="317"/>
      <c r="H21" s="316">
        <v>6188746</v>
      </c>
      <c r="I21" s="317"/>
      <c r="J21" s="318" t="s">
        <v>207</v>
      </c>
      <c r="K21" s="318" t="s">
        <v>207</v>
      </c>
      <c r="L21" s="317"/>
      <c r="M21" s="316">
        <v>586864</v>
      </c>
      <c r="N21" s="317"/>
      <c r="O21" s="316">
        <v>586864</v>
      </c>
      <c r="P21" s="317"/>
      <c r="Q21" s="316">
        <v>6775610</v>
      </c>
      <c r="R21" s="317"/>
      <c r="S21" s="316">
        <v>731686</v>
      </c>
      <c r="T21" s="317"/>
      <c r="U21" s="316">
        <v>1778728</v>
      </c>
      <c r="V21" s="317"/>
      <c r="W21" s="316">
        <v>9286024</v>
      </c>
      <c r="X21" s="317"/>
    </row>
    <row r="22" spans="1:24" x14ac:dyDescent="0.2">
      <c r="A22" s="315">
        <v>1962</v>
      </c>
      <c r="B22" s="316">
        <v>520794</v>
      </c>
      <c r="C22" s="317"/>
      <c r="D22" s="316">
        <v>3600313</v>
      </c>
      <c r="E22" s="317"/>
      <c r="F22" s="316">
        <v>2398521</v>
      </c>
      <c r="G22" s="317"/>
      <c r="H22" s="316">
        <v>6519627</v>
      </c>
      <c r="I22" s="317"/>
      <c r="J22" s="318" t="s">
        <v>207</v>
      </c>
      <c r="K22" s="318" t="s">
        <v>207</v>
      </c>
      <c r="L22" s="317"/>
      <c r="M22" s="316">
        <v>560084</v>
      </c>
      <c r="N22" s="317"/>
      <c r="O22" s="316">
        <v>560084</v>
      </c>
      <c r="P22" s="317"/>
      <c r="Q22" s="316">
        <v>7079711</v>
      </c>
      <c r="R22" s="317"/>
      <c r="S22" s="316">
        <v>794320</v>
      </c>
      <c r="T22" s="317"/>
      <c r="U22" s="316">
        <v>1908389</v>
      </c>
      <c r="V22" s="317"/>
      <c r="W22" s="316">
        <v>9782420</v>
      </c>
      <c r="X22" s="317"/>
    </row>
    <row r="23" spans="1:24" x14ac:dyDescent="0.2">
      <c r="A23" s="319">
        <v>1963</v>
      </c>
      <c r="B23" s="320">
        <v>438442</v>
      </c>
      <c r="C23" s="321"/>
      <c r="D23" s="320">
        <v>3700281</v>
      </c>
      <c r="E23" s="321"/>
      <c r="F23" s="320">
        <v>2414123</v>
      </c>
      <c r="G23" s="321"/>
      <c r="H23" s="320">
        <v>6552846</v>
      </c>
      <c r="I23" s="321"/>
      <c r="J23" s="322" t="s">
        <v>207</v>
      </c>
      <c r="K23" s="322" t="s">
        <v>207</v>
      </c>
      <c r="L23" s="321"/>
      <c r="M23" s="320">
        <v>536967</v>
      </c>
      <c r="N23" s="321"/>
      <c r="O23" s="320">
        <v>536967</v>
      </c>
      <c r="P23" s="321"/>
      <c r="Q23" s="320">
        <v>7089813</v>
      </c>
      <c r="R23" s="321"/>
      <c r="S23" s="320">
        <v>855568</v>
      </c>
      <c r="T23" s="321"/>
      <c r="U23" s="320">
        <v>2043099</v>
      </c>
      <c r="V23" s="321"/>
      <c r="W23" s="320">
        <v>9988479</v>
      </c>
      <c r="X23" s="321"/>
    </row>
    <row r="24" spans="1:24" x14ac:dyDescent="0.2">
      <c r="A24" s="315">
        <v>1964</v>
      </c>
      <c r="B24" s="316">
        <v>378720</v>
      </c>
      <c r="C24" s="317"/>
      <c r="D24" s="316">
        <v>3908485</v>
      </c>
      <c r="E24" s="317"/>
      <c r="F24" s="316">
        <v>2325488</v>
      </c>
      <c r="G24" s="317"/>
      <c r="H24" s="316">
        <v>6612693</v>
      </c>
      <c r="I24" s="317"/>
      <c r="J24" s="318" t="s">
        <v>207</v>
      </c>
      <c r="K24" s="318" t="s">
        <v>207</v>
      </c>
      <c r="L24" s="317"/>
      <c r="M24" s="316">
        <v>499058</v>
      </c>
      <c r="N24" s="317"/>
      <c r="O24" s="316">
        <v>499058</v>
      </c>
      <c r="P24" s="317"/>
      <c r="Q24" s="316">
        <v>7111751</v>
      </c>
      <c r="R24" s="317"/>
      <c r="S24" s="316">
        <v>927525</v>
      </c>
      <c r="T24" s="317"/>
      <c r="U24" s="316">
        <v>2201298</v>
      </c>
      <c r="V24" s="317"/>
      <c r="W24" s="316">
        <v>10240574</v>
      </c>
      <c r="X24" s="317"/>
    </row>
    <row r="25" spans="1:24" x14ac:dyDescent="0.2">
      <c r="A25" s="315">
        <v>1965</v>
      </c>
      <c r="B25" s="316">
        <v>351657</v>
      </c>
      <c r="C25" s="317"/>
      <c r="D25" s="316">
        <v>4027692</v>
      </c>
      <c r="E25" s="317"/>
      <c r="F25" s="316">
        <v>2431923</v>
      </c>
      <c r="G25" s="317"/>
      <c r="H25" s="316">
        <v>6811272</v>
      </c>
      <c r="I25" s="317"/>
      <c r="J25" s="318" t="s">
        <v>207</v>
      </c>
      <c r="K25" s="318" t="s">
        <v>207</v>
      </c>
      <c r="L25" s="317"/>
      <c r="M25" s="316">
        <v>468150</v>
      </c>
      <c r="N25" s="317"/>
      <c r="O25" s="316">
        <v>468150</v>
      </c>
      <c r="P25" s="317"/>
      <c r="Q25" s="316">
        <v>7279422</v>
      </c>
      <c r="R25" s="317"/>
      <c r="S25" s="316">
        <v>992935</v>
      </c>
      <c r="T25" s="317"/>
      <c r="U25" s="316">
        <v>2367029</v>
      </c>
      <c r="V25" s="317"/>
      <c r="W25" s="316">
        <v>10639387</v>
      </c>
      <c r="X25" s="317"/>
    </row>
    <row r="26" spans="1:24" x14ac:dyDescent="0.2">
      <c r="A26" s="319">
        <v>1966</v>
      </c>
      <c r="B26" s="320">
        <v>348790</v>
      </c>
      <c r="C26" s="321"/>
      <c r="D26" s="320">
        <v>4274822</v>
      </c>
      <c r="E26" s="321"/>
      <c r="F26" s="320">
        <v>2421800</v>
      </c>
      <c r="G26" s="321"/>
      <c r="H26" s="320">
        <v>7045412</v>
      </c>
      <c r="I26" s="321"/>
      <c r="J26" s="322" t="s">
        <v>207</v>
      </c>
      <c r="K26" s="322" t="s">
        <v>207</v>
      </c>
      <c r="L26" s="321"/>
      <c r="M26" s="320">
        <v>454974</v>
      </c>
      <c r="N26" s="321"/>
      <c r="O26" s="320">
        <v>454974</v>
      </c>
      <c r="P26" s="321"/>
      <c r="Q26" s="320">
        <v>7500386</v>
      </c>
      <c r="R26" s="321"/>
      <c r="S26" s="320">
        <v>1081223</v>
      </c>
      <c r="T26" s="321"/>
      <c r="U26" s="320">
        <v>2587021</v>
      </c>
      <c r="V26" s="321"/>
      <c r="W26" s="320">
        <v>11168630</v>
      </c>
      <c r="X26" s="321"/>
    </row>
    <row r="27" spans="1:24" x14ac:dyDescent="0.2">
      <c r="A27" s="315">
        <v>1967</v>
      </c>
      <c r="B27" s="316">
        <v>298819</v>
      </c>
      <c r="C27" s="317"/>
      <c r="D27" s="316">
        <v>4451330</v>
      </c>
      <c r="E27" s="317"/>
      <c r="F27" s="316">
        <v>2527239</v>
      </c>
      <c r="G27" s="317"/>
      <c r="H27" s="316">
        <v>7277387</v>
      </c>
      <c r="I27" s="317"/>
      <c r="J27" s="318" t="s">
        <v>207</v>
      </c>
      <c r="K27" s="318" t="s">
        <v>207</v>
      </c>
      <c r="L27" s="317"/>
      <c r="M27" s="316">
        <v>433973</v>
      </c>
      <c r="N27" s="317"/>
      <c r="O27" s="316">
        <v>433973</v>
      </c>
      <c r="P27" s="317"/>
      <c r="Q27" s="316">
        <v>7711360</v>
      </c>
      <c r="R27" s="317"/>
      <c r="S27" s="316">
        <v>1160469</v>
      </c>
      <c r="T27" s="317"/>
      <c r="U27" s="316">
        <v>2767446</v>
      </c>
      <c r="V27" s="317"/>
      <c r="W27" s="316">
        <v>11639275</v>
      </c>
      <c r="X27" s="317"/>
    </row>
    <row r="28" spans="1:24" x14ac:dyDescent="0.2">
      <c r="A28" s="315">
        <v>1968</v>
      </c>
      <c r="B28" s="316">
        <v>264330</v>
      </c>
      <c r="C28" s="317"/>
      <c r="D28" s="316">
        <v>4588315</v>
      </c>
      <c r="E28" s="317"/>
      <c r="F28" s="316">
        <v>2654589</v>
      </c>
      <c r="G28" s="317"/>
      <c r="H28" s="316">
        <v>7507234</v>
      </c>
      <c r="I28" s="317"/>
      <c r="J28" s="318" t="s">
        <v>207</v>
      </c>
      <c r="K28" s="318" t="s">
        <v>207</v>
      </c>
      <c r="L28" s="317"/>
      <c r="M28" s="316">
        <v>425511</v>
      </c>
      <c r="N28" s="317"/>
      <c r="O28" s="316">
        <v>425511</v>
      </c>
      <c r="P28" s="317"/>
      <c r="Q28" s="316">
        <v>7932745</v>
      </c>
      <c r="R28" s="317"/>
      <c r="S28" s="316">
        <v>1301916</v>
      </c>
      <c r="T28" s="317"/>
      <c r="U28" s="316">
        <v>3101629</v>
      </c>
      <c r="V28" s="317"/>
      <c r="W28" s="316">
        <v>12336290</v>
      </c>
      <c r="X28" s="317"/>
    </row>
    <row r="29" spans="1:24" x14ac:dyDescent="0.2">
      <c r="A29" s="319">
        <v>1969</v>
      </c>
      <c r="B29" s="320">
        <v>248107</v>
      </c>
      <c r="C29" s="321"/>
      <c r="D29" s="320">
        <v>4874858</v>
      </c>
      <c r="E29" s="321"/>
      <c r="F29" s="320">
        <v>2704779</v>
      </c>
      <c r="G29" s="321"/>
      <c r="H29" s="320">
        <v>7827744</v>
      </c>
      <c r="I29" s="321"/>
      <c r="J29" s="322" t="s">
        <v>207</v>
      </c>
      <c r="K29" s="322" t="s">
        <v>207</v>
      </c>
      <c r="L29" s="321"/>
      <c r="M29" s="320">
        <v>415053</v>
      </c>
      <c r="N29" s="321"/>
      <c r="O29" s="320">
        <v>415053</v>
      </c>
      <c r="P29" s="321"/>
      <c r="Q29" s="320">
        <v>8242797</v>
      </c>
      <c r="R29" s="321"/>
      <c r="S29" s="320">
        <v>1456024</v>
      </c>
      <c r="T29" s="321"/>
      <c r="U29" s="320">
        <v>3470335</v>
      </c>
      <c r="V29" s="321"/>
      <c r="W29" s="320">
        <v>13169156</v>
      </c>
      <c r="X29" s="321"/>
    </row>
    <row r="30" spans="1:24" x14ac:dyDescent="0.2">
      <c r="A30" s="315">
        <v>1970</v>
      </c>
      <c r="B30" s="316">
        <v>209380</v>
      </c>
      <c r="C30" s="317"/>
      <c r="D30" s="316">
        <v>4987392</v>
      </c>
      <c r="E30" s="317"/>
      <c r="F30" s="316">
        <v>2724856</v>
      </c>
      <c r="G30" s="317"/>
      <c r="H30" s="316">
        <v>7921629</v>
      </c>
      <c r="I30" s="317"/>
      <c r="J30" s="318" t="s">
        <v>207</v>
      </c>
      <c r="K30" s="318" t="s">
        <v>207</v>
      </c>
      <c r="L30" s="317"/>
      <c r="M30" s="316">
        <v>400777</v>
      </c>
      <c r="N30" s="317"/>
      <c r="O30" s="316">
        <v>400777</v>
      </c>
      <c r="P30" s="317"/>
      <c r="Q30" s="316">
        <v>8322406</v>
      </c>
      <c r="R30" s="317"/>
      <c r="S30" s="316">
        <v>1590983</v>
      </c>
      <c r="T30" s="317"/>
      <c r="U30" s="316">
        <v>3852369</v>
      </c>
      <c r="V30" s="317"/>
      <c r="W30" s="316">
        <v>13765758</v>
      </c>
      <c r="X30" s="317"/>
    </row>
    <row r="31" spans="1:24" x14ac:dyDescent="0.2">
      <c r="A31" s="315">
        <v>1971</v>
      </c>
      <c r="B31" s="316">
        <v>171986</v>
      </c>
      <c r="C31" s="317"/>
      <c r="D31" s="316">
        <v>5125812</v>
      </c>
      <c r="E31" s="317"/>
      <c r="F31" s="316">
        <v>2747779</v>
      </c>
      <c r="G31" s="317"/>
      <c r="H31" s="316">
        <v>8045577</v>
      </c>
      <c r="I31" s="317"/>
      <c r="J31" s="318" t="s">
        <v>207</v>
      </c>
      <c r="K31" s="318" t="s">
        <v>207</v>
      </c>
      <c r="L31" s="317"/>
      <c r="M31" s="316">
        <v>381874</v>
      </c>
      <c r="N31" s="317"/>
      <c r="O31" s="316">
        <v>381874</v>
      </c>
      <c r="P31" s="317"/>
      <c r="Q31" s="316">
        <v>8427451</v>
      </c>
      <c r="R31" s="317"/>
      <c r="S31" s="316">
        <v>1704403</v>
      </c>
      <c r="T31" s="317"/>
      <c r="U31" s="316">
        <v>4114346</v>
      </c>
      <c r="V31" s="317"/>
      <c r="W31" s="316">
        <v>14246200</v>
      </c>
      <c r="X31" s="317"/>
    </row>
    <row r="32" spans="1:24" x14ac:dyDescent="0.2">
      <c r="A32" s="319">
        <v>1972</v>
      </c>
      <c r="B32" s="320">
        <v>115782</v>
      </c>
      <c r="C32" s="321"/>
      <c r="D32" s="320">
        <v>5264384</v>
      </c>
      <c r="E32" s="321"/>
      <c r="F32" s="320">
        <v>2867438</v>
      </c>
      <c r="G32" s="321"/>
      <c r="H32" s="320">
        <v>8247603</v>
      </c>
      <c r="I32" s="321"/>
      <c r="J32" s="322" t="s">
        <v>207</v>
      </c>
      <c r="K32" s="322" t="s">
        <v>207</v>
      </c>
      <c r="L32" s="321"/>
      <c r="M32" s="320">
        <v>379776</v>
      </c>
      <c r="N32" s="321"/>
      <c r="O32" s="320">
        <v>379776</v>
      </c>
      <c r="P32" s="321"/>
      <c r="Q32" s="320">
        <v>8627379</v>
      </c>
      <c r="R32" s="321"/>
      <c r="S32" s="320">
        <v>1837735</v>
      </c>
      <c r="T32" s="321"/>
      <c r="U32" s="320">
        <v>4391932</v>
      </c>
      <c r="V32" s="321"/>
      <c r="W32" s="320">
        <v>14857045</v>
      </c>
      <c r="X32" s="321"/>
    </row>
    <row r="33" spans="1:24" x14ac:dyDescent="0.2">
      <c r="A33" s="315">
        <v>1973</v>
      </c>
      <c r="B33" s="316">
        <v>93911</v>
      </c>
      <c r="C33" s="317"/>
      <c r="D33" s="316">
        <v>4976975</v>
      </c>
      <c r="E33" s="317"/>
      <c r="F33" s="316">
        <v>2800327</v>
      </c>
      <c r="G33" s="317"/>
      <c r="H33" s="316">
        <v>7871212</v>
      </c>
      <c r="I33" s="317"/>
      <c r="J33" s="318" t="s">
        <v>207</v>
      </c>
      <c r="K33" s="318" t="s">
        <v>207</v>
      </c>
      <c r="L33" s="317"/>
      <c r="M33" s="316">
        <v>354096</v>
      </c>
      <c r="N33" s="317"/>
      <c r="O33" s="316">
        <v>354096</v>
      </c>
      <c r="P33" s="317"/>
      <c r="Q33" s="316">
        <v>8225308</v>
      </c>
      <c r="R33" s="317"/>
      <c r="S33" s="316">
        <v>1976337</v>
      </c>
      <c r="T33" s="317"/>
      <c r="U33" s="316">
        <v>4695706</v>
      </c>
      <c r="V33" s="317"/>
      <c r="W33" s="316">
        <v>14897351</v>
      </c>
      <c r="X33" s="317"/>
    </row>
    <row r="34" spans="1:24" x14ac:dyDescent="0.2">
      <c r="A34" s="315">
        <v>1974</v>
      </c>
      <c r="B34" s="316">
        <v>82126</v>
      </c>
      <c r="C34" s="317"/>
      <c r="D34" s="316">
        <v>4900995</v>
      </c>
      <c r="E34" s="317"/>
      <c r="F34" s="316">
        <v>2553838</v>
      </c>
      <c r="G34" s="317"/>
      <c r="H34" s="316">
        <v>7536958</v>
      </c>
      <c r="I34" s="317"/>
      <c r="J34" s="318" t="s">
        <v>207</v>
      </c>
      <c r="K34" s="318" t="s">
        <v>207</v>
      </c>
      <c r="L34" s="317"/>
      <c r="M34" s="316">
        <v>370952</v>
      </c>
      <c r="N34" s="317"/>
      <c r="O34" s="316">
        <v>370952</v>
      </c>
      <c r="P34" s="317"/>
      <c r="Q34" s="316">
        <v>7907910</v>
      </c>
      <c r="R34" s="317"/>
      <c r="S34" s="316">
        <v>1972763</v>
      </c>
      <c r="T34" s="317"/>
      <c r="U34" s="316">
        <v>4773662</v>
      </c>
      <c r="V34" s="317"/>
      <c r="W34" s="316">
        <v>14654335</v>
      </c>
      <c r="X34" s="317"/>
    </row>
    <row r="35" spans="1:24" x14ac:dyDescent="0.2">
      <c r="A35" s="319">
        <v>1975</v>
      </c>
      <c r="B35" s="320">
        <v>62843</v>
      </c>
      <c r="C35" s="321"/>
      <c r="D35" s="320">
        <v>5022606</v>
      </c>
      <c r="E35" s="321"/>
      <c r="F35" s="320">
        <v>2478772</v>
      </c>
      <c r="G35" s="321"/>
      <c r="H35" s="320">
        <v>7564221</v>
      </c>
      <c r="I35" s="321"/>
      <c r="J35" s="322" t="s">
        <v>207</v>
      </c>
      <c r="K35" s="322" t="s">
        <v>207</v>
      </c>
      <c r="L35" s="321"/>
      <c r="M35" s="320">
        <v>425408</v>
      </c>
      <c r="N35" s="321"/>
      <c r="O35" s="320">
        <v>425408</v>
      </c>
      <c r="P35" s="321"/>
      <c r="Q35" s="320">
        <v>7989629</v>
      </c>
      <c r="R35" s="321"/>
      <c r="S35" s="320">
        <v>2006735</v>
      </c>
      <c r="T35" s="321"/>
      <c r="U35" s="320">
        <v>4817036</v>
      </c>
      <c r="V35" s="321"/>
      <c r="W35" s="320">
        <v>14813400</v>
      </c>
      <c r="X35" s="321"/>
    </row>
    <row r="36" spans="1:24" x14ac:dyDescent="0.2">
      <c r="A36" s="315">
        <v>1976</v>
      </c>
      <c r="B36" s="316">
        <v>58885</v>
      </c>
      <c r="C36" s="317"/>
      <c r="D36" s="316">
        <v>5147336</v>
      </c>
      <c r="E36" s="317"/>
      <c r="F36" s="316">
        <v>2703280</v>
      </c>
      <c r="G36" s="317"/>
      <c r="H36" s="316">
        <v>7909501</v>
      </c>
      <c r="I36" s="317"/>
      <c r="J36" s="318" t="s">
        <v>207</v>
      </c>
      <c r="K36" s="318" t="s">
        <v>207</v>
      </c>
      <c r="L36" s="317"/>
      <c r="M36" s="316">
        <v>481634</v>
      </c>
      <c r="N36" s="317"/>
      <c r="O36" s="316">
        <v>481634</v>
      </c>
      <c r="P36" s="317"/>
      <c r="Q36" s="316">
        <v>8391135</v>
      </c>
      <c r="R36" s="317"/>
      <c r="S36" s="316">
        <v>2069215</v>
      </c>
      <c r="T36" s="317"/>
      <c r="U36" s="316">
        <v>4949910</v>
      </c>
      <c r="V36" s="317"/>
      <c r="W36" s="316">
        <v>15410259</v>
      </c>
      <c r="X36" s="317"/>
    </row>
    <row r="37" spans="1:24" x14ac:dyDescent="0.2">
      <c r="A37" s="315">
        <v>1977</v>
      </c>
      <c r="B37" s="316">
        <v>57461</v>
      </c>
      <c r="C37" s="317"/>
      <c r="D37" s="316">
        <v>4913093</v>
      </c>
      <c r="E37" s="317"/>
      <c r="F37" s="316">
        <v>2681282</v>
      </c>
      <c r="G37" s="317"/>
      <c r="H37" s="316">
        <v>7651836</v>
      </c>
      <c r="I37" s="317"/>
      <c r="J37" s="318" t="s">
        <v>207</v>
      </c>
      <c r="K37" s="318" t="s">
        <v>207</v>
      </c>
      <c r="L37" s="317"/>
      <c r="M37" s="316">
        <v>541783</v>
      </c>
      <c r="N37" s="317"/>
      <c r="O37" s="316">
        <v>541783</v>
      </c>
      <c r="P37" s="317"/>
      <c r="Q37" s="316">
        <v>8193619</v>
      </c>
      <c r="R37" s="317"/>
      <c r="S37" s="316">
        <v>2201555</v>
      </c>
      <c r="T37" s="317"/>
      <c r="U37" s="316">
        <v>5266539</v>
      </c>
      <c r="V37" s="317"/>
      <c r="W37" s="316">
        <v>15661713</v>
      </c>
      <c r="X37" s="317"/>
    </row>
    <row r="38" spans="1:24" x14ac:dyDescent="0.2">
      <c r="A38" s="319">
        <v>1978</v>
      </c>
      <c r="B38" s="320">
        <v>49145</v>
      </c>
      <c r="C38" s="321"/>
      <c r="D38" s="320">
        <v>4981454</v>
      </c>
      <c r="E38" s="321"/>
      <c r="F38" s="320">
        <v>2607495</v>
      </c>
      <c r="G38" s="321"/>
      <c r="H38" s="320">
        <v>7638094</v>
      </c>
      <c r="I38" s="321"/>
      <c r="J38" s="322" t="s">
        <v>207</v>
      </c>
      <c r="K38" s="322" t="s">
        <v>207</v>
      </c>
      <c r="L38" s="321"/>
      <c r="M38" s="320">
        <v>621849</v>
      </c>
      <c r="N38" s="321"/>
      <c r="O38" s="320">
        <v>621849</v>
      </c>
      <c r="P38" s="321"/>
      <c r="Q38" s="320">
        <v>8259943</v>
      </c>
      <c r="R38" s="321"/>
      <c r="S38" s="320">
        <v>2301278</v>
      </c>
      <c r="T38" s="321"/>
      <c r="U38" s="320">
        <v>5571065</v>
      </c>
      <c r="V38" s="321"/>
      <c r="W38" s="320">
        <v>16132287</v>
      </c>
      <c r="X38" s="321"/>
    </row>
    <row r="39" spans="1:24" x14ac:dyDescent="0.2">
      <c r="A39" s="315">
        <v>1979</v>
      </c>
      <c r="B39" s="316">
        <v>37313</v>
      </c>
      <c r="C39" s="317"/>
      <c r="D39" s="316">
        <v>5054742</v>
      </c>
      <c r="E39" s="317"/>
      <c r="F39" s="316">
        <v>2098779</v>
      </c>
      <c r="G39" s="317"/>
      <c r="H39" s="316">
        <v>7190834</v>
      </c>
      <c r="I39" s="317"/>
      <c r="J39" s="318" t="s">
        <v>207</v>
      </c>
      <c r="K39" s="318" t="s">
        <v>207</v>
      </c>
      <c r="L39" s="317"/>
      <c r="M39" s="316">
        <v>728076</v>
      </c>
      <c r="N39" s="317"/>
      <c r="O39" s="316">
        <v>728076</v>
      </c>
      <c r="P39" s="317"/>
      <c r="Q39" s="316">
        <v>7918910</v>
      </c>
      <c r="R39" s="317"/>
      <c r="S39" s="316">
        <v>2329778</v>
      </c>
      <c r="T39" s="317"/>
      <c r="U39" s="316">
        <v>5564036</v>
      </c>
      <c r="V39" s="317"/>
      <c r="W39" s="316">
        <v>15812724</v>
      </c>
      <c r="X39" s="317"/>
    </row>
    <row r="40" spans="1:24" x14ac:dyDescent="0.2">
      <c r="A40" s="315">
        <v>1980</v>
      </c>
      <c r="B40" s="316">
        <v>30544</v>
      </c>
      <c r="C40" s="317"/>
      <c r="D40" s="316">
        <v>4824836</v>
      </c>
      <c r="E40" s="317"/>
      <c r="F40" s="316">
        <v>1734025</v>
      </c>
      <c r="G40" s="317"/>
      <c r="H40" s="316">
        <v>6589405</v>
      </c>
      <c r="I40" s="317"/>
      <c r="J40" s="318" t="s">
        <v>207</v>
      </c>
      <c r="K40" s="318" t="s">
        <v>207</v>
      </c>
      <c r="L40" s="317"/>
      <c r="M40" s="316">
        <v>850000</v>
      </c>
      <c r="N40" s="317"/>
      <c r="O40" s="316">
        <v>850000</v>
      </c>
      <c r="P40" s="317"/>
      <c r="Q40" s="316">
        <v>7439405</v>
      </c>
      <c r="R40" s="317"/>
      <c r="S40" s="316">
        <v>2448093</v>
      </c>
      <c r="T40" s="317"/>
      <c r="U40" s="316">
        <v>5865882</v>
      </c>
      <c r="V40" s="317"/>
      <c r="W40" s="316">
        <v>15753380</v>
      </c>
      <c r="X40" s="317"/>
    </row>
    <row r="41" spans="1:24" x14ac:dyDescent="0.2">
      <c r="A41" s="319">
        <v>1981</v>
      </c>
      <c r="B41" s="320">
        <v>30020</v>
      </c>
      <c r="C41" s="321"/>
      <c r="D41" s="320">
        <v>4614199</v>
      </c>
      <c r="E41" s="321"/>
      <c r="F41" s="320">
        <v>1531065</v>
      </c>
      <c r="G41" s="321"/>
      <c r="H41" s="320">
        <v>6175285</v>
      </c>
      <c r="I41" s="321"/>
      <c r="J41" s="322" t="s">
        <v>207</v>
      </c>
      <c r="K41" s="322" t="s">
        <v>207</v>
      </c>
      <c r="L41" s="321"/>
      <c r="M41" s="320">
        <v>870000</v>
      </c>
      <c r="N41" s="321"/>
      <c r="O41" s="320">
        <v>870000</v>
      </c>
      <c r="P41" s="321"/>
      <c r="Q41" s="320">
        <v>7045285</v>
      </c>
      <c r="R41" s="321"/>
      <c r="S41" s="320">
        <v>2464368</v>
      </c>
      <c r="T41" s="321"/>
      <c r="U41" s="320">
        <v>5751892</v>
      </c>
      <c r="V41" s="321"/>
      <c r="W41" s="320">
        <v>15261544</v>
      </c>
      <c r="X41" s="321"/>
    </row>
    <row r="42" spans="1:24" x14ac:dyDescent="0.2">
      <c r="A42" s="315">
        <v>1982</v>
      </c>
      <c r="B42" s="316">
        <v>31791</v>
      </c>
      <c r="C42" s="317"/>
      <c r="D42" s="316">
        <v>4711251</v>
      </c>
      <c r="E42" s="317"/>
      <c r="F42" s="316">
        <v>1433545</v>
      </c>
      <c r="G42" s="317"/>
      <c r="H42" s="316">
        <v>6176587</v>
      </c>
      <c r="I42" s="317"/>
      <c r="J42" s="318" t="s">
        <v>207</v>
      </c>
      <c r="K42" s="318" t="s">
        <v>207</v>
      </c>
      <c r="L42" s="317"/>
      <c r="M42" s="316">
        <v>970000</v>
      </c>
      <c r="N42" s="317"/>
      <c r="O42" s="316">
        <v>970000</v>
      </c>
      <c r="P42" s="317"/>
      <c r="Q42" s="316">
        <v>7146587</v>
      </c>
      <c r="R42" s="317"/>
      <c r="S42" s="316">
        <v>2489121</v>
      </c>
      <c r="T42" s="317"/>
      <c r="U42" s="316">
        <v>5895229</v>
      </c>
      <c r="V42" s="317"/>
      <c r="W42" s="316">
        <v>15530937</v>
      </c>
      <c r="X42" s="317"/>
    </row>
    <row r="43" spans="1:24" x14ac:dyDescent="0.2">
      <c r="A43" s="315">
        <v>1983</v>
      </c>
      <c r="B43" s="316">
        <v>30785</v>
      </c>
      <c r="C43" s="317"/>
      <c r="D43" s="316">
        <v>4477633</v>
      </c>
      <c r="E43" s="317"/>
      <c r="F43" s="316">
        <v>1353406</v>
      </c>
      <c r="G43" s="317"/>
      <c r="H43" s="316">
        <v>5861823</v>
      </c>
      <c r="I43" s="317"/>
      <c r="J43" s="318" t="s">
        <v>207</v>
      </c>
      <c r="K43" s="318" t="s">
        <v>207</v>
      </c>
      <c r="L43" s="317"/>
      <c r="M43" s="316">
        <v>970000</v>
      </c>
      <c r="N43" s="317"/>
      <c r="O43" s="316">
        <v>970000</v>
      </c>
      <c r="P43" s="317"/>
      <c r="Q43" s="316">
        <v>6831823</v>
      </c>
      <c r="R43" s="317"/>
      <c r="S43" s="316">
        <v>2562235</v>
      </c>
      <c r="T43" s="317"/>
      <c r="U43" s="316">
        <v>6030963</v>
      </c>
      <c r="V43" s="317"/>
      <c r="W43" s="316">
        <v>15425021</v>
      </c>
      <c r="X43" s="317"/>
    </row>
    <row r="44" spans="1:24" x14ac:dyDescent="0.2">
      <c r="A44" s="319">
        <v>1984</v>
      </c>
      <c r="B44" s="320">
        <v>39627</v>
      </c>
      <c r="C44" s="321"/>
      <c r="D44" s="320">
        <v>4660558</v>
      </c>
      <c r="E44" s="321"/>
      <c r="F44" s="320">
        <v>1530714</v>
      </c>
      <c r="G44" s="321"/>
      <c r="H44" s="320">
        <v>6230899</v>
      </c>
      <c r="I44" s="321"/>
      <c r="J44" s="322" t="s">
        <v>207</v>
      </c>
      <c r="K44" s="322" t="s">
        <v>207</v>
      </c>
      <c r="L44" s="321"/>
      <c r="M44" s="320">
        <v>980000</v>
      </c>
      <c r="N44" s="321"/>
      <c r="O44" s="320">
        <v>980000</v>
      </c>
      <c r="P44" s="321"/>
      <c r="Q44" s="320">
        <v>7210899</v>
      </c>
      <c r="R44" s="321"/>
      <c r="S44" s="320">
        <v>2661673</v>
      </c>
      <c r="T44" s="321"/>
      <c r="U44" s="320">
        <v>6086991</v>
      </c>
      <c r="V44" s="321"/>
      <c r="W44" s="320">
        <v>15959563</v>
      </c>
      <c r="X44" s="321"/>
    </row>
    <row r="45" spans="1:24" x14ac:dyDescent="0.2">
      <c r="A45" s="315">
        <v>1985</v>
      </c>
      <c r="B45" s="316">
        <v>38757</v>
      </c>
      <c r="C45" s="317"/>
      <c r="D45" s="316">
        <v>4534282</v>
      </c>
      <c r="E45" s="317"/>
      <c r="F45" s="316">
        <v>1565180</v>
      </c>
      <c r="G45" s="317"/>
      <c r="H45" s="316">
        <v>6138219</v>
      </c>
      <c r="I45" s="317"/>
      <c r="J45" s="318" t="s">
        <v>207</v>
      </c>
      <c r="K45" s="318" t="s">
        <v>207</v>
      </c>
      <c r="L45" s="317"/>
      <c r="M45" s="316">
        <v>1010000</v>
      </c>
      <c r="N45" s="317"/>
      <c r="O45" s="316">
        <v>1010000</v>
      </c>
      <c r="P45" s="317"/>
      <c r="Q45" s="316">
        <v>7148219</v>
      </c>
      <c r="R45" s="317"/>
      <c r="S45" s="316">
        <v>2708902</v>
      </c>
      <c r="T45" s="317"/>
      <c r="U45" s="316">
        <v>6184213</v>
      </c>
      <c r="V45" s="317"/>
      <c r="W45" s="316">
        <v>16041334</v>
      </c>
      <c r="X45" s="317"/>
    </row>
    <row r="46" spans="1:24" x14ac:dyDescent="0.2">
      <c r="A46" s="315">
        <v>1986</v>
      </c>
      <c r="B46" s="316">
        <v>40467</v>
      </c>
      <c r="C46" s="317"/>
      <c r="D46" s="316">
        <v>4405156</v>
      </c>
      <c r="E46" s="317"/>
      <c r="F46" s="316">
        <v>1540567</v>
      </c>
      <c r="G46" s="317"/>
      <c r="H46" s="316">
        <v>5986190</v>
      </c>
      <c r="I46" s="317"/>
      <c r="J46" s="318" t="s">
        <v>207</v>
      </c>
      <c r="K46" s="318" t="s">
        <v>207</v>
      </c>
      <c r="L46" s="317"/>
      <c r="M46" s="316">
        <v>920000</v>
      </c>
      <c r="N46" s="317"/>
      <c r="O46" s="316">
        <v>920000</v>
      </c>
      <c r="P46" s="317"/>
      <c r="Q46" s="316">
        <v>6906190</v>
      </c>
      <c r="R46" s="317"/>
      <c r="S46" s="316">
        <v>2794729</v>
      </c>
      <c r="T46" s="317"/>
      <c r="U46" s="316">
        <v>6274189</v>
      </c>
      <c r="V46" s="317"/>
      <c r="W46" s="316">
        <v>15975109</v>
      </c>
      <c r="X46" s="317"/>
    </row>
    <row r="47" spans="1:24" x14ac:dyDescent="0.2">
      <c r="A47" s="319">
        <v>1987</v>
      </c>
      <c r="B47" s="320">
        <v>37218</v>
      </c>
      <c r="C47" s="321"/>
      <c r="D47" s="320">
        <v>4419575</v>
      </c>
      <c r="E47" s="321"/>
      <c r="F47" s="320">
        <v>1616581</v>
      </c>
      <c r="G47" s="321"/>
      <c r="H47" s="320">
        <v>6073374</v>
      </c>
      <c r="I47" s="321"/>
      <c r="J47" s="322" t="s">
        <v>207</v>
      </c>
      <c r="K47" s="322" t="s">
        <v>207</v>
      </c>
      <c r="L47" s="321"/>
      <c r="M47" s="320">
        <v>850000</v>
      </c>
      <c r="N47" s="321"/>
      <c r="O47" s="320">
        <v>850000</v>
      </c>
      <c r="P47" s="321"/>
      <c r="Q47" s="320">
        <v>6923374</v>
      </c>
      <c r="R47" s="321"/>
      <c r="S47" s="320">
        <v>2901600</v>
      </c>
      <c r="T47" s="321"/>
      <c r="U47" s="320">
        <v>6438240</v>
      </c>
      <c r="V47" s="321"/>
      <c r="W47" s="320">
        <v>16263213</v>
      </c>
      <c r="X47" s="321"/>
    </row>
    <row r="48" spans="1:24" x14ac:dyDescent="0.2">
      <c r="A48" s="315">
        <v>1988</v>
      </c>
      <c r="B48" s="316">
        <v>36973</v>
      </c>
      <c r="C48" s="317"/>
      <c r="D48" s="316">
        <v>4735083</v>
      </c>
      <c r="E48" s="317"/>
      <c r="F48" s="316">
        <v>1674729</v>
      </c>
      <c r="G48" s="317"/>
      <c r="H48" s="316">
        <v>6446785</v>
      </c>
      <c r="I48" s="317"/>
      <c r="J48" s="318" t="s">
        <v>207</v>
      </c>
      <c r="K48" s="318" t="s">
        <v>207</v>
      </c>
      <c r="L48" s="317"/>
      <c r="M48" s="316">
        <v>910000</v>
      </c>
      <c r="N48" s="317"/>
      <c r="O48" s="316">
        <v>910000</v>
      </c>
      <c r="P48" s="317"/>
      <c r="Q48" s="316">
        <v>7356785</v>
      </c>
      <c r="R48" s="317"/>
      <c r="S48" s="316">
        <v>3046459</v>
      </c>
      <c r="T48" s="317"/>
      <c r="U48" s="316">
        <v>6729369</v>
      </c>
      <c r="V48" s="317"/>
      <c r="W48" s="316">
        <v>17132613</v>
      </c>
      <c r="X48" s="317"/>
    </row>
    <row r="49" spans="1:24" x14ac:dyDescent="0.2">
      <c r="A49" s="315">
        <v>1989</v>
      </c>
      <c r="B49" s="316">
        <v>30630</v>
      </c>
      <c r="C49" s="317"/>
      <c r="D49" s="316">
        <v>4898635</v>
      </c>
      <c r="E49" s="317"/>
      <c r="F49" s="316">
        <v>1660251</v>
      </c>
      <c r="G49" s="317"/>
      <c r="H49" s="316">
        <v>6589516</v>
      </c>
      <c r="I49" s="317"/>
      <c r="J49" s="316">
        <v>5000</v>
      </c>
      <c r="K49" s="316">
        <v>52426</v>
      </c>
      <c r="L49" s="323" t="s">
        <v>476</v>
      </c>
      <c r="M49" s="316">
        <v>920000</v>
      </c>
      <c r="N49" s="317"/>
      <c r="O49" s="316">
        <v>977426</v>
      </c>
      <c r="P49" s="323" t="s">
        <v>476</v>
      </c>
      <c r="Q49" s="316">
        <v>7566943</v>
      </c>
      <c r="R49" s="323" t="s">
        <v>476</v>
      </c>
      <c r="S49" s="316">
        <v>3089650</v>
      </c>
      <c r="T49" s="317"/>
      <c r="U49" s="316">
        <v>7129142</v>
      </c>
      <c r="V49" s="317"/>
      <c r="W49" s="316">
        <v>17785735</v>
      </c>
      <c r="X49" s="323" t="s">
        <v>476</v>
      </c>
    </row>
    <row r="50" spans="1:24" x14ac:dyDescent="0.2">
      <c r="A50" s="319">
        <v>1990</v>
      </c>
      <c r="B50" s="320">
        <v>31114</v>
      </c>
      <c r="C50" s="321"/>
      <c r="D50" s="320">
        <v>4490914</v>
      </c>
      <c r="E50" s="321"/>
      <c r="F50" s="320">
        <v>1394175</v>
      </c>
      <c r="G50" s="321"/>
      <c r="H50" s="320">
        <v>5916203</v>
      </c>
      <c r="I50" s="321"/>
      <c r="J50" s="320">
        <v>5500</v>
      </c>
      <c r="K50" s="320">
        <v>55601</v>
      </c>
      <c r="L50" s="321"/>
      <c r="M50" s="320">
        <v>580000</v>
      </c>
      <c r="N50" s="321"/>
      <c r="O50" s="320">
        <v>641101</v>
      </c>
      <c r="P50" s="321"/>
      <c r="Q50" s="320">
        <v>6557304</v>
      </c>
      <c r="R50" s="321"/>
      <c r="S50" s="320">
        <v>3152752</v>
      </c>
      <c r="T50" s="321"/>
      <c r="U50" s="320">
        <v>7235241</v>
      </c>
      <c r="V50" s="321"/>
      <c r="W50" s="320">
        <v>16945297</v>
      </c>
      <c r="X50" s="321"/>
    </row>
    <row r="51" spans="1:24" x14ac:dyDescent="0.2">
      <c r="A51" s="315">
        <v>1991</v>
      </c>
      <c r="B51" s="316">
        <v>25355</v>
      </c>
      <c r="C51" s="317"/>
      <c r="D51" s="316">
        <v>4667223</v>
      </c>
      <c r="E51" s="317"/>
      <c r="F51" s="316">
        <v>1380852</v>
      </c>
      <c r="G51" s="317"/>
      <c r="H51" s="316">
        <v>6073429</v>
      </c>
      <c r="I51" s="317"/>
      <c r="J51" s="316">
        <v>5900</v>
      </c>
      <c r="K51" s="316">
        <v>57430</v>
      </c>
      <c r="L51" s="317"/>
      <c r="M51" s="316">
        <v>610000</v>
      </c>
      <c r="N51" s="317"/>
      <c r="O51" s="316">
        <v>673330</v>
      </c>
      <c r="P51" s="317"/>
      <c r="Q51" s="316">
        <v>6746760</v>
      </c>
      <c r="R51" s="317"/>
      <c r="S51" s="316">
        <v>3259884</v>
      </c>
      <c r="T51" s="317"/>
      <c r="U51" s="316">
        <v>7413667</v>
      </c>
      <c r="V51" s="317"/>
      <c r="W51" s="316">
        <v>17420310</v>
      </c>
      <c r="X51" s="317"/>
    </row>
    <row r="52" spans="1:24" x14ac:dyDescent="0.2">
      <c r="A52" s="315">
        <v>1992</v>
      </c>
      <c r="B52" s="316">
        <v>25589</v>
      </c>
      <c r="C52" s="317"/>
      <c r="D52" s="316">
        <v>4804582</v>
      </c>
      <c r="E52" s="317"/>
      <c r="F52" s="316">
        <v>1414075</v>
      </c>
      <c r="G52" s="317"/>
      <c r="H52" s="316">
        <v>6244246</v>
      </c>
      <c r="I52" s="317"/>
      <c r="J52" s="316">
        <v>6400</v>
      </c>
      <c r="K52" s="316">
        <v>59543</v>
      </c>
      <c r="L52" s="323" t="s">
        <v>476</v>
      </c>
      <c r="M52" s="316">
        <v>640000</v>
      </c>
      <c r="N52" s="317"/>
      <c r="O52" s="316">
        <v>705943</v>
      </c>
      <c r="P52" s="323" t="s">
        <v>476</v>
      </c>
      <c r="Q52" s="316">
        <v>6950189</v>
      </c>
      <c r="R52" s="323" t="s">
        <v>476</v>
      </c>
      <c r="S52" s="316">
        <v>3193423</v>
      </c>
      <c r="T52" s="317"/>
      <c r="U52" s="316">
        <v>7212229</v>
      </c>
      <c r="V52" s="317"/>
      <c r="W52" s="316">
        <v>17355841</v>
      </c>
      <c r="X52" s="323" t="s">
        <v>476</v>
      </c>
    </row>
    <row r="53" spans="1:24" x14ac:dyDescent="0.2">
      <c r="A53" s="319">
        <v>1993</v>
      </c>
      <c r="B53" s="320">
        <v>25749</v>
      </c>
      <c r="C53" s="321"/>
      <c r="D53" s="320">
        <v>5063298</v>
      </c>
      <c r="E53" s="321"/>
      <c r="F53" s="320">
        <v>1438989</v>
      </c>
      <c r="G53" s="321"/>
      <c r="H53" s="320">
        <v>6528036</v>
      </c>
      <c r="I53" s="321"/>
      <c r="J53" s="320">
        <v>6800</v>
      </c>
      <c r="K53" s="320">
        <v>61292</v>
      </c>
      <c r="L53" s="321"/>
      <c r="M53" s="320">
        <v>550000</v>
      </c>
      <c r="N53" s="321"/>
      <c r="O53" s="320">
        <v>618092</v>
      </c>
      <c r="P53" s="321"/>
      <c r="Q53" s="320">
        <v>7146128</v>
      </c>
      <c r="R53" s="321"/>
      <c r="S53" s="320">
        <v>3394192</v>
      </c>
      <c r="T53" s="321"/>
      <c r="U53" s="320">
        <v>7677367</v>
      </c>
      <c r="V53" s="321"/>
      <c r="W53" s="320">
        <v>18217687</v>
      </c>
      <c r="X53" s="321"/>
    </row>
    <row r="54" spans="1:24" x14ac:dyDescent="0.2">
      <c r="A54" s="315">
        <v>1994</v>
      </c>
      <c r="B54" s="316">
        <v>20845</v>
      </c>
      <c r="C54" s="317"/>
      <c r="D54" s="316">
        <v>4959839</v>
      </c>
      <c r="E54" s="317"/>
      <c r="F54" s="316">
        <v>1408401</v>
      </c>
      <c r="G54" s="317"/>
      <c r="H54" s="316">
        <v>6389084</v>
      </c>
      <c r="I54" s="317"/>
      <c r="J54" s="316">
        <v>6200</v>
      </c>
      <c r="K54" s="316">
        <v>63082</v>
      </c>
      <c r="L54" s="317"/>
      <c r="M54" s="316">
        <v>520000</v>
      </c>
      <c r="N54" s="317"/>
      <c r="O54" s="316">
        <v>589282</v>
      </c>
      <c r="P54" s="317"/>
      <c r="Q54" s="316">
        <v>6978366</v>
      </c>
      <c r="R54" s="317"/>
      <c r="S54" s="316">
        <v>3440939</v>
      </c>
      <c r="T54" s="317"/>
      <c r="U54" s="316">
        <v>7693126</v>
      </c>
      <c r="V54" s="317"/>
      <c r="W54" s="316">
        <v>18112431</v>
      </c>
      <c r="X54" s="317"/>
    </row>
    <row r="55" spans="1:24" x14ac:dyDescent="0.2">
      <c r="A55" s="315">
        <v>1995</v>
      </c>
      <c r="B55" s="316">
        <v>17451</v>
      </c>
      <c r="C55" s="317"/>
      <c r="D55" s="316">
        <v>4954189</v>
      </c>
      <c r="E55" s="317"/>
      <c r="F55" s="316">
        <v>1373859</v>
      </c>
      <c r="G55" s="317"/>
      <c r="H55" s="316">
        <v>6345499</v>
      </c>
      <c r="I55" s="317"/>
      <c r="J55" s="316">
        <v>6600</v>
      </c>
      <c r="K55" s="316">
        <v>64224</v>
      </c>
      <c r="L55" s="317"/>
      <c r="M55" s="316">
        <v>520000</v>
      </c>
      <c r="N55" s="317"/>
      <c r="O55" s="316">
        <v>590824</v>
      </c>
      <c r="P55" s="317"/>
      <c r="Q55" s="316">
        <v>6936323</v>
      </c>
      <c r="R55" s="317"/>
      <c r="S55" s="316">
        <v>3557015</v>
      </c>
      <c r="T55" s="317"/>
      <c r="U55" s="316">
        <v>8025625</v>
      </c>
      <c r="V55" s="317"/>
      <c r="W55" s="316">
        <v>18518963</v>
      </c>
      <c r="X55" s="317"/>
    </row>
    <row r="56" spans="1:24" x14ac:dyDescent="0.2">
      <c r="A56" s="319">
        <v>1996</v>
      </c>
      <c r="B56" s="320">
        <v>16584</v>
      </c>
      <c r="C56" s="321"/>
      <c r="D56" s="320">
        <v>5354389</v>
      </c>
      <c r="E56" s="321"/>
      <c r="F56" s="320">
        <v>1483523</v>
      </c>
      <c r="G56" s="321"/>
      <c r="H56" s="320">
        <v>6854495</v>
      </c>
      <c r="I56" s="321"/>
      <c r="J56" s="320">
        <v>7000</v>
      </c>
      <c r="K56" s="320">
        <v>65028</v>
      </c>
      <c r="L56" s="324" t="s">
        <v>476</v>
      </c>
      <c r="M56" s="320">
        <v>540000</v>
      </c>
      <c r="N56" s="321"/>
      <c r="O56" s="320">
        <v>612028</v>
      </c>
      <c r="P56" s="324" t="s">
        <v>476</v>
      </c>
      <c r="Q56" s="320">
        <v>7466524</v>
      </c>
      <c r="R56" s="324" t="s">
        <v>476</v>
      </c>
      <c r="S56" s="320">
        <v>3693530</v>
      </c>
      <c r="T56" s="321"/>
      <c r="U56" s="320">
        <v>8344336</v>
      </c>
      <c r="V56" s="321"/>
      <c r="W56" s="320">
        <v>19504390</v>
      </c>
      <c r="X56" s="324" t="s">
        <v>476</v>
      </c>
    </row>
    <row r="57" spans="1:24" x14ac:dyDescent="0.2">
      <c r="A57" s="315">
        <v>1997</v>
      </c>
      <c r="B57" s="316">
        <v>15992</v>
      </c>
      <c r="C57" s="317"/>
      <c r="D57" s="316">
        <v>5092919</v>
      </c>
      <c r="E57" s="317"/>
      <c r="F57" s="316">
        <v>1422124</v>
      </c>
      <c r="G57" s="317"/>
      <c r="H57" s="316">
        <v>6531036</v>
      </c>
      <c r="I57" s="317"/>
      <c r="J57" s="316">
        <v>7500</v>
      </c>
      <c r="K57" s="316">
        <v>64366</v>
      </c>
      <c r="L57" s="317"/>
      <c r="M57" s="316">
        <v>430000</v>
      </c>
      <c r="N57" s="317"/>
      <c r="O57" s="316">
        <v>501866</v>
      </c>
      <c r="P57" s="317"/>
      <c r="Q57" s="316">
        <v>7032901</v>
      </c>
      <c r="R57" s="317"/>
      <c r="S57" s="316">
        <v>3670903</v>
      </c>
      <c r="T57" s="317"/>
      <c r="U57" s="316">
        <v>8261143</v>
      </c>
      <c r="V57" s="317"/>
      <c r="W57" s="316">
        <v>18964947</v>
      </c>
      <c r="X57" s="317"/>
    </row>
    <row r="58" spans="1:24" x14ac:dyDescent="0.2">
      <c r="A58" s="315">
        <v>1998</v>
      </c>
      <c r="B58" s="316">
        <v>11548</v>
      </c>
      <c r="C58" s="317"/>
      <c r="D58" s="316">
        <v>4646087</v>
      </c>
      <c r="E58" s="317"/>
      <c r="F58" s="316">
        <v>1304110</v>
      </c>
      <c r="G58" s="317"/>
      <c r="H58" s="316">
        <v>5961746</v>
      </c>
      <c r="I58" s="317"/>
      <c r="J58" s="316">
        <v>7700</v>
      </c>
      <c r="K58" s="316">
        <v>63929</v>
      </c>
      <c r="L58" s="317"/>
      <c r="M58" s="316">
        <v>380000</v>
      </c>
      <c r="N58" s="317"/>
      <c r="O58" s="316">
        <v>451629</v>
      </c>
      <c r="P58" s="317"/>
      <c r="Q58" s="316">
        <v>6413374</v>
      </c>
      <c r="R58" s="317"/>
      <c r="S58" s="316">
        <v>3855932</v>
      </c>
      <c r="T58" s="317"/>
      <c r="U58" s="316">
        <v>8685611</v>
      </c>
      <c r="V58" s="317"/>
      <c r="W58" s="316">
        <v>18954918</v>
      </c>
      <c r="X58" s="317"/>
    </row>
    <row r="59" spans="1:24" x14ac:dyDescent="0.2">
      <c r="A59" s="319">
        <v>1999</v>
      </c>
      <c r="B59" s="320">
        <v>13981</v>
      </c>
      <c r="C59" s="321"/>
      <c r="D59" s="320">
        <v>4834899</v>
      </c>
      <c r="E59" s="321"/>
      <c r="F59" s="320">
        <v>1464903</v>
      </c>
      <c r="G59" s="321"/>
      <c r="H59" s="320">
        <v>6313783</v>
      </c>
      <c r="I59" s="321"/>
      <c r="J59" s="320">
        <v>8500</v>
      </c>
      <c r="K59" s="320">
        <v>62874</v>
      </c>
      <c r="L59" s="321"/>
      <c r="M59" s="320">
        <v>390000</v>
      </c>
      <c r="N59" s="321"/>
      <c r="O59" s="320">
        <v>461374</v>
      </c>
      <c r="P59" s="321"/>
      <c r="Q59" s="320">
        <v>6775157</v>
      </c>
      <c r="R59" s="321"/>
      <c r="S59" s="320">
        <v>3906478</v>
      </c>
      <c r="T59" s="321"/>
      <c r="U59" s="320">
        <v>8875295</v>
      </c>
      <c r="V59" s="321"/>
      <c r="W59" s="320">
        <v>19556929</v>
      </c>
      <c r="X59" s="321"/>
    </row>
    <row r="60" spans="1:24" x14ac:dyDescent="0.2">
      <c r="A60" s="315">
        <v>2000</v>
      </c>
      <c r="B60" s="316">
        <v>11358</v>
      </c>
      <c r="C60" s="317"/>
      <c r="D60" s="316">
        <v>5104593</v>
      </c>
      <c r="E60" s="323" t="s">
        <v>476</v>
      </c>
      <c r="F60" s="316">
        <v>1554263</v>
      </c>
      <c r="G60" s="317"/>
      <c r="H60" s="316">
        <v>6670213</v>
      </c>
      <c r="I60" s="323" t="s">
        <v>476</v>
      </c>
      <c r="J60" s="316">
        <v>8600</v>
      </c>
      <c r="K60" s="316">
        <v>60554</v>
      </c>
      <c r="L60" s="323" t="s">
        <v>476</v>
      </c>
      <c r="M60" s="316">
        <v>420000</v>
      </c>
      <c r="N60" s="317"/>
      <c r="O60" s="316">
        <v>489154</v>
      </c>
      <c r="P60" s="323" t="s">
        <v>476</v>
      </c>
      <c r="Q60" s="316">
        <v>7159367</v>
      </c>
      <c r="R60" s="323" t="s">
        <v>476</v>
      </c>
      <c r="S60" s="316">
        <v>4068627</v>
      </c>
      <c r="T60" s="317"/>
      <c r="U60" s="316">
        <v>9196889</v>
      </c>
      <c r="V60" s="323" t="s">
        <v>476</v>
      </c>
      <c r="W60" s="316">
        <v>20424883</v>
      </c>
      <c r="X60" s="323" t="s">
        <v>476</v>
      </c>
    </row>
    <row r="61" spans="1:24" x14ac:dyDescent="0.2">
      <c r="A61" s="315">
        <v>2001</v>
      </c>
      <c r="B61" s="316">
        <v>11971</v>
      </c>
      <c r="C61" s="317"/>
      <c r="D61" s="316">
        <v>4889018</v>
      </c>
      <c r="E61" s="317"/>
      <c r="F61" s="316">
        <v>1529091</v>
      </c>
      <c r="G61" s="317"/>
      <c r="H61" s="316">
        <v>6430080</v>
      </c>
      <c r="I61" s="317"/>
      <c r="J61" s="316">
        <v>9450</v>
      </c>
      <c r="K61" s="316">
        <v>58659</v>
      </c>
      <c r="L61" s="317"/>
      <c r="M61" s="316">
        <v>370000</v>
      </c>
      <c r="N61" s="317"/>
      <c r="O61" s="316">
        <v>438109</v>
      </c>
      <c r="P61" s="317"/>
      <c r="Q61" s="316">
        <v>6868189</v>
      </c>
      <c r="R61" s="317"/>
      <c r="S61" s="316">
        <v>4099882</v>
      </c>
      <c r="T61" s="317"/>
      <c r="U61" s="316">
        <v>9074005</v>
      </c>
      <c r="V61" s="317"/>
      <c r="W61" s="316">
        <v>20042076</v>
      </c>
      <c r="X61" s="317"/>
    </row>
    <row r="62" spans="1:24" x14ac:dyDescent="0.2">
      <c r="A62" s="319">
        <v>2002</v>
      </c>
      <c r="B62" s="320">
        <v>12248</v>
      </c>
      <c r="C62" s="321"/>
      <c r="D62" s="320">
        <v>4994994</v>
      </c>
      <c r="E62" s="324" t="s">
        <v>476</v>
      </c>
      <c r="F62" s="320">
        <v>1456920</v>
      </c>
      <c r="G62" s="321"/>
      <c r="H62" s="320">
        <v>6464162</v>
      </c>
      <c r="I62" s="324" t="s">
        <v>476</v>
      </c>
      <c r="J62" s="320">
        <v>10204</v>
      </c>
      <c r="K62" s="320">
        <v>57362</v>
      </c>
      <c r="L62" s="321"/>
      <c r="M62" s="320">
        <v>380000</v>
      </c>
      <c r="N62" s="321"/>
      <c r="O62" s="320">
        <v>447566</v>
      </c>
      <c r="P62" s="321"/>
      <c r="Q62" s="320">
        <v>6911728</v>
      </c>
      <c r="R62" s="324" t="s">
        <v>476</v>
      </c>
      <c r="S62" s="320">
        <v>4316794</v>
      </c>
      <c r="T62" s="321"/>
      <c r="U62" s="320">
        <v>9562273</v>
      </c>
      <c r="V62" s="324" t="s">
        <v>476</v>
      </c>
      <c r="W62" s="320">
        <v>20790794</v>
      </c>
      <c r="X62" s="324" t="s">
        <v>476</v>
      </c>
    </row>
    <row r="63" spans="1:24" x14ac:dyDescent="0.2">
      <c r="A63" s="315">
        <v>2003</v>
      </c>
      <c r="B63" s="316">
        <v>12247</v>
      </c>
      <c r="C63" s="317"/>
      <c r="D63" s="316">
        <v>5209428</v>
      </c>
      <c r="E63" s="323" t="s">
        <v>476</v>
      </c>
      <c r="F63" s="316">
        <v>1519335</v>
      </c>
      <c r="G63" s="317"/>
      <c r="H63" s="316">
        <v>6741010</v>
      </c>
      <c r="I63" s="317"/>
      <c r="J63" s="316">
        <v>13000</v>
      </c>
      <c r="K63" s="316">
        <v>56541</v>
      </c>
      <c r="L63" s="317"/>
      <c r="M63" s="316">
        <v>400000</v>
      </c>
      <c r="N63" s="317"/>
      <c r="O63" s="316">
        <v>469541</v>
      </c>
      <c r="P63" s="317"/>
      <c r="Q63" s="316">
        <v>7210551</v>
      </c>
      <c r="R63" s="317"/>
      <c r="S63" s="316">
        <v>4353111</v>
      </c>
      <c r="T63" s="317"/>
      <c r="U63" s="316">
        <v>9546253</v>
      </c>
      <c r="V63" s="317"/>
      <c r="W63" s="316">
        <v>21109915</v>
      </c>
      <c r="X63" s="317"/>
    </row>
    <row r="64" spans="1:24" x14ac:dyDescent="0.2">
      <c r="A64" s="315">
        <v>2004</v>
      </c>
      <c r="B64" s="316">
        <v>11434</v>
      </c>
      <c r="C64" s="317"/>
      <c r="D64" s="316">
        <v>4980831</v>
      </c>
      <c r="E64" s="323" t="s">
        <v>476</v>
      </c>
      <c r="F64" s="316">
        <v>1520293</v>
      </c>
      <c r="G64" s="317"/>
      <c r="H64" s="316">
        <v>6512558</v>
      </c>
      <c r="I64" s="323" t="s">
        <v>476</v>
      </c>
      <c r="J64" s="316">
        <v>14000</v>
      </c>
      <c r="K64" s="316">
        <v>56924</v>
      </c>
      <c r="L64" s="323" t="s">
        <v>476</v>
      </c>
      <c r="M64" s="316">
        <v>410000</v>
      </c>
      <c r="N64" s="317"/>
      <c r="O64" s="316">
        <v>480924</v>
      </c>
      <c r="P64" s="323" t="s">
        <v>476</v>
      </c>
      <c r="Q64" s="316">
        <v>6993482</v>
      </c>
      <c r="R64" s="323" t="s">
        <v>476</v>
      </c>
      <c r="S64" s="316">
        <v>4408241</v>
      </c>
      <c r="T64" s="317"/>
      <c r="U64" s="316">
        <v>9691069</v>
      </c>
      <c r="V64" s="323" t="s">
        <v>476</v>
      </c>
      <c r="W64" s="316">
        <v>21092792</v>
      </c>
      <c r="X64" s="323" t="s">
        <v>476</v>
      </c>
    </row>
    <row r="65" spans="1:24" x14ac:dyDescent="0.2">
      <c r="A65" s="319">
        <v>2005</v>
      </c>
      <c r="B65" s="320">
        <v>8435</v>
      </c>
      <c r="C65" s="321"/>
      <c r="D65" s="320">
        <v>4946354</v>
      </c>
      <c r="E65" s="324" t="s">
        <v>476</v>
      </c>
      <c r="F65" s="320">
        <v>1450840</v>
      </c>
      <c r="G65" s="324" t="s">
        <v>476</v>
      </c>
      <c r="H65" s="320">
        <v>6405628</v>
      </c>
      <c r="I65" s="324" t="s">
        <v>476</v>
      </c>
      <c r="J65" s="320">
        <v>15900</v>
      </c>
      <c r="K65" s="320">
        <v>57943</v>
      </c>
      <c r="L65" s="321"/>
      <c r="M65" s="320">
        <v>430000</v>
      </c>
      <c r="N65" s="321"/>
      <c r="O65" s="320">
        <v>503843</v>
      </c>
      <c r="P65" s="321"/>
      <c r="Q65" s="320">
        <v>6909471</v>
      </c>
      <c r="R65" s="324" t="s">
        <v>476</v>
      </c>
      <c r="S65" s="320">
        <v>4637683</v>
      </c>
      <c r="T65" s="321"/>
      <c r="U65" s="320">
        <v>10078923</v>
      </c>
      <c r="V65" s="324" t="s">
        <v>476</v>
      </c>
      <c r="W65" s="320">
        <v>21626077</v>
      </c>
      <c r="X65" s="324" t="s">
        <v>476</v>
      </c>
    </row>
    <row r="66" spans="1:24" x14ac:dyDescent="0.2">
      <c r="A66" s="315">
        <v>2006</v>
      </c>
      <c r="B66" s="316">
        <v>6408</v>
      </c>
      <c r="C66" s="317"/>
      <c r="D66" s="316">
        <v>4475913</v>
      </c>
      <c r="E66" s="323" t="s">
        <v>476</v>
      </c>
      <c r="F66" s="316">
        <v>1223961</v>
      </c>
      <c r="G66" s="317"/>
      <c r="H66" s="316">
        <v>5706282</v>
      </c>
      <c r="I66" s="323" t="s">
        <v>476</v>
      </c>
      <c r="J66" s="316">
        <v>18300</v>
      </c>
      <c r="K66" s="316">
        <v>63405</v>
      </c>
      <c r="L66" s="317"/>
      <c r="M66" s="316">
        <v>380000</v>
      </c>
      <c r="N66" s="323" t="s">
        <v>476</v>
      </c>
      <c r="O66" s="316">
        <v>461705</v>
      </c>
      <c r="P66" s="323" t="s">
        <v>476</v>
      </c>
      <c r="Q66" s="316">
        <v>6167987</v>
      </c>
      <c r="R66" s="323" t="s">
        <v>476</v>
      </c>
      <c r="S66" s="316">
        <v>4611386</v>
      </c>
      <c r="T66" s="317"/>
      <c r="U66" s="316">
        <v>9908921</v>
      </c>
      <c r="V66" s="323" t="s">
        <v>476</v>
      </c>
      <c r="W66" s="316">
        <v>20688295</v>
      </c>
      <c r="X66" s="323" t="s">
        <v>476</v>
      </c>
    </row>
    <row r="67" spans="1:24" x14ac:dyDescent="0.2">
      <c r="A67" s="315">
        <v>2007</v>
      </c>
      <c r="B67" s="316">
        <v>7782</v>
      </c>
      <c r="C67" s="317"/>
      <c r="D67" s="316">
        <v>4835440</v>
      </c>
      <c r="E67" s="323" t="s">
        <v>476</v>
      </c>
      <c r="F67" s="316">
        <v>1253650</v>
      </c>
      <c r="G67" s="317"/>
      <c r="H67" s="316">
        <v>6096872</v>
      </c>
      <c r="I67" s="323" t="s">
        <v>476</v>
      </c>
      <c r="J67" s="316">
        <v>22000</v>
      </c>
      <c r="K67" s="316">
        <v>69610</v>
      </c>
      <c r="L67" s="317"/>
      <c r="M67" s="316">
        <v>410000</v>
      </c>
      <c r="N67" s="323" t="s">
        <v>476</v>
      </c>
      <c r="O67" s="316">
        <v>501610</v>
      </c>
      <c r="P67" s="323" t="s">
        <v>476</v>
      </c>
      <c r="Q67" s="316">
        <v>6598482</v>
      </c>
      <c r="R67" s="323" t="s">
        <v>476</v>
      </c>
      <c r="S67" s="316">
        <v>4750326</v>
      </c>
      <c r="T67" s="317"/>
      <c r="U67" s="316">
        <v>10182105</v>
      </c>
      <c r="V67" s="323" t="s">
        <v>476</v>
      </c>
      <c r="W67" s="316">
        <v>21530913</v>
      </c>
      <c r="X67" s="323" t="s">
        <v>476</v>
      </c>
    </row>
    <row r="68" spans="1:24" x14ac:dyDescent="0.2">
      <c r="A68" s="319">
        <v>2008</v>
      </c>
      <c r="B68" s="320">
        <v>7673</v>
      </c>
      <c r="C68" s="321"/>
      <c r="D68" s="320">
        <v>5010061</v>
      </c>
      <c r="E68" s="324" t="s">
        <v>476</v>
      </c>
      <c r="F68" s="320">
        <v>1243075</v>
      </c>
      <c r="G68" s="321"/>
      <c r="H68" s="320">
        <v>6260810</v>
      </c>
      <c r="I68" s="324" t="s">
        <v>476</v>
      </c>
      <c r="J68" s="320">
        <v>26400</v>
      </c>
      <c r="K68" s="320">
        <v>80250</v>
      </c>
      <c r="L68" s="324" t="s">
        <v>476</v>
      </c>
      <c r="M68" s="320">
        <v>450000</v>
      </c>
      <c r="N68" s="321"/>
      <c r="O68" s="320">
        <v>556650</v>
      </c>
      <c r="P68" s="324" t="s">
        <v>476</v>
      </c>
      <c r="Q68" s="320">
        <v>6817460</v>
      </c>
      <c r="R68" s="324" t="s">
        <v>476</v>
      </c>
      <c r="S68" s="320">
        <v>4708496</v>
      </c>
      <c r="T68" s="321"/>
      <c r="U68" s="320">
        <v>10070518</v>
      </c>
      <c r="V68" s="324" t="s">
        <v>476</v>
      </c>
      <c r="W68" s="320">
        <v>21596473</v>
      </c>
      <c r="X68" s="324" t="s">
        <v>476</v>
      </c>
    </row>
    <row r="69" spans="1:24" x14ac:dyDescent="0.2">
      <c r="A69" s="315">
        <v>2009</v>
      </c>
      <c r="B69" s="316">
        <v>7789</v>
      </c>
      <c r="C69" s="317"/>
      <c r="D69" s="316">
        <v>4883112</v>
      </c>
      <c r="E69" s="323" t="s">
        <v>476</v>
      </c>
      <c r="F69" s="316">
        <v>1176320</v>
      </c>
      <c r="G69" s="317"/>
      <c r="H69" s="316">
        <v>6067221</v>
      </c>
      <c r="I69" s="323" t="s">
        <v>476</v>
      </c>
      <c r="J69" s="316">
        <v>32800</v>
      </c>
      <c r="K69" s="316">
        <v>89068</v>
      </c>
      <c r="L69" s="317"/>
      <c r="M69" s="316">
        <v>430000</v>
      </c>
      <c r="N69" s="317"/>
      <c r="O69" s="316">
        <v>551868</v>
      </c>
      <c r="P69" s="317"/>
      <c r="Q69" s="316">
        <v>6619088</v>
      </c>
      <c r="R69" s="323" t="s">
        <v>476</v>
      </c>
      <c r="S69" s="316">
        <v>4655587</v>
      </c>
      <c r="T69" s="317"/>
      <c r="U69" s="316">
        <v>9788992</v>
      </c>
      <c r="V69" s="323" t="s">
        <v>476</v>
      </c>
      <c r="W69" s="316">
        <v>21063667</v>
      </c>
      <c r="X69" s="323" t="s">
        <v>476</v>
      </c>
    </row>
    <row r="70" spans="1:24" x14ac:dyDescent="0.2">
      <c r="A70" s="315">
        <v>2010</v>
      </c>
      <c r="B70" s="316">
        <v>7396</v>
      </c>
      <c r="C70" s="323" t="s">
        <v>476</v>
      </c>
      <c r="D70" s="316">
        <v>4882917</v>
      </c>
      <c r="E70" s="323" t="s">
        <v>476</v>
      </c>
      <c r="F70" s="316">
        <v>1141904</v>
      </c>
      <c r="G70" s="323" t="s">
        <v>476</v>
      </c>
      <c r="H70" s="316">
        <v>6032217</v>
      </c>
      <c r="I70" s="323" t="s">
        <v>476</v>
      </c>
      <c r="J70" s="316">
        <v>36800</v>
      </c>
      <c r="K70" s="316">
        <v>114075</v>
      </c>
      <c r="L70" s="323" t="s">
        <v>476</v>
      </c>
      <c r="M70" s="316">
        <v>420000</v>
      </c>
      <c r="N70" s="317"/>
      <c r="O70" s="316">
        <v>570875</v>
      </c>
      <c r="P70" s="323" t="s">
        <v>476</v>
      </c>
      <c r="Q70" s="316">
        <v>6603092</v>
      </c>
      <c r="R70" s="323" t="s">
        <v>476</v>
      </c>
      <c r="S70" s="316">
        <v>4932757</v>
      </c>
      <c r="T70" s="323" t="s">
        <v>476</v>
      </c>
      <c r="U70" s="316">
        <v>10325851</v>
      </c>
      <c r="V70" s="323" t="s">
        <v>476</v>
      </c>
      <c r="W70" s="316">
        <v>21861699</v>
      </c>
      <c r="X70" s="323" t="s">
        <v>476</v>
      </c>
    </row>
    <row r="71" spans="1:24" x14ac:dyDescent="0.2">
      <c r="A71" s="319" t="s">
        <v>989</v>
      </c>
      <c r="B71" s="320">
        <v>6330</v>
      </c>
      <c r="C71" s="321"/>
      <c r="D71" s="320">
        <v>4830157</v>
      </c>
      <c r="E71" s="321"/>
      <c r="F71" s="320">
        <v>1138955</v>
      </c>
      <c r="G71" s="321"/>
      <c r="H71" s="320">
        <v>5975441</v>
      </c>
      <c r="I71" s="321"/>
      <c r="J71" s="320">
        <v>39600</v>
      </c>
      <c r="K71" s="320">
        <v>140448</v>
      </c>
      <c r="L71" s="321"/>
      <c r="M71" s="320">
        <v>430000</v>
      </c>
      <c r="N71" s="321"/>
      <c r="O71" s="320">
        <v>610048</v>
      </c>
      <c r="P71" s="321"/>
      <c r="Q71" s="320">
        <v>6585489</v>
      </c>
      <c r="R71" s="321"/>
      <c r="S71" s="320">
        <v>4857664</v>
      </c>
      <c r="T71" s="321"/>
      <c r="U71" s="320">
        <v>10175562</v>
      </c>
      <c r="V71" s="321"/>
      <c r="W71" s="320">
        <v>21618716</v>
      </c>
      <c r="X71" s="321"/>
    </row>
    <row r="72" spans="1:24" x14ac:dyDescent="0.2">
      <c r="A72" s="642" t="s">
        <v>990</v>
      </c>
      <c r="B72" s="643"/>
      <c r="C72" s="643"/>
      <c r="D72" s="643"/>
      <c r="E72" s="643"/>
      <c r="F72" s="643"/>
      <c r="G72" s="643"/>
      <c r="H72" s="643"/>
      <c r="I72" s="643"/>
      <c r="J72" s="643"/>
      <c r="K72" s="643"/>
      <c r="L72" s="643"/>
      <c r="M72" s="643" t="s">
        <v>991</v>
      </c>
      <c r="N72" s="643"/>
      <c r="O72" s="643"/>
      <c r="P72" s="643"/>
      <c r="Q72" s="643"/>
      <c r="R72" s="643"/>
      <c r="S72" s="643"/>
      <c r="T72" s="643"/>
      <c r="U72" s="643"/>
      <c r="V72" s="643"/>
      <c r="W72" s="643"/>
      <c r="X72" s="644"/>
    </row>
    <row r="73" spans="1:24" x14ac:dyDescent="0.2">
      <c r="A73" s="634"/>
      <c r="B73" s="635"/>
      <c r="C73" s="635"/>
      <c r="D73" s="635"/>
      <c r="E73" s="635"/>
      <c r="F73" s="635"/>
      <c r="G73" s="635"/>
      <c r="H73" s="635"/>
      <c r="I73" s="635"/>
      <c r="J73" s="635"/>
      <c r="K73" s="635"/>
      <c r="L73" s="635"/>
      <c r="M73" s="636" t="s">
        <v>71</v>
      </c>
      <c r="N73" s="636"/>
      <c r="O73" s="636"/>
      <c r="P73" s="636"/>
      <c r="Q73" s="636"/>
      <c r="R73" s="636"/>
      <c r="S73" s="636"/>
      <c r="T73" s="636"/>
      <c r="U73" s="636"/>
      <c r="V73" s="636"/>
      <c r="W73" s="636"/>
      <c r="X73" s="637"/>
    </row>
    <row r="74" spans="1:24" x14ac:dyDescent="0.2">
      <c r="A74" s="634" t="s">
        <v>992</v>
      </c>
      <c r="B74" s="635"/>
      <c r="C74" s="635"/>
      <c r="D74" s="635"/>
      <c r="E74" s="635"/>
      <c r="F74" s="635"/>
      <c r="G74" s="635"/>
      <c r="H74" s="635"/>
      <c r="I74" s="635"/>
      <c r="J74" s="635"/>
      <c r="K74" s="635"/>
      <c r="L74" s="635"/>
      <c r="M74" s="645" t="s">
        <v>993</v>
      </c>
      <c r="N74" s="645"/>
      <c r="O74" s="645"/>
      <c r="P74" s="645"/>
      <c r="Q74" s="645"/>
      <c r="R74" s="645"/>
      <c r="S74" s="645"/>
      <c r="T74" s="645"/>
      <c r="U74" s="645"/>
      <c r="V74" s="645"/>
      <c r="W74" s="645"/>
      <c r="X74" s="646"/>
    </row>
    <row r="75" spans="1:24" x14ac:dyDescent="0.2">
      <c r="A75" s="634"/>
      <c r="B75" s="635"/>
      <c r="C75" s="635"/>
      <c r="D75" s="635"/>
      <c r="E75" s="635"/>
      <c r="F75" s="635"/>
      <c r="G75" s="635"/>
      <c r="H75" s="635"/>
      <c r="I75" s="635"/>
      <c r="J75" s="635"/>
      <c r="K75" s="635"/>
      <c r="L75" s="635"/>
      <c r="M75" s="636" t="s">
        <v>65</v>
      </c>
      <c r="N75" s="636"/>
      <c r="O75" s="636"/>
      <c r="P75" s="636"/>
      <c r="Q75" s="636"/>
      <c r="R75" s="636"/>
      <c r="S75" s="636"/>
      <c r="T75" s="636"/>
      <c r="U75" s="636"/>
      <c r="V75" s="636"/>
      <c r="W75" s="636"/>
      <c r="X75" s="637"/>
    </row>
    <row r="76" spans="1:24" x14ac:dyDescent="0.2">
      <c r="A76" s="634"/>
      <c r="B76" s="635"/>
      <c r="C76" s="635"/>
      <c r="D76" s="635"/>
      <c r="E76" s="635"/>
      <c r="F76" s="635"/>
      <c r="G76" s="635"/>
      <c r="H76" s="635"/>
      <c r="I76" s="635"/>
      <c r="J76" s="635"/>
      <c r="K76" s="635"/>
      <c r="L76" s="635"/>
      <c r="M76" s="636" t="s">
        <v>66</v>
      </c>
      <c r="N76" s="636"/>
      <c r="O76" s="636"/>
      <c r="P76" s="636"/>
      <c r="Q76" s="636"/>
      <c r="R76" s="636"/>
      <c r="S76" s="636"/>
      <c r="T76" s="636"/>
      <c r="U76" s="636"/>
      <c r="V76" s="636"/>
      <c r="W76" s="636"/>
      <c r="X76" s="637"/>
    </row>
    <row r="77" spans="1:24" x14ac:dyDescent="0.2">
      <c r="A77" s="634"/>
      <c r="B77" s="635"/>
      <c r="C77" s="635"/>
      <c r="D77" s="635"/>
      <c r="E77" s="635"/>
      <c r="F77" s="635"/>
      <c r="G77" s="635"/>
      <c r="H77" s="635"/>
      <c r="I77" s="635"/>
      <c r="J77" s="635"/>
      <c r="K77" s="635"/>
      <c r="L77" s="635"/>
      <c r="M77" s="636" t="s">
        <v>67</v>
      </c>
      <c r="N77" s="636"/>
      <c r="O77" s="636"/>
      <c r="P77" s="636"/>
      <c r="Q77" s="636"/>
      <c r="R77" s="636"/>
      <c r="S77" s="636"/>
      <c r="T77" s="636"/>
      <c r="U77" s="636"/>
      <c r="V77" s="636"/>
      <c r="W77" s="636"/>
      <c r="X77" s="637"/>
    </row>
    <row r="78" spans="1:24" x14ac:dyDescent="0.2">
      <c r="A78" s="634" t="s">
        <v>994</v>
      </c>
      <c r="B78" s="635"/>
      <c r="C78" s="635"/>
      <c r="D78" s="635"/>
      <c r="E78" s="635"/>
      <c r="F78" s="635"/>
      <c r="G78" s="635"/>
      <c r="H78" s="635"/>
      <c r="I78" s="635"/>
      <c r="J78" s="635"/>
      <c r="K78" s="635"/>
      <c r="L78" s="635"/>
      <c r="M78" s="636" t="s">
        <v>68</v>
      </c>
      <c r="N78" s="636"/>
      <c r="O78" s="636"/>
      <c r="P78" s="636"/>
      <c r="Q78" s="636"/>
      <c r="R78" s="636"/>
      <c r="S78" s="636"/>
      <c r="T78" s="636"/>
      <c r="U78" s="636"/>
      <c r="V78" s="636"/>
      <c r="W78" s="636"/>
      <c r="X78" s="637"/>
    </row>
    <row r="79" spans="1:24" x14ac:dyDescent="0.2">
      <c r="A79" s="638" t="s">
        <v>83</v>
      </c>
      <c r="B79" s="639"/>
      <c r="C79" s="639"/>
      <c r="D79" s="639"/>
      <c r="E79" s="639"/>
      <c r="F79" s="639"/>
      <c r="G79" s="639"/>
      <c r="H79" s="639"/>
      <c r="I79" s="639"/>
      <c r="J79" s="639"/>
      <c r="K79" s="639"/>
      <c r="L79" s="639"/>
      <c r="M79" s="636"/>
      <c r="N79" s="636"/>
      <c r="O79" s="636"/>
      <c r="P79" s="636"/>
      <c r="Q79" s="636"/>
      <c r="R79" s="636"/>
      <c r="S79" s="636"/>
      <c r="T79" s="636"/>
      <c r="U79" s="636"/>
      <c r="V79" s="636"/>
      <c r="W79" s="636"/>
      <c r="X79" s="637"/>
    </row>
    <row r="80" spans="1:24" x14ac:dyDescent="0.2">
      <c r="A80" s="634" t="s">
        <v>995</v>
      </c>
      <c r="B80" s="635"/>
      <c r="C80" s="635"/>
      <c r="D80" s="635"/>
      <c r="E80" s="635"/>
      <c r="F80" s="635"/>
      <c r="G80" s="635"/>
      <c r="H80" s="635"/>
      <c r="I80" s="635"/>
      <c r="J80" s="635"/>
      <c r="K80" s="635"/>
      <c r="L80" s="635"/>
      <c r="M80" s="636" t="s">
        <v>69</v>
      </c>
      <c r="N80" s="636"/>
      <c r="O80" s="636"/>
      <c r="P80" s="636"/>
      <c r="Q80" s="636"/>
      <c r="R80" s="636"/>
      <c r="S80" s="636"/>
      <c r="T80" s="636"/>
      <c r="U80" s="636"/>
      <c r="V80" s="636"/>
      <c r="W80" s="636"/>
      <c r="X80" s="637"/>
    </row>
    <row r="81" spans="1:24" x14ac:dyDescent="0.2">
      <c r="A81" s="638" t="s">
        <v>867</v>
      </c>
      <c r="B81" s="639"/>
      <c r="C81" s="639"/>
      <c r="D81" s="639"/>
      <c r="E81" s="639"/>
      <c r="F81" s="639"/>
      <c r="G81" s="639"/>
      <c r="H81" s="639"/>
      <c r="I81" s="639"/>
      <c r="J81" s="639"/>
      <c r="K81" s="639"/>
      <c r="L81" s="639"/>
      <c r="M81" s="636"/>
      <c r="N81" s="636"/>
      <c r="O81" s="636"/>
      <c r="P81" s="636"/>
      <c r="Q81" s="636"/>
      <c r="R81" s="636"/>
      <c r="S81" s="636"/>
      <c r="T81" s="636"/>
      <c r="U81" s="636"/>
      <c r="V81" s="636"/>
      <c r="W81" s="636"/>
      <c r="X81" s="637"/>
    </row>
    <row r="82" spans="1:24" x14ac:dyDescent="0.2">
      <c r="A82" s="638" t="s">
        <v>868</v>
      </c>
      <c r="B82" s="639"/>
      <c r="C82" s="639"/>
      <c r="D82" s="639"/>
      <c r="E82" s="639"/>
      <c r="F82" s="639"/>
      <c r="G82" s="639"/>
      <c r="H82" s="639"/>
      <c r="I82" s="639"/>
      <c r="J82" s="639"/>
      <c r="K82" s="639"/>
      <c r="L82" s="639"/>
      <c r="M82" s="636"/>
      <c r="N82" s="636"/>
      <c r="O82" s="636"/>
      <c r="P82" s="636"/>
      <c r="Q82" s="636"/>
      <c r="R82" s="636"/>
      <c r="S82" s="636"/>
      <c r="T82" s="636"/>
      <c r="U82" s="636"/>
      <c r="V82" s="636"/>
      <c r="W82" s="636"/>
      <c r="X82" s="637"/>
    </row>
    <row r="83" spans="1:24" ht="12.75" customHeight="1" x14ac:dyDescent="0.2">
      <c r="A83" s="634" t="s">
        <v>996</v>
      </c>
      <c r="B83" s="635"/>
      <c r="C83" s="635"/>
      <c r="D83" s="635"/>
      <c r="E83" s="635"/>
      <c r="F83" s="635"/>
      <c r="G83" s="635"/>
      <c r="H83" s="635"/>
      <c r="I83" s="635"/>
      <c r="J83" s="635"/>
      <c r="K83" s="635"/>
      <c r="L83" s="635"/>
      <c r="M83" s="647" t="s">
        <v>997</v>
      </c>
      <c r="N83" s="647"/>
      <c r="O83" s="647"/>
      <c r="P83" s="647"/>
      <c r="Q83" s="647"/>
      <c r="R83" s="647"/>
      <c r="S83" s="647"/>
      <c r="T83" s="647"/>
      <c r="U83" s="647"/>
      <c r="V83" s="647"/>
      <c r="W83" s="647"/>
      <c r="X83" s="648"/>
    </row>
    <row r="84" spans="1:24" x14ac:dyDescent="0.2">
      <c r="A84" s="634"/>
      <c r="B84" s="635"/>
      <c r="C84" s="635"/>
      <c r="D84" s="635"/>
      <c r="E84" s="635"/>
      <c r="F84" s="635"/>
      <c r="G84" s="635"/>
      <c r="H84" s="635"/>
      <c r="I84" s="635"/>
      <c r="J84" s="635"/>
      <c r="K84" s="635"/>
      <c r="L84" s="635"/>
      <c r="M84" s="636" t="s">
        <v>998</v>
      </c>
      <c r="N84" s="636"/>
      <c r="O84" s="636"/>
      <c r="P84" s="636"/>
      <c r="Q84" s="636"/>
      <c r="R84" s="636"/>
      <c r="S84" s="636"/>
      <c r="T84" s="636"/>
      <c r="U84" s="636"/>
      <c r="V84" s="636"/>
      <c r="W84" s="636"/>
      <c r="X84" s="637"/>
    </row>
    <row r="85" spans="1:24" x14ac:dyDescent="0.2">
      <c r="A85" s="634" t="s">
        <v>999</v>
      </c>
      <c r="B85" s="635"/>
      <c r="C85" s="635"/>
      <c r="D85" s="635"/>
      <c r="E85" s="635"/>
      <c r="F85" s="635"/>
      <c r="G85" s="635"/>
      <c r="H85" s="635"/>
      <c r="I85" s="635"/>
      <c r="J85" s="635"/>
      <c r="K85" s="635"/>
      <c r="L85" s="635"/>
      <c r="M85" s="636" t="s">
        <v>70</v>
      </c>
      <c r="N85" s="636"/>
      <c r="O85" s="636"/>
      <c r="P85" s="636"/>
      <c r="Q85" s="636"/>
      <c r="R85" s="636"/>
      <c r="S85" s="636"/>
      <c r="T85" s="636"/>
      <c r="U85" s="636"/>
      <c r="V85" s="636"/>
      <c r="W85" s="636"/>
      <c r="X85" s="637"/>
    </row>
    <row r="86" spans="1:24" x14ac:dyDescent="0.2">
      <c r="A86" s="638" t="s">
        <v>871</v>
      </c>
      <c r="B86" s="639"/>
      <c r="C86" s="639"/>
      <c r="D86" s="639"/>
      <c r="E86" s="639"/>
      <c r="F86" s="639"/>
      <c r="G86" s="639"/>
      <c r="H86" s="639"/>
      <c r="I86" s="639"/>
      <c r="J86" s="639"/>
      <c r="K86" s="639"/>
      <c r="L86" s="639"/>
      <c r="M86" s="636"/>
      <c r="N86" s="636"/>
      <c r="O86" s="636"/>
      <c r="P86" s="636"/>
      <c r="Q86" s="636"/>
      <c r="R86" s="636"/>
      <c r="S86" s="636"/>
      <c r="T86" s="636"/>
      <c r="U86" s="636"/>
      <c r="V86" s="636"/>
      <c r="W86" s="636"/>
      <c r="X86" s="637"/>
    </row>
    <row r="87" spans="1:24" x14ac:dyDescent="0.2">
      <c r="A87" s="638" t="s">
        <v>872</v>
      </c>
      <c r="B87" s="639"/>
      <c r="C87" s="639"/>
      <c r="D87" s="639"/>
      <c r="E87" s="639"/>
      <c r="F87" s="639"/>
      <c r="G87" s="639"/>
      <c r="H87" s="639"/>
      <c r="I87" s="639"/>
      <c r="J87" s="639"/>
      <c r="K87" s="639"/>
      <c r="L87" s="639"/>
      <c r="M87" s="636"/>
      <c r="N87" s="636"/>
      <c r="O87" s="636"/>
      <c r="P87" s="636"/>
      <c r="Q87" s="636"/>
      <c r="R87" s="636"/>
      <c r="S87" s="636"/>
      <c r="T87" s="636"/>
      <c r="U87" s="636"/>
      <c r="V87" s="636"/>
      <c r="W87" s="636"/>
      <c r="X87" s="637"/>
    </row>
    <row r="88" spans="1:24" x14ac:dyDescent="0.2">
      <c r="A88" s="649" t="s">
        <v>1000</v>
      </c>
      <c r="B88" s="650"/>
      <c r="C88" s="650"/>
      <c r="D88" s="650"/>
      <c r="E88" s="650"/>
      <c r="F88" s="650"/>
      <c r="G88" s="650"/>
      <c r="H88" s="650"/>
      <c r="I88" s="650"/>
      <c r="J88" s="650"/>
      <c r="K88" s="650"/>
      <c r="L88" s="650"/>
      <c r="M88" s="651"/>
      <c r="N88" s="651"/>
      <c r="O88" s="651"/>
      <c r="P88" s="651"/>
      <c r="Q88" s="651"/>
      <c r="R88" s="651"/>
      <c r="S88" s="651"/>
      <c r="T88" s="651"/>
      <c r="U88" s="651"/>
      <c r="V88" s="651"/>
      <c r="W88" s="651"/>
      <c r="X88" s="652"/>
    </row>
  </sheetData>
  <mergeCells count="53">
    <mergeCell ref="A85:L85"/>
    <mergeCell ref="M85:X87"/>
    <mergeCell ref="A86:L86"/>
    <mergeCell ref="A87:L87"/>
    <mergeCell ref="A88:L88"/>
    <mergeCell ref="M88:X88"/>
    <mergeCell ref="A80:L80"/>
    <mergeCell ref="M80:X82"/>
    <mergeCell ref="A81:L81"/>
    <mergeCell ref="A82:L82"/>
    <mergeCell ref="A83:L84"/>
    <mergeCell ref="M83:X83"/>
    <mergeCell ref="M84:X84"/>
    <mergeCell ref="H8:I8"/>
    <mergeCell ref="K8:L8"/>
    <mergeCell ref="M8:N8"/>
    <mergeCell ref="A74:L77"/>
    <mergeCell ref="M74:X74"/>
    <mergeCell ref="M75:X75"/>
    <mergeCell ref="M76:X76"/>
    <mergeCell ref="M77:X77"/>
    <mergeCell ref="Q7:R7"/>
    <mergeCell ref="S7:T7"/>
    <mergeCell ref="U7:V7"/>
    <mergeCell ref="A78:L78"/>
    <mergeCell ref="M78:X79"/>
    <mergeCell ref="A79:L79"/>
    <mergeCell ref="O8:P8"/>
    <mergeCell ref="Q8:R8"/>
    <mergeCell ref="S8:T8"/>
    <mergeCell ref="U8:V8"/>
    <mergeCell ref="A72:L73"/>
    <mergeCell ref="M72:X72"/>
    <mergeCell ref="M73:X73"/>
    <mergeCell ref="B8:C8"/>
    <mergeCell ref="D8:E8"/>
    <mergeCell ref="F8:G8"/>
    <mergeCell ref="A1:X1"/>
    <mergeCell ref="A2:X2"/>
    <mergeCell ref="A3:A8"/>
    <mergeCell ref="B3:R5"/>
    <mergeCell ref="S3:T3"/>
    <mergeCell ref="U3:V3"/>
    <mergeCell ref="W3:X8"/>
    <mergeCell ref="S4:T4"/>
    <mergeCell ref="U4:V4"/>
    <mergeCell ref="S5:T5"/>
    <mergeCell ref="U5:V5"/>
    <mergeCell ref="B6:I7"/>
    <mergeCell ref="J6:P7"/>
    <mergeCell ref="Q6:R6"/>
    <mergeCell ref="S6:T6"/>
    <mergeCell ref="U6:V6"/>
  </mergeCells>
  <hyperlinks>
    <hyperlink ref="M83" r:id="rId1" location="consumption" display="http://www.eia.gov/totalenergy/data/monthly/ - consumption" xr:uid="{00000000-0004-0000-1100-000000000000}"/>
  </hyperlink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B92"/>
  <sheetViews>
    <sheetView showGridLines="0" topLeftCell="A44" workbookViewId="0">
      <selection activeCell="A79" sqref="A79:N79"/>
    </sheetView>
  </sheetViews>
  <sheetFormatPr defaultColWidth="9.140625" defaultRowHeight="12.75" x14ac:dyDescent="0.2"/>
  <cols>
    <col min="1" max="1" width="4.5703125" style="326" bestFit="1" customWidth="1"/>
    <col min="2" max="2" width="6.28515625" style="326" bestFit="1" customWidth="1"/>
    <col min="3" max="3" width="2.28515625" style="326" bestFit="1" customWidth="1"/>
    <col min="4" max="4" width="7.7109375" style="326" customWidth="1"/>
    <col min="5" max="5" width="2.5703125" style="326" customWidth="1"/>
    <col min="6" max="6" width="7.42578125" style="326" customWidth="1"/>
    <col min="7" max="7" width="2.5703125" style="326" customWidth="1"/>
    <col min="8" max="8" width="6.5703125" style="326" bestFit="1" customWidth="1"/>
    <col min="9" max="9" width="2.28515625" style="326" bestFit="1" customWidth="1"/>
    <col min="10" max="10" width="6.7109375" style="326" customWidth="1"/>
    <col min="11" max="11" width="4" style="326" customWidth="1"/>
    <col min="12" max="12" width="10.42578125" style="326" bestFit="1" customWidth="1"/>
    <col min="13" max="13" width="4.7109375" style="326" customWidth="1"/>
    <col min="14" max="14" width="3.5703125" style="326" customWidth="1"/>
    <col min="15" max="15" width="4.42578125" style="326" customWidth="1"/>
    <col min="16" max="16" width="3.28515625" style="326" customWidth="1"/>
    <col min="17" max="17" width="9" style="326" customWidth="1"/>
    <col min="18" max="18" width="3.7109375" style="326" customWidth="1"/>
    <col min="19" max="19" width="8" style="326" customWidth="1"/>
    <col min="20" max="20" width="3.28515625" style="326" customWidth="1"/>
    <col min="21" max="21" width="10.28515625" style="326" customWidth="1"/>
    <col min="22" max="22" width="3.28515625" style="326" customWidth="1"/>
    <col min="23" max="23" width="10.28515625" style="326" customWidth="1"/>
    <col min="24" max="24" width="3.28515625" style="326" customWidth="1"/>
    <col min="25" max="25" width="10.28515625" style="326" customWidth="1"/>
    <col min="26" max="26" width="3.28515625" style="326" customWidth="1"/>
    <col min="27" max="27" width="10.85546875" style="326" customWidth="1"/>
    <col min="28" max="28" width="3.28515625" style="326" customWidth="1"/>
    <col min="29" max="16384" width="9.140625" style="326"/>
  </cols>
  <sheetData>
    <row r="1" spans="1:28" ht="15.75" customHeight="1" x14ac:dyDescent="0.25">
      <c r="A1" s="653" t="s">
        <v>1001</v>
      </c>
      <c r="B1" s="654"/>
      <c r="C1" s="654"/>
      <c r="D1" s="654"/>
      <c r="E1" s="654"/>
      <c r="F1" s="654"/>
      <c r="G1" s="654"/>
      <c r="H1" s="654"/>
      <c r="I1" s="654"/>
      <c r="J1" s="654"/>
      <c r="K1" s="654"/>
      <c r="L1" s="654"/>
      <c r="M1" s="654"/>
      <c r="N1" s="654"/>
      <c r="O1" s="654"/>
      <c r="P1" s="654"/>
      <c r="Q1" s="654"/>
      <c r="R1" s="654"/>
      <c r="S1" s="654"/>
      <c r="T1" s="654"/>
      <c r="U1" s="654"/>
      <c r="V1" s="654"/>
      <c r="W1" s="654"/>
      <c r="X1" s="654"/>
      <c r="Y1" s="654"/>
      <c r="Z1" s="654"/>
      <c r="AA1" s="654"/>
      <c r="AB1" s="655"/>
    </row>
    <row r="2" spans="1:28" ht="12.75" customHeight="1" x14ac:dyDescent="0.2">
      <c r="A2" s="656" t="s">
        <v>63</v>
      </c>
      <c r="B2" s="657"/>
      <c r="C2" s="657"/>
      <c r="D2" s="657"/>
      <c r="E2" s="657"/>
      <c r="F2" s="657"/>
      <c r="G2" s="657"/>
      <c r="H2" s="657"/>
      <c r="I2" s="657"/>
      <c r="J2" s="657"/>
      <c r="K2" s="657"/>
      <c r="L2" s="657"/>
      <c r="M2" s="657"/>
      <c r="N2" s="657"/>
      <c r="O2" s="657"/>
      <c r="P2" s="657"/>
      <c r="Q2" s="657"/>
      <c r="R2" s="657"/>
      <c r="S2" s="657"/>
      <c r="T2" s="657"/>
      <c r="U2" s="657"/>
      <c r="V2" s="657"/>
      <c r="W2" s="657"/>
      <c r="X2" s="657"/>
      <c r="Y2" s="657"/>
      <c r="Z2" s="657"/>
      <c r="AA2" s="657"/>
      <c r="AB2" s="658"/>
    </row>
    <row r="3" spans="1:28" x14ac:dyDescent="0.2">
      <c r="A3" s="659" t="s">
        <v>284</v>
      </c>
      <c r="B3" s="662" t="s">
        <v>1002</v>
      </c>
      <c r="C3" s="663"/>
      <c r="D3" s="663"/>
      <c r="E3" s="663"/>
      <c r="F3" s="663"/>
      <c r="G3" s="663"/>
      <c r="H3" s="663"/>
      <c r="I3" s="663"/>
      <c r="J3" s="663"/>
      <c r="K3" s="663"/>
      <c r="L3" s="663"/>
      <c r="M3" s="663"/>
      <c r="N3" s="663"/>
      <c r="O3" s="663"/>
      <c r="P3" s="663"/>
      <c r="Q3" s="663"/>
      <c r="R3" s="663"/>
      <c r="S3" s="663"/>
      <c r="T3" s="663"/>
      <c r="U3" s="663"/>
      <c r="V3" s="664"/>
      <c r="W3" s="671"/>
      <c r="X3" s="672"/>
      <c r="Y3" s="671"/>
      <c r="Z3" s="672"/>
      <c r="AA3" s="662" t="s">
        <v>107</v>
      </c>
      <c r="AB3" s="664"/>
    </row>
    <row r="4" spans="1:28" x14ac:dyDescent="0.2">
      <c r="A4" s="660"/>
      <c r="B4" s="665"/>
      <c r="C4" s="666"/>
      <c r="D4" s="666"/>
      <c r="E4" s="666"/>
      <c r="F4" s="666"/>
      <c r="G4" s="666"/>
      <c r="H4" s="666"/>
      <c r="I4" s="666"/>
      <c r="J4" s="666"/>
      <c r="K4" s="666"/>
      <c r="L4" s="666"/>
      <c r="M4" s="666"/>
      <c r="N4" s="666"/>
      <c r="O4" s="666"/>
      <c r="P4" s="666"/>
      <c r="Q4" s="666"/>
      <c r="R4" s="666"/>
      <c r="S4" s="666"/>
      <c r="T4" s="666"/>
      <c r="U4" s="666"/>
      <c r="V4" s="667"/>
      <c r="W4" s="673"/>
      <c r="X4" s="674"/>
      <c r="Y4" s="673"/>
      <c r="Z4" s="674"/>
      <c r="AA4" s="665"/>
      <c r="AB4" s="667"/>
    </row>
    <row r="5" spans="1:28" x14ac:dyDescent="0.2">
      <c r="A5" s="660"/>
      <c r="B5" s="665"/>
      <c r="C5" s="666"/>
      <c r="D5" s="666"/>
      <c r="E5" s="666"/>
      <c r="F5" s="666"/>
      <c r="G5" s="666"/>
      <c r="H5" s="666"/>
      <c r="I5" s="666"/>
      <c r="J5" s="666"/>
      <c r="K5" s="666"/>
      <c r="L5" s="666"/>
      <c r="M5" s="666"/>
      <c r="N5" s="666"/>
      <c r="O5" s="666"/>
      <c r="P5" s="666"/>
      <c r="Q5" s="666"/>
      <c r="R5" s="666"/>
      <c r="S5" s="666"/>
      <c r="T5" s="666"/>
      <c r="U5" s="666"/>
      <c r="V5" s="667"/>
      <c r="W5" s="673"/>
      <c r="X5" s="674"/>
      <c r="Y5" s="665" t="s">
        <v>511</v>
      </c>
      <c r="Z5" s="667"/>
      <c r="AA5" s="665"/>
      <c r="AB5" s="667"/>
    </row>
    <row r="6" spans="1:28" x14ac:dyDescent="0.2">
      <c r="A6" s="660"/>
      <c r="B6" s="668"/>
      <c r="C6" s="669"/>
      <c r="D6" s="669"/>
      <c r="E6" s="669"/>
      <c r="F6" s="669"/>
      <c r="G6" s="669"/>
      <c r="H6" s="669"/>
      <c r="I6" s="669"/>
      <c r="J6" s="669"/>
      <c r="K6" s="669"/>
      <c r="L6" s="669"/>
      <c r="M6" s="669"/>
      <c r="N6" s="669"/>
      <c r="O6" s="669"/>
      <c r="P6" s="669"/>
      <c r="Q6" s="669"/>
      <c r="R6" s="669"/>
      <c r="S6" s="669"/>
      <c r="T6" s="669"/>
      <c r="U6" s="669"/>
      <c r="V6" s="670"/>
      <c r="W6" s="665" t="s">
        <v>199</v>
      </c>
      <c r="X6" s="667"/>
      <c r="Y6" s="665" t="s">
        <v>512</v>
      </c>
      <c r="Z6" s="667"/>
      <c r="AA6" s="665"/>
      <c r="AB6" s="667"/>
    </row>
    <row r="7" spans="1:28" x14ac:dyDescent="0.2">
      <c r="A7" s="660"/>
      <c r="B7" s="662" t="s">
        <v>64</v>
      </c>
      <c r="C7" s="663"/>
      <c r="D7" s="663"/>
      <c r="E7" s="663"/>
      <c r="F7" s="663"/>
      <c r="G7" s="663"/>
      <c r="H7" s="663"/>
      <c r="I7" s="664"/>
      <c r="J7" s="662" t="s">
        <v>1003</v>
      </c>
      <c r="K7" s="663"/>
      <c r="L7" s="663"/>
      <c r="M7" s="663"/>
      <c r="N7" s="663"/>
      <c r="O7" s="663"/>
      <c r="P7" s="663"/>
      <c r="Q7" s="663"/>
      <c r="R7" s="663"/>
      <c r="S7" s="663"/>
      <c r="T7" s="664"/>
      <c r="U7" s="671"/>
      <c r="V7" s="672"/>
      <c r="W7" s="665" t="s">
        <v>513</v>
      </c>
      <c r="X7" s="667"/>
      <c r="Y7" s="665" t="s">
        <v>514</v>
      </c>
      <c r="Z7" s="667"/>
      <c r="AA7" s="665"/>
      <c r="AB7" s="667"/>
    </row>
    <row r="8" spans="1:28" x14ac:dyDescent="0.2">
      <c r="A8" s="660"/>
      <c r="B8" s="665"/>
      <c r="C8" s="666"/>
      <c r="D8" s="666"/>
      <c r="E8" s="666"/>
      <c r="F8" s="666"/>
      <c r="G8" s="666"/>
      <c r="H8" s="666"/>
      <c r="I8" s="667"/>
      <c r="J8" s="665"/>
      <c r="K8" s="666"/>
      <c r="L8" s="666"/>
      <c r="M8" s="666"/>
      <c r="N8" s="666"/>
      <c r="O8" s="666"/>
      <c r="P8" s="666"/>
      <c r="Q8" s="666"/>
      <c r="R8" s="666"/>
      <c r="S8" s="666"/>
      <c r="T8" s="667"/>
      <c r="U8" s="673"/>
      <c r="V8" s="674"/>
      <c r="W8" s="665" t="s">
        <v>1004</v>
      </c>
      <c r="X8" s="667"/>
      <c r="Y8" s="665" t="s">
        <v>1005</v>
      </c>
      <c r="Z8" s="667"/>
      <c r="AA8" s="665"/>
      <c r="AB8" s="667"/>
    </row>
    <row r="9" spans="1:28" x14ac:dyDescent="0.2">
      <c r="A9" s="660"/>
      <c r="B9" s="668"/>
      <c r="C9" s="669"/>
      <c r="D9" s="669"/>
      <c r="E9" s="669"/>
      <c r="F9" s="669"/>
      <c r="G9" s="669"/>
      <c r="H9" s="669"/>
      <c r="I9" s="670"/>
      <c r="J9" s="668"/>
      <c r="K9" s="669"/>
      <c r="L9" s="669"/>
      <c r="M9" s="669"/>
      <c r="N9" s="669"/>
      <c r="O9" s="669"/>
      <c r="P9" s="669"/>
      <c r="Q9" s="669"/>
      <c r="R9" s="669"/>
      <c r="S9" s="669"/>
      <c r="T9" s="670"/>
      <c r="U9" s="665" t="s">
        <v>107</v>
      </c>
      <c r="V9" s="667"/>
      <c r="W9" s="665"/>
      <c r="X9" s="667"/>
      <c r="Y9" s="665"/>
      <c r="Z9" s="667"/>
      <c r="AA9" s="665"/>
      <c r="AB9" s="667"/>
    </row>
    <row r="10" spans="1:28" x14ac:dyDescent="0.2">
      <c r="A10" s="660"/>
      <c r="B10" s="662" t="s">
        <v>495</v>
      </c>
      <c r="C10" s="664"/>
      <c r="D10" s="662" t="s">
        <v>1006</v>
      </c>
      <c r="E10" s="664"/>
      <c r="F10" s="662" t="s">
        <v>1007</v>
      </c>
      <c r="G10" s="664"/>
      <c r="H10" s="662" t="s">
        <v>107</v>
      </c>
      <c r="I10" s="664"/>
      <c r="J10" s="662" t="s">
        <v>501</v>
      </c>
      <c r="K10" s="664"/>
      <c r="L10" s="659" t="s">
        <v>1008</v>
      </c>
      <c r="M10" s="662" t="s">
        <v>1009</v>
      </c>
      <c r="N10" s="664"/>
      <c r="O10" s="662" t="s">
        <v>1010</v>
      </c>
      <c r="P10" s="664"/>
      <c r="Q10" s="662" t="s">
        <v>1011</v>
      </c>
      <c r="R10" s="664"/>
      <c r="S10" s="662" t="s">
        <v>107</v>
      </c>
      <c r="T10" s="664"/>
      <c r="U10" s="665" t="s">
        <v>116</v>
      </c>
      <c r="V10" s="667"/>
      <c r="W10" s="665"/>
      <c r="X10" s="667"/>
      <c r="Y10" s="665"/>
      <c r="Z10" s="667"/>
      <c r="AA10" s="665"/>
      <c r="AB10" s="667"/>
    </row>
    <row r="11" spans="1:28" x14ac:dyDescent="0.2">
      <c r="A11" s="661"/>
      <c r="B11" s="668"/>
      <c r="C11" s="670"/>
      <c r="D11" s="668"/>
      <c r="E11" s="670"/>
      <c r="F11" s="668"/>
      <c r="G11" s="670"/>
      <c r="H11" s="668"/>
      <c r="I11" s="670"/>
      <c r="J11" s="668" t="s">
        <v>1012</v>
      </c>
      <c r="K11" s="670"/>
      <c r="L11" s="661"/>
      <c r="M11" s="668"/>
      <c r="N11" s="670"/>
      <c r="O11" s="668"/>
      <c r="P11" s="670"/>
      <c r="Q11" s="668"/>
      <c r="R11" s="670"/>
      <c r="S11" s="668"/>
      <c r="T11" s="670"/>
      <c r="U11" s="668"/>
      <c r="V11" s="670"/>
      <c r="W11" s="668"/>
      <c r="X11" s="670"/>
      <c r="Y11" s="668"/>
      <c r="Z11" s="670"/>
      <c r="AA11" s="668"/>
      <c r="AB11" s="670"/>
    </row>
    <row r="12" spans="1:28" x14ac:dyDescent="0.2">
      <c r="A12" s="327">
        <v>1949</v>
      </c>
      <c r="B12" s="328">
        <v>1554118</v>
      </c>
      <c r="C12" s="329"/>
      <c r="D12" s="328">
        <v>359992</v>
      </c>
      <c r="E12" s="329"/>
      <c r="F12" s="328">
        <v>734774</v>
      </c>
      <c r="G12" s="329"/>
      <c r="H12" s="328">
        <v>2648883</v>
      </c>
      <c r="I12" s="329"/>
      <c r="J12" s="330" t="s">
        <v>207</v>
      </c>
      <c r="K12" s="329"/>
      <c r="L12" s="330" t="s">
        <v>207</v>
      </c>
      <c r="M12" s="330" t="s">
        <v>207</v>
      </c>
      <c r="N12" s="329"/>
      <c r="O12" s="330" t="s">
        <v>207</v>
      </c>
      <c r="P12" s="329"/>
      <c r="Q12" s="328">
        <v>19986</v>
      </c>
      <c r="R12" s="329"/>
      <c r="S12" s="328">
        <v>19986</v>
      </c>
      <c r="T12" s="329"/>
      <c r="U12" s="328">
        <v>2668869</v>
      </c>
      <c r="V12" s="329"/>
      <c r="W12" s="328">
        <v>200104</v>
      </c>
      <c r="X12" s="329"/>
      <c r="Y12" s="328">
        <v>799843</v>
      </c>
      <c r="Z12" s="329"/>
      <c r="AA12" s="328">
        <v>3668816</v>
      </c>
      <c r="AB12" s="329"/>
    </row>
    <row r="13" spans="1:28" x14ac:dyDescent="0.2">
      <c r="A13" s="327">
        <v>1950</v>
      </c>
      <c r="B13" s="328">
        <v>1541548</v>
      </c>
      <c r="C13" s="329"/>
      <c r="D13" s="328">
        <v>401412</v>
      </c>
      <c r="E13" s="329"/>
      <c r="F13" s="328">
        <v>872058</v>
      </c>
      <c r="G13" s="329"/>
      <c r="H13" s="328">
        <v>2815019</v>
      </c>
      <c r="I13" s="329"/>
      <c r="J13" s="330" t="s">
        <v>207</v>
      </c>
      <c r="K13" s="329"/>
      <c r="L13" s="330" t="s">
        <v>207</v>
      </c>
      <c r="M13" s="330" t="s">
        <v>207</v>
      </c>
      <c r="N13" s="329"/>
      <c r="O13" s="330" t="s">
        <v>207</v>
      </c>
      <c r="P13" s="329"/>
      <c r="Q13" s="328">
        <v>19075</v>
      </c>
      <c r="R13" s="329"/>
      <c r="S13" s="328">
        <v>19075</v>
      </c>
      <c r="T13" s="329"/>
      <c r="U13" s="328">
        <v>2834094</v>
      </c>
      <c r="V13" s="329"/>
      <c r="W13" s="328">
        <v>225094</v>
      </c>
      <c r="X13" s="329"/>
      <c r="Y13" s="328">
        <v>834110</v>
      </c>
      <c r="Z13" s="329"/>
      <c r="AA13" s="328">
        <v>3893298</v>
      </c>
      <c r="AB13" s="329"/>
    </row>
    <row r="14" spans="1:28" x14ac:dyDescent="0.2">
      <c r="A14" s="331">
        <v>1951</v>
      </c>
      <c r="B14" s="332">
        <v>1306595</v>
      </c>
      <c r="C14" s="333"/>
      <c r="D14" s="332">
        <v>480560</v>
      </c>
      <c r="E14" s="333"/>
      <c r="F14" s="332">
        <v>932331</v>
      </c>
      <c r="G14" s="333"/>
      <c r="H14" s="332">
        <v>2719486</v>
      </c>
      <c r="I14" s="333"/>
      <c r="J14" s="334" t="s">
        <v>207</v>
      </c>
      <c r="K14" s="333"/>
      <c r="L14" s="334" t="s">
        <v>207</v>
      </c>
      <c r="M14" s="334" t="s">
        <v>207</v>
      </c>
      <c r="N14" s="333"/>
      <c r="O14" s="334" t="s">
        <v>207</v>
      </c>
      <c r="P14" s="333"/>
      <c r="Q14" s="332">
        <v>18198</v>
      </c>
      <c r="R14" s="333"/>
      <c r="S14" s="332">
        <v>18198</v>
      </c>
      <c r="T14" s="333"/>
      <c r="U14" s="332">
        <v>2737684</v>
      </c>
      <c r="V14" s="333"/>
      <c r="W14" s="332">
        <v>252360</v>
      </c>
      <c r="X14" s="333"/>
      <c r="Y14" s="332">
        <v>883181</v>
      </c>
      <c r="Z14" s="333"/>
      <c r="AA14" s="332">
        <v>3873226</v>
      </c>
      <c r="AB14" s="333"/>
    </row>
    <row r="15" spans="1:28" x14ac:dyDescent="0.2">
      <c r="A15" s="327">
        <v>1952</v>
      </c>
      <c r="B15" s="328">
        <v>1169140</v>
      </c>
      <c r="C15" s="329"/>
      <c r="D15" s="328">
        <v>533717</v>
      </c>
      <c r="E15" s="329"/>
      <c r="F15" s="328">
        <v>952939</v>
      </c>
      <c r="G15" s="329"/>
      <c r="H15" s="328">
        <v>2655797</v>
      </c>
      <c r="I15" s="329"/>
      <c r="J15" s="330" t="s">
        <v>207</v>
      </c>
      <c r="K15" s="329"/>
      <c r="L15" s="330" t="s">
        <v>207</v>
      </c>
      <c r="M15" s="330" t="s">
        <v>207</v>
      </c>
      <c r="N15" s="329"/>
      <c r="O15" s="330" t="s">
        <v>207</v>
      </c>
      <c r="P15" s="329"/>
      <c r="Q15" s="328">
        <v>17114</v>
      </c>
      <c r="R15" s="329"/>
      <c r="S15" s="328">
        <v>17114</v>
      </c>
      <c r="T15" s="329"/>
      <c r="U15" s="328">
        <v>2672911</v>
      </c>
      <c r="V15" s="329"/>
      <c r="W15" s="328">
        <v>273287</v>
      </c>
      <c r="X15" s="329"/>
      <c r="Y15" s="328">
        <v>927188</v>
      </c>
      <c r="Z15" s="329"/>
      <c r="AA15" s="328">
        <v>3873385</v>
      </c>
      <c r="AB15" s="329"/>
    </row>
    <row r="16" spans="1:28" x14ac:dyDescent="0.2">
      <c r="A16" s="327">
        <v>1953</v>
      </c>
      <c r="B16" s="328">
        <v>965664</v>
      </c>
      <c r="C16" s="329"/>
      <c r="D16" s="328">
        <v>549223</v>
      </c>
      <c r="E16" s="329"/>
      <c r="F16" s="328">
        <v>981751</v>
      </c>
      <c r="G16" s="329"/>
      <c r="H16" s="328">
        <v>2496638</v>
      </c>
      <c r="I16" s="329"/>
      <c r="J16" s="330" t="s">
        <v>207</v>
      </c>
      <c r="K16" s="329"/>
      <c r="L16" s="330" t="s">
        <v>207</v>
      </c>
      <c r="M16" s="330" t="s">
        <v>207</v>
      </c>
      <c r="N16" s="329"/>
      <c r="O16" s="330" t="s">
        <v>207</v>
      </c>
      <c r="P16" s="329"/>
      <c r="Q16" s="328">
        <v>15738</v>
      </c>
      <c r="R16" s="329"/>
      <c r="S16" s="328">
        <v>15738</v>
      </c>
      <c r="T16" s="329"/>
      <c r="U16" s="328">
        <v>2512376</v>
      </c>
      <c r="V16" s="329"/>
      <c r="W16" s="328">
        <v>296928</v>
      </c>
      <c r="X16" s="329"/>
      <c r="Y16" s="328">
        <v>961679</v>
      </c>
      <c r="Z16" s="329"/>
      <c r="AA16" s="328">
        <v>3770982</v>
      </c>
      <c r="AB16" s="329"/>
    </row>
    <row r="17" spans="1:28" x14ac:dyDescent="0.2">
      <c r="A17" s="331">
        <v>1954</v>
      </c>
      <c r="B17" s="332">
        <v>824598</v>
      </c>
      <c r="C17" s="333"/>
      <c r="D17" s="332">
        <v>605430</v>
      </c>
      <c r="E17" s="333"/>
      <c r="F17" s="332">
        <v>1012379</v>
      </c>
      <c r="G17" s="333"/>
      <c r="H17" s="332">
        <v>2442408</v>
      </c>
      <c r="I17" s="333"/>
      <c r="J17" s="334" t="s">
        <v>207</v>
      </c>
      <c r="K17" s="333"/>
      <c r="L17" s="334" t="s">
        <v>207</v>
      </c>
      <c r="M17" s="334" t="s">
        <v>207</v>
      </c>
      <c r="N17" s="333"/>
      <c r="O17" s="334" t="s">
        <v>207</v>
      </c>
      <c r="P17" s="333"/>
      <c r="Q17" s="332">
        <v>15170</v>
      </c>
      <c r="R17" s="333"/>
      <c r="S17" s="332">
        <v>15170</v>
      </c>
      <c r="T17" s="333"/>
      <c r="U17" s="332">
        <v>2457578</v>
      </c>
      <c r="V17" s="333"/>
      <c r="W17" s="332">
        <v>319346</v>
      </c>
      <c r="X17" s="333"/>
      <c r="Y17" s="332">
        <v>955998</v>
      </c>
      <c r="Z17" s="333"/>
      <c r="AA17" s="332">
        <v>3732921</v>
      </c>
      <c r="AB17" s="333"/>
    </row>
    <row r="18" spans="1:28" x14ac:dyDescent="0.2">
      <c r="A18" s="327">
        <v>1955</v>
      </c>
      <c r="B18" s="328">
        <v>800706</v>
      </c>
      <c r="C18" s="329"/>
      <c r="D18" s="328">
        <v>651242</v>
      </c>
      <c r="E18" s="329"/>
      <c r="F18" s="328">
        <v>1094598</v>
      </c>
      <c r="G18" s="329"/>
      <c r="H18" s="328">
        <v>2546546</v>
      </c>
      <c r="I18" s="329"/>
      <c r="J18" s="330" t="s">
        <v>207</v>
      </c>
      <c r="K18" s="329"/>
      <c r="L18" s="330" t="s">
        <v>207</v>
      </c>
      <c r="M18" s="330" t="s">
        <v>207</v>
      </c>
      <c r="N18" s="329"/>
      <c r="O18" s="330" t="s">
        <v>207</v>
      </c>
      <c r="P18" s="329"/>
      <c r="Q18" s="328">
        <v>14706</v>
      </c>
      <c r="R18" s="329"/>
      <c r="S18" s="328">
        <v>14706</v>
      </c>
      <c r="T18" s="329"/>
      <c r="U18" s="328">
        <v>2561252</v>
      </c>
      <c r="V18" s="329"/>
      <c r="W18" s="328">
        <v>349891</v>
      </c>
      <c r="X18" s="329"/>
      <c r="Y18" s="328">
        <v>983997</v>
      </c>
      <c r="Z18" s="329"/>
      <c r="AA18" s="328">
        <v>3895140</v>
      </c>
      <c r="AB18" s="329"/>
    </row>
    <row r="19" spans="1:28" x14ac:dyDescent="0.2">
      <c r="A19" s="327">
        <v>1956</v>
      </c>
      <c r="B19" s="328">
        <v>714627</v>
      </c>
      <c r="C19" s="329"/>
      <c r="D19" s="328">
        <v>741961</v>
      </c>
      <c r="E19" s="329"/>
      <c r="F19" s="328">
        <v>1136248</v>
      </c>
      <c r="G19" s="329"/>
      <c r="H19" s="328">
        <v>2592836</v>
      </c>
      <c r="I19" s="329"/>
      <c r="J19" s="330" t="s">
        <v>207</v>
      </c>
      <c r="K19" s="329"/>
      <c r="L19" s="330" t="s">
        <v>207</v>
      </c>
      <c r="M19" s="330" t="s">
        <v>207</v>
      </c>
      <c r="N19" s="329"/>
      <c r="O19" s="330" t="s">
        <v>207</v>
      </c>
      <c r="P19" s="329"/>
      <c r="Q19" s="328">
        <v>14018</v>
      </c>
      <c r="R19" s="329"/>
      <c r="S19" s="328">
        <v>14018</v>
      </c>
      <c r="T19" s="329"/>
      <c r="U19" s="328">
        <v>2606854</v>
      </c>
      <c r="V19" s="329"/>
      <c r="W19" s="328">
        <v>380177</v>
      </c>
      <c r="X19" s="329"/>
      <c r="Y19" s="328">
        <v>1035828</v>
      </c>
      <c r="Z19" s="329"/>
      <c r="AA19" s="328">
        <v>4022859</v>
      </c>
      <c r="AB19" s="329"/>
    </row>
    <row r="20" spans="1:28" x14ac:dyDescent="0.2">
      <c r="A20" s="331">
        <v>1957</v>
      </c>
      <c r="B20" s="332">
        <v>534873</v>
      </c>
      <c r="C20" s="333"/>
      <c r="D20" s="332">
        <v>803073</v>
      </c>
      <c r="E20" s="333"/>
      <c r="F20" s="332">
        <v>1098015</v>
      </c>
      <c r="G20" s="333"/>
      <c r="H20" s="332">
        <v>2435961</v>
      </c>
      <c r="I20" s="333"/>
      <c r="J20" s="334" t="s">
        <v>207</v>
      </c>
      <c r="K20" s="333"/>
      <c r="L20" s="334" t="s">
        <v>207</v>
      </c>
      <c r="M20" s="334" t="s">
        <v>207</v>
      </c>
      <c r="N20" s="333"/>
      <c r="O20" s="334" t="s">
        <v>207</v>
      </c>
      <c r="P20" s="333"/>
      <c r="Q20" s="332">
        <v>13330</v>
      </c>
      <c r="R20" s="333"/>
      <c r="S20" s="332">
        <v>13330</v>
      </c>
      <c r="T20" s="333"/>
      <c r="U20" s="332">
        <v>2449291</v>
      </c>
      <c r="V20" s="333"/>
      <c r="W20" s="332">
        <v>410679</v>
      </c>
      <c r="X20" s="333"/>
      <c r="Y20" s="332">
        <v>1100817</v>
      </c>
      <c r="Z20" s="333"/>
      <c r="AA20" s="332">
        <v>3960787</v>
      </c>
      <c r="AB20" s="333"/>
    </row>
    <row r="21" spans="1:28" x14ac:dyDescent="0.2">
      <c r="A21" s="327">
        <v>1958</v>
      </c>
      <c r="B21" s="328">
        <v>500532</v>
      </c>
      <c r="C21" s="329"/>
      <c r="D21" s="328">
        <v>902286</v>
      </c>
      <c r="E21" s="329"/>
      <c r="F21" s="328">
        <v>1141298</v>
      </c>
      <c r="G21" s="329"/>
      <c r="H21" s="328">
        <v>2544116</v>
      </c>
      <c r="I21" s="329"/>
      <c r="J21" s="330" t="s">
        <v>207</v>
      </c>
      <c r="K21" s="329"/>
      <c r="L21" s="330" t="s">
        <v>207</v>
      </c>
      <c r="M21" s="330" t="s">
        <v>207</v>
      </c>
      <c r="N21" s="329"/>
      <c r="O21" s="330" t="s">
        <v>207</v>
      </c>
      <c r="P21" s="329"/>
      <c r="Q21" s="328">
        <v>13089</v>
      </c>
      <c r="R21" s="329"/>
      <c r="S21" s="328">
        <v>13089</v>
      </c>
      <c r="T21" s="329"/>
      <c r="U21" s="328">
        <v>2557205</v>
      </c>
      <c r="V21" s="329"/>
      <c r="W21" s="328">
        <v>435256</v>
      </c>
      <c r="X21" s="329"/>
      <c r="Y21" s="328">
        <v>1126695</v>
      </c>
      <c r="Z21" s="329"/>
      <c r="AA21" s="328">
        <v>4119156</v>
      </c>
      <c r="AB21" s="329"/>
    </row>
    <row r="22" spans="1:28" x14ac:dyDescent="0.2">
      <c r="A22" s="327">
        <v>1959</v>
      </c>
      <c r="B22" s="328">
        <v>415164</v>
      </c>
      <c r="C22" s="329"/>
      <c r="D22" s="328">
        <v>1009236</v>
      </c>
      <c r="E22" s="329"/>
      <c r="F22" s="328">
        <v>1212693</v>
      </c>
      <c r="G22" s="329"/>
      <c r="H22" s="328">
        <v>2637092</v>
      </c>
      <c r="I22" s="329"/>
      <c r="J22" s="330" t="s">
        <v>207</v>
      </c>
      <c r="K22" s="329"/>
      <c r="L22" s="330" t="s">
        <v>207</v>
      </c>
      <c r="M22" s="330" t="s">
        <v>207</v>
      </c>
      <c r="N22" s="329"/>
      <c r="O22" s="330" t="s">
        <v>207</v>
      </c>
      <c r="P22" s="329"/>
      <c r="Q22" s="328">
        <v>12298</v>
      </c>
      <c r="R22" s="329"/>
      <c r="S22" s="328">
        <v>12298</v>
      </c>
      <c r="T22" s="329"/>
      <c r="U22" s="328">
        <v>2649390</v>
      </c>
      <c r="V22" s="329"/>
      <c r="W22" s="328">
        <v>487860</v>
      </c>
      <c r="X22" s="329"/>
      <c r="Y22" s="328">
        <v>1234936</v>
      </c>
      <c r="Z22" s="329"/>
      <c r="AA22" s="328">
        <v>4372186</v>
      </c>
      <c r="AB22" s="329"/>
    </row>
    <row r="23" spans="1:28" x14ac:dyDescent="0.2">
      <c r="A23" s="331">
        <v>1960</v>
      </c>
      <c r="B23" s="332">
        <v>406723</v>
      </c>
      <c r="C23" s="333"/>
      <c r="D23" s="332">
        <v>1055930</v>
      </c>
      <c r="E23" s="333"/>
      <c r="F23" s="332">
        <v>1248045</v>
      </c>
      <c r="G23" s="333"/>
      <c r="H23" s="332">
        <v>2710697</v>
      </c>
      <c r="I23" s="333"/>
      <c r="J23" s="334" t="s">
        <v>207</v>
      </c>
      <c r="K23" s="333"/>
      <c r="L23" s="334" t="s">
        <v>207</v>
      </c>
      <c r="M23" s="334" t="s">
        <v>207</v>
      </c>
      <c r="N23" s="333"/>
      <c r="O23" s="334" t="s">
        <v>207</v>
      </c>
      <c r="P23" s="333"/>
      <c r="Q23" s="332">
        <v>11868</v>
      </c>
      <c r="R23" s="333"/>
      <c r="S23" s="332">
        <v>11868</v>
      </c>
      <c r="T23" s="333"/>
      <c r="U23" s="332">
        <v>2722565</v>
      </c>
      <c r="V23" s="333"/>
      <c r="W23" s="332">
        <v>542999</v>
      </c>
      <c r="X23" s="333"/>
      <c r="Y23" s="332">
        <v>1343837</v>
      </c>
      <c r="Z23" s="333"/>
      <c r="AA23" s="332">
        <v>4609400</v>
      </c>
      <c r="AB23" s="333"/>
    </row>
    <row r="24" spans="1:28" x14ac:dyDescent="0.2">
      <c r="A24" s="327">
        <v>1961</v>
      </c>
      <c r="B24" s="328">
        <v>370815</v>
      </c>
      <c r="C24" s="329"/>
      <c r="D24" s="328">
        <v>1114539</v>
      </c>
      <c r="E24" s="329"/>
      <c r="F24" s="328">
        <v>1268486</v>
      </c>
      <c r="G24" s="329"/>
      <c r="H24" s="328">
        <v>2753840</v>
      </c>
      <c r="I24" s="329"/>
      <c r="J24" s="330" t="s">
        <v>207</v>
      </c>
      <c r="K24" s="329"/>
      <c r="L24" s="330" t="s">
        <v>207</v>
      </c>
      <c r="M24" s="330" t="s">
        <v>207</v>
      </c>
      <c r="N24" s="329"/>
      <c r="O24" s="330" t="s">
        <v>207</v>
      </c>
      <c r="P24" s="329"/>
      <c r="Q24" s="328">
        <v>11146</v>
      </c>
      <c r="R24" s="329"/>
      <c r="S24" s="328">
        <v>11146</v>
      </c>
      <c r="T24" s="329"/>
      <c r="U24" s="328">
        <v>2764986</v>
      </c>
      <c r="V24" s="329"/>
      <c r="W24" s="328">
        <v>572042</v>
      </c>
      <c r="X24" s="329"/>
      <c r="Y24" s="328">
        <v>1390635</v>
      </c>
      <c r="Z24" s="329"/>
      <c r="AA24" s="328">
        <v>4727663</v>
      </c>
      <c r="AB24" s="329"/>
    </row>
    <row r="25" spans="1:28" x14ac:dyDescent="0.2">
      <c r="A25" s="327">
        <v>1962</v>
      </c>
      <c r="B25" s="328">
        <v>361908</v>
      </c>
      <c r="C25" s="329"/>
      <c r="D25" s="328">
        <v>1248901</v>
      </c>
      <c r="E25" s="329"/>
      <c r="F25" s="328">
        <v>1302434</v>
      </c>
      <c r="G25" s="329"/>
      <c r="H25" s="328">
        <v>2913243</v>
      </c>
      <c r="I25" s="329"/>
      <c r="J25" s="330" t="s">
        <v>207</v>
      </c>
      <c r="K25" s="329"/>
      <c r="L25" s="330" t="s">
        <v>207</v>
      </c>
      <c r="M25" s="330" t="s">
        <v>207</v>
      </c>
      <c r="N25" s="329"/>
      <c r="O25" s="330" t="s">
        <v>207</v>
      </c>
      <c r="P25" s="329"/>
      <c r="Q25" s="328">
        <v>10630</v>
      </c>
      <c r="R25" s="329"/>
      <c r="S25" s="328">
        <v>10630</v>
      </c>
      <c r="T25" s="329"/>
      <c r="U25" s="328">
        <v>2923873</v>
      </c>
      <c r="V25" s="329"/>
      <c r="W25" s="328">
        <v>620863</v>
      </c>
      <c r="X25" s="329"/>
      <c r="Y25" s="328">
        <v>1491650</v>
      </c>
      <c r="Z25" s="329"/>
      <c r="AA25" s="328">
        <v>5036386</v>
      </c>
      <c r="AB25" s="329"/>
    </row>
    <row r="26" spans="1:28" x14ac:dyDescent="0.2">
      <c r="A26" s="331">
        <v>1963</v>
      </c>
      <c r="B26" s="332">
        <v>317492</v>
      </c>
      <c r="C26" s="333"/>
      <c r="D26" s="332">
        <v>1307084</v>
      </c>
      <c r="E26" s="333"/>
      <c r="F26" s="332">
        <v>1286438</v>
      </c>
      <c r="G26" s="333"/>
      <c r="H26" s="332">
        <v>2911015</v>
      </c>
      <c r="I26" s="333"/>
      <c r="J26" s="334" t="s">
        <v>207</v>
      </c>
      <c r="K26" s="333"/>
      <c r="L26" s="334" t="s">
        <v>207</v>
      </c>
      <c r="M26" s="334" t="s">
        <v>207</v>
      </c>
      <c r="N26" s="333"/>
      <c r="O26" s="334" t="s">
        <v>207</v>
      </c>
      <c r="P26" s="333"/>
      <c r="Q26" s="332">
        <v>10165</v>
      </c>
      <c r="R26" s="333"/>
      <c r="S26" s="332">
        <v>10165</v>
      </c>
      <c r="T26" s="333"/>
      <c r="U26" s="332">
        <v>2921180</v>
      </c>
      <c r="V26" s="333"/>
      <c r="W26" s="332">
        <v>687563</v>
      </c>
      <c r="X26" s="333"/>
      <c r="Y26" s="332">
        <v>1641903</v>
      </c>
      <c r="Z26" s="333"/>
      <c r="AA26" s="332">
        <v>5250646</v>
      </c>
      <c r="AB26" s="333"/>
    </row>
    <row r="27" spans="1:28" x14ac:dyDescent="0.2">
      <c r="A27" s="327">
        <v>1964</v>
      </c>
      <c r="B27" s="328">
        <v>274245</v>
      </c>
      <c r="C27" s="329"/>
      <c r="D27" s="328">
        <v>1418708</v>
      </c>
      <c r="E27" s="329"/>
      <c r="F27" s="328">
        <v>1274790</v>
      </c>
      <c r="G27" s="329"/>
      <c r="H27" s="328">
        <v>2967744</v>
      </c>
      <c r="I27" s="329"/>
      <c r="J27" s="330" t="s">
        <v>207</v>
      </c>
      <c r="K27" s="329"/>
      <c r="L27" s="330" t="s">
        <v>207</v>
      </c>
      <c r="M27" s="330" t="s">
        <v>207</v>
      </c>
      <c r="N27" s="329"/>
      <c r="O27" s="330" t="s">
        <v>207</v>
      </c>
      <c r="P27" s="329"/>
      <c r="Q27" s="328">
        <v>9460</v>
      </c>
      <c r="R27" s="329"/>
      <c r="S27" s="328">
        <v>9460</v>
      </c>
      <c r="T27" s="329"/>
      <c r="U27" s="328">
        <v>2977204</v>
      </c>
      <c r="V27" s="329"/>
      <c r="W27" s="328">
        <v>737790</v>
      </c>
      <c r="X27" s="329"/>
      <c r="Y27" s="328">
        <v>1750999</v>
      </c>
      <c r="Z27" s="329"/>
      <c r="AA27" s="328">
        <v>5465993</v>
      </c>
      <c r="AB27" s="329"/>
    </row>
    <row r="28" spans="1:28" x14ac:dyDescent="0.2">
      <c r="A28" s="327">
        <v>1965</v>
      </c>
      <c r="B28" s="328">
        <v>265285</v>
      </c>
      <c r="C28" s="329"/>
      <c r="D28" s="328">
        <v>1489845</v>
      </c>
      <c r="E28" s="329"/>
      <c r="F28" s="328">
        <v>1412905</v>
      </c>
      <c r="G28" s="329"/>
      <c r="H28" s="328">
        <v>3168035</v>
      </c>
      <c r="I28" s="329"/>
      <c r="J28" s="330" t="s">
        <v>207</v>
      </c>
      <c r="K28" s="329"/>
      <c r="L28" s="330" t="s">
        <v>207</v>
      </c>
      <c r="M28" s="330" t="s">
        <v>207</v>
      </c>
      <c r="N28" s="329"/>
      <c r="O28" s="330" t="s">
        <v>207</v>
      </c>
      <c r="P28" s="329"/>
      <c r="Q28" s="328">
        <v>8858</v>
      </c>
      <c r="R28" s="329"/>
      <c r="S28" s="328">
        <v>8858</v>
      </c>
      <c r="T28" s="329"/>
      <c r="U28" s="328">
        <v>3176893</v>
      </c>
      <c r="V28" s="329"/>
      <c r="W28" s="328">
        <v>788603</v>
      </c>
      <c r="X28" s="329"/>
      <c r="Y28" s="328">
        <v>1879927</v>
      </c>
      <c r="Z28" s="329"/>
      <c r="AA28" s="328">
        <v>5845423</v>
      </c>
      <c r="AB28" s="329"/>
    </row>
    <row r="29" spans="1:28" x14ac:dyDescent="0.2">
      <c r="A29" s="331">
        <v>1966</v>
      </c>
      <c r="B29" s="332">
        <v>263123</v>
      </c>
      <c r="C29" s="333"/>
      <c r="D29" s="332">
        <v>1676290</v>
      </c>
      <c r="E29" s="333"/>
      <c r="F29" s="332">
        <v>1460914</v>
      </c>
      <c r="G29" s="333"/>
      <c r="H29" s="332">
        <v>3400327</v>
      </c>
      <c r="I29" s="333"/>
      <c r="J29" s="334" t="s">
        <v>207</v>
      </c>
      <c r="K29" s="333"/>
      <c r="L29" s="334" t="s">
        <v>207</v>
      </c>
      <c r="M29" s="334" t="s">
        <v>207</v>
      </c>
      <c r="N29" s="333"/>
      <c r="O29" s="334" t="s">
        <v>207</v>
      </c>
      <c r="P29" s="333"/>
      <c r="Q29" s="332">
        <v>8617</v>
      </c>
      <c r="R29" s="333"/>
      <c r="S29" s="332">
        <v>8617</v>
      </c>
      <c r="T29" s="333"/>
      <c r="U29" s="332">
        <v>3408944</v>
      </c>
      <c r="V29" s="333"/>
      <c r="W29" s="332">
        <v>859233</v>
      </c>
      <c r="X29" s="333"/>
      <c r="Y29" s="332">
        <v>2055870</v>
      </c>
      <c r="Z29" s="333"/>
      <c r="AA29" s="332">
        <v>6324047</v>
      </c>
      <c r="AB29" s="333"/>
    </row>
    <row r="30" spans="1:28" x14ac:dyDescent="0.2">
      <c r="A30" s="327">
        <v>1967</v>
      </c>
      <c r="B30" s="328">
        <v>225425</v>
      </c>
      <c r="C30" s="329"/>
      <c r="D30" s="328">
        <v>2021657</v>
      </c>
      <c r="E30" s="329"/>
      <c r="F30" s="328">
        <v>1512286</v>
      </c>
      <c r="G30" s="329"/>
      <c r="H30" s="328">
        <v>3759368</v>
      </c>
      <c r="I30" s="329"/>
      <c r="J30" s="330" t="s">
        <v>207</v>
      </c>
      <c r="K30" s="329"/>
      <c r="L30" s="330" t="s">
        <v>207</v>
      </c>
      <c r="M30" s="330" t="s">
        <v>207</v>
      </c>
      <c r="N30" s="329"/>
      <c r="O30" s="330" t="s">
        <v>207</v>
      </c>
      <c r="P30" s="329"/>
      <c r="Q30" s="328">
        <v>8325</v>
      </c>
      <c r="R30" s="329"/>
      <c r="S30" s="328">
        <v>8325</v>
      </c>
      <c r="T30" s="329"/>
      <c r="U30" s="328">
        <v>3767693</v>
      </c>
      <c r="V30" s="329"/>
      <c r="W30" s="328">
        <v>925178</v>
      </c>
      <c r="X30" s="329"/>
      <c r="Y30" s="328">
        <v>2206334</v>
      </c>
      <c r="Z30" s="329"/>
      <c r="AA30" s="328">
        <v>6899205</v>
      </c>
      <c r="AB30" s="329"/>
    </row>
    <row r="31" spans="1:28" x14ac:dyDescent="0.2">
      <c r="A31" s="327">
        <v>1968</v>
      </c>
      <c r="B31" s="328">
        <v>207688</v>
      </c>
      <c r="C31" s="329"/>
      <c r="D31" s="328">
        <v>2140084</v>
      </c>
      <c r="E31" s="329"/>
      <c r="F31" s="328">
        <v>1543552</v>
      </c>
      <c r="G31" s="329"/>
      <c r="H31" s="328">
        <v>3891324</v>
      </c>
      <c r="I31" s="329"/>
      <c r="J31" s="330" t="s">
        <v>207</v>
      </c>
      <c r="K31" s="329"/>
      <c r="L31" s="330" t="s">
        <v>207</v>
      </c>
      <c r="M31" s="330" t="s">
        <v>207</v>
      </c>
      <c r="N31" s="329"/>
      <c r="O31" s="330" t="s">
        <v>207</v>
      </c>
      <c r="P31" s="329"/>
      <c r="Q31" s="328">
        <v>8136</v>
      </c>
      <c r="R31" s="329"/>
      <c r="S31" s="328">
        <v>8136</v>
      </c>
      <c r="T31" s="329"/>
      <c r="U31" s="328">
        <v>3899460</v>
      </c>
      <c r="V31" s="329"/>
      <c r="W31" s="328">
        <v>1013959</v>
      </c>
      <c r="X31" s="329"/>
      <c r="Y31" s="328">
        <v>2415612</v>
      </c>
      <c r="Z31" s="329"/>
      <c r="AA31" s="328">
        <v>7329032</v>
      </c>
      <c r="AB31" s="329"/>
    </row>
    <row r="32" spans="1:28" x14ac:dyDescent="0.2">
      <c r="A32" s="331">
        <v>1969</v>
      </c>
      <c r="B32" s="332">
        <v>194941</v>
      </c>
      <c r="C32" s="333"/>
      <c r="D32" s="332">
        <v>2323055</v>
      </c>
      <c r="E32" s="333"/>
      <c r="F32" s="332">
        <v>1559422</v>
      </c>
      <c r="G32" s="333"/>
      <c r="H32" s="332">
        <v>4077419</v>
      </c>
      <c r="I32" s="333"/>
      <c r="J32" s="334" t="s">
        <v>207</v>
      </c>
      <c r="K32" s="333"/>
      <c r="L32" s="334" t="s">
        <v>207</v>
      </c>
      <c r="M32" s="334" t="s">
        <v>207</v>
      </c>
      <c r="N32" s="333"/>
      <c r="O32" s="334" t="s">
        <v>207</v>
      </c>
      <c r="P32" s="333"/>
      <c r="Q32" s="332">
        <v>7860</v>
      </c>
      <c r="R32" s="333"/>
      <c r="S32" s="332">
        <v>7860</v>
      </c>
      <c r="T32" s="333"/>
      <c r="U32" s="332">
        <v>4085279</v>
      </c>
      <c r="V32" s="333"/>
      <c r="W32" s="332">
        <v>1107733</v>
      </c>
      <c r="X32" s="333"/>
      <c r="Y32" s="332">
        <v>2640207</v>
      </c>
      <c r="Z32" s="333"/>
      <c r="AA32" s="332">
        <v>7833219</v>
      </c>
      <c r="AB32" s="333"/>
    </row>
    <row r="33" spans="1:28" x14ac:dyDescent="0.2">
      <c r="A33" s="327">
        <v>1970</v>
      </c>
      <c r="B33" s="328">
        <v>164513</v>
      </c>
      <c r="C33" s="329"/>
      <c r="D33" s="328">
        <v>2472864</v>
      </c>
      <c r="E33" s="329"/>
      <c r="F33" s="328">
        <v>1591756</v>
      </c>
      <c r="G33" s="329"/>
      <c r="H33" s="328">
        <v>4229132</v>
      </c>
      <c r="I33" s="329"/>
      <c r="J33" s="330" t="s">
        <v>207</v>
      </c>
      <c r="K33" s="329"/>
      <c r="L33" s="330" t="s">
        <v>207</v>
      </c>
      <c r="M33" s="330" t="s">
        <v>207</v>
      </c>
      <c r="N33" s="329"/>
      <c r="O33" s="330" t="s">
        <v>207</v>
      </c>
      <c r="P33" s="329"/>
      <c r="Q33" s="328">
        <v>7534</v>
      </c>
      <c r="R33" s="329"/>
      <c r="S33" s="328">
        <v>7534</v>
      </c>
      <c r="T33" s="329"/>
      <c r="U33" s="328">
        <v>4236666</v>
      </c>
      <c r="V33" s="329"/>
      <c r="W33" s="328">
        <v>1201163</v>
      </c>
      <c r="X33" s="329"/>
      <c r="Y33" s="328">
        <v>2908466</v>
      </c>
      <c r="Z33" s="329"/>
      <c r="AA33" s="328">
        <v>8346295</v>
      </c>
      <c r="AB33" s="329"/>
    </row>
    <row r="34" spans="1:28" x14ac:dyDescent="0.2">
      <c r="A34" s="327">
        <v>1971</v>
      </c>
      <c r="B34" s="328">
        <v>179005</v>
      </c>
      <c r="C34" s="329"/>
      <c r="D34" s="328">
        <v>2586755</v>
      </c>
      <c r="E34" s="329"/>
      <c r="F34" s="328">
        <v>1550802</v>
      </c>
      <c r="G34" s="329"/>
      <c r="H34" s="328">
        <v>4316563</v>
      </c>
      <c r="I34" s="329"/>
      <c r="J34" s="330" t="s">
        <v>207</v>
      </c>
      <c r="K34" s="329"/>
      <c r="L34" s="330" t="s">
        <v>207</v>
      </c>
      <c r="M34" s="330" t="s">
        <v>207</v>
      </c>
      <c r="N34" s="329"/>
      <c r="O34" s="330" t="s">
        <v>207</v>
      </c>
      <c r="P34" s="329"/>
      <c r="Q34" s="328">
        <v>7190</v>
      </c>
      <c r="R34" s="329"/>
      <c r="S34" s="328">
        <v>7190</v>
      </c>
      <c r="T34" s="329"/>
      <c r="U34" s="328">
        <v>4323753</v>
      </c>
      <c r="V34" s="329"/>
      <c r="W34" s="328">
        <v>1288009</v>
      </c>
      <c r="X34" s="329"/>
      <c r="Y34" s="328">
        <v>3109191</v>
      </c>
      <c r="Z34" s="329"/>
      <c r="AA34" s="328">
        <v>8720954</v>
      </c>
      <c r="AB34" s="329"/>
    </row>
    <row r="35" spans="1:28" x14ac:dyDescent="0.2">
      <c r="A35" s="331">
        <v>1972</v>
      </c>
      <c r="B35" s="332">
        <v>153479</v>
      </c>
      <c r="C35" s="333"/>
      <c r="D35" s="332">
        <v>2678398</v>
      </c>
      <c r="E35" s="333"/>
      <c r="F35" s="332">
        <v>1572895</v>
      </c>
      <c r="G35" s="333"/>
      <c r="H35" s="332">
        <v>4404771</v>
      </c>
      <c r="I35" s="333"/>
      <c r="J35" s="334" t="s">
        <v>207</v>
      </c>
      <c r="K35" s="333"/>
      <c r="L35" s="334" t="s">
        <v>207</v>
      </c>
      <c r="M35" s="334" t="s">
        <v>207</v>
      </c>
      <c r="N35" s="333"/>
      <c r="O35" s="334" t="s">
        <v>207</v>
      </c>
      <c r="P35" s="333"/>
      <c r="Q35" s="332">
        <v>7190</v>
      </c>
      <c r="R35" s="333"/>
      <c r="S35" s="332">
        <v>7190</v>
      </c>
      <c r="T35" s="333"/>
      <c r="U35" s="332">
        <v>4411961</v>
      </c>
      <c r="V35" s="333"/>
      <c r="W35" s="332">
        <v>1407566</v>
      </c>
      <c r="X35" s="333"/>
      <c r="Y35" s="332">
        <v>3363889</v>
      </c>
      <c r="Z35" s="333"/>
      <c r="AA35" s="332">
        <v>9183416</v>
      </c>
      <c r="AB35" s="333"/>
    </row>
    <row r="36" spans="1:28" x14ac:dyDescent="0.2">
      <c r="A36" s="327">
        <v>1973</v>
      </c>
      <c r="B36" s="328">
        <v>159902</v>
      </c>
      <c r="C36" s="329"/>
      <c r="D36" s="328">
        <v>2648978</v>
      </c>
      <c r="E36" s="329"/>
      <c r="F36" s="328">
        <v>1607206</v>
      </c>
      <c r="G36" s="329"/>
      <c r="H36" s="328">
        <v>4416085</v>
      </c>
      <c r="I36" s="329"/>
      <c r="J36" s="330" t="s">
        <v>207</v>
      </c>
      <c r="K36" s="329"/>
      <c r="L36" s="330" t="s">
        <v>207</v>
      </c>
      <c r="M36" s="330" t="s">
        <v>207</v>
      </c>
      <c r="N36" s="329"/>
      <c r="O36" s="330" t="s">
        <v>207</v>
      </c>
      <c r="P36" s="329"/>
      <c r="Q36" s="328">
        <v>6708</v>
      </c>
      <c r="R36" s="329"/>
      <c r="S36" s="328">
        <v>6708</v>
      </c>
      <c r="T36" s="329"/>
      <c r="U36" s="328">
        <v>4422793</v>
      </c>
      <c r="V36" s="329"/>
      <c r="W36" s="328">
        <v>1516653</v>
      </c>
      <c r="X36" s="329"/>
      <c r="Y36" s="328">
        <v>3603511</v>
      </c>
      <c r="Z36" s="329"/>
      <c r="AA36" s="328">
        <v>9542957</v>
      </c>
      <c r="AB36" s="329"/>
    </row>
    <row r="37" spans="1:28" x14ac:dyDescent="0.2">
      <c r="A37" s="327">
        <v>1974</v>
      </c>
      <c r="B37" s="328">
        <v>174517</v>
      </c>
      <c r="C37" s="329"/>
      <c r="D37" s="328">
        <v>2616952</v>
      </c>
      <c r="E37" s="329"/>
      <c r="F37" s="328">
        <v>1460597</v>
      </c>
      <c r="G37" s="329"/>
      <c r="H37" s="328">
        <v>4252066</v>
      </c>
      <c r="I37" s="329"/>
      <c r="J37" s="330" t="s">
        <v>207</v>
      </c>
      <c r="K37" s="329"/>
      <c r="L37" s="330" t="s">
        <v>207</v>
      </c>
      <c r="M37" s="330" t="s">
        <v>207</v>
      </c>
      <c r="N37" s="329"/>
      <c r="O37" s="330" t="s">
        <v>207</v>
      </c>
      <c r="P37" s="329"/>
      <c r="Q37" s="328">
        <v>7018</v>
      </c>
      <c r="R37" s="329"/>
      <c r="S37" s="328">
        <v>7018</v>
      </c>
      <c r="T37" s="329"/>
      <c r="U37" s="328">
        <v>4259084</v>
      </c>
      <c r="V37" s="329"/>
      <c r="W37" s="328">
        <v>1501334</v>
      </c>
      <c r="X37" s="329"/>
      <c r="Y37" s="328">
        <v>3632905</v>
      </c>
      <c r="Z37" s="329"/>
      <c r="AA37" s="328">
        <v>9393323</v>
      </c>
      <c r="AB37" s="329"/>
    </row>
    <row r="38" spans="1:28" x14ac:dyDescent="0.2">
      <c r="A38" s="331">
        <v>1975</v>
      </c>
      <c r="B38" s="332">
        <v>146633</v>
      </c>
      <c r="C38" s="333"/>
      <c r="D38" s="332">
        <v>2558459</v>
      </c>
      <c r="E38" s="333"/>
      <c r="F38" s="332">
        <v>1346029</v>
      </c>
      <c r="G38" s="333"/>
      <c r="H38" s="332">
        <v>4051121</v>
      </c>
      <c r="I38" s="333"/>
      <c r="J38" s="334" t="s">
        <v>207</v>
      </c>
      <c r="K38" s="333"/>
      <c r="L38" s="334" t="s">
        <v>207</v>
      </c>
      <c r="M38" s="334" t="s">
        <v>207</v>
      </c>
      <c r="N38" s="333"/>
      <c r="O38" s="334" t="s">
        <v>207</v>
      </c>
      <c r="P38" s="333"/>
      <c r="Q38" s="332">
        <v>8067</v>
      </c>
      <c r="R38" s="333"/>
      <c r="S38" s="332">
        <v>8067</v>
      </c>
      <c r="T38" s="333"/>
      <c r="U38" s="332">
        <v>4059188</v>
      </c>
      <c r="V38" s="333"/>
      <c r="W38" s="332">
        <v>1597826</v>
      </c>
      <c r="X38" s="333"/>
      <c r="Y38" s="332">
        <v>3835477</v>
      </c>
      <c r="Z38" s="333"/>
      <c r="AA38" s="332">
        <v>9492492</v>
      </c>
      <c r="AB38" s="333"/>
    </row>
    <row r="39" spans="1:28" x14ac:dyDescent="0.2">
      <c r="A39" s="327">
        <v>1976</v>
      </c>
      <c r="B39" s="328">
        <v>144168</v>
      </c>
      <c r="C39" s="329"/>
      <c r="D39" s="328">
        <v>2718427</v>
      </c>
      <c r="E39" s="329"/>
      <c r="F39" s="328">
        <v>1499775</v>
      </c>
      <c r="G39" s="329"/>
      <c r="H39" s="328">
        <v>4362370</v>
      </c>
      <c r="I39" s="329"/>
      <c r="J39" s="330" t="s">
        <v>207</v>
      </c>
      <c r="K39" s="329"/>
      <c r="L39" s="330" t="s">
        <v>207</v>
      </c>
      <c r="M39" s="330" t="s">
        <v>207</v>
      </c>
      <c r="N39" s="329"/>
      <c r="O39" s="330" t="s">
        <v>207</v>
      </c>
      <c r="P39" s="329"/>
      <c r="Q39" s="328">
        <v>9099</v>
      </c>
      <c r="R39" s="329"/>
      <c r="S39" s="328">
        <v>9099</v>
      </c>
      <c r="T39" s="329"/>
      <c r="U39" s="328">
        <v>4371469</v>
      </c>
      <c r="V39" s="329"/>
      <c r="W39" s="328">
        <v>1677943</v>
      </c>
      <c r="X39" s="329"/>
      <c r="Y39" s="328">
        <v>4013922</v>
      </c>
      <c r="Z39" s="329"/>
      <c r="AA39" s="328">
        <v>10063334</v>
      </c>
      <c r="AB39" s="329"/>
    </row>
    <row r="40" spans="1:28" x14ac:dyDescent="0.2">
      <c r="A40" s="327">
        <v>1977</v>
      </c>
      <c r="B40" s="328">
        <v>147756</v>
      </c>
      <c r="C40" s="329"/>
      <c r="D40" s="328">
        <v>2548308</v>
      </c>
      <c r="E40" s="329"/>
      <c r="F40" s="328">
        <v>1551802</v>
      </c>
      <c r="G40" s="329"/>
      <c r="H40" s="328">
        <v>4247866</v>
      </c>
      <c r="I40" s="329"/>
      <c r="J40" s="330" t="s">
        <v>207</v>
      </c>
      <c r="K40" s="329"/>
      <c r="L40" s="330" t="s">
        <v>207</v>
      </c>
      <c r="M40" s="330" t="s">
        <v>207</v>
      </c>
      <c r="N40" s="329"/>
      <c r="O40" s="330" t="s">
        <v>207</v>
      </c>
      <c r="P40" s="329"/>
      <c r="Q40" s="328">
        <v>10286</v>
      </c>
      <c r="R40" s="329"/>
      <c r="S40" s="328">
        <v>10286</v>
      </c>
      <c r="T40" s="329"/>
      <c r="U40" s="328">
        <v>4258152</v>
      </c>
      <c r="V40" s="329"/>
      <c r="W40" s="328">
        <v>1753866</v>
      </c>
      <c r="X40" s="329"/>
      <c r="Y40" s="328">
        <v>4195580</v>
      </c>
      <c r="Z40" s="329"/>
      <c r="AA40" s="328">
        <v>10207599</v>
      </c>
      <c r="AB40" s="329"/>
    </row>
    <row r="41" spans="1:28" x14ac:dyDescent="0.2">
      <c r="A41" s="331">
        <v>1978</v>
      </c>
      <c r="B41" s="332">
        <v>164529</v>
      </c>
      <c r="C41" s="333"/>
      <c r="D41" s="332">
        <v>2642724</v>
      </c>
      <c r="E41" s="333"/>
      <c r="F41" s="332">
        <v>1489854</v>
      </c>
      <c r="G41" s="333"/>
      <c r="H41" s="332">
        <v>4297107</v>
      </c>
      <c r="I41" s="333"/>
      <c r="J41" s="334" t="s">
        <v>207</v>
      </c>
      <c r="K41" s="333"/>
      <c r="L41" s="334" t="s">
        <v>207</v>
      </c>
      <c r="M41" s="334" t="s">
        <v>207</v>
      </c>
      <c r="N41" s="333"/>
      <c r="O41" s="334" t="s">
        <v>207</v>
      </c>
      <c r="P41" s="333"/>
      <c r="Q41" s="332">
        <v>11834</v>
      </c>
      <c r="R41" s="333"/>
      <c r="S41" s="332">
        <v>11834</v>
      </c>
      <c r="T41" s="333"/>
      <c r="U41" s="332">
        <v>4308941</v>
      </c>
      <c r="V41" s="333"/>
      <c r="W41" s="332">
        <v>1813270</v>
      </c>
      <c r="X41" s="333"/>
      <c r="Y41" s="332">
        <v>4389669</v>
      </c>
      <c r="Z41" s="333"/>
      <c r="AA41" s="332">
        <v>10511880</v>
      </c>
      <c r="AB41" s="333"/>
    </row>
    <row r="42" spans="1:28" x14ac:dyDescent="0.2">
      <c r="A42" s="327">
        <v>1979</v>
      </c>
      <c r="B42" s="328">
        <v>149253</v>
      </c>
      <c r="C42" s="329"/>
      <c r="D42" s="328">
        <v>2836108</v>
      </c>
      <c r="E42" s="329"/>
      <c r="F42" s="328">
        <v>1366671</v>
      </c>
      <c r="G42" s="329"/>
      <c r="H42" s="328">
        <v>4352032</v>
      </c>
      <c r="I42" s="329"/>
      <c r="J42" s="330" t="s">
        <v>207</v>
      </c>
      <c r="K42" s="329"/>
      <c r="L42" s="330" t="s">
        <v>207</v>
      </c>
      <c r="M42" s="330" t="s">
        <v>207</v>
      </c>
      <c r="N42" s="329"/>
      <c r="O42" s="330" t="s">
        <v>207</v>
      </c>
      <c r="P42" s="329"/>
      <c r="Q42" s="328">
        <v>13812</v>
      </c>
      <c r="R42" s="329"/>
      <c r="S42" s="328">
        <v>13812</v>
      </c>
      <c r="T42" s="329"/>
      <c r="U42" s="328">
        <v>4365844</v>
      </c>
      <c r="V42" s="329"/>
      <c r="W42" s="328">
        <v>1854121</v>
      </c>
      <c r="X42" s="329"/>
      <c r="Y42" s="328">
        <v>4428059</v>
      </c>
      <c r="Z42" s="329"/>
      <c r="AA42" s="328">
        <v>10648024</v>
      </c>
      <c r="AB42" s="329"/>
    </row>
    <row r="43" spans="1:28" x14ac:dyDescent="0.2">
      <c r="A43" s="327">
        <v>1980</v>
      </c>
      <c r="B43" s="328">
        <v>114903</v>
      </c>
      <c r="C43" s="329"/>
      <c r="D43" s="328">
        <v>2650868</v>
      </c>
      <c r="E43" s="329"/>
      <c r="F43" s="328">
        <v>1318213</v>
      </c>
      <c r="G43" s="329"/>
      <c r="H43" s="328">
        <v>4083984</v>
      </c>
      <c r="I43" s="329"/>
      <c r="J43" s="330" t="s">
        <v>207</v>
      </c>
      <c r="K43" s="329"/>
      <c r="L43" s="330" t="s">
        <v>207</v>
      </c>
      <c r="M43" s="330" t="s">
        <v>207</v>
      </c>
      <c r="N43" s="329"/>
      <c r="O43" s="330" t="s">
        <v>207</v>
      </c>
      <c r="P43" s="329"/>
      <c r="Q43" s="328">
        <v>21000</v>
      </c>
      <c r="R43" s="329"/>
      <c r="S43" s="328">
        <v>21000</v>
      </c>
      <c r="T43" s="329"/>
      <c r="U43" s="328">
        <v>4104984</v>
      </c>
      <c r="V43" s="329"/>
      <c r="W43" s="328">
        <v>1906089</v>
      </c>
      <c r="X43" s="329"/>
      <c r="Y43" s="328">
        <v>4567185</v>
      </c>
      <c r="Z43" s="329"/>
      <c r="AA43" s="328">
        <v>10578258</v>
      </c>
      <c r="AB43" s="329"/>
    </row>
    <row r="44" spans="1:28" x14ac:dyDescent="0.2">
      <c r="A44" s="331">
        <v>1981</v>
      </c>
      <c r="B44" s="332">
        <v>136759</v>
      </c>
      <c r="C44" s="333"/>
      <c r="D44" s="332">
        <v>2557340</v>
      </c>
      <c r="E44" s="333"/>
      <c r="F44" s="332">
        <v>1121876</v>
      </c>
      <c r="G44" s="333"/>
      <c r="H44" s="332">
        <v>3815975</v>
      </c>
      <c r="I44" s="333"/>
      <c r="J44" s="334" t="s">
        <v>207</v>
      </c>
      <c r="K44" s="333"/>
      <c r="L44" s="334" t="s">
        <v>207</v>
      </c>
      <c r="M44" s="334" t="s">
        <v>207</v>
      </c>
      <c r="N44" s="333"/>
      <c r="O44" s="334" t="s">
        <v>207</v>
      </c>
      <c r="P44" s="333"/>
      <c r="Q44" s="332">
        <v>21050</v>
      </c>
      <c r="R44" s="333"/>
      <c r="S44" s="332">
        <v>21050</v>
      </c>
      <c r="T44" s="333"/>
      <c r="U44" s="332">
        <v>3837025</v>
      </c>
      <c r="V44" s="333"/>
      <c r="W44" s="332">
        <v>2033239</v>
      </c>
      <c r="X44" s="333"/>
      <c r="Y44" s="332">
        <v>4745627</v>
      </c>
      <c r="Z44" s="333"/>
      <c r="AA44" s="332">
        <v>10615891</v>
      </c>
      <c r="AB44" s="333"/>
    </row>
    <row r="45" spans="1:28" x14ac:dyDescent="0.2">
      <c r="A45" s="327">
        <v>1982</v>
      </c>
      <c r="B45" s="328">
        <v>155216</v>
      </c>
      <c r="C45" s="329"/>
      <c r="D45" s="328">
        <v>2649510</v>
      </c>
      <c r="E45" s="329"/>
      <c r="F45" s="328">
        <v>1037157</v>
      </c>
      <c r="G45" s="329"/>
      <c r="H45" s="328">
        <v>3841883</v>
      </c>
      <c r="I45" s="329"/>
      <c r="J45" s="330" t="s">
        <v>207</v>
      </c>
      <c r="K45" s="329"/>
      <c r="L45" s="330" t="s">
        <v>207</v>
      </c>
      <c r="M45" s="330" t="s">
        <v>207</v>
      </c>
      <c r="N45" s="329"/>
      <c r="O45" s="330" t="s">
        <v>207</v>
      </c>
      <c r="P45" s="329"/>
      <c r="Q45" s="328">
        <v>22130</v>
      </c>
      <c r="R45" s="329"/>
      <c r="S45" s="328">
        <v>22130</v>
      </c>
      <c r="T45" s="329"/>
      <c r="U45" s="328">
        <v>3864013</v>
      </c>
      <c r="V45" s="329"/>
      <c r="W45" s="328">
        <v>2077048</v>
      </c>
      <c r="X45" s="329"/>
      <c r="Y45" s="328">
        <v>4919275</v>
      </c>
      <c r="Z45" s="329"/>
      <c r="AA45" s="328">
        <v>10860337</v>
      </c>
      <c r="AB45" s="329"/>
    </row>
    <row r="46" spans="1:28" x14ac:dyDescent="0.2">
      <c r="A46" s="327">
        <v>1983</v>
      </c>
      <c r="B46" s="328">
        <v>161619</v>
      </c>
      <c r="C46" s="329"/>
      <c r="D46" s="328">
        <v>2486430</v>
      </c>
      <c r="E46" s="329"/>
      <c r="F46" s="328">
        <v>1169968</v>
      </c>
      <c r="G46" s="329"/>
      <c r="H46" s="328">
        <v>3818016</v>
      </c>
      <c r="I46" s="329"/>
      <c r="J46" s="330" t="s">
        <v>207</v>
      </c>
      <c r="K46" s="329"/>
      <c r="L46" s="330" t="s">
        <v>207</v>
      </c>
      <c r="M46" s="330" t="s">
        <v>207</v>
      </c>
      <c r="N46" s="329"/>
      <c r="O46" s="330" t="s">
        <v>207</v>
      </c>
      <c r="P46" s="329"/>
      <c r="Q46" s="328">
        <v>22276</v>
      </c>
      <c r="R46" s="329"/>
      <c r="S46" s="328">
        <v>22276</v>
      </c>
      <c r="T46" s="329"/>
      <c r="U46" s="328">
        <v>3840293</v>
      </c>
      <c r="V46" s="329"/>
      <c r="W46" s="328">
        <v>2116437</v>
      </c>
      <c r="X46" s="329"/>
      <c r="Y46" s="328">
        <v>4981646</v>
      </c>
      <c r="Z46" s="329"/>
      <c r="AA46" s="328">
        <v>10938376</v>
      </c>
      <c r="AB46" s="329"/>
    </row>
    <row r="47" spans="1:28" x14ac:dyDescent="0.2">
      <c r="A47" s="331">
        <v>1984</v>
      </c>
      <c r="B47" s="332">
        <v>168936</v>
      </c>
      <c r="C47" s="333"/>
      <c r="D47" s="332">
        <v>2582477</v>
      </c>
      <c r="E47" s="333"/>
      <c r="F47" s="332">
        <v>1227015</v>
      </c>
      <c r="G47" s="333"/>
      <c r="H47" s="332">
        <v>3978428</v>
      </c>
      <c r="I47" s="333"/>
      <c r="J47" s="334" t="s">
        <v>207</v>
      </c>
      <c r="K47" s="333"/>
      <c r="L47" s="334" t="s">
        <v>207</v>
      </c>
      <c r="M47" s="334" t="s">
        <v>207</v>
      </c>
      <c r="N47" s="333"/>
      <c r="O47" s="334" t="s">
        <v>207</v>
      </c>
      <c r="P47" s="333"/>
      <c r="Q47" s="332">
        <v>22351</v>
      </c>
      <c r="R47" s="333"/>
      <c r="S47" s="332">
        <v>22351</v>
      </c>
      <c r="T47" s="333"/>
      <c r="U47" s="332">
        <v>4000779</v>
      </c>
      <c r="V47" s="333"/>
      <c r="W47" s="332">
        <v>2264475</v>
      </c>
      <c r="X47" s="333"/>
      <c r="Y47" s="332">
        <v>5178636</v>
      </c>
      <c r="Z47" s="333"/>
      <c r="AA47" s="332">
        <v>11443890</v>
      </c>
      <c r="AB47" s="333"/>
    </row>
    <row r="48" spans="1:28" x14ac:dyDescent="0.2">
      <c r="A48" s="327">
        <v>1985</v>
      </c>
      <c r="B48" s="328">
        <v>137411</v>
      </c>
      <c r="C48" s="329"/>
      <c r="D48" s="328">
        <v>2487744</v>
      </c>
      <c r="E48" s="329"/>
      <c r="F48" s="328">
        <v>1082627</v>
      </c>
      <c r="G48" s="329"/>
      <c r="H48" s="328">
        <v>3707782</v>
      </c>
      <c r="I48" s="329"/>
      <c r="J48" s="330" t="s">
        <v>207</v>
      </c>
      <c r="K48" s="329"/>
      <c r="L48" s="330" t="s">
        <v>207</v>
      </c>
      <c r="M48" s="330" t="s">
        <v>207</v>
      </c>
      <c r="N48" s="329"/>
      <c r="O48" s="330" t="s">
        <v>207</v>
      </c>
      <c r="P48" s="329"/>
      <c r="Q48" s="328">
        <v>24374</v>
      </c>
      <c r="R48" s="329"/>
      <c r="S48" s="328">
        <v>24374</v>
      </c>
      <c r="T48" s="329"/>
      <c r="U48" s="328">
        <v>3732156</v>
      </c>
      <c r="V48" s="329"/>
      <c r="W48" s="328">
        <v>2351282</v>
      </c>
      <c r="X48" s="329"/>
      <c r="Y48" s="328">
        <v>5367794</v>
      </c>
      <c r="Z48" s="329"/>
      <c r="AA48" s="328">
        <v>11451231</v>
      </c>
      <c r="AB48" s="329"/>
    </row>
    <row r="49" spans="1:28" x14ac:dyDescent="0.2">
      <c r="A49" s="327">
        <v>1986</v>
      </c>
      <c r="B49" s="328">
        <v>135475</v>
      </c>
      <c r="C49" s="329"/>
      <c r="D49" s="328">
        <v>2367339</v>
      </c>
      <c r="E49" s="329"/>
      <c r="F49" s="328">
        <v>1162458</v>
      </c>
      <c r="G49" s="329"/>
      <c r="H49" s="328">
        <v>3665272</v>
      </c>
      <c r="I49" s="329"/>
      <c r="J49" s="330" t="s">
        <v>207</v>
      </c>
      <c r="K49" s="329"/>
      <c r="L49" s="330" t="s">
        <v>207</v>
      </c>
      <c r="M49" s="330" t="s">
        <v>207</v>
      </c>
      <c r="N49" s="329"/>
      <c r="O49" s="330" t="s">
        <v>207</v>
      </c>
      <c r="P49" s="329"/>
      <c r="Q49" s="328">
        <v>27464</v>
      </c>
      <c r="R49" s="329"/>
      <c r="S49" s="328">
        <v>27464</v>
      </c>
      <c r="T49" s="329"/>
      <c r="U49" s="328">
        <v>3692736</v>
      </c>
      <c r="V49" s="329"/>
      <c r="W49" s="328">
        <v>2438629</v>
      </c>
      <c r="X49" s="329"/>
      <c r="Y49" s="328">
        <v>5474741</v>
      </c>
      <c r="Z49" s="329"/>
      <c r="AA49" s="328">
        <v>11606106</v>
      </c>
      <c r="AB49" s="329"/>
    </row>
    <row r="50" spans="1:28" x14ac:dyDescent="0.2">
      <c r="A50" s="331">
        <v>1987</v>
      </c>
      <c r="B50" s="332">
        <v>124600</v>
      </c>
      <c r="C50" s="333"/>
      <c r="D50" s="332">
        <v>2489053</v>
      </c>
      <c r="E50" s="333"/>
      <c r="F50" s="332">
        <v>1130918</v>
      </c>
      <c r="G50" s="333"/>
      <c r="H50" s="332">
        <v>3744571</v>
      </c>
      <c r="I50" s="333"/>
      <c r="J50" s="334" t="s">
        <v>207</v>
      </c>
      <c r="K50" s="333"/>
      <c r="L50" s="334" t="s">
        <v>207</v>
      </c>
      <c r="M50" s="334" t="s">
        <v>207</v>
      </c>
      <c r="N50" s="333"/>
      <c r="O50" s="334" t="s">
        <v>207</v>
      </c>
      <c r="P50" s="333"/>
      <c r="Q50" s="332">
        <v>29542</v>
      </c>
      <c r="R50" s="333"/>
      <c r="S50" s="332">
        <v>29542</v>
      </c>
      <c r="T50" s="333"/>
      <c r="U50" s="332">
        <v>3774113</v>
      </c>
      <c r="V50" s="333"/>
      <c r="W50" s="332">
        <v>2538756</v>
      </c>
      <c r="X50" s="333"/>
      <c r="Y50" s="332">
        <v>5633140</v>
      </c>
      <c r="Z50" s="333"/>
      <c r="AA50" s="332">
        <v>11946009</v>
      </c>
      <c r="AB50" s="333"/>
    </row>
    <row r="51" spans="1:28" x14ac:dyDescent="0.2">
      <c r="A51" s="327">
        <v>1988</v>
      </c>
      <c r="B51" s="328">
        <v>131088</v>
      </c>
      <c r="C51" s="329"/>
      <c r="D51" s="328">
        <v>2730880</v>
      </c>
      <c r="E51" s="329"/>
      <c r="F51" s="328">
        <v>1099394</v>
      </c>
      <c r="G51" s="329"/>
      <c r="H51" s="328">
        <v>3961361</v>
      </c>
      <c r="I51" s="329"/>
      <c r="J51" s="330" t="s">
        <v>207</v>
      </c>
      <c r="K51" s="329"/>
      <c r="L51" s="330" t="s">
        <v>207</v>
      </c>
      <c r="M51" s="330" t="s">
        <v>207</v>
      </c>
      <c r="N51" s="329"/>
      <c r="O51" s="330" t="s">
        <v>207</v>
      </c>
      <c r="P51" s="329"/>
      <c r="Q51" s="328">
        <v>32537</v>
      </c>
      <c r="R51" s="329"/>
      <c r="S51" s="328">
        <v>32537</v>
      </c>
      <c r="T51" s="329"/>
      <c r="U51" s="328">
        <v>3993898</v>
      </c>
      <c r="V51" s="329"/>
      <c r="W51" s="328">
        <v>2675108</v>
      </c>
      <c r="X51" s="329"/>
      <c r="Y51" s="328">
        <v>5909085</v>
      </c>
      <c r="Z51" s="329"/>
      <c r="AA51" s="328">
        <v>12578091</v>
      </c>
      <c r="AB51" s="329"/>
    </row>
    <row r="52" spans="1:28" x14ac:dyDescent="0.2">
      <c r="A52" s="327">
        <v>1989</v>
      </c>
      <c r="B52" s="328">
        <v>115227</v>
      </c>
      <c r="C52" s="329"/>
      <c r="D52" s="328">
        <v>2784801</v>
      </c>
      <c r="E52" s="329"/>
      <c r="F52" s="328">
        <v>1040769</v>
      </c>
      <c r="G52" s="329"/>
      <c r="H52" s="328">
        <v>3940798</v>
      </c>
      <c r="I52" s="329"/>
      <c r="J52" s="330">
        <v>685</v>
      </c>
      <c r="K52" s="329"/>
      <c r="L52" s="328">
        <v>2500</v>
      </c>
      <c r="M52" s="330" t="s">
        <v>583</v>
      </c>
      <c r="N52" s="329"/>
      <c r="O52" s="330" t="s">
        <v>583</v>
      </c>
      <c r="P52" s="329"/>
      <c r="Q52" s="328">
        <v>98986</v>
      </c>
      <c r="R52" s="329"/>
      <c r="S52" s="328">
        <v>102172</v>
      </c>
      <c r="T52" s="329"/>
      <c r="U52" s="328">
        <v>4042969</v>
      </c>
      <c r="V52" s="329"/>
      <c r="W52" s="328">
        <v>2766640</v>
      </c>
      <c r="X52" s="329"/>
      <c r="Y52" s="328">
        <v>6383821</v>
      </c>
      <c r="Z52" s="329"/>
      <c r="AA52" s="328">
        <v>13193431</v>
      </c>
      <c r="AB52" s="329"/>
    </row>
    <row r="53" spans="1:28" x14ac:dyDescent="0.2">
      <c r="A53" s="331">
        <v>1990</v>
      </c>
      <c r="B53" s="332">
        <v>124456</v>
      </c>
      <c r="C53" s="333"/>
      <c r="D53" s="332">
        <v>2682201</v>
      </c>
      <c r="E53" s="333"/>
      <c r="F53" s="332">
        <v>990966</v>
      </c>
      <c r="G53" s="333"/>
      <c r="H53" s="332">
        <v>3797624</v>
      </c>
      <c r="I53" s="333"/>
      <c r="J53" s="332">
        <v>1432</v>
      </c>
      <c r="K53" s="333"/>
      <c r="L53" s="332">
        <v>2800</v>
      </c>
      <c r="M53" s="334" t="s">
        <v>583</v>
      </c>
      <c r="N53" s="333"/>
      <c r="O53" s="334" t="s">
        <v>583</v>
      </c>
      <c r="P53" s="333"/>
      <c r="Q53" s="332">
        <v>93997</v>
      </c>
      <c r="R53" s="333"/>
      <c r="S53" s="332">
        <v>98229</v>
      </c>
      <c r="T53" s="333"/>
      <c r="U53" s="332">
        <v>3895852</v>
      </c>
      <c r="V53" s="333"/>
      <c r="W53" s="332">
        <v>2860154</v>
      </c>
      <c r="X53" s="333"/>
      <c r="Y53" s="332">
        <v>6563759</v>
      </c>
      <c r="Z53" s="333"/>
      <c r="AA53" s="332">
        <v>13319765</v>
      </c>
      <c r="AB53" s="333"/>
    </row>
    <row r="54" spans="1:28" x14ac:dyDescent="0.2">
      <c r="A54" s="327">
        <v>1991</v>
      </c>
      <c r="B54" s="328">
        <v>115505</v>
      </c>
      <c r="C54" s="329"/>
      <c r="D54" s="328">
        <v>2795401</v>
      </c>
      <c r="E54" s="329"/>
      <c r="F54" s="328">
        <v>934681</v>
      </c>
      <c r="G54" s="329"/>
      <c r="H54" s="328">
        <v>3845587</v>
      </c>
      <c r="I54" s="329"/>
      <c r="J54" s="328">
        <v>1369</v>
      </c>
      <c r="K54" s="329"/>
      <c r="L54" s="328">
        <v>3000</v>
      </c>
      <c r="M54" s="330" t="s">
        <v>583</v>
      </c>
      <c r="N54" s="329"/>
      <c r="O54" s="330" t="s">
        <v>583</v>
      </c>
      <c r="P54" s="329"/>
      <c r="Q54" s="328">
        <v>95365</v>
      </c>
      <c r="R54" s="329"/>
      <c r="S54" s="328">
        <v>99734</v>
      </c>
      <c r="T54" s="329"/>
      <c r="U54" s="328">
        <v>3945322</v>
      </c>
      <c r="V54" s="329"/>
      <c r="W54" s="328">
        <v>2918092</v>
      </c>
      <c r="X54" s="329"/>
      <c r="Y54" s="328">
        <v>6636360</v>
      </c>
      <c r="Z54" s="329"/>
      <c r="AA54" s="328">
        <v>13499773</v>
      </c>
      <c r="AB54" s="329"/>
    </row>
    <row r="55" spans="1:28" x14ac:dyDescent="0.2">
      <c r="A55" s="327">
        <v>1992</v>
      </c>
      <c r="B55" s="328">
        <v>116570</v>
      </c>
      <c r="C55" s="329"/>
      <c r="D55" s="328">
        <v>2871185</v>
      </c>
      <c r="E55" s="329"/>
      <c r="F55" s="328">
        <v>893434</v>
      </c>
      <c r="G55" s="329"/>
      <c r="H55" s="328">
        <v>3881190</v>
      </c>
      <c r="I55" s="329"/>
      <c r="J55" s="328">
        <v>1266</v>
      </c>
      <c r="K55" s="329"/>
      <c r="L55" s="328">
        <v>3200</v>
      </c>
      <c r="M55" s="330" t="s">
        <v>583</v>
      </c>
      <c r="N55" s="329"/>
      <c r="O55" s="330" t="s">
        <v>583</v>
      </c>
      <c r="P55" s="329"/>
      <c r="Q55" s="328">
        <v>104942</v>
      </c>
      <c r="R55" s="329"/>
      <c r="S55" s="328">
        <v>109408</v>
      </c>
      <c r="T55" s="329"/>
      <c r="U55" s="328">
        <v>3990598</v>
      </c>
      <c r="V55" s="329"/>
      <c r="W55" s="328">
        <v>2900224</v>
      </c>
      <c r="X55" s="329"/>
      <c r="Y55" s="328">
        <v>6550049</v>
      </c>
      <c r="Z55" s="329"/>
      <c r="AA55" s="328">
        <v>13440870</v>
      </c>
      <c r="AB55" s="329"/>
    </row>
    <row r="56" spans="1:28" x14ac:dyDescent="0.2">
      <c r="A56" s="331">
        <v>1993</v>
      </c>
      <c r="B56" s="332">
        <v>117302</v>
      </c>
      <c r="C56" s="333"/>
      <c r="D56" s="332">
        <v>2923260</v>
      </c>
      <c r="E56" s="333"/>
      <c r="F56" s="332">
        <v>818589</v>
      </c>
      <c r="G56" s="333"/>
      <c r="H56" s="332">
        <v>3859151</v>
      </c>
      <c r="I56" s="333"/>
      <c r="J56" s="332">
        <v>1028</v>
      </c>
      <c r="K56" s="333"/>
      <c r="L56" s="332">
        <v>3400</v>
      </c>
      <c r="M56" s="334" t="s">
        <v>583</v>
      </c>
      <c r="N56" s="333"/>
      <c r="O56" s="334" t="s">
        <v>583</v>
      </c>
      <c r="P56" s="333"/>
      <c r="Q56" s="332">
        <v>109185</v>
      </c>
      <c r="R56" s="333"/>
      <c r="S56" s="332">
        <v>113613</v>
      </c>
      <c r="T56" s="333"/>
      <c r="U56" s="332">
        <v>3972764</v>
      </c>
      <c r="V56" s="333"/>
      <c r="W56" s="332">
        <v>3018755</v>
      </c>
      <c r="X56" s="333"/>
      <c r="Y56" s="332">
        <v>6828160</v>
      </c>
      <c r="Z56" s="333"/>
      <c r="AA56" s="332">
        <v>13819678</v>
      </c>
      <c r="AB56" s="333"/>
    </row>
    <row r="57" spans="1:28" x14ac:dyDescent="0.2">
      <c r="A57" s="327">
        <v>1994</v>
      </c>
      <c r="B57" s="328">
        <v>118119</v>
      </c>
      <c r="C57" s="329"/>
      <c r="D57" s="328">
        <v>2961981</v>
      </c>
      <c r="E57" s="329"/>
      <c r="F57" s="328">
        <v>824776</v>
      </c>
      <c r="G57" s="329"/>
      <c r="H57" s="328">
        <v>3904876</v>
      </c>
      <c r="I57" s="329"/>
      <c r="J57" s="330">
        <v>957</v>
      </c>
      <c r="K57" s="329"/>
      <c r="L57" s="328">
        <v>4200</v>
      </c>
      <c r="M57" s="330" t="s">
        <v>583</v>
      </c>
      <c r="N57" s="329"/>
      <c r="O57" s="330" t="s">
        <v>583</v>
      </c>
      <c r="P57" s="329"/>
      <c r="Q57" s="328">
        <v>106422</v>
      </c>
      <c r="R57" s="329"/>
      <c r="S57" s="328">
        <v>111579</v>
      </c>
      <c r="T57" s="329"/>
      <c r="U57" s="328">
        <v>4016455</v>
      </c>
      <c r="V57" s="329"/>
      <c r="W57" s="328">
        <v>3115517</v>
      </c>
      <c r="X57" s="329"/>
      <c r="Y57" s="328">
        <v>6965557</v>
      </c>
      <c r="Z57" s="329"/>
      <c r="AA57" s="328">
        <v>14097529</v>
      </c>
      <c r="AB57" s="329"/>
    </row>
    <row r="58" spans="1:28" x14ac:dyDescent="0.2">
      <c r="A58" s="327">
        <v>1995</v>
      </c>
      <c r="B58" s="328">
        <v>116788</v>
      </c>
      <c r="C58" s="329"/>
      <c r="D58" s="328">
        <v>3095988</v>
      </c>
      <c r="E58" s="329"/>
      <c r="F58" s="328">
        <v>769296</v>
      </c>
      <c r="G58" s="329"/>
      <c r="H58" s="328">
        <v>3982073</v>
      </c>
      <c r="I58" s="329"/>
      <c r="J58" s="328">
        <v>1220</v>
      </c>
      <c r="K58" s="329"/>
      <c r="L58" s="328">
        <v>4500</v>
      </c>
      <c r="M58" s="330" t="s">
        <v>583</v>
      </c>
      <c r="N58" s="329"/>
      <c r="O58" s="330" t="s">
        <v>583</v>
      </c>
      <c r="P58" s="329"/>
      <c r="Q58" s="328">
        <v>112717</v>
      </c>
      <c r="R58" s="329"/>
      <c r="S58" s="328">
        <v>118437</v>
      </c>
      <c r="T58" s="329"/>
      <c r="U58" s="328">
        <v>4100510</v>
      </c>
      <c r="V58" s="329"/>
      <c r="W58" s="328">
        <v>3252036</v>
      </c>
      <c r="X58" s="329"/>
      <c r="Y58" s="328">
        <v>7337507</v>
      </c>
      <c r="Z58" s="329"/>
      <c r="AA58" s="328">
        <v>14690052</v>
      </c>
      <c r="AB58" s="329"/>
    </row>
    <row r="59" spans="1:28" x14ac:dyDescent="0.2">
      <c r="A59" s="331">
        <v>1996</v>
      </c>
      <c r="B59" s="332">
        <v>121613</v>
      </c>
      <c r="C59" s="333"/>
      <c r="D59" s="332">
        <v>3226318</v>
      </c>
      <c r="E59" s="333"/>
      <c r="F59" s="332">
        <v>790037</v>
      </c>
      <c r="G59" s="333"/>
      <c r="H59" s="332">
        <v>4137967</v>
      </c>
      <c r="I59" s="333"/>
      <c r="J59" s="332">
        <v>1300</v>
      </c>
      <c r="K59" s="333"/>
      <c r="L59" s="332">
        <v>5300</v>
      </c>
      <c r="M59" s="334" t="s">
        <v>583</v>
      </c>
      <c r="N59" s="333"/>
      <c r="O59" s="334" t="s">
        <v>583</v>
      </c>
      <c r="P59" s="333"/>
      <c r="Q59" s="332">
        <v>128840</v>
      </c>
      <c r="R59" s="333"/>
      <c r="S59" s="332">
        <v>135440</v>
      </c>
      <c r="T59" s="333"/>
      <c r="U59" s="332">
        <v>4273407</v>
      </c>
      <c r="V59" s="333"/>
      <c r="W59" s="332">
        <v>3343969</v>
      </c>
      <c r="X59" s="333"/>
      <c r="Y59" s="332">
        <v>7554615</v>
      </c>
      <c r="Z59" s="333"/>
      <c r="AA59" s="332">
        <v>15171991</v>
      </c>
      <c r="AB59" s="333"/>
    </row>
    <row r="60" spans="1:28" x14ac:dyDescent="0.2">
      <c r="A60" s="327">
        <v>1997</v>
      </c>
      <c r="B60" s="328">
        <v>129391</v>
      </c>
      <c r="C60" s="329"/>
      <c r="D60" s="328">
        <v>3285320</v>
      </c>
      <c r="E60" s="329"/>
      <c r="F60" s="328">
        <v>742508</v>
      </c>
      <c r="G60" s="329"/>
      <c r="H60" s="328">
        <v>4157219</v>
      </c>
      <c r="I60" s="329"/>
      <c r="J60" s="328">
        <v>1228</v>
      </c>
      <c r="K60" s="329"/>
      <c r="L60" s="328">
        <v>5700</v>
      </c>
      <c r="M60" s="330" t="s">
        <v>583</v>
      </c>
      <c r="N60" s="329"/>
      <c r="O60" s="330" t="s">
        <v>583</v>
      </c>
      <c r="P60" s="329"/>
      <c r="Q60" s="328">
        <v>131283</v>
      </c>
      <c r="R60" s="329"/>
      <c r="S60" s="328">
        <v>138211</v>
      </c>
      <c r="T60" s="329"/>
      <c r="U60" s="328">
        <v>4295430</v>
      </c>
      <c r="V60" s="329"/>
      <c r="W60" s="328">
        <v>3502848</v>
      </c>
      <c r="X60" s="329"/>
      <c r="Y60" s="328">
        <v>7882946</v>
      </c>
      <c r="Z60" s="329"/>
      <c r="AA60" s="328">
        <v>15681225</v>
      </c>
      <c r="AB60" s="329"/>
    </row>
    <row r="61" spans="1:28" x14ac:dyDescent="0.2">
      <c r="A61" s="327">
        <v>1998</v>
      </c>
      <c r="B61" s="328">
        <v>93436</v>
      </c>
      <c r="C61" s="329"/>
      <c r="D61" s="328">
        <v>3082975</v>
      </c>
      <c r="E61" s="329"/>
      <c r="F61" s="328">
        <v>701574</v>
      </c>
      <c r="G61" s="329"/>
      <c r="H61" s="328">
        <v>3877984</v>
      </c>
      <c r="I61" s="329"/>
      <c r="J61" s="328">
        <v>1228</v>
      </c>
      <c r="K61" s="329"/>
      <c r="L61" s="328">
        <v>7100</v>
      </c>
      <c r="M61" s="330" t="s">
        <v>583</v>
      </c>
      <c r="N61" s="329"/>
      <c r="O61" s="330" t="s">
        <v>583</v>
      </c>
      <c r="P61" s="329"/>
      <c r="Q61" s="328">
        <v>118461</v>
      </c>
      <c r="R61" s="329"/>
      <c r="S61" s="328">
        <v>126789</v>
      </c>
      <c r="T61" s="329"/>
      <c r="U61" s="328">
        <v>4004773</v>
      </c>
      <c r="V61" s="329"/>
      <c r="W61" s="328">
        <v>3677989</v>
      </c>
      <c r="X61" s="329"/>
      <c r="Y61" s="328">
        <v>8284788</v>
      </c>
      <c r="Z61" s="329"/>
      <c r="AA61" s="328">
        <v>15967551</v>
      </c>
      <c r="AB61" s="329"/>
    </row>
    <row r="62" spans="1:28" x14ac:dyDescent="0.2">
      <c r="A62" s="331">
        <v>1999</v>
      </c>
      <c r="B62" s="332">
        <v>102524</v>
      </c>
      <c r="C62" s="333"/>
      <c r="D62" s="332">
        <v>3115031</v>
      </c>
      <c r="E62" s="333"/>
      <c r="F62" s="332">
        <v>707167</v>
      </c>
      <c r="G62" s="333"/>
      <c r="H62" s="332">
        <v>3924722</v>
      </c>
      <c r="I62" s="333"/>
      <c r="J62" s="332">
        <v>1173</v>
      </c>
      <c r="K62" s="333"/>
      <c r="L62" s="332">
        <v>6700</v>
      </c>
      <c r="M62" s="334" t="s">
        <v>583</v>
      </c>
      <c r="N62" s="333"/>
      <c r="O62" s="334" t="s">
        <v>583</v>
      </c>
      <c r="P62" s="333"/>
      <c r="Q62" s="332">
        <v>120748</v>
      </c>
      <c r="R62" s="333"/>
      <c r="S62" s="332">
        <v>128621</v>
      </c>
      <c r="T62" s="333"/>
      <c r="U62" s="332">
        <v>4053343</v>
      </c>
      <c r="V62" s="333"/>
      <c r="W62" s="332">
        <v>3766238</v>
      </c>
      <c r="X62" s="333"/>
      <c r="Y62" s="332">
        <v>8556679</v>
      </c>
      <c r="Z62" s="333"/>
      <c r="AA62" s="332">
        <v>16376260</v>
      </c>
      <c r="AB62" s="333"/>
    </row>
    <row r="63" spans="1:28" x14ac:dyDescent="0.2">
      <c r="A63" s="327">
        <v>2000</v>
      </c>
      <c r="B63" s="328">
        <v>91895</v>
      </c>
      <c r="C63" s="329"/>
      <c r="D63" s="328">
        <v>3251526</v>
      </c>
      <c r="E63" s="335" t="s">
        <v>476</v>
      </c>
      <c r="F63" s="328">
        <v>806907</v>
      </c>
      <c r="G63" s="329"/>
      <c r="H63" s="328">
        <v>4150329</v>
      </c>
      <c r="I63" s="335" t="s">
        <v>476</v>
      </c>
      <c r="J63" s="328">
        <v>1018</v>
      </c>
      <c r="K63" s="329"/>
      <c r="L63" s="328">
        <v>7600</v>
      </c>
      <c r="M63" s="330" t="s">
        <v>583</v>
      </c>
      <c r="N63" s="329"/>
      <c r="O63" s="330" t="s">
        <v>583</v>
      </c>
      <c r="P63" s="329"/>
      <c r="Q63" s="328">
        <v>119102</v>
      </c>
      <c r="R63" s="329"/>
      <c r="S63" s="328">
        <v>127719</v>
      </c>
      <c r="T63" s="329"/>
      <c r="U63" s="328">
        <v>4278048</v>
      </c>
      <c r="V63" s="335" t="s">
        <v>476</v>
      </c>
      <c r="W63" s="328">
        <v>3955691</v>
      </c>
      <c r="X63" s="329"/>
      <c r="Y63" s="328">
        <v>8941602</v>
      </c>
      <c r="Z63" s="335" t="s">
        <v>476</v>
      </c>
      <c r="AA63" s="328">
        <v>17175340</v>
      </c>
      <c r="AB63" s="335" t="s">
        <v>476</v>
      </c>
    </row>
    <row r="64" spans="1:28" x14ac:dyDescent="0.2">
      <c r="A64" s="327">
        <v>2001</v>
      </c>
      <c r="B64" s="328">
        <v>96858</v>
      </c>
      <c r="C64" s="329"/>
      <c r="D64" s="328">
        <v>3097263</v>
      </c>
      <c r="E64" s="329"/>
      <c r="F64" s="328">
        <v>789588</v>
      </c>
      <c r="G64" s="329"/>
      <c r="H64" s="328">
        <v>3983708</v>
      </c>
      <c r="I64" s="329"/>
      <c r="J64" s="330">
        <v>687</v>
      </c>
      <c r="K64" s="329"/>
      <c r="L64" s="328">
        <v>8270</v>
      </c>
      <c r="M64" s="330" t="s">
        <v>583</v>
      </c>
      <c r="N64" s="329"/>
      <c r="O64" s="330" t="s">
        <v>583</v>
      </c>
      <c r="P64" s="329"/>
      <c r="Q64" s="328">
        <v>91661</v>
      </c>
      <c r="R64" s="329"/>
      <c r="S64" s="328">
        <v>100618</v>
      </c>
      <c r="T64" s="329"/>
      <c r="U64" s="328">
        <v>4084326</v>
      </c>
      <c r="V64" s="329"/>
      <c r="W64" s="328">
        <v>4062047</v>
      </c>
      <c r="X64" s="329"/>
      <c r="Y64" s="328">
        <v>8990268</v>
      </c>
      <c r="Z64" s="329"/>
      <c r="AA64" s="328">
        <v>17136641</v>
      </c>
      <c r="AB64" s="329"/>
    </row>
    <row r="65" spans="1:28" x14ac:dyDescent="0.2">
      <c r="A65" s="331">
        <v>2002</v>
      </c>
      <c r="B65" s="332">
        <v>89820</v>
      </c>
      <c r="C65" s="333"/>
      <c r="D65" s="332">
        <v>3212456</v>
      </c>
      <c r="E65" s="336" t="s">
        <v>476</v>
      </c>
      <c r="F65" s="332">
        <v>725515</v>
      </c>
      <c r="G65" s="333"/>
      <c r="H65" s="332">
        <v>4027791</v>
      </c>
      <c r="I65" s="336" t="s">
        <v>476</v>
      </c>
      <c r="J65" s="334">
        <v>130</v>
      </c>
      <c r="K65" s="333"/>
      <c r="L65" s="332">
        <v>8753</v>
      </c>
      <c r="M65" s="334" t="s">
        <v>583</v>
      </c>
      <c r="N65" s="333"/>
      <c r="O65" s="334" t="s">
        <v>583</v>
      </c>
      <c r="P65" s="333"/>
      <c r="Q65" s="332">
        <v>94996</v>
      </c>
      <c r="R65" s="333"/>
      <c r="S65" s="332">
        <v>103879</v>
      </c>
      <c r="T65" s="333"/>
      <c r="U65" s="332">
        <v>4131670</v>
      </c>
      <c r="V65" s="336" t="s">
        <v>476</v>
      </c>
      <c r="W65" s="332">
        <v>4109861</v>
      </c>
      <c r="X65" s="333"/>
      <c r="Y65" s="332">
        <v>9103889</v>
      </c>
      <c r="Z65" s="336" t="s">
        <v>476</v>
      </c>
      <c r="AA65" s="332">
        <v>17345420</v>
      </c>
      <c r="AB65" s="336" t="s">
        <v>476</v>
      </c>
    </row>
    <row r="66" spans="1:28" x14ac:dyDescent="0.2">
      <c r="A66" s="327">
        <v>2003</v>
      </c>
      <c r="B66" s="328">
        <v>81963</v>
      </c>
      <c r="C66" s="329"/>
      <c r="D66" s="328">
        <v>3260916</v>
      </c>
      <c r="E66" s="329"/>
      <c r="F66" s="328">
        <v>827398</v>
      </c>
      <c r="G66" s="329"/>
      <c r="H66" s="328">
        <v>4170277</v>
      </c>
      <c r="I66" s="329"/>
      <c r="J66" s="330">
        <v>740</v>
      </c>
      <c r="K66" s="329"/>
      <c r="L66" s="328">
        <v>11000</v>
      </c>
      <c r="M66" s="330" t="s">
        <v>583</v>
      </c>
      <c r="N66" s="329"/>
      <c r="O66" s="330" t="s">
        <v>583</v>
      </c>
      <c r="P66" s="329"/>
      <c r="Q66" s="328">
        <v>101286</v>
      </c>
      <c r="R66" s="329"/>
      <c r="S66" s="328">
        <v>113026</v>
      </c>
      <c r="T66" s="329"/>
      <c r="U66" s="328">
        <v>4283303</v>
      </c>
      <c r="V66" s="329"/>
      <c r="W66" s="328">
        <v>4090059</v>
      </c>
      <c r="X66" s="329"/>
      <c r="Y66" s="328">
        <v>8969386</v>
      </c>
      <c r="Z66" s="329"/>
      <c r="AA66" s="328">
        <v>17342748</v>
      </c>
      <c r="AB66" s="329"/>
    </row>
    <row r="67" spans="1:28" x14ac:dyDescent="0.2">
      <c r="A67" s="327">
        <v>2004</v>
      </c>
      <c r="B67" s="328">
        <v>102904</v>
      </c>
      <c r="C67" s="329"/>
      <c r="D67" s="328">
        <v>3200972</v>
      </c>
      <c r="E67" s="335" t="s">
        <v>476</v>
      </c>
      <c r="F67" s="328">
        <v>809482</v>
      </c>
      <c r="G67" s="329"/>
      <c r="H67" s="328">
        <v>4113358</v>
      </c>
      <c r="I67" s="335" t="s">
        <v>476</v>
      </c>
      <c r="J67" s="328">
        <v>1052</v>
      </c>
      <c r="K67" s="329"/>
      <c r="L67" s="328">
        <v>12000</v>
      </c>
      <c r="M67" s="330" t="s">
        <v>583</v>
      </c>
      <c r="N67" s="329"/>
      <c r="O67" s="330" t="s">
        <v>583</v>
      </c>
      <c r="P67" s="329"/>
      <c r="Q67" s="328">
        <v>105319</v>
      </c>
      <c r="R67" s="329"/>
      <c r="S67" s="328">
        <v>118371</v>
      </c>
      <c r="T67" s="329"/>
      <c r="U67" s="328">
        <v>4231729</v>
      </c>
      <c r="V67" s="335" t="s">
        <v>476</v>
      </c>
      <c r="W67" s="328">
        <v>4198209</v>
      </c>
      <c r="X67" s="329"/>
      <c r="Y67" s="328">
        <v>9229335</v>
      </c>
      <c r="Z67" s="335" t="s">
        <v>476</v>
      </c>
      <c r="AA67" s="328">
        <v>17659274</v>
      </c>
      <c r="AB67" s="335" t="s">
        <v>476</v>
      </c>
    </row>
    <row r="68" spans="1:28" x14ac:dyDescent="0.2">
      <c r="A68" s="331">
        <v>2005</v>
      </c>
      <c r="B68" s="332">
        <v>96999</v>
      </c>
      <c r="C68" s="333"/>
      <c r="D68" s="332">
        <v>3073216</v>
      </c>
      <c r="E68" s="336" t="s">
        <v>476</v>
      </c>
      <c r="F68" s="332">
        <v>761428</v>
      </c>
      <c r="G68" s="333"/>
      <c r="H68" s="332">
        <v>3931643</v>
      </c>
      <c r="I68" s="336" t="s">
        <v>476</v>
      </c>
      <c r="J68" s="334">
        <v>860</v>
      </c>
      <c r="K68" s="333"/>
      <c r="L68" s="332">
        <v>13600</v>
      </c>
      <c r="M68" s="334" t="s">
        <v>583</v>
      </c>
      <c r="N68" s="333"/>
      <c r="O68" s="334" t="s">
        <v>583</v>
      </c>
      <c r="P68" s="333"/>
      <c r="Q68" s="332">
        <v>105134</v>
      </c>
      <c r="R68" s="336" t="s">
        <v>476</v>
      </c>
      <c r="S68" s="332">
        <v>119594</v>
      </c>
      <c r="T68" s="336" t="s">
        <v>476</v>
      </c>
      <c r="U68" s="332">
        <v>4051237</v>
      </c>
      <c r="V68" s="336" t="s">
        <v>476</v>
      </c>
      <c r="W68" s="332">
        <v>4350570</v>
      </c>
      <c r="X68" s="333"/>
      <c r="Y68" s="332">
        <v>9454949</v>
      </c>
      <c r="Z68" s="336" t="s">
        <v>476</v>
      </c>
      <c r="AA68" s="332">
        <v>17856756</v>
      </c>
      <c r="AB68" s="336" t="s">
        <v>476</v>
      </c>
    </row>
    <row r="69" spans="1:28" x14ac:dyDescent="0.2">
      <c r="A69" s="327">
        <v>2006</v>
      </c>
      <c r="B69" s="328">
        <v>64789</v>
      </c>
      <c r="C69" s="329"/>
      <c r="D69" s="328">
        <v>2901687</v>
      </c>
      <c r="E69" s="335" t="s">
        <v>476</v>
      </c>
      <c r="F69" s="328">
        <v>662543</v>
      </c>
      <c r="G69" s="329"/>
      <c r="H69" s="328">
        <v>3629020</v>
      </c>
      <c r="I69" s="335" t="s">
        <v>476</v>
      </c>
      <c r="J69" s="330">
        <v>927</v>
      </c>
      <c r="K69" s="329"/>
      <c r="L69" s="328">
        <v>14000</v>
      </c>
      <c r="M69" s="330" t="s">
        <v>583</v>
      </c>
      <c r="N69" s="329"/>
      <c r="O69" s="330" t="s">
        <v>583</v>
      </c>
      <c r="P69" s="329"/>
      <c r="Q69" s="328">
        <v>102675</v>
      </c>
      <c r="R69" s="335" t="s">
        <v>476</v>
      </c>
      <c r="S69" s="328">
        <v>117601</v>
      </c>
      <c r="T69" s="335" t="s">
        <v>476</v>
      </c>
      <c r="U69" s="328">
        <v>3746621</v>
      </c>
      <c r="V69" s="335" t="s">
        <v>476</v>
      </c>
      <c r="W69" s="328">
        <v>4434725</v>
      </c>
      <c r="X69" s="329"/>
      <c r="Y69" s="328">
        <v>9529313</v>
      </c>
      <c r="Z69" s="335" t="s">
        <v>476</v>
      </c>
      <c r="AA69" s="328">
        <v>17710660</v>
      </c>
      <c r="AB69" s="335" t="s">
        <v>476</v>
      </c>
    </row>
    <row r="70" spans="1:28" x14ac:dyDescent="0.2">
      <c r="A70" s="327">
        <v>2007</v>
      </c>
      <c r="B70" s="328">
        <v>70035</v>
      </c>
      <c r="C70" s="329"/>
      <c r="D70" s="328">
        <v>3085052</v>
      </c>
      <c r="E70" s="335" t="s">
        <v>476</v>
      </c>
      <c r="F70" s="328">
        <v>649416</v>
      </c>
      <c r="G70" s="329"/>
      <c r="H70" s="328">
        <v>3804503</v>
      </c>
      <c r="I70" s="335" t="s">
        <v>476</v>
      </c>
      <c r="J70" s="330">
        <v>764</v>
      </c>
      <c r="K70" s="329"/>
      <c r="L70" s="328">
        <v>14400</v>
      </c>
      <c r="M70" s="330" t="s">
        <v>583</v>
      </c>
      <c r="N70" s="329"/>
      <c r="O70" s="330" t="s">
        <v>583</v>
      </c>
      <c r="P70" s="329"/>
      <c r="Q70" s="328">
        <v>102712</v>
      </c>
      <c r="R70" s="335" t="s">
        <v>476</v>
      </c>
      <c r="S70" s="328">
        <v>117876</v>
      </c>
      <c r="T70" s="335" t="s">
        <v>476</v>
      </c>
      <c r="U70" s="328">
        <v>3922379</v>
      </c>
      <c r="V70" s="335" t="s">
        <v>476</v>
      </c>
      <c r="W70" s="328">
        <v>4559507</v>
      </c>
      <c r="X70" s="329"/>
      <c r="Y70" s="328">
        <v>9773093</v>
      </c>
      <c r="Z70" s="335" t="s">
        <v>476</v>
      </c>
      <c r="AA70" s="328">
        <v>18254980</v>
      </c>
      <c r="AB70" s="335" t="s">
        <v>476</v>
      </c>
    </row>
    <row r="71" spans="1:28" x14ac:dyDescent="0.2">
      <c r="A71" s="331">
        <v>2008</v>
      </c>
      <c r="B71" s="332">
        <v>69059</v>
      </c>
      <c r="C71" s="333"/>
      <c r="D71" s="332">
        <v>3228429</v>
      </c>
      <c r="E71" s="336" t="s">
        <v>476</v>
      </c>
      <c r="F71" s="332">
        <v>650859</v>
      </c>
      <c r="G71" s="333"/>
      <c r="H71" s="332">
        <v>3948346</v>
      </c>
      <c r="I71" s="336" t="s">
        <v>476</v>
      </c>
      <c r="J71" s="334">
        <v>591</v>
      </c>
      <c r="K71" s="333"/>
      <c r="L71" s="332">
        <v>14800</v>
      </c>
      <c r="M71" s="334">
        <v>1</v>
      </c>
      <c r="N71" s="333"/>
      <c r="O71" s="334" t="s">
        <v>583</v>
      </c>
      <c r="P71" s="333"/>
      <c r="Q71" s="332">
        <v>109253</v>
      </c>
      <c r="R71" s="336" t="s">
        <v>476</v>
      </c>
      <c r="S71" s="332">
        <v>124644</v>
      </c>
      <c r="T71" s="336" t="s">
        <v>476</v>
      </c>
      <c r="U71" s="332">
        <v>4072990</v>
      </c>
      <c r="V71" s="336" t="s">
        <v>476</v>
      </c>
      <c r="W71" s="332">
        <v>4558368</v>
      </c>
      <c r="X71" s="333"/>
      <c r="Y71" s="332">
        <v>9749425</v>
      </c>
      <c r="Z71" s="336" t="s">
        <v>476</v>
      </c>
      <c r="AA71" s="332">
        <v>18380782</v>
      </c>
      <c r="AB71" s="336" t="s">
        <v>476</v>
      </c>
    </row>
    <row r="72" spans="1:28" x14ac:dyDescent="0.2">
      <c r="A72" s="327">
        <v>2009</v>
      </c>
      <c r="B72" s="328">
        <v>63019</v>
      </c>
      <c r="C72" s="329"/>
      <c r="D72" s="328">
        <v>3186594</v>
      </c>
      <c r="E72" s="335" t="s">
        <v>476</v>
      </c>
      <c r="F72" s="328">
        <v>682486</v>
      </c>
      <c r="G72" s="329"/>
      <c r="H72" s="328">
        <v>3932099</v>
      </c>
      <c r="I72" s="335" t="s">
        <v>476</v>
      </c>
      <c r="J72" s="330">
        <v>692</v>
      </c>
      <c r="K72" s="329"/>
      <c r="L72" s="328">
        <v>16700</v>
      </c>
      <c r="M72" s="330" t="s">
        <v>883</v>
      </c>
      <c r="N72" s="329"/>
      <c r="O72" s="330">
        <v>2</v>
      </c>
      <c r="P72" s="329"/>
      <c r="Q72" s="328">
        <v>111666</v>
      </c>
      <c r="R72" s="335" t="s">
        <v>476</v>
      </c>
      <c r="S72" s="328">
        <v>129060</v>
      </c>
      <c r="T72" s="335" t="s">
        <v>476</v>
      </c>
      <c r="U72" s="328">
        <v>4061158</v>
      </c>
      <c r="V72" s="335" t="s">
        <v>476</v>
      </c>
      <c r="W72" s="328">
        <v>4460057</v>
      </c>
      <c r="X72" s="329"/>
      <c r="Y72" s="328">
        <v>9377864</v>
      </c>
      <c r="Z72" s="335" t="s">
        <v>476</v>
      </c>
      <c r="AA72" s="328">
        <v>17899079</v>
      </c>
      <c r="AB72" s="335" t="s">
        <v>476</v>
      </c>
    </row>
    <row r="73" spans="1:28" x14ac:dyDescent="0.2">
      <c r="A73" s="327">
        <v>2010</v>
      </c>
      <c r="B73" s="328">
        <v>59840</v>
      </c>
      <c r="C73" s="335" t="s">
        <v>476</v>
      </c>
      <c r="D73" s="328">
        <v>3163611</v>
      </c>
      <c r="E73" s="335" t="s">
        <v>476</v>
      </c>
      <c r="F73" s="328">
        <v>684708</v>
      </c>
      <c r="G73" s="335" t="s">
        <v>476</v>
      </c>
      <c r="H73" s="328">
        <v>3908159</v>
      </c>
      <c r="I73" s="335" t="s">
        <v>476</v>
      </c>
      <c r="J73" s="330">
        <v>785</v>
      </c>
      <c r="K73" s="335" t="s">
        <v>476</v>
      </c>
      <c r="L73" s="328">
        <v>18500</v>
      </c>
      <c r="M73" s="330">
        <v>47</v>
      </c>
      <c r="N73" s="335" t="s">
        <v>476</v>
      </c>
      <c r="O73" s="330">
        <v>157</v>
      </c>
      <c r="P73" s="335" t="s">
        <v>476</v>
      </c>
      <c r="Q73" s="328">
        <v>110919</v>
      </c>
      <c r="R73" s="335" t="s">
        <v>476</v>
      </c>
      <c r="S73" s="328">
        <v>130407</v>
      </c>
      <c r="T73" s="335" t="s">
        <v>476</v>
      </c>
      <c r="U73" s="328">
        <v>4038566</v>
      </c>
      <c r="V73" s="335" t="s">
        <v>476</v>
      </c>
      <c r="W73" s="328">
        <v>4538640</v>
      </c>
      <c r="X73" s="335" t="s">
        <v>476</v>
      </c>
      <c r="Y73" s="328">
        <v>9500837</v>
      </c>
      <c r="Z73" s="335" t="s">
        <v>476</v>
      </c>
      <c r="AA73" s="328">
        <v>18078043</v>
      </c>
      <c r="AB73" s="335" t="s">
        <v>476</v>
      </c>
    </row>
    <row r="74" spans="1:28" x14ac:dyDescent="0.2">
      <c r="A74" s="331" t="s">
        <v>1013</v>
      </c>
      <c r="B74" s="332">
        <v>51213</v>
      </c>
      <c r="C74" s="333"/>
      <c r="D74" s="332">
        <v>3225207</v>
      </c>
      <c r="E74" s="333"/>
      <c r="F74" s="332">
        <v>682540</v>
      </c>
      <c r="G74" s="333"/>
      <c r="H74" s="332">
        <v>3958960</v>
      </c>
      <c r="I74" s="333"/>
      <c r="J74" s="334">
        <v>928</v>
      </c>
      <c r="K74" s="333"/>
      <c r="L74" s="332">
        <v>19700</v>
      </c>
      <c r="M74" s="334">
        <v>88</v>
      </c>
      <c r="N74" s="333"/>
      <c r="O74" s="334">
        <v>320</v>
      </c>
      <c r="P74" s="333"/>
      <c r="Q74" s="332">
        <v>109838</v>
      </c>
      <c r="R74" s="333"/>
      <c r="S74" s="332">
        <v>130874</v>
      </c>
      <c r="T74" s="333"/>
      <c r="U74" s="332">
        <v>4089834</v>
      </c>
      <c r="V74" s="333"/>
      <c r="W74" s="332">
        <v>4501411</v>
      </c>
      <c r="X74" s="333"/>
      <c r="Y74" s="332">
        <v>9429303</v>
      </c>
      <c r="Z74" s="333"/>
      <c r="AA74" s="332">
        <v>18020549</v>
      </c>
      <c r="AB74" s="333"/>
    </row>
    <row r="75" spans="1:28" x14ac:dyDescent="0.2">
      <c r="A75" s="675" t="s">
        <v>1014</v>
      </c>
      <c r="B75" s="676"/>
      <c r="C75" s="676"/>
      <c r="D75" s="676"/>
      <c r="E75" s="676"/>
      <c r="F75" s="676"/>
      <c r="G75" s="676"/>
      <c r="H75" s="676"/>
      <c r="I75" s="676"/>
      <c r="J75" s="676"/>
      <c r="K75" s="676"/>
      <c r="L75" s="676"/>
      <c r="M75" s="676"/>
      <c r="N75" s="676"/>
      <c r="O75" s="676" t="s">
        <v>1015</v>
      </c>
      <c r="P75" s="676"/>
      <c r="Q75" s="676"/>
      <c r="R75" s="676"/>
      <c r="S75" s="676"/>
      <c r="T75" s="676"/>
      <c r="U75" s="676"/>
      <c r="V75" s="676"/>
      <c r="W75" s="676"/>
      <c r="X75" s="676"/>
      <c r="Y75" s="676"/>
      <c r="Z75" s="676"/>
      <c r="AA75" s="676"/>
      <c r="AB75" s="677"/>
    </row>
    <row r="76" spans="1:28" x14ac:dyDescent="0.2">
      <c r="A76" s="678" t="s">
        <v>1016</v>
      </c>
      <c r="B76" s="679"/>
      <c r="C76" s="679"/>
      <c r="D76" s="679"/>
      <c r="E76" s="679"/>
      <c r="F76" s="679"/>
      <c r="G76" s="679"/>
      <c r="H76" s="679"/>
      <c r="I76" s="679"/>
      <c r="J76" s="679"/>
      <c r="K76" s="679"/>
      <c r="L76" s="679"/>
      <c r="M76" s="679"/>
      <c r="N76" s="679"/>
      <c r="O76" s="679" t="s">
        <v>1017</v>
      </c>
      <c r="P76" s="679"/>
      <c r="Q76" s="679"/>
      <c r="R76" s="679"/>
      <c r="S76" s="679"/>
      <c r="T76" s="679"/>
      <c r="U76" s="679"/>
      <c r="V76" s="679"/>
      <c r="W76" s="679"/>
      <c r="X76" s="679"/>
      <c r="Y76" s="679"/>
      <c r="Z76" s="679"/>
      <c r="AA76" s="679"/>
      <c r="AB76" s="680"/>
    </row>
    <row r="77" spans="1:28" x14ac:dyDescent="0.2">
      <c r="A77" s="678"/>
      <c r="B77" s="679"/>
      <c r="C77" s="679"/>
      <c r="D77" s="679"/>
      <c r="E77" s="679"/>
      <c r="F77" s="679"/>
      <c r="G77" s="679"/>
      <c r="H77" s="679"/>
      <c r="I77" s="679"/>
      <c r="J77" s="679"/>
      <c r="K77" s="679"/>
      <c r="L77" s="679"/>
      <c r="M77" s="679"/>
      <c r="N77" s="679"/>
      <c r="O77" s="681" t="s">
        <v>1018</v>
      </c>
      <c r="P77" s="681"/>
      <c r="Q77" s="681"/>
      <c r="R77" s="681"/>
      <c r="S77" s="681"/>
      <c r="T77" s="681"/>
      <c r="U77" s="681"/>
      <c r="V77" s="681"/>
      <c r="W77" s="681"/>
      <c r="X77" s="681"/>
      <c r="Y77" s="681"/>
      <c r="Z77" s="681"/>
      <c r="AA77" s="681"/>
      <c r="AB77" s="682"/>
    </row>
    <row r="78" spans="1:28" x14ac:dyDescent="0.2">
      <c r="A78" s="678"/>
      <c r="B78" s="679"/>
      <c r="C78" s="679"/>
      <c r="D78" s="679"/>
      <c r="E78" s="679"/>
      <c r="F78" s="679"/>
      <c r="G78" s="679"/>
      <c r="H78" s="679"/>
      <c r="I78" s="679"/>
      <c r="J78" s="679"/>
      <c r="K78" s="679"/>
      <c r="L78" s="679"/>
      <c r="M78" s="679"/>
      <c r="N78" s="679"/>
      <c r="O78" s="681" t="s">
        <v>1019</v>
      </c>
      <c r="P78" s="681"/>
      <c r="Q78" s="681"/>
      <c r="R78" s="681"/>
      <c r="S78" s="681"/>
      <c r="T78" s="681"/>
      <c r="U78" s="681"/>
      <c r="V78" s="681"/>
      <c r="W78" s="681"/>
      <c r="X78" s="681"/>
      <c r="Y78" s="681"/>
      <c r="Z78" s="681"/>
      <c r="AA78" s="681"/>
      <c r="AB78" s="682"/>
    </row>
    <row r="79" spans="1:28" x14ac:dyDescent="0.2">
      <c r="A79" s="678" t="s">
        <v>1020</v>
      </c>
      <c r="B79" s="679"/>
      <c r="C79" s="679"/>
      <c r="D79" s="679"/>
      <c r="E79" s="679"/>
      <c r="F79" s="679"/>
      <c r="G79" s="679"/>
      <c r="H79" s="679"/>
      <c r="I79" s="679"/>
      <c r="J79" s="679"/>
      <c r="K79" s="679"/>
      <c r="L79" s="679"/>
      <c r="M79" s="679"/>
      <c r="N79" s="679"/>
      <c r="O79" s="679" t="s">
        <v>1021</v>
      </c>
      <c r="P79" s="679"/>
      <c r="Q79" s="679"/>
      <c r="R79" s="679"/>
      <c r="S79" s="679"/>
      <c r="T79" s="679"/>
      <c r="U79" s="679"/>
      <c r="V79" s="679"/>
      <c r="W79" s="679"/>
      <c r="X79" s="679"/>
      <c r="Y79" s="679"/>
      <c r="Z79" s="679"/>
      <c r="AA79" s="679"/>
      <c r="AB79" s="680"/>
    </row>
    <row r="80" spans="1:28" x14ac:dyDescent="0.2">
      <c r="A80" s="683" t="s">
        <v>83</v>
      </c>
      <c r="B80" s="681"/>
      <c r="C80" s="681"/>
      <c r="D80" s="681"/>
      <c r="E80" s="681"/>
      <c r="F80" s="681"/>
      <c r="G80" s="681"/>
      <c r="H80" s="681"/>
      <c r="I80" s="681"/>
      <c r="J80" s="681"/>
      <c r="K80" s="681"/>
      <c r="L80" s="681"/>
      <c r="M80" s="681"/>
      <c r="N80" s="681"/>
      <c r="O80" s="681" t="s">
        <v>71</v>
      </c>
      <c r="P80" s="681"/>
      <c r="Q80" s="681"/>
      <c r="R80" s="681"/>
      <c r="S80" s="681"/>
      <c r="T80" s="681"/>
      <c r="U80" s="681"/>
      <c r="V80" s="681"/>
      <c r="W80" s="681"/>
      <c r="X80" s="681"/>
      <c r="Y80" s="681"/>
      <c r="Z80" s="681"/>
      <c r="AA80" s="681"/>
      <c r="AB80" s="682"/>
    </row>
    <row r="81" spans="1:28" x14ac:dyDescent="0.2">
      <c r="A81" s="678" t="s">
        <v>1022</v>
      </c>
      <c r="B81" s="679"/>
      <c r="C81" s="679"/>
      <c r="D81" s="679"/>
      <c r="E81" s="679"/>
      <c r="F81" s="679"/>
      <c r="G81" s="679"/>
      <c r="H81" s="679"/>
      <c r="I81" s="679"/>
      <c r="J81" s="679"/>
      <c r="K81" s="679"/>
      <c r="L81" s="679"/>
      <c r="M81" s="679"/>
      <c r="N81" s="679"/>
      <c r="O81" s="679" t="s">
        <v>1023</v>
      </c>
      <c r="P81" s="679"/>
      <c r="Q81" s="679"/>
      <c r="R81" s="679"/>
      <c r="S81" s="679"/>
      <c r="T81" s="679"/>
      <c r="U81" s="679"/>
      <c r="V81" s="679"/>
      <c r="W81" s="679"/>
      <c r="X81" s="679"/>
      <c r="Y81" s="679"/>
      <c r="Z81" s="679"/>
      <c r="AA81" s="679"/>
      <c r="AB81" s="680"/>
    </row>
    <row r="82" spans="1:28" x14ac:dyDescent="0.2">
      <c r="A82" s="683" t="s">
        <v>867</v>
      </c>
      <c r="B82" s="681"/>
      <c r="C82" s="681"/>
      <c r="D82" s="681"/>
      <c r="E82" s="681"/>
      <c r="F82" s="681"/>
      <c r="G82" s="681"/>
      <c r="H82" s="681"/>
      <c r="I82" s="681"/>
      <c r="J82" s="681"/>
      <c r="K82" s="681"/>
      <c r="L82" s="681"/>
      <c r="M82" s="681"/>
      <c r="N82" s="681"/>
      <c r="O82" s="681" t="s">
        <v>65</v>
      </c>
      <c r="P82" s="681"/>
      <c r="Q82" s="681"/>
      <c r="R82" s="681"/>
      <c r="S82" s="681"/>
      <c r="T82" s="681"/>
      <c r="U82" s="681"/>
      <c r="V82" s="681"/>
      <c r="W82" s="681"/>
      <c r="X82" s="681"/>
      <c r="Y82" s="681"/>
      <c r="Z82" s="681"/>
      <c r="AA82" s="681"/>
      <c r="AB82" s="682"/>
    </row>
    <row r="83" spans="1:28" x14ac:dyDescent="0.2">
      <c r="A83" s="683" t="s">
        <v>868</v>
      </c>
      <c r="B83" s="681"/>
      <c r="C83" s="681"/>
      <c r="D83" s="681"/>
      <c r="E83" s="681"/>
      <c r="F83" s="681"/>
      <c r="G83" s="681"/>
      <c r="H83" s="681"/>
      <c r="I83" s="681"/>
      <c r="J83" s="681"/>
      <c r="K83" s="681"/>
      <c r="L83" s="681"/>
      <c r="M83" s="681"/>
      <c r="N83" s="681"/>
      <c r="O83" s="681" t="s">
        <v>66</v>
      </c>
      <c r="P83" s="681"/>
      <c r="Q83" s="681"/>
      <c r="R83" s="681"/>
      <c r="S83" s="681"/>
      <c r="T83" s="681"/>
      <c r="U83" s="681"/>
      <c r="V83" s="681"/>
      <c r="W83" s="681"/>
      <c r="X83" s="681"/>
      <c r="Y83" s="681"/>
      <c r="Z83" s="681"/>
      <c r="AA83" s="681"/>
      <c r="AB83" s="682"/>
    </row>
    <row r="84" spans="1:28" x14ac:dyDescent="0.2">
      <c r="A84" s="683"/>
      <c r="B84" s="681"/>
      <c r="C84" s="681"/>
      <c r="D84" s="681"/>
      <c r="E84" s="681"/>
      <c r="F84" s="681"/>
      <c r="G84" s="681"/>
      <c r="H84" s="681"/>
      <c r="I84" s="681"/>
      <c r="J84" s="681"/>
      <c r="K84" s="681"/>
      <c r="L84" s="681"/>
      <c r="M84" s="681"/>
      <c r="N84" s="681"/>
      <c r="O84" s="681" t="s">
        <v>67</v>
      </c>
      <c r="P84" s="681"/>
      <c r="Q84" s="681"/>
      <c r="R84" s="681"/>
      <c r="S84" s="681"/>
      <c r="T84" s="681"/>
      <c r="U84" s="681"/>
      <c r="V84" s="681"/>
      <c r="W84" s="681"/>
      <c r="X84" s="681"/>
      <c r="Y84" s="681"/>
      <c r="Z84" s="681"/>
      <c r="AA84" s="681"/>
      <c r="AB84" s="682"/>
    </row>
    <row r="85" spans="1:28" x14ac:dyDescent="0.2">
      <c r="A85" s="678" t="s">
        <v>1024</v>
      </c>
      <c r="B85" s="679"/>
      <c r="C85" s="679"/>
      <c r="D85" s="679"/>
      <c r="E85" s="679"/>
      <c r="F85" s="679"/>
      <c r="G85" s="679"/>
      <c r="H85" s="679"/>
      <c r="I85" s="679"/>
      <c r="J85" s="679"/>
      <c r="K85" s="679"/>
      <c r="L85" s="679"/>
      <c r="M85" s="679"/>
      <c r="N85" s="679"/>
      <c r="O85" s="681" t="s">
        <v>1025</v>
      </c>
      <c r="P85" s="681"/>
      <c r="Q85" s="681"/>
      <c r="R85" s="681"/>
      <c r="S85" s="681"/>
      <c r="T85" s="681"/>
      <c r="U85" s="681"/>
      <c r="V85" s="681"/>
      <c r="W85" s="681"/>
      <c r="X85" s="681"/>
      <c r="Y85" s="681"/>
      <c r="Z85" s="681"/>
      <c r="AA85" s="681"/>
      <c r="AB85" s="682"/>
    </row>
    <row r="86" spans="1:28" x14ac:dyDescent="0.2">
      <c r="A86" s="678" t="s">
        <v>1026</v>
      </c>
      <c r="B86" s="679"/>
      <c r="C86" s="679"/>
      <c r="D86" s="679"/>
      <c r="E86" s="679"/>
      <c r="F86" s="679"/>
      <c r="G86" s="679"/>
      <c r="H86" s="679"/>
      <c r="I86" s="679"/>
      <c r="J86" s="679"/>
      <c r="K86" s="679"/>
      <c r="L86" s="679"/>
      <c r="M86" s="679"/>
      <c r="N86" s="679"/>
      <c r="O86" s="681" t="s">
        <v>1027</v>
      </c>
      <c r="P86" s="681"/>
      <c r="Q86" s="681"/>
      <c r="R86" s="681"/>
      <c r="S86" s="681"/>
      <c r="T86" s="681"/>
      <c r="U86" s="681"/>
      <c r="V86" s="681"/>
      <c r="W86" s="681"/>
      <c r="X86" s="681"/>
      <c r="Y86" s="681"/>
      <c r="Z86" s="681"/>
      <c r="AA86" s="681"/>
      <c r="AB86" s="682"/>
    </row>
    <row r="87" spans="1:28" x14ac:dyDescent="0.2">
      <c r="A87" s="683" t="s">
        <v>895</v>
      </c>
      <c r="B87" s="681"/>
      <c r="C87" s="681"/>
      <c r="D87" s="681"/>
      <c r="E87" s="681"/>
      <c r="F87" s="681"/>
      <c r="G87" s="681"/>
      <c r="H87" s="681"/>
      <c r="I87" s="681"/>
      <c r="J87" s="681"/>
      <c r="K87" s="681"/>
      <c r="L87" s="681"/>
      <c r="M87" s="681"/>
      <c r="N87" s="681"/>
      <c r="O87" s="681" t="s">
        <v>73</v>
      </c>
      <c r="P87" s="681"/>
      <c r="Q87" s="681"/>
      <c r="R87" s="681"/>
      <c r="S87" s="681"/>
      <c r="T87" s="681"/>
      <c r="U87" s="681"/>
      <c r="V87" s="681"/>
      <c r="W87" s="681"/>
      <c r="X87" s="681"/>
      <c r="Y87" s="681"/>
      <c r="Z87" s="681"/>
      <c r="AA87" s="681"/>
      <c r="AB87" s="682"/>
    </row>
    <row r="88" spans="1:28" x14ac:dyDescent="0.2">
      <c r="A88" s="683"/>
      <c r="B88" s="681"/>
      <c r="C88" s="681"/>
      <c r="D88" s="681"/>
      <c r="E88" s="681"/>
      <c r="F88" s="681"/>
      <c r="G88" s="681"/>
      <c r="H88" s="681"/>
      <c r="I88" s="681"/>
      <c r="J88" s="681"/>
      <c r="K88" s="681"/>
      <c r="L88" s="681"/>
      <c r="M88" s="681"/>
      <c r="N88" s="681"/>
      <c r="O88" s="681" t="s">
        <v>1028</v>
      </c>
      <c r="P88" s="681"/>
      <c r="Q88" s="681"/>
      <c r="R88" s="681"/>
      <c r="S88" s="681"/>
      <c r="T88" s="681"/>
      <c r="U88" s="681"/>
      <c r="V88" s="681"/>
      <c r="W88" s="681"/>
      <c r="X88" s="681"/>
      <c r="Y88" s="681"/>
      <c r="Z88" s="681"/>
      <c r="AA88" s="681"/>
      <c r="AB88" s="682"/>
    </row>
    <row r="89" spans="1:28" ht="12.75" customHeight="1" x14ac:dyDescent="0.2">
      <c r="A89" s="678" t="s">
        <v>1029</v>
      </c>
      <c r="B89" s="679"/>
      <c r="C89" s="679"/>
      <c r="D89" s="679"/>
      <c r="E89" s="679"/>
      <c r="F89" s="679"/>
      <c r="G89" s="679"/>
      <c r="H89" s="679"/>
      <c r="I89" s="679"/>
      <c r="J89" s="679"/>
      <c r="K89" s="679"/>
      <c r="L89" s="679"/>
      <c r="M89" s="679"/>
      <c r="N89" s="679"/>
      <c r="O89" s="684" t="s">
        <v>997</v>
      </c>
      <c r="P89" s="684"/>
      <c r="Q89" s="684"/>
      <c r="R89" s="684"/>
      <c r="S89" s="684"/>
      <c r="T89" s="684"/>
      <c r="U89" s="684"/>
      <c r="V89" s="684"/>
      <c r="W89" s="684"/>
      <c r="X89" s="684"/>
      <c r="Y89" s="684"/>
      <c r="Z89" s="684"/>
      <c r="AA89" s="684"/>
      <c r="AB89" s="685"/>
    </row>
    <row r="90" spans="1:28" x14ac:dyDescent="0.2">
      <c r="A90" s="678"/>
      <c r="B90" s="679"/>
      <c r="C90" s="679"/>
      <c r="D90" s="679"/>
      <c r="E90" s="679"/>
      <c r="F90" s="679"/>
      <c r="G90" s="679"/>
      <c r="H90" s="679"/>
      <c r="I90" s="679"/>
      <c r="J90" s="679"/>
      <c r="K90" s="679"/>
      <c r="L90" s="679"/>
      <c r="M90" s="679"/>
      <c r="N90" s="679"/>
      <c r="O90" s="681" t="s">
        <v>998</v>
      </c>
      <c r="P90" s="681"/>
      <c r="Q90" s="681"/>
      <c r="R90" s="681"/>
      <c r="S90" s="681"/>
      <c r="T90" s="681"/>
      <c r="U90" s="681"/>
      <c r="V90" s="681"/>
      <c r="W90" s="681"/>
      <c r="X90" s="681"/>
      <c r="Y90" s="681"/>
      <c r="Z90" s="681"/>
      <c r="AA90" s="681"/>
      <c r="AB90" s="682"/>
    </row>
    <row r="91" spans="1:28" x14ac:dyDescent="0.2">
      <c r="A91" s="678" t="s">
        <v>1030</v>
      </c>
      <c r="B91" s="679"/>
      <c r="C91" s="679"/>
      <c r="D91" s="679"/>
      <c r="E91" s="679"/>
      <c r="F91" s="679"/>
      <c r="G91" s="679"/>
      <c r="H91" s="679"/>
      <c r="I91" s="679"/>
      <c r="J91" s="679"/>
      <c r="K91" s="679"/>
      <c r="L91" s="679"/>
      <c r="M91" s="679"/>
      <c r="N91" s="679"/>
      <c r="O91" s="681" t="s">
        <v>70</v>
      </c>
      <c r="P91" s="681"/>
      <c r="Q91" s="681"/>
      <c r="R91" s="681"/>
      <c r="S91" s="681"/>
      <c r="T91" s="681"/>
      <c r="U91" s="681"/>
      <c r="V91" s="681"/>
      <c r="W91" s="681"/>
      <c r="X91" s="681"/>
      <c r="Y91" s="681"/>
      <c r="Z91" s="681"/>
      <c r="AA91" s="681"/>
      <c r="AB91" s="682"/>
    </row>
    <row r="92" spans="1:28" x14ac:dyDescent="0.2">
      <c r="A92" s="688" t="s">
        <v>899</v>
      </c>
      <c r="B92" s="686"/>
      <c r="C92" s="686"/>
      <c r="D92" s="686"/>
      <c r="E92" s="686"/>
      <c r="F92" s="686"/>
      <c r="G92" s="686"/>
      <c r="H92" s="686"/>
      <c r="I92" s="686"/>
      <c r="J92" s="686"/>
      <c r="K92" s="686"/>
      <c r="L92" s="686"/>
      <c r="M92" s="686"/>
      <c r="N92" s="686"/>
      <c r="O92" s="686"/>
      <c r="P92" s="686"/>
      <c r="Q92" s="686"/>
      <c r="R92" s="686"/>
      <c r="S92" s="686"/>
      <c r="T92" s="686"/>
      <c r="U92" s="686"/>
      <c r="V92" s="686"/>
      <c r="W92" s="686"/>
      <c r="X92" s="686"/>
      <c r="Y92" s="686"/>
      <c r="Z92" s="686"/>
      <c r="AA92" s="686"/>
      <c r="AB92" s="687"/>
    </row>
  </sheetData>
  <mergeCells count="73">
    <mergeCell ref="A89:N90"/>
    <mergeCell ref="O89:AB89"/>
    <mergeCell ref="O90:AB90"/>
    <mergeCell ref="A91:N91"/>
    <mergeCell ref="O91:AB92"/>
    <mergeCell ref="A92:N92"/>
    <mergeCell ref="A86:N86"/>
    <mergeCell ref="O86:AB86"/>
    <mergeCell ref="A87:N87"/>
    <mergeCell ref="O87:AB87"/>
    <mergeCell ref="A88:N88"/>
    <mergeCell ref="O88:AB88"/>
    <mergeCell ref="A83:N83"/>
    <mergeCell ref="O83:AB83"/>
    <mergeCell ref="A84:N84"/>
    <mergeCell ref="O84:AB84"/>
    <mergeCell ref="A85:N85"/>
    <mergeCell ref="O85:AB85"/>
    <mergeCell ref="A80:N80"/>
    <mergeCell ref="O80:AB80"/>
    <mergeCell ref="A81:N81"/>
    <mergeCell ref="O81:AB81"/>
    <mergeCell ref="A82:N82"/>
    <mergeCell ref="O82:AB82"/>
    <mergeCell ref="A76:N78"/>
    <mergeCell ref="O76:AB76"/>
    <mergeCell ref="O77:AB77"/>
    <mergeCell ref="O78:AB78"/>
    <mergeCell ref="A79:N79"/>
    <mergeCell ref="O79:AB79"/>
    <mergeCell ref="A75:N75"/>
    <mergeCell ref="O75:AB75"/>
    <mergeCell ref="M10:N11"/>
    <mergeCell ref="O10:P11"/>
    <mergeCell ref="Q10:R11"/>
    <mergeCell ref="S10:T11"/>
    <mergeCell ref="U10:V10"/>
    <mergeCell ref="W10:X10"/>
    <mergeCell ref="Y10:Z10"/>
    <mergeCell ref="J11:K11"/>
    <mergeCell ref="U11:V11"/>
    <mergeCell ref="W11:X11"/>
    <mergeCell ref="Y11:Z11"/>
    <mergeCell ref="U9:V9"/>
    <mergeCell ref="W9:X9"/>
    <mergeCell ref="Y9:Z9"/>
    <mergeCell ref="B10:C11"/>
    <mergeCell ref="D10:E11"/>
    <mergeCell ref="F10:G11"/>
    <mergeCell ref="H10:I11"/>
    <mergeCell ref="J10:K10"/>
    <mergeCell ref="L10:L11"/>
    <mergeCell ref="W7:X7"/>
    <mergeCell ref="Y7:Z7"/>
    <mergeCell ref="U8:V8"/>
    <mergeCell ref="W8:X8"/>
    <mergeCell ref="Y8:Z8"/>
    <mergeCell ref="A1:AB1"/>
    <mergeCell ref="A2:AB2"/>
    <mergeCell ref="A3:A11"/>
    <mergeCell ref="B3:V6"/>
    <mergeCell ref="W3:X3"/>
    <mergeCell ref="Y3:Z3"/>
    <mergeCell ref="AA3:AB11"/>
    <mergeCell ref="W4:X4"/>
    <mergeCell ref="Y4:Z4"/>
    <mergeCell ref="W5:X5"/>
    <mergeCell ref="Y5:Z5"/>
    <mergeCell ref="W6:X6"/>
    <mergeCell ref="Y6:Z6"/>
    <mergeCell ref="B7:I9"/>
    <mergeCell ref="J7:T9"/>
    <mergeCell ref="U7:V7"/>
  </mergeCells>
  <hyperlinks>
    <hyperlink ref="O89" r:id="rId1" location="consumption" display="http://www.eia.gov/totalenergy/data/monthly/ - consumption" xr:uid="{00000000-0004-0000-1200-000000000000}"/>
  </hyperlink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B93"/>
  <sheetViews>
    <sheetView showGridLines="0" workbookViewId="0">
      <selection activeCell="U12" sqref="U12"/>
    </sheetView>
  </sheetViews>
  <sheetFormatPr defaultColWidth="9.140625" defaultRowHeight="12.75" x14ac:dyDescent="0.2"/>
  <cols>
    <col min="1" max="1" width="4.5703125" style="337" bestFit="1" customWidth="1"/>
    <col min="2" max="2" width="6.5703125" style="337" bestFit="1" customWidth="1"/>
    <col min="3" max="3" width="2.28515625" style="337" bestFit="1" customWidth="1"/>
    <col min="4" max="4" width="9.7109375" style="337" bestFit="1" customWidth="1"/>
    <col min="5" max="5" width="7" style="337" bestFit="1" customWidth="1"/>
    <col min="6" max="6" width="2.28515625" style="337" bestFit="1" customWidth="1"/>
    <col min="7" max="7" width="7.5703125" style="337" customWidth="1"/>
    <col min="8" max="8" width="2.42578125" style="337" customWidth="1"/>
    <col min="9" max="9" width="7.28515625" style="337" bestFit="1" customWidth="1"/>
    <col min="10" max="10" width="2.28515625" style="337" bestFit="1" customWidth="1"/>
    <col min="11" max="11" width="7.28515625" style="337" customWidth="1"/>
    <col min="12" max="12" width="3.42578125" style="337" customWidth="1"/>
    <col min="13" max="13" width="10.42578125" style="337" bestFit="1" customWidth="1"/>
    <col min="14" max="14" width="4.7109375" style="337" customWidth="1"/>
    <col min="15" max="15" width="5.28515625" style="337" customWidth="1"/>
    <col min="16" max="16" width="8" style="337" customWidth="1"/>
    <col min="17" max="17" width="9.5703125" style="337" customWidth="1"/>
    <col min="18" max="18" width="3.28515625" style="337" customWidth="1"/>
    <col min="19" max="19" width="9.5703125" style="337" customWidth="1"/>
    <col min="20" max="20" width="3.28515625" style="337" customWidth="1"/>
    <col min="21" max="21" width="10.7109375" style="337" customWidth="1"/>
    <col min="22" max="22" width="3.28515625" style="337" customWidth="1"/>
    <col min="23" max="23" width="9.5703125" style="337" customWidth="1"/>
    <col min="24" max="24" width="3.28515625" style="337" customWidth="1"/>
    <col min="25" max="25" width="9.5703125" style="337" customWidth="1"/>
    <col min="26" max="26" width="3.28515625" style="337" customWidth="1"/>
    <col min="27" max="27" width="10.7109375" style="337" customWidth="1"/>
    <col min="28" max="28" width="3.28515625" style="337" customWidth="1"/>
    <col min="29" max="16384" width="9.140625" style="337"/>
  </cols>
  <sheetData>
    <row r="1" spans="1:28" ht="15.75" customHeight="1" x14ac:dyDescent="0.25">
      <c r="A1" s="711" t="s">
        <v>1031</v>
      </c>
      <c r="B1" s="712"/>
      <c r="C1" s="712"/>
      <c r="D1" s="712"/>
      <c r="E1" s="712"/>
      <c r="F1" s="712"/>
      <c r="G1" s="712"/>
      <c r="H1" s="712"/>
      <c r="I1" s="712"/>
      <c r="J1" s="712"/>
      <c r="K1" s="712"/>
      <c r="L1" s="712"/>
      <c r="M1" s="712"/>
      <c r="N1" s="712"/>
      <c r="O1" s="712"/>
      <c r="P1" s="712"/>
      <c r="Q1" s="712"/>
      <c r="R1" s="712"/>
      <c r="S1" s="712"/>
      <c r="T1" s="712"/>
      <c r="U1" s="712"/>
      <c r="V1" s="712"/>
      <c r="W1" s="712"/>
      <c r="X1" s="712"/>
      <c r="Y1" s="712"/>
      <c r="Z1" s="712"/>
      <c r="AA1" s="712"/>
      <c r="AB1" s="713"/>
    </row>
    <row r="2" spans="1:28" ht="12.75" customHeight="1" x14ac:dyDescent="0.2">
      <c r="A2" s="714" t="s">
        <v>63</v>
      </c>
      <c r="B2" s="715"/>
      <c r="C2" s="715"/>
      <c r="D2" s="715"/>
      <c r="E2" s="715"/>
      <c r="F2" s="715"/>
      <c r="G2" s="715"/>
      <c r="H2" s="715"/>
      <c r="I2" s="715"/>
      <c r="J2" s="715"/>
      <c r="K2" s="715"/>
      <c r="L2" s="715"/>
      <c r="M2" s="715"/>
      <c r="N2" s="715"/>
      <c r="O2" s="715"/>
      <c r="P2" s="715"/>
      <c r="Q2" s="715"/>
      <c r="R2" s="715"/>
      <c r="S2" s="715"/>
      <c r="T2" s="715"/>
      <c r="U2" s="715"/>
      <c r="V2" s="715"/>
      <c r="W2" s="715"/>
      <c r="X2" s="715"/>
      <c r="Y2" s="715"/>
      <c r="Z2" s="715"/>
      <c r="AA2" s="715"/>
      <c r="AB2" s="716"/>
    </row>
    <row r="3" spans="1:28" x14ac:dyDescent="0.2">
      <c r="A3" s="701" t="s">
        <v>284</v>
      </c>
      <c r="B3" s="703" t="s">
        <v>1002</v>
      </c>
      <c r="C3" s="718"/>
      <c r="D3" s="718"/>
      <c r="E3" s="718"/>
      <c r="F3" s="718"/>
      <c r="G3" s="718"/>
      <c r="H3" s="718"/>
      <c r="I3" s="718"/>
      <c r="J3" s="718"/>
      <c r="K3" s="718"/>
      <c r="L3" s="718"/>
      <c r="M3" s="718"/>
      <c r="N3" s="718"/>
      <c r="O3" s="718"/>
      <c r="P3" s="718"/>
      <c r="Q3" s="718"/>
      <c r="R3" s="718"/>
      <c r="S3" s="718"/>
      <c r="T3" s="718"/>
      <c r="U3" s="718"/>
      <c r="V3" s="704"/>
      <c r="W3" s="721"/>
      <c r="X3" s="722"/>
      <c r="Y3" s="721"/>
      <c r="Z3" s="722"/>
      <c r="AA3" s="703" t="s">
        <v>107</v>
      </c>
      <c r="AB3" s="704"/>
    </row>
    <row r="4" spans="1:28" x14ac:dyDescent="0.2">
      <c r="A4" s="717"/>
      <c r="B4" s="707"/>
      <c r="C4" s="719"/>
      <c r="D4" s="719"/>
      <c r="E4" s="719"/>
      <c r="F4" s="719"/>
      <c r="G4" s="719"/>
      <c r="H4" s="719"/>
      <c r="I4" s="719"/>
      <c r="J4" s="719"/>
      <c r="K4" s="719"/>
      <c r="L4" s="719"/>
      <c r="M4" s="719"/>
      <c r="N4" s="719"/>
      <c r="O4" s="719"/>
      <c r="P4" s="719"/>
      <c r="Q4" s="719"/>
      <c r="R4" s="719"/>
      <c r="S4" s="719"/>
      <c r="T4" s="719"/>
      <c r="U4" s="719"/>
      <c r="V4" s="708"/>
      <c r="W4" s="709"/>
      <c r="X4" s="710"/>
      <c r="Y4" s="709"/>
      <c r="Z4" s="710"/>
      <c r="AA4" s="707"/>
      <c r="AB4" s="708"/>
    </row>
    <row r="5" spans="1:28" x14ac:dyDescent="0.2">
      <c r="A5" s="717"/>
      <c r="B5" s="707"/>
      <c r="C5" s="719"/>
      <c r="D5" s="719"/>
      <c r="E5" s="719"/>
      <c r="F5" s="719"/>
      <c r="G5" s="719"/>
      <c r="H5" s="719"/>
      <c r="I5" s="719"/>
      <c r="J5" s="719"/>
      <c r="K5" s="719"/>
      <c r="L5" s="719"/>
      <c r="M5" s="719"/>
      <c r="N5" s="719"/>
      <c r="O5" s="719"/>
      <c r="P5" s="719"/>
      <c r="Q5" s="719"/>
      <c r="R5" s="719"/>
      <c r="S5" s="719"/>
      <c r="T5" s="719"/>
      <c r="U5" s="719"/>
      <c r="V5" s="708"/>
      <c r="W5" s="709"/>
      <c r="X5" s="710"/>
      <c r="Y5" s="707" t="s">
        <v>511</v>
      </c>
      <c r="Z5" s="708"/>
      <c r="AA5" s="707"/>
      <c r="AB5" s="708"/>
    </row>
    <row r="6" spans="1:28" x14ac:dyDescent="0.2">
      <c r="A6" s="717"/>
      <c r="B6" s="705"/>
      <c r="C6" s="720"/>
      <c r="D6" s="720"/>
      <c r="E6" s="720"/>
      <c r="F6" s="720"/>
      <c r="G6" s="720"/>
      <c r="H6" s="720"/>
      <c r="I6" s="720"/>
      <c r="J6" s="720"/>
      <c r="K6" s="720"/>
      <c r="L6" s="720"/>
      <c r="M6" s="720"/>
      <c r="N6" s="720"/>
      <c r="O6" s="720"/>
      <c r="P6" s="720"/>
      <c r="Q6" s="720"/>
      <c r="R6" s="720"/>
      <c r="S6" s="720"/>
      <c r="T6" s="720"/>
      <c r="U6" s="720"/>
      <c r="V6" s="706"/>
      <c r="W6" s="707" t="s">
        <v>199</v>
      </c>
      <c r="X6" s="708"/>
      <c r="Y6" s="707" t="s">
        <v>512</v>
      </c>
      <c r="Z6" s="708"/>
      <c r="AA6" s="707"/>
      <c r="AB6" s="708"/>
    </row>
    <row r="7" spans="1:28" x14ac:dyDescent="0.2">
      <c r="A7" s="717"/>
      <c r="B7" s="703" t="s">
        <v>64</v>
      </c>
      <c r="C7" s="718"/>
      <c r="D7" s="718"/>
      <c r="E7" s="718"/>
      <c r="F7" s="718"/>
      <c r="G7" s="718"/>
      <c r="H7" s="718"/>
      <c r="I7" s="718"/>
      <c r="J7" s="704"/>
      <c r="K7" s="703" t="s">
        <v>1003</v>
      </c>
      <c r="L7" s="718"/>
      <c r="M7" s="718"/>
      <c r="N7" s="718"/>
      <c r="O7" s="718"/>
      <c r="P7" s="718"/>
      <c r="Q7" s="718"/>
      <c r="R7" s="718"/>
      <c r="S7" s="718"/>
      <c r="T7" s="704"/>
      <c r="U7" s="721"/>
      <c r="V7" s="722"/>
      <c r="W7" s="707" t="s">
        <v>513</v>
      </c>
      <c r="X7" s="708"/>
      <c r="Y7" s="707" t="s">
        <v>514</v>
      </c>
      <c r="Z7" s="708"/>
      <c r="AA7" s="707"/>
      <c r="AB7" s="708"/>
    </row>
    <row r="8" spans="1:28" x14ac:dyDescent="0.2">
      <c r="A8" s="717"/>
      <c r="B8" s="707"/>
      <c r="C8" s="719"/>
      <c r="D8" s="719"/>
      <c r="E8" s="719"/>
      <c r="F8" s="719"/>
      <c r="G8" s="719"/>
      <c r="H8" s="719"/>
      <c r="I8" s="719"/>
      <c r="J8" s="708"/>
      <c r="K8" s="707"/>
      <c r="L8" s="719"/>
      <c r="M8" s="719"/>
      <c r="N8" s="719"/>
      <c r="O8" s="719"/>
      <c r="P8" s="719"/>
      <c r="Q8" s="719"/>
      <c r="R8" s="719"/>
      <c r="S8" s="719"/>
      <c r="T8" s="708"/>
      <c r="U8" s="709"/>
      <c r="V8" s="710"/>
      <c r="W8" s="707" t="s">
        <v>1004</v>
      </c>
      <c r="X8" s="708"/>
      <c r="Y8" s="707" t="s">
        <v>1005</v>
      </c>
      <c r="Z8" s="708"/>
      <c r="AA8" s="707"/>
      <c r="AB8" s="708"/>
    </row>
    <row r="9" spans="1:28" x14ac:dyDescent="0.2">
      <c r="A9" s="717"/>
      <c r="B9" s="705"/>
      <c r="C9" s="720"/>
      <c r="D9" s="720"/>
      <c r="E9" s="720"/>
      <c r="F9" s="720"/>
      <c r="G9" s="720"/>
      <c r="H9" s="720"/>
      <c r="I9" s="720"/>
      <c r="J9" s="706"/>
      <c r="K9" s="705"/>
      <c r="L9" s="720"/>
      <c r="M9" s="720"/>
      <c r="N9" s="720"/>
      <c r="O9" s="720"/>
      <c r="P9" s="720"/>
      <c r="Q9" s="720"/>
      <c r="R9" s="720"/>
      <c r="S9" s="720"/>
      <c r="T9" s="706"/>
      <c r="U9" s="707" t="s">
        <v>107</v>
      </c>
      <c r="V9" s="708"/>
      <c r="W9" s="707"/>
      <c r="X9" s="708"/>
      <c r="Y9" s="707"/>
      <c r="Z9" s="708"/>
      <c r="AA9" s="707"/>
      <c r="AB9" s="708"/>
    </row>
    <row r="10" spans="1:28" x14ac:dyDescent="0.2">
      <c r="A10" s="717"/>
      <c r="B10" s="703" t="s">
        <v>495</v>
      </c>
      <c r="C10" s="704"/>
      <c r="D10" s="338" t="s">
        <v>74</v>
      </c>
      <c r="E10" s="703" t="s">
        <v>515</v>
      </c>
      <c r="F10" s="704"/>
      <c r="G10" s="703" t="s">
        <v>1007</v>
      </c>
      <c r="H10" s="704"/>
      <c r="I10" s="703" t="s">
        <v>107</v>
      </c>
      <c r="J10" s="704"/>
      <c r="K10" s="703" t="s">
        <v>501</v>
      </c>
      <c r="L10" s="704"/>
      <c r="M10" s="701" t="s">
        <v>1008</v>
      </c>
      <c r="N10" s="703" t="s">
        <v>1009</v>
      </c>
      <c r="O10" s="704"/>
      <c r="P10" s="701" t="s">
        <v>1032</v>
      </c>
      <c r="Q10" s="703" t="s">
        <v>1011</v>
      </c>
      <c r="R10" s="704"/>
      <c r="S10" s="703" t="s">
        <v>107</v>
      </c>
      <c r="T10" s="704"/>
      <c r="U10" s="707" t="s">
        <v>116</v>
      </c>
      <c r="V10" s="708"/>
      <c r="W10" s="707"/>
      <c r="X10" s="708"/>
      <c r="Y10" s="707"/>
      <c r="Z10" s="708"/>
      <c r="AA10" s="707"/>
      <c r="AB10" s="708"/>
    </row>
    <row r="11" spans="1:28" x14ac:dyDescent="0.2">
      <c r="A11" s="702"/>
      <c r="B11" s="705"/>
      <c r="C11" s="706"/>
      <c r="D11" s="339" t="s">
        <v>75</v>
      </c>
      <c r="E11" s="705" t="s">
        <v>1033</v>
      </c>
      <c r="F11" s="706"/>
      <c r="G11" s="705"/>
      <c r="H11" s="706"/>
      <c r="I11" s="705"/>
      <c r="J11" s="706"/>
      <c r="K11" s="705" t="s">
        <v>1012</v>
      </c>
      <c r="L11" s="706"/>
      <c r="M11" s="702"/>
      <c r="N11" s="705"/>
      <c r="O11" s="706"/>
      <c r="P11" s="702"/>
      <c r="Q11" s="705"/>
      <c r="R11" s="706"/>
      <c r="S11" s="705"/>
      <c r="T11" s="706"/>
      <c r="U11" s="705"/>
      <c r="V11" s="706"/>
      <c r="W11" s="705"/>
      <c r="X11" s="706"/>
      <c r="Y11" s="705"/>
      <c r="Z11" s="706"/>
      <c r="AA11" s="705"/>
      <c r="AB11" s="706"/>
    </row>
    <row r="12" spans="1:28" x14ac:dyDescent="0.2">
      <c r="A12" s="340">
        <v>1949</v>
      </c>
      <c r="B12" s="341">
        <v>5433101</v>
      </c>
      <c r="C12" s="342"/>
      <c r="D12" s="341">
        <v>-6671</v>
      </c>
      <c r="E12" s="341">
        <v>3188492</v>
      </c>
      <c r="F12" s="342"/>
      <c r="G12" s="341">
        <v>3474640</v>
      </c>
      <c r="H12" s="342"/>
      <c r="I12" s="341">
        <v>12089562</v>
      </c>
      <c r="J12" s="342"/>
      <c r="K12" s="341">
        <v>75537</v>
      </c>
      <c r="L12" s="342"/>
      <c r="M12" s="343" t="s">
        <v>207</v>
      </c>
      <c r="N12" s="343" t="s">
        <v>207</v>
      </c>
      <c r="O12" s="342"/>
      <c r="P12" s="343" t="s">
        <v>207</v>
      </c>
      <c r="Q12" s="341">
        <v>468287</v>
      </c>
      <c r="R12" s="342"/>
      <c r="S12" s="341">
        <v>543824</v>
      </c>
      <c r="T12" s="342"/>
      <c r="U12" s="341">
        <v>12633386</v>
      </c>
      <c r="V12" s="342"/>
      <c r="W12" s="341">
        <v>418280</v>
      </c>
      <c r="X12" s="342"/>
      <c r="Y12" s="341">
        <v>1671920</v>
      </c>
      <c r="Z12" s="342"/>
      <c r="AA12" s="341">
        <v>14723587</v>
      </c>
      <c r="AB12" s="342"/>
    </row>
    <row r="13" spans="1:28" x14ac:dyDescent="0.2">
      <c r="A13" s="340">
        <v>1950</v>
      </c>
      <c r="B13" s="341">
        <v>5781230</v>
      </c>
      <c r="C13" s="342"/>
      <c r="D13" s="343">
        <v>992</v>
      </c>
      <c r="E13" s="341">
        <v>3545775</v>
      </c>
      <c r="F13" s="342"/>
      <c r="G13" s="341">
        <v>3959996</v>
      </c>
      <c r="H13" s="342"/>
      <c r="I13" s="341">
        <v>13287993</v>
      </c>
      <c r="J13" s="342"/>
      <c r="K13" s="341">
        <v>69396</v>
      </c>
      <c r="L13" s="342"/>
      <c r="M13" s="343" t="s">
        <v>207</v>
      </c>
      <c r="N13" s="343" t="s">
        <v>207</v>
      </c>
      <c r="O13" s="342"/>
      <c r="P13" s="343" t="s">
        <v>207</v>
      </c>
      <c r="Q13" s="341">
        <v>532237</v>
      </c>
      <c r="R13" s="342"/>
      <c r="S13" s="341">
        <v>601633</v>
      </c>
      <c r="T13" s="342"/>
      <c r="U13" s="341">
        <v>13889626</v>
      </c>
      <c r="V13" s="342"/>
      <c r="W13" s="341">
        <v>499785</v>
      </c>
      <c r="X13" s="342"/>
      <c r="Y13" s="341">
        <v>1852011</v>
      </c>
      <c r="Z13" s="342"/>
      <c r="AA13" s="341">
        <v>16241423</v>
      </c>
      <c r="AB13" s="342"/>
    </row>
    <row r="14" spans="1:28" x14ac:dyDescent="0.2">
      <c r="A14" s="344">
        <v>1951</v>
      </c>
      <c r="B14" s="345">
        <v>6202033</v>
      </c>
      <c r="C14" s="346"/>
      <c r="D14" s="345">
        <v>-21452</v>
      </c>
      <c r="E14" s="345">
        <v>4051750</v>
      </c>
      <c r="F14" s="346"/>
      <c r="G14" s="345">
        <v>4279012</v>
      </c>
      <c r="H14" s="346"/>
      <c r="I14" s="345">
        <v>14511343</v>
      </c>
      <c r="J14" s="346"/>
      <c r="K14" s="345">
        <v>63097</v>
      </c>
      <c r="L14" s="346"/>
      <c r="M14" s="347" t="s">
        <v>207</v>
      </c>
      <c r="N14" s="347" t="s">
        <v>207</v>
      </c>
      <c r="O14" s="346"/>
      <c r="P14" s="347" t="s">
        <v>207</v>
      </c>
      <c r="Q14" s="345">
        <v>552928</v>
      </c>
      <c r="R14" s="346"/>
      <c r="S14" s="345">
        <v>616025</v>
      </c>
      <c r="T14" s="346"/>
      <c r="U14" s="345">
        <v>15127368</v>
      </c>
      <c r="V14" s="346"/>
      <c r="W14" s="345">
        <v>566965</v>
      </c>
      <c r="X14" s="346"/>
      <c r="Y14" s="345">
        <v>1984198</v>
      </c>
      <c r="Z14" s="346"/>
      <c r="AA14" s="345">
        <v>17678532</v>
      </c>
      <c r="AB14" s="346"/>
    </row>
    <row r="15" spans="1:28" x14ac:dyDescent="0.2">
      <c r="A15" s="340">
        <v>1952</v>
      </c>
      <c r="B15" s="341">
        <v>5516614</v>
      </c>
      <c r="C15" s="342"/>
      <c r="D15" s="341">
        <v>-11879</v>
      </c>
      <c r="E15" s="341">
        <v>4180739</v>
      </c>
      <c r="F15" s="342"/>
      <c r="G15" s="341">
        <v>4372896</v>
      </c>
      <c r="H15" s="342"/>
      <c r="I15" s="341">
        <v>14058370</v>
      </c>
      <c r="J15" s="342"/>
      <c r="K15" s="341">
        <v>61538</v>
      </c>
      <c r="L15" s="342"/>
      <c r="M15" s="343" t="s">
        <v>207</v>
      </c>
      <c r="N15" s="343" t="s">
        <v>207</v>
      </c>
      <c r="O15" s="342"/>
      <c r="P15" s="343" t="s">
        <v>207</v>
      </c>
      <c r="Q15" s="341">
        <v>551656</v>
      </c>
      <c r="R15" s="342"/>
      <c r="S15" s="341">
        <v>613194</v>
      </c>
      <c r="T15" s="342"/>
      <c r="U15" s="341">
        <v>14671564</v>
      </c>
      <c r="V15" s="342"/>
      <c r="W15" s="341">
        <v>600947</v>
      </c>
      <c r="X15" s="342"/>
      <c r="Y15" s="341">
        <v>2038851</v>
      </c>
      <c r="Z15" s="342"/>
      <c r="AA15" s="341">
        <v>17311362</v>
      </c>
      <c r="AB15" s="342"/>
    </row>
    <row r="16" spans="1:28" x14ac:dyDescent="0.2">
      <c r="A16" s="340">
        <v>1953</v>
      </c>
      <c r="B16" s="341">
        <v>5931042</v>
      </c>
      <c r="C16" s="342"/>
      <c r="D16" s="341">
        <v>-9002</v>
      </c>
      <c r="E16" s="341">
        <v>4304080</v>
      </c>
      <c r="F16" s="342"/>
      <c r="G16" s="341">
        <v>4490683</v>
      </c>
      <c r="H16" s="342"/>
      <c r="I16" s="341">
        <v>14716803</v>
      </c>
      <c r="J16" s="342"/>
      <c r="K16" s="341">
        <v>56506</v>
      </c>
      <c r="L16" s="342"/>
      <c r="M16" s="343" t="s">
        <v>207</v>
      </c>
      <c r="N16" s="343" t="s">
        <v>207</v>
      </c>
      <c r="O16" s="342"/>
      <c r="P16" s="343" t="s">
        <v>207</v>
      </c>
      <c r="Q16" s="341">
        <v>565897</v>
      </c>
      <c r="R16" s="342"/>
      <c r="S16" s="341">
        <v>622403</v>
      </c>
      <c r="T16" s="342"/>
      <c r="U16" s="341">
        <v>15339206</v>
      </c>
      <c r="V16" s="342"/>
      <c r="W16" s="341">
        <v>677685</v>
      </c>
      <c r="X16" s="342"/>
      <c r="Y16" s="341">
        <v>2194864</v>
      </c>
      <c r="Z16" s="342"/>
      <c r="AA16" s="341">
        <v>18211754</v>
      </c>
      <c r="AB16" s="342"/>
    </row>
    <row r="17" spans="1:28" x14ac:dyDescent="0.2">
      <c r="A17" s="344">
        <v>1954</v>
      </c>
      <c r="B17" s="345">
        <v>4729559</v>
      </c>
      <c r="C17" s="346"/>
      <c r="D17" s="345">
        <v>-6746</v>
      </c>
      <c r="E17" s="345">
        <v>4319248</v>
      </c>
      <c r="F17" s="346"/>
      <c r="G17" s="345">
        <v>4643172</v>
      </c>
      <c r="H17" s="346"/>
      <c r="I17" s="345">
        <v>13685233</v>
      </c>
      <c r="J17" s="346"/>
      <c r="K17" s="345">
        <v>55678</v>
      </c>
      <c r="L17" s="346"/>
      <c r="M17" s="347" t="s">
        <v>207</v>
      </c>
      <c r="N17" s="347" t="s">
        <v>207</v>
      </c>
      <c r="O17" s="346"/>
      <c r="P17" s="347" t="s">
        <v>207</v>
      </c>
      <c r="Q17" s="345">
        <v>576200</v>
      </c>
      <c r="R17" s="346"/>
      <c r="S17" s="345">
        <v>631878</v>
      </c>
      <c r="T17" s="346"/>
      <c r="U17" s="345">
        <v>14317111</v>
      </c>
      <c r="V17" s="346"/>
      <c r="W17" s="345">
        <v>711282</v>
      </c>
      <c r="X17" s="346"/>
      <c r="Y17" s="345">
        <v>2129303</v>
      </c>
      <c r="Z17" s="346"/>
      <c r="AA17" s="345">
        <v>17157695</v>
      </c>
      <c r="AB17" s="346"/>
    </row>
    <row r="18" spans="1:28" x14ac:dyDescent="0.2">
      <c r="A18" s="340">
        <v>1955</v>
      </c>
      <c r="B18" s="341">
        <v>5619559</v>
      </c>
      <c r="C18" s="342"/>
      <c r="D18" s="341">
        <v>-10044</v>
      </c>
      <c r="E18" s="341">
        <v>4700929</v>
      </c>
      <c r="F18" s="342"/>
      <c r="G18" s="341">
        <v>5123251</v>
      </c>
      <c r="H18" s="342"/>
      <c r="I18" s="341">
        <v>15433694</v>
      </c>
      <c r="J18" s="342"/>
      <c r="K18" s="341">
        <v>38149</v>
      </c>
      <c r="L18" s="342"/>
      <c r="M18" s="343" t="s">
        <v>207</v>
      </c>
      <c r="N18" s="343" t="s">
        <v>207</v>
      </c>
      <c r="O18" s="342"/>
      <c r="P18" s="343" t="s">
        <v>207</v>
      </c>
      <c r="Q18" s="341">
        <v>631137</v>
      </c>
      <c r="R18" s="342"/>
      <c r="S18" s="341">
        <v>669286</v>
      </c>
      <c r="T18" s="342"/>
      <c r="U18" s="341">
        <v>16102980</v>
      </c>
      <c r="V18" s="342"/>
      <c r="W18" s="341">
        <v>887033</v>
      </c>
      <c r="X18" s="342"/>
      <c r="Y18" s="341">
        <v>2494595</v>
      </c>
      <c r="Z18" s="342"/>
      <c r="AA18" s="341">
        <v>19484608</v>
      </c>
      <c r="AB18" s="342"/>
    </row>
    <row r="19" spans="1:28" x14ac:dyDescent="0.2">
      <c r="A19" s="340">
        <v>1956</v>
      </c>
      <c r="B19" s="341">
        <v>5666866</v>
      </c>
      <c r="C19" s="342"/>
      <c r="D19" s="341">
        <v>-13020</v>
      </c>
      <c r="E19" s="341">
        <v>4873967</v>
      </c>
      <c r="F19" s="342"/>
      <c r="G19" s="341">
        <v>5349600</v>
      </c>
      <c r="H19" s="342"/>
      <c r="I19" s="341">
        <v>15877413</v>
      </c>
      <c r="J19" s="342"/>
      <c r="K19" s="341">
        <v>36751</v>
      </c>
      <c r="L19" s="342"/>
      <c r="M19" s="343" t="s">
        <v>207</v>
      </c>
      <c r="N19" s="343" t="s">
        <v>207</v>
      </c>
      <c r="O19" s="342"/>
      <c r="P19" s="343" t="s">
        <v>207</v>
      </c>
      <c r="Q19" s="341">
        <v>661409</v>
      </c>
      <c r="R19" s="342"/>
      <c r="S19" s="341">
        <v>698160</v>
      </c>
      <c r="T19" s="342"/>
      <c r="U19" s="341">
        <v>16575573</v>
      </c>
      <c r="V19" s="342"/>
      <c r="W19" s="341">
        <v>975653</v>
      </c>
      <c r="X19" s="342"/>
      <c r="Y19" s="341">
        <v>2658253</v>
      </c>
      <c r="Z19" s="342"/>
      <c r="AA19" s="341">
        <v>20209479</v>
      </c>
      <c r="AB19" s="342"/>
    </row>
    <row r="20" spans="1:28" x14ac:dyDescent="0.2">
      <c r="A20" s="344">
        <v>1957</v>
      </c>
      <c r="B20" s="345">
        <v>5535641</v>
      </c>
      <c r="C20" s="346"/>
      <c r="D20" s="345">
        <v>-17459</v>
      </c>
      <c r="E20" s="345">
        <v>5107288</v>
      </c>
      <c r="F20" s="346"/>
      <c r="G20" s="345">
        <v>5248972</v>
      </c>
      <c r="H20" s="346"/>
      <c r="I20" s="345">
        <v>15874442</v>
      </c>
      <c r="J20" s="346"/>
      <c r="K20" s="345">
        <v>35521</v>
      </c>
      <c r="L20" s="346"/>
      <c r="M20" s="347" t="s">
        <v>207</v>
      </c>
      <c r="N20" s="347" t="s">
        <v>207</v>
      </c>
      <c r="O20" s="346"/>
      <c r="P20" s="347" t="s">
        <v>207</v>
      </c>
      <c r="Q20" s="345">
        <v>616431</v>
      </c>
      <c r="R20" s="346"/>
      <c r="S20" s="345">
        <v>651952</v>
      </c>
      <c r="T20" s="346"/>
      <c r="U20" s="345">
        <v>16526394</v>
      </c>
      <c r="V20" s="346"/>
      <c r="W20" s="345">
        <v>1003093</v>
      </c>
      <c r="X20" s="346"/>
      <c r="Y20" s="345">
        <v>2688771</v>
      </c>
      <c r="Z20" s="346"/>
      <c r="AA20" s="345">
        <v>20218258</v>
      </c>
      <c r="AB20" s="346"/>
    </row>
    <row r="21" spans="1:28" x14ac:dyDescent="0.2">
      <c r="A21" s="340">
        <v>1958</v>
      </c>
      <c r="B21" s="341">
        <v>4532752</v>
      </c>
      <c r="C21" s="342"/>
      <c r="D21" s="341">
        <v>-6721</v>
      </c>
      <c r="E21" s="341">
        <v>5207612</v>
      </c>
      <c r="F21" s="342"/>
      <c r="G21" s="341">
        <v>5422049</v>
      </c>
      <c r="H21" s="342"/>
      <c r="I21" s="341">
        <v>15155692</v>
      </c>
      <c r="J21" s="342"/>
      <c r="K21" s="341">
        <v>37162</v>
      </c>
      <c r="L21" s="342"/>
      <c r="M21" s="343" t="s">
        <v>207</v>
      </c>
      <c r="N21" s="343" t="s">
        <v>207</v>
      </c>
      <c r="O21" s="342"/>
      <c r="P21" s="343" t="s">
        <v>207</v>
      </c>
      <c r="Q21" s="341">
        <v>619647</v>
      </c>
      <c r="R21" s="342"/>
      <c r="S21" s="341">
        <v>656809</v>
      </c>
      <c r="T21" s="342"/>
      <c r="U21" s="341">
        <v>15812501</v>
      </c>
      <c r="V21" s="342"/>
      <c r="W21" s="341">
        <v>977708</v>
      </c>
      <c r="X21" s="342"/>
      <c r="Y21" s="341">
        <v>2530878</v>
      </c>
      <c r="Z21" s="342"/>
      <c r="AA21" s="341">
        <v>19321087</v>
      </c>
      <c r="AB21" s="342"/>
    </row>
    <row r="22" spans="1:28" x14ac:dyDescent="0.2">
      <c r="A22" s="340">
        <v>1959</v>
      </c>
      <c r="B22" s="341">
        <v>4412743</v>
      </c>
      <c r="C22" s="342"/>
      <c r="D22" s="341">
        <v>-8358</v>
      </c>
      <c r="E22" s="341">
        <v>5646563</v>
      </c>
      <c r="F22" s="342"/>
      <c r="G22" s="341">
        <v>5756249</v>
      </c>
      <c r="H22" s="342"/>
      <c r="I22" s="341">
        <v>15807197</v>
      </c>
      <c r="J22" s="342"/>
      <c r="K22" s="341">
        <v>37003</v>
      </c>
      <c r="L22" s="342"/>
      <c r="M22" s="343" t="s">
        <v>207</v>
      </c>
      <c r="N22" s="343" t="s">
        <v>207</v>
      </c>
      <c r="O22" s="342"/>
      <c r="P22" s="343" t="s">
        <v>207</v>
      </c>
      <c r="Q22" s="341">
        <v>691973</v>
      </c>
      <c r="R22" s="342"/>
      <c r="S22" s="341">
        <v>728976</v>
      </c>
      <c r="T22" s="342"/>
      <c r="U22" s="341">
        <v>16536173</v>
      </c>
      <c r="V22" s="342"/>
      <c r="W22" s="341">
        <v>1075239</v>
      </c>
      <c r="X22" s="342"/>
      <c r="Y22" s="341">
        <v>2721789</v>
      </c>
      <c r="Z22" s="342"/>
      <c r="AA22" s="341">
        <v>20333201</v>
      </c>
      <c r="AB22" s="342"/>
    </row>
    <row r="23" spans="1:28" x14ac:dyDescent="0.2">
      <c r="A23" s="344">
        <v>1960</v>
      </c>
      <c r="B23" s="345">
        <v>4543268</v>
      </c>
      <c r="C23" s="346"/>
      <c r="D23" s="345">
        <v>-5630</v>
      </c>
      <c r="E23" s="345">
        <v>5973307</v>
      </c>
      <c r="F23" s="346"/>
      <c r="G23" s="345">
        <v>5765907</v>
      </c>
      <c r="H23" s="346"/>
      <c r="I23" s="345">
        <v>16276852</v>
      </c>
      <c r="J23" s="346"/>
      <c r="K23" s="345">
        <v>38808</v>
      </c>
      <c r="L23" s="346"/>
      <c r="M23" s="347" t="s">
        <v>207</v>
      </c>
      <c r="N23" s="347" t="s">
        <v>207</v>
      </c>
      <c r="O23" s="346"/>
      <c r="P23" s="347" t="s">
        <v>207</v>
      </c>
      <c r="Q23" s="345">
        <v>679864</v>
      </c>
      <c r="R23" s="346"/>
      <c r="S23" s="345">
        <v>718672</v>
      </c>
      <c r="T23" s="346"/>
      <c r="U23" s="345">
        <v>16995524</v>
      </c>
      <c r="V23" s="346"/>
      <c r="W23" s="345">
        <v>1106859</v>
      </c>
      <c r="X23" s="346"/>
      <c r="Y23" s="345">
        <v>2739304</v>
      </c>
      <c r="Z23" s="346"/>
      <c r="AA23" s="345">
        <v>20841687</v>
      </c>
      <c r="AB23" s="346"/>
    </row>
    <row r="24" spans="1:28" x14ac:dyDescent="0.2">
      <c r="A24" s="340">
        <v>1961</v>
      </c>
      <c r="B24" s="341">
        <v>4345141</v>
      </c>
      <c r="C24" s="342"/>
      <c r="D24" s="341">
        <v>-7886</v>
      </c>
      <c r="E24" s="341">
        <v>6169756</v>
      </c>
      <c r="F24" s="342"/>
      <c r="G24" s="341">
        <v>5773791</v>
      </c>
      <c r="H24" s="342"/>
      <c r="I24" s="341">
        <v>16280802</v>
      </c>
      <c r="J24" s="342"/>
      <c r="K24" s="341">
        <v>35836</v>
      </c>
      <c r="L24" s="342"/>
      <c r="M24" s="343" t="s">
        <v>207</v>
      </c>
      <c r="N24" s="343" t="s">
        <v>207</v>
      </c>
      <c r="O24" s="342"/>
      <c r="P24" s="343" t="s">
        <v>207</v>
      </c>
      <c r="Q24" s="341">
        <v>695413</v>
      </c>
      <c r="R24" s="342"/>
      <c r="S24" s="341">
        <v>731249</v>
      </c>
      <c r="T24" s="342"/>
      <c r="U24" s="341">
        <v>17012051</v>
      </c>
      <c r="V24" s="342"/>
      <c r="W24" s="341">
        <v>1149250</v>
      </c>
      <c r="X24" s="342"/>
      <c r="Y24" s="341">
        <v>2793827</v>
      </c>
      <c r="Z24" s="342"/>
      <c r="AA24" s="341">
        <v>20955128</v>
      </c>
      <c r="AB24" s="342"/>
    </row>
    <row r="25" spans="1:28" x14ac:dyDescent="0.2">
      <c r="A25" s="340">
        <v>1962</v>
      </c>
      <c r="B25" s="341">
        <v>4384545</v>
      </c>
      <c r="C25" s="342"/>
      <c r="D25" s="341">
        <v>-5506</v>
      </c>
      <c r="E25" s="341">
        <v>6450960</v>
      </c>
      <c r="F25" s="342"/>
      <c r="G25" s="341">
        <v>6016309</v>
      </c>
      <c r="H25" s="342"/>
      <c r="I25" s="341">
        <v>16846308</v>
      </c>
      <c r="J25" s="342"/>
      <c r="K25" s="341">
        <v>35990</v>
      </c>
      <c r="L25" s="342"/>
      <c r="M25" s="343" t="s">
        <v>207</v>
      </c>
      <c r="N25" s="343" t="s">
        <v>207</v>
      </c>
      <c r="O25" s="342"/>
      <c r="P25" s="343" t="s">
        <v>207</v>
      </c>
      <c r="Q25" s="341">
        <v>728179</v>
      </c>
      <c r="R25" s="342"/>
      <c r="S25" s="341">
        <v>764169</v>
      </c>
      <c r="T25" s="342"/>
      <c r="U25" s="341">
        <v>17610477</v>
      </c>
      <c r="V25" s="342"/>
      <c r="W25" s="341">
        <v>1227821</v>
      </c>
      <c r="X25" s="342"/>
      <c r="Y25" s="341">
        <v>2949893</v>
      </c>
      <c r="Z25" s="342"/>
      <c r="AA25" s="341">
        <v>21788192</v>
      </c>
      <c r="AB25" s="342"/>
    </row>
    <row r="26" spans="1:28" x14ac:dyDescent="0.2">
      <c r="A26" s="344">
        <v>1963</v>
      </c>
      <c r="B26" s="345">
        <v>4589849</v>
      </c>
      <c r="C26" s="346"/>
      <c r="D26" s="345">
        <v>-7390</v>
      </c>
      <c r="E26" s="345">
        <v>6748069</v>
      </c>
      <c r="F26" s="346"/>
      <c r="G26" s="345">
        <v>6248870</v>
      </c>
      <c r="H26" s="346"/>
      <c r="I26" s="345">
        <v>17579398</v>
      </c>
      <c r="J26" s="346"/>
      <c r="K26" s="345">
        <v>33914</v>
      </c>
      <c r="L26" s="346"/>
      <c r="M26" s="347" t="s">
        <v>207</v>
      </c>
      <c r="N26" s="347" t="s">
        <v>207</v>
      </c>
      <c r="O26" s="346"/>
      <c r="P26" s="347" t="s">
        <v>207</v>
      </c>
      <c r="Q26" s="345">
        <v>774843</v>
      </c>
      <c r="R26" s="346"/>
      <c r="S26" s="345">
        <v>808757</v>
      </c>
      <c r="T26" s="346"/>
      <c r="U26" s="345">
        <v>18388155</v>
      </c>
      <c r="V26" s="346"/>
      <c r="W26" s="345">
        <v>1287790</v>
      </c>
      <c r="X26" s="346"/>
      <c r="Y26" s="345">
        <v>3075246</v>
      </c>
      <c r="Z26" s="346"/>
      <c r="AA26" s="345">
        <v>22751190</v>
      </c>
      <c r="AB26" s="346"/>
    </row>
    <row r="27" spans="1:28" x14ac:dyDescent="0.2">
      <c r="A27" s="340">
        <v>1964</v>
      </c>
      <c r="B27" s="341">
        <v>4914603</v>
      </c>
      <c r="C27" s="342"/>
      <c r="D27" s="341">
        <v>-10441</v>
      </c>
      <c r="E27" s="341">
        <v>7113920</v>
      </c>
      <c r="F27" s="342"/>
      <c r="G27" s="341">
        <v>6570769</v>
      </c>
      <c r="H27" s="342"/>
      <c r="I27" s="341">
        <v>18588851</v>
      </c>
      <c r="J27" s="342"/>
      <c r="K27" s="341">
        <v>33772</v>
      </c>
      <c r="L27" s="342"/>
      <c r="M27" s="343" t="s">
        <v>207</v>
      </c>
      <c r="N27" s="343" t="s">
        <v>207</v>
      </c>
      <c r="O27" s="342"/>
      <c r="P27" s="343" t="s">
        <v>207</v>
      </c>
      <c r="Q27" s="341">
        <v>826735</v>
      </c>
      <c r="R27" s="342"/>
      <c r="S27" s="341">
        <v>860507</v>
      </c>
      <c r="T27" s="342"/>
      <c r="U27" s="341">
        <v>19449358</v>
      </c>
      <c r="V27" s="342"/>
      <c r="W27" s="341">
        <v>1382027</v>
      </c>
      <c r="X27" s="342"/>
      <c r="Y27" s="341">
        <v>3279969</v>
      </c>
      <c r="Z27" s="342"/>
      <c r="AA27" s="341">
        <v>24111354</v>
      </c>
      <c r="AB27" s="342"/>
    </row>
    <row r="28" spans="1:28" x14ac:dyDescent="0.2">
      <c r="A28" s="340">
        <v>1965</v>
      </c>
      <c r="B28" s="341">
        <v>5126507</v>
      </c>
      <c r="C28" s="342"/>
      <c r="D28" s="341">
        <v>-18451</v>
      </c>
      <c r="E28" s="341">
        <v>7339214</v>
      </c>
      <c r="F28" s="342"/>
      <c r="G28" s="341">
        <v>6812660</v>
      </c>
      <c r="H28" s="342"/>
      <c r="I28" s="341">
        <v>19259929</v>
      </c>
      <c r="J28" s="342"/>
      <c r="K28" s="341">
        <v>32757</v>
      </c>
      <c r="L28" s="342"/>
      <c r="M28" s="343" t="s">
        <v>207</v>
      </c>
      <c r="N28" s="343" t="s">
        <v>207</v>
      </c>
      <c r="O28" s="342"/>
      <c r="P28" s="343" t="s">
        <v>207</v>
      </c>
      <c r="Q28" s="341">
        <v>854943</v>
      </c>
      <c r="R28" s="342"/>
      <c r="S28" s="341">
        <v>887700</v>
      </c>
      <c r="T28" s="342"/>
      <c r="U28" s="341">
        <v>20147629</v>
      </c>
      <c r="V28" s="342"/>
      <c r="W28" s="341">
        <v>1462817</v>
      </c>
      <c r="X28" s="342"/>
      <c r="Y28" s="341">
        <v>3487168</v>
      </c>
      <c r="Z28" s="342"/>
      <c r="AA28" s="341">
        <v>25097614</v>
      </c>
      <c r="AB28" s="342"/>
    </row>
    <row r="29" spans="1:28" x14ac:dyDescent="0.2">
      <c r="A29" s="344">
        <v>1966</v>
      </c>
      <c r="B29" s="345">
        <v>5214973</v>
      </c>
      <c r="C29" s="346"/>
      <c r="D29" s="345">
        <v>-24949</v>
      </c>
      <c r="E29" s="345">
        <v>7795123</v>
      </c>
      <c r="F29" s="346"/>
      <c r="G29" s="345">
        <v>7134830</v>
      </c>
      <c r="H29" s="346"/>
      <c r="I29" s="345">
        <v>20119978</v>
      </c>
      <c r="J29" s="346"/>
      <c r="K29" s="345">
        <v>33138</v>
      </c>
      <c r="L29" s="346"/>
      <c r="M29" s="347" t="s">
        <v>207</v>
      </c>
      <c r="N29" s="347" t="s">
        <v>207</v>
      </c>
      <c r="O29" s="346"/>
      <c r="P29" s="347" t="s">
        <v>207</v>
      </c>
      <c r="Q29" s="345">
        <v>901916</v>
      </c>
      <c r="R29" s="346"/>
      <c r="S29" s="345">
        <v>935054</v>
      </c>
      <c r="T29" s="346"/>
      <c r="U29" s="345">
        <v>21055032</v>
      </c>
      <c r="V29" s="346"/>
      <c r="W29" s="345">
        <v>1581815</v>
      </c>
      <c r="X29" s="346"/>
      <c r="Y29" s="345">
        <v>3784776</v>
      </c>
      <c r="Z29" s="346"/>
      <c r="AA29" s="345">
        <v>26421623</v>
      </c>
      <c r="AB29" s="346"/>
    </row>
    <row r="30" spans="1:28" x14ac:dyDescent="0.2">
      <c r="A30" s="340">
        <v>1967</v>
      </c>
      <c r="B30" s="341">
        <v>4933631</v>
      </c>
      <c r="C30" s="342"/>
      <c r="D30" s="341">
        <v>-15326</v>
      </c>
      <c r="E30" s="341">
        <v>8043389</v>
      </c>
      <c r="F30" s="342"/>
      <c r="G30" s="341">
        <v>7120806</v>
      </c>
      <c r="H30" s="342"/>
      <c r="I30" s="341">
        <v>20082499</v>
      </c>
      <c r="J30" s="342"/>
      <c r="K30" s="341">
        <v>35787</v>
      </c>
      <c r="L30" s="342"/>
      <c r="M30" s="343" t="s">
        <v>207</v>
      </c>
      <c r="N30" s="343" t="s">
        <v>207</v>
      </c>
      <c r="O30" s="342"/>
      <c r="P30" s="343" t="s">
        <v>207</v>
      </c>
      <c r="Q30" s="341">
        <v>894658</v>
      </c>
      <c r="R30" s="342"/>
      <c r="S30" s="341">
        <v>930445</v>
      </c>
      <c r="T30" s="342"/>
      <c r="U30" s="341">
        <v>21012944</v>
      </c>
      <c r="V30" s="342"/>
      <c r="W30" s="341">
        <v>1654872</v>
      </c>
      <c r="X30" s="342"/>
      <c r="Y30" s="341">
        <v>3946482</v>
      </c>
      <c r="Z30" s="342"/>
      <c r="AA30" s="341">
        <v>26614298</v>
      </c>
      <c r="AB30" s="342"/>
    </row>
    <row r="31" spans="1:28" x14ac:dyDescent="0.2">
      <c r="A31" s="340">
        <v>1968</v>
      </c>
      <c r="B31" s="341">
        <v>4854763</v>
      </c>
      <c r="C31" s="342"/>
      <c r="D31" s="341">
        <v>-17310</v>
      </c>
      <c r="E31" s="341">
        <v>8626478</v>
      </c>
      <c r="F31" s="342"/>
      <c r="G31" s="341">
        <v>7387935</v>
      </c>
      <c r="H31" s="342"/>
      <c r="I31" s="341">
        <v>20851865</v>
      </c>
      <c r="J31" s="342"/>
      <c r="K31" s="341">
        <v>35172</v>
      </c>
      <c r="L31" s="342"/>
      <c r="M31" s="343" t="s">
        <v>207</v>
      </c>
      <c r="N31" s="343" t="s">
        <v>207</v>
      </c>
      <c r="O31" s="342"/>
      <c r="P31" s="343" t="s">
        <v>207</v>
      </c>
      <c r="Q31" s="341">
        <v>981948</v>
      </c>
      <c r="R31" s="342"/>
      <c r="S31" s="341">
        <v>1017120</v>
      </c>
      <c r="T31" s="342"/>
      <c r="U31" s="341">
        <v>21868985</v>
      </c>
      <c r="V31" s="342"/>
      <c r="W31" s="341">
        <v>1778105</v>
      </c>
      <c r="X31" s="342"/>
      <c r="Y31" s="341">
        <v>4236081</v>
      </c>
      <c r="Z31" s="342"/>
      <c r="AA31" s="341">
        <v>27883171</v>
      </c>
      <c r="AB31" s="342"/>
    </row>
    <row r="32" spans="1:28" x14ac:dyDescent="0.2">
      <c r="A32" s="344">
        <v>1969</v>
      </c>
      <c r="B32" s="345">
        <v>4712038</v>
      </c>
      <c r="C32" s="346"/>
      <c r="D32" s="345">
        <v>-36109</v>
      </c>
      <c r="E32" s="345">
        <v>9233790</v>
      </c>
      <c r="F32" s="346"/>
      <c r="G32" s="345">
        <v>7689532</v>
      </c>
      <c r="H32" s="346"/>
      <c r="I32" s="345">
        <v>21599250</v>
      </c>
      <c r="J32" s="346"/>
      <c r="K32" s="345">
        <v>34220</v>
      </c>
      <c r="L32" s="346"/>
      <c r="M32" s="347" t="s">
        <v>207</v>
      </c>
      <c r="N32" s="347" t="s">
        <v>207</v>
      </c>
      <c r="O32" s="346"/>
      <c r="P32" s="347" t="s">
        <v>207</v>
      </c>
      <c r="Q32" s="345">
        <v>1014232</v>
      </c>
      <c r="R32" s="346"/>
      <c r="S32" s="345">
        <v>1048452</v>
      </c>
      <c r="T32" s="346"/>
      <c r="U32" s="345">
        <v>22647702</v>
      </c>
      <c r="V32" s="346"/>
      <c r="W32" s="345">
        <v>1908623</v>
      </c>
      <c r="X32" s="346"/>
      <c r="Y32" s="345">
        <v>4549075</v>
      </c>
      <c r="Z32" s="346"/>
      <c r="AA32" s="345">
        <v>29105400</v>
      </c>
      <c r="AB32" s="346"/>
    </row>
    <row r="33" spans="1:28" x14ac:dyDescent="0.2">
      <c r="A33" s="340">
        <v>1970</v>
      </c>
      <c r="B33" s="341">
        <v>4656202</v>
      </c>
      <c r="C33" s="342"/>
      <c r="D33" s="341">
        <v>-57660</v>
      </c>
      <c r="E33" s="341">
        <v>9536150</v>
      </c>
      <c r="F33" s="342"/>
      <c r="G33" s="341">
        <v>7776257</v>
      </c>
      <c r="H33" s="342"/>
      <c r="I33" s="341">
        <v>21910949</v>
      </c>
      <c r="J33" s="342"/>
      <c r="K33" s="341">
        <v>34040</v>
      </c>
      <c r="L33" s="342"/>
      <c r="M33" s="343" t="s">
        <v>207</v>
      </c>
      <c r="N33" s="343" t="s">
        <v>207</v>
      </c>
      <c r="O33" s="342"/>
      <c r="P33" s="343" t="s">
        <v>207</v>
      </c>
      <c r="Q33" s="341">
        <v>1018911</v>
      </c>
      <c r="R33" s="342"/>
      <c r="S33" s="341">
        <v>1052951</v>
      </c>
      <c r="T33" s="342"/>
      <c r="U33" s="341">
        <v>22963900</v>
      </c>
      <c r="V33" s="342"/>
      <c r="W33" s="341">
        <v>1947755</v>
      </c>
      <c r="X33" s="342"/>
      <c r="Y33" s="341">
        <v>4716246</v>
      </c>
      <c r="Z33" s="342"/>
      <c r="AA33" s="341">
        <v>29627901</v>
      </c>
      <c r="AB33" s="342"/>
    </row>
    <row r="34" spans="1:28" x14ac:dyDescent="0.2">
      <c r="A34" s="340">
        <v>1971</v>
      </c>
      <c r="B34" s="341">
        <v>3943900</v>
      </c>
      <c r="C34" s="342"/>
      <c r="D34" s="341">
        <v>-33108</v>
      </c>
      <c r="E34" s="341">
        <v>9891596</v>
      </c>
      <c r="F34" s="342"/>
      <c r="G34" s="341">
        <v>7843683</v>
      </c>
      <c r="H34" s="342"/>
      <c r="I34" s="341">
        <v>21646072</v>
      </c>
      <c r="J34" s="342"/>
      <c r="K34" s="341">
        <v>33746</v>
      </c>
      <c r="L34" s="342"/>
      <c r="M34" s="343" t="s">
        <v>207</v>
      </c>
      <c r="N34" s="343" t="s">
        <v>207</v>
      </c>
      <c r="O34" s="342"/>
      <c r="P34" s="343" t="s">
        <v>207</v>
      </c>
      <c r="Q34" s="341">
        <v>1039998</v>
      </c>
      <c r="R34" s="342"/>
      <c r="S34" s="341">
        <v>1073744</v>
      </c>
      <c r="T34" s="342"/>
      <c r="U34" s="341">
        <v>22719816</v>
      </c>
      <c r="V34" s="342"/>
      <c r="W34" s="341">
        <v>2011197</v>
      </c>
      <c r="X34" s="342"/>
      <c r="Y34" s="341">
        <v>4854930</v>
      </c>
      <c r="Z34" s="342"/>
      <c r="AA34" s="341">
        <v>29585943</v>
      </c>
      <c r="AB34" s="342"/>
    </row>
    <row r="35" spans="1:28" x14ac:dyDescent="0.2">
      <c r="A35" s="344">
        <v>1972</v>
      </c>
      <c r="B35" s="345">
        <v>3993412</v>
      </c>
      <c r="C35" s="346"/>
      <c r="D35" s="345">
        <v>-25966</v>
      </c>
      <c r="E35" s="345">
        <v>9884277</v>
      </c>
      <c r="F35" s="346"/>
      <c r="G35" s="345">
        <v>8517693</v>
      </c>
      <c r="H35" s="346"/>
      <c r="I35" s="345">
        <v>22369417</v>
      </c>
      <c r="J35" s="346"/>
      <c r="K35" s="345">
        <v>34420</v>
      </c>
      <c r="L35" s="346"/>
      <c r="M35" s="347" t="s">
        <v>207</v>
      </c>
      <c r="N35" s="347" t="s">
        <v>207</v>
      </c>
      <c r="O35" s="346"/>
      <c r="P35" s="347" t="s">
        <v>207</v>
      </c>
      <c r="Q35" s="345">
        <v>1112668</v>
      </c>
      <c r="R35" s="346"/>
      <c r="S35" s="345">
        <v>1147088</v>
      </c>
      <c r="T35" s="346"/>
      <c r="U35" s="345">
        <v>23516505</v>
      </c>
      <c r="V35" s="346"/>
      <c r="W35" s="345">
        <v>2187017</v>
      </c>
      <c r="X35" s="346"/>
      <c r="Y35" s="345">
        <v>5226668</v>
      </c>
      <c r="Z35" s="346"/>
      <c r="AA35" s="345">
        <v>30930189</v>
      </c>
      <c r="AB35" s="346"/>
    </row>
    <row r="36" spans="1:28" x14ac:dyDescent="0.2">
      <c r="A36" s="340">
        <v>1973</v>
      </c>
      <c r="B36" s="341">
        <v>4056731</v>
      </c>
      <c r="C36" s="342"/>
      <c r="D36" s="341">
        <v>-7465</v>
      </c>
      <c r="E36" s="341">
        <v>10388282</v>
      </c>
      <c r="F36" s="342"/>
      <c r="G36" s="341">
        <v>9083224</v>
      </c>
      <c r="H36" s="342"/>
      <c r="I36" s="341">
        <v>23520772</v>
      </c>
      <c r="J36" s="342"/>
      <c r="K36" s="341">
        <v>34773</v>
      </c>
      <c r="L36" s="342"/>
      <c r="M36" s="343" t="s">
        <v>207</v>
      </c>
      <c r="N36" s="343" t="s">
        <v>207</v>
      </c>
      <c r="O36" s="342"/>
      <c r="P36" s="343" t="s">
        <v>207</v>
      </c>
      <c r="Q36" s="341">
        <v>1164853</v>
      </c>
      <c r="R36" s="342"/>
      <c r="S36" s="341">
        <v>1199626</v>
      </c>
      <c r="T36" s="342"/>
      <c r="U36" s="341">
        <v>24720398</v>
      </c>
      <c r="V36" s="342"/>
      <c r="W36" s="341">
        <v>2340923</v>
      </c>
      <c r="X36" s="342"/>
      <c r="Y36" s="341">
        <v>5561947</v>
      </c>
      <c r="Z36" s="342"/>
      <c r="AA36" s="341">
        <v>32623268</v>
      </c>
      <c r="AB36" s="342"/>
    </row>
    <row r="37" spans="1:28" x14ac:dyDescent="0.2">
      <c r="A37" s="340">
        <v>1974</v>
      </c>
      <c r="B37" s="341">
        <v>3870195</v>
      </c>
      <c r="C37" s="342"/>
      <c r="D37" s="341">
        <v>56098</v>
      </c>
      <c r="E37" s="341">
        <v>10003628</v>
      </c>
      <c r="F37" s="342"/>
      <c r="G37" s="341">
        <v>8673656</v>
      </c>
      <c r="H37" s="342"/>
      <c r="I37" s="341">
        <v>22603577</v>
      </c>
      <c r="J37" s="342"/>
      <c r="K37" s="341">
        <v>33202</v>
      </c>
      <c r="L37" s="342"/>
      <c r="M37" s="343" t="s">
        <v>207</v>
      </c>
      <c r="N37" s="343" t="s">
        <v>207</v>
      </c>
      <c r="O37" s="342"/>
      <c r="P37" s="343" t="s">
        <v>207</v>
      </c>
      <c r="Q37" s="341">
        <v>1159074</v>
      </c>
      <c r="R37" s="342"/>
      <c r="S37" s="341">
        <v>1192276</v>
      </c>
      <c r="T37" s="342"/>
      <c r="U37" s="341">
        <v>23795853</v>
      </c>
      <c r="V37" s="342"/>
      <c r="W37" s="341">
        <v>2336794</v>
      </c>
      <c r="X37" s="342"/>
      <c r="Y37" s="341">
        <v>5654538</v>
      </c>
      <c r="Z37" s="342"/>
      <c r="AA37" s="341">
        <v>31787185</v>
      </c>
      <c r="AB37" s="342"/>
    </row>
    <row r="38" spans="1:28" x14ac:dyDescent="0.2">
      <c r="A38" s="344">
        <v>1975</v>
      </c>
      <c r="B38" s="345">
        <v>3666883</v>
      </c>
      <c r="C38" s="346"/>
      <c r="D38" s="345">
        <v>13541</v>
      </c>
      <c r="E38" s="345">
        <v>8531835</v>
      </c>
      <c r="F38" s="346"/>
      <c r="G38" s="345">
        <v>8126514</v>
      </c>
      <c r="H38" s="346"/>
      <c r="I38" s="345">
        <v>20338773</v>
      </c>
      <c r="J38" s="346"/>
      <c r="K38" s="345">
        <v>32321</v>
      </c>
      <c r="L38" s="346"/>
      <c r="M38" s="347" t="s">
        <v>207</v>
      </c>
      <c r="N38" s="347" t="s">
        <v>207</v>
      </c>
      <c r="O38" s="346"/>
      <c r="P38" s="347" t="s">
        <v>207</v>
      </c>
      <c r="Q38" s="345">
        <v>1063270</v>
      </c>
      <c r="R38" s="346"/>
      <c r="S38" s="345">
        <v>1095591</v>
      </c>
      <c r="T38" s="346"/>
      <c r="U38" s="345">
        <v>21434365</v>
      </c>
      <c r="V38" s="346"/>
      <c r="W38" s="345">
        <v>2346363</v>
      </c>
      <c r="X38" s="346"/>
      <c r="Y38" s="345">
        <v>5632290</v>
      </c>
      <c r="Z38" s="346"/>
      <c r="AA38" s="345">
        <v>29413018</v>
      </c>
      <c r="AB38" s="346"/>
    </row>
    <row r="39" spans="1:28" x14ac:dyDescent="0.2">
      <c r="A39" s="340">
        <v>1976</v>
      </c>
      <c r="B39" s="341">
        <v>3660519</v>
      </c>
      <c r="C39" s="342"/>
      <c r="D39" s="343">
        <v>-99</v>
      </c>
      <c r="E39" s="341">
        <v>8761571</v>
      </c>
      <c r="F39" s="342"/>
      <c r="G39" s="341">
        <v>8989930</v>
      </c>
      <c r="H39" s="342"/>
      <c r="I39" s="341">
        <v>21411921</v>
      </c>
      <c r="J39" s="342"/>
      <c r="K39" s="341">
        <v>33372</v>
      </c>
      <c r="L39" s="342"/>
      <c r="M39" s="343" t="s">
        <v>207</v>
      </c>
      <c r="N39" s="343" t="s">
        <v>207</v>
      </c>
      <c r="O39" s="342"/>
      <c r="P39" s="343" t="s">
        <v>207</v>
      </c>
      <c r="Q39" s="341">
        <v>1219876</v>
      </c>
      <c r="R39" s="342"/>
      <c r="S39" s="341">
        <v>1253248</v>
      </c>
      <c r="T39" s="342"/>
      <c r="U39" s="341">
        <v>22665169</v>
      </c>
      <c r="V39" s="342"/>
      <c r="W39" s="341">
        <v>2572883</v>
      </c>
      <c r="X39" s="342"/>
      <c r="Y39" s="341">
        <v>6154769</v>
      </c>
      <c r="Z39" s="342"/>
      <c r="AA39" s="341">
        <v>31392821</v>
      </c>
      <c r="AB39" s="342"/>
    </row>
    <row r="40" spans="1:28" x14ac:dyDescent="0.2">
      <c r="A40" s="340">
        <v>1977</v>
      </c>
      <c r="B40" s="341">
        <v>3454372</v>
      </c>
      <c r="C40" s="342"/>
      <c r="D40" s="341">
        <v>14582</v>
      </c>
      <c r="E40" s="341">
        <v>8635448</v>
      </c>
      <c r="F40" s="342"/>
      <c r="G40" s="341">
        <v>9747048</v>
      </c>
      <c r="H40" s="342"/>
      <c r="I40" s="341">
        <v>21851450</v>
      </c>
      <c r="J40" s="342"/>
      <c r="K40" s="341">
        <v>32601</v>
      </c>
      <c r="L40" s="342"/>
      <c r="M40" s="343" t="s">
        <v>207</v>
      </c>
      <c r="N40" s="343" t="s">
        <v>207</v>
      </c>
      <c r="O40" s="342"/>
      <c r="P40" s="343" t="s">
        <v>207</v>
      </c>
      <c r="Q40" s="341">
        <v>1281245</v>
      </c>
      <c r="R40" s="342"/>
      <c r="S40" s="341">
        <v>1313846</v>
      </c>
      <c r="T40" s="342"/>
      <c r="U40" s="341">
        <v>23165296</v>
      </c>
      <c r="V40" s="342"/>
      <c r="W40" s="341">
        <v>2681959</v>
      </c>
      <c r="X40" s="342"/>
      <c r="Y40" s="341">
        <v>6415755</v>
      </c>
      <c r="Z40" s="342"/>
      <c r="AA40" s="341">
        <v>32263009</v>
      </c>
      <c r="AB40" s="342"/>
    </row>
    <row r="41" spans="1:28" x14ac:dyDescent="0.2">
      <c r="A41" s="344">
        <v>1978</v>
      </c>
      <c r="B41" s="345">
        <v>3313502</v>
      </c>
      <c r="C41" s="346"/>
      <c r="D41" s="345">
        <v>124719</v>
      </c>
      <c r="E41" s="345">
        <v>8539025</v>
      </c>
      <c r="F41" s="346"/>
      <c r="G41" s="345">
        <v>9834786</v>
      </c>
      <c r="H41" s="346"/>
      <c r="I41" s="345">
        <v>21812032</v>
      </c>
      <c r="J41" s="346"/>
      <c r="K41" s="345">
        <v>31563</v>
      </c>
      <c r="L41" s="346"/>
      <c r="M41" s="347" t="s">
        <v>207</v>
      </c>
      <c r="N41" s="347" t="s">
        <v>207</v>
      </c>
      <c r="O41" s="346"/>
      <c r="P41" s="347" t="s">
        <v>207</v>
      </c>
      <c r="Q41" s="345">
        <v>1400424</v>
      </c>
      <c r="R41" s="346"/>
      <c r="S41" s="345">
        <v>1431987</v>
      </c>
      <c r="T41" s="346"/>
      <c r="U41" s="345">
        <v>23244019</v>
      </c>
      <c r="V41" s="346"/>
      <c r="W41" s="345">
        <v>2760574</v>
      </c>
      <c r="X41" s="346"/>
      <c r="Y41" s="345">
        <v>6682956</v>
      </c>
      <c r="Z41" s="346"/>
      <c r="AA41" s="345">
        <v>32687549</v>
      </c>
      <c r="AB41" s="346"/>
    </row>
    <row r="42" spans="1:28" x14ac:dyDescent="0.2">
      <c r="A42" s="340">
        <v>1979</v>
      </c>
      <c r="B42" s="341">
        <v>3592916</v>
      </c>
      <c r="C42" s="342"/>
      <c r="D42" s="341">
        <v>62843</v>
      </c>
      <c r="E42" s="341">
        <v>8549111</v>
      </c>
      <c r="F42" s="342"/>
      <c r="G42" s="341">
        <v>10547987</v>
      </c>
      <c r="H42" s="342"/>
      <c r="I42" s="341">
        <v>22752857</v>
      </c>
      <c r="J42" s="342"/>
      <c r="K42" s="341">
        <v>34094</v>
      </c>
      <c r="L42" s="342"/>
      <c r="M42" s="343" t="s">
        <v>207</v>
      </c>
      <c r="N42" s="343" t="s">
        <v>207</v>
      </c>
      <c r="O42" s="342"/>
      <c r="P42" s="343" t="s">
        <v>207</v>
      </c>
      <c r="Q42" s="341">
        <v>1404862</v>
      </c>
      <c r="R42" s="342"/>
      <c r="S42" s="341">
        <v>1438956</v>
      </c>
      <c r="T42" s="342"/>
      <c r="U42" s="341">
        <v>24191813</v>
      </c>
      <c r="V42" s="342"/>
      <c r="W42" s="341">
        <v>2872573</v>
      </c>
      <c r="X42" s="342"/>
      <c r="Y42" s="341">
        <v>6860351</v>
      </c>
      <c r="Z42" s="342"/>
      <c r="AA42" s="341">
        <v>33924738</v>
      </c>
      <c r="AB42" s="342"/>
    </row>
    <row r="43" spans="1:28" x14ac:dyDescent="0.2">
      <c r="A43" s="340">
        <v>1980</v>
      </c>
      <c r="B43" s="341">
        <v>3155014</v>
      </c>
      <c r="C43" s="342"/>
      <c r="D43" s="341">
        <v>-35018</v>
      </c>
      <c r="E43" s="341">
        <v>8332531</v>
      </c>
      <c r="F43" s="342"/>
      <c r="G43" s="341">
        <v>9509476</v>
      </c>
      <c r="H43" s="342"/>
      <c r="I43" s="341">
        <v>20962004</v>
      </c>
      <c r="J43" s="342"/>
      <c r="K43" s="341">
        <v>32838</v>
      </c>
      <c r="L43" s="342"/>
      <c r="M43" s="343" t="s">
        <v>207</v>
      </c>
      <c r="N43" s="343" t="s">
        <v>207</v>
      </c>
      <c r="O43" s="342"/>
      <c r="P43" s="343" t="s">
        <v>207</v>
      </c>
      <c r="Q43" s="341">
        <v>1600000</v>
      </c>
      <c r="R43" s="342"/>
      <c r="S43" s="341">
        <v>1632838</v>
      </c>
      <c r="T43" s="342"/>
      <c r="U43" s="341">
        <v>22594841</v>
      </c>
      <c r="V43" s="342"/>
      <c r="W43" s="341">
        <v>2781009</v>
      </c>
      <c r="X43" s="342"/>
      <c r="Y43" s="341">
        <v>6663582</v>
      </c>
      <c r="Z43" s="342"/>
      <c r="AA43" s="341">
        <v>32039432</v>
      </c>
      <c r="AB43" s="342"/>
    </row>
    <row r="44" spans="1:28" x14ac:dyDescent="0.2">
      <c r="A44" s="344">
        <v>1981</v>
      </c>
      <c r="B44" s="345">
        <v>3156925</v>
      </c>
      <c r="C44" s="346"/>
      <c r="D44" s="345">
        <v>-15946</v>
      </c>
      <c r="E44" s="345">
        <v>8184540</v>
      </c>
      <c r="F44" s="346"/>
      <c r="G44" s="345">
        <v>8264938</v>
      </c>
      <c r="H44" s="346"/>
      <c r="I44" s="345">
        <v>19590456</v>
      </c>
      <c r="J44" s="346"/>
      <c r="K44" s="345">
        <v>33043</v>
      </c>
      <c r="L44" s="346"/>
      <c r="M44" s="347" t="s">
        <v>207</v>
      </c>
      <c r="N44" s="347" t="s">
        <v>207</v>
      </c>
      <c r="O44" s="346"/>
      <c r="P44" s="347" t="s">
        <v>207</v>
      </c>
      <c r="Q44" s="345">
        <v>1694665</v>
      </c>
      <c r="R44" s="346"/>
      <c r="S44" s="345">
        <v>1727708</v>
      </c>
      <c r="T44" s="346"/>
      <c r="U44" s="345">
        <v>21318164</v>
      </c>
      <c r="V44" s="346"/>
      <c r="W44" s="345">
        <v>2817437</v>
      </c>
      <c r="X44" s="346"/>
      <c r="Y44" s="345">
        <v>6575961</v>
      </c>
      <c r="Z44" s="346"/>
      <c r="AA44" s="345">
        <v>30711562</v>
      </c>
      <c r="AB44" s="346"/>
    </row>
    <row r="45" spans="1:28" x14ac:dyDescent="0.2">
      <c r="A45" s="340">
        <v>1982</v>
      </c>
      <c r="B45" s="341">
        <v>2551983</v>
      </c>
      <c r="C45" s="342"/>
      <c r="D45" s="341">
        <v>-21650</v>
      </c>
      <c r="E45" s="341">
        <v>7067856</v>
      </c>
      <c r="F45" s="342"/>
      <c r="G45" s="341">
        <v>7771903</v>
      </c>
      <c r="H45" s="342"/>
      <c r="I45" s="341">
        <v>17370091</v>
      </c>
      <c r="J45" s="342"/>
      <c r="K45" s="341">
        <v>33046</v>
      </c>
      <c r="L45" s="342"/>
      <c r="M45" s="343" t="s">
        <v>207</v>
      </c>
      <c r="N45" s="343" t="s">
        <v>207</v>
      </c>
      <c r="O45" s="342"/>
      <c r="P45" s="343" t="s">
        <v>207</v>
      </c>
      <c r="Q45" s="341">
        <v>1649682</v>
      </c>
      <c r="R45" s="342"/>
      <c r="S45" s="341">
        <v>1682729</v>
      </c>
      <c r="T45" s="342"/>
      <c r="U45" s="341">
        <v>19052820</v>
      </c>
      <c r="V45" s="342"/>
      <c r="W45" s="341">
        <v>2541766</v>
      </c>
      <c r="X45" s="342"/>
      <c r="Y45" s="341">
        <v>6019913</v>
      </c>
      <c r="Z45" s="342"/>
      <c r="AA45" s="341">
        <v>27614499</v>
      </c>
      <c r="AB45" s="342"/>
    </row>
    <row r="46" spans="1:28" x14ac:dyDescent="0.2">
      <c r="A46" s="340">
        <v>1983</v>
      </c>
      <c r="B46" s="341">
        <v>2489563</v>
      </c>
      <c r="C46" s="342"/>
      <c r="D46" s="341">
        <v>-15624</v>
      </c>
      <c r="E46" s="341">
        <v>6776273</v>
      </c>
      <c r="F46" s="342"/>
      <c r="G46" s="341">
        <v>7390009</v>
      </c>
      <c r="H46" s="342"/>
      <c r="I46" s="341">
        <v>16640221</v>
      </c>
      <c r="J46" s="342"/>
      <c r="K46" s="341">
        <v>33255</v>
      </c>
      <c r="L46" s="342"/>
      <c r="M46" s="343" t="s">
        <v>207</v>
      </c>
      <c r="N46" s="343" t="s">
        <v>207</v>
      </c>
      <c r="O46" s="342"/>
      <c r="P46" s="343" t="s">
        <v>207</v>
      </c>
      <c r="Q46" s="341">
        <v>1874435</v>
      </c>
      <c r="R46" s="342"/>
      <c r="S46" s="341">
        <v>1907690</v>
      </c>
      <c r="T46" s="342"/>
      <c r="U46" s="341">
        <v>18547911</v>
      </c>
      <c r="V46" s="342"/>
      <c r="W46" s="341">
        <v>2647710</v>
      </c>
      <c r="X46" s="342"/>
      <c r="Y46" s="341">
        <v>6232151</v>
      </c>
      <c r="Z46" s="342"/>
      <c r="AA46" s="341">
        <v>27427771</v>
      </c>
      <c r="AB46" s="342"/>
    </row>
    <row r="47" spans="1:28" x14ac:dyDescent="0.2">
      <c r="A47" s="344">
        <v>1984</v>
      </c>
      <c r="B47" s="345">
        <v>2842174</v>
      </c>
      <c r="C47" s="346"/>
      <c r="D47" s="345">
        <v>-11482</v>
      </c>
      <c r="E47" s="345">
        <v>7404995</v>
      </c>
      <c r="F47" s="346"/>
      <c r="G47" s="345">
        <v>7986687</v>
      </c>
      <c r="H47" s="346"/>
      <c r="I47" s="345">
        <v>18222374</v>
      </c>
      <c r="J47" s="346"/>
      <c r="K47" s="345">
        <v>33002</v>
      </c>
      <c r="L47" s="346"/>
      <c r="M47" s="347" t="s">
        <v>207</v>
      </c>
      <c r="N47" s="347" t="s">
        <v>207</v>
      </c>
      <c r="O47" s="346"/>
      <c r="P47" s="347" t="s">
        <v>207</v>
      </c>
      <c r="Q47" s="345">
        <v>1918254</v>
      </c>
      <c r="R47" s="346"/>
      <c r="S47" s="345">
        <v>1951256</v>
      </c>
      <c r="T47" s="346"/>
      <c r="U47" s="345">
        <v>20173630</v>
      </c>
      <c r="V47" s="346"/>
      <c r="W47" s="345">
        <v>2858697</v>
      </c>
      <c r="X47" s="346"/>
      <c r="Y47" s="345">
        <v>6537566</v>
      </c>
      <c r="Z47" s="346"/>
      <c r="AA47" s="345">
        <v>29569892</v>
      </c>
      <c r="AB47" s="346"/>
    </row>
    <row r="48" spans="1:28" x14ac:dyDescent="0.2">
      <c r="A48" s="340">
        <v>1985</v>
      </c>
      <c r="B48" s="341">
        <v>2759927</v>
      </c>
      <c r="C48" s="342"/>
      <c r="D48" s="341">
        <v>-13491</v>
      </c>
      <c r="E48" s="341">
        <v>7031597</v>
      </c>
      <c r="F48" s="342"/>
      <c r="G48" s="341">
        <v>7714121</v>
      </c>
      <c r="H48" s="342"/>
      <c r="I48" s="341">
        <v>17492153</v>
      </c>
      <c r="J48" s="342"/>
      <c r="K48" s="341">
        <v>33024</v>
      </c>
      <c r="L48" s="342"/>
      <c r="M48" s="343" t="s">
        <v>207</v>
      </c>
      <c r="N48" s="343" t="s">
        <v>207</v>
      </c>
      <c r="O48" s="342"/>
      <c r="P48" s="343" t="s">
        <v>207</v>
      </c>
      <c r="Q48" s="341">
        <v>1917674</v>
      </c>
      <c r="R48" s="342"/>
      <c r="S48" s="341">
        <v>1950698</v>
      </c>
      <c r="T48" s="342"/>
      <c r="U48" s="341">
        <v>19442851</v>
      </c>
      <c r="V48" s="342"/>
      <c r="W48" s="341">
        <v>2855066</v>
      </c>
      <c r="X48" s="342"/>
      <c r="Y48" s="341">
        <v>6517893</v>
      </c>
      <c r="Z48" s="342"/>
      <c r="AA48" s="341">
        <v>28815810</v>
      </c>
      <c r="AB48" s="342"/>
    </row>
    <row r="49" spans="1:28" x14ac:dyDescent="0.2">
      <c r="A49" s="340">
        <v>1986</v>
      </c>
      <c r="B49" s="341">
        <v>2640504</v>
      </c>
      <c r="C49" s="342"/>
      <c r="D49" s="341">
        <v>-16740</v>
      </c>
      <c r="E49" s="341">
        <v>6646262</v>
      </c>
      <c r="F49" s="342"/>
      <c r="G49" s="341">
        <v>7860013</v>
      </c>
      <c r="H49" s="342"/>
      <c r="I49" s="341">
        <v>17130039</v>
      </c>
      <c r="J49" s="342"/>
      <c r="K49" s="341">
        <v>33021</v>
      </c>
      <c r="L49" s="342"/>
      <c r="M49" s="343" t="s">
        <v>207</v>
      </c>
      <c r="N49" s="343" t="s">
        <v>207</v>
      </c>
      <c r="O49" s="342"/>
      <c r="P49" s="343" t="s">
        <v>207</v>
      </c>
      <c r="Q49" s="341">
        <v>1914901</v>
      </c>
      <c r="R49" s="342"/>
      <c r="S49" s="341">
        <v>1947923</v>
      </c>
      <c r="T49" s="342"/>
      <c r="U49" s="341">
        <v>19077962</v>
      </c>
      <c r="V49" s="342"/>
      <c r="W49" s="341">
        <v>2833770</v>
      </c>
      <c r="X49" s="342"/>
      <c r="Y49" s="341">
        <v>6361836</v>
      </c>
      <c r="Z49" s="342"/>
      <c r="AA49" s="341">
        <v>28273568</v>
      </c>
      <c r="AB49" s="342"/>
    </row>
    <row r="50" spans="1:28" x14ac:dyDescent="0.2">
      <c r="A50" s="344">
        <v>1987</v>
      </c>
      <c r="B50" s="345">
        <v>2672911</v>
      </c>
      <c r="C50" s="346"/>
      <c r="D50" s="345">
        <v>8630</v>
      </c>
      <c r="E50" s="345">
        <v>7282837</v>
      </c>
      <c r="F50" s="346"/>
      <c r="G50" s="345">
        <v>8041937</v>
      </c>
      <c r="H50" s="346"/>
      <c r="I50" s="345">
        <v>18006315</v>
      </c>
      <c r="J50" s="346"/>
      <c r="K50" s="345">
        <v>32936</v>
      </c>
      <c r="L50" s="346"/>
      <c r="M50" s="347" t="s">
        <v>207</v>
      </c>
      <c r="N50" s="347" t="s">
        <v>207</v>
      </c>
      <c r="O50" s="346"/>
      <c r="P50" s="347" t="s">
        <v>207</v>
      </c>
      <c r="Q50" s="345">
        <v>1913881</v>
      </c>
      <c r="R50" s="346"/>
      <c r="S50" s="345">
        <v>1946817</v>
      </c>
      <c r="T50" s="346"/>
      <c r="U50" s="345">
        <v>19953132</v>
      </c>
      <c r="V50" s="346"/>
      <c r="W50" s="345">
        <v>2928291</v>
      </c>
      <c r="X50" s="346"/>
      <c r="Y50" s="345">
        <v>6497463</v>
      </c>
      <c r="Z50" s="346"/>
      <c r="AA50" s="345">
        <v>29378886</v>
      </c>
      <c r="AB50" s="346"/>
    </row>
    <row r="51" spans="1:28" x14ac:dyDescent="0.2">
      <c r="A51" s="340">
        <v>1988</v>
      </c>
      <c r="B51" s="341">
        <v>2827555</v>
      </c>
      <c r="C51" s="342"/>
      <c r="D51" s="341">
        <v>39556</v>
      </c>
      <c r="E51" s="341">
        <v>7655459</v>
      </c>
      <c r="F51" s="342"/>
      <c r="G51" s="341">
        <v>8317485</v>
      </c>
      <c r="H51" s="342"/>
      <c r="I51" s="341">
        <v>18840055</v>
      </c>
      <c r="J51" s="342"/>
      <c r="K51" s="341">
        <v>32635</v>
      </c>
      <c r="L51" s="342"/>
      <c r="M51" s="343" t="s">
        <v>207</v>
      </c>
      <c r="N51" s="343" t="s">
        <v>207</v>
      </c>
      <c r="O51" s="342"/>
      <c r="P51" s="343" t="s">
        <v>207</v>
      </c>
      <c r="Q51" s="341">
        <v>1989102</v>
      </c>
      <c r="R51" s="342"/>
      <c r="S51" s="341">
        <v>2021738</v>
      </c>
      <c r="T51" s="342"/>
      <c r="U51" s="341">
        <v>20861792</v>
      </c>
      <c r="V51" s="342"/>
      <c r="W51" s="341">
        <v>3058852</v>
      </c>
      <c r="X51" s="342"/>
      <c r="Y51" s="341">
        <v>6756742</v>
      </c>
      <c r="Z51" s="342"/>
      <c r="AA51" s="341">
        <v>30677386</v>
      </c>
      <c r="AB51" s="342"/>
    </row>
    <row r="52" spans="1:28" x14ac:dyDescent="0.2">
      <c r="A52" s="340">
        <v>1989</v>
      </c>
      <c r="B52" s="341">
        <v>2787002</v>
      </c>
      <c r="C52" s="342"/>
      <c r="D52" s="341">
        <v>30405</v>
      </c>
      <c r="E52" s="341">
        <v>8087553</v>
      </c>
      <c r="F52" s="342"/>
      <c r="G52" s="341">
        <v>8097977</v>
      </c>
      <c r="H52" s="342"/>
      <c r="I52" s="341">
        <v>19002936</v>
      </c>
      <c r="J52" s="342"/>
      <c r="K52" s="341">
        <v>28396</v>
      </c>
      <c r="L52" s="342"/>
      <c r="M52" s="341">
        <v>1800</v>
      </c>
      <c r="N52" s="343" t="s">
        <v>583</v>
      </c>
      <c r="O52" s="342"/>
      <c r="P52" s="343" t="s">
        <v>583</v>
      </c>
      <c r="Q52" s="341">
        <v>1840751</v>
      </c>
      <c r="R52" s="342"/>
      <c r="S52" s="341">
        <v>1870947</v>
      </c>
      <c r="T52" s="342"/>
      <c r="U52" s="341">
        <v>20873883</v>
      </c>
      <c r="V52" s="342"/>
      <c r="W52" s="341">
        <v>3158347</v>
      </c>
      <c r="X52" s="342"/>
      <c r="Y52" s="341">
        <v>7287656</v>
      </c>
      <c r="Z52" s="342"/>
      <c r="AA52" s="341">
        <v>31319887</v>
      </c>
      <c r="AB52" s="342"/>
    </row>
    <row r="53" spans="1:28" x14ac:dyDescent="0.2">
      <c r="A53" s="344">
        <v>1990</v>
      </c>
      <c r="B53" s="345">
        <v>2756008</v>
      </c>
      <c r="C53" s="346"/>
      <c r="D53" s="345">
        <v>4786</v>
      </c>
      <c r="E53" s="345">
        <v>8451066</v>
      </c>
      <c r="F53" s="346"/>
      <c r="G53" s="345">
        <v>8251147</v>
      </c>
      <c r="H53" s="346"/>
      <c r="I53" s="345">
        <v>19463009</v>
      </c>
      <c r="J53" s="346"/>
      <c r="K53" s="345">
        <v>30947</v>
      </c>
      <c r="L53" s="346"/>
      <c r="M53" s="345">
        <v>1900</v>
      </c>
      <c r="N53" s="347" t="s">
        <v>583</v>
      </c>
      <c r="O53" s="346"/>
      <c r="P53" s="347" t="s">
        <v>583</v>
      </c>
      <c r="Q53" s="345">
        <v>1684186</v>
      </c>
      <c r="R53" s="346"/>
      <c r="S53" s="345">
        <v>1717033</v>
      </c>
      <c r="T53" s="346"/>
      <c r="U53" s="345">
        <v>21180042</v>
      </c>
      <c r="V53" s="346"/>
      <c r="W53" s="345">
        <v>3226120</v>
      </c>
      <c r="X53" s="346"/>
      <c r="Y53" s="345">
        <v>7403614</v>
      </c>
      <c r="Z53" s="346"/>
      <c r="AA53" s="345">
        <v>31809775</v>
      </c>
      <c r="AB53" s="346"/>
    </row>
    <row r="54" spans="1:28" x14ac:dyDescent="0.2">
      <c r="A54" s="340">
        <v>1991</v>
      </c>
      <c r="B54" s="341">
        <v>2600840</v>
      </c>
      <c r="C54" s="342"/>
      <c r="D54" s="341">
        <v>9697</v>
      </c>
      <c r="E54" s="341">
        <v>8572317</v>
      </c>
      <c r="F54" s="342"/>
      <c r="G54" s="341">
        <v>7957831</v>
      </c>
      <c r="H54" s="342"/>
      <c r="I54" s="341">
        <v>19140684</v>
      </c>
      <c r="J54" s="342"/>
      <c r="K54" s="341">
        <v>29675</v>
      </c>
      <c r="L54" s="342"/>
      <c r="M54" s="341">
        <v>2100</v>
      </c>
      <c r="N54" s="343" t="s">
        <v>583</v>
      </c>
      <c r="O54" s="342"/>
      <c r="P54" s="343" t="s">
        <v>583</v>
      </c>
      <c r="Q54" s="341">
        <v>1651985</v>
      </c>
      <c r="R54" s="342"/>
      <c r="S54" s="341">
        <v>1683760</v>
      </c>
      <c r="T54" s="342"/>
      <c r="U54" s="341">
        <v>20824444</v>
      </c>
      <c r="V54" s="342"/>
      <c r="W54" s="341">
        <v>3229743</v>
      </c>
      <c r="X54" s="342"/>
      <c r="Y54" s="341">
        <v>7345119</v>
      </c>
      <c r="Z54" s="342"/>
      <c r="AA54" s="341">
        <v>31399305</v>
      </c>
      <c r="AB54" s="342"/>
    </row>
    <row r="55" spans="1:28" x14ac:dyDescent="0.2">
      <c r="A55" s="340">
        <v>1992</v>
      </c>
      <c r="B55" s="341">
        <v>2514821</v>
      </c>
      <c r="C55" s="342"/>
      <c r="D55" s="341">
        <v>34621</v>
      </c>
      <c r="E55" s="341">
        <v>8917798</v>
      </c>
      <c r="F55" s="342"/>
      <c r="G55" s="341">
        <v>8551838</v>
      </c>
      <c r="H55" s="342"/>
      <c r="I55" s="341">
        <v>20019078</v>
      </c>
      <c r="J55" s="342"/>
      <c r="K55" s="341">
        <v>30508</v>
      </c>
      <c r="L55" s="342"/>
      <c r="M55" s="341">
        <v>2200</v>
      </c>
      <c r="N55" s="343" t="s">
        <v>583</v>
      </c>
      <c r="O55" s="342"/>
      <c r="P55" s="343" t="s">
        <v>583</v>
      </c>
      <c r="Q55" s="341">
        <v>1704533</v>
      </c>
      <c r="R55" s="342"/>
      <c r="S55" s="341">
        <v>1737241</v>
      </c>
      <c r="T55" s="342"/>
      <c r="U55" s="341">
        <v>21756319</v>
      </c>
      <c r="V55" s="342"/>
      <c r="W55" s="341">
        <v>3318900</v>
      </c>
      <c r="X55" s="342"/>
      <c r="Y55" s="341">
        <v>7495614</v>
      </c>
      <c r="Z55" s="342"/>
      <c r="AA55" s="341">
        <v>32570834</v>
      </c>
      <c r="AB55" s="342"/>
    </row>
    <row r="56" spans="1:28" x14ac:dyDescent="0.2">
      <c r="A56" s="344">
        <v>1993</v>
      </c>
      <c r="B56" s="345">
        <v>2496288</v>
      </c>
      <c r="C56" s="346"/>
      <c r="D56" s="345">
        <v>27106</v>
      </c>
      <c r="E56" s="345">
        <v>9070486</v>
      </c>
      <c r="F56" s="346"/>
      <c r="G56" s="345">
        <v>8386466</v>
      </c>
      <c r="H56" s="346"/>
      <c r="I56" s="345">
        <v>19980346</v>
      </c>
      <c r="J56" s="346"/>
      <c r="K56" s="345">
        <v>29593</v>
      </c>
      <c r="L56" s="346"/>
      <c r="M56" s="345">
        <v>2400</v>
      </c>
      <c r="N56" s="347" t="s">
        <v>583</v>
      </c>
      <c r="O56" s="346"/>
      <c r="P56" s="347" t="s">
        <v>583</v>
      </c>
      <c r="Q56" s="345">
        <v>1740708</v>
      </c>
      <c r="R56" s="346"/>
      <c r="S56" s="345">
        <v>1772701</v>
      </c>
      <c r="T56" s="346"/>
      <c r="U56" s="345">
        <v>21753048</v>
      </c>
      <c r="V56" s="346"/>
      <c r="W56" s="345">
        <v>3334084</v>
      </c>
      <c r="X56" s="346"/>
      <c r="Y56" s="345">
        <v>7541408</v>
      </c>
      <c r="Z56" s="346"/>
      <c r="AA56" s="345">
        <v>32628541</v>
      </c>
      <c r="AB56" s="346"/>
    </row>
    <row r="57" spans="1:28" x14ac:dyDescent="0.2">
      <c r="A57" s="340">
        <v>1994</v>
      </c>
      <c r="B57" s="341">
        <v>2509686</v>
      </c>
      <c r="C57" s="342"/>
      <c r="D57" s="341">
        <v>58330</v>
      </c>
      <c r="E57" s="341">
        <v>9126046</v>
      </c>
      <c r="F57" s="342"/>
      <c r="G57" s="341">
        <v>8771237</v>
      </c>
      <c r="H57" s="342"/>
      <c r="I57" s="341">
        <v>20465298</v>
      </c>
      <c r="J57" s="342"/>
      <c r="K57" s="341">
        <v>62186</v>
      </c>
      <c r="L57" s="342"/>
      <c r="M57" s="341">
        <v>2800</v>
      </c>
      <c r="N57" s="343" t="s">
        <v>583</v>
      </c>
      <c r="O57" s="342"/>
      <c r="P57" s="343" t="s">
        <v>583</v>
      </c>
      <c r="Q57" s="341">
        <v>1862383</v>
      </c>
      <c r="R57" s="342"/>
      <c r="S57" s="341">
        <v>1927369</v>
      </c>
      <c r="T57" s="342"/>
      <c r="U57" s="341">
        <v>22392668</v>
      </c>
      <c r="V57" s="342"/>
      <c r="W57" s="341">
        <v>3439232</v>
      </c>
      <c r="X57" s="342"/>
      <c r="Y57" s="341">
        <v>7689308</v>
      </c>
      <c r="Z57" s="342"/>
      <c r="AA57" s="341">
        <v>33521208</v>
      </c>
      <c r="AB57" s="342"/>
    </row>
    <row r="58" spans="1:28" x14ac:dyDescent="0.2">
      <c r="A58" s="340">
        <v>1995</v>
      </c>
      <c r="B58" s="341">
        <v>2488267</v>
      </c>
      <c r="C58" s="342"/>
      <c r="D58" s="341">
        <v>61058</v>
      </c>
      <c r="E58" s="341">
        <v>9591824</v>
      </c>
      <c r="F58" s="342"/>
      <c r="G58" s="341">
        <v>8586002</v>
      </c>
      <c r="H58" s="342"/>
      <c r="I58" s="341">
        <v>20727151</v>
      </c>
      <c r="J58" s="342"/>
      <c r="K58" s="341">
        <v>54695</v>
      </c>
      <c r="L58" s="342"/>
      <c r="M58" s="341">
        <v>3000</v>
      </c>
      <c r="N58" s="343" t="s">
        <v>583</v>
      </c>
      <c r="O58" s="342"/>
      <c r="P58" s="343" t="s">
        <v>583</v>
      </c>
      <c r="Q58" s="341">
        <v>1934272</v>
      </c>
      <c r="R58" s="342"/>
      <c r="S58" s="341">
        <v>1991967</v>
      </c>
      <c r="T58" s="342"/>
      <c r="U58" s="341">
        <v>22719118</v>
      </c>
      <c r="V58" s="342"/>
      <c r="W58" s="341">
        <v>3455310</v>
      </c>
      <c r="X58" s="342"/>
      <c r="Y58" s="341">
        <v>7796149</v>
      </c>
      <c r="Z58" s="342"/>
      <c r="AA58" s="341">
        <v>33970577</v>
      </c>
      <c r="AB58" s="342"/>
    </row>
    <row r="59" spans="1:28" x14ac:dyDescent="0.2">
      <c r="A59" s="344">
        <v>1996</v>
      </c>
      <c r="B59" s="345">
        <v>2434394</v>
      </c>
      <c r="C59" s="346"/>
      <c r="D59" s="345">
        <v>22816</v>
      </c>
      <c r="E59" s="345">
        <v>9900567</v>
      </c>
      <c r="F59" s="346"/>
      <c r="G59" s="345">
        <v>9019361</v>
      </c>
      <c r="H59" s="346"/>
      <c r="I59" s="345">
        <v>21377138</v>
      </c>
      <c r="J59" s="346"/>
      <c r="K59" s="345">
        <v>60773</v>
      </c>
      <c r="L59" s="346"/>
      <c r="M59" s="345">
        <v>2900</v>
      </c>
      <c r="N59" s="347" t="s">
        <v>583</v>
      </c>
      <c r="O59" s="346"/>
      <c r="P59" s="347" t="s">
        <v>583</v>
      </c>
      <c r="Q59" s="345">
        <v>1969032</v>
      </c>
      <c r="R59" s="346"/>
      <c r="S59" s="345">
        <v>2032706</v>
      </c>
      <c r="T59" s="346"/>
      <c r="U59" s="345">
        <v>23409844</v>
      </c>
      <c r="V59" s="346"/>
      <c r="W59" s="345">
        <v>3526750</v>
      </c>
      <c r="X59" s="346"/>
      <c r="Y59" s="345">
        <v>7967551</v>
      </c>
      <c r="Z59" s="346"/>
      <c r="AA59" s="345">
        <v>34904146</v>
      </c>
      <c r="AB59" s="346"/>
    </row>
    <row r="60" spans="1:28" x14ac:dyDescent="0.2">
      <c r="A60" s="340">
        <v>1997</v>
      </c>
      <c r="B60" s="341">
        <v>2395064</v>
      </c>
      <c r="C60" s="342"/>
      <c r="D60" s="341">
        <v>46450</v>
      </c>
      <c r="E60" s="341">
        <v>9932937</v>
      </c>
      <c r="F60" s="342"/>
      <c r="G60" s="341">
        <v>9254573</v>
      </c>
      <c r="H60" s="342"/>
      <c r="I60" s="341">
        <v>21629024</v>
      </c>
      <c r="J60" s="342"/>
      <c r="K60" s="341">
        <v>58062</v>
      </c>
      <c r="L60" s="342"/>
      <c r="M60" s="341">
        <v>3100</v>
      </c>
      <c r="N60" s="343" t="s">
        <v>583</v>
      </c>
      <c r="O60" s="342"/>
      <c r="P60" s="343" t="s">
        <v>583</v>
      </c>
      <c r="Q60" s="341">
        <v>1995998</v>
      </c>
      <c r="R60" s="342"/>
      <c r="S60" s="341">
        <v>2057160</v>
      </c>
      <c r="T60" s="342"/>
      <c r="U60" s="341">
        <v>23686184</v>
      </c>
      <c r="V60" s="342"/>
      <c r="W60" s="341">
        <v>3542328</v>
      </c>
      <c r="X60" s="342"/>
      <c r="Y60" s="341">
        <v>7971793</v>
      </c>
      <c r="Z60" s="342"/>
      <c r="AA60" s="341">
        <v>35200305</v>
      </c>
      <c r="AB60" s="342"/>
    </row>
    <row r="61" spans="1:28" x14ac:dyDescent="0.2">
      <c r="A61" s="340">
        <v>1998</v>
      </c>
      <c r="B61" s="341">
        <v>2335259</v>
      </c>
      <c r="C61" s="342"/>
      <c r="D61" s="341">
        <v>67084</v>
      </c>
      <c r="E61" s="341">
        <v>9763364</v>
      </c>
      <c r="F61" s="342"/>
      <c r="G61" s="341">
        <v>9081827</v>
      </c>
      <c r="H61" s="342"/>
      <c r="I61" s="341">
        <v>21247533</v>
      </c>
      <c r="J61" s="342"/>
      <c r="K61" s="341">
        <v>54539</v>
      </c>
      <c r="L61" s="342"/>
      <c r="M61" s="341">
        <v>3000</v>
      </c>
      <c r="N61" s="343" t="s">
        <v>583</v>
      </c>
      <c r="O61" s="342"/>
      <c r="P61" s="343" t="s">
        <v>583</v>
      </c>
      <c r="Q61" s="341">
        <v>1871690</v>
      </c>
      <c r="R61" s="342"/>
      <c r="S61" s="341">
        <v>1929230</v>
      </c>
      <c r="T61" s="342"/>
      <c r="U61" s="341">
        <v>23176763</v>
      </c>
      <c r="V61" s="342"/>
      <c r="W61" s="341">
        <v>3586705</v>
      </c>
      <c r="X61" s="342"/>
      <c r="Y61" s="341">
        <v>8079168</v>
      </c>
      <c r="Z61" s="342"/>
      <c r="AA61" s="341">
        <v>34842636</v>
      </c>
      <c r="AB61" s="342"/>
    </row>
    <row r="62" spans="1:28" x14ac:dyDescent="0.2">
      <c r="A62" s="344">
        <v>1999</v>
      </c>
      <c r="B62" s="345">
        <v>2226783</v>
      </c>
      <c r="C62" s="346"/>
      <c r="D62" s="345">
        <v>57685</v>
      </c>
      <c r="E62" s="345">
        <v>9375302</v>
      </c>
      <c r="F62" s="346"/>
      <c r="G62" s="345">
        <v>9356087</v>
      </c>
      <c r="H62" s="346"/>
      <c r="I62" s="345">
        <v>21015857</v>
      </c>
      <c r="J62" s="346"/>
      <c r="K62" s="345">
        <v>48658</v>
      </c>
      <c r="L62" s="346"/>
      <c r="M62" s="345">
        <v>4100</v>
      </c>
      <c r="N62" s="347" t="s">
        <v>583</v>
      </c>
      <c r="O62" s="346"/>
      <c r="P62" s="347" t="s">
        <v>583</v>
      </c>
      <c r="Q62" s="345">
        <v>1881523</v>
      </c>
      <c r="R62" s="346"/>
      <c r="S62" s="345">
        <v>1934282</v>
      </c>
      <c r="T62" s="346"/>
      <c r="U62" s="345">
        <v>22950139</v>
      </c>
      <c r="V62" s="346"/>
      <c r="W62" s="345">
        <v>3610635</v>
      </c>
      <c r="X62" s="346"/>
      <c r="Y62" s="345">
        <v>8203158</v>
      </c>
      <c r="Z62" s="346"/>
      <c r="AA62" s="345">
        <v>34763932</v>
      </c>
      <c r="AB62" s="346"/>
    </row>
    <row r="63" spans="1:28" x14ac:dyDescent="0.2">
      <c r="A63" s="340">
        <v>2000</v>
      </c>
      <c r="B63" s="341">
        <v>2256498</v>
      </c>
      <c r="C63" s="342"/>
      <c r="D63" s="341">
        <v>65348</v>
      </c>
      <c r="E63" s="341">
        <v>9499794</v>
      </c>
      <c r="F63" s="348" t="s">
        <v>476</v>
      </c>
      <c r="G63" s="341">
        <v>9074565</v>
      </c>
      <c r="H63" s="342"/>
      <c r="I63" s="341">
        <v>20896206</v>
      </c>
      <c r="J63" s="348" t="s">
        <v>476</v>
      </c>
      <c r="K63" s="341">
        <v>42183</v>
      </c>
      <c r="L63" s="342"/>
      <c r="M63" s="341">
        <v>4400</v>
      </c>
      <c r="N63" s="343" t="s">
        <v>583</v>
      </c>
      <c r="O63" s="342"/>
      <c r="P63" s="343" t="s">
        <v>583</v>
      </c>
      <c r="Q63" s="341">
        <v>1881485</v>
      </c>
      <c r="R63" s="342"/>
      <c r="S63" s="341">
        <v>1928068</v>
      </c>
      <c r="T63" s="342"/>
      <c r="U63" s="341">
        <v>22824273</v>
      </c>
      <c r="V63" s="348" t="s">
        <v>476</v>
      </c>
      <c r="W63" s="341">
        <v>3631185</v>
      </c>
      <c r="X63" s="342"/>
      <c r="Y63" s="341">
        <v>8208076</v>
      </c>
      <c r="Z63" s="348" t="s">
        <v>476</v>
      </c>
      <c r="AA63" s="341">
        <v>34663534</v>
      </c>
      <c r="AB63" s="348" t="s">
        <v>476</v>
      </c>
    </row>
    <row r="64" spans="1:28" x14ac:dyDescent="0.2">
      <c r="A64" s="340">
        <v>2001</v>
      </c>
      <c r="B64" s="341">
        <v>2191638</v>
      </c>
      <c r="C64" s="342"/>
      <c r="D64" s="341">
        <v>29260</v>
      </c>
      <c r="E64" s="341">
        <v>8676343</v>
      </c>
      <c r="F64" s="342"/>
      <c r="G64" s="341">
        <v>9177924</v>
      </c>
      <c r="H64" s="342"/>
      <c r="I64" s="341">
        <v>20075165</v>
      </c>
      <c r="J64" s="342"/>
      <c r="K64" s="341">
        <v>32500</v>
      </c>
      <c r="L64" s="342"/>
      <c r="M64" s="341">
        <v>4760</v>
      </c>
      <c r="N64" s="343" t="s">
        <v>583</v>
      </c>
      <c r="O64" s="342"/>
      <c r="P64" s="343" t="s">
        <v>583</v>
      </c>
      <c r="Q64" s="341">
        <v>1681426</v>
      </c>
      <c r="R64" s="342"/>
      <c r="S64" s="341">
        <v>1718686</v>
      </c>
      <c r="T64" s="342"/>
      <c r="U64" s="341">
        <v>21793850</v>
      </c>
      <c r="V64" s="342"/>
      <c r="W64" s="341">
        <v>3400431</v>
      </c>
      <c r="X64" s="342"/>
      <c r="Y64" s="341">
        <v>7525956</v>
      </c>
      <c r="Z64" s="342"/>
      <c r="AA64" s="341">
        <v>32720237</v>
      </c>
      <c r="AB64" s="342"/>
    </row>
    <row r="65" spans="1:28" x14ac:dyDescent="0.2">
      <c r="A65" s="344">
        <v>2002</v>
      </c>
      <c r="B65" s="345">
        <v>2019358</v>
      </c>
      <c r="C65" s="346"/>
      <c r="D65" s="345">
        <v>60758</v>
      </c>
      <c r="E65" s="345">
        <v>8831570</v>
      </c>
      <c r="F65" s="349" t="s">
        <v>476</v>
      </c>
      <c r="G65" s="345">
        <v>9167688</v>
      </c>
      <c r="H65" s="346"/>
      <c r="I65" s="345">
        <v>20079374</v>
      </c>
      <c r="J65" s="349" t="s">
        <v>476</v>
      </c>
      <c r="K65" s="345">
        <v>38908</v>
      </c>
      <c r="L65" s="346"/>
      <c r="M65" s="345">
        <v>4787</v>
      </c>
      <c r="N65" s="347" t="s">
        <v>583</v>
      </c>
      <c r="O65" s="346"/>
      <c r="P65" s="347" t="s">
        <v>583</v>
      </c>
      <c r="Q65" s="345">
        <v>1675979</v>
      </c>
      <c r="R65" s="346"/>
      <c r="S65" s="345">
        <v>1719674</v>
      </c>
      <c r="T65" s="346"/>
      <c r="U65" s="345">
        <v>21799048</v>
      </c>
      <c r="V65" s="349" t="s">
        <v>476</v>
      </c>
      <c r="W65" s="345">
        <v>3378691</v>
      </c>
      <c r="X65" s="346"/>
      <c r="Y65" s="345">
        <v>7484250</v>
      </c>
      <c r="Z65" s="349" t="s">
        <v>476</v>
      </c>
      <c r="AA65" s="345">
        <v>32661988</v>
      </c>
      <c r="AB65" s="349" t="s">
        <v>476</v>
      </c>
    </row>
    <row r="66" spans="1:28" x14ac:dyDescent="0.2">
      <c r="A66" s="340">
        <v>2003</v>
      </c>
      <c r="B66" s="341">
        <v>2041412</v>
      </c>
      <c r="C66" s="342"/>
      <c r="D66" s="341">
        <v>50515</v>
      </c>
      <c r="E66" s="341">
        <v>8488339</v>
      </c>
      <c r="F66" s="342"/>
      <c r="G66" s="341">
        <v>9197118</v>
      </c>
      <c r="H66" s="342"/>
      <c r="I66" s="341">
        <v>19777384</v>
      </c>
      <c r="J66" s="348" t="s">
        <v>476</v>
      </c>
      <c r="K66" s="341">
        <v>43242</v>
      </c>
      <c r="L66" s="342"/>
      <c r="M66" s="341">
        <v>3400</v>
      </c>
      <c r="N66" s="343" t="s">
        <v>583</v>
      </c>
      <c r="O66" s="342"/>
      <c r="P66" s="343" t="s">
        <v>583</v>
      </c>
      <c r="Q66" s="341">
        <v>1678863</v>
      </c>
      <c r="R66" s="342"/>
      <c r="S66" s="341">
        <v>1725505</v>
      </c>
      <c r="T66" s="342"/>
      <c r="U66" s="341">
        <v>21502889</v>
      </c>
      <c r="V66" s="348" t="s">
        <v>476</v>
      </c>
      <c r="W66" s="341">
        <v>3454218</v>
      </c>
      <c r="X66" s="342"/>
      <c r="Y66" s="341">
        <v>7575004</v>
      </c>
      <c r="Z66" s="342"/>
      <c r="AA66" s="341">
        <v>32532110</v>
      </c>
      <c r="AB66" s="342"/>
    </row>
    <row r="67" spans="1:28" x14ac:dyDescent="0.2">
      <c r="A67" s="340">
        <v>2004</v>
      </c>
      <c r="B67" s="341">
        <v>2046877</v>
      </c>
      <c r="C67" s="342"/>
      <c r="D67" s="341">
        <v>137762</v>
      </c>
      <c r="E67" s="341">
        <v>8549832</v>
      </c>
      <c r="F67" s="348" t="s">
        <v>476</v>
      </c>
      <c r="G67" s="341">
        <v>9824669</v>
      </c>
      <c r="H67" s="342"/>
      <c r="I67" s="341">
        <v>20559140</v>
      </c>
      <c r="J67" s="348" t="s">
        <v>476</v>
      </c>
      <c r="K67" s="341">
        <v>32556</v>
      </c>
      <c r="L67" s="342"/>
      <c r="M67" s="341">
        <v>3800</v>
      </c>
      <c r="N67" s="343" t="s">
        <v>583</v>
      </c>
      <c r="O67" s="342"/>
      <c r="P67" s="343" t="s">
        <v>583</v>
      </c>
      <c r="Q67" s="341">
        <v>1816561</v>
      </c>
      <c r="R67" s="342"/>
      <c r="S67" s="341">
        <v>1852917</v>
      </c>
      <c r="T67" s="342"/>
      <c r="U67" s="341">
        <v>22412057</v>
      </c>
      <c r="V67" s="348" t="s">
        <v>476</v>
      </c>
      <c r="W67" s="341">
        <v>3472903</v>
      </c>
      <c r="X67" s="342"/>
      <c r="Y67" s="341">
        <v>7634823</v>
      </c>
      <c r="Z67" s="348" t="s">
        <v>476</v>
      </c>
      <c r="AA67" s="341">
        <v>33519782</v>
      </c>
      <c r="AB67" s="348" t="s">
        <v>476</v>
      </c>
    </row>
    <row r="68" spans="1:28" x14ac:dyDescent="0.2">
      <c r="A68" s="344">
        <v>2005</v>
      </c>
      <c r="B68" s="345">
        <v>1954042</v>
      </c>
      <c r="C68" s="346"/>
      <c r="D68" s="345">
        <v>44191</v>
      </c>
      <c r="E68" s="345">
        <v>7907344</v>
      </c>
      <c r="F68" s="349" t="s">
        <v>476</v>
      </c>
      <c r="G68" s="345">
        <v>9632513</v>
      </c>
      <c r="H68" s="346"/>
      <c r="I68" s="345">
        <v>19538091</v>
      </c>
      <c r="J68" s="349" t="s">
        <v>476</v>
      </c>
      <c r="K68" s="345">
        <v>31951</v>
      </c>
      <c r="L68" s="346"/>
      <c r="M68" s="345">
        <v>4300</v>
      </c>
      <c r="N68" s="347" t="s">
        <v>583</v>
      </c>
      <c r="O68" s="346"/>
      <c r="P68" s="347" t="s">
        <v>583</v>
      </c>
      <c r="Q68" s="345">
        <v>1836920</v>
      </c>
      <c r="R68" s="346"/>
      <c r="S68" s="345">
        <v>1873172</v>
      </c>
      <c r="T68" s="346"/>
      <c r="U68" s="345">
        <v>21411262</v>
      </c>
      <c r="V68" s="349" t="s">
        <v>476</v>
      </c>
      <c r="W68" s="345">
        <v>3477360</v>
      </c>
      <c r="X68" s="346"/>
      <c r="Y68" s="345">
        <v>7557233</v>
      </c>
      <c r="Z68" s="349" t="s">
        <v>476</v>
      </c>
      <c r="AA68" s="345">
        <v>32445855</v>
      </c>
      <c r="AB68" s="349" t="s">
        <v>476</v>
      </c>
    </row>
    <row r="69" spans="1:28" x14ac:dyDescent="0.2">
      <c r="A69" s="340">
        <v>2006</v>
      </c>
      <c r="B69" s="341">
        <v>1914466</v>
      </c>
      <c r="C69" s="342"/>
      <c r="D69" s="341">
        <v>60787</v>
      </c>
      <c r="E69" s="341">
        <v>7861025</v>
      </c>
      <c r="F69" s="348" t="s">
        <v>476</v>
      </c>
      <c r="G69" s="341">
        <v>9769914</v>
      </c>
      <c r="H69" s="342"/>
      <c r="I69" s="341">
        <v>19606191</v>
      </c>
      <c r="J69" s="348" t="s">
        <v>476</v>
      </c>
      <c r="K69" s="341">
        <v>28756</v>
      </c>
      <c r="L69" s="342"/>
      <c r="M69" s="341">
        <v>4400</v>
      </c>
      <c r="N69" s="343" t="s">
        <v>583</v>
      </c>
      <c r="O69" s="342"/>
      <c r="P69" s="343" t="s">
        <v>583</v>
      </c>
      <c r="Q69" s="341">
        <v>1896649</v>
      </c>
      <c r="R69" s="348" t="s">
        <v>476</v>
      </c>
      <c r="S69" s="341">
        <v>1929805</v>
      </c>
      <c r="T69" s="348" t="s">
        <v>476</v>
      </c>
      <c r="U69" s="341">
        <v>21535996</v>
      </c>
      <c r="V69" s="348" t="s">
        <v>476</v>
      </c>
      <c r="W69" s="341">
        <v>3450547</v>
      </c>
      <c r="X69" s="342"/>
      <c r="Y69" s="341">
        <v>7414517</v>
      </c>
      <c r="Z69" s="348" t="s">
        <v>476</v>
      </c>
      <c r="AA69" s="341">
        <v>32401060</v>
      </c>
      <c r="AB69" s="348" t="s">
        <v>476</v>
      </c>
    </row>
    <row r="70" spans="1:28" x14ac:dyDescent="0.2">
      <c r="A70" s="340">
        <v>2007</v>
      </c>
      <c r="B70" s="341">
        <v>1864612</v>
      </c>
      <c r="C70" s="342"/>
      <c r="D70" s="341">
        <v>25191</v>
      </c>
      <c r="E70" s="341">
        <v>8073570</v>
      </c>
      <c r="F70" s="348" t="s">
        <v>476</v>
      </c>
      <c r="G70" s="341">
        <v>9450597</v>
      </c>
      <c r="H70" s="342"/>
      <c r="I70" s="341">
        <v>19413970</v>
      </c>
      <c r="J70" s="348" t="s">
        <v>476</v>
      </c>
      <c r="K70" s="341">
        <v>15715</v>
      </c>
      <c r="L70" s="342"/>
      <c r="M70" s="341">
        <v>4700</v>
      </c>
      <c r="N70" s="343" t="s">
        <v>583</v>
      </c>
      <c r="O70" s="342"/>
      <c r="P70" s="343" t="s">
        <v>583</v>
      </c>
      <c r="Q70" s="341">
        <v>1935613</v>
      </c>
      <c r="R70" s="348" t="s">
        <v>476</v>
      </c>
      <c r="S70" s="341">
        <v>1956029</v>
      </c>
      <c r="T70" s="348" t="s">
        <v>476</v>
      </c>
      <c r="U70" s="341">
        <v>21369998</v>
      </c>
      <c r="V70" s="348" t="s">
        <v>476</v>
      </c>
      <c r="W70" s="341">
        <v>3506963</v>
      </c>
      <c r="X70" s="342"/>
      <c r="Y70" s="341">
        <v>7517012</v>
      </c>
      <c r="Z70" s="348" t="s">
        <v>476</v>
      </c>
      <c r="AA70" s="341">
        <v>32393973</v>
      </c>
      <c r="AB70" s="348" t="s">
        <v>476</v>
      </c>
    </row>
    <row r="71" spans="1:28" x14ac:dyDescent="0.2">
      <c r="A71" s="344">
        <v>2008</v>
      </c>
      <c r="B71" s="345">
        <v>1795585</v>
      </c>
      <c r="C71" s="346"/>
      <c r="D71" s="345">
        <v>40772</v>
      </c>
      <c r="E71" s="345">
        <v>8083406</v>
      </c>
      <c r="F71" s="349" t="s">
        <v>476</v>
      </c>
      <c r="G71" s="345">
        <v>8511175</v>
      </c>
      <c r="H71" s="346"/>
      <c r="I71" s="345">
        <v>18430938</v>
      </c>
      <c r="J71" s="349" t="s">
        <v>476</v>
      </c>
      <c r="K71" s="345">
        <v>16514</v>
      </c>
      <c r="L71" s="346"/>
      <c r="M71" s="345">
        <v>5000</v>
      </c>
      <c r="N71" s="347" t="s">
        <v>583</v>
      </c>
      <c r="O71" s="346"/>
      <c r="P71" s="347" t="s">
        <v>583</v>
      </c>
      <c r="Q71" s="345">
        <v>2027883</v>
      </c>
      <c r="R71" s="349" t="s">
        <v>476</v>
      </c>
      <c r="S71" s="345">
        <v>2049398</v>
      </c>
      <c r="T71" s="349" t="s">
        <v>476</v>
      </c>
      <c r="U71" s="345">
        <v>20480336</v>
      </c>
      <c r="V71" s="349" t="s">
        <v>476</v>
      </c>
      <c r="W71" s="345">
        <v>3443733</v>
      </c>
      <c r="X71" s="346"/>
      <c r="Y71" s="345">
        <v>7365446</v>
      </c>
      <c r="Z71" s="349" t="s">
        <v>476</v>
      </c>
      <c r="AA71" s="345">
        <v>31289515</v>
      </c>
      <c r="AB71" s="349" t="s">
        <v>476</v>
      </c>
    </row>
    <row r="72" spans="1:28" x14ac:dyDescent="0.2">
      <c r="A72" s="340">
        <v>2009</v>
      </c>
      <c r="B72" s="341">
        <v>1395671</v>
      </c>
      <c r="C72" s="342"/>
      <c r="D72" s="341">
        <v>-23811</v>
      </c>
      <c r="E72" s="341">
        <v>7608972</v>
      </c>
      <c r="F72" s="348" t="s">
        <v>476</v>
      </c>
      <c r="G72" s="341">
        <v>7815777</v>
      </c>
      <c r="H72" s="342"/>
      <c r="I72" s="341">
        <v>16796609</v>
      </c>
      <c r="J72" s="348" t="s">
        <v>476</v>
      </c>
      <c r="K72" s="341">
        <v>18235</v>
      </c>
      <c r="L72" s="342"/>
      <c r="M72" s="341">
        <v>4200</v>
      </c>
      <c r="N72" s="343" t="s">
        <v>583</v>
      </c>
      <c r="O72" s="342"/>
      <c r="P72" s="343" t="s">
        <v>583</v>
      </c>
      <c r="Q72" s="341">
        <v>1993634</v>
      </c>
      <c r="R72" s="348" t="s">
        <v>476</v>
      </c>
      <c r="S72" s="341">
        <v>2016069</v>
      </c>
      <c r="T72" s="348" t="s">
        <v>476</v>
      </c>
      <c r="U72" s="341">
        <v>18812678</v>
      </c>
      <c r="V72" s="348" t="s">
        <v>476</v>
      </c>
      <c r="W72" s="341">
        <v>3130312</v>
      </c>
      <c r="X72" s="342"/>
      <c r="Y72" s="341">
        <v>6581899</v>
      </c>
      <c r="Z72" s="348" t="s">
        <v>476</v>
      </c>
      <c r="AA72" s="341">
        <v>28524889</v>
      </c>
      <c r="AB72" s="348" t="s">
        <v>476</v>
      </c>
    </row>
    <row r="73" spans="1:28" x14ac:dyDescent="0.2">
      <c r="A73" s="340">
        <v>2010</v>
      </c>
      <c r="B73" s="341">
        <v>1648618</v>
      </c>
      <c r="C73" s="348" t="s">
        <v>476</v>
      </c>
      <c r="D73" s="341">
        <v>-6171</v>
      </c>
      <c r="E73" s="341">
        <v>7959330</v>
      </c>
      <c r="F73" s="348" t="s">
        <v>476</v>
      </c>
      <c r="G73" s="341">
        <v>8209937</v>
      </c>
      <c r="H73" s="348" t="s">
        <v>476</v>
      </c>
      <c r="I73" s="341">
        <v>17811714</v>
      </c>
      <c r="J73" s="348" t="s">
        <v>476</v>
      </c>
      <c r="K73" s="341">
        <v>16270</v>
      </c>
      <c r="L73" s="348" t="s">
        <v>476</v>
      </c>
      <c r="M73" s="341">
        <v>4200</v>
      </c>
      <c r="N73" s="343">
        <v>18</v>
      </c>
      <c r="O73" s="348" t="s">
        <v>476</v>
      </c>
      <c r="P73" s="343" t="s">
        <v>583</v>
      </c>
      <c r="Q73" s="341">
        <v>2229866</v>
      </c>
      <c r="R73" s="348" t="s">
        <v>476</v>
      </c>
      <c r="S73" s="341">
        <v>2250353</v>
      </c>
      <c r="T73" s="348" t="s">
        <v>476</v>
      </c>
      <c r="U73" s="341">
        <v>20062067</v>
      </c>
      <c r="V73" s="348" t="s">
        <v>476</v>
      </c>
      <c r="W73" s="341">
        <v>3312618</v>
      </c>
      <c r="X73" s="348" t="s">
        <v>476</v>
      </c>
      <c r="Y73" s="341">
        <v>6934378</v>
      </c>
      <c r="Z73" s="348" t="s">
        <v>476</v>
      </c>
      <c r="AA73" s="341">
        <v>30309063</v>
      </c>
      <c r="AB73" s="348" t="s">
        <v>476</v>
      </c>
    </row>
    <row r="74" spans="1:28" x14ac:dyDescent="0.2">
      <c r="A74" s="344" t="s">
        <v>1013</v>
      </c>
      <c r="B74" s="345">
        <v>1599230</v>
      </c>
      <c r="C74" s="346"/>
      <c r="D74" s="345">
        <v>11104</v>
      </c>
      <c r="E74" s="345">
        <v>8321242</v>
      </c>
      <c r="F74" s="346"/>
      <c r="G74" s="345">
        <v>8063751</v>
      </c>
      <c r="H74" s="346"/>
      <c r="I74" s="345">
        <v>17995327</v>
      </c>
      <c r="J74" s="346"/>
      <c r="K74" s="345">
        <v>17933</v>
      </c>
      <c r="L74" s="346"/>
      <c r="M74" s="345">
        <v>4200</v>
      </c>
      <c r="N74" s="347">
        <v>95</v>
      </c>
      <c r="O74" s="346"/>
      <c r="P74" s="347">
        <v>95</v>
      </c>
      <c r="Q74" s="345">
        <v>2272984</v>
      </c>
      <c r="R74" s="346"/>
      <c r="S74" s="345">
        <v>2295306</v>
      </c>
      <c r="T74" s="346"/>
      <c r="U74" s="345">
        <v>20290633</v>
      </c>
      <c r="V74" s="346"/>
      <c r="W74" s="345">
        <v>3328641</v>
      </c>
      <c r="X74" s="346"/>
      <c r="Y74" s="345">
        <v>6972650</v>
      </c>
      <c r="Z74" s="346"/>
      <c r="AA74" s="345">
        <v>30591925</v>
      </c>
      <c r="AB74" s="346"/>
    </row>
    <row r="75" spans="1:28" x14ac:dyDescent="0.2">
      <c r="A75" s="698" t="s">
        <v>1014</v>
      </c>
      <c r="B75" s="699"/>
      <c r="C75" s="699"/>
      <c r="D75" s="699"/>
      <c r="E75" s="699"/>
      <c r="F75" s="699"/>
      <c r="G75" s="699"/>
      <c r="H75" s="699"/>
      <c r="I75" s="699"/>
      <c r="J75" s="699"/>
      <c r="K75" s="699"/>
      <c r="L75" s="699"/>
      <c r="M75" s="699"/>
      <c r="N75" s="699"/>
      <c r="O75" s="699" t="s">
        <v>1015</v>
      </c>
      <c r="P75" s="699"/>
      <c r="Q75" s="699"/>
      <c r="R75" s="699"/>
      <c r="S75" s="699"/>
      <c r="T75" s="699"/>
      <c r="U75" s="699"/>
      <c r="V75" s="699"/>
      <c r="W75" s="699"/>
      <c r="X75" s="699"/>
      <c r="Y75" s="699"/>
      <c r="Z75" s="699"/>
      <c r="AA75" s="699"/>
      <c r="AB75" s="700"/>
    </row>
    <row r="76" spans="1:28" x14ac:dyDescent="0.2">
      <c r="A76" s="689" t="s">
        <v>1034</v>
      </c>
      <c r="B76" s="690"/>
      <c r="C76" s="690"/>
      <c r="D76" s="690"/>
      <c r="E76" s="690"/>
      <c r="F76" s="690"/>
      <c r="G76" s="690"/>
      <c r="H76" s="690"/>
      <c r="I76" s="690"/>
      <c r="J76" s="690"/>
      <c r="K76" s="690"/>
      <c r="L76" s="690"/>
      <c r="M76" s="690"/>
      <c r="N76" s="690"/>
      <c r="O76" s="690" t="s">
        <v>1017</v>
      </c>
      <c r="P76" s="690"/>
      <c r="Q76" s="690"/>
      <c r="R76" s="690"/>
      <c r="S76" s="690"/>
      <c r="T76" s="690"/>
      <c r="U76" s="690"/>
      <c r="V76" s="690"/>
      <c r="W76" s="690"/>
      <c r="X76" s="690"/>
      <c r="Y76" s="690"/>
      <c r="Z76" s="690"/>
      <c r="AA76" s="690"/>
      <c r="AB76" s="697"/>
    </row>
    <row r="77" spans="1:28" x14ac:dyDescent="0.2">
      <c r="A77" s="689"/>
      <c r="B77" s="690"/>
      <c r="C77" s="690"/>
      <c r="D77" s="690"/>
      <c r="E77" s="690"/>
      <c r="F77" s="690"/>
      <c r="G77" s="690"/>
      <c r="H77" s="690"/>
      <c r="I77" s="690"/>
      <c r="J77" s="690"/>
      <c r="K77" s="690"/>
      <c r="L77" s="690"/>
      <c r="M77" s="690"/>
      <c r="N77" s="690"/>
      <c r="O77" s="691" t="s">
        <v>1035</v>
      </c>
      <c r="P77" s="691"/>
      <c r="Q77" s="691"/>
      <c r="R77" s="691"/>
      <c r="S77" s="691"/>
      <c r="T77" s="691"/>
      <c r="U77" s="691"/>
      <c r="V77" s="691"/>
      <c r="W77" s="691"/>
      <c r="X77" s="691"/>
      <c r="Y77" s="691"/>
      <c r="Z77" s="691"/>
      <c r="AA77" s="691"/>
      <c r="AB77" s="692"/>
    </row>
    <row r="78" spans="1:28" x14ac:dyDescent="0.2">
      <c r="A78" s="689"/>
      <c r="B78" s="690"/>
      <c r="C78" s="690"/>
      <c r="D78" s="690"/>
      <c r="E78" s="690"/>
      <c r="F78" s="690"/>
      <c r="G78" s="690"/>
      <c r="H78" s="690"/>
      <c r="I78" s="690"/>
      <c r="J78" s="690"/>
      <c r="K78" s="690"/>
      <c r="L78" s="690"/>
      <c r="M78" s="690"/>
      <c r="N78" s="690"/>
      <c r="O78" s="691" t="s">
        <v>1036</v>
      </c>
      <c r="P78" s="691"/>
      <c r="Q78" s="691"/>
      <c r="R78" s="691"/>
      <c r="S78" s="691"/>
      <c r="T78" s="691"/>
      <c r="U78" s="691"/>
      <c r="V78" s="691"/>
      <c r="W78" s="691"/>
      <c r="X78" s="691"/>
      <c r="Y78" s="691"/>
      <c r="Z78" s="691"/>
      <c r="AA78" s="691"/>
      <c r="AB78" s="692"/>
    </row>
    <row r="79" spans="1:28" x14ac:dyDescent="0.2">
      <c r="A79" s="689"/>
      <c r="B79" s="690"/>
      <c r="C79" s="690"/>
      <c r="D79" s="690"/>
      <c r="E79" s="690"/>
      <c r="F79" s="690"/>
      <c r="G79" s="690"/>
      <c r="H79" s="690"/>
      <c r="I79" s="690"/>
      <c r="J79" s="690"/>
      <c r="K79" s="690"/>
      <c r="L79" s="690"/>
      <c r="M79" s="690"/>
      <c r="N79" s="690"/>
      <c r="O79" s="691" t="s">
        <v>972</v>
      </c>
      <c r="P79" s="691"/>
      <c r="Q79" s="691"/>
      <c r="R79" s="691"/>
      <c r="S79" s="691"/>
      <c r="T79" s="691"/>
      <c r="U79" s="691"/>
      <c r="V79" s="691"/>
      <c r="W79" s="691"/>
      <c r="X79" s="691"/>
      <c r="Y79" s="691"/>
      <c r="Z79" s="691"/>
      <c r="AA79" s="691"/>
      <c r="AB79" s="692"/>
    </row>
    <row r="80" spans="1:28" x14ac:dyDescent="0.2">
      <c r="A80" s="689" t="s">
        <v>1020</v>
      </c>
      <c r="B80" s="690"/>
      <c r="C80" s="690"/>
      <c r="D80" s="690"/>
      <c r="E80" s="690"/>
      <c r="F80" s="690"/>
      <c r="G80" s="690"/>
      <c r="H80" s="690"/>
      <c r="I80" s="690"/>
      <c r="J80" s="690"/>
      <c r="K80" s="690"/>
      <c r="L80" s="690"/>
      <c r="M80" s="690"/>
      <c r="N80" s="690"/>
      <c r="O80" s="690" t="s">
        <v>1037</v>
      </c>
      <c r="P80" s="690"/>
      <c r="Q80" s="690"/>
      <c r="R80" s="690"/>
      <c r="S80" s="690"/>
      <c r="T80" s="690"/>
      <c r="U80" s="690"/>
      <c r="V80" s="690"/>
      <c r="W80" s="690"/>
      <c r="X80" s="690"/>
      <c r="Y80" s="690"/>
      <c r="Z80" s="690"/>
      <c r="AA80" s="690"/>
      <c r="AB80" s="697"/>
    </row>
    <row r="81" spans="1:28" x14ac:dyDescent="0.2">
      <c r="A81" s="696" t="s">
        <v>83</v>
      </c>
      <c r="B81" s="691"/>
      <c r="C81" s="691"/>
      <c r="D81" s="691"/>
      <c r="E81" s="691"/>
      <c r="F81" s="691"/>
      <c r="G81" s="691"/>
      <c r="H81" s="691"/>
      <c r="I81" s="691"/>
      <c r="J81" s="691"/>
      <c r="K81" s="691"/>
      <c r="L81" s="691"/>
      <c r="M81" s="691"/>
      <c r="N81" s="691"/>
      <c r="O81" s="691" t="s">
        <v>76</v>
      </c>
      <c r="P81" s="691"/>
      <c r="Q81" s="691"/>
      <c r="R81" s="691"/>
      <c r="S81" s="691"/>
      <c r="T81" s="691"/>
      <c r="U81" s="691"/>
      <c r="V81" s="691"/>
      <c r="W81" s="691"/>
      <c r="X81" s="691"/>
      <c r="Y81" s="691"/>
      <c r="Z81" s="691"/>
      <c r="AA81" s="691"/>
      <c r="AB81" s="692"/>
    </row>
    <row r="82" spans="1:28" x14ac:dyDescent="0.2">
      <c r="A82" s="689" t="s">
        <v>1022</v>
      </c>
      <c r="B82" s="690"/>
      <c r="C82" s="690"/>
      <c r="D82" s="690"/>
      <c r="E82" s="690"/>
      <c r="F82" s="690"/>
      <c r="G82" s="690"/>
      <c r="H82" s="690"/>
      <c r="I82" s="690"/>
      <c r="J82" s="690"/>
      <c r="K82" s="690"/>
      <c r="L82" s="690"/>
      <c r="M82" s="690"/>
      <c r="N82" s="690"/>
      <c r="O82" s="690" t="s">
        <v>1038</v>
      </c>
      <c r="P82" s="690"/>
      <c r="Q82" s="690"/>
      <c r="R82" s="690"/>
      <c r="S82" s="690"/>
      <c r="T82" s="690"/>
      <c r="U82" s="690"/>
      <c r="V82" s="690"/>
      <c r="W82" s="690"/>
      <c r="X82" s="690"/>
      <c r="Y82" s="690"/>
      <c r="Z82" s="690"/>
      <c r="AA82" s="690"/>
      <c r="AB82" s="697"/>
    </row>
    <row r="83" spans="1:28" x14ac:dyDescent="0.2">
      <c r="A83" s="696" t="s">
        <v>913</v>
      </c>
      <c r="B83" s="691"/>
      <c r="C83" s="691"/>
      <c r="D83" s="691"/>
      <c r="E83" s="691"/>
      <c r="F83" s="691"/>
      <c r="G83" s="691"/>
      <c r="H83" s="691"/>
      <c r="I83" s="691"/>
      <c r="J83" s="691"/>
      <c r="K83" s="691"/>
      <c r="L83" s="691"/>
      <c r="M83" s="691"/>
      <c r="N83" s="691"/>
      <c r="O83" s="691" t="s">
        <v>77</v>
      </c>
      <c r="P83" s="691"/>
      <c r="Q83" s="691"/>
      <c r="R83" s="691"/>
      <c r="S83" s="691"/>
      <c r="T83" s="691"/>
      <c r="U83" s="691"/>
      <c r="V83" s="691"/>
      <c r="W83" s="691"/>
      <c r="X83" s="691"/>
      <c r="Y83" s="691"/>
      <c r="Z83" s="691"/>
      <c r="AA83" s="691"/>
      <c r="AB83" s="692"/>
    </row>
    <row r="84" spans="1:28" x14ac:dyDescent="0.2">
      <c r="A84" s="696" t="s">
        <v>914</v>
      </c>
      <c r="B84" s="691"/>
      <c r="C84" s="691"/>
      <c r="D84" s="691"/>
      <c r="E84" s="691"/>
      <c r="F84" s="691"/>
      <c r="G84" s="691"/>
      <c r="H84" s="691"/>
      <c r="I84" s="691"/>
      <c r="J84" s="691"/>
      <c r="K84" s="691"/>
      <c r="L84" s="691"/>
      <c r="M84" s="691"/>
      <c r="N84" s="691"/>
      <c r="O84" s="691" t="s">
        <v>78</v>
      </c>
      <c r="P84" s="691"/>
      <c r="Q84" s="691"/>
      <c r="R84" s="691"/>
      <c r="S84" s="691"/>
      <c r="T84" s="691"/>
      <c r="U84" s="691"/>
      <c r="V84" s="691"/>
      <c r="W84" s="691"/>
      <c r="X84" s="691"/>
      <c r="Y84" s="691"/>
      <c r="Z84" s="691"/>
      <c r="AA84" s="691"/>
      <c r="AB84" s="692"/>
    </row>
    <row r="85" spans="1:28" x14ac:dyDescent="0.2">
      <c r="A85" s="689" t="s">
        <v>1024</v>
      </c>
      <c r="B85" s="690"/>
      <c r="C85" s="690"/>
      <c r="D85" s="690"/>
      <c r="E85" s="690"/>
      <c r="F85" s="690"/>
      <c r="G85" s="690"/>
      <c r="H85" s="690"/>
      <c r="I85" s="690"/>
      <c r="J85" s="690"/>
      <c r="K85" s="690"/>
      <c r="L85" s="690"/>
      <c r="M85" s="690"/>
      <c r="N85" s="690"/>
      <c r="O85" s="691" t="s">
        <v>1039</v>
      </c>
      <c r="P85" s="691"/>
      <c r="Q85" s="691"/>
      <c r="R85" s="691"/>
      <c r="S85" s="691"/>
      <c r="T85" s="691"/>
      <c r="U85" s="691"/>
      <c r="V85" s="691"/>
      <c r="W85" s="691"/>
      <c r="X85" s="691"/>
      <c r="Y85" s="691"/>
      <c r="Z85" s="691"/>
      <c r="AA85" s="691"/>
      <c r="AB85" s="692"/>
    </row>
    <row r="86" spans="1:28" x14ac:dyDescent="0.2">
      <c r="A86" s="689"/>
      <c r="B86" s="690"/>
      <c r="C86" s="690"/>
      <c r="D86" s="690"/>
      <c r="E86" s="690"/>
      <c r="F86" s="690"/>
      <c r="G86" s="690"/>
      <c r="H86" s="690"/>
      <c r="I86" s="690"/>
      <c r="J86" s="690"/>
      <c r="K86" s="690"/>
      <c r="L86" s="690"/>
      <c r="M86" s="690"/>
      <c r="N86" s="690"/>
      <c r="O86" s="691" t="s">
        <v>916</v>
      </c>
      <c r="P86" s="691"/>
      <c r="Q86" s="691"/>
      <c r="R86" s="691"/>
      <c r="S86" s="691"/>
      <c r="T86" s="691"/>
      <c r="U86" s="691"/>
      <c r="V86" s="691"/>
      <c r="W86" s="691"/>
      <c r="X86" s="691"/>
      <c r="Y86" s="691"/>
      <c r="Z86" s="691"/>
      <c r="AA86" s="691"/>
      <c r="AB86" s="692"/>
    </row>
    <row r="87" spans="1:28" x14ac:dyDescent="0.2">
      <c r="A87" s="689" t="s">
        <v>1040</v>
      </c>
      <c r="B87" s="690"/>
      <c r="C87" s="690"/>
      <c r="D87" s="690"/>
      <c r="E87" s="690"/>
      <c r="F87" s="690"/>
      <c r="G87" s="690"/>
      <c r="H87" s="690"/>
      <c r="I87" s="690"/>
      <c r="J87" s="690"/>
      <c r="K87" s="690"/>
      <c r="L87" s="690"/>
      <c r="M87" s="690"/>
      <c r="N87" s="690"/>
      <c r="O87" s="691" t="s">
        <v>1041</v>
      </c>
      <c r="P87" s="691"/>
      <c r="Q87" s="691"/>
      <c r="R87" s="691"/>
      <c r="S87" s="691"/>
      <c r="T87" s="691"/>
      <c r="U87" s="691"/>
      <c r="V87" s="691"/>
      <c r="W87" s="691"/>
      <c r="X87" s="691"/>
      <c r="Y87" s="691"/>
      <c r="Z87" s="691"/>
      <c r="AA87" s="691"/>
      <c r="AB87" s="692"/>
    </row>
    <row r="88" spans="1:28" x14ac:dyDescent="0.2">
      <c r="A88" s="696" t="s">
        <v>919</v>
      </c>
      <c r="B88" s="691"/>
      <c r="C88" s="691"/>
      <c r="D88" s="691"/>
      <c r="E88" s="691"/>
      <c r="F88" s="691"/>
      <c r="G88" s="691"/>
      <c r="H88" s="691"/>
      <c r="I88" s="691"/>
      <c r="J88" s="691"/>
      <c r="K88" s="691"/>
      <c r="L88" s="691"/>
      <c r="M88" s="691"/>
      <c r="N88" s="691"/>
      <c r="O88" s="691" t="s">
        <v>79</v>
      </c>
      <c r="P88" s="691"/>
      <c r="Q88" s="691"/>
      <c r="R88" s="691"/>
      <c r="S88" s="691"/>
      <c r="T88" s="691"/>
      <c r="U88" s="691"/>
      <c r="V88" s="691"/>
      <c r="W88" s="691"/>
      <c r="X88" s="691"/>
      <c r="Y88" s="691"/>
      <c r="Z88" s="691"/>
      <c r="AA88" s="691"/>
      <c r="AB88" s="692"/>
    </row>
    <row r="89" spans="1:28" x14ac:dyDescent="0.2">
      <c r="A89" s="696"/>
      <c r="B89" s="691"/>
      <c r="C89" s="691"/>
      <c r="D89" s="691"/>
      <c r="E89" s="691"/>
      <c r="F89" s="691"/>
      <c r="G89" s="691"/>
      <c r="H89" s="691"/>
      <c r="I89" s="691"/>
      <c r="J89" s="691"/>
      <c r="K89" s="691"/>
      <c r="L89" s="691"/>
      <c r="M89" s="691"/>
      <c r="N89" s="691"/>
      <c r="O89" s="691" t="s">
        <v>1042</v>
      </c>
      <c r="P89" s="691"/>
      <c r="Q89" s="691"/>
      <c r="R89" s="691"/>
      <c r="S89" s="691"/>
      <c r="T89" s="691"/>
      <c r="U89" s="691"/>
      <c r="V89" s="691"/>
      <c r="W89" s="691"/>
      <c r="X89" s="691"/>
      <c r="Y89" s="691"/>
      <c r="Z89" s="691"/>
      <c r="AA89" s="691"/>
      <c r="AB89" s="692"/>
    </row>
    <row r="90" spans="1:28" ht="12.75" customHeight="1" x14ac:dyDescent="0.2">
      <c r="A90" s="689" t="s">
        <v>1029</v>
      </c>
      <c r="B90" s="690"/>
      <c r="C90" s="690"/>
      <c r="D90" s="690"/>
      <c r="E90" s="690"/>
      <c r="F90" s="690"/>
      <c r="G90" s="690"/>
      <c r="H90" s="690"/>
      <c r="I90" s="690"/>
      <c r="J90" s="690"/>
      <c r="K90" s="690"/>
      <c r="L90" s="690"/>
      <c r="M90" s="690"/>
      <c r="N90" s="690"/>
      <c r="O90" s="684" t="s">
        <v>1043</v>
      </c>
      <c r="P90" s="684"/>
      <c r="Q90" s="684"/>
      <c r="R90" s="684"/>
      <c r="S90" s="684"/>
      <c r="T90" s="684"/>
      <c r="U90" s="684"/>
      <c r="V90" s="684"/>
      <c r="W90" s="684"/>
      <c r="X90" s="684"/>
      <c r="Y90" s="684"/>
      <c r="Z90" s="684"/>
      <c r="AA90" s="684"/>
      <c r="AB90" s="685"/>
    </row>
    <row r="91" spans="1:28" x14ac:dyDescent="0.2">
      <c r="A91" s="689"/>
      <c r="B91" s="690"/>
      <c r="C91" s="690"/>
      <c r="D91" s="690"/>
      <c r="E91" s="690"/>
      <c r="F91" s="690"/>
      <c r="G91" s="690"/>
      <c r="H91" s="690"/>
      <c r="I91" s="690"/>
      <c r="J91" s="690"/>
      <c r="K91" s="690"/>
      <c r="L91" s="690"/>
      <c r="M91" s="690"/>
      <c r="N91" s="690"/>
      <c r="O91" s="691" t="s">
        <v>1044</v>
      </c>
      <c r="P91" s="691"/>
      <c r="Q91" s="691"/>
      <c r="R91" s="691"/>
      <c r="S91" s="691"/>
      <c r="T91" s="691"/>
      <c r="U91" s="691"/>
      <c r="V91" s="691"/>
      <c r="W91" s="691"/>
      <c r="X91" s="691"/>
      <c r="Y91" s="691"/>
      <c r="Z91" s="691"/>
      <c r="AA91" s="691"/>
      <c r="AB91" s="692"/>
    </row>
    <row r="92" spans="1:28" x14ac:dyDescent="0.2">
      <c r="A92" s="689" t="s">
        <v>1045</v>
      </c>
      <c r="B92" s="690"/>
      <c r="C92" s="690"/>
      <c r="D92" s="690"/>
      <c r="E92" s="690"/>
      <c r="F92" s="690"/>
      <c r="G92" s="690"/>
      <c r="H92" s="690"/>
      <c r="I92" s="690"/>
      <c r="J92" s="690"/>
      <c r="K92" s="690"/>
      <c r="L92" s="690"/>
      <c r="M92" s="690"/>
      <c r="N92" s="690"/>
      <c r="O92" s="691" t="s">
        <v>1046</v>
      </c>
      <c r="P92" s="691"/>
      <c r="Q92" s="691"/>
      <c r="R92" s="691"/>
      <c r="S92" s="691"/>
      <c r="T92" s="691"/>
      <c r="U92" s="691"/>
      <c r="V92" s="691"/>
      <c r="W92" s="691"/>
      <c r="X92" s="691"/>
      <c r="Y92" s="691"/>
      <c r="Z92" s="691"/>
      <c r="AA92" s="691"/>
      <c r="AB92" s="692"/>
    </row>
    <row r="93" spans="1:28" x14ac:dyDescent="0.2">
      <c r="A93" s="695" t="s">
        <v>905</v>
      </c>
      <c r="B93" s="693"/>
      <c r="C93" s="693"/>
      <c r="D93" s="693"/>
      <c r="E93" s="693"/>
      <c r="F93" s="693"/>
      <c r="G93" s="693"/>
      <c r="H93" s="693"/>
      <c r="I93" s="693"/>
      <c r="J93" s="693"/>
      <c r="K93" s="693"/>
      <c r="L93" s="693"/>
      <c r="M93" s="693"/>
      <c r="N93" s="693"/>
      <c r="O93" s="693"/>
      <c r="P93" s="693"/>
      <c r="Q93" s="693"/>
      <c r="R93" s="693"/>
      <c r="S93" s="693"/>
      <c r="T93" s="693"/>
      <c r="U93" s="693"/>
      <c r="V93" s="693"/>
      <c r="W93" s="693"/>
      <c r="X93" s="693"/>
      <c r="Y93" s="693"/>
      <c r="Z93" s="693"/>
      <c r="AA93" s="693"/>
      <c r="AB93" s="694"/>
    </row>
  </sheetData>
  <mergeCells count="74">
    <mergeCell ref="A1:AB1"/>
    <mergeCell ref="A2:AB2"/>
    <mergeCell ref="A3:A11"/>
    <mergeCell ref="B3:V6"/>
    <mergeCell ref="W3:X3"/>
    <mergeCell ref="Y3:Z3"/>
    <mergeCell ref="AA3:AB11"/>
    <mergeCell ref="W4:X4"/>
    <mergeCell ref="Y4:Z4"/>
    <mergeCell ref="W5:X5"/>
    <mergeCell ref="Y5:Z5"/>
    <mergeCell ref="W6:X6"/>
    <mergeCell ref="Y6:Z6"/>
    <mergeCell ref="B7:J9"/>
    <mergeCell ref="K7:T9"/>
    <mergeCell ref="U7:V7"/>
    <mergeCell ref="W7:X7"/>
    <mergeCell ref="Y7:Z7"/>
    <mergeCell ref="U8:V8"/>
    <mergeCell ref="W8:X8"/>
    <mergeCell ref="Y8:Z8"/>
    <mergeCell ref="U9:V9"/>
    <mergeCell ref="W9:X9"/>
    <mergeCell ref="Y9:Z9"/>
    <mergeCell ref="B10:C11"/>
    <mergeCell ref="E10:F10"/>
    <mergeCell ref="G10:H11"/>
    <mergeCell ref="I10:J11"/>
    <mergeCell ref="K10:L10"/>
    <mergeCell ref="M10:M11"/>
    <mergeCell ref="Y10:Z10"/>
    <mergeCell ref="E11:F11"/>
    <mergeCell ref="K11:L11"/>
    <mergeCell ref="U11:V11"/>
    <mergeCell ref="W11:X11"/>
    <mergeCell ref="Y11:Z11"/>
    <mergeCell ref="N10:O11"/>
    <mergeCell ref="P10:P11"/>
    <mergeCell ref="Q10:R11"/>
    <mergeCell ref="S10:T11"/>
    <mergeCell ref="U10:V10"/>
    <mergeCell ref="W10:X10"/>
    <mergeCell ref="A75:N75"/>
    <mergeCell ref="O75:AB75"/>
    <mergeCell ref="A76:N79"/>
    <mergeCell ref="O76:AB76"/>
    <mergeCell ref="O77:AB77"/>
    <mergeCell ref="O78:AB78"/>
    <mergeCell ref="O79:AB79"/>
    <mergeCell ref="A80:N80"/>
    <mergeCell ref="O80:AB80"/>
    <mergeCell ref="A81:N81"/>
    <mergeCell ref="O81:AB81"/>
    <mergeCell ref="A82:N82"/>
    <mergeCell ref="O82:AB82"/>
    <mergeCell ref="A83:N83"/>
    <mergeCell ref="O83:AB83"/>
    <mergeCell ref="A84:N84"/>
    <mergeCell ref="O84:AB84"/>
    <mergeCell ref="A85:N86"/>
    <mergeCell ref="O85:AB85"/>
    <mergeCell ref="O86:AB86"/>
    <mergeCell ref="A87:N87"/>
    <mergeCell ref="O87:AB87"/>
    <mergeCell ref="A88:N88"/>
    <mergeCell ref="O88:AB88"/>
    <mergeCell ref="A89:N89"/>
    <mergeCell ref="O89:AB89"/>
    <mergeCell ref="A90:N91"/>
    <mergeCell ref="O90:AB90"/>
    <mergeCell ref="O91:AB91"/>
    <mergeCell ref="A92:N92"/>
    <mergeCell ref="O92:AB93"/>
    <mergeCell ref="A93:N93"/>
  </mergeCells>
  <hyperlinks>
    <hyperlink ref="O90" r:id="rId1" location="consumption" display="http://www.eia.gov/totalenergy/data/monthly/ - consumption" xr:uid="{00000000-0004-0000-1300-000000000000}"/>
  </hyperlink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S88"/>
  <sheetViews>
    <sheetView showGridLines="0" workbookViewId="0">
      <selection activeCell="N9" sqref="N9"/>
    </sheetView>
  </sheetViews>
  <sheetFormatPr defaultColWidth="9.140625" defaultRowHeight="12.75" x14ac:dyDescent="0.2"/>
  <cols>
    <col min="1" max="1" width="7.140625" style="350" customWidth="1"/>
    <col min="2" max="2" width="9.42578125" style="350" customWidth="1"/>
    <col min="3" max="3" width="2.85546875" style="350" customWidth="1"/>
    <col min="4" max="4" width="10.7109375" style="350" customWidth="1"/>
    <col min="5" max="5" width="4.28515625" style="350" customWidth="1"/>
    <col min="6" max="6" width="11.28515625" style="350" customWidth="1"/>
    <col min="7" max="7" width="3.5703125" style="350" customWidth="1"/>
    <col min="8" max="8" width="11.28515625" style="350" customWidth="1"/>
    <col min="9" max="9" width="3.5703125" style="350" customWidth="1"/>
    <col min="10" max="10" width="18.42578125" style="350" customWidth="1"/>
    <col min="11" max="11" width="7" style="350" customWidth="1"/>
    <col min="12" max="12" width="13.28515625" style="350" customWidth="1"/>
    <col min="13" max="13" width="3.85546875" style="350" customWidth="1"/>
    <col min="14" max="14" width="9.7109375" style="350" customWidth="1"/>
    <col min="15" max="15" width="4.28515625" style="350" customWidth="1"/>
    <col min="16" max="16" width="9.28515625" style="350" customWidth="1"/>
    <col min="17" max="17" width="3.85546875" style="350" customWidth="1"/>
    <col min="18" max="18" width="13.28515625" style="350" customWidth="1"/>
    <col min="19" max="19" width="3.85546875" style="350" customWidth="1"/>
    <col min="20" max="16384" width="9.140625" style="350"/>
  </cols>
  <sheetData>
    <row r="1" spans="1:19" ht="15.75" customHeight="1" x14ac:dyDescent="0.25">
      <c r="A1" s="746" t="s">
        <v>1047</v>
      </c>
      <c r="B1" s="747"/>
      <c r="C1" s="747"/>
      <c r="D1" s="747"/>
      <c r="E1" s="747"/>
      <c r="F1" s="747"/>
      <c r="G1" s="747"/>
      <c r="H1" s="747"/>
      <c r="I1" s="747"/>
      <c r="J1" s="747"/>
      <c r="K1" s="747"/>
      <c r="L1" s="747"/>
      <c r="M1" s="747"/>
      <c r="N1" s="747"/>
      <c r="O1" s="747"/>
      <c r="P1" s="747"/>
      <c r="Q1" s="747"/>
      <c r="R1" s="747"/>
      <c r="S1" s="748"/>
    </row>
    <row r="2" spans="1:19" ht="12.75" customHeight="1" x14ac:dyDescent="0.2">
      <c r="A2" s="749" t="s">
        <v>63</v>
      </c>
      <c r="B2" s="750"/>
      <c r="C2" s="750"/>
      <c r="D2" s="750"/>
      <c r="E2" s="750"/>
      <c r="F2" s="750"/>
      <c r="G2" s="750"/>
      <c r="H2" s="750"/>
      <c r="I2" s="750"/>
      <c r="J2" s="750"/>
      <c r="K2" s="750"/>
      <c r="L2" s="750"/>
      <c r="M2" s="750"/>
      <c r="N2" s="750"/>
      <c r="O2" s="750"/>
      <c r="P2" s="750"/>
      <c r="Q2" s="750"/>
      <c r="R2" s="750"/>
      <c r="S2" s="751"/>
    </row>
    <row r="3" spans="1:19" x14ac:dyDescent="0.2">
      <c r="A3" s="752" t="s">
        <v>284</v>
      </c>
      <c r="B3" s="755" t="s">
        <v>1002</v>
      </c>
      <c r="C3" s="756"/>
      <c r="D3" s="756"/>
      <c r="E3" s="756"/>
      <c r="F3" s="756"/>
      <c r="G3" s="756"/>
      <c r="H3" s="756"/>
      <c r="I3" s="756"/>
      <c r="J3" s="756"/>
      <c r="K3" s="756"/>
      <c r="L3" s="756"/>
      <c r="M3" s="757"/>
      <c r="N3" s="760"/>
      <c r="O3" s="761"/>
      <c r="P3" s="760"/>
      <c r="Q3" s="761"/>
      <c r="R3" s="755" t="s">
        <v>81</v>
      </c>
      <c r="S3" s="757"/>
    </row>
    <row r="4" spans="1:19" x14ac:dyDescent="0.2">
      <c r="A4" s="753"/>
      <c r="B4" s="742"/>
      <c r="C4" s="758"/>
      <c r="D4" s="758"/>
      <c r="E4" s="758"/>
      <c r="F4" s="758"/>
      <c r="G4" s="758"/>
      <c r="H4" s="758"/>
      <c r="I4" s="758"/>
      <c r="J4" s="758"/>
      <c r="K4" s="758"/>
      <c r="L4" s="758"/>
      <c r="M4" s="743"/>
      <c r="N4" s="762"/>
      <c r="O4" s="763"/>
      <c r="P4" s="742" t="s">
        <v>511</v>
      </c>
      <c r="Q4" s="743"/>
      <c r="R4" s="742"/>
      <c r="S4" s="743"/>
    </row>
    <row r="5" spans="1:19" x14ac:dyDescent="0.2">
      <c r="A5" s="753"/>
      <c r="B5" s="744"/>
      <c r="C5" s="759"/>
      <c r="D5" s="759"/>
      <c r="E5" s="759"/>
      <c r="F5" s="759"/>
      <c r="G5" s="759"/>
      <c r="H5" s="759"/>
      <c r="I5" s="759"/>
      <c r="J5" s="759"/>
      <c r="K5" s="759"/>
      <c r="L5" s="759"/>
      <c r="M5" s="745"/>
      <c r="N5" s="742" t="s">
        <v>199</v>
      </c>
      <c r="O5" s="743"/>
      <c r="P5" s="742" t="s">
        <v>512</v>
      </c>
      <c r="Q5" s="743"/>
      <c r="R5" s="742"/>
      <c r="S5" s="743"/>
    </row>
    <row r="6" spans="1:19" x14ac:dyDescent="0.2">
      <c r="A6" s="753"/>
      <c r="B6" s="755" t="s">
        <v>64</v>
      </c>
      <c r="C6" s="756"/>
      <c r="D6" s="756"/>
      <c r="E6" s="756"/>
      <c r="F6" s="756"/>
      <c r="G6" s="756"/>
      <c r="H6" s="756"/>
      <c r="I6" s="757"/>
      <c r="J6" s="755" t="s">
        <v>1003</v>
      </c>
      <c r="K6" s="757"/>
      <c r="L6" s="760"/>
      <c r="M6" s="761"/>
      <c r="N6" s="742" t="s">
        <v>513</v>
      </c>
      <c r="O6" s="743"/>
      <c r="P6" s="742" t="s">
        <v>514</v>
      </c>
      <c r="Q6" s="743"/>
      <c r="R6" s="742"/>
      <c r="S6" s="743"/>
    </row>
    <row r="7" spans="1:19" x14ac:dyDescent="0.2">
      <c r="A7" s="753"/>
      <c r="B7" s="744"/>
      <c r="C7" s="759"/>
      <c r="D7" s="759"/>
      <c r="E7" s="759"/>
      <c r="F7" s="759"/>
      <c r="G7" s="759"/>
      <c r="H7" s="759"/>
      <c r="I7" s="745"/>
      <c r="J7" s="744"/>
      <c r="K7" s="745"/>
      <c r="L7" s="742" t="s">
        <v>107</v>
      </c>
      <c r="M7" s="743"/>
      <c r="N7" s="742" t="s">
        <v>1048</v>
      </c>
      <c r="O7" s="743"/>
      <c r="P7" s="742" t="s">
        <v>1049</v>
      </c>
      <c r="Q7" s="743"/>
      <c r="R7" s="742"/>
      <c r="S7" s="743"/>
    </row>
    <row r="8" spans="1:19" x14ac:dyDescent="0.2">
      <c r="A8" s="754"/>
      <c r="B8" s="737" t="s">
        <v>495</v>
      </c>
      <c r="C8" s="738"/>
      <c r="D8" s="737" t="s">
        <v>1006</v>
      </c>
      <c r="E8" s="738"/>
      <c r="F8" s="737" t="s">
        <v>1007</v>
      </c>
      <c r="G8" s="738"/>
      <c r="H8" s="737" t="s">
        <v>107</v>
      </c>
      <c r="I8" s="738"/>
      <c r="J8" s="737" t="s">
        <v>1050</v>
      </c>
      <c r="K8" s="738"/>
      <c r="L8" s="744" t="s">
        <v>116</v>
      </c>
      <c r="M8" s="745"/>
      <c r="N8" s="744"/>
      <c r="O8" s="745"/>
      <c r="P8" s="744"/>
      <c r="Q8" s="745"/>
      <c r="R8" s="744"/>
      <c r="S8" s="745"/>
    </row>
    <row r="9" spans="1:19" x14ac:dyDescent="0.2">
      <c r="A9" s="351">
        <v>1949</v>
      </c>
      <c r="B9" s="352">
        <v>1727246</v>
      </c>
      <c r="C9" s="353"/>
      <c r="D9" s="354" t="s">
        <v>207</v>
      </c>
      <c r="E9" s="353"/>
      <c r="F9" s="352">
        <v>6152263</v>
      </c>
      <c r="G9" s="353"/>
      <c r="H9" s="352">
        <v>7879509</v>
      </c>
      <c r="I9" s="353"/>
      <c r="J9" s="354" t="s">
        <v>207</v>
      </c>
      <c r="K9" s="353"/>
      <c r="L9" s="352">
        <v>7879509</v>
      </c>
      <c r="M9" s="353"/>
      <c r="N9" s="352">
        <v>22114</v>
      </c>
      <c r="O9" s="353"/>
      <c r="P9" s="352">
        <v>88392</v>
      </c>
      <c r="Q9" s="353"/>
      <c r="R9" s="352">
        <v>7990015</v>
      </c>
      <c r="S9" s="353"/>
    </row>
    <row r="10" spans="1:19" x14ac:dyDescent="0.2">
      <c r="A10" s="351">
        <v>1950</v>
      </c>
      <c r="B10" s="352">
        <v>1563933</v>
      </c>
      <c r="C10" s="353"/>
      <c r="D10" s="352">
        <v>129940</v>
      </c>
      <c r="E10" s="353"/>
      <c r="F10" s="352">
        <v>6689534</v>
      </c>
      <c r="G10" s="353"/>
      <c r="H10" s="352">
        <v>8383407</v>
      </c>
      <c r="I10" s="353"/>
      <c r="J10" s="354" t="s">
        <v>207</v>
      </c>
      <c r="K10" s="353"/>
      <c r="L10" s="352">
        <v>8383407</v>
      </c>
      <c r="M10" s="353"/>
      <c r="N10" s="352">
        <v>23178</v>
      </c>
      <c r="O10" s="353"/>
      <c r="P10" s="352">
        <v>85888</v>
      </c>
      <c r="Q10" s="353"/>
      <c r="R10" s="352">
        <v>8492473</v>
      </c>
      <c r="S10" s="353"/>
    </row>
    <row r="11" spans="1:19" x14ac:dyDescent="0.2">
      <c r="A11" s="355">
        <v>1951</v>
      </c>
      <c r="B11" s="356">
        <v>1378693</v>
      </c>
      <c r="C11" s="357"/>
      <c r="D11" s="356">
        <v>199233</v>
      </c>
      <c r="E11" s="357"/>
      <c r="F11" s="356">
        <v>7355557</v>
      </c>
      <c r="G11" s="357"/>
      <c r="H11" s="356">
        <v>8933484</v>
      </c>
      <c r="I11" s="357"/>
      <c r="J11" s="358" t="s">
        <v>207</v>
      </c>
      <c r="K11" s="357"/>
      <c r="L11" s="356">
        <v>8933484</v>
      </c>
      <c r="M11" s="357"/>
      <c r="N11" s="356">
        <v>24093</v>
      </c>
      <c r="O11" s="357"/>
      <c r="P11" s="356">
        <v>84316</v>
      </c>
      <c r="Q11" s="357"/>
      <c r="R11" s="356">
        <v>9041892</v>
      </c>
      <c r="S11" s="357"/>
    </row>
    <row r="12" spans="1:19" x14ac:dyDescent="0.2">
      <c r="A12" s="351">
        <v>1952</v>
      </c>
      <c r="B12" s="352">
        <v>984040</v>
      </c>
      <c r="C12" s="353"/>
      <c r="D12" s="352">
        <v>214459</v>
      </c>
      <c r="E12" s="353"/>
      <c r="F12" s="352">
        <v>7708392</v>
      </c>
      <c r="G12" s="353"/>
      <c r="H12" s="352">
        <v>8906891</v>
      </c>
      <c r="I12" s="353"/>
      <c r="J12" s="354" t="s">
        <v>207</v>
      </c>
      <c r="K12" s="353"/>
      <c r="L12" s="352">
        <v>8906891</v>
      </c>
      <c r="M12" s="353"/>
      <c r="N12" s="352">
        <v>21823</v>
      </c>
      <c r="O12" s="353"/>
      <c r="P12" s="352">
        <v>74038</v>
      </c>
      <c r="Q12" s="353"/>
      <c r="R12" s="352">
        <v>9002752</v>
      </c>
      <c r="S12" s="353"/>
    </row>
    <row r="13" spans="1:19" x14ac:dyDescent="0.2">
      <c r="A13" s="351">
        <v>1953</v>
      </c>
      <c r="B13" s="352">
        <v>732992</v>
      </c>
      <c r="C13" s="353"/>
      <c r="D13" s="352">
        <v>238375</v>
      </c>
      <c r="E13" s="353"/>
      <c r="F13" s="352">
        <v>8058689</v>
      </c>
      <c r="G13" s="353"/>
      <c r="H13" s="352">
        <v>9030055</v>
      </c>
      <c r="I13" s="353"/>
      <c r="J13" s="354" t="s">
        <v>207</v>
      </c>
      <c r="K13" s="353"/>
      <c r="L13" s="352">
        <v>9030055</v>
      </c>
      <c r="M13" s="353"/>
      <c r="N13" s="352">
        <v>21932</v>
      </c>
      <c r="O13" s="353"/>
      <c r="P13" s="352">
        <v>71034</v>
      </c>
      <c r="Q13" s="353"/>
      <c r="R13" s="352">
        <v>9123022</v>
      </c>
      <c r="S13" s="353"/>
    </row>
    <row r="14" spans="1:19" x14ac:dyDescent="0.2">
      <c r="A14" s="355">
        <v>1954</v>
      </c>
      <c r="B14" s="356">
        <v>461404</v>
      </c>
      <c r="C14" s="357"/>
      <c r="D14" s="356">
        <v>238687</v>
      </c>
      <c r="E14" s="357"/>
      <c r="F14" s="356">
        <v>8122461</v>
      </c>
      <c r="G14" s="357"/>
      <c r="H14" s="356">
        <v>8822551</v>
      </c>
      <c r="I14" s="357"/>
      <c r="J14" s="358" t="s">
        <v>207</v>
      </c>
      <c r="K14" s="357"/>
      <c r="L14" s="356">
        <v>8822551</v>
      </c>
      <c r="M14" s="357"/>
      <c r="N14" s="356">
        <v>20048</v>
      </c>
      <c r="O14" s="357"/>
      <c r="P14" s="356">
        <v>60017</v>
      </c>
      <c r="Q14" s="357"/>
      <c r="R14" s="356">
        <v>8902617</v>
      </c>
      <c r="S14" s="357"/>
    </row>
    <row r="15" spans="1:19" x14ac:dyDescent="0.2">
      <c r="A15" s="351">
        <v>1955</v>
      </c>
      <c r="B15" s="352">
        <v>421262</v>
      </c>
      <c r="C15" s="353"/>
      <c r="D15" s="352">
        <v>253830</v>
      </c>
      <c r="E15" s="353"/>
      <c r="F15" s="352">
        <v>8799335</v>
      </c>
      <c r="G15" s="353"/>
      <c r="H15" s="352">
        <v>9474426</v>
      </c>
      <c r="I15" s="353"/>
      <c r="J15" s="354" t="s">
        <v>207</v>
      </c>
      <c r="K15" s="353"/>
      <c r="L15" s="352">
        <v>9474426</v>
      </c>
      <c r="M15" s="353"/>
      <c r="N15" s="352">
        <v>19877</v>
      </c>
      <c r="O15" s="353"/>
      <c r="P15" s="352">
        <v>55901</v>
      </c>
      <c r="Q15" s="353"/>
      <c r="R15" s="352">
        <v>9550205</v>
      </c>
      <c r="S15" s="353"/>
    </row>
    <row r="16" spans="1:19" x14ac:dyDescent="0.2">
      <c r="A16" s="351">
        <v>1956</v>
      </c>
      <c r="B16" s="352">
        <v>339821</v>
      </c>
      <c r="C16" s="353"/>
      <c r="D16" s="352">
        <v>306331</v>
      </c>
      <c r="E16" s="353"/>
      <c r="F16" s="352">
        <v>9144169</v>
      </c>
      <c r="G16" s="353"/>
      <c r="H16" s="352">
        <v>9790320</v>
      </c>
      <c r="I16" s="353"/>
      <c r="J16" s="354" t="s">
        <v>207</v>
      </c>
      <c r="K16" s="353"/>
      <c r="L16" s="352">
        <v>9790320</v>
      </c>
      <c r="M16" s="353"/>
      <c r="N16" s="352">
        <v>18537</v>
      </c>
      <c r="O16" s="353"/>
      <c r="P16" s="352">
        <v>50506</v>
      </c>
      <c r="Q16" s="353"/>
      <c r="R16" s="352">
        <v>9859364</v>
      </c>
      <c r="S16" s="353"/>
    </row>
    <row r="17" spans="1:19" x14ac:dyDescent="0.2">
      <c r="A17" s="355">
        <v>1957</v>
      </c>
      <c r="B17" s="356">
        <v>241264</v>
      </c>
      <c r="C17" s="357"/>
      <c r="D17" s="356">
        <v>309708</v>
      </c>
      <c r="E17" s="357"/>
      <c r="F17" s="356">
        <v>9285722</v>
      </c>
      <c r="G17" s="357"/>
      <c r="H17" s="356">
        <v>9836694</v>
      </c>
      <c r="I17" s="357"/>
      <c r="J17" s="358" t="s">
        <v>207</v>
      </c>
      <c r="K17" s="357"/>
      <c r="L17" s="356">
        <v>9836694</v>
      </c>
      <c r="M17" s="357"/>
      <c r="N17" s="356">
        <v>16187</v>
      </c>
      <c r="O17" s="357"/>
      <c r="P17" s="356">
        <v>43388</v>
      </c>
      <c r="Q17" s="357"/>
      <c r="R17" s="356">
        <v>9896269</v>
      </c>
      <c r="S17" s="357"/>
    </row>
    <row r="18" spans="1:19" x14ac:dyDescent="0.2">
      <c r="A18" s="351">
        <v>1958</v>
      </c>
      <c r="B18" s="352">
        <v>115156</v>
      </c>
      <c r="C18" s="353"/>
      <c r="D18" s="352">
        <v>323149</v>
      </c>
      <c r="E18" s="353"/>
      <c r="F18" s="352">
        <v>9513700</v>
      </c>
      <c r="G18" s="353"/>
      <c r="H18" s="352">
        <v>9952005</v>
      </c>
      <c r="I18" s="353"/>
      <c r="J18" s="354" t="s">
        <v>207</v>
      </c>
      <c r="K18" s="353"/>
      <c r="L18" s="352">
        <v>9952005</v>
      </c>
      <c r="M18" s="353"/>
      <c r="N18" s="352">
        <v>14517</v>
      </c>
      <c r="O18" s="353"/>
      <c r="P18" s="352">
        <v>37579</v>
      </c>
      <c r="Q18" s="353"/>
      <c r="R18" s="352">
        <v>10004101</v>
      </c>
      <c r="S18" s="353"/>
    </row>
    <row r="19" spans="1:19" x14ac:dyDescent="0.2">
      <c r="A19" s="351">
        <v>1959</v>
      </c>
      <c r="B19" s="352">
        <v>87830</v>
      </c>
      <c r="C19" s="353"/>
      <c r="D19" s="352">
        <v>361575</v>
      </c>
      <c r="E19" s="353"/>
      <c r="F19" s="352">
        <v>9848209</v>
      </c>
      <c r="G19" s="353"/>
      <c r="H19" s="352">
        <v>10297614</v>
      </c>
      <c r="I19" s="353"/>
      <c r="J19" s="354" t="s">
        <v>207</v>
      </c>
      <c r="K19" s="353"/>
      <c r="L19" s="352">
        <v>10297614</v>
      </c>
      <c r="M19" s="353"/>
      <c r="N19" s="352">
        <v>14418</v>
      </c>
      <c r="O19" s="353"/>
      <c r="P19" s="352">
        <v>36498</v>
      </c>
      <c r="Q19" s="353"/>
      <c r="R19" s="352">
        <v>10348530</v>
      </c>
      <c r="S19" s="353"/>
    </row>
    <row r="20" spans="1:19" x14ac:dyDescent="0.2">
      <c r="A20" s="355">
        <v>1960</v>
      </c>
      <c r="B20" s="356">
        <v>74959</v>
      </c>
      <c r="C20" s="357"/>
      <c r="D20" s="356">
        <v>359223</v>
      </c>
      <c r="E20" s="357"/>
      <c r="F20" s="356">
        <v>10125414</v>
      </c>
      <c r="G20" s="357"/>
      <c r="H20" s="356">
        <v>10559596</v>
      </c>
      <c r="I20" s="357"/>
      <c r="J20" s="358" t="s">
        <v>207</v>
      </c>
      <c r="K20" s="357"/>
      <c r="L20" s="356">
        <v>10559596</v>
      </c>
      <c r="M20" s="357"/>
      <c r="N20" s="356">
        <v>10460</v>
      </c>
      <c r="O20" s="357"/>
      <c r="P20" s="356">
        <v>25887</v>
      </c>
      <c r="Q20" s="357"/>
      <c r="R20" s="356">
        <v>10595943</v>
      </c>
      <c r="S20" s="357"/>
    </row>
    <row r="21" spans="1:19" x14ac:dyDescent="0.2">
      <c r="A21" s="351">
        <v>1961</v>
      </c>
      <c r="B21" s="352">
        <v>18927</v>
      </c>
      <c r="C21" s="353"/>
      <c r="D21" s="352">
        <v>390823</v>
      </c>
      <c r="E21" s="353"/>
      <c r="F21" s="352">
        <v>10323982</v>
      </c>
      <c r="G21" s="353"/>
      <c r="H21" s="352">
        <v>10733732</v>
      </c>
      <c r="I21" s="353"/>
      <c r="J21" s="354" t="s">
        <v>207</v>
      </c>
      <c r="K21" s="353"/>
      <c r="L21" s="352">
        <v>10733732</v>
      </c>
      <c r="M21" s="353"/>
      <c r="N21" s="352">
        <v>10316</v>
      </c>
      <c r="O21" s="353"/>
      <c r="P21" s="352">
        <v>25078</v>
      </c>
      <c r="Q21" s="353"/>
      <c r="R21" s="352">
        <v>10769126</v>
      </c>
      <c r="S21" s="353"/>
    </row>
    <row r="22" spans="1:19" x14ac:dyDescent="0.2">
      <c r="A22" s="351">
        <v>1962</v>
      </c>
      <c r="B22" s="352">
        <v>16874</v>
      </c>
      <c r="C22" s="353"/>
      <c r="D22" s="352">
        <v>395883</v>
      </c>
      <c r="E22" s="353"/>
      <c r="F22" s="352">
        <v>10772132</v>
      </c>
      <c r="G22" s="353"/>
      <c r="H22" s="352">
        <v>11184889</v>
      </c>
      <c r="I22" s="353"/>
      <c r="J22" s="354" t="s">
        <v>207</v>
      </c>
      <c r="K22" s="353"/>
      <c r="L22" s="352">
        <v>11184889</v>
      </c>
      <c r="M22" s="353"/>
      <c r="N22" s="352">
        <v>10167</v>
      </c>
      <c r="O22" s="353"/>
      <c r="P22" s="352">
        <v>24426</v>
      </c>
      <c r="Q22" s="353"/>
      <c r="R22" s="352">
        <v>11219481</v>
      </c>
      <c r="S22" s="353"/>
    </row>
    <row r="23" spans="1:19" x14ac:dyDescent="0.2">
      <c r="A23" s="355">
        <v>1963</v>
      </c>
      <c r="B23" s="356">
        <v>16421</v>
      </c>
      <c r="C23" s="357"/>
      <c r="D23" s="356">
        <v>436920</v>
      </c>
      <c r="E23" s="357"/>
      <c r="F23" s="356">
        <v>11166687</v>
      </c>
      <c r="G23" s="357"/>
      <c r="H23" s="356">
        <v>11620029</v>
      </c>
      <c r="I23" s="357"/>
      <c r="J23" s="358" t="s">
        <v>207</v>
      </c>
      <c r="K23" s="357"/>
      <c r="L23" s="356">
        <v>11620029</v>
      </c>
      <c r="M23" s="357"/>
      <c r="N23" s="356">
        <v>9955</v>
      </c>
      <c r="O23" s="357"/>
      <c r="P23" s="356">
        <v>23772</v>
      </c>
      <c r="Q23" s="357"/>
      <c r="R23" s="356">
        <v>11653755</v>
      </c>
      <c r="S23" s="357"/>
    </row>
    <row r="24" spans="1:19" x14ac:dyDescent="0.2">
      <c r="A24" s="351">
        <v>1964</v>
      </c>
      <c r="B24" s="352">
        <v>17403</v>
      </c>
      <c r="C24" s="353"/>
      <c r="D24" s="352">
        <v>449508</v>
      </c>
      <c r="E24" s="353"/>
      <c r="F24" s="352">
        <v>11496327</v>
      </c>
      <c r="G24" s="353"/>
      <c r="H24" s="352">
        <v>11963238</v>
      </c>
      <c r="I24" s="353"/>
      <c r="J24" s="354" t="s">
        <v>207</v>
      </c>
      <c r="K24" s="353"/>
      <c r="L24" s="352">
        <v>11963238</v>
      </c>
      <c r="M24" s="353"/>
      <c r="N24" s="352">
        <v>10011</v>
      </c>
      <c r="O24" s="353"/>
      <c r="P24" s="352">
        <v>23758</v>
      </c>
      <c r="Q24" s="353"/>
      <c r="R24" s="352">
        <v>11997007</v>
      </c>
      <c r="S24" s="353"/>
    </row>
    <row r="25" spans="1:19" x14ac:dyDescent="0.2">
      <c r="A25" s="351">
        <v>1965</v>
      </c>
      <c r="B25" s="352">
        <v>15972</v>
      </c>
      <c r="C25" s="353"/>
      <c r="D25" s="352">
        <v>516541</v>
      </c>
      <c r="E25" s="353"/>
      <c r="F25" s="352">
        <v>11866194</v>
      </c>
      <c r="G25" s="353"/>
      <c r="H25" s="352">
        <v>12398707</v>
      </c>
      <c r="I25" s="353"/>
      <c r="J25" s="354" t="s">
        <v>207</v>
      </c>
      <c r="K25" s="353"/>
      <c r="L25" s="352">
        <v>12398707</v>
      </c>
      <c r="M25" s="353"/>
      <c r="N25" s="352">
        <v>9974</v>
      </c>
      <c r="O25" s="353"/>
      <c r="P25" s="352">
        <v>23776</v>
      </c>
      <c r="Q25" s="353"/>
      <c r="R25" s="352">
        <v>12432456</v>
      </c>
      <c r="S25" s="353"/>
    </row>
    <row r="26" spans="1:19" x14ac:dyDescent="0.2">
      <c r="A26" s="355">
        <v>1966</v>
      </c>
      <c r="B26" s="356">
        <v>14754</v>
      </c>
      <c r="C26" s="357"/>
      <c r="D26" s="356">
        <v>553020</v>
      </c>
      <c r="E26" s="357"/>
      <c r="F26" s="356">
        <v>12499749</v>
      </c>
      <c r="G26" s="357"/>
      <c r="H26" s="356">
        <v>13067522</v>
      </c>
      <c r="I26" s="357"/>
      <c r="J26" s="358" t="s">
        <v>207</v>
      </c>
      <c r="K26" s="357"/>
      <c r="L26" s="356">
        <v>13067522</v>
      </c>
      <c r="M26" s="357"/>
      <c r="N26" s="356">
        <v>9642</v>
      </c>
      <c r="O26" s="357"/>
      <c r="P26" s="356">
        <v>23070</v>
      </c>
      <c r="Q26" s="357"/>
      <c r="R26" s="356">
        <v>13100235</v>
      </c>
      <c r="S26" s="357"/>
    </row>
    <row r="27" spans="1:19" x14ac:dyDescent="0.2">
      <c r="A27" s="351">
        <v>1967</v>
      </c>
      <c r="B27" s="352">
        <v>11227</v>
      </c>
      <c r="C27" s="353"/>
      <c r="D27" s="352">
        <v>594176</v>
      </c>
      <c r="E27" s="353"/>
      <c r="F27" s="352">
        <v>13112791</v>
      </c>
      <c r="G27" s="353"/>
      <c r="H27" s="352">
        <v>13718194</v>
      </c>
      <c r="I27" s="353"/>
      <c r="J27" s="354" t="s">
        <v>207</v>
      </c>
      <c r="K27" s="353"/>
      <c r="L27" s="352">
        <v>13718194</v>
      </c>
      <c r="M27" s="353"/>
      <c r="N27" s="352">
        <v>10010</v>
      </c>
      <c r="O27" s="353"/>
      <c r="P27" s="352">
        <v>23872</v>
      </c>
      <c r="Q27" s="353"/>
      <c r="R27" s="352">
        <v>13752076</v>
      </c>
      <c r="S27" s="353"/>
    </row>
    <row r="28" spans="1:19" x14ac:dyDescent="0.2">
      <c r="A28" s="351">
        <v>1968</v>
      </c>
      <c r="B28" s="352">
        <v>10014</v>
      </c>
      <c r="C28" s="353"/>
      <c r="D28" s="352">
        <v>609285</v>
      </c>
      <c r="E28" s="353"/>
      <c r="F28" s="352">
        <v>14211926</v>
      </c>
      <c r="G28" s="353"/>
      <c r="H28" s="352">
        <v>14831225</v>
      </c>
      <c r="I28" s="353"/>
      <c r="J28" s="354" t="s">
        <v>207</v>
      </c>
      <c r="K28" s="353"/>
      <c r="L28" s="352">
        <v>14831225</v>
      </c>
      <c r="M28" s="353"/>
      <c r="N28" s="352">
        <v>10215</v>
      </c>
      <c r="O28" s="353"/>
      <c r="P28" s="352">
        <v>24335</v>
      </c>
      <c r="Q28" s="353"/>
      <c r="R28" s="352">
        <v>14865775</v>
      </c>
      <c r="S28" s="353"/>
    </row>
    <row r="29" spans="1:19" x14ac:dyDescent="0.2">
      <c r="A29" s="355">
        <v>1969</v>
      </c>
      <c r="B29" s="356">
        <v>7426</v>
      </c>
      <c r="C29" s="357"/>
      <c r="D29" s="356">
        <v>650522</v>
      </c>
      <c r="E29" s="357"/>
      <c r="F29" s="356">
        <v>14813302</v>
      </c>
      <c r="G29" s="357"/>
      <c r="H29" s="356">
        <v>15471249</v>
      </c>
      <c r="I29" s="357"/>
      <c r="J29" s="358" t="s">
        <v>207</v>
      </c>
      <c r="K29" s="357"/>
      <c r="L29" s="356">
        <v>15471249</v>
      </c>
      <c r="M29" s="357"/>
      <c r="N29" s="356">
        <v>10420</v>
      </c>
      <c r="O29" s="357"/>
      <c r="P29" s="356">
        <v>24836</v>
      </c>
      <c r="Q29" s="357"/>
      <c r="R29" s="356">
        <v>15506506</v>
      </c>
      <c r="S29" s="357"/>
    </row>
    <row r="30" spans="1:19" x14ac:dyDescent="0.2">
      <c r="A30" s="351">
        <v>1970</v>
      </c>
      <c r="B30" s="352">
        <v>6849</v>
      </c>
      <c r="C30" s="353"/>
      <c r="D30" s="352">
        <v>744553</v>
      </c>
      <c r="E30" s="353"/>
      <c r="F30" s="352">
        <v>15310488</v>
      </c>
      <c r="G30" s="353"/>
      <c r="H30" s="352">
        <v>16061890</v>
      </c>
      <c r="I30" s="353"/>
      <c r="J30" s="354" t="s">
        <v>207</v>
      </c>
      <c r="K30" s="353"/>
      <c r="L30" s="352">
        <v>16061890</v>
      </c>
      <c r="M30" s="353"/>
      <c r="N30" s="352">
        <v>10627</v>
      </c>
      <c r="O30" s="353"/>
      <c r="P30" s="352">
        <v>25731</v>
      </c>
      <c r="Q30" s="353"/>
      <c r="R30" s="352">
        <v>16098249</v>
      </c>
      <c r="S30" s="353"/>
    </row>
    <row r="31" spans="1:19" x14ac:dyDescent="0.2">
      <c r="A31" s="351">
        <v>1971</v>
      </c>
      <c r="B31" s="352">
        <v>4693</v>
      </c>
      <c r="C31" s="353"/>
      <c r="D31" s="352">
        <v>765612</v>
      </c>
      <c r="E31" s="353"/>
      <c r="F31" s="352">
        <v>15924030</v>
      </c>
      <c r="G31" s="353"/>
      <c r="H31" s="352">
        <v>16694335</v>
      </c>
      <c r="I31" s="353"/>
      <c r="J31" s="354" t="s">
        <v>207</v>
      </c>
      <c r="K31" s="353"/>
      <c r="L31" s="352">
        <v>16694335</v>
      </c>
      <c r="M31" s="353"/>
      <c r="N31" s="352">
        <v>10462</v>
      </c>
      <c r="O31" s="353"/>
      <c r="P31" s="352">
        <v>25256</v>
      </c>
      <c r="Q31" s="353"/>
      <c r="R31" s="352">
        <v>16730053</v>
      </c>
      <c r="S31" s="353"/>
    </row>
    <row r="32" spans="1:19" x14ac:dyDescent="0.2">
      <c r="A32" s="355">
        <v>1972</v>
      </c>
      <c r="B32" s="356">
        <v>3676</v>
      </c>
      <c r="C32" s="357"/>
      <c r="D32" s="356">
        <v>786842</v>
      </c>
      <c r="E32" s="357"/>
      <c r="F32" s="356">
        <v>16891617</v>
      </c>
      <c r="G32" s="357"/>
      <c r="H32" s="356">
        <v>17682135</v>
      </c>
      <c r="I32" s="357"/>
      <c r="J32" s="358" t="s">
        <v>207</v>
      </c>
      <c r="K32" s="357"/>
      <c r="L32" s="356">
        <v>17682135</v>
      </c>
      <c r="M32" s="357"/>
      <c r="N32" s="356">
        <v>10371</v>
      </c>
      <c r="O32" s="357"/>
      <c r="P32" s="356">
        <v>24785</v>
      </c>
      <c r="Q32" s="357"/>
      <c r="R32" s="356">
        <v>17717291</v>
      </c>
      <c r="S32" s="357"/>
    </row>
    <row r="33" spans="1:19" x14ac:dyDescent="0.2">
      <c r="A33" s="351">
        <v>1973</v>
      </c>
      <c r="B33" s="352">
        <v>2620</v>
      </c>
      <c r="C33" s="353"/>
      <c r="D33" s="352">
        <v>742741</v>
      </c>
      <c r="E33" s="353"/>
      <c r="F33" s="352">
        <v>17831864</v>
      </c>
      <c r="G33" s="353"/>
      <c r="H33" s="352">
        <v>18577224</v>
      </c>
      <c r="I33" s="353"/>
      <c r="J33" s="354" t="s">
        <v>207</v>
      </c>
      <c r="K33" s="353"/>
      <c r="L33" s="352">
        <v>18577224</v>
      </c>
      <c r="M33" s="353"/>
      <c r="N33" s="352">
        <v>10532</v>
      </c>
      <c r="O33" s="353"/>
      <c r="P33" s="352">
        <v>25024</v>
      </c>
      <c r="Q33" s="353"/>
      <c r="R33" s="352">
        <v>18612780</v>
      </c>
      <c r="S33" s="353"/>
    </row>
    <row r="34" spans="1:19" x14ac:dyDescent="0.2">
      <c r="A34" s="351">
        <v>1974</v>
      </c>
      <c r="B34" s="352">
        <v>1794</v>
      </c>
      <c r="C34" s="353"/>
      <c r="D34" s="352">
        <v>684843</v>
      </c>
      <c r="E34" s="353"/>
      <c r="F34" s="352">
        <v>17400538</v>
      </c>
      <c r="G34" s="353"/>
      <c r="H34" s="352">
        <v>18087175</v>
      </c>
      <c r="I34" s="353"/>
      <c r="J34" s="354" t="s">
        <v>207</v>
      </c>
      <c r="K34" s="353"/>
      <c r="L34" s="352">
        <v>18087175</v>
      </c>
      <c r="M34" s="353"/>
      <c r="N34" s="352">
        <v>9721</v>
      </c>
      <c r="O34" s="353"/>
      <c r="P34" s="352">
        <v>23524</v>
      </c>
      <c r="Q34" s="353"/>
      <c r="R34" s="352">
        <v>18120419</v>
      </c>
      <c r="S34" s="353"/>
    </row>
    <row r="35" spans="1:19" x14ac:dyDescent="0.2">
      <c r="A35" s="355">
        <v>1975</v>
      </c>
      <c r="B35" s="358">
        <v>538</v>
      </c>
      <c r="C35" s="357"/>
      <c r="D35" s="356">
        <v>594622</v>
      </c>
      <c r="E35" s="357"/>
      <c r="F35" s="356">
        <v>17615332</v>
      </c>
      <c r="G35" s="357"/>
      <c r="H35" s="356">
        <v>18210492</v>
      </c>
      <c r="I35" s="357"/>
      <c r="J35" s="358" t="s">
        <v>207</v>
      </c>
      <c r="K35" s="357"/>
      <c r="L35" s="356">
        <v>18210492</v>
      </c>
      <c r="M35" s="357"/>
      <c r="N35" s="356">
        <v>10149</v>
      </c>
      <c r="O35" s="357"/>
      <c r="P35" s="356">
        <v>24362</v>
      </c>
      <c r="Q35" s="357"/>
      <c r="R35" s="356">
        <v>18245003</v>
      </c>
      <c r="S35" s="357"/>
    </row>
    <row r="36" spans="1:19" x14ac:dyDescent="0.2">
      <c r="A36" s="351">
        <v>1976</v>
      </c>
      <c r="B36" s="354">
        <v>270</v>
      </c>
      <c r="C36" s="353"/>
      <c r="D36" s="352">
        <v>558741</v>
      </c>
      <c r="E36" s="353"/>
      <c r="F36" s="352">
        <v>18507664</v>
      </c>
      <c r="G36" s="353"/>
      <c r="H36" s="352">
        <v>19066676</v>
      </c>
      <c r="I36" s="353"/>
      <c r="J36" s="354" t="s">
        <v>207</v>
      </c>
      <c r="K36" s="353"/>
      <c r="L36" s="352">
        <v>19066676</v>
      </c>
      <c r="M36" s="353"/>
      <c r="N36" s="352">
        <v>10059</v>
      </c>
      <c r="O36" s="353"/>
      <c r="P36" s="352">
        <v>24063</v>
      </c>
      <c r="Q36" s="353"/>
      <c r="R36" s="352">
        <v>19100798</v>
      </c>
      <c r="S36" s="353"/>
    </row>
    <row r="37" spans="1:19" x14ac:dyDescent="0.2">
      <c r="A37" s="351">
        <v>1977</v>
      </c>
      <c r="B37" s="354">
        <v>201</v>
      </c>
      <c r="C37" s="353"/>
      <c r="D37" s="352">
        <v>542790</v>
      </c>
      <c r="E37" s="353"/>
      <c r="F37" s="352">
        <v>19243224</v>
      </c>
      <c r="G37" s="353"/>
      <c r="H37" s="352">
        <v>19786215</v>
      </c>
      <c r="I37" s="353"/>
      <c r="J37" s="354" t="s">
        <v>207</v>
      </c>
      <c r="K37" s="353"/>
      <c r="L37" s="352">
        <v>19786215</v>
      </c>
      <c r="M37" s="353"/>
      <c r="N37" s="352">
        <v>10429</v>
      </c>
      <c r="O37" s="353"/>
      <c r="P37" s="352">
        <v>24947</v>
      </c>
      <c r="Q37" s="353"/>
      <c r="R37" s="352">
        <v>19821590</v>
      </c>
      <c r="S37" s="353"/>
    </row>
    <row r="38" spans="1:19" x14ac:dyDescent="0.2">
      <c r="A38" s="355">
        <v>1978</v>
      </c>
      <c r="B38" s="359"/>
      <c r="C38" s="360" t="s">
        <v>925</v>
      </c>
      <c r="D38" s="356">
        <v>538938</v>
      </c>
      <c r="E38" s="357"/>
      <c r="F38" s="356">
        <v>20043823</v>
      </c>
      <c r="G38" s="357"/>
      <c r="H38" s="356">
        <v>20582761</v>
      </c>
      <c r="I38" s="357"/>
      <c r="J38" s="358" t="s">
        <v>207</v>
      </c>
      <c r="K38" s="357"/>
      <c r="L38" s="356">
        <v>20582761</v>
      </c>
      <c r="M38" s="357"/>
      <c r="N38" s="356">
        <v>10027</v>
      </c>
      <c r="O38" s="357"/>
      <c r="P38" s="356">
        <v>24275</v>
      </c>
      <c r="Q38" s="357"/>
      <c r="R38" s="356">
        <v>20617064</v>
      </c>
      <c r="S38" s="357"/>
    </row>
    <row r="39" spans="1:19" x14ac:dyDescent="0.2">
      <c r="A39" s="351">
        <v>1979</v>
      </c>
      <c r="B39" s="361"/>
      <c r="C39" s="362" t="s">
        <v>925</v>
      </c>
      <c r="D39" s="352">
        <v>611781</v>
      </c>
      <c r="E39" s="353"/>
      <c r="F39" s="352">
        <v>19825471</v>
      </c>
      <c r="G39" s="353"/>
      <c r="H39" s="352">
        <v>20437252</v>
      </c>
      <c r="I39" s="353"/>
      <c r="J39" s="354" t="s">
        <v>207</v>
      </c>
      <c r="K39" s="353"/>
      <c r="L39" s="352">
        <v>20437252</v>
      </c>
      <c r="M39" s="353"/>
      <c r="N39" s="352">
        <v>10117</v>
      </c>
      <c r="O39" s="353"/>
      <c r="P39" s="352">
        <v>24162</v>
      </c>
      <c r="Q39" s="353"/>
      <c r="R39" s="352">
        <v>20471532</v>
      </c>
      <c r="S39" s="353"/>
    </row>
    <row r="40" spans="1:19" x14ac:dyDescent="0.2">
      <c r="A40" s="351">
        <v>1980</v>
      </c>
      <c r="B40" s="361"/>
      <c r="C40" s="362" t="s">
        <v>925</v>
      </c>
      <c r="D40" s="352">
        <v>649853</v>
      </c>
      <c r="E40" s="353"/>
      <c r="F40" s="352">
        <v>19009245</v>
      </c>
      <c r="G40" s="353"/>
      <c r="H40" s="352">
        <v>19659098</v>
      </c>
      <c r="I40" s="353"/>
      <c r="J40" s="354" t="s">
        <v>207</v>
      </c>
      <c r="K40" s="353"/>
      <c r="L40" s="352">
        <v>19659098</v>
      </c>
      <c r="M40" s="353"/>
      <c r="N40" s="352">
        <v>11069</v>
      </c>
      <c r="O40" s="353"/>
      <c r="P40" s="352">
        <v>26523</v>
      </c>
      <c r="Q40" s="353"/>
      <c r="R40" s="352">
        <v>19696690</v>
      </c>
      <c r="S40" s="353"/>
    </row>
    <row r="41" spans="1:19" x14ac:dyDescent="0.2">
      <c r="A41" s="355">
        <v>1981</v>
      </c>
      <c r="B41" s="359"/>
      <c r="C41" s="360" t="s">
        <v>925</v>
      </c>
      <c r="D41" s="356">
        <v>658383</v>
      </c>
      <c r="E41" s="357"/>
      <c r="F41" s="356">
        <v>18812664</v>
      </c>
      <c r="G41" s="357"/>
      <c r="H41" s="356">
        <v>19471047</v>
      </c>
      <c r="I41" s="357"/>
      <c r="J41" s="356">
        <v>6723</v>
      </c>
      <c r="K41" s="357"/>
      <c r="L41" s="356">
        <v>19477771</v>
      </c>
      <c r="M41" s="357"/>
      <c r="N41" s="356">
        <v>10871</v>
      </c>
      <c r="O41" s="357"/>
      <c r="P41" s="356">
        <v>25372</v>
      </c>
      <c r="Q41" s="357"/>
      <c r="R41" s="356">
        <v>19514013</v>
      </c>
      <c r="S41" s="357"/>
    </row>
    <row r="42" spans="1:19" x14ac:dyDescent="0.2">
      <c r="A42" s="351">
        <v>1982</v>
      </c>
      <c r="B42" s="361"/>
      <c r="C42" s="362" t="s">
        <v>925</v>
      </c>
      <c r="D42" s="352">
        <v>611918</v>
      </c>
      <c r="E42" s="353"/>
      <c r="F42" s="352">
        <v>18421966</v>
      </c>
      <c r="G42" s="353"/>
      <c r="H42" s="352">
        <v>19033884</v>
      </c>
      <c r="I42" s="353"/>
      <c r="J42" s="352">
        <v>18285</v>
      </c>
      <c r="K42" s="353"/>
      <c r="L42" s="352">
        <v>19052169</v>
      </c>
      <c r="M42" s="353"/>
      <c r="N42" s="352">
        <v>11002</v>
      </c>
      <c r="O42" s="353"/>
      <c r="P42" s="352">
        <v>26057</v>
      </c>
      <c r="Q42" s="353"/>
      <c r="R42" s="352">
        <v>19089228</v>
      </c>
      <c r="S42" s="353"/>
    </row>
    <row r="43" spans="1:19" x14ac:dyDescent="0.2">
      <c r="A43" s="351">
        <v>1983</v>
      </c>
      <c r="B43" s="361"/>
      <c r="C43" s="362" t="s">
        <v>925</v>
      </c>
      <c r="D43" s="352">
        <v>505233</v>
      </c>
      <c r="E43" s="353"/>
      <c r="F43" s="352">
        <v>18595150</v>
      </c>
      <c r="G43" s="353"/>
      <c r="H43" s="352">
        <v>19100384</v>
      </c>
      <c r="I43" s="353"/>
      <c r="J43" s="352">
        <v>33720</v>
      </c>
      <c r="K43" s="353"/>
      <c r="L43" s="352">
        <v>19134104</v>
      </c>
      <c r="M43" s="353"/>
      <c r="N43" s="352">
        <v>12675</v>
      </c>
      <c r="O43" s="353"/>
      <c r="P43" s="352">
        <v>29835</v>
      </c>
      <c r="Q43" s="353"/>
      <c r="R43" s="352">
        <v>19176615</v>
      </c>
      <c r="S43" s="353"/>
    </row>
    <row r="44" spans="1:19" x14ac:dyDescent="0.2">
      <c r="A44" s="355">
        <v>1984</v>
      </c>
      <c r="B44" s="359"/>
      <c r="C44" s="360" t="s">
        <v>925</v>
      </c>
      <c r="D44" s="356">
        <v>544617</v>
      </c>
      <c r="E44" s="357"/>
      <c r="F44" s="356">
        <v>19022704</v>
      </c>
      <c r="G44" s="357"/>
      <c r="H44" s="356">
        <v>19567321</v>
      </c>
      <c r="I44" s="357"/>
      <c r="J44" s="356">
        <v>41265</v>
      </c>
      <c r="K44" s="357"/>
      <c r="L44" s="356">
        <v>19608586</v>
      </c>
      <c r="M44" s="357"/>
      <c r="N44" s="356">
        <v>14293</v>
      </c>
      <c r="O44" s="357"/>
      <c r="P44" s="356">
        <v>32687</v>
      </c>
      <c r="Q44" s="357"/>
      <c r="R44" s="356">
        <v>19655566</v>
      </c>
      <c r="S44" s="357"/>
    </row>
    <row r="45" spans="1:19" x14ac:dyDescent="0.2">
      <c r="A45" s="351">
        <v>1985</v>
      </c>
      <c r="B45" s="361"/>
      <c r="C45" s="362" t="s">
        <v>925</v>
      </c>
      <c r="D45" s="352">
        <v>519383</v>
      </c>
      <c r="E45" s="353"/>
      <c r="F45" s="352">
        <v>19472345</v>
      </c>
      <c r="G45" s="353"/>
      <c r="H45" s="352">
        <v>19991728</v>
      </c>
      <c r="I45" s="353"/>
      <c r="J45" s="352">
        <v>49738</v>
      </c>
      <c r="K45" s="353"/>
      <c r="L45" s="352">
        <v>20041466</v>
      </c>
      <c r="M45" s="353"/>
      <c r="N45" s="352">
        <v>14148</v>
      </c>
      <c r="O45" s="353"/>
      <c r="P45" s="352">
        <v>32299</v>
      </c>
      <c r="Q45" s="353"/>
      <c r="R45" s="352">
        <v>20087913</v>
      </c>
      <c r="S45" s="353"/>
    </row>
    <row r="46" spans="1:19" x14ac:dyDescent="0.2">
      <c r="A46" s="351">
        <v>1986</v>
      </c>
      <c r="B46" s="361"/>
      <c r="C46" s="362" t="s">
        <v>925</v>
      </c>
      <c r="D46" s="352">
        <v>499107</v>
      </c>
      <c r="E46" s="353"/>
      <c r="F46" s="352">
        <v>20183380</v>
      </c>
      <c r="G46" s="353"/>
      <c r="H46" s="352">
        <v>20682487</v>
      </c>
      <c r="I46" s="353"/>
      <c r="J46" s="352">
        <v>57437</v>
      </c>
      <c r="K46" s="353"/>
      <c r="L46" s="352">
        <v>20739924</v>
      </c>
      <c r="M46" s="353"/>
      <c r="N46" s="352">
        <v>15057</v>
      </c>
      <c r="O46" s="353"/>
      <c r="P46" s="352">
        <v>33803</v>
      </c>
      <c r="Q46" s="353"/>
      <c r="R46" s="352">
        <v>20788785</v>
      </c>
      <c r="S46" s="353"/>
    </row>
    <row r="47" spans="1:19" x14ac:dyDescent="0.2">
      <c r="A47" s="355">
        <v>1987</v>
      </c>
      <c r="B47" s="359"/>
      <c r="C47" s="360" t="s">
        <v>925</v>
      </c>
      <c r="D47" s="356">
        <v>535264</v>
      </c>
      <c r="E47" s="357"/>
      <c r="F47" s="356">
        <v>20817438</v>
      </c>
      <c r="G47" s="357"/>
      <c r="H47" s="356">
        <v>21352702</v>
      </c>
      <c r="I47" s="357"/>
      <c r="J47" s="356">
        <v>66071</v>
      </c>
      <c r="K47" s="357"/>
      <c r="L47" s="356">
        <v>21418773</v>
      </c>
      <c r="M47" s="357"/>
      <c r="N47" s="356">
        <v>15567</v>
      </c>
      <c r="O47" s="357"/>
      <c r="P47" s="356">
        <v>34540</v>
      </c>
      <c r="Q47" s="357"/>
      <c r="R47" s="356">
        <v>21468880</v>
      </c>
      <c r="S47" s="357"/>
    </row>
    <row r="48" spans="1:19" x14ac:dyDescent="0.2">
      <c r="A48" s="351">
        <v>1988</v>
      </c>
      <c r="B48" s="361"/>
      <c r="C48" s="362" t="s">
        <v>925</v>
      </c>
      <c r="D48" s="352">
        <v>631715</v>
      </c>
      <c r="E48" s="353"/>
      <c r="F48" s="352">
        <v>21567762</v>
      </c>
      <c r="G48" s="353"/>
      <c r="H48" s="352">
        <v>22199477</v>
      </c>
      <c r="I48" s="353"/>
      <c r="J48" s="352">
        <v>67125</v>
      </c>
      <c r="K48" s="353"/>
      <c r="L48" s="352">
        <v>22266602</v>
      </c>
      <c r="M48" s="353"/>
      <c r="N48" s="352">
        <v>15930</v>
      </c>
      <c r="O48" s="353"/>
      <c r="P48" s="352">
        <v>35189</v>
      </c>
      <c r="Q48" s="353"/>
      <c r="R48" s="352">
        <v>22317722</v>
      </c>
      <c r="S48" s="353"/>
    </row>
    <row r="49" spans="1:19" x14ac:dyDescent="0.2">
      <c r="A49" s="351">
        <v>1989</v>
      </c>
      <c r="B49" s="361"/>
      <c r="C49" s="362" t="s">
        <v>925</v>
      </c>
      <c r="D49" s="352">
        <v>648817</v>
      </c>
      <c r="E49" s="353"/>
      <c r="F49" s="352">
        <v>21707208</v>
      </c>
      <c r="G49" s="353"/>
      <c r="H49" s="352">
        <v>22356024</v>
      </c>
      <c r="I49" s="353"/>
      <c r="J49" s="352">
        <v>68091</v>
      </c>
      <c r="K49" s="353"/>
      <c r="L49" s="352">
        <v>22424115</v>
      </c>
      <c r="M49" s="353"/>
      <c r="N49" s="352">
        <v>16276</v>
      </c>
      <c r="O49" s="353"/>
      <c r="P49" s="352">
        <v>37555</v>
      </c>
      <c r="Q49" s="353"/>
      <c r="R49" s="352">
        <v>22477945</v>
      </c>
      <c r="S49" s="353"/>
    </row>
    <row r="50" spans="1:19" x14ac:dyDescent="0.2">
      <c r="A50" s="355">
        <v>1990</v>
      </c>
      <c r="B50" s="359"/>
      <c r="C50" s="360" t="s">
        <v>925</v>
      </c>
      <c r="D50" s="356">
        <v>679889</v>
      </c>
      <c r="E50" s="357"/>
      <c r="F50" s="356">
        <v>21625901</v>
      </c>
      <c r="G50" s="357"/>
      <c r="H50" s="356">
        <v>22305790</v>
      </c>
      <c r="I50" s="357"/>
      <c r="J50" s="356">
        <v>60421</v>
      </c>
      <c r="K50" s="357"/>
      <c r="L50" s="356">
        <v>22366211</v>
      </c>
      <c r="M50" s="357"/>
      <c r="N50" s="356">
        <v>16211</v>
      </c>
      <c r="O50" s="357"/>
      <c r="P50" s="356">
        <v>37203</v>
      </c>
      <c r="Q50" s="357"/>
      <c r="R50" s="356">
        <v>22419624</v>
      </c>
      <c r="S50" s="357"/>
    </row>
    <row r="51" spans="1:19" x14ac:dyDescent="0.2">
      <c r="A51" s="351">
        <v>1991</v>
      </c>
      <c r="B51" s="361"/>
      <c r="C51" s="362" t="s">
        <v>925</v>
      </c>
      <c r="D51" s="352">
        <v>620324</v>
      </c>
      <c r="E51" s="353"/>
      <c r="F51" s="352">
        <v>21374408</v>
      </c>
      <c r="G51" s="353"/>
      <c r="H51" s="352">
        <v>21994732</v>
      </c>
      <c r="I51" s="353"/>
      <c r="J51" s="352">
        <v>70095</v>
      </c>
      <c r="K51" s="353"/>
      <c r="L51" s="352">
        <v>22064827</v>
      </c>
      <c r="M51" s="353"/>
      <c r="N51" s="352">
        <v>16236</v>
      </c>
      <c r="O51" s="353"/>
      <c r="P51" s="352">
        <v>36924</v>
      </c>
      <c r="Q51" s="353"/>
      <c r="R51" s="352">
        <v>22117987</v>
      </c>
      <c r="S51" s="353"/>
    </row>
    <row r="52" spans="1:19" x14ac:dyDescent="0.2">
      <c r="A52" s="351">
        <v>1992</v>
      </c>
      <c r="B52" s="361"/>
      <c r="C52" s="362" t="s">
        <v>925</v>
      </c>
      <c r="D52" s="352">
        <v>608106</v>
      </c>
      <c r="E52" s="353"/>
      <c r="F52" s="352">
        <v>21674902</v>
      </c>
      <c r="G52" s="353"/>
      <c r="H52" s="352">
        <v>22283009</v>
      </c>
      <c r="I52" s="353"/>
      <c r="J52" s="352">
        <v>79746</v>
      </c>
      <c r="K52" s="353"/>
      <c r="L52" s="352">
        <v>22362755</v>
      </c>
      <c r="M52" s="353"/>
      <c r="N52" s="352">
        <v>16056</v>
      </c>
      <c r="O52" s="353"/>
      <c r="P52" s="352">
        <v>36262</v>
      </c>
      <c r="Q52" s="353"/>
      <c r="R52" s="352">
        <v>22415073</v>
      </c>
      <c r="S52" s="353"/>
    </row>
    <row r="53" spans="1:19" x14ac:dyDescent="0.2">
      <c r="A53" s="355">
        <v>1993</v>
      </c>
      <c r="B53" s="359"/>
      <c r="C53" s="360" t="s">
        <v>925</v>
      </c>
      <c r="D53" s="356">
        <v>644729</v>
      </c>
      <c r="E53" s="357"/>
      <c r="F53" s="356">
        <v>21976713</v>
      </c>
      <c r="G53" s="357"/>
      <c r="H53" s="356">
        <v>22621441</v>
      </c>
      <c r="I53" s="357"/>
      <c r="J53" s="356">
        <v>93660</v>
      </c>
      <c r="K53" s="357"/>
      <c r="L53" s="356">
        <v>22715102</v>
      </c>
      <c r="M53" s="357"/>
      <c r="N53" s="356">
        <v>16278</v>
      </c>
      <c r="O53" s="357"/>
      <c r="P53" s="356">
        <v>36820</v>
      </c>
      <c r="Q53" s="357"/>
      <c r="R53" s="356">
        <v>22768200</v>
      </c>
      <c r="S53" s="357"/>
    </row>
    <row r="54" spans="1:19" x14ac:dyDescent="0.2">
      <c r="A54" s="351">
        <v>1994</v>
      </c>
      <c r="B54" s="361"/>
      <c r="C54" s="362" t="s">
        <v>925</v>
      </c>
      <c r="D54" s="352">
        <v>708538</v>
      </c>
      <c r="E54" s="353"/>
      <c r="F54" s="352">
        <v>22497345</v>
      </c>
      <c r="G54" s="353"/>
      <c r="H54" s="352">
        <v>23205882</v>
      </c>
      <c r="I54" s="353"/>
      <c r="J54" s="352">
        <v>104840</v>
      </c>
      <c r="K54" s="353"/>
      <c r="L54" s="352">
        <v>23310722</v>
      </c>
      <c r="M54" s="353"/>
      <c r="N54" s="352">
        <v>17040</v>
      </c>
      <c r="O54" s="353"/>
      <c r="P54" s="352">
        <v>38098</v>
      </c>
      <c r="Q54" s="353"/>
      <c r="R54" s="352">
        <v>23365861</v>
      </c>
      <c r="S54" s="353"/>
    </row>
    <row r="55" spans="1:19" x14ac:dyDescent="0.2">
      <c r="A55" s="351">
        <v>1995</v>
      </c>
      <c r="B55" s="361"/>
      <c r="C55" s="362" t="s">
        <v>925</v>
      </c>
      <c r="D55" s="352">
        <v>723953</v>
      </c>
      <c r="E55" s="353"/>
      <c r="F55" s="352">
        <v>22954616</v>
      </c>
      <c r="G55" s="353"/>
      <c r="H55" s="352">
        <v>23678569</v>
      </c>
      <c r="I55" s="353"/>
      <c r="J55" s="352">
        <v>112490</v>
      </c>
      <c r="K55" s="353"/>
      <c r="L55" s="352">
        <v>23791058</v>
      </c>
      <c r="M55" s="353"/>
      <c r="N55" s="352">
        <v>16973</v>
      </c>
      <c r="O55" s="353"/>
      <c r="P55" s="352">
        <v>38296</v>
      </c>
      <c r="Q55" s="353"/>
      <c r="R55" s="352">
        <v>23846327</v>
      </c>
      <c r="S55" s="353"/>
    </row>
    <row r="56" spans="1:19" x14ac:dyDescent="0.2">
      <c r="A56" s="355">
        <v>1996</v>
      </c>
      <c r="B56" s="359"/>
      <c r="C56" s="360" t="s">
        <v>925</v>
      </c>
      <c r="D56" s="356">
        <v>736886</v>
      </c>
      <c r="E56" s="357"/>
      <c r="F56" s="356">
        <v>23565068</v>
      </c>
      <c r="G56" s="357"/>
      <c r="H56" s="356">
        <v>24301954</v>
      </c>
      <c r="I56" s="357"/>
      <c r="J56" s="356">
        <v>80661</v>
      </c>
      <c r="K56" s="357"/>
      <c r="L56" s="356">
        <v>24382614</v>
      </c>
      <c r="M56" s="357"/>
      <c r="N56" s="356">
        <v>16797</v>
      </c>
      <c r="O56" s="357"/>
      <c r="P56" s="356">
        <v>37946</v>
      </c>
      <c r="Q56" s="357"/>
      <c r="R56" s="356">
        <v>24437357</v>
      </c>
      <c r="S56" s="357"/>
    </row>
    <row r="57" spans="1:19" x14ac:dyDescent="0.2">
      <c r="A57" s="351">
        <v>1997</v>
      </c>
      <c r="B57" s="361"/>
      <c r="C57" s="362" t="s">
        <v>925</v>
      </c>
      <c r="D57" s="352">
        <v>780313</v>
      </c>
      <c r="E57" s="353"/>
      <c r="F57" s="352">
        <v>23812891</v>
      </c>
      <c r="G57" s="353"/>
      <c r="H57" s="352">
        <v>24593204</v>
      </c>
      <c r="I57" s="353"/>
      <c r="J57" s="352">
        <v>101966</v>
      </c>
      <c r="K57" s="353"/>
      <c r="L57" s="352">
        <v>24695170</v>
      </c>
      <c r="M57" s="353"/>
      <c r="N57" s="352">
        <v>16744</v>
      </c>
      <c r="O57" s="353"/>
      <c r="P57" s="352">
        <v>37681</v>
      </c>
      <c r="Q57" s="353"/>
      <c r="R57" s="352">
        <v>24749594</v>
      </c>
      <c r="S57" s="353"/>
    </row>
    <row r="58" spans="1:19" x14ac:dyDescent="0.2">
      <c r="A58" s="351">
        <v>1998</v>
      </c>
      <c r="B58" s="361"/>
      <c r="C58" s="362" t="s">
        <v>925</v>
      </c>
      <c r="D58" s="352">
        <v>666097</v>
      </c>
      <c r="E58" s="353"/>
      <c r="F58" s="352">
        <v>24422167</v>
      </c>
      <c r="G58" s="353"/>
      <c r="H58" s="352">
        <v>25088264</v>
      </c>
      <c r="I58" s="353"/>
      <c r="J58" s="352">
        <v>112843</v>
      </c>
      <c r="K58" s="353"/>
      <c r="L58" s="352">
        <v>25201107</v>
      </c>
      <c r="M58" s="353"/>
      <c r="N58" s="352">
        <v>16929</v>
      </c>
      <c r="O58" s="353"/>
      <c r="P58" s="352">
        <v>38133</v>
      </c>
      <c r="Q58" s="353"/>
      <c r="R58" s="352">
        <v>25256169</v>
      </c>
      <c r="S58" s="353"/>
    </row>
    <row r="59" spans="1:19" x14ac:dyDescent="0.2">
      <c r="A59" s="355">
        <v>1999</v>
      </c>
      <c r="B59" s="359"/>
      <c r="C59" s="360" t="s">
        <v>925</v>
      </c>
      <c r="D59" s="356">
        <v>675335</v>
      </c>
      <c r="E59" s="357"/>
      <c r="F59" s="356">
        <v>25098194</v>
      </c>
      <c r="G59" s="357"/>
      <c r="H59" s="356">
        <v>25773529</v>
      </c>
      <c r="I59" s="357"/>
      <c r="J59" s="356">
        <v>117795</v>
      </c>
      <c r="K59" s="357"/>
      <c r="L59" s="356">
        <v>25891325</v>
      </c>
      <c r="M59" s="357"/>
      <c r="N59" s="356">
        <v>17491</v>
      </c>
      <c r="O59" s="357"/>
      <c r="P59" s="356">
        <v>39738</v>
      </c>
      <c r="Q59" s="357"/>
      <c r="R59" s="356">
        <v>25948553</v>
      </c>
      <c r="S59" s="357"/>
    </row>
    <row r="60" spans="1:19" x14ac:dyDescent="0.2">
      <c r="A60" s="351">
        <v>2000</v>
      </c>
      <c r="B60" s="361"/>
      <c r="C60" s="362" t="s">
        <v>925</v>
      </c>
      <c r="D60" s="352">
        <v>671991</v>
      </c>
      <c r="E60" s="353"/>
      <c r="F60" s="352">
        <v>25681648</v>
      </c>
      <c r="G60" s="353"/>
      <c r="H60" s="352">
        <v>26353639</v>
      </c>
      <c r="I60" s="353"/>
      <c r="J60" s="352">
        <v>134887</v>
      </c>
      <c r="K60" s="353"/>
      <c r="L60" s="352">
        <v>26488526</v>
      </c>
      <c r="M60" s="353"/>
      <c r="N60" s="352">
        <v>18363</v>
      </c>
      <c r="O60" s="353"/>
      <c r="P60" s="352">
        <v>41507</v>
      </c>
      <c r="Q60" s="353"/>
      <c r="R60" s="352">
        <v>26548396</v>
      </c>
      <c r="S60" s="353"/>
    </row>
    <row r="61" spans="1:19" x14ac:dyDescent="0.2">
      <c r="A61" s="351">
        <v>2001</v>
      </c>
      <c r="B61" s="361"/>
      <c r="C61" s="362" t="s">
        <v>925</v>
      </c>
      <c r="D61" s="352">
        <v>658046</v>
      </c>
      <c r="E61" s="353"/>
      <c r="F61" s="352">
        <v>25412351</v>
      </c>
      <c r="G61" s="353"/>
      <c r="H61" s="352">
        <v>26070397</v>
      </c>
      <c r="I61" s="353"/>
      <c r="J61" s="352">
        <v>142125</v>
      </c>
      <c r="K61" s="353"/>
      <c r="L61" s="352">
        <v>26212522</v>
      </c>
      <c r="M61" s="353"/>
      <c r="N61" s="352">
        <v>19531</v>
      </c>
      <c r="O61" s="353"/>
      <c r="P61" s="352">
        <v>43228</v>
      </c>
      <c r="Q61" s="353"/>
      <c r="R61" s="352">
        <v>26275281</v>
      </c>
      <c r="S61" s="353"/>
    </row>
    <row r="62" spans="1:19" x14ac:dyDescent="0.2">
      <c r="A62" s="355">
        <v>2002</v>
      </c>
      <c r="B62" s="359"/>
      <c r="C62" s="360" t="s">
        <v>925</v>
      </c>
      <c r="D62" s="356">
        <v>698916</v>
      </c>
      <c r="E62" s="360" t="s">
        <v>476</v>
      </c>
      <c r="F62" s="356">
        <v>25912704</v>
      </c>
      <c r="G62" s="357"/>
      <c r="H62" s="356">
        <v>26611620</v>
      </c>
      <c r="I62" s="360" t="s">
        <v>476</v>
      </c>
      <c r="J62" s="356">
        <v>169650</v>
      </c>
      <c r="K62" s="357"/>
      <c r="L62" s="356">
        <v>26781271</v>
      </c>
      <c r="M62" s="360" t="s">
        <v>476</v>
      </c>
      <c r="N62" s="356">
        <v>18825</v>
      </c>
      <c r="O62" s="357"/>
      <c r="P62" s="356">
        <v>41699</v>
      </c>
      <c r="Q62" s="357"/>
      <c r="R62" s="356">
        <v>26841794</v>
      </c>
      <c r="S62" s="360" t="s">
        <v>476</v>
      </c>
    </row>
    <row r="63" spans="1:19" x14ac:dyDescent="0.2">
      <c r="A63" s="351">
        <v>2003</v>
      </c>
      <c r="B63" s="361"/>
      <c r="C63" s="362" t="s">
        <v>925</v>
      </c>
      <c r="D63" s="352">
        <v>627446</v>
      </c>
      <c r="E63" s="353"/>
      <c r="F63" s="352">
        <v>26062607</v>
      </c>
      <c r="G63" s="353"/>
      <c r="H63" s="352">
        <v>26690053</v>
      </c>
      <c r="I63" s="353"/>
      <c r="J63" s="352">
        <v>229813</v>
      </c>
      <c r="K63" s="353"/>
      <c r="L63" s="352">
        <v>26919866</v>
      </c>
      <c r="M63" s="353"/>
      <c r="N63" s="352">
        <v>23235</v>
      </c>
      <c r="O63" s="353"/>
      <c r="P63" s="352">
        <v>50953</v>
      </c>
      <c r="Q63" s="353"/>
      <c r="R63" s="352">
        <v>26994054</v>
      </c>
      <c r="S63" s="353"/>
    </row>
    <row r="64" spans="1:19" x14ac:dyDescent="0.2">
      <c r="A64" s="351">
        <v>2004</v>
      </c>
      <c r="B64" s="361"/>
      <c r="C64" s="362" t="s">
        <v>925</v>
      </c>
      <c r="D64" s="352">
        <v>601955</v>
      </c>
      <c r="E64" s="353"/>
      <c r="F64" s="352">
        <v>26924961</v>
      </c>
      <c r="G64" s="353"/>
      <c r="H64" s="352">
        <v>27526916</v>
      </c>
      <c r="I64" s="353"/>
      <c r="J64" s="352">
        <v>289720</v>
      </c>
      <c r="K64" s="353"/>
      <c r="L64" s="352">
        <v>27816636</v>
      </c>
      <c r="M64" s="353"/>
      <c r="N64" s="352">
        <v>24647</v>
      </c>
      <c r="O64" s="353"/>
      <c r="P64" s="352">
        <v>54184</v>
      </c>
      <c r="Q64" s="353"/>
      <c r="R64" s="352">
        <v>27895467</v>
      </c>
      <c r="S64" s="353"/>
    </row>
    <row r="65" spans="1:19" x14ac:dyDescent="0.2">
      <c r="A65" s="355">
        <v>2005</v>
      </c>
      <c r="B65" s="359"/>
      <c r="C65" s="360" t="s">
        <v>925</v>
      </c>
      <c r="D65" s="356">
        <v>623903</v>
      </c>
      <c r="E65" s="357"/>
      <c r="F65" s="356">
        <v>27308807</v>
      </c>
      <c r="G65" s="357"/>
      <c r="H65" s="356">
        <v>27932710</v>
      </c>
      <c r="I65" s="357"/>
      <c r="J65" s="356">
        <v>339015</v>
      </c>
      <c r="K65" s="357"/>
      <c r="L65" s="356">
        <v>28271725</v>
      </c>
      <c r="M65" s="360" t="s">
        <v>476</v>
      </c>
      <c r="N65" s="356">
        <v>25612</v>
      </c>
      <c r="O65" s="357"/>
      <c r="P65" s="356">
        <v>55661</v>
      </c>
      <c r="Q65" s="357"/>
      <c r="R65" s="356">
        <v>28352997</v>
      </c>
      <c r="S65" s="360" t="s">
        <v>476</v>
      </c>
    </row>
    <row r="66" spans="1:19" x14ac:dyDescent="0.2">
      <c r="A66" s="351">
        <v>2006</v>
      </c>
      <c r="B66" s="361"/>
      <c r="C66" s="362" t="s">
        <v>925</v>
      </c>
      <c r="D66" s="352">
        <v>624975</v>
      </c>
      <c r="E66" s="353"/>
      <c r="F66" s="352">
        <v>27650867</v>
      </c>
      <c r="G66" s="353"/>
      <c r="H66" s="352">
        <v>28275842</v>
      </c>
      <c r="I66" s="353"/>
      <c r="J66" s="352">
        <v>474951</v>
      </c>
      <c r="K66" s="353"/>
      <c r="L66" s="352">
        <v>28750793</v>
      </c>
      <c r="M66" s="353"/>
      <c r="N66" s="352">
        <v>25104</v>
      </c>
      <c r="O66" s="353"/>
      <c r="P66" s="352">
        <v>53943</v>
      </c>
      <c r="Q66" s="353"/>
      <c r="R66" s="352">
        <v>28829840</v>
      </c>
      <c r="S66" s="353"/>
    </row>
    <row r="67" spans="1:19" x14ac:dyDescent="0.2">
      <c r="A67" s="351">
        <v>2007</v>
      </c>
      <c r="B67" s="361"/>
      <c r="C67" s="362" t="s">
        <v>925</v>
      </c>
      <c r="D67" s="352">
        <v>663462</v>
      </c>
      <c r="E67" s="362" t="s">
        <v>476</v>
      </c>
      <c r="F67" s="352">
        <v>27763173</v>
      </c>
      <c r="G67" s="353"/>
      <c r="H67" s="352">
        <v>28426635</v>
      </c>
      <c r="I67" s="362" t="s">
        <v>476</v>
      </c>
      <c r="J67" s="352">
        <v>602490</v>
      </c>
      <c r="K67" s="353"/>
      <c r="L67" s="352">
        <v>29029125</v>
      </c>
      <c r="M67" s="362" t="s">
        <v>476</v>
      </c>
      <c r="N67" s="352">
        <v>27885</v>
      </c>
      <c r="O67" s="353"/>
      <c r="P67" s="352">
        <v>59770</v>
      </c>
      <c r="Q67" s="353"/>
      <c r="R67" s="352">
        <v>29116780</v>
      </c>
      <c r="S67" s="362" t="s">
        <v>476</v>
      </c>
    </row>
    <row r="68" spans="1:19" x14ac:dyDescent="0.2">
      <c r="A68" s="355">
        <v>2008</v>
      </c>
      <c r="B68" s="359"/>
      <c r="C68" s="360" t="s">
        <v>925</v>
      </c>
      <c r="D68" s="356">
        <v>692134</v>
      </c>
      <c r="E68" s="357"/>
      <c r="F68" s="356">
        <v>26407101</v>
      </c>
      <c r="G68" s="357"/>
      <c r="H68" s="356">
        <v>27099235</v>
      </c>
      <c r="I68" s="357"/>
      <c r="J68" s="356">
        <v>826138</v>
      </c>
      <c r="K68" s="357"/>
      <c r="L68" s="356">
        <v>27925373</v>
      </c>
      <c r="M68" s="357"/>
      <c r="N68" s="356">
        <v>26271</v>
      </c>
      <c r="O68" s="357"/>
      <c r="P68" s="356">
        <v>56189</v>
      </c>
      <c r="Q68" s="357"/>
      <c r="R68" s="356">
        <v>28007833</v>
      </c>
      <c r="S68" s="357"/>
    </row>
    <row r="69" spans="1:19" x14ac:dyDescent="0.2">
      <c r="A69" s="351">
        <v>2009</v>
      </c>
      <c r="B69" s="361"/>
      <c r="C69" s="362" t="s">
        <v>925</v>
      </c>
      <c r="D69" s="352">
        <v>714872</v>
      </c>
      <c r="E69" s="362" t="s">
        <v>476</v>
      </c>
      <c r="F69" s="352">
        <v>25338745</v>
      </c>
      <c r="G69" s="353"/>
      <c r="H69" s="352">
        <v>26053617</v>
      </c>
      <c r="I69" s="362" t="s">
        <v>476</v>
      </c>
      <c r="J69" s="352">
        <v>935396</v>
      </c>
      <c r="K69" s="362" t="s">
        <v>476</v>
      </c>
      <c r="L69" s="352">
        <v>26989013</v>
      </c>
      <c r="M69" s="362" t="s">
        <v>476</v>
      </c>
      <c r="N69" s="352">
        <v>26547</v>
      </c>
      <c r="O69" s="353"/>
      <c r="P69" s="352">
        <v>55819</v>
      </c>
      <c r="Q69" s="353"/>
      <c r="R69" s="352">
        <v>27071379</v>
      </c>
      <c r="S69" s="362" t="s">
        <v>476</v>
      </c>
    </row>
    <row r="70" spans="1:19" x14ac:dyDescent="0.2">
      <c r="A70" s="351">
        <v>2010</v>
      </c>
      <c r="B70" s="361"/>
      <c r="C70" s="362" t="s">
        <v>925</v>
      </c>
      <c r="D70" s="352">
        <v>715605</v>
      </c>
      <c r="E70" s="362" t="s">
        <v>476</v>
      </c>
      <c r="F70" s="352">
        <v>25594727</v>
      </c>
      <c r="G70" s="362" t="s">
        <v>476</v>
      </c>
      <c r="H70" s="352">
        <v>26310332</v>
      </c>
      <c r="I70" s="362" t="s">
        <v>476</v>
      </c>
      <c r="J70" s="352">
        <v>1073917</v>
      </c>
      <c r="K70" s="362" t="s">
        <v>476</v>
      </c>
      <c r="L70" s="352">
        <v>27384249</v>
      </c>
      <c r="M70" s="362" t="s">
        <v>476</v>
      </c>
      <c r="N70" s="352">
        <v>26315</v>
      </c>
      <c r="O70" s="362" t="s">
        <v>476</v>
      </c>
      <c r="P70" s="352">
        <v>55085</v>
      </c>
      <c r="Q70" s="362" t="s">
        <v>476</v>
      </c>
      <c r="R70" s="352">
        <v>27465649</v>
      </c>
      <c r="S70" s="362" t="s">
        <v>476</v>
      </c>
    </row>
    <row r="71" spans="1:19" x14ac:dyDescent="0.2">
      <c r="A71" s="355" t="s">
        <v>1013</v>
      </c>
      <c r="B71" s="359"/>
      <c r="C71" s="360" t="s">
        <v>925</v>
      </c>
      <c r="D71" s="356">
        <v>734923</v>
      </c>
      <c r="E71" s="357"/>
      <c r="F71" s="356">
        <v>25109805</v>
      </c>
      <c r="G71" s="357"/>
      <c r="H71" s="356">
        <v>25844729</v>
      </c>
      <c r="I71" s="357"/>
      <c r="J71" s="356">
        <v>1154109</v>
      </c>
      <c r="K71" s="357"/>
      <c r="L71" s="356">
        <v>26998837</v>
      </c>
      <c r="M71" s="357"/>
      <c r="N71" s="356">
        <v>25951</v>
      </c>
      <c r="O71" s="357"/>
      <c r="P71" s="356">
        <v>54362</v>
      </c>
      <c r="Q71" s="357"/>
      <c r="R71" s="356">
        <v>27079150</v>
      </c>
      <c r="S71" s="357"/>
    </row>
    <row r="72" spans="1:19" x14ac:dyDescent="0.2">
      <c r="A72" s="739" t="s">
        <v>1014</v>
      </c>
      <c r="B72" s="740"/>
      <c r="C72" s="740"/>
      <c r="D72" s="740"/>
      <c r="E72" s="740"/>
      <c r="F72" s="740"/>
      <c r="G72" s="740"/>
      <c r="H72" s="740"/>
      <c r="I72" s="740"/>
      <c r="J72" s="740" t="s">
        <v>1051</v>
      </c>
      <c r="K72" s="740"/>
      <c r="L72" s="740"/>
      <c r="M72" s="740"/>
      <c r="N72" s="740"/>
      <c r="O72" s="740"/>
      <c r="P72" s="740"/>
      <c r="Q72" s="740"/>
      <c r="R72" s="740"/>
      <c r="S72" s="741"/>
    </row>
    <row r="73" spans="1:19" x14ac:dyDescent="0.2">
      <c r="A73" s="723"/>
      <c r="B73" s="724"/>
      <c r="C73" s="724"/>
      <c r="D73" s="724"/>
      <c r="E73" s="724"/>
      <c r="F73" s="724"/>
      <c r="G73" s="724"/>
      <c r="H73" s="724"/>
      <c r="I73" s="724"/>
      <c r="J73" s="725" t="s">
        <v>65</v>
      </c>
      <c r="K73" s="725"/>
      <c r="L73" s="725"/>
      <c r="M73" s="725"/>
      <c r="N73" s="725"/>
      <c r="O73" s="725"/>
      <c r="P73" s="725"/>
      <c r="Q73" s="725"/>
      <c r="R73" s="725"/>
      <c r="S73" s="726"/>
    </row>
    <row r="74" spans="1:19" x14ac:dyDescent="0.2">
      <c r="A74" s="723"/>
      <c r="B74" s="724"/>
      <c r="C74" s="724"/>
      <c r="D74" s="724"/>
      <c r="E74" s="724"/>
      <c r="F74" s="724"/>
      <c r="G74" s="724"/>
      <c r="H74" s="724"/>
      <c r="I74" s="724"/>
      <c r="J74" s="725" t="s">
        <v>66</v>
      </c>
      <c r="K74" s="725"/>
      <c r="L74" s="725"/>
      <c r="M74" s="725"/>
      <c r="N74" s="725"/>
      <c r="O74" s="725"/>
      <c r="P74" s="725"/>
      <c r="Q74" s="725"/>
      <c r="R74" s="725"/>
      <c r="S74" s="726"/>
    </row>
    <row r="75" spans="1:19" x14ac:dyDescent="0.2">
      <c r="A75" s="723"/>
      <c r="B75" s="724"/>
      <c r="C75" s="724"/>
      <c r="D75" s="724"/>
      <c r="E75" s="724"/>
      <c r="F75" s="724"/>
      <c r="G75" s="724"/>
      <c r="H75" s="724"/>
      <c r="I75" s="724"/>
      <c r="J75" s="725" t="s">
        <v>67</v>
      </c>
      <c r="K75" s="725"/>
      <c r="L75" s="725"/>
      <c r="M75" s="725"/>
      <c r="N75" s="725"/>
      <c r="O75" s="725"/>
      <c r="P75" s="725"/>
      <c r="Q75" s="725"/>
      <c r="R75" s="725"/>
      <c r="S75" s="726"/>
    </row>
    <row r="76" spans="1:19" x14ac:dyDescent="0.2">
      <c r="A76" s="723" t="s">
        <v>1052</v>
      </c>
      <c r="B76" s="724"/>
      <c r="C76" s="724"/>
      <c r="D76" s="724"/>
      <c r="E76" s="724"/>
      <c r="F76" s="724"/>
      <c r="G76" s="724"/>
      <c r="H76" s="724"/>
      <c r="I76" s="724"/>
      <c r="J76" s="724" t="s">
        <v>1053</v>
      </c>
      <c r="K76" s="724"/>
      <c r="L76" s="724"/>
      <c r="M76" s="724"/>
      <c r="N76" s="724"/>
      <c r="O76" s="724"/>
      <c r="P76" s="724"/>
      <c r="Q76" s="724"/>
      <c r="R76" s="724"/>
      <c r="S76" s="736"/>
    </row>
    <row r="77" spans="1:19" x14ac:dyDescent="0.2">
      <c r="A77" s="723"/>
      <c r="B77" s="724"/>
      <c r="C77" s="724"/>
      <c r="D77" s="724"/>
      <c r="E77" s="724"/>
      <c r="F77" s="724"/>
      <c r="G77" s="724"/>
      <c r="H77" s="724"/>
      <c r="I77" s="724"/>
      <c r="J77" s="725" t="s">
        <v>82</v>
      </c>
      <c r="K77" s="725"/>
      <c r="L77" s="725"/>
      <c r="M77" s="725"/>
      <c r="N77" s="725"/>
      <c r="O77" s="725"/>
      <c r="P77" s="725"/>
      <c r="Q77" s="725"/>
      <c r="R77" s="725"/>
      <c r="S77" s="726"/>
    </row>
    <row r="78" spans="1:19" x14ac:dyDescent="0.2">
      <c r="A78" s="723" t="s">
        <v>1054</v>
      </c>
      <c r="B78" s="724"/>
      <c r="C78" s="724"/>
      <c r="D78" s="724"/>
      <c r="E78" s="724"/>
      <c r="F78" s="724"/>
      <c r="G78" s="724"/>
      <c r="H78" s="724"/>
      <c r="I78" s="724"/>
      <c r="J78" s="725" t="s">
        <v>72</v>
      </c>
      <c r="K78" s="725"/>
      <c r="L78" s="725"/>
      <c r="M78" s="725"/>
      <c r="N78" s="725"/>
      <c r="O78" s="725"/>
      <c r="P78" s="725"/>
      <c r="Q78" s="725"/>
      <c r="R78" s="725"/>
      <c r="S78" s="726"/>
    </row>
    <row r="79" spans="1:19" x14ac:dyDescent="0.2">
      <c r="A79" s="733" t="s">
        <v>84</v>
      </c>
      <c r="B79" s="725"/>
      <c r="C79" s="725"/>
      <c r="D79" s="725"/>
      <c r="E79" s="725"/>
      <c r="F79" s="725"/>
      <c r="G79" s="725"/>
      <c r="H79" s="725"/>
      <c r="I79" s="725"/>
      <c r="J79" s="725"/>
      <c r="K79" s="725"/>
      <c r="L79" s="725"/>
      <c r="M79" s="725"/>
      <c r="N79" s="725"/>
      <c r="O79" s="725"/>
      <c r="P79" s="725"/>
      <c r="Q79" s="725"/>
      <c r="R79" s="725"/>
      <c r="S79" s="726"/>
    </row>
    <row r="80" spans="1:19" x14ac:dyDescent="0.2">
      <c r="A80" s="733" t="s">
        <v>85</v>
      </c>
      <c r="B80" s="725"/>
      <c r="C80" s="725"/>
      <c r="D80" s="725"/>
      <c r="E80" s="725"/>
      <c r="F80" s="725"/>
      <c r="G80" s="725"/>
      <c r="H80" s="725"/>
      <c r="I80" s="725"/>
      <c r="J80" s="725"/>
      <c r="K80" s="725"/>
      <c r="L80" s="725"/>
      <c r="M80" s="725"/>
      <c r="N80" s="725"/>
      <c r="O80" s="725"/>
      <c r="P80" s="725"/>
      <c r="Q80" s="725"/>
      <c r="R80" s="725"/>
      <c r="S80" s="726"/>
    </row>
    <row r="81" spans="1:19" x14ac:dyDescent="0.2">
      <c r="A81" s="723" t="s">
        <v>1022</v>
      </c>
      <c r="B81" s="724"/>
      <c r="C81" s="724"/>
      <c r="D81" s="724"/>
      <c r="E81" s="724"/>
      <c r="F81" s="724"/>
      <c r="G81" s="724"/>
      <c r="H81" s="724"/>
      <c r="I81" s="724"/>
      <c r="J81" s="725" t="s">
        <v>69</v>
      </c>
      <c r="K81" s="725"/>
      <c r="L81" s="725"/>
      <c r="M81" s="725"/>
      <c r="N81" s="725"/>
      <c r="O81" s="725"/>
      <c r="P81" s="725"/>
      <c r="Q81" s="725"/>
      <c r="R81" s="725"/>
      <c r="S81" s="726"/>
    </row>
    <row r="82" spans="1:19" x14ac:dyDescent="0.2">
      <c r="A82" s="733" t="s">
        <v>867</v>
      </c>
      <c r="B82" s="725"/>
      <c r="C82" s="725"/>
      <c r="D82" s="725"/>
      <c r="E82" s="725"/>
      <c r="F82" s="725"/>
      <c r="G82" s="725"/>
      <c r="H82" s="725"/>
      <c r="I82" s="725"/>
      <c r="J82" s="725"/>
      <c r="K82" s="725"/>
      <c r="L82" s="725"/>
      <c r="M82" s="725"/>
      <c r="N82" s="725"/>
      <c r="O82" s="725"/>
      <c r="P82" s="725"/>
      <c r="Q82" s="725"/>
      <c r="R82" s="725"/>
      <c r="S82" s="726"/>
    </row>
    <row r="83" spans="1:19" x14ac:dyDescent="0.2">
      <c r="A83" s="733" t="s">
        <v>868</v>
      </c>
      <c r="B83" s="725"/>
      <c r="C83" s="725"/>
      <c r="D83" s="725"/>
      <c r="E83" s="725"/>
      <c r="F83" s="725"/>
      <c r="G83" s="725"/>
      <c r="H83" s="725"/>
      <c r="I83" s="725"/>
      <c r="J83" s="725"/>
      <c r="K83" s="725"/>
      <c r="L83" s="725"/>
      <c r="M83" s="725"/>
      <c r="N83" s="725"/>
      <c r="O83" s="725"/>
      <c r="P83" s="725"/>
      <c r="Q83" s="725"/>
      <c r="R83" s="725"/>
      <c r="S83" s="726"/>
    </row>
    <row r="84" spans="1:19" ht="12.75" customHeight="1" x14ac:dyDescent="0.2">
      <c r="A84" s="723" t="s">
        <v>1024</v>
      </c>
      <c r="B84" s="724"/>
      <c r="C84" s="724"/>
      <c r="D84" s="724"/>
      <c r="E84" s="724"/>
      <c r="F84" s="724"/>
      <c r="G84" s="724"/>
      <c r="H84" s="724"/>
      <c r="I84" s="724"/>
      <c r="J84" s="734" t="s">
        <v>997</v>
      </c>
      <c r="K84" s="734"/>
      <c r="L84" s="734"/>
      <c r="M84" s="734"/>
      <c r="N84" s="734"/>
      <c r="O84" s="734"/>
      <c r="P84" s="734"/>
      <c r="Q84" s="734"/>
      <c r="R84" s="734"/>
      <c r="S84" s="735"/>
    </row>
    <row r="85" spans="1:19" x14ac:dyDescent="0.2">
      <c r="A85" s="723"/>
      <c r="B85" s="724"/>
      <c r="C85" s="724"/>
      <c r="D85" s="724"/>
      <c r="E85" s="724"/>
      <c r="F85" s="724"/>
      <c r="G85" s="724"/>
      <c r="H85" s="724"/>
      <c r="I85" s="724"/>
      <c r="J85" s="725" t="s">
        <v>998</v>
      </c>
      <c r="K85" s="725"/>
      <c r="L85" s="725"/>
      <c r="M85" s="725"/>
      <c r="N85" s="725"/>
      <c r="O85" s="725"/>
      <c r="P85" s="725"/>
      <c r="Q85" s="725"/>
      <c r="R85" s="725"/>
      <c r="S85" s="726"/>
    </row>
    <row r="86" spans="1:19" x14ac:dyDescent="0.2">
      <c r="A86" s="723" t="s">
        <v>1055</v>
      </c>
      <c r="B86" s="724"/>
      <c r="C86" s="724"/>
      <c r="D86" s="724"/>
      <c r="E86" s="724"/>
      <c r="F86" s="724"/>
      <c r="G86" s="724"/>
      <c r="H86" s="724"/>
      <c r="I86" s="724"/>
      <c r="J86" s="725" t="s">
        <v>88</v>
      </c>
      <c r="K86" s="725"/>
      <c r="L86" s="725"/>
      <c r="M86" s="725"/>
      <c r="N86" s="725"/>
      <c r="O86" s="725"/>
      <c r="P86" s="725"/>
      <c r="Q86" s="725"/>
      <c r="R86" s="725"/>
      <c r="S86" s="726"/>
    </row>
    <row r="87" spans="1:19" x14ac:dyDescent="0.2">
      <c r="A87" s="723" t="s">
        <v>1056</v>
      </c>
      <c r="B87" s="724"/>
      <c r="C87" s="724"/>
      <c r="D87" s="724"/>
      <c r="E87" s="724"/>
      <c r="F87" s="724"/>
      <c r="G87" s="724"/>
      <c r="H87" s="724"/>
      <c r="I87" s="724"/>
      <c r="J87" s="727"/>
      <c r="K87" s="727"/>
      <c r="L87" s="727"/>
      <c r="M87" s="727"/>
      <c r="N87" s="727"/>
      <c r="O87" s="727"/>
      <c r="P87" s="727"/>
      <c r="Q87" s="727"/>
      <c r="R87" s="727"/>
      <c r="S87" s="728"/>
    </row>
    <row r="88" spans="1:19" x14ac:dyDescent="0.2">
      <c r="A88" s="731" t="s">
        <v>71</v>
      </c>
      <c r="B88" s="732"/>
      <c r="C88" s="732"/>
      <c r="D88" s="732"/>
      <c r="E88" s="732"/>
      <c r="F88" s="732"/>
      <c r="G88" s="732"/>
      <c r="H88" s="732"/>
      <c r="I88" s="732"/>
      <c r="J88" s="729"/>
      <c r="K88" s="729"/>
      <c r="L88" s="729"/>
      <c r="M88" s="729"/>
      <c r="N88" s="729"/>
      <c r="O88" s="729"/>
      <c r="P88" s="729"/>
      <c r="Q88" s="729"/>
      <c r="R88" s="729"/>
      <c r="S88" s="730"/>
    </row>
  </sheetData>
  <mergeCells count="51">
    <mergeCell ref="A1:S1"/>
    <mergeCell ref="A2:S2"/>
    <mergeCell ref="A3:A8"/>
    <mergeCell ref="B3:M5"/>
    <mergeCell ref="N3:O3"/>
    <mergeCell ref="P3:Q3"/>
    <mergeCell ref="R3:S8"/>
    <mergeCell ref="N4:O4"/>
    <mergeCell ref="P4:Q4"/>
    <mergeCell ref="N5:O5"/>
    <mergeCell ref="P5:Q5"/>
    <mergeCell ref="B6:I7"/>
    <mergeCell ref="J6:K7"/>
    <mergeCell ref="L6:M6"/>
    <mergeCell ref="N6:O6"/>
    <mergeCell ref="P6:Q6"/>
    <mergeCell ref="L7:M7"/>
    <mergeCell ref="N7:O7"/>
    <mergeCell ref="P7:Q7"/>
    <mergeCell ref="N8:O8"/>
    <mergeCell ref="P8:Q8"/>
    <mergeCell ref="L8:M8"/>
    <mergeCell ref="A72:I75"/>
    <mergeCell ref="J72:S72"/>
    <mergeCell ref="J73:S73"/>
    <mergeCell ref="J74:S74"/>
    <mergeCell ref="J75:S75"/>
    <mergeCell ref="B8:C8"/>
    <mergeCell ref="D8:E8"/>
    <mergeCell ref="F8:G8"/>
    <mergeCell ref="H8:I8"/>
    <mergeCell ref="J8:K8"/>
    <mergeCell ref="A76:I77"/>
    <mergeCell ref="J76:S76"/>
    <mergeCell ref="J77:S77"/>
    <mergeCell ref="A78:I78"/>
    <mergeCell ref="J78:S80"/>
    <mergeCell ref="A79:I79"/>
    <mergeCell ref="A80:I80"/>
    <mergeCell ref="A81:I81"/>
    <mergeCell ref="J81:S83"/>
    <mergeCell ref="A82:I82"/>
    <mergeCell ref="A83:I83"/>
    <mergeCell ref="A84:I85"/>
    <mergeCell ref="J84:S84"/>
    <mergeCell ref="J85:S85"/>
    <mergeCell ref="A86:I86"/>
    <mergeCell ref="J86:S86"/>
    <mergeCell ref="A87:I87"/>
    <mergeCell ref="J87:S88"/>
    <mergeCell ref="A88:I88"/>
  </mergeCells>
  <hyperlinks>
    <hyperlink ref="J84" r:id="rId1" location="consumption" display="http://www.eia.gov/totalenergy/data/monthly/ - consumption" xr:uid="{00000000-0004-0000-1400-000000000000}"/>
  </hyperlink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A89"/>
  <sheetViews>
    <sheetView showGridLines="0" workbookViewId="0">
      <selection activeCell="Z9" sqref="Z9"/>
    </sheetView>
  </sheetViews>
  <sheetFormatPr defaultColWidth="9.140625" defaultRowHeight="12.75" x14ac:dyDescent="0.2"/>
  <cols>
    <col min="1" max="1" width="5.42578125" style="350" customWidth="1"/>
    <col min="2" max="2" width="7.42578125" style="350" customWidth="1"/>
    <col min="3" max="3" width="2.28515625" style="350" customWidth="1"/>
    <col min="4" max="4" width="6.7109375" style="350" customWidth="1"/>
    <col min="5" max="5" width="2.28515625" style="350" customWidth="1"/>
    <col min="6" max="6" width="7" style="350" customWidth="1"/>
    <col min="7" max="7" width="2.42578125" style="350" customWidth="1"/>
    <col min="8" max="8" width="7.42578125" style="350" customWidth="1"/>
    <col min="9" max="9" width="2.28515625" style="350" customWidth="1"/>
    <col min="10" max="10" width="6.7109375" style="350" customWidth="1"/>
    <col min="11" max="11" width="2.28515625" style="350" customWidth="1"/>
    <col min="12" max="12" width="8.42578125" style="350" customWidth="1"/>
    <col min="13" max="13" width="2.7109375" style="350" customWidth="1"/>
    <col min="14" max="14" width="11" style="350" customWidth="1"/>
    <col min="15" max="15" width="4.42578125" style="350" customWidth="1"/>
    <col min="16" max="16" width="8.28515625" style="350" customWidth="1"/>
    <col min="17" max="17" width="4.140625" style="350" customWidth="1"/>
    <col min="18" max="18" width="9.140625" style="350" customWidth="1"/>
    <col min="19" max="19" width="3.140625" style="350" customWidth="1"/>
    <col min="20" max="20" width="9.28515625" style="350" customWidth="1"/>
    <col min="21" max="21" width="3.42578125" style="350" customWidth="1"/>
    <col min="22" max="22" width="10.140625" style="350" customWidth="1"/>
    <col min="23" max="23" width="3.140625" style="350" customWidth="1"/>
    <col min="24" max="24" width="8.85546875" style="350" customWidth="1"/>
    <col min="25" max="25" width="3.42578125" style="350" customWidth="1"/>
    <col min="26" max="26" width="11.140625" style="350" customWidth="1"/>
    <col min="27" max="27" width="3.140625" style="350" customWidth="1"/>
    <col min="28" max="16384" width="9.140625" style="350"/>
  </cols>
  <sheetData>
    <row r="1" spans="1:27" ht="15.75" customHeight="1" x14ac:dyDescent="0.25">
      <c r="A1" s="746" t="s">
        <v>1057</v>
      </c>
      <c r="B1" s="747"/>
      <c r="C1" s="747"/>
      <c r="D1" s="747"/>
      <c r="E1" s="747"/>
      <c r="F1" s="747"/>
      <c r="G1" s="747"/>
      <c r="H1" s="747"/>
      <c r="I1" s="747"/>
      <c r="J1" s="747"/>
      <c r="K1" s="747"/>
      <c r="L1" s="747"/>
      <c r="M1" s="747"/>
      <c r="N1" s="747"/>
      <c r="O1" s="747"/>
      <c r="P1" s="747"/>
      <c r="Q1" s="747"/>
      <c r="R1" s="747"/>
      <c r="S1" s="747"/>
      <c r="T1" s="747"/>
      <c r="U1" s="747"/>
      <c r="V1" s="747"/>
      <c r="W1" s="747"/>
      <c r="X1" s="747"/>
      <c r="Y1" s="747"/>
      <c r="Z1" s="747"/>
      <c r="AA1" s="748"/>
    </row>
    <row r="2" spans="1:27" ht="12.75" customHeight="1" x14ac:dyDescent="0.2">
      <c r="A2" s="749" t="s">
        <v>89</v>
      </c>
      <c r="B2" s="750"/>
      <c r="C2" s="750"/>
      <c r="D2" s="750"/>
      <c r="E2" s="750"/>
      <c r="F2" s="750"/>
      <c r="G2" s="750"/>
      <c r="H2" s="750"/>
      <c r="I2" s="750"/>
      <c r="J2" s="750"/>
      <c r="K2" s="750"/>
      <c r="L2" s="750"/>
      <c r="M2" s="750"/>
      <c r="N2" s="750"/>
      <c r="O2" s="750"/>
      <c r="P2" s="750"/>
      <c r="Q2" s="750"/>
      <c r="R2" s="750"/>
      <c r="S2" s="750"/>
      <c r="T2" s="750"/>
      <c r="U2" s="750"/>
      <c r="V2" s="750"/>
      <c r="W2" s="750"/>
      <c r="X2" s="750"/>
      <c r="Y2" s="750"/>
      <c r="Z2" s="750"/>
      <c r="AA2" s="751"/>
    </row>
    <row r="3" spans="1:27" x14ac:dyDescent="0.2">
      <c r="A3" s="752" t="s">
        <v>284</v>
      </c>
      <c r="B3" s="737" t="s">
        <v>1002</v>
      </c>
      <c r="C3" s="767"/>
      <c r="D3" s="767"/>
      <c r="E3" s="767"/>
      <c r="F3" s="767"/>
      <c r="G3" s="767"/>
      <c r="H3" s="767"/>
      <c r="I3" s="767"/>
      <c r="J3" s="767"/>
      <c r="K3" s="767"/>
      <c r="L3" s="767"/>
      <c r="M3" s="767"/>
      <c r="N3" s="767"/>
      <c r="O3" s="767"/>
      <c r="P3" s="767"/>
      <c r="Q3" s="767"/>
      <c r="R3" s="767"/>
      <c r="S3" s="767"/>
      <c r="T3" s="767"/>
      <c r="U3" s="767"/>
      <c r="V3" s="767"/>
      <c r="W3" s="767"/>
      <c r="X3" s="767"/>
      <c r="Y3" s="767"/>
      <c r="Z3" s="767"/>
      <c r="AA3" s="738"/>
    </row>
    <row r="4" spans="1:27" x14ac:dyDescent="0.2">
      <c r="A4" s="753"/>
      <c r="B4" s="755" t="s">
        <v>64</v>
      </c>
      <c r="C4" s="756"/>
      <c r="D4" s="756"/>
      <c r="E4" s="756"/>
      <c r="F4" s="756"/>
      <c r="G4" s="756"/>
      <c r="H4" s="756"/>
      <c r="I4" s="757"/>
      <c r="J4" s="760"/>
      <c r="K4" s="761"/>
      <c r="L4" s="755" t="s">
        <v>1003</v>
      </c>
      <c r="M4" s="756"/>
      <c r="N4" s="756"/>
      <c r="O4" s="756"/>
      <c r="P4" s="756"/>
      <c r="Q4" s="756"/>
      <c r="R4" s="756"/>
      <c r="S4" s="756"/>
      <c r="T4" s="756"/>
      <c r="U4" s="756"/>
      <c r="V4" s="756"/>
      <c r="W4" s="757"/>
      <c r="X4" s="760"/>
      <c r="Y4" s="761"/>
      <c r="Z4" s="760"/>
      <c r="AA4" s="761"/>
    </row>
    <row r="5" spans="1:27" x14ac:dyDescent="0.2">
      <c r="A5" s="753"/>
      <c r="B5" s="742"/>
      <c r="C5" s="758"/>
      <c r="D5" s="758"/>
      <c r="E5" s="758"/>
      <c r="F5" s="758"/>
      <c r="G5" s="758"/>
      <c r="H5" s="758"/>
      <c r="I5" s="743"/>
      <c r="J5" s="742" t="s">
        <v>500</v>
      </c>
      <c r="K5" s="743"/>
      <c r="L5" s="742"/>
      <c r="M5" s="758"/>
      <c r="N5" s="758"/>
      <c r="O5" s="758"/>
      <c r="P5" s="758"/>
      <c r="Q5" s="758"/>
      <c r="R5" s="758"/>
      <c r="S5" s="758"/>
      <c r="T5" s="758"/>
      <c r="U5" s="758"/>
      <c r="V5" s="758"/>
      <c r="W5" s="743"/>
      <c r="X5" s="742" t="s">
        <v>199</v>
      </c>
      <c r="Y5" s="743"/>
      <c r="Z5" s="762"/>
      <c r="AA5" s="763"/>
    </row>
    <row r="6" spans="1:27" x14ac:dyDescent="0.2">
      <c r="A6" s="753"/>
      <c r="B6" s="744"/>
      <c r="C6" s="759"/>
      <c r="D6" s="759"/>
      <c r="E6" s="759"/>
      <c r="F6" s="759"/>
      <c r="G6" s="759"/>
      <c r="H6" s="759"/>
      <c r="I6" s="745"/>
      <c r="J6" s="742" t="s">
        <v>474</v>
      </c>
      <c r="K6" s="743"/>
      <c r="L6" s="744"/>
      <c r="M6" s="759"/>
      <c r="N6" s="759"/>
      <c r="O6" s="759"/>
      <c r="P6" s="759"/>
      <c r="Q6" s="759"/>
      <c r="R6" s="759"/>
      <c r="S6" s="759"/>
      <c r="T6" s="759"/>
      <c r="U6" s="759"/>
      <c r="V6" s="759"/>
      <c r="W6" s="745"/>
      <c r="X6" s="742" t="s">
        <v>551</v>
      </c>
      <c r="Y6" s="743"/>
      <c r="Z6" s="742" t="s">
        <v>107</v>
      </c>
      <c r="AA6" s="743"/>
    </row>
    <row r="7" spans="1:27" x14ac:dyDescent="0.2">
      <c r="A7" s="753"/>
      <c r="B7" s="755" t="s">
        <v>495</v>
      </c>
      <c r="C7" s="757"/>
      <c r="D7" s="755" t="s">
        <v>515</v>
      </c>
      <c r="E7" s="757"/>
      <c r="F7" s="755" t="s">
        <v>1058</v>
      </c>
      <c r="G7" s="757"/>
      <c r="H7" s="755" t="s">
        <v>107</v>
      </c>
      <c r="I7" s="757"/>
      <c r="J7" s="742" t="s">
        <v>1059</v>
      </c>
      <c r="K7" s="743"/>
      <c r="L7" s="755" t="s">
        <v>501</v>
      </c>
      <c r="M7" s="757"/>
      <c r="N7" s="755" t="s">
        <v>1008</v>
      </c>
      <c r="O7" s="757"/>
      <c r="P7" s="755" t="s">
        <v>1009</v>
      </c>
      <c r="Q7" s="757"/>
      <c r="R7" s="755" t="s">
        <v>1032</v>
      </c>
      <c r="S7" s="757"/>
      <c r="T7" s="755" t="s">
        <v>1011</v>
      </c>
      <c r="U7" s="757"/>
      <c r="V7" s="755" t="s">
        <v>107</v>
      </c>
      <c r="W7" s="757"/>
      <c r="X7" s="742" t="s">
        <v>1060</v>
      </c>
      <c r="Y7" s="743"/>
      <c r="Z7" s="742" t="s">
        <v>116</v>
      </c>
      <c r="AA7" s="743"/>
    </row>
    <row r="8" spans="1:27" x14ac:dyDescent="0.2">
      <c r="A8" s="754"/>
      <c r="B8" s="744"/>
      <c r="C8" s="745"/>
      <c r="D8" s="744" t="s">
        <v>1033</v>
      </c>
      <c r="E8" s="745"/>
      <c r="F8" s="744"/>
      <c r="G8" s="745"/>
      <c r="H8" s="744"/>
      <c r="I8" s="745"/>
      <c r="J8" s="744"/>
      <c r="K8" s="745"/>
      <c r="L8" s="744" t="s">
        <v>1012</v>
      </c>
      <c r="M8" s="745"/>
      <c r="N8" s="744"/>
      <c r="O8" s="745"/>
      <c r="P8" s="744"/>
      <c r="Q8" s="745"/>
      <c r="R8" s="744"/>
      <c r="S8" s="745"/>
      <c r="T8" s="744"/>
      <c r="U8" s="745"/>
      <c r="V8" s="744"/>
      <c r="W8" s="745"/>
      <c r="X8" s="744"/>
      <c r="Y8" s="745"/>
      <c r="Z8" s="744"/>
      <c r="AA8" s="745"/>
    </row>
    <row r="9" spans="1:27" x14ac:dyDescent="0.2">
      <c r="A9" s="351">
        <v>1949</v>
      </c>
      <c r="B9" s="352">
        <v>1995055</v>
      </c>
      <c r="C9" s="353"/>
      <c r="D9" s="352">
        <v>569375</v>
      </c>
      <c r="E9" s="353"/>
      <c r="F9" s="352">
        <v>414632</v>
      </c>
      <c r="G9" s="353"/>
      <c r="H9" s="352">
        <v>2979062</v>
      </c>
      <c r="I9" s="353"/>
      <c r="J9" s="354">
        <v>0</v>
      </c>
      <c r="K9" s="353"/>
      <c r="L9" s="352">
        <v>1349185</v>
      </c>
      <c r="M9" s="353"/>
      <c r="N9" s="354" t="s">
        <v>207</v>
      </c>
      <c r="O9" s="353"/>
      <c r="P9" s="354" t="s">
        <v>207</v>
      </c>
      <c r="Q9" s="353"/>
      <c r="R9" s="354" t="s">
        <v>207</v>
      </c>
      <c r="S9" s="353"/>
      <c r="T9" s="352">
        <v>5803</v>
      </c>
      <c r="U9" s="353"/>
      <c r="V9" s="352">
        <v>1354988</v>
      </c>
      <c r="W9" s="353"/>
      <c r="X9" s="352">
        <v>5420</v>
      </c>
      <c r="Y9" s="353"/>
      <c r="Z9" s="352">
        <v>4339470</v>
      </c>
      <c r="AA9" s="353"/>
    </row>
    <row r="10" spans="1:27" x14ac:dyDescent="0.2">
      <c r="A10" s="351">
        <v>1950</v>
      </c>
      <c r="B10" s="352">
        <v>2199111</v>
      </c>
      <c r="C10" s="353"/>
      <c r="D10" s="352">
        <v>650931</v>
      </c>
      <c r="E10" s="353"/>
      <c r="F10" s="352">
        <v>471666</v>
      </c>
      <c r="G10" s="353"/>
      <c r="H10" s="352">
        <v>3321708</v>
      </c>
      <c r="I10" s="353"/>
      <c r="J10" s="354">
        <v>0</v>
      </c>
      <c r="K10" s="353"/>
      <c r="L10" s="352">
        <v>1346015</v>
      </c>
      <c r="M10" s="353"/>
      <c r="N10" s="354" t="s">
        <v>207</v>
      </c>
      <c r="O10" s="353"/>
      <c r="P10" s="354" t="s">
        <v>207</v>
      </c>
      <c r="Q10" s="353"/>
      <c r="R10" s="354" t="s">
        <v>207</v>
      </c>
      <c r="S10" s="353"/>
      <c r="T10" s="352">
        <v>5466</v>
      </c>
      <c r="U10" s="353"/>
      <c r="V10" s="352">
        <v>1351481</v>
      </c>
      <c r="W10" s="353"/>
      <c r="X10" s="352">
        <v>6094</v>
      </c>
      <c r="Y10" s="353"/>
      <c r="Z10" s="352">
        <v>4679283</v>
      </c>
      <c r="AA10" s="353"/>
    </row>
    <row r="11" spans="1:27" x14ac:dyDescent="0.2">
      <c r="A11" s="355">
        <v>1951</v>
      </c>
      <c r="B11" s="356">
        <v>2506808</v>
      </c>
      <c r="C11" s="357"/>
      <c r="D11" s="356">
        <v>790635</v>
      </c>
      <c r="E11" s="357"/>
      <c r="F11" s="356">
        <v>399898</v>
      </c>
      <c r="G11" s="357"/>
      <c r="H11" s="356">
        <v>3697340</v>
      </c>
      <c r="I11" s="357"/>
      <c r="J11" s="358">
        <v>0</v>
      </c>
      <c r="K11" s="357"/>
      <c r="L11" s="356">
        <v>1360698</v>
      </c>
      <c r="M11" s="357"/>
      <c r="N11" s="358" t="s">
        <v>207</v>
      </c>
      <c r="O11" s="357"/>
      <c r="P11" s="358" t="s">
        <v>207</v>
      </c>
      <c r="Q11" s="357"/>
      <c r="R11" s="358" t="s">
        <v>207</v>
      </c>
      <c r="S11" s="357"/>
      <c r="T11" s="356">
        <v>5331</v>
      </c>
      <c r="U11" s="357"/>
      <c r="V11" s="356">
        <v>1366029</v>
      </c>
      <c r="W11" s="357"/>
      <c r="X11" s="356">
        <v>7461</v>
      </c>
      <c r="Y11" s="357"/>
      <c r="Z11" s="356">
        <v>5070830</v>
      </c>
      <c r="AA11" s="357"/>
    </row>
    <row r="12" spans="1:27" x14ac:dyDescent="0.2">
      <c r="A12" s="351">
        <v>1952</v>
      </c>
      <c r="B12" s="352">
        <v>2557397</v>
      </c>
      <c r="C12" s="353"/>
      <c r="D12" s="352">
        <v>941971</v>
      </c>
      <c r="E12" s="353"/>
      <c r="F12" s="352">
        <v>420367</v>
      </c>
      <c r="G12" s="353"/>
      <c r="H12" s="352">
        <v>3919734</v>
      </c>
      <c r="I12" s="353"/>
      <c r="J12" s="354">
        <v>0</v>
      </c>
      <c r="K12" s="353"/>
      <c r="L12" s="352">
        <v>1404274</v>
      </c>
      <c r="M12" s="353"/>
      <c r="N12" s="354" t="s">
        <v>207</v>
      </c>
      <c r="O12" s="353"/>
      <c r="P12" s="354" t="s">
        <v>207</v>
      </c>
      <c r="Q12" s="353"/>
      <c r="R12" s="354" t="s">
        <v>207</v>
      </c>
      <c r="S12" s="353"/>
      <c r="T12" s="352">
        <v>6435</v>
      </c>
      <c r="U12" s="353"/>
      <c r="V12" s="352">
        <v>1410709</v>
      </c>
      <c r="W12" s="353"/>
      <c r="X12" s="352">
        <v>7740</v>
      </c>
      <c r="Y12" s="353"/>
      <c r="Z12" s="352">
        <v>5338183</v>
      </c>
      <c r="AA12" s="353"/>
    </row>
    <row r="13" spans="1:27" x14ac:dyDescent="0.2">
      <c r="A13" s="351">
        <v>1953</v>
      </c>
      <c r="B13" s="352">
        <v>2777361</v>
      </c>
      <c r="C13" s="353"/>
      <c r="D13" s="352">
        <v>1070472</v>
      </c>
      <c r="E13" s="353"/>
      <c r="F13" s="352">
        <v>514299</v>
      </c>
      <c r="G13" s="353"/>
      <c r="H13" s="352">
        <v>4362131</v>
      </c>
      <c r="I13" s="353"/>
      <c r="J13" s="354">
        <v>0</v>
      </c>
      <c r="K13" s="353"/>
      <c r="L13" s="352">
        <v>1356353</v>
      </c>
      <c r="M13" s="353"/>
      <c r="N13" s="354" t="s">
        <v>207</v>
      </c>
      <c r="O13" s="353"/>
      <c r="P13" s="354" t="s">
        <v>207</v>
      </c>
      <c r="Q13" s="353"/>
      <c r="R13" s="354" t="s">
        <v>207</v>
      </c>
      <c r="S13" s="353"/>
      <c r="T13" s="352">
        <v>5019</v>
      </c>
      <c r="U13" s="353"/>
      <c r="V13" s="352">
        <v>1361372</v>
      </c>
      <c r="W13" s="353"/>
      <c r="X13" s="352">
        <v>6852</v>
      </c>
      <c r="Y13" s="353"/>
      <c r="Z13" s="352">
        <v>5730355</v>
      </c>
      <c r="AA13" s="353"/>
    </row>
    <row r="14" spans="1:27" x14ac:dyDescent="0.2">
      <c r="A14" s="355">
        <v>1954</v>
      </c>
      <c r="B14" s="356">
        <v>2840759</v>
      </c>
      <c r="C14" s="357"/>
      <c r="D14" s="356">
        <v>1206291</v>
      </c>
      <c r="E14" s="357"/>
      <c r="F14" s="356">
        <v>417409</v>
      </c>
      <c r="G14" s="357"/>
      <c r="H14" s="356">
        <v>4464458</v>
      </c>
      <c r="I14" s="357"/>
      <c r="J14" s="358">
        <v>0</v>
      </c>
      <c r="K14" s="357"/>
      <c r="L14" s="356">
        <v>1304094</v>
      </c>
      <c r="M14" s="357"/>
      <c r="N14" s="358" t="s">
        <v>207</v>
      </c>
      <c r="O14" s="357"/>
      <c r="P14" s="358" t="s">
        <v>207</v>
      </c>
      <c r="Q14" s="357"/>
      <c r="R14" s="358" t="s">
        <v>207</v>
      </c>
      <c r="S14" s="357"/>
      <c r="T14" s="356">
        <v>3209</v>
      </c>
      <c r="U14" s="357"/>
      <c r="V14" s="356">
        <v>1307303</v>
      </c>
      <c r="W14" s="357"/>
      <c r="X14" s="356">
        <v>7983</v>
      </c>
      <c r="Y14" s="357"/>
      <c r="Z14" s="356">
        <v>5779745</v>
      </c>
      <c r="AA14" s="357"/>
    </row>
    <row r="15" spans="1:27" x14ac:dyDescent="0.2">
      <c r="A15" s="351">
        <v>1955</v>
      </c>
      <c r="B15" s="352">
        <v>3458271</v>
      </c>
      <c r="C15" s="353"/>
      <c r="D15" s="352">
        <v>1193644</v>
      </c>
      <c r="E15" s="353"/>
      <c r="F15" s="352">
        <v>470747</v>
      </c>
      <c r="G15" s="353"/>
      <c r="H15" s="352">
        <v>5122663</v>
      </c>
      <c r="I15" s="353"/>
      <c r="J15" s="354">
        <v>0</v>
      </c>
      <c r="K15" s="353"/>
      <c r="L15" s="352">
        <v>1321695</v>
      </c>
      <c r="M15" s="353"/>
      <c r="N15" s="354" t="s">
        <v>207</v>
      </c>
      <c r="O15" s="353"/>
      <c r="P15" s="354" t="s">
        <v>207</v>
      </c>
      <c r="Q15" s="353"/>
      <c r="R15" s="354" t="s">
        <v>207</v>
      </c>
      <c r="S15" s="353"/>
      <c r="T15" s="352">
        <v>3234</v>
      </c>
      <c r="U15" s="353"/>
      <c r="V15" s="352">
        <v>1324929</v>
      </c>
      <c r="W15" s="353"/>
      <c r="X15" s="352">
        <v>13879</v>
      </c>
      <c r="Y15" s="353"/>
      <c r="Z15" s="352">
        <v>6461471</v>
      </c>
      <c r="AA15" s="353"/>
    </row>
    <row r="16" spans="1:27" x14ac:dyDescent="0.2">
      <c r="A16" s="351">
        <v>1956</v>
      </c>
      <c r="B16" s="352">
        <v>3789674</v>
      </c>
      <c r="C16" s="353"/>
      <c r="D16" s="352">
        <v>1282687</v>
      </c>
      <c r="E16" s="353"/>
      <c r="F16" s="352">
        <v>454719</v>
      </c>
      <c r="G16" s="353"/>
      <c r="H16" s="352">
        <v>5527079</v>
      </c>
      <c r="I16" s="353"/>
      <c r="J16" s="354">
        <v>0</v>
      </c>
      <c r="K16" s="353"/>
      <c r="L16" s="352">
        <v>1397960</v>
      </c>
      <c r="M16" s="353"/>
      <c r="N16" s="354" t="s">
        <v>207</v>
      </c>
      <c r="O16" s="353"/>
      <c r="P16" s="354" t="s">
        <v>207</v>
      </c>
      <c r="Q16" s="353"/>
      <c r="R16" s="354" t="s">
        <v>207</v>
      </c>
      <c r="S16" s="353"/>
      <c r="T16" s="352">
        <v>1738</v>
      </c>
      <c r="U16" s="353"/>
      <c r="V16" s="352">
        <v>1399698</v>
      </c>
      <c r="W16" s="353"/>
      <c r="X16" s="352">
        <v>15519</v>
      </c>
      <c r="Y16" s="353"/>
      <c r="Z16" s="352">
        <v>6942296</v>
      </c>
      <c r="AA16" s="353"/>
    </row>
    <row r="17" spans="1:27" x14ac:dyDescent="0.2">
      <c r="A17" s="355">
        <v>1957</v>
      </c>
      <c r="B17" s="356">
        <v>3855246</v>
      </c>
      <c r="C17" s="357"/>
      <c r="D17" s="356">
        <v>1382906</v>
      </c>
      <c r="E17" s="357"/>
      <c r="F17" s="356">
        <v>498383</v>
      </c>
      <c r="G17" s="357"/>
      <c r="H17" s="356">
        <v>5736534</v>
      </c>
      <c r="I17" s="357"/>
      <c r="J17" s="358">
        <v>112</v>
      </c>
      <c r="K17" s="357"/>
      <c r="L17" s="356">
        <v>1480092</v>
      </c>
      <c r="M17" s="357"/>
      <c r="N17" s="358" t="s">
        <v>207</v>
      </c>
      <c r="O17" s="357"/>
      <c r="P17" s="358" t="s">
        <v>207</v>
      </c>
      <c r="Q17" s="357"/>
      <c r="R17" s="358" t="s">
        <v>207</v>
      </c>
      <c r="S17" s="357"/>
      <c r="T17" s="356">
        <v>2008</v>
      </c>
      <c r="U17" s="357"/>
      <c r="V17" s="356">
        <v>1482100</v>
      </c>
      <c r="W17" s="357"/>
      <c r="X17" s="356">
        <v>12288</v>
      </c>
      <c r="Y17" s="357"/>
      <c r="Z17" s="356">
        <v>7231035</v>
      </c>
      <c r="AA17" s="357"/>
    </row>
    <row r="18" spans="1:27" x14ac:dyDescent="0.2">
      <c r="A18" s="351">
        <v>1958</v>
      </c>
      <c r="B18" s="352">
        <v>3721340</v>
      </c>
      <c r="C18" s="353"/>
      <c r="D18" s="352">
        <v>1420903</v>
      </c>
      <c r="E18" s="353"/>
      <c r="F18" s="352">
        <v>485713</v>
      </c>
      <c r="G18" s="353"/>
      <c r="H18" s="352">
        <v>5627956</v>
      </c>
      <c r="I18" s="353"/>
      <c r="J18" s="352">
        <v>1915</v>
      </c>
      <c r="K18" s="353"/>
      <c r="L18" s="352">
        <v>1554805</v>
      </c>
      <c r="M18" s="353"/>
      <c r="N18" s="354" t="s">
        <v>207</v>
      </c>
      <c r="O18" s="353"/>
      <c r="P18" s="354" t="s">
        <v>207</v>
      </c>
      <c r="Q18" s="353"/>
      <c r="R18" s="354" t="s">
        <v>207</v>
      </c>
      <c r="S18" s="353"/>
      <c r="T18" s="352">
        <v>1940</v>
      </c>
      <c r="U18" s="353"/>
      <c r="V18" s="352">
        <v>1556745</v>
      </c>
      <c r="W18" s="353"/>
      <c r="X18" s="352">
        <v>11320</v>
      </c>
      <c r="Y18" s="353"/>
      <c r="Z18" s="352">
        <v>7197936</v>
      </c>
      <c r="AA18" s="353"/>
    </row>
    <row r="19" spans="1:27" x14ac:dyDescent="0.2">
      <c r="A19" s="351">
        <v>1959</v>
      </c>
      <c r="B19" s="352">
        <v>4029357</v>
      </c>
      <c r="C19" s="353"/>
      <c r="D19" s="352">
        <v>1685507</v>
      </c>
      <c r="E19" s="353"/>
      <c r="F19" s="352">
        <v>551978</v>
      </c>
      <c r="G19" s="353"/>
      <c r="H19" s="352">
        <v>6266842</v>
      </c>
      <c r="I19" s="353"/>
      <c r="J19" s="352">
        <v>2187</v>
      </c>
      <c r="K19" s="353"/>
      <c r="L19" s="352">
        <v>1511462</v>
      </c>
      <c r="M19" s="353"/>
      <c r="N19" s="354" t="s">
        <v>207</v>
      </c>
      <c r="O19" s="353"/>
      <c r="P19" s="354" t="s">
        <v>207</v>
      </c>
      <c r="Q19" s="353"/>
      <c r="R19" s="354" t="s">
        <v>207</v>
      </c>
      <c r="S19" s="353"/>
      <c r="T19" s="352">
        <v>1677</v>
      </c>
      <c r="U19" s="353"/>
      <c r="V19" s="352">
        <v>1513139</v>
      </c>
      <c r="W19" s="353"/>
      <c r="X19" s="352">
        <v>12127</v>
      </c>
      <c r="Y19" s="353"/>
      <c r="Z19" s="352">
        <v>7794295</v>
      </c>
      <c r="AA19" s="353"/>
    </row>
    <row r="20" spans="1:27" x14ac:dyDescent="0.2">
      <c r="A20" s="355">
        <v>1960</v>
      </c>
      <c r="B20" s="356">
        <v>4227551</v>
      </c>
      <c r="C20" s="357"/>
      <c r="D20" s="356">
        <v>1785129</v>
      </c>
      <c r="E20" s="357"/>
      <c r="F20" s="356">
        <v>552715</v>
      </c>
      <c r="G20" s="357"/>
      <c r="H20" s="356">
        <v>6565395</v>
      </c>
      <c r="I20" s="357"/>
      <c r="J20" s="356">
        <v>6026</v>
      </c>
      <c r="K20" s="357"/>
      <c r="L20" s="356">
        <v>1569167</v>
      </c>
      <c r="M20" s="357"/>
      <c r="N20" s="358">
        <v>359</v>
      </c>
      <c r="O20" s="357"/>
      <c r="P20" s="358" t="s">
        <v>207</v>
      </c>
      <c r="Q20" s="357"/>
      <c r="R20" s="358" t="s">
        <v>207</v>
      </c>
      <c r="S20" s="357"/>
      <c r="T20" s="356">
        <v>1508</v>
      </c>
      <c r="U20" s="357"/>
      <c r="V20" s="356">
        <v>1571034</v>
      </c>
      <c r="W20" s="357"/>
      <c r="X20" s="356">
        <v>15474</v>
      </c>
      <c r="Y20" s="357"/>
      <c r="Z20" s="356">
        <v>8157929</v>
      </c>
      <c r="AA20" s="357"/>
    </row>
    <row r="21" spans="1:27" x14ac:dyDescent="0.2">
      <c r="A21" s="351">
        <v>1961</v>
      </c>
      <c r="B21" s="352">
        <v>4354953</v>
      </c>
      <c r="C21" s="353"/>
      <c r="D21" s="352">
        <v>1888996</v>
      </c>
      <c r="E21" s="353"/>
      <c r="F21" s="352">
        <v>557278</v>
      </c>
      <c r="G21" s="353"/>
      <c r="H21" s="352">
        <v>6801227</v>
      </c>
      <c r="I21" s="353"/>
      <c r="J21" s="352">
        <v>19678</v>
      </c>
      <c r="K21" s="353"/>
      <c r="L21" s="352">
        <v>1620627</v>
      </c>
      <c r="M21" s="353"/>
      <c r="N21" s="352">
        <v>1001</v>
      </c>
      <c r="O21" s="353"/>
      <c r="P21" s="354" t="s">
        <v>207</v>
      </c>
      <c r="Q21" s="353"/>
      <c r="R21" s="354" t="s">
        <v>207</v>
      </c>
      <c r="S21" s="353"/>
      <c r="T21" s="352">
        <v>1339</v>
      </c>
      <c r="U21" s="353"/>
      <c r="V21" s="352">
        <v>1622967</v>
      </c>
      <c r="W21" s="353"/>
      <c r="X21" s="352">
        <v>7689</v>
      </c>
      <c r="Y21" s="353"/>
      <c r="Z21" s="352">
        <v>8451561</v>
      </c>
      <c r="AA21" s="353"/>
    </row>
    <row r="22" spans="1:27" x14ac:dyDescent="0.2">
      <c r="A22" s="351">
        <v>1962</v>
      </c>
      <c r="B22" s="352">
        <v>4622376</v>
      </c>
      <c r="C22" s="353"/>
      <c r="D22" s="352">
        <v>2034783</v>
      </c>
      <c r="E22" s="353"/>
      <c r="F22" s="352">
        <v>559585</v>
      </c>
      <c r="G22" s="353"/>
      <c r="H22" s="352">
        <v>7216744</v>
      </c>
      <c r="I22" s="353"/>
      <c r="J22" s="352">
        <v>26394</v>
      </c>
      <c r="K22" s="353"/>
      <c r="L22" s="352">
        <v>1780151</v>
      </c>
      <c r="M22" s="353"/>
      <c r="N22" s="352">
        <v>1061</v>
      </c>
      <c r="O22" s="353"/>
      <c r="P22" s="354" t="s">
        <v>207</v>
      </c>
      <c r="Q22" s="353"/>
      <c r="R22" s="354" t="s">
        <v>207</v>
      </c>
      <c r="S22" s="353"/>
      <c r="T22" s="352">
        <v>1349</v>
      </c>
      <c r="U22" s="353"/>
      <c r="V22" s="352">
        <v>1782561</v>
      </c>
      <c r="W22" s="353"/>
      <c r="X22" s="352">
        <v>1829</v>
      </c>
      <c r="Y22" s="353"/>
      <c r="Z22" s="352">
        <v>9027528</v>
      </c>
      <c r="AA22" s="353"/>
    </row>
    <row r="23" spans="1:27" x14ac:dyDescent="0.2">
      <c r="A23" s="355">
        <v>1963</v>
      </c>
      <c r="B23" s="356">
        <v>5050213</v>
      </c>
      <c r="C23" s="357"/>
      <c r="D23" s="356">
        <v>2210952</v>
      </c>
      <c r="E23" s="357"/>
      <c r="F23" s="356">
        <v>584707</v>
      </c>
      <c r="G23" s="357"/>
      <c r="H23" s="356">
        <v>7845871</v>
      </c>
      <c r="I23" s="357"/>
      <c r="J23" s="356">
        <v>38147</v>
      </c>
      <c r="K23" s="357"/>
      <c r="L23" s="356">
        <v>1737441</v>
      </c>
      <c r="M23" s="357"/>
      <c r="N23" s="356">
        <v>1760</v>
      </c>
      <c r="O23" s="357"/>
      <c r="P23" s="358" t="s">
        <v>207</v>
      </c>
      <c r="Q23" s="357"/>
      <c r="R23" s="358" t="s">
        <v>207</v>
      </c>
      <c r="S23" s="357"/>
      <c r="T23" s="356">
        <v>1341</v>
      </c>
      <c r="U23" s="357"/>
      <c r="V23" s="356">
        <v>1740542</v>
      </c>
      <c r="W23" s="357"/>
      <c r="X23" s="358">
        <v>334</v>
      </c>
      <c r="Y23" s="357"/>
      <c r="Z23" s="356">
        <v>9624895</v>
      </c>
      <c r="AA23" s="357"/>
    </row>
    <row r="24" spans="1:27" x14ac:dyDescent="0.2">
      <c r="A24" s="351">
        <v>1964</v>
      </c>
      <c r="B24" s="352">
        <v>5379553</v>
      </c>
      <c r="C24" s="353"/>
      <c r="D24" s="352">
        <v>2397228</v>
      </c>
      <c r="E24" s="353"/>
      <c r="F24" s="352">
        <v>633882</v>
      </c>
      <c r="G24" s="353"/>
      <c r="H24" s="352">
        <v>8410663</v>
      </c>
      <c r="I24" s="353"/>
      <c r="J24" s="352">
        <v>39819</v>
      </c>
      <c r="K24" s="353"/>
      <c r="L24" s="352">
        <v>1852542</v>
      </c>
      <c r="M24" s="353"/>
      <c r="N24" s="352">
        <v>2132</v>
      </c>
      <c r="O24" s="353"/>
      <c r="P24" s="354" t="s">
        <v>207</v>
      </c>
      <c r="Q24" s="353"/>
      <c r="R24" s="354" t="s">
        <v>207</v>
      </c>
      <c r="S24" s="353"/>
      <c r="T24" s="352">
        <v>1549</v>
      </c>
      <c r="U24" s="353"/>
      <c r="V24" s="352">
        <v>1856223</v>
      </c>
      <c r="W24" s="353"/>
      <c r="X24" s="352">
        <v>6671</v>
      </c>
      <c r="Y24" s="353"/>
      <c r="Z24" s="352">
        <v>10313377</v>
      </c>
      <c r="AA24" s="353"/>
    </row>
    <row r="25" spans="1:27" x14ac:dyDescent="0.2">
      <c r="A25" s="351">
        <v>1965</v>
      </c>
      <c r="B25" s="352">
        <v>5821061</v>
      </c>
      <c r="C25" s="353"/>
      <c r="D25" s="352">
        <v>2395376</v>
      </c>
      <c r="E25" s="353"/>
      <c r="F25" s="352">
        <v>722002</v>
      </c>
      <c r="G25" s="353"/>
      <c r="H25" s="352">
        <v>8938439</v>
      </c>
      <c r="I25" s="353"/>
      <c r="J25" s="352">
        <v>43164</v>
      </c>
      <c r="K25" s="353"/>
      <c r="L25" s="352">
        <v>2026320</v>
      </c>
      <c r="M25" s="353"/>
      <c r="N25" s="352">
        <v>1978</v>
      </c>
      <c r="O25" s="353"/>
      <c r="P25" s="354" t="s">
        <v>207</v>
      </c>
      <c r="Q25" s="353"/>
      <c r="R25" s="354" t="s">
        <v>207</v>
      </c>
      <c r="S25" s="353"/>
      <c r="T25" s="352">
        <v>2810</v>
      </c>
      <c r="U25" s="353"/>
      <c r="V25" s="352">
        <v>2031108</v>
      </c>
      <c r="W25" s="353"/>
      <c r="X25" s="354">
        <v>-482</v>
      </c>
      <c r="Y25" s="353"/>
      <c r="Z25" s="352">
        <v>11012229</v>
      </c>
      <c r="AA25" s="353"/>
    </row>
    <row r="26" spans="1:27" x14ac:dyDescent="0.2">
      <c r="A26" s="355">
        <v>1966</v>
      </c>
      <c r="B26" s="356">
        <v>6301644</v>
      </c>
      <c r="C26" s="357"/>
      <c r="D26" s="356">
        <v>2696077</v>
      </c>
      <c r="E26" s="357"/>
      <c r="F26" s="356">
        <v>883230</v>
      </c>
      <c r="G26" s="357"/>
      <c r="H26" s="356">
        <v>9880951</v>
      </c>
      <c r="I26" s="357"/>
      <c r="J26" s="356">
        <v>64158</v>
      </c>
      <c r="K26" s="357"/>
      <c r="L26" s="356">
        <v>2028381</v>
      </c>
      <c r="M26" s="357"/>
      <c r="N26" s="356">
        <v>1958</v>
      </c>
      <c r="O26" s="357"/>
      <c r="P26" s="358" t="s">
        <v>207</v>
      </c>
      <c r="Q26" s="357"/>
      <c r="R26" s="358" t="s">
        <v>207</v>
      </c>
      <c r="S26" s="357"/>
      <c r="T26" s="356">
        <v>3478</v>
      </c>
      <c r="U26" s="357"/>
      <c r="V26" s="356">
        <v>2033817</v>
      </c>
      <c r="W26" s="357"/>
      <c r="X26" s="356">
        <v>3725</v>
      </c>
      <c r="Y26" s="357"/>
      <c r="Z26" s="356">
        <v>11982651</v>
      </c>
      <c r="AA26" s="357"/>
    </row>
    <row r="27" spans="1:27" x14ac:dyDescent="0.2">
      <c r="A27" s="351">
        <v>1967</v>
      </c>
      <c r="B27" s="352">
        <v>6444982</v>
      </c>
      <c r="C27" s="353"/>
      <c r="D27" s="352">
        <v>2834236</v>
      </c>
      <c r="E27" s="353"/>
      <c r="F27" s="352">
        <v>1010541</v>
      </c>
      <c r="G27" s="353"/>
      <c r="H27" s="352">
        <v>10289758</v>
      </c>
      <c r="I27" s="353"/>
      <c r="J27" s="352">
        <v>88456</v>
      </c>
      <c r="K27" s="353"/>
      <c r="L27" s="352">
        <v>2310877</v>
      </c>
      <c r="M27" s="353"/>
      <c r="N27" s="352">
        <v>3300</v>
      </c>
      <c r="O27" s="353"/>
      <c r="P27" s="354" t="s">
        <v>207</v>
      </c>
      <c r="Q27" s="353"/>
      <c r="R27" s="354" t="s">
        <v>207</v>
      </c>
      <c r="S27" s="353"/>
      <c r="T27" s="352">
        <v>3293</v>
      </c>
      <c r="U27" s="353"/>
      <c r="V27" s="352">
        <v>2317470</v>
      </c>
      <c r="W27" s="353"/>
      <c r="X27" s="352">
        <v>-1020</v>
      </c>
      <c r="Y27" s="353"/>
      <c r="Z27" s="352">
        <v>12694663</v>
      </c>
      <c r="AA27" s="353"/>
    </row>
    <row r="28" spans="1:27" x14ac:dyDescent="0.2">
      <c r="A28" s="351">
        <v>1968</v>
      </c>
      <c r="B28" s="352">
        <v>6993639</v>
      </c>
      <c r="C28" s="353"/>
      <c r="D28" s="352">
        <v>3245494</v>
      </c>
      <c r="E28" s="353"/>
      <c r="F28" s="352">
        <v>1181450</v>
      </c>
      <c r="G28" s="353"/>
      <c r="H28" s="352">
        <v>11420583</v>
      </c>
      <c r="I28" s="353"/>
      <c r="J28" s="352">
        <v>141534</v>
      </c>
      <c r="K28" s="353"/>
      <c r="L28" s="352">
        <v>2313457</v>
      </c>
      <c r="M28" s="353"/>
      <c r="N28" s="352">
        <v>4532</v>
      </c>
      <c r="O28" s="353"/>
      <c r="P28" s="354" t="s">
        <v>207</v>
      </c>
      <c r="Q28" s="353"/>
      <c r="R28" s="354" t="s">
        <v>207</v>
      </c>
      <c r="S28" s="353"/>
      <c r="T28" s="352">
        <v>3900</v>
      </c>
      <c r="U28" s="353"/>
      <c r="V28" s="352">
        <v>2321889</v>
      </c>
      <c r="W28" s="353"/>
      <c r="X28" s="352">
        <v>-2152</v>
      </c>
      <c r="Y28" s="353"/>
      <c r="Z28" s="352">
        <v>13881853</v>
      </c>
      <c r="AA28" s="353"/>
    </row>
    <row r="29" spans="1:27" x14ac:dyDescent="0.2">
      <c r="A29" s="355">
        <v>1969</v>
      </c>
      <c r="B29" s="356">
        <v>7219295</v>
      </c>
      <c r="C29" s="357"/>
      <c r="D29" s="356">
        <v>3595759</v>
      </c>
      <c r="E29" s="357"/>
      <c r="F29" s="356">
        <v>1571294</v>
      </c>
      <c r="G29" s="357"/>
      <c r="H29" s="356">
        <v>12386348</v>
      </c>
      <c r="I29" s="357"/>
      <c r="J29" s="356">
        <v>153722</v>
      </c>
      <c r="K29" s="357"/>
      <c r="L29" s="356">
        <v>2613763</v>
      </c>
      <c r="M29" s="357"/>
      <c r="N29" s="356">
        <v>6422</v>
      </c>
      <c r="O29" s="357"/>
      <c r="P29" s="358" t="s">
        <v>207</v>
      </c>
      <c r="Q29" s="357"/>
      <c r="R29" s="358" t="s">
        <v>207</v>
      </c>
      <c r="S29" s="357"/>
      <c r="T29" s="356">
        <v>3342</v>
      </c>
      <c r="U29" s="357"/>
      <c r="V29" s="356">
        <v>2623527</v>
      </c>
      <c r="W29" s="357"/>
      <c r="X29" s="356">
        <v>3656</v>
      </c>
      <c r="Y29" s="357"/>
      <c r="Z29" s="356">
        <v>15167253</v>
      </c>
      <c r="AA29" s="357"/>
    </row>
    <row r="30" spans="1:27" x14ac:dyDescent="0.2">
      <c r="A30" s="351">
        <v>1970</v>
      </c>
      <c r="B30" s="352">
        <v>7227462</v>
      </c>
      <c r="C30" s="353"/>
      <c r="D30" s="352">
        <v>4053747</v>
      </c>
      <c r="E30" s="353"/>
      <c r="F30" s="352">
        <v>2117337</v>
      </c>
      <c r="G30" s="353"/>
      <c r="H30" s="352">
        <v>13398545</v>
      </c>
      <c r="I30" s="353"/>
      <c r="J30" s="352">
        <v>239347</v>
      </c>
      <c r="K30" s="353"/>
      <c r="L30" s="352">
        <v>2599507</v>
      </c>
      <c r="M30" s="353"/>
      <c r="N30" s="352">
        <v>5511</v>
      </c>
      <c r="O30" s="353"/>
      <c r="P30" s="354" t="s">
        <v>207</v>
      </c>
      <c r="Q30" s="353"/>
      <c r="R30" s="354" t="s">
        <v>207</v>
      </c>
      <c r="S30" s="353"/>
      <c r="T30" s="352">
        <v>3740</v>
      </c>
      <c r="U30" s="353"/>
      <c r="V30" s="352">
        <v>2608759</v>
      </c>
      <c r="W30" s="353"/>
      <c r="X30" s="352">
        <v>6688</v>
      </c>
      <c r="Y30" s="353"/>
      <c r="Z30" s="352">
        <v>16253340</v>
      </c>
      <c r="AA30" s="353"/>
    </row>
    <row r="31" spans="1:27" x14ac:dyDescent="0.2">
      <c r="A31" s="351">
        <v>1971</v>
      </c>
      <c r="B31" s="352">
        <v>7299131</v>
      </c>
      <c r="C31" s="353"/>
      <c r="D31" s="352">
        <v>4099275</v>
      </c>
      <c r="E31" s="353"/>
      <c r="F31" s="352">
        <v>2494999</v>
      </c>
      <c r="G31" s="353"/>
      <c r="H31" s="352">
        <v>13893405</v>
      </c>
      <c r="I31" s="353"/>
      <c r="J31" s="352">
        <v>412939</v>
      </c>
      <c r="K31" s="353"/>
      <c r="L31" s="352">
        <v>2790405</v>
      </c>
      <c r="M31" s="353"/>
      <c r="N31" s="352">
        <v>5739</v>
      </c>
      <c r="O31" s="353"/>
      <c r="P31" s="354" t="s">
        <v>207</v>
      </c>
      <c r="Q31" s="353"/>
      <c r="R31" s="354" t="s">
        <v>207</v>
      </c>
      <c r="S31" s="353"/>
      <c r="T31" s="352">
        <v>3261</v>
      </c>
      <c r="U31" s="353"/>
      <c r="V31" s="352">
        <v>2799405</v>
      </c>
      <c r="W31" s="353"/>
      <c r="X31" s="352">
        <v>12046</v>
      </c>
      <c r="Y31" s="353"/>
      <c r="Z31" s="352">
        <v>17117795</v>
      </c>
      <c r="AA31" s="353"/>
    </row>
    <row r="32" spans="1:27" x14ac:dyDescent="0.2">
      <c r="A32" s="355">
        <v>1972</v>
      </c>
      <c r="B32" s="356">
        <v>7810652</v>
      </c>
      <c r="C32" s="357"/>
      <c r="D32" s="356">
        <v>4084289</v>
      </c>
      <c r="E32" s="357"/>
      <c r="F32" s="356">
        <v>3097087</v>
      </c>
      <c r="G32" s="357"/>
      <c r="H32" s="356">
        <v>14992028</v>
      </c>
      <c r="I32" s="357"/>
      <c r="J32" s="356">
        <v>583752</v>
      </c>
      <c r="K32" s="357"/>
      <c r="L32" s="356">
        <v>2829445</v>
      </c>
      <c r="M32" s="357"/>
      <c r="N32" s="356">
        <v>15079</v>
      </c>
      <c r="O32" s="357"/>
      <c r="P32" s="358" t="s">
        <v>207</v>
      </c>
      <c r="Q32" s="357"/>
      <c r="R32" s="358" t="s">
        <v>207</v>
      </c>
      <c r="S32" s="357"/>
      <c r="T32" s="356">
        <v>3431</v>
      </c>
      <c r="U32" s="357"/>
      <c r="V32" s="356">
        <v>2847955</v>
      </c>
      <c r="W32" s="357"/>
      <c r="X32" s="356">
        <v>26227</v>
      </c>
      <c r="Y32" s="357"/>
      <c r="Z32" s="356">
        <v>18449961</v>
      </c>
      <c r="AA32" s="357"/>
    </row>
    <row r="33" spans="1:27" x14ac:dyDescent="0.2">
      <c r="A33" s="351">
        <v>1973</v>
      </c>
      <c r="B33" s="352">
        <v>8658401</v>
      </c>
      <c r="C33" s="353"/>
      <c r="D33" s="352">
        <v>3748016</v>
      </c>
      <c r="E33" s="353"/>
      <c r="F33" s="352">
        <v>3514815</v>
      </c>
      <c r="G33" s="353"/>
      <c r="H33" s="352">
        <v>15921233</v>
      </c>
      <c r="I33" s="353"/>
      <c r="J33" s="352">
        <v>910177</v>
      </c>
      <c r="K33" s="353"/>
      <c r="L33" s="352">
        <v>2826675</v>
      </c>
      <c r="M33" s="353"/>
      <c r="N33" s="352">
        <v>20422</v>
      </c>
      <c r="O33" s="353"/>
      <c r="P33" s="354" t="s">
        <v>207</v>
      </c>
      <c r="Q33" s="353"/>
      <c r="R33" s="354" t="s">
        <v>207</v>
      </c>
      <c r="S33" s="353"/>
      <c r="T33" s="352">
        <v>3411</v>
      </c>
      <c r="U33" s="353"/>
      <c r="V33" s="352">
        <v>2850508</v>
      </c>
      <c r="W33" s="353"/>
      <c r="X33" s="352">
        <v>48715</v>
      </c>
      <c r="Y33" s="353"/>
      <c r="Z33" s="352">
        <v>19730632</v>
      </c>
      <c r="AA33" s="353"/>
    </row>
    <row r="34" spans="1:27" x14ac:dyDescent="0.2">
      <c r="A34" s="351">
        <v>1974</v>
      </c>
      <c r="B34" s="352">
        <v>8534031</v>
      </c>
      <c r="C34" s="353"/>
      <c r="D34" s="352">
        <v>3519184</v>
      </c>
      <c r="E34" s="353"/>
      <c r="F34" s="352">
        <v>3365031</v>
      </c>
      <c r="G34" s="353"/>
      <c r="H34" s="352">
        <v>15418245</v>
      </c>
      <c r="I34" s="353"/>
      <c r="J34" s="352">
        <v>1272083</v>
      </c>
      <c r="K34" s="353"/>
      <c r="L34" s="352">
        <v>3143378</v>
      </c>
      <c r="M34" s="353"/>
      <c r="N34" s="352">
        <v>25610</v>
      </c>
      <c r="O34" s="353"/>
      <c r="P34" s="354" t="s">
        <v>207</v>
      </c>
      <c r="Q34" s="353"/>
      <c r="R34" s="354" t="s">
        <v>207</v>
      </c>
      <c r="S34" s="353"/>
      <c r="T34" s="352">
        <v>2613</v>
      </c>
      <c r="U34" s="353"/>
      <c r="V34" s="352">
        <v>3171601</v>
      </c>
      <c r="W34" s="353"/>
      <c r="X34" s="352">
        <v>43311</v>
      </c>
      <c r="Y34" s="353"/>
      <c r="Z34" s="352">
        <v>19905241</v>
      </c>
      <c r="AA34" s="353"/>
    </row>
    <row r="35" spans="1:27" x14ac:dyDescent="0.2">
      <c r="A35" s="355">
        <v>1975</v>
      </c>
      <c r="B35" s="356">
        <v>8785839</v>
      </c>
      <c r="C35" s="357"/>
      <c r="D35" s="356">
        <v>3239769</v>
      </c>
      <c r="E35" s="357"/>
      <c r="F35" s="356">
        <v>3165675</v>
      </c>
      <c r="G35" s="357"/>
      <c r="H35" s="356">
        <v>15191283</v>
      </c>
      <c r="I35" s="357"/>
      <c r="J35" s="356">
        <v>1899798</v>
      </c>
      <c r="K35" s="357"/>
      <c r="L35" s="356">
        <v>3122285</v>
      </c>
      <c r="M35" s="357"/>
      <c r="N35" s="356">
        <v>33780</v>
      </c>
      <c r="O35" s="357"/>
      <c r="P35" s="358" t="s">
        <v>207</v>
      </c>
      <c r="Q35" s="357"/>
      <c r="R35" s="358" t="s">
        <v>207</v>
      </c>
      <c r="S35" s="357"/>
      <c r="T35" s="356">
        <v>1989</v>
      </c>
      <c r="U35" s="357"/>
      <c r="V35" s="356">
        <v>3158054</v>
      </c>
      <c r="W35" s="357"/>
      <c r="X35" s="356">
        <v>21103</v>
      </c>
      <c r="Y35" s="357"/>
      <c r="Z35" s="356">
        <v>20270238</v>
      </c>
      <c r="AA35" s="357"/>
    </row>
    <row r="36" spans="1:27" x14ac:dyDescent="0.2">
      <c r="A36" s="351">
        <v>1976</v>
      </c>
      <c r="B36" s="352">
        <v>9720234</v>
      </c>
      <c r="C36" s="353"/>
      <c r="D36" s="352">
        <v>3151728</v>
      </c>
      <c r="E36" s="353"/>
      <c r="F36" s="352">
        <v>3477133</v>
      </c>
      <c r="G36" s="353"/>
      <c r="H36" s="352">
        <v>16349095</v>
      </c>
      <c r="I36" s="353"/>
      <c r="J36" s="352">
        <v>2111121</v>
      </c>
      <c r="K36" s="353"/>
      <c r="L36" s="352">
        <v>2942893</v>
      </c>
      <c r="M36" s="353"/>
      <c r="N36" s="352">
        <v>37513</v>
      </c>
      <c r="O36" s="353"/>
      <c r="P36" s="354" t="s">
        <v>207</v>
      </c>
      <c r="Q36" s="353"/>
      <c r="R36" s="354" t="s">
        <v>207</v>
      </c>
      <c r="S36" s="353"/>
      <c r="T36" s="352">
        <v>2764</v>
      </c>
      <c r="U36" s="353"/>
      <c r="V36" s="352">
        <v>2983170</v>
      </c>
      <c r="W36" s="353"/>
      <c r="X36" s="352">
        <v>29378</v>
      </c>
      <c r="Y36" s="353"/>
      <c r="Z36" s="352">
        <v>21472764</v>
      </c>
      <c r="AA36" s="353"/>
    </row>
    <row r="37" spans="1:27" x14ac:dyDescent="0.2">
      <c r="A37" s="351">
        <v>1977</v>
      </c>
      <c r="B37" s="352">
        <v>10262025</v>
      </c>
      <c r="C37" s="353"/>
      <c r="D37" s="352">
        <v>3283745</v>
      </c>
      <c r="E37" s="353"/>
      <c r="F37" s="352">
        <v>3900624</v>
      </c>
      <c r="G37" s="353"/>
      <c r="H37" s="352">
        <v>17446394</v>
      </c>
      <c r="I37" s="353"/>
      <c r="J37" s="352">
        <v>2701762</v>
      </c>
      <c r="K37" s="353"/>
      <c r="L37" s="352">
        <v>2300652</v>
      </c>
      <c r="M37" s="353"/>
      <c r="N37" s="352">
        <v>37382</v>
      </c>
      <c r="O37" s="353"/>
      <c r="P37" s="354" t="s">
        <v>207</v>
      </c>
      <c r="Q37" s="353"/>
      <c r="R37" s="354" t="s">
        <v>207</v>
      </c>
      <c r="S37" s="353"/>
      <c r="T37" s="352">
        <v>5018</v>
      </c>
      <c r="U37" s="353"/>
      <c r="V37" s="352">
        <v>2343051</v>
      </c>
      <c r="W37" s="353"/>
      <c r="X37" s="352">
        <v>59422</v>
      </c>
      <c r="Y37" s="353"/>
      <c r="Z37" s="352">
        <v>22550629</v>
      </c>
      <c r="AA37" s="353"/>
    </row>
    <row r="38" spans="1:27" x14ac:dyDescent="0.2">
      <c r="A38" s="355">
        <v>1978</v>
      </c>
      <c r="B38" s="356">
        <v>10238271</v>
      </c>
      <c r="C38" s="357"/>
      <c r="D38" s="356">
        <v>3296767</v>
      </c>
      <c r="E38" s="357"/>
      <c r="F38" s="356">
        <v>3986863</v>
      </c>
      <c r="G38" s="357"/>
      <c r="H38" s="356">
        <v>17521902</v>
      </c>
      <c r="I38" s="357"/>
      <c r="J38" s="356">
        <v>3024126</v>
      </c>
      <c r="K38" s="357"/>
      <c r="L38" s="356">
        <v>2905420</v>
      </c>
      <c r="M38" s="357"/>
      <c r="N38" s="356">
        <v>30851</v>
      </c>
      <c r="O38" s="357"/>
      <c r="P38" s="358" t="s">
        <v>207</v>
      </c>
      <c r="Q38" s="357"/>
      <c r="R38" s="358" t="s">
        <v>207</v>
      </c>
      <c r="S38" s="357"/>
      <c r="T38" s="356">
        <v>3498</v>
      </c>
      <c r="U38" s="357"/>
      <c r="V38" s="356">
        <v>2939769</v>
      </c>
      <c r="W38" s="357"/>
      <c r="X38" s="356">
        <v>67318</v>
      </c>
      <c r="Y38" s="357"/>
      <c r="Z38" s="356">
        <v>23553115</v>
      </c>
      <c r="AA38" s="357"/>
    </row>
    <row r="39" spans="1:27" x14ac:dyDescent="0.2">
      <c r="A39" s="351">
        <v>1979</v>
      </c>
      <c r="B39" s="352">
        <v>11259923</v>
      </c>
      <c r="C39" s="353"/>
      <c r="D39" s="352">
        <v>3612691</v>
      </c>
      <c r="E39" s="353"/>
      <c r="F39" s="352">
        <v>3283366</v>
      </c>
      <c r="G39" s="353"/>
      <c r="H39" s="352">
        <v>18155980</v>
      </c>
      <c r="I39" s="353"/>
      <c r="J39" s="352">
        <v>2775827</v>
      </c>
      <c r="K39" s="353"/>
      <c r="L39" s="352">
        <v>2896591</v>
      </c>
      <c r="M39" s="353"/>
      <c r="N39" s="352">
        <v>40262</v>
      </c>
      <c r="O39" s="353"/>
      <c r="P39" s="354" t="s">
        <v>207</v>
      </c>
      <c r="Q39" s="353"/>
      <c r="R39" s="354" t="s">
        <v>207</v>
      </c>
      <c r="S39" s="353"/>
      <c r="T39" s="352">
        <v>5156</v>
      </c>
      <c r="U39" s="353"/>
      <c r="V39" s="352">
        <v>2942010</v>
      </c>
      <c r="W39" s="353"/>
      <c r="X39" s="352">
        <v>69381</v>
      </c>
      <c r="Y39" s="353"/>
      <c r="Z39" s="352">
        <v>23943197</v>
      </c>
      <c r="AA39" s="353"/>
    </row>
    <row r="40" spans="1:27" x14ac:dyDescent="0.2">
      <c r="A40" s="351">
        <v>1980</v>
      </c>
      <c r="B40" s="352">
        <v>12122684</v>
      </c>
      <c r="C40" s="353"/>
      <c r="D40" s="352">
        <v>3778114</v>
      </c>
      <c r="E40" s="353"/>
      <c r="F40" s="352">
        <v>2633561</v>
      </c>
      <c r="G40" s="353"/>
      <c r="H40" s="352">
        <v>18534359</v>
      </c>
      <c r="I40" s="353"/>
      <c r="J40" s="352">
        <v>2739169</v>
      </c>
      <c r="K40" s="353"/>
      <c r="L40" s="352">
        <v>2867306</v>
      </c>
      <c r="M40" s="353"/>
      <c r="N40" s="352">
        <v>52699</v>
      </c>
      <c r="O40" s="353"/>
      <c r="P40" s="354" t="s">
        <v>207</v>
      </c>
      <c r="Q40" s="353"/>
      <c r="R40" s="354" t="s">
        <v>207</v>
      </c>
      <c r="S40" s="353"/>
      <c r="T40" s="352">
        <v>4500</v>
      </c>
      <c r="U40" s="353"/>
      <c r="V40" s="352">
        <v>2924505</v>
      </c>
      <c r="W40" s="353"/>
      <c r="X40" s="352">
        <v>71399</v>
      </c>
      <c r="Y40" s="353"/>
      <c r="Z40" s="352">
        <v>24269432</v>
      </c>
      <c r="AA40" s="353"/>
    </row>
    <row r="41" spans="1:27" x14ac:dyDescent="0.2">
      <c r="A41" s="355">
        <v>1981</v>
      </c>
      <c r="B41" s="356">
        <v>12583461</v>
      </c>
      <c r="C41" s="357"/>
      <c r="D41" s="356">
        <v>3730441</v>
      </c>
      <c r="E41" s="357"/>
      <c r="F41" s="356">
        <v>2201663</v>
      </c>
      <c r="G41" s="357"/>
      <c r="H41" s="356">
        <v>18515565</v>
      </c>
      <c r="I41" s="357"/>
      <c r="J41" s="356">
        <v>3007589</v>
      </c>
      <c r="K41" s="357"/>
      <c r="L41" s="356">
        <v>2724925</v>
      </c>
      <c r="M41" s="357"/>
      <c r="N41" s="356">
        <v>59437</v>
      </c>
      <c r="O41" s="357"/>
      <c r="P41" s="358" t="s">
        <v>207</v>
      </c>
      <c r="Q41" s="357"/>
      <c r="R41" s="358" t="s">
        <v>207</v>
      </c>
      <c r="S41" s="357"/>
      <c r="T41" s="356">
        <v>3845</v>
      </c>
      <c r="U41" s="357"/>
      <c r="V41" s="356">
        <v>2788208</v>
      </c>
      <c r="W41" s="357"/>
      <c r="X41" s="356">
        <v>113406</v>
      </c>
      <c r="Y41" s="357"/>
      <c r="Z41" s="356">
        <v>24424767</v>
      </c>
      <c r="AA41" s="357"/>
    </row>
    <row r="42" spans="1:27" x14ac:dyDescent="0.2">
      <c r="A42" s="351">
        <v>1982</v>
      </c>
      <c r="B42" s="352">
        <v>12582150</v>
      </c>
      <c r="C42" s="353"/>
      <c r="D42" s="352">
        <v>3311941</v>
      </c>
      <c r="E42" s="353"/>
      <c r="F42" s="352">
        <v>1567653</v>
      </c>
      <c r="G42" s="353"/>
      <c r="H42" s="352">
        <v>17461744</v>
      </c>
      <c r="I42" s="353"/>
      <c r="J42" s="352">
        <v>3131148</v>
      </c>
      <c r="K42" s="353"/>
      <c r="L42" s="352">
        <v>3232512</v>
      </c>
      <c r="M42" s="353"/>
      <c r="N42" s="352">
        <v>50627</v>
      </c>
      <c r="O42" s="353"/>
      <c r="P42" s="354" t="s">
        <v>207</v>
      </c>
      <c r="Q42" s="353"/>
      <c r="R42" s="354" t="s">
        <v>207</v>
      </c>
      <c r="S42" s="353"/>
      <c r="T42" s="352">
        <v>3355</v>
      </c>
      <c r="U42" s="353"/>
      <c r="V42" s="352">
        <v>3286494</v>
      </c>
      <c r="W42" s="353"/>
      <c r="X42" s="352">
        <v>100026</v>
      </c>
      <c r="Y42" s="353"/>
      <c r="Z42" s="352">
        <v>23979412</v>
      </c>
      <c r="AA42" s="353"/>
    </row>
    <row r="43" spans="1:27" x14ac:dyDescent="0.2">
      <c r="A43" s="351">
        <v>1983</v>
      </c>
      <c r="B43" s="352">
        <v>13212591</v>
      </c>
      <c r="C43" s="353"/>
      <c r="D43" s="352">
        <v>2972356</v>
      </c>
      <c r="E43" s="353"/>
      <c r="F43" s="352">
        <v>1543683</v>
      </c>
      <c r="G43" s="353"/>
      <c r="H43" s="352">
        <v>17728630</v>
      </c>
      <c r="I43" s="353"/>
      <c r="J43" s="352">
        <v>3202549</v>
      </c>
      <c r="K43" s="353"/>
      <c r="L43" s="352">
        <v>3494005</v>
      </c>
      <c r="M43" s="353"/>
      <c r="N43" s="352">
        <v>63910</v>
      </c>
      <c r="O43" s="353"/>
      <c r="P43" s="354" t="s">
        <v>207</v>
      </c>
      <c r="Q43" s="353"/>
      <c r="R43" s="354">
        <v>28</v>
      </c>
      <c r="S43" s="353"/>
      <c r="T43" s="352">
        <v>3983</v>
      </c>
      <c r="U43" s="353"/>
      <c r="V43" s="352">
        <v>3561926</v>
      </c>
      <c r="W43" s="353"/>
      <c r="X43" s="352">
        <v>120547</v>
      </c>
      <c r="Y43" s="353"/>
      <c r="Z43" s="352">
        <v>24613652</v>
      </c>
      <c r="AA43" s="353"/>
    </row>
    <row r="44" spans="1:27" x14ac:dyDescent="0.2">
      <c r="A44" s="355">
        <v>1984</v>
      </c>
      <c r="B44" s="356">
        <v>14019485</v>
      </c>
      <c r="C44" s="357"/>
      <c r="D44" s="356">
        <v>3198572</v>
      </c>
      <c r="E44" s="357"/>
      <c r="F44" s="356">
        <v>1286116</v>
      </c>
      <c r="G44" s="357"/>
      <c r="H44" s="356">
        <v>18504172</v>
      </c>
      <c r="I44" s="357"/>
      <c r="J44" s="356">
        <v>3552531</v>
      </c>
      <c r="K44" s="357"/>
      <c r="L44" s="356">
        <v>3352809</v>
      </c>
      <c r="M44" s="357"/>
      <c r="N44" s="356">
        <v>80811</v>
      </c>
      <c r="O44" s="357"/>
      <c r="P44" s="358">
        <v>55</v>
      </c>
      <c r="Q44" s="357"/>
      <c r="R44" s="358">
        <v>68</v>
      </c>
      <c r="S44" s="357"/>
      <c r="T44" s="356">
        <v>9249</v>
      </c>
      <c r="U44" s="357"/>
      <c r="V44" s="356">
        <v>3442991</v>
      </c>
      <c r="W44" s="357"/>
      <c r="X44" s="356">
        <v>135323</v>
      </c>
      <c r="Y44" s="357"/>
      <c r="Z44" s="356">
        <v>25635017</v>
      </c>
      <c r="AA44" s="357"/>
    </row>
    <row r="45" spans="1:27" x14ac:dyDescent="0.2">
      <c r="A45" s="351">
        <v>1985</v>
      </c>
      <c r="B45" s="352">
        <v>14542209</v>
      </c>
      <c r="C45" s="353"/>
      <c r="D45" s="352">
        <v>3134505</v>
      </c>
      <c r="E45" s="353"/>
      <c r="F45" s="352">
        <v>1090459</v>
      </c>
      <c r="G45" s="353"/>
      <c r="H45" s="352">
        <v>18767173</v>
      </c>
      <c r="I45" s="353"/>
      <c r="J45" s="352">
        <v>4075563</v>
      </c>
      <c r="K45" s="353"/>
      <c r="L45" s="352">
        <v>2937168</v>
      </c>
      <c r="M45" s="353"/>
      <c r="N45" s="352">
        <v>97421</v>
      </c>
      <c r="O45" s="353"/>
      <c r="P45" s="354">
        <v>111</v>
      </c>
      <c r="Q45" s="353"/>
      <c r="R45" s="354">
        <v>60</v>
      </c>
      <c r="S45" s="353"/>
      <c r="T45" s="352">
        <v>14447</v>
      </c>
      <c r="U45" s="353"/>
      <c r="V45" s="352">
        <v>3049207</v>
      </c>
      <c r="W45" s="353"/>
      <c r="X45" s="352">
        <v>139655</v>
      </c>
      <c r="Y45" s="353"/>
      <c r="Z45" s="352">
        <v>26031598</v>
      </c>
      <c r="AA45" s="353"/>
    </row>
    <row r="46" spans="1:27" x14ac:dyDescent="0.2">
      <c r="A46" s="351">
        <v>1986</v>
      </c>
      <c r="B46" s="352">
        <v>14443716</v>
      </c>
      <c r="C46" s="353"/>
      <c r="D46" s="352">
        <v>2670290</v>
      </c>
      <c r="E46" s="353"/>
      <c r="F46" s="352">
        <v>1451843</v>
      </c>
      <c r="G46" s="353"/>
      <c r="H46" s="352">
        <v>18565849</v>
      </c>
      <c r="I46" s="353"/>
      <c r="J46" s="352">
        <v>4380109</v>
      </c>
      <c r="K46" s="353"/>
      <c r="L46" s="352">
        <v>3038157</v>
      </c>
      <c r="M46" s="353"/>
      <c r="N46" s="352">
        <v>107677</v>
      </c>
      <c r="O46" s="353"/>
      <c r="P46" s="354">
        <v>147</v>
      </c>
      <c r="Q46" s="353"/>
      <c r="R46" s="354">
        <v>44</v>
      </c>
      <c r="S46" s="353"/>
      <c r="T46" s="352">
        <v>12292</v>
      </c>
      <c r="U46" s="353"/>
      <c r="V46" s="352">
        <v>3158317</v>
      </c>
      <c r="W46" s="353"/>
      <c r="X46" s="352">
        <v>122481</v>
      </c>
      <c r="Y46" s="353"/>
      <c r="Z46" s="352">
        <v>26226756</v>
      </c>
      <c r="AA46" s="353"/>
    </row>
    <row r="47" spans="1:27" x14ac:dyDescent="0.2">
      <c r="A47" s="355">
        <v>1987</v>
      </c>
      <c r="B47" s="356">
        <v>15173411</v>
      </c>
      <c r="C47" s="357"/>
      <c r="D47" s="356">
        <v>2915915</v>
      </c>
      <c r="E47" s="357"/>
      <c r="F47" s="356">
        <v>1256859</v>
      </c>
      <c r="G47" s="357"/>
      <c r="H47" s="356">
        <v>19346185</v>
      </c>
      <c r="I47" s="357"/>
      <c r="J47" s="356">
        <v>4753933</v>
      </c>
      <c r="K47" s="357"/>
      <c r="L47" s="356">
        <v>2601572</v>
      </c>
      <c r="M47" s="357"/>
      <c r="N47" s="356">
        <v>112270</v>
      </c>
      <c r="O47" s="357"/>
      <c r="P47" s="358">
        <v>109</v>
      </c>
      <c r="Q47" s="357"/>
      <c r="R47" s="358">
        <v>37</v>
      </c>
      <c r="S47" s="357"/>
      <c r="T47" s="356">
        <v>15389</v>
      </c>
      <c r="U47" s="357"/>
      <c r="V47" s="356">
        <v>2729377</v>
      </c>
      <c r="W47" s="357"/>
      <c r="X47" s="356">
        <v>158101</v>
      </c>
      <c r="Y47" s="357"/>
      <c r="Z47" s="356">
        <v>26987596</v>
      </c>
      <c r="AA47" s="357"/>
    </row>
    <row r="48" spans="1:27" x14ac:dyDescent="0.2">
      <c r="A48" s="351">
        <v>1988</v>
      </c>
      <c r="B48" s="352">
        <v>15849966</v>
      </c>
      <c r="C48" s="353"/>
      <c r="D48" s="352">
        <v>2692620</v>
      </c>
      <c r="E48" s="353"/>
      <c r="F48" s="352">
        <v>1563425</v>
      </c>
      <c r="G48" s="353"/>
      <c r="H48" s="352">
        <v>20106012</v>
      </c>
      <c r="I48" s="353"/>
      <c r="J48" s="352">
        <v>5586968</v>
      </c>
      <c r="K48" s="353"/>
      <c r="L48" s="352">
        <v>2301629</v>
      </c>
      <c r="M48" s="353"/>
      <c r="N48" s="352">
        <v>106338</v>
      </c>
      <c r="O48" s="353"/>
      <c r="P48" s="354">
        <v>94</v>
      </c>
      <c r="Q48" s="353"/>
      <c r="R48" s="354">
        <v>9</v>
      </c>
      <c r="S48" s="353"/>
      <c r="T48" s="352">
        <v>17285</v>
      </c>
      <c r="U48" s="353"/>
      <c r="V48" s="352">
        <v>2425355</v>
      </c>
      <c r="W48" s="353"/>
      <c r="X48" s="352">
        <v>108399</v>
      </c>
      <c r="Y48" s="353"/>
      <c r="Z48" s="352">
        <v>28226734</v>
      </c>
      <c r="AA48" s="353"/>
    </row>
    <row r="49" spans="1:27" x14ac:dyDescent="0.2">
      <c r="A49" s="351">
        <v>198912</v>
      </c>
      <c r="B49" s="352">
        <v>16137221</v>
      </c>
      <c r="C49" s="353"/>
      <c r="D49" s="352">
        <v>3172568</v>
      </c>
      <c r="E49" s="353"/>
      <c r="F49" s="352">
        <v>1703091</v>
      </c>
      <c r="G49" s="353"/>
      <c r="H49" s="352">
        <v>21012880</v>
      </c>
      <c r="I49" s="353"/>
      <c r="J49" s="352">
        <v>5602161</v>
      </c>
      <c r="K49" s="353"/>
      <c r="L49" s="352">
        <v>2808182</v>
      </c>
      <c r="M49" s="353"/>
      <c r="N49" s="352">
        <v>152239</v>
      </c>
      <c r="O49" s="353"/>
      <c r="P49" s="352">
        <v>2614</v>
      </c>
      <c r="Q49" s="353"/>
      <c r="R49" s="352">
        <v>22033</v>
      </c>
      <c r="S49" s="353"/>
      <c r="T49" s="352">
        <v>231530</v>
      </c>
      <c r="U49" s="353"/>
      <c r="V49" s="352">
        <v>3216598</v>
      </c>
      <c r="W49" s="353"/>
      <c r="X49" s="352">
        <v>37450</v>
      </c>
      <c r="Y49" s="353"/>
      <c r="Z49" s="352">
        <v>29869088</v>
      </c>
      <c r="AA49" s="353"/>
    </row>
    <row r="50" spans="1:27" x14ac:dyDescent="0.2">
      <c r="A50" s="355">
        <v>1990</v>
      </c>
      <c r="B50" s="356">
        <v>16260952</v>
      </c>
      <c r="C50" s="357"/>
      <c r="D50" s="356">
        <v>3308538</v>
      </c>
      <c r="E50" s="357"/>
      <c r="F50" s="356">
        <v>1289433</v>
      </c>
      <c r="G50" s="357"/>
      <c r="H50" s="356">
        <v>20858923</v>
      </c>
      <c r="I50" s="357"/>
      <c r="J50" s="356">
        <v>6104350</v>
      </c>
      <c r="K50" s="357"/>
      <c r="L50" s="356">
        <v>3014012</v>
      </c>
      <c r="M50" s="357"/>
      <c r="N50" s="356">
        <v>160547</v>
      </c>
      <c r="O50" s="357"/>
      <c r="P50" s="356">
        <v>3818</v>
      </c>
      <c r="Q50" s="357"/>
      <c r="R50" s="356">
        <v>29007</v>
      </c>
      <c r="S50" s="357"/>
      <c r="T50" s="356">
        <v>316506</v>
      </c>
      <c r="U50" s="357"/>
      <c r="V50" s="356">
        <v>3523891</v>
      </c>
      <c r="W50" s="357"/>
      <c r="X50" s="356">
        <v>7888</v>
      </c>
      <c r="Y50" s="357"/>
      <c r="Z50" s="356">
        <v>30495052</v>
      </c>
      <c r="AA50" s="357"/>
    </row>
    <row r="51" spans="1:27" x14ac:dyDescent="0.2">
      <c r="A51" s="351">
        <v>1991</v>
      </c>
      <c r="B51" s="352">
        <v>16249709</v>
      </c>
      <c r="C51" s="353"/>
      <c r="D51" s="352">
        <v>3377359</v>
      </c>
      <c r="E51" s="353"/>
      <c r="F51" s="352">
        <v>1198261</v>
      </c>
      <c r="G51" s="353"/>
      <c r="H51" s="352">
        <v>20825328</v>
      </c>
      <c r="I51" s="353"/>
      <c r="J51" s="352">
        <v>6422132</v>
      </c>
      <c r="K51" s="353"/>
      <c r="L51" s="352">
        <v>2984899</v>
      </c>
      <c r="M51" s="353"/>
      <c r="N51" s="352">
        <v>166626</v>
      </c>
      <c r="O51" s="353"/>
      <c r="P51" s="352">
        <v>4923</v>
      </c>
      <c r="Q51" s="353"/>
      <c r="R51" s="352">
        <v>30796</v>
      </c>
      <c r="S51" s="353"/>
      <c r="T51" s="352">
        <v>354353</v>
      </c>
      <c r="U51" s="353"/>
      <c r="V51" s="352">
        <v>3541597</v>
      </c>
      <c r="W51" s="353"/>
      <c r="X51" s="352">
        <v>66965</v>
      </c>
      <c r="Y51" s="353"/>
      <c r="Z51" s="352">
        <v>30856023</v>
      </c>
      <c r="AA51" s="353"/>
    </row>
    <row r="52" spans="1:27" x14ac:dyDescent="0.2">
      <c r="A52" s="351">
        <v>1992</v>
      </c>
      <c r="B52" s="352">
        <v>16465595</v>
      </c>
      <c r="C52" s="353"/>
      <c r="D52" s="352">
        <v>3511502</v>
      </c>
      <c r="E52" s="353"/>
      <c r="F52" s="352">
        <v>990707</v>
      </c>
      <c r="G52" s="353"/>
      <c r="H52" s="352">
        <v>20967804</v>
      </c>
      <c r="I52" s="353"/>
      <c r="J52" s="352">
        <v>6479206</v>
      </c>
      <c r="K52" s="353"/>
      <c r="L52" s="352">
        <v>2585662</v>
      </c>
      <c r="M52" s="353"/>
      <c r="N52" s="352">
        <v>166899</v>
      </c>
      <c r="O52" s="353"/>
      <c r="P52" s="352">
        <v>4133</v>
      </c>
      <c r="Q52" s="353"/>
      <c r="R52" s="352">
        <v>29863</v>
      </c>
      <c r="S52" s="353"/>
      <c r="T52" s="352">
        <v>402457</v>
      </c>
      <c r="U52" s="353"/>
      <c r="V52" s="352">
        <v>3189014</v>
      </c>
      <c r="W52" s="353"/>
      <c r="X52" s="352">
        <v>86733</v>
      </c>
      <c r="Y52" s="353"/>
      <c r="Z52" s="352">
        <v>30722757</v>
      </c>
      <c r="AA52" s="353"/>
    </row>
    <row r="53" spans="1:27" x14ac:dyDescent="0.2">
      <c r="A53" s="355">
        <v>1993</v>
      </c>
      <c r="B53" s="356">
        <v>17195927</v>
      </c>
      <c r="C53" s="357"/>
      <c r="D53" s="356">
        <v>3537501</v>
      </c>
      <c r="E53" s="357"/>
      <c r="F53" s="356">
        <v>1123789</v>
      </c>
      <c r="G53" s="357"/>
      <c r="H53" s="356">
        <v>21857217</v>
      </c>
      <c r="I53" s="357"/>
      <c r="J53" s="356">
        <v>6410499</v>
      </c>
      <c r="K53" s="357"/>
      <c r="L53" s="356">
        <v>2860991</v>
      </c>
      <c r="M53" s="357"/>
      <c r="N53" s="356">
        <v>173073</v>
      </c>
      <c r="O53" s="357"/>
      <c r="P53" s="356">
        <v>4767</v>
      </c>
      <c r="Q53" s="357"/>
      <c r="R53" s="356">
        <v>30987</v>
      </c>
      <c r="S53" s="357"/>
      <c r="T53" s="356">
        <v>414619</v>
      </c>
      <c r="U53" s="357"/>
      <c r="V53" s="356">
        <v>3484438</v>
      </c>
      <c r="W53" s="357"/>
      <c r="X53" s="356">
        <v>94910</v>
      </c>
      <c r="Y53" s="357"/>
      <c r="Z53" s="356">
        <v>31847065</v>
      </c>
      <c r="AA53" s="357"/>
    </row>
    <row r="54" spans="1:27" x14ac:dyDescent="0.2">
      <c r="A54" s="351">
        <v>1994</v>
      </c>
      <c r="B54" s="352">
        <v>17260875</v>
      </c>
      <c r="C54" s="353"/>
      <c r="D54" s="352">
        <v>3977299</v>
      </c>
      <c r="E54" s="353"/>
      <c r="F54" s="352">
        <v>1058783</v>
      </c>
      <c r="G54" s="353"/>
      <c r="H54" s="352">
        <v>22296956</v>
      </c>
      <c r="I54" s="353"/>
      <c r="J54" s="352">
        <v>6693877</v>
      </c>
      <c r="K54" s="353"/>
      <c r="L54" s="352">
        <v>2620314</v>
      </c>
      <c r="M54" s="353"/>
      <c r="N54" s="352">
        <v>160264</v>
      </c>
      <c r="O54" s="353"/>
      <c r="P54" s="352">
        <v>5020</v>
      </c>
      <c r="Q54" s="353"/>
      <c r="R54" s="352">
        <v>35560</v>
      </c>
      <c r="S54" s="353"/>
      <c r="T54" s="352">
        <v>433890</v>
      </c>
      <c r="U54" s="353"/>
      <c r="V54" s="352">
        <v>3255048</v>
      </c>
      <c r="W54" s="353"/>
      <c r="X54" s="352">
        <v>152937</v>
      </c>
      <c r="Y54" s="353"/>
      <c r="Z54" s="352">
        <v>32398818</v>
      </c>
      <c r="AA54" s="353"/>
    </row>
    <row r="55" spans="1:27" x14ac:dyDescent="0.2">
      <c r="A55" s="351">
        <v>1995</v>
      </c>
      <c r="B55" s="352">
        <v>17466285</v>
      </c>
      <c r="C55" s="353"/>
      <c r="D55" s="352">
        <v>4301971</v>
      </c>
      <c r="E55" s="353"/>
      <c r="F55" s="352">
        <v>754597</v>
      </c>
      <c r="G55" s="353"/>
      <c r="H55" s="352">
        <v>22522853</v>
      </c>
      <c r="I55" s="353"/>
      <c r="J55" s="352">
        <v>7075436</v>
      </c>
      <c r="K55" s="353"/>
      <c r="L55" s="352">
        <v>3149392</v>
      </c>
      <c r="M55" s="353"/>
      <c r="N55" s="352">
        <v>137957</v>
      </c>
      <c r="O55" s="353"/>
      <c r="P55" s="352">
        <v>5123</v>
      </c>
      <c r="Q55" s="353"/>
      <c r="R55" s="352">
        <v>32630</v>
      </c>
      <c r="S55" s="353"/>
      <c r="T55" s="352">
        <v>421664</v>
      </c>
      <c r="U55" s="353"/>
      <c r="V55" s="352">
        <v>3746766</v>
      </c>
      <c r="W55" s="353"/>
      <c r="X55" s="352">
        <v>133856</v>
      </c>
      <c r="Y55" s="353"/>
      <c r="Z55" s="352">
        <v>33478911</v>
      </c>
      <c r="AA55" s="353"/>
    </row>
    <row r="56" spans="1:27" x14ac:dyDescent="0.2">
      <c r="A56" s="355">
        <v>1996</v>
      </c>
      <c r="B56" s="356">
        <v>18429027</v>
      </c>
      <c r="C56" s="357"/>
      <c r="D56" s="356">
        <v>3862449</v>
      </c>
      <c r="E56" s="357"/>
      <c r="F56" s="356">
        <v>817356</v>
      </c>
      <c r="G56" s="357"/>
      <c r="H56" s="356">
        <v>23108833</v>
      </c>
      <c r="I56" s="357"/>
      <c r="J56" s="356">
        <v>7086674</v>
      </c>
      <c r="K56" s="357"/>
      <c r="L56" s="356">
        <v>3527582</v>
      </c>
      <c r="M56" s="357"/>
      <c r="N56" s="356">
        <v>148159</v>
      </c>
      <c r="O56" s="357"/>
      <c r="P56" s="356">
        <v>5389</v>
      </c>
      <c r="Q56" s="357"/>
      <c r="R56" s="356">
        <v>33440</v>
      </c>
      <c r="S56" s="357"/>
      <c r="T56" s="356">
        <v>438273</v>
      </c>
      <c r="U56" s="357"/>
      <c r="V56" s="356">
        <v>4152843</v>
      </c>
      <c r="W56" s="357"/>
      <c r="X56" s="356">
        <v>137144</v>
      </c>
      <c r="Y56" s="357"/>
      <c r="Z56" s="356">
        <v>34485494</v>
      </c>
      <c r="AA56" s="357"/>
    </row>
    <row r="57" spans="1:27" x14ac:dyDescent="0.2">
      <c r="A57" s="351">
        <v>1997</v>
      </c>
      <c r="B57" s="352">
        <v>18904538</v>
      </c>
      <c r="C57" s="353"/>
      <c r="D57" s="352">
        <v>4125512</v>
      </c>
      <c r="E57" s="353"/>
      <c r="F57" s="352">
        <v>926801</v>
      </c>
      <c r="G57" s="353"/>
      <c r="H57" s="352">
        <v>23956851</v>
      </c>
      <c r="I57" s="353"/>
      <c r="J57" s="352">
        <v>6596992</v>
      </c>
      <c r="K57" s="353"/>
      <c r="L57" s="352">
        <v>3581168</v>
      </c>
      <c r="M57" s="353"/>
      <c r="N57" s="352">
        <v>150398</v>
      </c>
      <c r="O57" s="353"/>
      <c r="P57" s="352">
        <v>5221</v>
      </c>
      <c r="Q57" s="353"/>
      <c r="R57" s="352">
        <v>33581</v>
      </c>
      <c r="S57" s="353"/>
      <c r="T57" s="352">
        <v>445973</v>
      </c>
      <c r="U57" s="353"/>
      <c r="V57" s="352">
        <v>4216340</v>
      </c>
      <c r="W57" s="353"/>
      <c r="X57" s="352">
        <v>116203</v>
      </c>
      <c r="Y57" s="353"/>
      <c r="Z57" s="352">
        <v>34886386</v>
      </c>
      <c r="AA57" s="353"/>
    </row>
    <row r="58" spans="1:27" x14ac:dyDescent="0.2">
      <c r="A58" s="351">
        <v>1998</v>
      </c>
      <c r="B58" s="352">
        <v>19215682</v>
      </c>
      <c r="C58" s="353"/>
      <c r="D58" s="352">
        <v>4674900</v>
      </c>
      <c r="E58" s="353"/>
      <c r="F58" s="352">
        <v>1306235</v>
      </c>
      <c r="G58" s="353"/>
      <c r="H58" s="352">
        <v>25196817</v>
      </c>
      <c r="I58" s="353"/>
      <c r="J58" s="352">
        <v>7067809</v>
      </c>
      <c r="K58" s="353"/>
      <c r="L58" s="352">
        <v>3241286</v>
      </c>
      <c r="M58" s="353"/>
      <c r="N58" s="352">
        <v>150650</v>
      </c>
      <c r="O58" s="353"/>
      <c r="P58" s="352">
        <v>5124</v>
      </c>
      <c r="Q58" s="353"/>
      <c r="R58" s="352">
        <v>30853</v>
      </c>
      <c r="S58" s="353"/>
      <c r="T58" s="352">
        <v>444495</v>
      </c>
      <c r="U58" s="353"/>
      <c r="V58" s="352">
        <v>3872407</v>
      </c>
      <c r="W58" s="353"/>
      <c r="X58" s="352">
        <v>88224</v>
      </c>
      <c r="Y58" s="353"/>
      <c r="Z58" s="352">
        <v>36225256</v>
      </c>
      <c r="AA58" s="353"/>
    </row>
    <row r="59" spans="1:27" x14ac:dyDescent="0.2">
      <c r="A59" s="355">
        <v>1999</v>
      </c>
      <c r="B59" s="356">
        <v>19279487</v>
      </c>
      <c r="C59" s="357"/>
      <c r="D59" s="356">
        <v>4902148</v>
      </c>
      <c r="E59" s="357"/>
      <c r="F59" s="356">
        <v>1211350</v>
      </c>
      <c r="G59" s="357"/>
      <c r="H59" s="356">
        <v>25392985</v>
      </c>
      <c r="I59" s="357"/>
      <c r="J59" s="356">
        <v>7610256</v>
      </c>
      <c r="K59" s="357"/>
      <c r="L59" s="356">
        <v>3217744</v>
      </c>
      <c r="M59" s="357"/>
      <c r="N59" s="356">
        <v>151621</v>
      </c>
      <c r="O59" s="357"/>
      <c r="P59" s="356">
        <v>5063</v>
      </c>
      <c r="Q59" s="357"/>
      <c r="R59" s="356">
        <v>45894</v>
      </c>
      <c r="S59" s="357"/>
      <c r="T59" s="356">
        <v>453224</v>
      </c>
      <c r="U59" s="357"/>
      <c r="V59" s="356">
        <v>3873546</v>
      </c>
      <c r="W59" s="357"/>
      <c r="X59" s="356">
        <v>98924</v>
      </c>
      <c r="Y59" s="357"/>
      <c r="Z59" s="356">
        <v>36975711</v>
      </c>
      <c r="AA59" s="357"/>
    </row>
    <row r="60" spans="1:27" x14ac:dyDescent="0.2">
      <c r="A60" s="351">
        <v>2000</v>
      </c>
      <c r="B60" s="352">
        <v>20220171</v>
      </c>
      <c r="C60" s="353"/>
      <c r="D60" s="352">
        <v>5293433</v>
      </c>
      <c r="E60" s="353"/>
      <c r="F60" s="352">
        <v>1144320</v>
      </c>
      <c r="G60" s="353"/>
      <c r="H60" s="352">
        <v>26657925</v>
      </c>
      <c r="I60" s="353"/>
      <c r="J60" s="352">
        <v>7862349</v>
      </c>
      <c r="K60" s="353"/>
      <c r="L60" s="352">
        <v>2767916</v>
      </c>
      <c r="M60" s="353"/>
      <c r="N60" s="352">
        <v>143764</v>
      </c>
      <c r="O60" s="353"/>
      <c r="P60" s="352">
        <v>5033</v>
      </c>
      <c r="Q60" s="353"/>
      <c r="R60" s="352">
        <v>57057</v>
      </c>
      <c r="S60" s="353"/>
      <c r="T60" s="352">
        <v>452754</v>
      </c>
      <c r="U60" s="353"/>
      <c r="V60" s="352">
        <v>3426524</v>
      </c>
      <c r="W60" s="353"/>
      <c r="X60" s="352">
        <v>115199</v>
      </c>
      <c r="Y60" s="353"/>
      <c r="Z60" s="352">
        <v>38061997</v>
      </c>
      <c r="AA60" s="353"/>
    </row>
    <row r="61" spans="1:27" x14ac:dyDescent="0.2">
      <c r="A61" s="351">
        <v>2001</v>
      </c>
      <c r="B61" s="352">
        <v>19613673</v>
      </c>
      <c r="C61" s="353"/>
      <c r="D61" s="352">
        <v>5458101</v>
      </c>
      <c r="E61" s="353"/>
      <c r="F61" s="352">
        <v>1276552</v>
      </c>
      <c r="G61" s="353"/>
      <c r="H61" s="352">
        <v>26348325</v>
      </c>
      <c r="I61" s="353"/>
      <c r="J61" s="352">
        <v>8028853</v>
      </c>
      <c r="K61" s="353"/>
      <c r="L61" s="352">
        <v>2208671</v>
      </c>
      <c r="M61" s="353"/>
      <c r="N61" s="352">
        <v>141981</v>
      </c>
      <c r="O61" s="353"/>
      <c r="P61" s="352">
        <v>5608</v>
      </c>
      <c r="Q61" s="353"/>
      <c r="R61" s="352">
        <v>69617</v>
      </c>
      <c r="S61" s="353"/>
      <c r="T61" s="352">
        <v>337136</v>
      </c>
      <c r="U61" s="353"/>
      <c r="V61" s="352">
        <v>2763013</v>
      </c>
      <c r="W61" s="353"/>
      <c r="X61" s="352">
        <v>75156</v>
      </c>
      <c r="Y61" s="353"/>
      <c r="Z61" s="352">
        <v>37215347</v>
      </c>
      <c r="AA61" s="353"/>
    </row>
    <row r="62" spans="1:27" x14ac:dyDescent="0.2">
      <c r="A62" s="355">
        <v>2002</v>
      </c>
      <c r="B62" s="356">
        <v>19782781</v>
      </c>
      <c r="C62" s="357"/>
      <c r="D62" s="356">
        <v>5766812</v>
      </c>
      <c r="E62" s="360" t="s">
        <v>476</v>
      </c>
      <c r="F62" s="356">
        <v>961313</v>
      </c>
      <c r="G62" s="357"/>
      <c r="H62" s="356">
        <v>26510906</v>
      </c>
      <c r="I62" s="360" t="s">
        <v>476</v>
      </c>
      <c r="J62" s="356">
        <v>8145429</v>
      </c>
      <c r="K62" s="357"/>
      <c r="L62" s="356">
        <v>2649979</v>
      </c>
      <c r="M62" s="357"/>
      <c r="N62" s="356">
        <v>147420</v>
      </c>
      <c r="O62" s="357"/>
      <c r="P62" s="356">
        <v>5644</v>
      </c>
      <c r="Q62" s="357"/>
      <c r="R62" s="356">
        <v>105334</v>
      </c>
      <c r="S62" s="357"/>
      <c r="T62" s="356">
        <v>379973</v>
      </c>
      <c r="U62" s="357"/>
      <c r="V62" s="356">
        <v>3288350</v>
      </c>
      <c r="W62" s="357"/>
      <c r="X62" s="356">
        <v>71595</v>
      </c>
      <c r="Y62" s="357"/>
      <c r="Z62" s="356">
        <v>38016280</v>
      </c>
      <c r="AA62" s="360" t="s">
        <v>476</v>
      </c>
    </row>
    <row r="63" spans="1:27" x14ac:dyDescent="0.2">
      <c r="A63" s="351">
        <v>2003</v>
      </c>
      <c r="B63" s="352">
        <v>20184743</v>
      </c>
      <c r="C63" s="353"/>
      <c r="D63" s="352">
        <v>5246249</v>
      </c>
      <c r="E63" s="353"/>
      <c r="F63" s="352">
        <v>1204985</v>
      </c>
      <c r="G63" s="353"/>
      <c r="H63" s="352">
        <v>26635976</v>
      </c>
      <c r="I63" s="353"/>
      <c r="J63" s="352">
        <v>7958858</v>
      </c>
      <c r="K63" s="353"/>
      <c r="L63" s="352">
        <v>2780551</v>
      </c>
      <c r="M63" s="353"/>
      <c r="N63" s="352">
        <v>147719</v>
      </c>
      <c r="O63" s="353"/>
      <c r="P63" s="352">
        <v>5469</v>
      </c>
      <c r="Q63" s="353"/>
      <c r="R63" s="352">
        <v>114571</v>
      </c>
      <c r="S63" s="353"/>
      <c r="T63" s="352">
        <v>397170</v>
      </c>
      <c r="U63" s="353"/>
      <c r="V63" s="352">
        <v>3445479</v>
      </c>
      <c r="W63" s="353"/>
      <c r="X63" s="352">
        <v>21905</v>
      </c>
      <c r="Y63" s="353"/>
      <c r="Z63" s="352">
        <v>38062218</v>
      </c>
      <c r="AA63" s="353"/>
    </row>
    <row r="64" spans="1:27" x14ac:dyDescent="0.2">
      <c r="A64" s="351">
        <v>2004</v>
      </c>
      <c r="B64" s="352">
        <v>20305035</v>
      </c>
      <c r="C64" s="353"/>
      <c r="D64" s="352">
        <v>5594935</v>
      </c>
      <c r="E64" s="362" t="s">
        <v>476</v>
      </c>
      <c r="F64" s="352">
        <v>1212374</v>
      </c>
      <c r="G64" s="353"/>
      <c r="H64" s="352">
        <v>27112344</v>
      </c>
      <c r="I64" s="362" t="s">
        <v>476</v>
      </c>
      <c r="J64" s="352">
        <v>8221985</v>
      </c>
      <c r="K64" s="353"/>
      <c r="L64" s="352">
        <v>2656470</v>
      </c>
      <c r="M64" s="353"/>
      <c r="N64" s="352">
        <v>148436</v>
      </c>
      <c r="O64" s="353"/>
      <c r="P64" s="352">
        <v>5764</v>
      </c>
      <c r="Q64" s="353"/>
      <c r="R64" s="352">
        <v>141749</v>
      </c>
      <c r="S64" s="353"/>
      <c r="T64" s="352">
        <v>388066</v>
      </c>
      <c r="U64" s="353"/>
      <c r="V64" s="352">
        <v>3340484</v>
      </c>
      <c r="W64" s="353"/>
      <c r="X64" s="352">
        <v>38597</v>
      </c>
      <c r="Y64" s="353"/>
      <c r="Z64" s="352">
        <v>38713411</v>
      </c>
      <c r="AA64" s="362" t="s">
        <v>476</v>
      </c>
    </row>
    <row r="65" spans="1:27" x14ac:dyDescent="0.2">
      <c r="A65" s="355">
        <v>2005</v>
      </c>
      <c r="B65" s="356">
        <v>20737241</v>
      </c>
      <c r="C65" s="357"/>
      <c r="D65" s="356">
        <v>6014548</v>
      </c>
      <c r="E65" s="360" t="s">
        <v>476</v>
      </c>
      <c r="F65" s="356">
        <v>1234529</v>
      </c>
      <c r="G65" s="357"/>
      <c r="H65" s="356">
        <v>27986318</v>
      </c>
      <c r="I65" s="360" t="s">
        <v>476</v>
      </c>
      <c r="J65" s="356">
        <v>8160810</v>
      </c>
      <c r="K65" s="357"/>
      <c r="L65" s="356">
        <v>2670131</v>
      </c>
      <c r="M65" s="357"/>
      <c r="N65" s="356">
        <v>146903</v>
      </c>
      <c r="O65" s="357"/>
      <c r="P65" s="356">
        <v>5502</v>
      </c>
      <c r="Q65" s="357"/>
      <c r="R65" s="356">
        <v>178088</v>
      </c>
      <c r="S65" s="357"/>
      <c r="T65" s="356">
        <v>405695</v>
      </c>
      <c r="U65" s="357"/>
      <c r="V65" s="356">
        <v>3406319</v>
      </c>
      <c r="W65" s="357"/>
      <c r="X65" s="356">
        <v>84544</v>
      </c>
      <c r="Y65" s="357"/>
      <c r="Z65" s="356">
        <v>39637990</v>
      </c>
      <c r="AA65" s="360" t="s">
        <v>476</v>
      </c>
    </row>
    <row r="66" spans="1:27" x14ac:dyDescent="0.2">
      <c r="A66" s="351">
        <v>2006</v>
      </c>
      <c r="B66" s="352">
        <v>20461883</v>
      </c>
      <c r="C66" s="353"/>
      <c r="D66" s="352">
        <v>6375139</v>
      </c>
      <c r="E66" s="362" t="s">
        <v>476</v>
      </c>
      <c r="F66" s="352">
        <v>648065</v>
      </c>
      <c r="G66" s="353"/>
      <c r="H66" s="352">
        <v>27485086</v>
      </c>
      <c r="I66" s="362" t="s">
        <v>476</v>
      </c>
      <c r="J66" s="352">
        <v>8215414</v>
      </c>
      <c r="K66" s="353"/>
      <c r="L66" s="352">
        <v>2839353</v>
      </c>
      <c r="M66" s="353"/>
      <c r="N66" s="352">
        <v>144500</v>
      </c>
      <c r="O66" s="353"/>
      <c r="P66" s="352">
        <v>5036</v>
      </c>
      <c r="Q66" s="353"/>
      <c r="R66" s="352">
        <v>263738</v>
      </c>
      <c r="S66" s="353"/>
      <c r="T66" s="352">
        <v>412482</v>
      </c>
      <c r="U66" s="353"/>
      <c r="V66" s="352">
        <v>3665109</v>
      </c>
      <c r="W66" s="353"/>
      <c r="X66" s="352">
        <v>62849</v>
      </c>
      <c r="Y66" s="353"/>
      <c r="Z66" s="352">
        <v>39428458</v>
      </c>
      <c r="AA66" s="362" t="s">
        <v>476</v>
      </c>
    </row>
    <row r="67" spans="1:27" x14ac:dyDescent="0.2">
      <c r="A67" s="351">
        <v>2007</v>
      </c>
      <c r="B67" s="352">
        <v>20807722</v>
      </c>
      <c r="C67" s="353"/>
      <c r="D67" s="352">
        <v>7005234</v>
      </c>
      <c r="E67" s="362" t="s">
        <v>476</v>
      </c>
      <c r="F67" s="352">
        <v>657128</v>
      </c>
      <c r="G67" s="353"/>
      <c r="H67" s="352">
        <v>28470084</v>
      </c>
      <c r="I67" s="362" t="s">
        <v>476</v>
      </c>
      <c r="J67" s="352">
        <v>8455364</v>
      </c>
      <c r="K67" s="353"/>
      <c r="L67" s="352">
        <v>2429909</v>
      </c>
      <c r="M67" s="353"/>
      <c r="N67" s="352">
        <v>144674</v>
      </c>
      <c r="O67" s="353"/>
      <c r="P67" s="352">
        <v>6047</v>
      </c>
      <c r="Q67" s="353"/>
      <c r="R67" s="352">
        <v>340503</v>
      </c>
      <c r="S67" s="353"/>
      <c r="T67" s="352">
        <v>423447</v>
      </c>
      <c r="U67" s="353"/>
      <c r="V67" s="352">
        <v>3344581</v>
      </c>
      <c r="W67" s="353"/>
      <c r="X67" s="352">
        <v>106632</v>
      </c>
      <c r="Y67" s="353"/>
      <c r="Z67" s="352">
        <v>40376661</v>
      </c>
      <c r="AA67" s="362" t="s">
        <v>476</v>
      </c>
    </row>
    <row r="68" spans="1:27" x14ac:dyDescent="0.2">
      <c r="A68" s="355">
        <v>2008</v>
      </c>
      <c r="B68" s="356">
        <v>20512955</v>
      </c>
      <c r="C68" s="357"/>
      <c r="D68" s="356">
        <v>6828924</v>
      </c>
      <c r="E68" s="360" t="s">
        <v>476</v>
      </c>
      <c r="F68" s="356">
        <v>467707</v>
      </c>
      <c r="G68" s="357"/>
      <c r="H68" s="356">
        <v>27809586</v>
      </c>
      <c r="I68" s="360" t="s">
        <v>476</v>
      </c>
      <c r="J68" s="356">
        <v>8427297</v>
      </c>
      <c r="K68" s="357"/>
      <c r="L68" s="356">
        <v>2494003</v>
      </c>
      <c r="M68" s="357"/>
      <c r="N68" s="356">
        <v>146233</v>
      </c>
      <c r="O68" s="357"/>
      <c r="P68" s="356">
        <v>8516</v>
      </c>
      <c r="Q68" s="357"/>
      <c r="R68" s="356">
        <v>545548</v>
      </c>
      <c r="S68" s="357"/>
      <c r="T68" s="356">
        <v>435274</v>
      </c>
      <c r="U68" s="357"/>
      <c r="V68" s="356">
        <v>3629575</v>
      </c>
      <c r="W68" s="357"/>
      <c r="X68" s="356">
        <v>111986</v>
      </c>
      <c r="Y68" s="357"/>
      <c r="Z68" s="356">
        <v>39978444</v>
      </c>
      <c r="AA68" s="360" t="s">
        <v>476</v>
      </c>
    </row>
    <row r="69" spans="1:27" x14ac:dyDescent="0.2">
      <c r="A69" s="351">
        <v>2009</v>
      </c>
      <c r="B69" s="352">
        <v>18225332</v>
      </c>
      <c r="C69" s="353"/>
      <c r="D69" s="352">
        <v>7022390</v>
      </c>
      <c r="E69" s="362" t="s">
        <v>476</v>
      </c>
      <c r="F69" s="352">
        <v>389932</v>
      </c>
      <c r="G69" s="353"/>
      <c r="H69" s="352">
        <v>25637654</v>
      </c>
      <c r="I69" s="362" t="s">
        <v>476</v>
      </c>
      <c r="J69" s="352">
        <v>8356019</v>
      </c>
      <c r="K69" s="353"/>
      <c r="L69" s="352">
        <v>2649898</v>
      </c>
      <c r="M69" s="353"/>
      <c r="N69" s="352">
        <v>146485</v>
      </c>
      <c r="O69" s="353"/>
      <c r="P69" s="352">
        <v>8697</v>
      </c>
      <c r="Q69" s="353"/>
      <c r="R69" s="352">
        <v>721127</v>
      </c>
      <c r="S69" s="353"/>
      <c r="T69" s="352">
        <v>441011</v>
      </c>
      <c r="U69" s="353"/>
      <c r="V69" s="352">
        <v>3967218</v>
      </c>
      <c r="W69" s="353"/>
      <c r="X69" s="352">
        <v>116188</v>
      </c>
      <c r="Y69" s="353"/>
      <c r="Z69" s="352">
        <v>38077078</v>
      </c>
      <c r="AA69" s="362" t="s">
        <v>476</v>
      </c>
    </row>
    <row r="70" spans="1:27" x14ac:dyDescent="0.2">
      <c r="A70" s="351">
        <v>2010</v>
      </c>
      <c r="B70" s="352">
        <v>19133455</v>
      </c>
      <c r="C70" s="362" t="s">
        <v>476</v>
      </c>
      <c r="D70" s="352">
        <v>7527332</v>
      </c>
      <c r="E70" s="362" t="s">
        <v>476</v>
      </c>
      <c r="F70" s="352">
        <v>378258</v>
      </c>
      <c r="G70" s="362" t="s">
        <v>476</v>
      </c>
      <c r="H70" s="352">
        <v>27039045</v>
      </c>
      <c r="I70" s="362" t="s">
        <v>476</v>
      </c>
      <c r="J70" s="352">
        <v>8434433</v>
      </c>
      <c r="K70" s="362" t="s">
        <v>476</v>
      </c>
      <c r="L70" s="352">
        <v>2521486</v>
      </c>
      <c r="M70" s="362" t="s">
        <v>476</v>
      </c>
      <c r="N70" s="352">
        <v>148479</v>
      </c>
      <c r="O70" s="362" t="s">
        <v>476</v>
      </c>
      <c r="P70" s="352">
        <v>11762</v>
      </c>
      <c r="Q70" s="362" t="s">
        <v>476</v>
      </c>
      <c r="R70" s="352">
        <v>923271</v>
      </c>
      <c r="S70" s="362" t="s">
        <v>476</v>
      </c>
      <c r="T70" s="352">
        <v>459372</v>
      </c>
      <c r="U70" s="362" t="s">
        <v>476</v>
      </c>
      <c r="V70" s="352">
        <v>4064369</v>
      </c>
      <c r="W70" s="362" t="s">
        <v>476</v>
      </c>
      <c r="X70" s="352">
        <v>88634</v>
      </c>
      <c r="Y70" s="362" t="s">
        <v>476</v>
      </c>
      <c r="Z70" s="352">
        <v>39626481</v>
      </c>
      <c r="AA70" s="362" t="s">
        <v>476</v>
      </c>
    </row>
    <row r="71" spans="1:27" x14ac:dyDescent="0.2">
      <c r="A71" s="355" t="s">
        <v>1013</v>
      </c>
      <c r="B71" s="356">
        <v>17986171</v>
      </c>
      <c r="C71" s="357"/>
      <c r="D71" s="356">
        <v>7740184</v>
      </c>
      <c r="E71" s="357"/>
      <c r="F71" s="356">
        <v>287553</v>
      </c>
      <c r="G71" s="357"/>
      <c r="H71" s="356">
        <v>26013908</v>
      </c>
      <c r="I71" s="357"/>
      <c r="J71" s="356">
        <v>8259432</v>
      </c>
      <c r="K71" s="357"/>
      <c r="L71" s="356">
        <v>3152561</v>
      </c>
      <c r="M71" s="357"/>
      <c r="N71" s="356">
        <v>162921</v>
      </c>
      <c r="O71" s="357"/>
      <c r="P71" s="356">
        <v>17514</v>
      </c>
      <c r="Q71" s="357"/>
      <c r="R71" s="356">
        <v>1167832</v>
      </c>
      <c r="S71" s="357"/>
      <c r="T71" s="356">
        <v>444235</v>
      </c>
      <c r="U71" s="357"/>
      <c r="V71" s="356">
        <v>4945064</v>
      </c>
      <c r="W71" s="357"/>
      <c r="X71" s="356">
        <v>127142</v>
      </c>
      <c r="Y71" s="357"/>
      <c r="Z71" s="356">
        <v>39345546</v>
      </c>
      <c r="AA71" s="357"/>
    </row>
    <row r="72" spans="1:27" x14ac:dyDescent="0.2">
      <c r="A72" s="739" t="s">
        <v>1014</v>
      </c>
      <c r="B72" s="740"/>
      <c r="C72" s="740"/>
      <c r="D72" s="740"/>
      <c r="E72" s="740"/>
      <c r="F72" s="740"/>
      <c r="G72" s="740"/>
      <c r="H72" s="740"/>
      <c r="I72" s="740"/>
      <c r="J72" s="740"/>
      <c r="K72" s="740"/>
      <c r="L72" s="740"/>
      <c r="M72" s="740"/>
      <c r="N72" s="740" t="s">
        <v>1015</v>
      </c>
      <c r="O72" s="740"/>
      <c r="P72" s="740"/>
      <c r="Q72" s="740"/>
      <c r="R72" s="740"/>
      <c r="S72" s="740"/>
      <c r="T72" s="740"/>
      <c r="U72" s="740"/>
      <c r="V72" s="740"/>
      <c r="W72" s="740"/>
      <c r="X72" s="740"/>
      <c r="Y72" s="740"/>
      <c r="Z72" s="740"/>
      <c r="AA72" s="741"/>
    </row>
    <row r="73" spans="1:27" x14ac:dyDescent="0.2">
      <c r="A73" s="723" t="s">
        <v>1061</v>
      </c>
      <c r="B73" s="724"/>
      <c r="C73" s="724"/>
      <c r="D73" s="724"/>
      <c r="E73" s="724"/>
      <c r="F73" s="724"/>
      <c r="G73" s="724"/>
      <c r="H73" s="724"/>
      <c r="I73" s="724"/>
      <c r="J73" s="724"/>
      <c r="K73" s="724"/>
      <c r="L73" s="724"/>
      <c r="M73" s="724"/>
      <c r="N73" s="724" t="s">
        <v>1062</v>
      </c>
      <c r="O73" s="724"/>
      <c r="P73" s="724"/>
      <c r="Q73" s="724"/>
      <c r="R73" s="724"/>
      <c r="S73" s="724"/>
      <c r="T73" s="724"/>
      <c r="U73" s="724"/>
      <c r="V73" s="724"/>
      <c r="W73" s="724"/>
      <c r="X73" s="724"/>
      <c r="Y73" s="724"/>
      <c r="Z73" s="724"/>
      <c r="AA73" s="736"/>
    </row>
    <row r="74" spans="1:27" x14ac:dyDescent="0.2">
      <c r="A74" s="723"/>
      <c r="B74" s="724"/>
      <c r="C74" s="724"/>
      <c r="D74" s="724"/>
      <c r="E74" s="724"/>
      <c r="F74" s="724"/>
      <c r="G74" s="724"/>
      <c r="H74" s="724"/>
      <c r="I74" s="724"/>
      <c r="J74" s="724"/>
      <c r="K74" s="724"/>
      <c r="L74" s="724"/>
      <c r="M74" s="724"/>
      <c r="N74" s="725" t="s">
        <v>908</v>
      </c>
      <c r="O74" s="725"/>
      <c r="P74" s="725"/>
      <c r="Q74" s="725"/>
      <c r="R74" s="725"/>
      <c r="S74" s="725"/>
      <c r="T74" s="725"/>
      <c r="U74" s="725"/>
      <c r="V74" s="725"/>
      <c r="W74" s="725"/>
      <c r="X74" s="725"/>
      <c r="Y74" s="725"/>
      <c r="Z74" s="725"/>
      <c r="AA74" s="726"/>
    </row>
    <row r="75" spans="1:27" x14ac:dyDescent="0.2">
      <c r="A75" s="723"/>
      <c r="B75" s="724"/>
      <c r="C75" s="724"/>
      <c r="D75" s="724"/>
      <c r="E75" s="724"/>
      <c r="F75" s="724"/>
      <c r="G75" s="724"/>
      <c r="H75" s="724"/>
      <c r="I75" s="724"/>
      <c r="J75" s="724"/>
      <c r="K75" s="724"/>
      <c r="L75" s="724"/>
      <c r="M75" s="724"/>
      <c r="N75" s="725" t="s">
        <v>972</v>
      </c>
      <c r="O75" s="725"/>
      <c r="P75" s="725"/>
      <c r="Q75" s="725"/>
      <c r="R75" s="725"/>
      <c r="S75" s="725"/>
      <c r="T75" s="725"/>
      <c r="U75" s="725"/>
      <c r="V75" s="725"/>
      <c r="W75" s="725"/>
      <c r="X75" s="725"/>
      <c r="Y75" s="725"/>
      <c r="Z75" s="725"/>
      <c r="AA75" s="726"/>
    </row>
    <row r="76" spans="1:27" x14ac:dyDescent="0.2">
      <c r="A76" s="723" t="s">
        <v>1020</v>
      </c>
      <c r="B76" s="724"/>
      <c r="C76" s="724"/>
      <c r="D76" s="724"/>
      <c r="E76" s="724"/>
      <c r="F76" s="724"/>
      <c r="G76" s="724"/>
      <c r="H76" s="724"/>
      <c r="I76" s="724"/>
      <c r="J76" s="724"/>
      <c r="K76" s="724"/>
      <c r="L76" s="724"/>
      <c r="M76" s="724"/>
      <c r="N76" s="724" t="s">
        <v>1063</v>
      </c>
      <c r="O76" s="724"/>
      <c r="P76" s="724"/>
      <c r="Q76" s="724"/>
      <c r="R76" s="724"/>
      <c r="S76" s="724"/>
      <c r="T76" s="724"/>
      <c r="U76" s="724"/>
      <c r="V76" s="724"/>
      <c r="W76" s="724"/>
      <c r="X76" s="724"/>
      <c r="Y76" s="724"/>
      <c r="Z76" s="724"/>
      <c r="AA76" s="736"/>
    </row>
    <row r="77" spans="1:27" x14ac:dyDescent="0.2">
      <c r="A77" s="733" t="s">
        <v>83</v>
      </c>
      <c r="B77" s="725"/>
      <c r="C77" s="725"/>
      <c r="D77" s="725"/>
      <c r="E77" s="725"/>
      <c r="F77" s="725"/>
      <c r="G77" s="725"/>
      <c r="H77" s="725"/>
      <c r="I77" s="725"/>
      <c r="J77" s="725"/>
      <c r="K77" s="725"/>
      <c r="L77" s="725"/>
      <c r="M77" s="725"/>
      <c r="N77" s="724"/>
      <c r="O77" s="724"/>
      <c r="P77" s="724"/>
      <c r="Q77" s="724"/>
      <c r="R77" s="724"/>
      <c r="S77" s="724"/>
      <c r="T77" s="724"/>
      <c r="U77" s="724"/>
      <c r="V77" s="724"/>
      <c r="W77" s="724"/>
      <c r="X77" s="724"/>
      <c r="Y77" s="724"/>
      <c r="Z77" s="724"/>
      <c r="AA77" s="736"/>
    </row>
    <row r="78" spans="1:27" x14ac:dyDescent="0.2">
      <c r="A78" s="723" t="s">
        <v>1064</v>
      </c>
      <c r="B78" s="724"/>
      <c r="C78" s="724"/>
      <c r="D78" s="724"/>
      <c r="E78" s="724"/>
      <c r="F78" s="724"/>
      <c r="G78" s="724"/>
      <c r="H78" s="724"/>
      <c r="I78" s="724"/>
      <c r="J78" s="724"/>
      <c r="K78" s="724"/>
      <c r="L78" s="724"/>
      <c r="M78" s="724"/>
      <c r="N78" s="724" t="s">
        <v>1065</v>
      </c>
      <c r="O78" s="724"/>
      <c r="P78" s="724"/>
      <c r="Q78" s="724"/>
      <c r="R78" s="724"/>
      <c r="S78" s="724"/>
      <c r="T78" s="724"/>
      <c r="U78" s="724"/>
      <c r="V78" s="724"/>
      <c r="W78" s="724"/>
      <c r="X78" s="724"/>
      <c r="Y78" s="724"/>
      <c r="Z78" s="724"/>
      <c r="AA78" s="736"/>
    </row>
    <row r="79" spans="1:27" x14ac:dyDescent="0.2">
      <c r="A79" s="723"/>
      <c r="B79" s="724"/>
      <c r="C79" s="724"/>
      <c r="D79" s="724"/>
      <c r="E79" s="724"/>
      <c r="F79" s="724"/>
      <c r="G79" s="724"/>
      <c r="H79" s="724"/>
      <c r="I79" s="724"/>
      <c r="J79" s="724"/>
      <c r="K79" s="724"/>
      <c r="L79" s="724"/>
      <c r="M79" s="724"/>
      <c r="N79" s="725" t="s">
        <v>90</v>
      </c>
      <c r="O79" s="725"/>
      <c r="P79" s="725"/>
      <c r="Q79" s="725"/>
      <c r="R79" s="725"/>
      <c r="S79" s="725"/>
      <c r="T79" s="725"/>
      <c r="U79" s="725"/>
      <c r="V79" s="725"/>
      <c r="W79" s="725"/>
      <c r="X79" s="725"/>
      <c r="Y79" s="725"/>
      <c r="Z79" s="725"/>
      <c r="AA79" s="726"/>
    </row>
    <row r="80" spans="1:27" x14ac:dyDescent="0.2">
      <c r="A80" s="723" t="s">
        <v>1066</v>
      </c>
      <c r="B80" s="724"/>
      <c r="C80" s="724"/>
      <c r="D80" s="724"/>
      <c r="E80" s="724"/>
      <c r="F80" s="724"/>
      <c r="G80" s="724"/>
      <c r="H80" s="724"/>
      <c r="I80" s="724"/>
      <c r="J80" s="724"/>
      <c r="K80" s="724"/>
      <c r="L80" s="724"/>
      <c r="M80" s="724"/>
      <c r="N80" s="725" t="s">
        <v>72</v>
      </c>
      <c r="O80" s="725"/>
      <c r="P80" s="725"/>
      <c r="Q80" s="725"/>
      <c r="R80" s="725"/>
      <c r="S80" s="725"/>
      <c r="T80" s="725"/>
      <c r="U80" s="725"/>
      <c r="V80" s="725"/>
      <c r="W80" s="725"/>
      <c r="X80" s="725"/>
      <c r="Y80" s="725"/>
      <c r="Z80" s="725"/>
      <c r="AA80" s="726"/>
    </row>
    <row r="81" spans="1:27" x14ac:dyDescent="0.2">
      <c r="A81" s="723" t="s">
        <v>1040</v>
      </c>
      <c r="B81" s="724"/>
      <c r="C81" s="724"/>
      <c r="D81" s="724"/>
      <c r="E81" s="724"/>
      <c r="F81" s="724"/>
      <c r="G81" s="724"/>
      <c r="H81" s="724"/>
      <c r="I81" s="724"/>
      <c r="J81" s="724"/>
      <c r="K81" s="724"/>
      <c r="L81" s="724"/>
      <c r="M81" s="724"/>
      <c r="N81" s="725" t="s">
        <v>1067</v>
      </c>
      <c r="O81" s="725"/>
      <c r="P81" s="725"/>
      <c r="Q81" s="725"/>
      <c r="R81" s="725"/>
      <c r="S81" s="725"/>
      <c r="T81" s="725"/>
      <c r="U81" s="725"/>
      <c r="V81" s="725"/>
      <c r="W81" s="725"/>
      <c r="X81" s="725"/>
      <c r="Y81" s="725"/>
      <c r="Z81" s="725"/>
      <c r="AA81" s="726"/>
    </row>
    <row r="82" spans="1:27" x14ac:dyDescent="0.2">
      <c r="A82" s="733" t="s">
        <v>919</v>
      </c>
      <c r="B82" s="725"/>
      <c r="C82" s="725"/>
      <c r="D82" s="725"/>
      <c r="E82" s="725"/>
      <c r="F82" s="725"/>
      <c r="G82" s="725"/>
      <c r="H82" s="725"/>
      <c r="I82" s="725"/>
      <c r="J82" s="725"/>
      <c r="K82" s="725"/>
      <c r="L82" s="725"/>
      <c r="M82" s="725"/>
      <c r="N82" s="725" t="s">
        <v>86</v>
      </c>
      <c r="O82" s="725"/>
      <c r="P82" s="725"/>
      <c r="Q82" s="725"/>
      <c r="R82" s="725"/>
      <c r="S82" s="725"/>
      <c r="T82" s="725"/>
      <c r="U82" s="725"/>
      <c r="V82" s="725"/>
      <c r="W82" s="725"/>
      <c r="X82" s="725"/>
      <c r="Y82" s="725"/>
      <c r="Z82" s="725"/>
      <c r="AA82" s="726"/>
    </row>
    <row r="83" spans="1:27" x14ac:dyDescent="0.2">
      <c r="A83" s="733"/>
      <c r="B83" s="725"/>
      <c r="C83" s="725"/>
      <c r="D83" s="725"/>
      <c r="E83" s="725"/>
      <c r="F83" s="725"/>
      <c r="G83" s="725"/>
      <c r="H83" s="725"/>
      <c r="I83" s="725"/>
      <c r="J83" s="725"/>
      <c r="K83" s="725"/>
      <c r="L83" s="725"/>
      <c r="M83" s="725"/>
      <c r="N83" s="725" t="s">
        <v>1068</v>
      </c>
      <c r="O83" s="725"/>
      <c r="P83" s="725"/>
      <c r="Q83" s="725"/>
      <c r="R83" s="725"/>
      <c r="S83" s="725"/>
      <c r="T83" s="725"/>
      <c r="U83" s="725"/>
      <c r="V83" s="725"/>
      <c r="W83" s="725"/>
      <c r="X83" s="725"/>
      <c r="Y83" s="725"/>
      <c r="Z83" s="725"/>
      <c r="AA83" s="726"/>
    </row>
    <row r="84" spans="1:27" x14ac:dyDescent="0.2">
      <c r="A84" s="733"/>
      <c r="B84" s="725"/>
      <c r="C84" s="725"/>
      <c r="D84" s="725"/>
      <c r="E84" s="725"/>
      <c r="F84" s="725"/>
      <c r="G84" s="725"/>
      <c r="H84" s="725"/>
      <c r="I84" s="725"/>
      <c r="J84" s="725"/>
      <c r="K84" s="725"/>
      <c r="L84" s="725"/>
      <c r="M84" s="725"/>
      <c r="N84" s="725" t="s">
        <v>1069</v>
      </c>
      <c r="O84" s="725"/>
      <c r="P84" s="725"/>
      <c r="Q84" s="725"/>
      <c r="R84" s="725"/>
      <c r="S84" s="725"/>
      <c r="T84" s="725"/>
      <c r="U84" s="725"/>
      <c r="V84" s="725"/>
      <c r="W84" s="725"/>
      <c r="X84" s="725"/>
      <c r="Y84" s="725"/>
      <c r="Z84" s="725"/>
      <c r="AA84" s="726"/>
    </row>
    <row r="85" spans="1:27" x14ac:dyDescent="0.2">
      <c r="A85" s="733"/>
      <c r="B85" s="725"/>
      <c r="C85" s="725"/>
      <c r="D85" s="725"/>
      <c r="E85" s="725"/>
      <c r="F85" s="725"/>
      <c r="G85" s="725"/>
      <c r="H85" s="725"/>
      <c r="I85" s="725"/>
      <c r="J85" s="725"/>
      <c r="K85" s="725"/>
      <c r="L85" s="725"/>
      <c r="M85" s="725"/>
      <c r="N85" s="725" t="s">
        <v>87</v>
      </c>
      <c r="O85" s="725"/>
      <c r="P85" s="725"/>
      <c r="Q85" s="725"/>
      <c r="R85" s="725"/>
      <c r="S85" s="725"/>
      <c r="T85" s="725"/>
      <c r="U85" s="725"/>
      <c r="V85" s="725"/>
      <c r="W85" s="725"/>
      <c r="X85" s="725"/>
      <c r="Y85" s="725"/>
      <c r="Z85" s="725"/>
      <c r="AA85" s="726"/>
    </row>
    <row r="86" spans="1:27" ht="12.75" customHeight="1" x14ac:dyDescent="0.2">
      <c r="A86" s="723" t="s">
        <v>1070</v>
      </c>
      <c r="B86" s="724"/>
      <c r="C86" s="724"/>
      <c r="D86" s="724"/>
      <c r="E86" s="724"/>
      <c r="F86" s="724"/>
      <c r="G86" s="724"/>
      <c r="H86" s="724"/>
      <c r="I86" s="724"/>
      <c r="J86" s="724"/>
      <c r="K86" s="724"/>
      <c r="L86" s="724"/>
      <c r="M86" s="724"/>
      <c r="N86" s="764" t="s">
        <v>1043</v>
      </c>
      <c r="O86" s="764"/>
      <c r="P86" s="764"/>
      <c r="Q86" s="764"/>
      <c r="R86" s="764"/>
      <c r="S86" s="764"/>
      <c r="T86" s="764"/>
      <c r="U86" s="764"/>
      <c r="V86" s="764"/>
      <c r="W86" s="764"/>
      <c r="X86" s="764"/>
      <c r="Y86" s="764"/>
      <c r="Z86" s="764"/>
      <c r="AA86" s="765"/>
    </row>
    <row r="87" spans="1:27" x14ac:dyDescent="0.2">
      <c r="A87" s="723"/>
      <c r="B87" s="724"/>
      <c r="C87" s="724"/>
      <c r="D87" s="724"/>
      <c r="E87" s="724"/>
      <c r="F87" s="724"/>
      <c r="G87" s="724"/>
      <c r="H87" s="724"/>
      <c r="I87" s="724"/>
      <c r="J87" s="724"/>
      <c r="K87" s="724"/>
      <c r="L87" s="724"/>
      <c r="M87" s="724"/>
      <c r="N87" s="725" t="s">
        <v>1044</v>
      </c>
      <c r="O87" s="725"/>
      <c r="P87" s="725"/>
      <c r="Q87" s="725"/>
      <c r="R87" s="725"/>
      <c r="S87" s="725"/>
      <c r="T87" s="725"/>
      <c r="U87" s="725"/>
      <c r="V87" s="725"/>
      <c r="W87" s="725"/>
      <c r="X87" s="725"/>
      <c r="Y87" s="725"/>
      <c r="Z87" s="725"/>
      <c r="AA87" s="726"/>
    </row>
    <row r="88" spans="1:27" x14ac:dyDescent="0.2">
      <c r="A88" s="723" t="s">
        <v>1071</v>
      </c>
      <c r="B88" s="724"/>
      <c r="C88" s="724"/>
      <c r="D88" s="724"/>
      <c r="E88" s="724"/>
      <c r="F88" s="724"/>
      <c r="G88" s="724"/>
      <c r="H88" s="724"/>
      <c r="I88" s="724"/>
      <c r="J88" s="724"/>
      <c r="K88" s="724"/>
      <c r="L88" s="724"/>
      <c r="M88" s="724"/>
      <c r="N88" s="725" t="s">
        <v>91</v>
      </c>
      <c r="O88" s="725"/>
      <c r="P88" s="725"/>
      <c r="Q88" s="725"/>
      <c r="R88" s="725"/>
      <c r="S88" s="725"/>
      <c r="T88" s="725"/>
      <c r="U88" s="725"/>
      <c r="V88" s="725"/>
      <c r="W88" s="725"/>
      <c r="X88" s="725"/>
      <c r="Y88" s="725"/>
      <c r="Z88" s="725"/>
      <c r="AA88" s="726"/>
    </row>
    <row r="89" spans="1:27" x14ac:dyDescent="0.2">
      <c r="A89" s="731" t="s">
        <v>966</v>
      </c>
      <c r="B89" s="732"/>
      <c r="C89" s="732"/>
      <c r="D89" s="732"/>
      <c r="E89" s="732"/>
      <c r="F89" s="732"/>
      <c r="G89" s="732"/>
      <c r="H89" s="732"/>
      <c r="I89" s="732"/>
      <c r="J89" s="732"/>
      <c r="K89" s="732"/>
      <c r="L89" s="732"/>
      <c r="M89" s="732"/>
      <c r="N89" s="732"/>
      <c r="O89" s="732"/>
      <c r="P89" s="732"/>
      <c r="Q89" s="732"/>
      <c r="R89" s="732"/>
      <c r="S89" s="732"/>
      <c r="T89" s="732"/>
      <c r="U89" s="732"/>
      <c r="V89" s="732"/>
      <c r="W89" s="732"/>
      <c r="X89" s="732"/>
      <c r="Y89" s="732"/>
      <c r="Z89" s="732"/>
      <c r="AA89" s="766"/>
    </row>
  </sheetData>
  <mergeCells count="63">
    <mergeCell ref="A1:AA1"/>
    <mergeCell ref="A2:AA2"/>
    <mergeCell ref="A3:A8"/>
    <mergeCell ref="B3:AA3"/>
    <mergeCell ref="B4:I6"/>
    <mergeCell ref="J4:K4"/>
    <mergeCell ref="L4:W6"/>
    <mergeCell ref="X4:Y4"/>
    <mergeCell ref="Z4:AA4"/>
    <mergeCell ref="J5:K5"/>
    <mergeCell ref="B7:C8"/>
    <mergeCell ref="D7:E7"/>
    <mergeCell ref="F7:G8"/>
    <mergeCell ref="H7:I8"/>
    <mergeCell ref="J7:K7"/>
    <mergeCell ref="X5:Y5"/>
    <mergeCell ref="Z5:AA5"/>
    <mergeCell ref="J6:K6"/>
    <mergeCell ref="X6:Y6"/>
    <mergeCell ref="Z6:AA6"/>
    <mergeCell ref="X7:Y7"/>
    <mergeCell ref="Z7:AA7"/>
    <mergeCell ref="L7:M7"/>
    <mergeCell ref="D8:E8"/>
    <mergeCell ref="J8:K8"/>
    <mergeCell ref="L8:M8"/>
    <mergeCell ref="X8:Y8"/>
    <mergeCell ref="Z8:AA8"/>
    <mergeCell ref="N7:O8"/>
    <mergeCell ref="P7:Q8"/>
    <mergeCell ref="R7:S8"/>
    <mergeCell ref="T7:U8"/>
    <mergeCell ref="V7:W8"/>
    <mergeCell ref="A72:M72"/>
    <mergeCell ref="N72:AA72"/>
    <mergeCell ref="A73:M75"/>
    <mergeCell ref="N73:AA73"/>
    <mergeCell ref="N74:AA74"/>
    <mergeCell ref="N75:AA75"/>
    <mergeCell ref="A76:M76"/>
    <mergeCell ref="N76:AA77"/>
    <mergeCell ref="A77:M77"/>
    <mergeCell ref="A78:M79"/>
    <mergeCell ref="N78:AA78"/>
    <mergeCell ref="N79:AA79"/>
    <mergeCell ref="A80:M80"/>
    <mergeCell ref="N80:AA80"/>
    <mergeCell ref="A81:M81"/>
    <mergeCell ref="N81:AA81"/>
    <mergeCell ref="A82:M82"/>
    <mergeCell ref="N82:AA82"/>
    <mergeCell ref="A83:M83"/>
    <mergeCell ref="N83:AA83"/>
    <mergeCell ref="A84:M84"/>
    <mergeCell ref="N84:AA84"/>
    <mergeCell ref="A85:M85"/>
    <mergeCell ref="N85:AA85"/>
    <mergeCell ref="A86:M87"/>
    <mergeCell ref="N86:AA86"/>
    <mergeCell ref="N87:AA87"/>
    <mergeCell ref="A88:M88"/>
    <mergeCell ref="N88:AA89"/>
    <mergeCell ref="A89:M89"/>
  </mergeCells>
  <hyperlinks>
    <hyperlink ref="N86" r:id="rId1" location="consumption" display="http://www.eia.gov/totalenergy/data/monthly/ - consumption" xr:uid="{00000000-0004-0000-1500-000000000000}"/>
  </hyperlink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P77"/>
  <sheetViews>
    <sheetView workbookViewId="0">
      <pane xSplit="1" ySplit="12" topLeftCell="B13" activePane="bottomRight" state="frozen"/>
      <selection pane="topRight"/>
      <selection pane="bottomLeft"/>
      <selection pane="bottomRight" activeCell="B13" sqref="B13"/>
    </sheetView>
  </sheetViews>
  <sheetFormatPr defaultRowHeight="12.75" x14ac:dyDescent="0.2"/>
  <cols>
    <col min="1" max="1" width="53.7109375" style="377" customWidth="1"/>
    <col min="2" max="4" width="51" style="377" customWidth="1"/>
    <col min="5" max="5" width="48.42578125" style="377" customWidth="1"/>
    <col min="6" max="8" width="51.7109375" style="377" customWidth="1"/>
    <col min="9" max="9" width="49.140625" style="377" customWidth="1"/>
    <col min="10" max="10" width="49.28515625" style="377" customWidth="1"/>
    <col min="11" max="11" width="46.7109375" style="377" customWidth="1"/>
    <col min="12" max="12" width="54.42578125" style="377" customWidth="1"/>
    <col min="13" max="13" width="51.85546875" style="377" customWidth="1"/>
    <col min="14" max="14" width="54.140625" style="377" customWidth="1"/>
    <col min="15" max="15" width="35.85546875" style="377" customWidth="1"/>
    <col min="16" max="16" width="34.42578125" style="377" customWidth="1"/>
    <col min="17" max="260" width="9.140625" style="377"/>
    <col min="261" max="261" width="53.7109375" style="377" customWidth="1"/>
    <col min="262" max="262" width="51" style="377" customWidth="1"/>
    <col min="263" max="263" width="48.42578125" style="377" customWidth="1"/>
    <col min="264" max="264" width="51.7109375" style="377" customWidth="1"/>
    <col min="265" max="265" width="49.140625" style="377" customWidth="1"/>
    <col min="266" max="266" width="49.28515625" style="377" customWidth="1"/>
    <col min="267" max="267" width="46.7109375" style="377" customWidth="1"/>
    <col min="268" max="268" width="54.42578125" style="377" customWidth="1"/>
    <col min="269" max="269" width="51.85546875" style="377" customWidth="1"/>
    <col min="270" max="270" width="54.140625" style="377" customWidth="1"/>
    <col min="271" max="271" width="35.85546875" style="377" customWidth="1"/>
    <col min="272" max="272" width="34.42578125" style="377" customWidth="1"/>
    <col min="273" max="516" width="9.140625" style="377"/>
    <col min="517" max="517" width="53.7109375" style="377" customWidth="1"/>
    <col min="518" max="518" width="51" style="377" customWidth="1"/>
    <col min="519" max="519" width="48.42578125" style="377" customWidth="1"/>
    <col min="520" max="520" width="51.7109375" style="377" customWidth="1"/>
    <col min="521" max="521" width="49.140625" style="377" customWidth="1"/>
    <col min="522" max="522" width="49.28515625" style="377" customWidth="1"/>
    <col min="523" max="523" width="46.7109375" style="377" customWidth="1"/>
    <col min="524" max="524" width="54.42578125" style="377" customWidth="1"/>
    <col min="525" max="525" width="51.85546875" style="377" customWidth="1"/>
    <col min="526" max="526" width="54.140625" style="377" customWidth="1"/>
    <col min="527" max="527" width="35.85546875" style="377" customWidth="1"/>
    <col min="528" max="528" width="34.42578125" style="377" customWidth="1"/>
    <col min="529" max="772" width="9.140625" style="377"/>
    <col min="773" max="773" width="53.7109375" style="377" customWidth="1"/>
    <col min="774" max="774" width="51" style="377" customWidth="1"/>
    <col min="775" max="775" width="48.42578125" style="377" customWidth="1"/>
    <col min="776" max="776" width="51.7109375" style="377" customWidth="1"/>
    <col min="777" max="777" width="49.140625" style="377" customWidth="1"/>
    <col min="778" max="778" width="49.28515625" style="377" customWidth="1"/>
    <col min="779" max="779" width="46.7109375" style="377" customWidth="1"/>
    <col min="780" max="780" width="54.42578125" style="377" customWidth="1"/>
    <col min="781" max="781" width="51.85546875" style="377" customWidth="1"/>
    <col min="782" max="782" width="54.140625" style="377" customWidth="1"/>
    <col min="783" max="783" width="35.85546875" style="377" customWidth="1"/>
    <col min="784" max="784" width="34.42578125" style="377" customWidth="1"/>
    <col min="785" max="1028" width="9.140625" style="377"/>
    <col min="1029" max="1029" width="53.7109375" style="377" customWidth="1"/>
    <col min="1030" max="1030" width="51" style="377" customWidth="1"/>
    <col min="1031" max="1031" width="48.42578125" style="377" customWidth="1"/>
    <col min="1032" max="1032" width="51.7109375" style="377" customWidth="1"/>
    <col min="1033" max="1033" width="49.140625" style="377" customWidth="1"/>
    <col min="1034" max="1034" width="49.28515625" style="377" customWidth="1"/>
    <col min="1035" max="1035" width="46.7109375" style="377" customWidth="1"/>
    <col min="1036" max="1036" width="54.42578125" style="377" customWidth="1"/>
    <col min="1037" max="1037" width="51.85546875" style="377" customWidth="1"/>
    <col min="1038" max="1038" width="54.140625" style="377" customWidth="1"/>
    <col min="1039" max="1039" width="35.85546875" style="377" customWidth="1"/>
    <col min="1040" max="1040" width="34.42578125" style="377" customWidth="1"/>
    <col min="1041" max="1284" width="9.140625" style="377"/>
    <col min="1285" max="1285" width="53.7109375" style="377" customWidth="1"/>
    <col min="1286" max="1286" width="51" style="377" customWidth="1"/>
    <col min="1287" max="1287" width="48.42578125" style="377" customWidth="1"/>
    <col min="1288" max="1288" width="51.7109375" style="377" customWidth="1"/>
    <col min="1289" max="1289" width="49.140625" style="377" customWidth="1"/>
    <col min="1290" max="1290" width="49.28515625" style="377" customWidth="1"/>
    <col min="1291" max="1291" width="46.7109375" style="377" customWidth="1"/>
    <col min="1292" max="1292" width="54.42578125" style="377" customWidth="1"/>
    <col min="1293" max="1293" width="51.85546875" style="377" customWidth="1"/>
    <col min="1294" max="1294" width="54.140625" style="377" customWidth="1"/>
    <col min="1295" max="1295" width="35.85546875" style="377" customWidth="1"/>
    <col min="1296" max="1296" width="34.42578125" style="377" customWidth="1"/>
    <col min="1297" max="1540" width="9.140625" style="377"/>
    <col min="1541" max="1541" width="53.7109375" style="377" customWidth="1"/>
    <col min="1542" max="1542" width="51" style="377" customWidth="1"/>
    <col min="1543" max="1543" width="48.42578125" style="377" customWidth="1"/>
    <col min="1544" max="1544" width="51.7109375" style="377" customWidth="1"/>
    <col min="1545" max="1545" width="49.140625" style="377" customWidth="1"/>
    <col min="1546" max="1546" width="49.28515625" style="377" customWidth="1"/>
    <col min="1547" max="1547" width="46.7109375" style="377" customWidth="1"/>
    <col min="1548" max="1548" width="54.42578125" style="377" customWidth="1"/>
    <col min="1549" max="1549" width="51.85546875" style="377" customWidth="1"/>
    <col min="1550" max="1550" width="54.140625" style="377" customWidth="1"/>
    <col min="1551" max="1551" width="35.85546875" style="377" customWidth="1"/>
    <col min="1552" max="1552" width="34.42578125" style="377" customWidth="1"/>
    <col min="1553" max="1796" width="9.140625" style="377"/>
    <col min="1797" max="1797" width="53.7109375" style="377" customWidth="1"/>
    <col min="1798" max="1798" width="51" style="377" customWidth="1"/>
    <col min="1799" max="1799" width="48.42578125" style="377" customWidth="1"/>
    <col min="1800" max="1800" width="51.7109375" style="377" customWidth="1"/>
    <col min="1801" max="1801" width="49.140625" style="377" customWidth="1"/>
    <col min="1802" max="1802" width="49.28515625" style="377" customWidth="1"/>
    <col min="1803" max="1803" width="46.7109375" style="377" customWidth="1"/>
    <col min="1804" max="1804" width="54.42578125" style="377" customWidth="1"/>
    <col min="1805" max="1805" width="51.85546875" style="377" customWidth="1"/>
    <col min="1806" max="1806" width="54.140625" style="377" customWidth="1"/>
    <col min="1807" max="1807" width="35.85546875" style="377" customWidth="1"/>
    <col min="1808" max="1808" width="34.42578125" style="377" customWidth="1"/>
    <col min="1809" max="2052" width="9.140625" style="377"/>
    <col min="2053" max="2053" width="53.7109375" style="377" customWidth="1"/>
    <col min="2054" max="2054" width="51" style="377" customWidth="1"/>
    <col min="2055" max="2055" width="48.42578125" style="377" customWidth="1"/>
    <col min="2056" max="2056" width="51.7109375" style="377" customWidth="1"/>
    <col min="2057" max="2057" width="49.140625" style="377" customWidth="1"/>
    <col min="2058" max="2058" width="49.28515625" style="377" customWidth="1"/>
    <col min="2059" max="2059" width="46.7109375" style="377" customWidth="1"/>
    <col min="2060" max="2060" width="54.42578125" style="377" customWidth="1"/>
    <col min="2061" max="2061" width="51.85546875" style="377" customWidth="1"/>
    <col min="2062" max="2062" width="54.140625" style="377" customWidth="1"/>
    <col min="2063" max="2063" width="35.85546875" style="377" customWidth="1"/>
    <col min="2064" max="2064" width="34.42578125" style="377" customWidth="1"/>
    <col min="2065" max="2308" width="9.140625" style="377"/>
    <col min="2309" max="2309" width="53.7109375" style="377" customWidth="1"/>
    <col min="2310" max="2310" width="51" style="377" customWidth="1"/>
    <col min="2311" max="2311" width="48.42578125" style="377" customWidth="1"/>
    <col min="2312" max="2312" width="51.7109375" style="377" customWidth="1"/>
    <col min="2313" max="2313" width="49.140625" style="377" customWidth="1"/>
    <col min="2314" max="2314" width="49.28515625" style="377" customWidth="1"/>
    <col min="2315" max="2315" width="46.7109375" style="377" customWidth="1"/>
    <col min="2316" max="2316" width="54.42578125" style="377" customWidth="1"/>
    <col min="2317" max="2317" width="51.85546875" style="377" customWidth="1"/>
    <col min="2318" max="2318" width="54.140625" style="377" customWidth="1"/>
    <col min="2319" max="2319" width="35.85546875" style="377" customWidth="1"/>
    <col min="2320" max="2320" width="34.42578125" style="377" customWidth="1"/>
    <col min="2321" max="2564" width="9.140625" style="377"/>
    <col min="2565" max="2565" width="53.7109375" style="377" customWidth="1"/>
    <col min="2566" max="2566" width="51" style="377" customWidth="1"/>
    <col min="2567" max="2567" width="48.42578125" style="377" customWidth="1"/>
    <col min="2568" max="2568" width="51.7109375" style="377" customWidth="1"/>
    <col min="2569" max="2569" width="49.140625" style="377" customWidth="1"/>
    <col min="2570" max="2570" width="49.28515625" style="377" customWidth="1"/>
    <col min="2571" max="2571" width="46.7109375" style="377" customWidth="1"/>
    <col min="2572" max="2572" width="54.42578125" style="377" customWidth="1"/>
    <col min="2573" max="2573" width="51.85546875" style="377" customWidth="1"/>
    <col min="2574" max="2574" width="54.140625" style="377" customWidth="1"/>
    <col min="2575" max="2575" width="35.85546875" style="377" customWidth="1"/>
    <col min="2576" max="2576" width="34.42578125" style="377" customWidth="1"/>
    <col min="2577" max="2820" width="9.140625" style="377"/>
    <col min="2821" max="2821" width="53.7109375" style="377" customWidth="1"/>
    <col min="2822" max="2822" width="51" style="377" customWidth="1"/>
    <col min="2823" max="2823" width="48.42578125" style="377" customWidth="1"/>
    <col min="2824" max="2824" width="51.7109375" style="377" customWidth="1"/>
    <col min="2825" max="2825" width="49.140625" style="377" customWidth="1"/>
    <col min="2826" max="2826" width="49.28515625" style="377" customWidth="1"/>
    <col min="2827" max="2827" width="46.7109375" style="377" customWidth="1"/>
    <col min="2828" max="2828" width="54.42578125" style="377" customWidth="1"/>
    <col min="2829" max="2829" width="51.85546875" style="377" customWidth="1"/>
    <col min="2830" max="2830" width="54.140625" style="377" customWidth="1"/>
    <col min="2831" max="2831" width="35.85546875" style="377" customWidth="1"/>
    <col min="2832" max="2832" width="34.42578125" style="377" customWidth="1"/>
    <col min="2833" max="3076" width="9.140625" style="377"/>
    <col min="3077" max="3077" width="53.7109375" style="377" customWidth="1"/>
    <col min="3078" max="3078" width="51" style="377" customWidth="1"/>
    <col min="3079" max="3079" width="48.42578125" style="377" customWidth="1"/>
    <col min="3080" max="3080" width="51.7109375" style="377" customWidth="1"/>
    <col min="3081" max="3081" width="49.140625" style="377" customWidth="1"/>
    <col min="3082" max="3082" width="49.28515625" style="377" customWidth="1"/>
    <col min="3083" max="3083" width="46.7109375" style="377" customWidth="1"/>
    <col min="3084" max="3084" width="54.42578125" style="377" customWidth="1"/>
    <col min="3085" max="3085" width="51.85546875" style="377" customWidth="1"/>
    <col min="3086" max="3086" width="54.140625" style="377" customWidth="1"/>
    <col min="3087" max="3087" width="35.85546875" style="377" customWidth="1"/>
    <col min="3088" max="3088" width="34.42578125" style="377" customWidth="1"/>
    <col min="3089" max="3332" width="9.140625" style="377"/>
    <col min="3333" max="3333" width="53.7109375" style="377" customWidth="1"/>
    <col min="3334" max="3334" width="51" style="377" customWidth="1"/>
    <col min="3335" max="3335" width="48.42578125" style="377" customWidth="1"/>
    <col min="3336" max="3336" width="51.7109375" style="377" customWidth="1"/>
    <col min="3337" max="3337" width="49.140625" style="377" customWidth="1"/>
    <col min="3338" max="3338" width="49.28515625" style="377" customWidth="1"/>
    <col min="3339" max="3339" width="46.7109375" style="377" customWidth="1"/>
    <col min="3340" max="3340" width="54.42578125" style="377" customWidth="1"/>
    <col min="3341" max="3341" width="51.85546875" style="377" customWidth="1"/>
    <col min="3342" max="3342" width="54.140625" style="377" customWidth="1"/>
    <col min="3343" max="3343" width="35.85546875" style="377" customWidth="1"/>
    <col min="3344" max="3344" width="34.42578125" style="377" customWidth="1"/>
    <col min="3345" max="3588" width="9.140625" style="377"/>
    <col min="3589" max="3589" width="53.7109375" style="377" customWidth="1"/>
    <col min="3590" max="3590" width="51" style="377" customWidth="1"/>
    <col min="3591" max="3591" width="48.42578125" style="377" customWidth="1"/>
    <col min="3592" max="3592" width="51.7109375" style="377" customWidth="1"/>
    <col min="3593" max="3593" width="49.140625" style="377" customWidth="1"/>
    <col min="3594" max="3594" width="49.28515625" style="377" customWidth="1"/>
    <col min="3595" max="3595" width="46.7109375" style="377" customWidth="1"/>
    <col min="3596" max="3596" width="54.42578125" style="377" customWidth="1"/>
    <col min="3597" max="3597" width="51.85546875" style="377" customWidth="1"/>
    <col min="3598" max="3598" width="54.140625" style="377" customWidth="1"/>
    <col min="3599" max="3599" width="35.85546875" style="377" customWidth="1"/>
    <col min="3600" max="3600" width="34.42578125" style="377" customWidth="1"/>
    <col min="3601" max="3844" width="9.140625" style="377"/>
    <col min="3845" max="3845" width="53.7109375" style="377" customWidth="1"/>
    <col min="3846" max="3846" width="51" style="377" customWidth="1"/>
    <col min="3847" max="3847" width="48.42578125" style="377" customWidth="1"/>
    <col min="3848" max="3848" width="51.7109375" style="377" customWidth="1"/>
    <col min="3849" max="3849" width="49.140625" style="377" customWidth="1"/>
    <col min="3850" max="3850" width="49.28515625" style="377" customWidth="1"/>
    <col min="3851" max="3851" width="46.7109375" style="377" customWidth="1"/>
    <col min="3852" max="3852" width="54.42578125" style="377" customWidth="1"/>
    <col min="3853" max="3853" width="51.85546875" style="377" customWidth="1"/>
    <col min="3854" max="3854" width="54.140625" style="377" customWidth="1"/>
    <col min="3855" max="3855" width="35.85546875" style="377" customWidth="1"/>
    <col min="3856" max="3856" width="34.42578125" style="377" customWidth="1"/>
    <col min="3857" max="4100" width="9.140625" style="377"/>
    <col min="4101" max="4101" width="53.7109375" style="377" customWidth="1"/>
    <col min="4102" max="4102" width="51" style="377" customWidth="1"/>
    <col min="4103" max="4103" width="48.42578125" style="377" customWidth="1"/>
    <col min="4104" max="4104" width="51.7109375" style="377" customWidth="1"/>
    <col min="4105" max="4105" width="49.140625" style="377" customWidth="1"/>
    <col min="4106" max="4106" width="49.28515625" style="377" customWidth="1"/>
    <col min="4107" max="4107" width="46.7109375" style="377" customWidth="1"/>
    <col min="4108" max="4108" width="54.42578125" style="377" customWidth="1"/>
    <col min="4109" max="4109" width="51.85546875" style="377" customWidth="1"/>
    <col min="4110" max="4110" width="54.140625" style="377" customWidth="1"/>
    <col min="4111" max="4111" width="35.85546875" style="377" customWidth="1"/>
    <col min="4112" max="4112" width="34.42578125" style="377" customWidth="1"/>
    <col min="4113" max="4356" width="9.140625" style="377"/>
    <col min="4357" max="4357" width="53.7109375" style="377" customWidth="1"/>
    <col min="4358" max="4358" width="51" style="377" customWidth="1"/>
    <col min="4359" max="4359" width="48.42578125" style="377" customWidth="1"/>
    <col min="4360" max="4360" width="51.7109375" style="377" customWidth="1"/>
    <col min="4361" max="4361" width="49.140625" style="377" customWidth="1"/>
    <col min="4362" max="4362" width="49.28515625" style="377" customWidth="1"/>
    <col min="4363" max="4363" width="46.7109375" style="377" customWidth="1"/>
    <col min="4364" max="4364" width="54.42578125" style="377" customWidth="1"/>
    <col min="4365" max="4365" width="51.85546875" style="377" customWidth="1"/>
    <col min="4366" max="4366" width="54.140625" style="377" customWidth="1"/>
    <col min="4367" max="4367" width="35.85546875" style="377" customWidth="1"/>
    <col min="4368" max="4368" width="34.42578125" style="377" customWidth="1"/>
    <col min="4369" max="4612" width="9.140625" style="377"/>
    <col min="4613" max="4613" width="53.7109375" style="377" customWidth="1"/>
    <col min="4614" max="4614" width="51" style="377" customWidth="1"/>
    <col min="4615" max="4615" width="48.42578125" style="377" customWidth="1"/>
    <col min="4616" max="4616" width="51.7109375" style="377" customWidth="1"/>
    <col min="4617" max="4617" width="49.140625" style="377" customWidth="1"/>
    <col min="4618" max="4618" width="49.28515625" style="377" customWidth="1"/>
    <col min="4619" max="4619" width="46.7109375" style="377" customWidth="1"/>
    <col min="4620" max="4620" width="54.42578125" style="377" customWidth="1"/>
    <col min="4621" max="4621" width="51.85546875" style="377" customWidth="1"/>
    <col min="4622" max="4622" width="54.140625" style="377" customWidth="1"/>
    <col min="4623" max="4623" width="35.85546875" style="377" customWidth="1"/>
    <col min="4624" max="4624" width="34.42578125" style="377" customWidth="1"/>
    <col min="4625" max="4868" width="9.140625" style="377"/>
    <col min="4869" max="4869" width="53.7109375" style="377" customWidth="1"/>
    <col min="4870" max="4870" width="51" style="377" customWidth="1"/>
    <col min="4871" max="4871" width="48.42578125" style="377" customWidth="1"/>
    <col min="4872" max="4872" width="51.7109375" style="377" customWidth="1"/>
    <col min="4873" max="4873" width="49.140625" style="377" customWidth="1"/>
    <col min="4874" max="4874" width="49.28515625" style="377" customWidth="1"/>
    <col min="4875" max="4875" width="46.7109375" style="377" customWidth="1"/>
    <col min="4876" max="4876" width="54.42578125" style="377" customWidth="1"/>
    <col min="4877" max="4877" width="51.85546875" style="377" customWidth="1"/>
    <col min="4878" max="4878" width="54.140625" style="377" customWidth="1"/>
    <col min="4879" max="4879" width="35.85546875" style="377" customWidth="1"/>
    <col min="4880" max="4880" width="34.42578125" style="377" customWidth="1"/>
    <col min="4881" max="5124" width="9.140625" style="377"/>
    <col min="5125" max="5125" width="53.7109375" style="377" customWidth="1"/>
    <col min="5126" max="5126" width="51" style="377" customWidth="1"/>
    <col min="5127" max="5127" width="48.42578125" style="377" customWidth="1"/>
    <col min="5128" max="5128" width="51.7109375" style="377" customWidth="1"/>
    <col min="5129" max="5129" width="49.140625" style="377" customWidth="1"/>
    <col min="5130" max="5130" width="49.28515625" style="377" customWidth="1"/>
    <col min="5131" max="5131" width="46.7109375" style="377" customWidth="1"/>
    <col min="5132" max="5132" width="54.42578125" style="377" customWidth="1"/>
    <col min="5133" max="5133" width="51.85546875" style="377" customWidth="1"/>
    <col min="5134" max="5134" width="54.140625" style="377" customWidth="1"/>
    <col min="5135" max="5135" width="35.85546875" style="377" customWidth="1"/>
    <col min="5136" max="5136" width="34.42578125" style="377" customWidth="1"/>
    <col min="5137" max="5380" width="9.140625" style="377"/>
    <col min="5381" max="5381" width="53.7109375" style="377" customWidth="1"/>
    <col min="5382" max="5382" width="51" style="377" customWidth="1"/>
    <col min="5383" max="5383" width="48.42578125" style="377" customWidth="1"/>
    <col min="5384" max="5384" width="51.7109375" style="377" customWidth="1"/>
    <col min="5385" max="5385" width="49.140625" style="377" customWidth="1"/>
    <col min="5386" max="5386" width="49.28515625" style="377" customWidth="1"/>
    <col min="5387" max="5387" width="46.7109375" style="377" customWidth="1"/>
    <col min="5388" max="5388" width="54.42578125" style="377" customWidth="1"/>
    <col min="5389" max="5389" width="51.85546875" style="377" customWidth="1"/>
    <col min="5390" max="5390" width="54.140625" style="377" customWidth="1"/>
    <col min="5391" max="5391" width="35.85546875" style="377" customWidth="1"/>
    <col min="5392" max="5392" width="34.42578125" style="377" customWidth="1"/>
    <col min="5393" max="5636" width="9.140625" style="377"/>
    <col min="5637" max="5637" width="53.7109375" style="377" customWidth="1"/>
    <col min="5638" max="5638" width="51" style="377" customWidth="1"/>
    <col min="5639" max="5639" width="48.42578125" style="377" customWidth="1"/>
    <col min="5640" max="5640" width="51.7109375" style="377" customWidth="1"/>
    <col min="5641" max="5641" width="49.140625" style="377" customWidth="1"/>
    <col min="5642" max="5642" width="49.28515625" style="377" customWidth="1"/>
    <col min="5643" max="5643" width="46.7109375" style="377" customWidth="1"/>
    <col min="5644" max="5644" width="54.42578125" style="377" customWidth="1"/>
    <col min="5645" max="5645" width="51.85546875" style="377" customWidth="1"/>
    <col min="5646" max="5646" width="54.140625" style="377" customWidth="1"/>
    <col min="5647" max="5647" width="35.85546875" style="377" customWidth="1"/>
    <col min="5648" max="5648" width="34.42578125" style="377" customWidth="1"/>
    <col min="5649" max="5892" width="9.140625" style="377"/>
    <col min="5893" max="5893" width="53.7109375" style="377" customWidth="1"/>
    <col min="5894" max="5894" width="51" style="377" customWidth="1"/>
    <col min="5895" max="5895" width="48.42578125" style="377" customWidth="1"/>
    <col min="5896" max="5896" width="51.7109375" style="377" customWidth="1"/>
    <col min="5897" max="5897" width="49.140625" style="377" customWidth="1"/>
    <col min="5898" max="5898" width="49.28515625" style="377" customWidth="1"/>
    <col min="5899" max="5899" width="46.7109375" style="377" customWidth="1"/>
    <col min="5900" max="5900" width="54.42578125" style="377" customWidth="1"/>
    <col min="5901" max="5901" width="51.85546875" style="377" customWidth="1"/>
    <col min="5902" max="5902" width="54.140625" style="377" customWidth="1"/>
    <col min="5903" max="5903" width="35.85546875" style="377" customWidth="1"/>
    <col min="5904" max="5904" width="34.42578125" style="377" customWidth="1"/>
    <col min="5905" max="6148" width="9.140625" style="377"/>
    <col min="6149" max="6149" width="53.7109375" style="377" customWidth="1"/>
    <col min="6150" max="6150" width="51" style="377" customWidth="1"/>
    <col min="6151" max="6151" width="48.42578125" style="377" customWidth="1"/>
    <col min="6152" max="6152" width="51.7109375" style="377" customWidth="1"/>
    <col min="6153" max="6153" width="49.140625" style="377" customWidth="1"/>
    <col min="6154" max="6154" width="49.28515625" style="377" customWidth="1"/>
    <col min="6155" max="6155" width="46.7109375" style="377" customWidth="1"/>
    <col min="6156" max="6156" width="54.42578125" style="377" customWidth="1"/>
    <col min="6157" max="6157" width="51.85546875" style="377" customWidth="1"/>
    <col min="6158" max="6158" width="54.140625" style="377" customWidth="1"/>
    <col min="6159" max="6159" width="35.85546875" style="377" customWidth="1"/>
    <col min="6160" max="6160" width="34.42578125" style="377" customWidth="1"/>
    <col min="6161" max="6404" width="9.140625" style="377"/>
    <col min="6405" max="6405" width="53.7109375" style="377" customWidth="1"/>
    <col min="6406" max="6406" width="51" style="377" customWidth="1"/>
    <col min="6407" max="6407" width="48.42578125" style="377" customWidth="1"/>
    <col min="6408" max="6408" width="51.7109375" style="377" customWidth="1"/>
    <col min="6409" max="6409" width="49.140625" style="377" customWidth="1"/>
    <col min="6410" max="6410" width="49.28515625" style="377" customWidth="1"/>
    <col min="6411" max="6411" width="46.7109375" style="377" customWidth="1"/>
    <col min="6412" max="6412" width="54.42578125" style="377" customWidth="1"/>
    <col min="6413" max="6413" width="51.85546875" style="377" customWidth="1"/>
    <col min="6414" max="6414" width="54.140625" style="377" customWidth="1"/>
    <col min="6415" max="6415" width="35.85546875" style="377" customWidth="1"/>
    <col min="6416" max="6416" width="34.42578125" style="377" customWidth="1"/>
    <col min="6417" max="6660" width="9.140625" style="377"/>
    <col min="6661" max="6661" width="53.7109375" style="377" customWidth="1"/>
    <col min="6662" max="6662" width="51" style="377" customWidth="1"/>
    <col min="6663" max="6663" width="48.42578125" style="377" customWidth="1"/>
    <col min="6664" max="6664" width="51.7109375" style="377" customWidth="1"/>
    <col min="6665" max="6665" width="49.140625" style="377" customWidth="1"/>
    <col min="6666" max="6666" width="49.28515625" style="377" customWidth="1"/>
    <col min="6667" max="6667" width="46.7109375" style="377" customWidth="1"/>
    <col min="6668" max="6668" width="54.42578125" style="377" customWidth="1"/>
    <col min="6669" max="6669" width="51.85546875" style="377" customWidth="1"/>
    <col min="6670" max="6670" width="54.140625" style="377" customWidth="1"/>
    <col min="6671" max="6671" width="35.85546875" style="377" customWidth="1"/>
    <col min="6672" max="6672" width="34.42578125" style="377" customWidth="1"/>
    <col min="6673" max="6916" width="9.140625" style="377"/>
    <col min="6917" max="6917" width="53.7109375" style="377" customWidth="1"/>
    <col min="6918" max="6918" width="51" style="377" customWidth="1"/>
    <col min="6919" max="6919" width="48.42578125" style="377" customWidth="1"/>
    <col min="6920" max="6920" width="51.7109375" style="377" customWidth="1"/>
    <col min="6921" max="6921" width="49.140625" style="377" customWidth="1"/>
    <col min="6922" max="6922" width="49.28515625" style="377" customWidth="1"/>
    <col min="6923" max="6923" width="46.7109375" style="377" customWidth="1"/>
    <col min="6924" max="6924" width="54.42578125" style="377" customWidth="1"/>
    <col min="6925" max="6925" width="51.85546875" style="377" customWidth="1"/>
    <col min="6926" max="6926" width="54.140625" style="377" customWidth="1"/>
    <col min="6927" max="6927" width="35.85546875" style="377" customWidth="1"/>
    <col min="6928" max="6928" width="34.42578125" style="377" customWidth="1"/>
    <col min="6929" max="7172" width="9.140625" style="377"/>
    <col min="7173" max="7173" width="53.7109375" style="377" customWidth="1"/>
    <col min="7174" max="7174" width="51" style="377" customWidth="1"/>
    <col min="7175" max="7175" width="48.42578125" style="377" customWidth="1"/>
    <col min="7176" max="7176" width="51.7109375" style="377" customWidth="1"/>
    <col min="7177" max="7177" width="49.140625" style="377" customWidth="1"/>
    <col min="7178" max="7178" width="49.28515625" style="377" customWidth="1"/>
    <col min="7179" max="7179" width="46.7109375" style="377" customWidth="1"/>
    <col min="7180" max="7180" width="54.42578125" style="377" customWidth="1"/>
    <col min="7181" max="7181" width="51.85546875" style="377" customWidth="1"/>
    <col min="7182" max="7182" width="54.140625" style="377" customWidth="1"/>
    <col min="7183" max="7183" width="35.85546875" style="377" customWidth="1"/>
    <col min="7184" max="7184" width="34.42578125" style="377" customWidth="1"/>
    <col min="7185" max="7428" width="9.140625" style="377"/>
    <col min="7429" max="7429" width="53.7109375" style="377" customWidth="1"/>
    <col min="7430" max="7430" width="51" style="377" customWidth="1"/>
    <col min="7431" max="7431" width="48.42578125" style="377" customWidth="1"/>
    <col min="7432" max="7432" width="51.7109375" style="377" customWidth="1"/>
    <col min="7433" max="7433" width="49.140625" style="377" customWidth="1"/>
    <col min="7434" max="7434" width="49.28515625" style="377" customWidth="1"/>
    <col min="7435" max="7435" width="46.7109375" style="377" customWidth="1"/>
    <col min="7436" max="7436" width="54.42578125" style="377" customWidth="1"/>
    <col min="7437" max="7437" width="51.85546875" style="377" customWidth="1"/>
    <col min="7438" max="7438" width="54.140625" style="377" customWidth="1"/>
    <col min="7439" max="7439" width="35.85546875" style="377" customWidth="1"/>
    <col min="7440" max="7440" width="34.42578125" style="377" customWidth="1"/>
    <col min="7441" max="7684" width="9.140625" style="377"/>
    <col min="7685" max="7685" width="53.7109375" style="377" customWidth="1"/>
    <col min="7686" max="7686" width="51" style="377" customWidth="1"/>
    <col min="7687" max="7687" width="48.42578125" style="377" customWidth="1"/>
    <col min="7688" max="7688" width="51.7109375" style="377" customWidth="1"/>
    <col min="7689" max="7689" width="49.140625" style="377" customWidth="1"/>
    <col min="7690" max="7690" width="49.28515625" style="377" customWidth="1"/>
    <col min="7691" max="7691" width="46.7109375" style="377" customWidth="1"/>
    <col min="7692" max="7692" width="54.42578125" style="377" customWidth="1"/>
    <col min="7693" max="7693" width="51.85546875" style="377" customWidth="1"/>
    <col min="7694" max="7694" width="54.140625" style="377" customWidth="1"/>
    <col min="7695" max="7695" width="35.85546875" style="377" customWidth="1"/>
    <col min="7696" max="7696" width="34.42578125" style="377" customWidth="1"/>
    <col min="7697" max="7940" width="9.140625" style="377"/>
    <col min="7941" max="7941" width="53.7109375" style="377" customWidth="1"/>
    <col min="7942" max="7942" width="51" style="377" customWidth="1"/>
    <col min="7943" max="7943" width="48.42578125" style="377" customWidth="1"/>
    <col min="7944" max="7944" width="51.7109375" style="377" customWidth="1"/>
    <col min="7945" max="7945" width="49.140625" style="377" customWidth="1"/>
    <col min="7946" max="7946" width="49.28515625" style="377" customWidth="1"/>
    <col min="7947" max="7947" width="46.7109375" style="377" customWidth="1"/>
    <col min="7948" max="7948" width="54.42578125" style="377" customWidth="1"/>
    <col min="7949" max="7949" width="51.85546875" style="377" customWidth="1"/>
    <col min="7950" max="7950" width="54.140625" style="377" customWidth="1"/>
    <col min="7951" max="7951" width="35.85546875" style="377" customWidth="1"/>
    <col min="7952" max="7952" width="34.42578125" style="377" customWidth="1"/>
    <col min="7953" max="8196" width="9.140625" style="377"/>
    <col min="8197" max="8197" width="53.7109375" style="377" customWidth="1"/>
    <col min="8198" max="8198" width="51" style="377" customWidth="1"/>
    <col min="8199" max="8199" width="48.42578125" style="377" customWidth="1"/>
    <col min="8200" max="8200" width="51.7109375" style="377" customWidth="1"/>
    <col min="8201" max="8201" width="49.140625" style="377" customWidth="1"/>
    <col min="8202" max="8202" width="49.28515625" style="377" customWidth="1"/>
    <col min="8203" max="8203" width="46.7109375" style="377" customWidth="1"/>
    <col min="8204" max="8204" width="54.42578125" style="377" customWidth="1"/>
    <col min="8205" max="8205" width="51.85546875" style="377" customWidth="1"/>
    <col min="8206" max="8206" width="54.140625" style="377" customWidth="1"/>
    <col min="8207" max="8207" width="35.85546875" style="377" customWidth="1"/>
    <col min="8208" max="8208" width="34.42578125" style="377" customWidth="1"/>
    <col min="8209" max="8452" width="9.140625" style="377"/>
    <col min="8453" max="8453" width="53.7109375" style="377" customWidth="1"/>
    <col min="8454" max="8454" width="51" style="377" customWidth="1"/>
    <col min="8455" max="8455" width="48.42578125" style="377" customWidth="1"/>
    <col min="8456" max="8456" width="51.7109375" style="377" customWidth="1"/>
    <col min="8457" max="8457" width="49.140625" style="377" customWidth="1"/>
    <col min="8458" max="8458" width="49.28515625" style="377" customWidth="1"/>
    <col min="8459" max="8459" width="46.7109375" style="377" customWidth="1"/>
    <col min="8460" max="8460" width="54.42578125" style="377" customWidth="1"/>
    <col min="8461" max="8461" width="51.85546875" style="377" customWidth="1"/>
    <col min="8462" max="8462" width="54.140625" style="377" customWidth="1"/>
    <col min="8463" max="8463" width="35.85546875" style="377" customWidth="1"/>
    <col min="8464" max="8464" width="34.42578125" style="377" customWidth="1"/>
    <col min="8465" max="8708" width="9.140625" style="377"/>
    <col min="8709" max="8709" width="53.7109375" style="377" customWidth="1"/>
    <col min="8710" max="8710" width="51" style="377" customWidth="1"/>
    <col min="8711" max="8711" width="48.42578125" style="377" customWidth="1"/>
    <col min="8712" max="8712" width="51.7109375" style="377" customWidth="1"/>
    <col min="8713" max="8713" width="49.140625" style="377" customWidth="1"/>
    <col min="8714" max="8714" width="49.28515625" style="377" customWidth="1"/>
    <col min="8715" max="8715" width="46.7109375" style="377" customWidth="1"/>
    <col min="8716" max="8716" width="54.42578125" style="377" customWidth="1"/>
    <col min="8717" max="8717" width="51.85546875" style="377" customWidth="1"/>
    <col min="8718" max="8718" width="54.140625" style="377" customWidth="1"/>
    <col min="8719" max="8719" width="35.85546875" style="377" customWidth="1"/>
    <col min="8720" max="8720" width="34.42578125" style="377" customWidth="1"/>
    <col min="8721" max="8964" width="9.140625" style="377"/>
    <col min="8965" max="8965" width="53.7109375" style="377" customWidth="1"/>
    <col min="8966" max="8966" width="51" style="377" customWidth="1"/>
    <col min="8967" max="8967" width="48.42578125" style="377" customWidth="1"/>
    <col min="8968" max="8968" width="51.7109375" style="377" customWidth="1"/>
    <col min="8969" max="8969" width="49.140625" style="377" customWidth="1"/>
    <col min="8970" max="8970" width="49.28515625" style="377" customWidth="1"/>
    <col min="8971" max="8971" width="46.7109375" style="377" customWidth="1"/>
    <col min="8972" max="8972" width="54.42578125" style="377" customWidth="1"/>
    <col min="8973" max="8973" width="51.85546875" style="377" customWidth="1"/>
    <col min="8974" max="8974" width="54.140625" style="377" customWidth="1"/>
    <col min="8975" max="8975" width="35.85546875" style="377" customWidth="1"/>
    <col min="8976" max="8976" width="34.42578125" style="377" customWidth="1"/>
    <col min="8977" max="9220" width="9.140625" style="377"/>
    <col min="9221" max="9221" width="53.7109375" style="377" customWidth="1"/>
    <col min="9222" max="9222" width="51" style="377" customWidth="1"/>
    <col min="9223" max="9223" width="48.42578125" style="377" customWidth="1"/>
    <col min="9224" max="9224" width="51.7109375" style="377" customWidth="1"/>
    <col min="9225" max="9225" width="49.140625" style="377" customWidth="1"/>
    <col min="9226" max="9226" width="49.28515625" style="377" customWidth="1"/>
    <col min="9227" max="9227" width="46.7109375" style="377" customWidth="1"/>
    <col min="9228" max="9228" width="54.42578125" style="377" customWidth="1"/>
    <col min="9229" max="9229" width="51.85546875" style="377" customWidth="1"/>
    <col min="9230" max="9230" width="54.140625" style="377" customWidth="1"/>
    <col min="9231" max="9231" width="35.85546875" style="377" customWidth="1"/>
    <col min="9232" max="9232" width="34.42578125" style="377" customWidth="1"/>
    <col min="9233" max="9476" width="9.140625" style="377"/>
    <col min="9477" max="9477" width="53.7109375" style="377" customWidth="1"/>
    <col min="9478" max="9478" width="51" style="377" customWidth="1"/>
    <col min="9479" max="9479" width="48.42578125" style="377" customWidth="1"/>
    <col min="9480" max="9480" width="51.7109375" style="377" customWidth="1"/>
    <col min="9481" max="9481" width="49.140625" style="377" customWidth="1"/>
    <col min="9482" max="9482" width="49.28515625" style="377" customWidth="1"/>
    <col min="9483" max="9483" width="46.7109375" style="377" customWidth="1"/>
    <col min="9484" max="9484" width="54.42578125" style="377" customWidth="1"/>
    <col min="9485" max="9485" width="51.85546875" style="377" customWidth="1"/>
    <col min="9486" max="9486" width="54.140625" style="377" customWidth="1"/>
    <col min="9487" max="9487" width="35.85546875" style="377" customWidth="1"/>
    <col min="9488" max="9488" width="34.42578125" style="377" customWidth="1"/>
    <col min="9489" max="9732" width="9.140625" style="377"/>
    <col min="9733" max="9733" width="53.7109375" style="377" customWidth="1"/>
    <col min="9734" max="9734" width="51" style="377" customWidth="1"/>
    <col min="9735" max="9735" width="48.42578125" style="377" customWidth="1"/>
    <col min="9736" max="9736" width="51.7109375" style="377" customWidth="1"/>
    <col min="9737" max="9737" width="49.140625" style="377" customWidth="1"/>
    <col min="9738" max="9738" width="49.28515625" style="377" customWidth="1"/>
    <col min="9739" max="9739" width="46.7109375" style="377" customWidth="1"/>
    <col min="9740" max="9740" width="54.42578125" style="377" customWidth="1"/>
    <col min="9741" max="9741" width="51.85546875" style="377" customWidth="1"/>
    <col min="9742" max="9742" width="54.140625" style="377" customWidth="1"/>
    <col min="9743" max="9743" width="35.85546875" style="377" customWidth="1"/>
    <col min="9744" max="9744" width="34.42578125" style="377" customWidth="1"/>
    <col min="9745" max="9988" width="9.140625" style="377"/>
    <col min="9989" max="9989" width="53.7109375" style="377" customWidth="1"/>
    <col min="9990" max="9990" width="51" style="377" customWidth="1"/>
    <col min="9991" max="9991" width="48.42578125" style="377" customWidth="1"/>
    <col min="9992" max="9992" width="51.7109375" style="377" customWidth="1"/>
    <col min="9993" max="9993" width="49.140625" style="377" customWidth="1"/>
    <col min="9994" max="9994" width="49.28515625" style="377" customWidth="1"/>
    <col min="9995" max="9995" width="46.7109375" style="377" customWidth="1"/>
    <col min="9996" max="9996" width="54.42578125" style="377" customWidth="1"/>
    <col min="9997" max="9997" width="51.85546875" style="377" customWidth="1"/>
    <col min="9998" max="9998" width="54.140625" style="377" customWidth="1"/>
    <col min="9999" max="9999" width="35.85546875" style="377" customWidth="1"/>
    <col min="10000" max="10000" width="34.42578125" style="377" customWidth="1"/>
    <col min="10001" max="10244" width="9.140625" style="377"/>
    <col min="10245" max="10245" width="53.7109375" style="377" customWidth="1"/>
    <col min="10246" max="10246" width="51" style="377" customWidth="1"/>
    <col min="10247" max="10247" width="48.42578125" style="377" customWidth="1"/>
    <col min="10248" max="10248" width="51.7109375" style="377" customWidth="1"/>
    <col min="10249" max="10249" width="49.140625" style="377" customWidth="1"/>
    <col min="10250" max="10250" width="49.28515625" style="377" customWidth="1"/>
    <col min="10251" max="10251" width="46.7109375" style="377" customWidth="1"/>
    <col min="10252" max="10252" width="54.42578125" style="377" customWidth="1"/>
    <col min="10253" max="10253" width="51.85546875" style="377" customWidth="1"/>
    <col min="10254" max="10254" width="54.140625" style="377" customWidth="1"/>
    <col min="10255" max="10255" width="35.85546875" style="377" customWidth="1"/>
    <col min="10256" max="10256" width="34.42578125" style="377" customWidth="1"/>
    <col min="10257" max="10500" width="9.140625" style="377"/>
    <col min="10501" max="10501" width="53.7109375" style="377" customWidth="1"/>
    <col min="10502" max="10502" width="51" style="377" customWidth="1"/>
    <col min="10503" max="10503" width="48.42578125" style="377" customWidth="1"/>
    <col min="10504" max="10504" width="51.7109375" style="377" customWidth="1"/>
    <col min="10505" max="10505" width="49.140625" style="377" customWidth="1"/>
    <col min="10506" max="10506" width="49.28515625" style="377" customWidth="1"/>
    <col min="10507" max="10507" width="46.7109375" style="377" customWidth="1"/>
    <col min="10508" max="10508" width="54.42578125" style="377" customWidth="1"/>
    <col min="10509" max="10509" width="51.85546875" style="377" customWidth="1"/>
    <col min="10510" max="10510" width="54.140625" style="377" customWidth="1"/>
    <col min="10511" max="10511" width="35.85546875" style="377" customWidth="1"/>
    <col min="10512" max="10512" width="34.42578125" style="377" customWidth="1"/>
    <col min="10513" max="10756" width="9.140625" style="377"/>
    <col min="10757" max="10757" width="53.7109375" style="377" customWidth="1"/>
    <col min="10758" max="10758" width="51" style="377" customWidth="1"/>
    <col min="10759" max="10759" width="48.42578125" style="377" customWidth="1"/>
    <col min="10760" max="10760" width="51.7109375" style="377" customWidth="1"/>
    <col min="10761" max="10761" width="49.140625" style="377" customWidth="1"/>
    <col min="10762" max="10762" width="49.28515625" style="377" customWidth="1"/>
    <col min="10763" max="10763" width="46.7109375" style="377" customWidth="1"/>
    <col min="10764" max="10764" width="54.42578125" style="377" customWidth="1"/>
    <col min="10765" max="10765" width="51.85546875" style="377" customWidth="1"/>
    <col min="10766" max="10766" width="54.140625" style="377" customWidth="1"/>
    <col min="10767" max="10767" width="35.85546875" style="377" customWidth="1"/>
    <col min="10768" max="10768" width="34.42578125" style="377" customWidth="1"/>
    <col min="10769" max="11012" width="9.140625" style="377"/>
    <col min="11013" max="11013" width="53.7109375" style="377" customWidth="1"/>
    <col min="11014" max="11014" width="51" style="377" customWidth="1"/>
    <col min="11015" max="11015" width="48.42578125" style="377" customWidth="1"/>
    <col min="11016" max="11016" width="51.7109375" style="377" customWidth="1"/>
    <col min="11017" max="11017" width="49.140625" style="377" customWidth="1"/>
    <col min="11018" max="11018" width="49.28515625" style="377" customWidth="1"/>
    <col min="11019" max="11019" width="46.7109375" style="377" customWidth="1"/>
    <col min="11020" max="11020" width="54.42578125" style="377" customWidth="1"/>
    <col min="11021" max="11021" width="51.85546875" style="377" customWidth="1"/>
    <col min="11022" max="11022" width="54.140625" style="377" customWidth="1"/>
    <col min="11023" max="11023" width="35.85546875" style="377" customWidth="1"/>
    <col min="11024" max="11024" width="34.42578125" style="377" customWidth="1"/>
    <col min="11025" max="11268" width="9.140625" style="377"/>
    <col min="11269" max="11269" width="53.7109375" style="377" customWidth="1"/>
    <col min="11270" max="11270" width="51" style="377" customWidth="1"/>
    <col min="11271" max="11271" width="48.42578125" style="377" customWidth="1"/>
    <col min="11272" max="11272" width="51.7109375" style="377" customWidth="1"/>
    <col min="11273" max="11273" width="49.140625" style="377" customWidth="1"/>
    <col min="11274" max="11274" width="49.28515625" style="377" customWidth="1"/>
    <col min="11275" max="11275" width="46.7109375" style="377" customWidth="1"/>
    <col min="11276" max="11276" width="54.42578125" style="377" customWidth="1"/>
    <col min="11277" max="11277" width="51.85546875" style="377" customWidth="1"/>
    <col min="11278" max="11278" width="54.140625" style="377" customWidth="1"/>
    <col min="11279" max="11279" width="35.85546875" style="377" customWidth="1"/>
    <col min="11280" max="11280" width="34.42578125" style="377" customWidth="1"/>
    <col min="11281" max="11524" width="9.140625" style="377"/>
    <col min="11525" max="11525" width="53.7109375" style="377" customWidth="1"/>
    <col min="11526" max="11526" width="51" style="377" customWidth="1"/>
    <col min="11527" max="11527" width="48.42578125" style="377" customWidth="1"/>
    <col min="11528" max="11528" width="51.7109375" style="377" customWidth="1"/>
    <col min="11529" max="11529" width="49.140625" style="377" customWidth="1"/>
    <col min="11530" max="11530" width="49.28515625" style="377" customWidth="1"/>
    <col min="11531" max="11531" width="46.7109375" style="377" customWidth="1"/>
    <col min="11532" max="11532" width="54.42578125" style="377" customWidth="1"/>
    <col min="11533" max="11533" width="51.85546875" style="377" customWidth="1"/>
    <col min="11534" max="11534" width="54.140625" style="377" customWidth="1"/>
    <col min="11535" max="11535" width="35.85546875" style="377" customWidth="1"/>
    <col min="11536" max="11536" width="34.42578125" style="377" customWidth="1"/>
    <col min="11537" max="11780" width="9.140625" style="377"/>
    <col min="11781" max="11781" width="53.7109375" style="377" customWidth="1"/>
    <col min="11782" max="11782" width="51" style="377" customWidth="1"/>
    <col min="11783" max="11783" width="48.42578125" style="377" customWidth="1"/>
    <col min="11784" max="11784" width="51.7109375" style="377" customWidth="1"/>
    <col min="11785" max="11785" width="49.140625" style="377" customWidth="1"/>
    <col min="11786" max="11786" width="49.28515625" style="377" customWidth="1"/>
    <col min="11787" max="11787" width="46.7109375" style="377" customWidth="1"/>
    <col min="11788" max="11788" width="54.42578125" style="377" customWidth="1"/>
    <col min="11789" max="11789" width="51.85546875" style="377" customWidth="1"/>
    <col min="11790" max="11790" width="54.140625" style="377" customWidth="1"/>
    <col min="11791" max="11791" width="35.85546875" style="377" customWidth="1"/>
    <col min="11792" max="11792" width="34.42578125" style="377" customWidth="1"/>
    <col min="11793" max="12036" width="9.140625" style="377"/>
    <col min="12037" max="12037" width="53.7109375" style="377" customWidth="1"/>
    <col min="12038" max="12038" width="51" style="377" customWidth="1"/>
    <col min="12039" max="12039" width="48.42578125" style="377" customWidth="1"/>
    <col min="12040" max="12040" width="51.7109375" style="377" customWidth="1"/>
    <col min="12041" max="12041" width="49.140625" style="377" customWidth="1"/>
    <col min="12042" max="12042" width="49.28515625" style="377" customWidth="1"/>
    <col min="12043" max="12043" width="46.7109375" style="377" customWidth="1"/>
    <col min="12044" max="12044" width="54.42578125" style="377" customWidth="1"/>
    <col min="12045" max="12045" width="51.85546875" style="377" customWidth="1"/>
    <col min="12046" max="12046" width="54.140625" style="377" customWidth="1"/>
    <col min="12047" max="12047" width="35.85546875" style="377" customWidth="1"/>
    <col min="12048" max="12048" width="34.42578125" style="377" customWidth="1"/>
    <col min="12049" max="12292" width="9.140625" style="377"/>
    <col min="12293" max="12293" width="53.7109375" style="377" customWidth="1"/>
    <col min="12294" max="12294" width="51" style="377" customWidth="1"/>
    <col min="12295" max="12295" width="48.42578125" style="377" customWidth="1"/>
    <col min="12296" max="12296" width="51.7109375" style="377" customWidth="1"/>
    <col min="12297" max="12297" width="49.140625" style="377" customWidth="1"/>
    <col min="12298" max="12298" width="49.28515625" style="377" customWidth="1"/>
    <col min="12299" max="12299" width="46.7109375" style="377" customWidth="1"/>
    <col min="12300" max="12300" width="54.42578125" style="377" customWidth="1"/>
    <col min="12301" max="12301" width="51.85546875" style="377" customWidth="1"/>
    <col min="12302" max="12302" width="54.140625" style="377" customWidth="1"/>
    <col min="12303" max="12303" width="35.85546875" style="377" customWidth="1"/>
    <col min="12304" max="12304" width="34.42578125" style="377" customWidth="1"/>
    <col min="12305" max="12548" width="9.140625" style="377"/>
    <col min="12549" max="12549" width="53.7109375" style="377" customWidth="1"/>
    <col min="12550" max="12550" width="51" style="377" customWidth="1"/>
    <col min="12551" max="12551" width="48.42578125" style="377" customWidth="1"/>
    <col min="12552" max="12552" width="51.7109375" style="377" customWidth="1"/>
    <col min="12553" max="12553" width="49.140625" style="377" customWidth="1"/>
    <col min="12554" max="12554" width="49.28515625" style="377" customWidth="1"/>
    <col min="12555" max="12555" width="46.7109375" style="377" customWidth="1"/>
    <col min="12556" max="12556" width="54.42578125" style="377" customWidth="1"/>
    <col min="12557" max="12557" width="51.85546875" style="377" customWidth="1"/>
    <col min="12558" max="12558" width="54.140625" style="377" customWidth="1"/>
    <col min="12559" max="12559" width="35.85546875" style="377" customWidth="1"/>
    <col min="12560" max="12560" width="34.42578125" style="377" customWidth="1"/>
    <col min="12561" max="12804" width="9.140625" style="377"/>
    <col min="12805" max="12805" width="53.7109375" style="377" customWidth="1"/>
    <col min="12806" max="12806" width="51" style="377" customWidth="1"/>
    <col min="12807" max="12807" width="48.42578125" style="377" customWidth="1"/>
    <col min="12808" max="12808" width="51.7109375" style="377" customWidth="1"/>
    <col min="12809" max="12809" width="49.140625" style="377" customWidth="1"/>
    <col min="12810" max="12810" width="49.28515625" style="377" customWidth="1"/>
    <col min="12811" max="12811" width="46.7109375" style="377" customWidth="1"/>
    <col min="12812" max="12812" width="54.42578125" style="377" customWidth="1"/>
    <col min="12813" max="12813" width="51.85546875" style="377" customWidth="1"/>
    <col min="12814" max="12814" width="54.140625" style="377" customWidth="1"/>
    <col min="12815" max="12815" width="35.85546875" style="377" customWidth="1"/>
    <col min="12816" max="12816" width="34.42578125" style="377" customWidth="1"/>
    <col min="12817" max="13060" width="9.140625" style="377"/>
    <col min="13061" max="13061" width="53.7109375" style="377" customWidth="1"/>
    <col min="13062" max="13062" width="51" style="377" customWidth="1"/>
    <col min="13063" max="13063" width="48.42578125" style="377" customWidth="1"/>
    <col min="13064" max="13064" width="51.7109375" style="377" customWidth="1"/>
    <col min="13065" max="13065" width="49.140625" style="377" customWidth="1"/>
    <col min="13066" max="13066" width="49.28515625" style="377" customWidth="1"/>
    <col min="13067" max="13067" width="46.7109375" style="377" customWidth="1"/>
    <col min="13068" max="13068" width="54.42578125" style="377" customWidth="1"/>
    <col min="13069" max="13069" width="51.85546875" style="377" customWidth="1"/>
    <col min="13070" max="13070" width="54.140625" style="377" customWidth="1"/>
    <col min="13071" max="13071" width="35.85546875" style="377" customWidth="1"/>
    <col min="13072" max="13072" width="34.42578125" style="377" customWidth="1"/>
    <col min="13073" max="13316" width="9.140625" style="377"/>
    <col min="13317" max="13317" width="53.7109375" style="377" customWidth="1"/>
    <col min="13318" max="13318" width="51" style="377" customWidth="1"/>
    <col min="13319" max="13319" width="48.42578125" style="377" customWidth="1"/>
    <col min="13320" max="13320" width="51.7109375" style="377" customWidth="1"/>
    <col min="13321" max="13321" width="49.140625" style="377" customWidth="1"/>
    <col min="13322" max="13322" width="49.28515625" style="377" customWidth="1"/>
    <col min="13323" max="13323" width="46.7109375" style="377" customWidth="1"/>
    <col min="13324" max="13324" width="54.42578125" style="377" customWidth="1"/>
    <col min="13325" max="13325" width="51.85546875" style="377" customWidth="1"/>
    <col min="13326" max="13326" width="54.140625" style="377" customWidth="1"/>
    <col min="13327" max="13327" width="35.85546875" style="377" customWidth="1"/>
    <col min="13328" max="13328" width="34.42578125" style="377" customWidth="1"/>
    <col min="13329" max="13572" width="9.140625" style="377"/>
    <col min="13573" max="13573" width="53.7109375" style="377" customWidth="1"/>
    <col min="13574" max="13574" width="51" style="377" customWidth="1"/>
    <col min="13575" max="13575" width="48.42578125" style="377" customWidth="1"/>
    <col min="13576" max="13576" width="51.7109375" style="377" customWidth="1"/>
    <col min="13577" max="13577" width="49.140625" style="377" customWidth="1"/>
    <col min="13578" max="13578" width="49.28515625" style="377" customWidth="1"/>
    <col min="13579" max="13579" width="46.7109375" style="377" customWidth="1"/>
    <col min="13580" max="13580" width="54.42578125" style="377" customWidth="1"/>
    <col min="13581" max="13581" width="51.85546875" style="377" customWidth="1"/>
    <col min="13582" max="13582" width="54.140625" style="377" customWidth="1"/>
    <col min="13583" max="13583" width="35.85546875" style="377" customWidth="1"/>
    <col min="13584" max="13584" width="34.42578125" style="377" customWidth="1"/>
    <col min="13585" max="13828" width="9.140625" style="377"/>
    <col min="13829" max="13829" width="53.7109375" style="377" customWidth="1"/>
    <col min="13830" max="13830" width="51" style="377" customWidth="1"/>
    <col min="13831" max="13831" width="48.42578125" style="377" customWidth="1"/>
    <col min="13832" max="13832" width="51.7109375" style="377" customWidth="1"/>
    <col min="13833" max="13833" width="49.140625" style="377" customWidth="1"/>
    <col min="13834" max="13834" width="49.28515625" style="377" customWidth="1"/>
    <col min="13835" max="13835" width="46.7109375" style="377" customWidth="1"/>
    <col min="13836" max="13836" width="54.42578125" style="377" customWidth="1"/>
    <col min="13837" max="13837" width="51.85546875" style="377" customWidth="1"/>
    <col min="13838" max="13838" width="54.140625" style="377" customWidth="1"/>
    <col min="13839" max="13839" width="35.85546875" style="377" customWidth="1"/>
    <col min="13840" max="13840" width="34.42578125" style="377" customWidth="1"/>
    <col min="13841" max="14084" width="9.140625" style="377"/>
    <col min="14085" max="14085" width="53.7109375" style="377" customWidth="1"/>
    <col min="14086" max="14086" width="51" style="377" customWidth="1"/>
    <col min="14087" max="14087" width="48.42578125" style="377" customWidth="1"/>
    <col min="14088" max="14088" width="51.7109375" style="377" customWidth="1"/>
    <col min="14089" max="14089" width="49.140625" style="377" customWidth="1"/>
    <col min="14090" max="14090" width="49.28515625" style="377" customWidth="1"/>
    <col min="14091" max="14091" width="46.7109375" style="377" customWidth="1"/>
    <col min="14092" max="14092" width="54.42578125" style="377" customWidth="1"/>
    <col min="14093" max="14093" width="51.85546875" style="377" customWidth="1"/>
    <col min="14094" max="14094" width="54.140625" style="377" customWidth="1"/>
    <col min="14095" max="14095" width="35.85546875" style="377" customWidth="1"/>
    <col min="14096" max="14096" width="34.42578125" style="377" customWidth="1"/>
    <col min="14097" max="14340" width="9.140625" style="377"/>
    <col min="14341" max="14341" width="53.7109375" style="377" customWidth="1"/>
    <col min="14342" max="14342" width="51" style="377" customWidth="1"/>
    <col min="14343" max="14343" width="48.42578125" style="377" customWidth="1"/>
    <col min="14344" max="14344" width="51.7109375" style="377" customWidth="1"/>
    <col min="14345" max="14345" width="49.140625" style="377" customWidth="1"/>
    <col min="14346" max="14346" width="49.28515625" style="377" customWidth="1"/>
    <col min="14347" max="14347" width="46.7109375" style="377" customWidth="1"/>
    <col min="14348" max="14348" width="54.42578125" style="377" customWidth="1"/>
    <col min="14349" max="14349" width="51.85546875" style="377" customWidth="1"/>
    <col min="14350" max="14350" width="54.140625" style="377" customWidth="1"/>
    <col min="14351" max="14351" width="35.85546875" style="377" customWidth="1"/>
    <col min="14352" max="14352" width="34.42578125" style="377" customWidth="1"/>
    <col min="14353" max="14596" width="9.140625" style="377"/>
    <col min="14597" max="14597" width="53.7109375" style="377" customWidth="1"/>
    <col min="14598" max="14598" width="51" style="377" customWidth="1"/>
    <col min="14599" max="14599" width="48.42578125" style="377" customWidth="1"/>
    <col min="14600" max="14600" width="51.7109375" style="377" customWidth="1"/>
    <col min="14601" max="14601" width="49.140625" style="377" customWidth="1"/>
    <col min="14602" max="14602" width="49.28515625" style="377" customWidth="1"/>
    <col min="14603" max="14603" width="46.7109375" style="377" customWidth="1"/>
    <col min="14604" max="14604" width="54.42578125" style="377" customWidth="1"/>
    <col min="14605" max="14605" width="51.85546875" style="377" customWidth="1"/>
    <col min="14606" max="14606" width="54.140625" style="377" customWidth="1"/>
    <col min="14607" max="14607" width="35.85546875" style="377" customWidth="1"/>
    <col min="14608" max="14608" width="34.42578125" style="377" customWidth="1"/>
    <col min="14609" max="14852" width="9.140625" style="377"/>
    <col min="14853" max="14853" width="53.7109375" style="377" customWidth="1"/>
    <col min="14854" max="14854" width="51" style="377" customWidth="1"/>
    <col min="14855" max="14855" width="48.42578125" style="377" customWidth="1"/>
    <col min="14856" max="14856" width="51.7109375" style="377" customWidth="1"/>
    <col min="14857" max="14857" width="49.140625" style="377" customWidth="1"/>
    <col min="14858" max="14858" width="49.28515625" style="377" customWidth="1"/>
    <col min="14859" max="14859" width="46.7109375" style="377" customWidth="1"/>
    <col min="14860" max="14860" width="54.42578125" style="377" customWidth="1"/>
    <col min="14861" max="14861" width="51.85546875" style="377" customWidth="1"/>
    <col min="14862" max="14862" width="54.140625" style="377" customWidth="1"/>
    <col min="14863" max="14863" width="35.85546875" style="377" customWidth="1"/>
    <col min="14864" max="14864" width="34.42578125" style="377" customWidth="1"/>
    <col min="14865" max="15108" width="9.140625" style="377"/>
    <col min="15109" max="15109" width="53.7109375" style="377" customWidth="1"/>
    <col min="15110" max="15110" width="51" style="377" customWidth="1"/>
    <col min="15111" max="15111" width="48.42578125" style="377" customWidth="1"/>
    <col min="15112" max="15112" width="51.7109375" style="377" customWidth="1"/>
    <col min="15113" max="15113" width="49.140625" style="377" customWidth="1"/>
    <col min="15114" max="15114" width="49.28515625" style="377" customWidth="1"/>
    <col min="15115" max="15115" width="46.7109375" style="377" customWidth="1"/>
    <col min="15116" max="15116" width="54.42578125" style="377" customWidth="1"/>
    <col min="15117" max="15117" width="51.85546875" style="377" customWidth="1"/>
    <col min="15118" max="15118" width="54.140625" style="377" customWidth="1"/>
    <col min="15119" max="15119" width="35.85546875" style="377" customWidth="1"/>
    <col min="15120" max="15120" width="34.42578125" style="377" customWidth="1"/>
    <col min="15121" max="15364" width="9.140625" style="377"/>
    <col min="15365" max="15365" width="53.7109375" style="377" customWidth="1"/>
    <col min="15366" max="15366" width="51" style="377" customWidth="1"/>
    <col min="15367" max="15367" width="48.42578125" style="377" customWidth="1"/>
    <col min="15368" max="15368" width="51.7109375" style="377" customWidth="1"/>
    <col min="15369" max="15369" width="49.140625" style="377" customWidth="1"/>
    <col min="15370" max="15370" width="49.28515625" style="377" customWidth="1"/>
    <col min="15371" max="15371" width="46.7109375" style="377" customWidth="1"/>
    <col min="15372" max="15372" width="54.42578125" style="377" customWidth="1"/>
    <col min="15373" max="15373" width="51.85546875" style="377" customWidth="1"/>
    <col min="15374" max="15374" width="54.140625" style="377" customWidth="1"/>
    <col min="15375" max="15375" width="35.85546875" style="377" customWidth="1"/>
    <col min="15376" max="15376" width="34.42578125" style="377" customWidth="1"/>
    <col min="15377" max="15620" width="9.140625" style="377"/>
    <col min="15621" max="15621" width="53.7109375" style="377" customWidth="1"/>
    <col min="15622" max="15622" width="51" style="377" customWidth="1"/>
    <col min="15623" max="15623" width="48.42578125" style="377" customWidth="1"/>
    <col min="15624" max="15624" width="51.7109375" style="377" customWidth="1"/>
    <col min="15625" max="15625" width="49.140625" style="377" customWidth="1"/>
    <col min="15626" max="15626" width="49.28515625" style="377" customWidth="1"/>
    <col min="15627" max="15627" width="46.7109375" style="377" customWidth="1"/>
    <col min="15628" max="15628" width="54.42578125" style="377" customWidth="1"/>
    <col min="15629" max="15629" width="51.85546875" style="377" customWidth="1"/>
    <col min="15630" max="15630" width="54.140625" style="377" customWidth="1"/>
    <col min="15631" max="15631" width="35.85546875" style="377" customWidth="1"/>
    <col min="15632" max="15632" width="34.42578125" style="377" customWidth="1"/>
    <col min="15633" max="15876" width="9.140625" style="377"/>
    <col min="15877" max="15877" width="53.7109375" style="377" customWidth="1"/>
    <col min="15878" max="15878" width="51" style="377" customWidth="1"/>
    <col min="15879" max="15879" width="48.42578125" style="377" customWidth="1"/>
    <col min="15880" max="15880" width="51.7109375" style="377" customWidth="1"/>
    <col min="15881" max="15881" width="49.140625" style="377" customWidth="1"/>
    <col min="15882" max="15882" width="49.28515625" style="377" customWidth="1"/>
    <col min="15883" max="15883" width="46.7109375" style="377" customWidth="1"/>
    <col min="15884" max="15884" width="54.42578125" style="377" customWidth="1"/>
    <col min="15885" max="15885" width="51.85546875" style="377" customWidth="1"/>
    <col min="15886" max="15886" width="54.140625" style="377" customWidth="1"/>
    <col min="15887" max="15887" width="35.85546875" style="377" customWidth="1"/>
    <col min="15888" max="15888" width="34.42578125" style="377" customWidth="1"/>
    <col min="15889" max="16132" width="9.140625" style="377"/>
    <col min="16133" max="16133" width="53.7109375" style="377" customWidth="1"/>
    <col min="16134" max="16134" width="51" style="377" customWidth="1"/>
    <col min="16135" max="16135" width="48.42578125" style="377" customWidth="1"/>
    <col min="16136" max="16136" width="51.7109375" style="377" customWidth="1"/>
    <col min="16137" max="16137" width="49.140625" style="377" customWidth="1"/>
    <col min="16138" max="16138" width="49.28515625" style="377" customWidth="1"/>
    <col min="16139" max="16139" width="46.7109375" style="377" customWidth="1"/>
    <col min="16140" max="16140" width="54.42578125" style="377" customWidth="1"/>
    <col min="16141" max="16141" width="51.85546875" style="377" customWidth="1"/>
    <col min="16142" max="16142" width="54.140625" style="377" customWidth="1"/>
    <col min="16143" max="16143" width="35.85546875" style="377" customWidth="1"/>
    <col min="16144" max="16144" width="34.42578125" style="377" customWidth="1"/>
    <col min="16145" max="16384" width="9.140625" style="377"/>
  </cols>
  <sheetData>
    <row r="1" spans="1:16" ht="18" x14ac:dyDescent="0.25">
      <c r="A1" s="424" t="s">
        <v>1102</v>
      </c>
    </row>
    <row r="2" spans="1:16" ht="18.75" x14ac:dyDescent="0.3">
      <c r="A2" s="425" t="s">
        <v>1777</v>
      </c>
    </row>
    <row r="3" spans="1:16" x14ac:dyDescent="0.2">
      <c r="A3" s="377" t="s">
        <v>1711</v>
      </c>
    </row>
    <row r="4" spans="1:16" x14ac:dyDescent="0.2">
      <c r="A4" s="426" t="str">
        <f>HYPERLINK("http://www.eia.doe.gov/totalenergy/data/monthly/dataunits.cfm","Note: Information about data precision and revisions.")</f>
        <v>Note: Information about data precision and revisions.</v>
      </c>
    </row>
    <row r="5" spans="1:16" x14ac:dyDescent="0.2">
      <c r="A5" s="377" t="s">
        <v>1711</v>
      </c>
    </row>
    <row r="6" spans="1:16" x14ac:dyDescent="0.2">
      <c r="A6" s="485" t="s">
        <v>1778</v>
      </c>
    </row>
    <row r="7" spans="1:16" x14ac:dyDescent="0.2">
      <c r="A7" s="485" t="s">
        <v>1779</v>
      </c>
    </row>
    <row r="8" spans="1:16" x14ac:dyDescent="0.2">
      <c r="A8" s="377" t="s">
        <v>1711</v>
      </c>
    </row>
    <row r="9" spans="1:16" ht="15.75" x14ac:dyDescent="0.25">
      <c r="A9" s="427" t="s">
        <v>1712</v>
      </c>
    </row>
    <row r="10" spans="1:16" x14ac:dyDescent="0.2">
      <c r="A10" s="377" t="s">
        <v>1711</v>
      </c>
    </row>
    <row r="11" spans="1:16" x14ac:dyDescent="0.2">
      <c r="A11" s="428" t="s">
        <v>1713</v>
      </c>
      <c r="B11" s="428" t="s">
        <v>1714</v>
      </c>
      <c r="C11" s="486" t="s">
        <v>1117</v>
      </c>
      <c r="D11" s="486" t="s">
        <v>1118</v>
      </c>
      <c r="E11" s="428" t="s">
        <v>1119</v>
      </c>
      <c r="F11" s="428" t="s">
        <v>1715</v>
      </c>
      <c r="G11" s="428" t="s">
        <v>1660</v>
      </c>
      <c r="H11" s="6" t="s">
        <v>1661</v>
      </c>
      <c r="I11" s="428" t="s">
        <v>1662</v>
      </c>
      <c r="J11" s="428" t="s">
        <v>1716</v>
      </c>
      <c r="K11" s="428" t="s">
        <v>1677</v>
      </c>
      <c r="L11" s="428" t="s">
        <v>1717</v>
      </c>
      <c r="M11" s="428" t="s">
        <v>1687</v>
      </c>
      <c r="N11" s="428" t="s">
        <v>1718</v>
      </c>
      <c r="O11" s="428" t="s">
        <v>1719</v>
      </c>
      <c r="P11" s="428" t="s">
        <v>1720</v>
      </c>
    </row>
    <row r="12" spans="1:16" x14ac:dyDescent="0.2">
      <c r="B12" s="428" t="s">
        <v>1120</v>
      </c>
      <c r="C12" s="486" t="s">
        <v>1120</v>
      </c>
      <c r="D12" s="486" t="s">
        <v>1120</v>
      </c>
      <c r="E12" s="428" t="s">
        <v>1120</v>
      </c>
      <c r="F12" s="428" t="s">
        <v>1120</v>
      </c>
      <c r="G12" s="428" t="s">
        <v>1120</v>
      </c>
      <c r="H12" s="6" t="s">
        <v>1120</v>
      </c>
      <c r="I12" s="428" t="s">
        <v>1120</v>
      </c>
      <c r="J12" s="428" t="s">
        <v>1120</v>
      </c>
      <c r="K12" s="428" t="s">
        <v>1120</v>
      </c>
      <c r="L12" s="428" t="s">
        <v>1120</v>
      </c>
      <c r="M12" s="428" t="s">
        <v>1120</v>
      </c>
      <c r="N12" s="428" t="s">
        <v>1120</v>
      </c>
      <c r="O12" s="428" t="s">
        <v>1120</v>
      </c>
      <c r="P12" s="428" t="s">
        <v>1120</v>
      </c>
    </row>
    <row r="13" spans="1:16" x14ac:dyDescent="0.2">
      <c r="A13" s="429">
        <v>1949</v>
      </c>
      <c r="B13" s="377">
        <v>4460.4340000000002</v>
      </c>
      <c r="C13" s="377">
        <v>227.89400000000001</v>
      </c>
      <c r="D13" s="377">
        <v>910.92200000000003</v>
      </c>
      <c r="E13" s="377">
        <v>5599.25</v>
      </c>
      <c r="F13" s="377">
        <v>2668.8690000000001</v>
      </c>
      <c r="G13" s="377">
        <v>200.10400000000001</v>
      </c>
      <c r="H13" s="377">
        <v>799.84299999999996</v>
      </c>
      <c r="I13" s="377">
        <v>3668.8159999999998</v>
      </c>
      <c r="J13" s="377">
        <v>12633.386</v>
      </c>
      <c r="K13" s="377">
        <v>14723.587</v>
      </c>
      <c r="L13" s="377">
        <v>7879.509</v>
      </c>
      <c r="M13" s="377">
        <v>7990.0150000000003</v>
      </c>
      <c r="N13" s="377">
        <v>4339.47</v>
      </c>
      <c r="O13" s="377">
        <v>-0.16500000000000001</v>
      </c>
      <c r="P13" s="377">
        <v>31981.503000000001</v>
      </c>
    </row>
    <row r="14" spans="1:16" x14ac:dyDescent="0.2">
      <c r="A14" s="429">
        <v>1950</v>
      </c>
      <c r="B14" s="377">
        <v>4829.3370000000004</v>
      </c>
      <c r="C14" s="377">
        <v>246.34800000000001</v>
      </c>
      <c r="D14" s="377">
        <v>912.86900000000003</v>
      </c>
      <c r="E14" s="377">
        <v>5988.5529999999999</v>
      </c>
      <c r="F14" s="377">
        <v>2834.0940000000001</v>
      </c>
      <c r="G14" s="377">
        <v>225.09399999999999</v>
      </c>
      <c r="H14" s="377">
        <v>834.11</v>
      </c>
      <c r="I14" s="377">
        <v>3893.2979999999998</v>
      </c>
      <c r="J14" s="377">
        <v>13889.626</v>
      </c>
      <c r="K14" s="377">
        <v>16241.423000000001</v>
      </c>
      <c r="L14" s="377">
        <v>8383.4069999999992</v>
      </c>
      <c r="M14" s="377">
        <v>8492.473</v>
      </c>
      <c r="N14" s="377">
        <v>4679.2830000000004</v>
      </c>
      <c r="O14" s="377">
        <v>2.1000000000000001E-2</v>
      </c>
      <c r="P14" s="377">
        <v>34615.767999999996</v>
      </c>
    </row>
    <row r="15" spans="1:16" x14ac:dyDescent="0.2">
      <c r="A15" s="429">
        <v>1951</v>
      </c>
      <c r="B15" s="377">
        <v>5104.4759999999997</v>
      </c>
      <c r="C15" s="377">
        <v>283.51299999999998</v>
      </c>
      <c r="D15" s="377">
        <v>992.20399999999995</v>
      </c>
      <c r="E15" s="377">
        <v>6380.1930000000002</v>
      </c>
      <c r="F15" s="377">
        <v>2737.6840000000002</v>
      </c>
      <c r="G15" s="377">
        <v>252.36</v>
      </c>
      <c r="H15" s="377">
        <v>883.18100000000004</v>
      </c>
      <c r="I15" s="377">
        <v>3873.2260000000001</v>
      </c>
      <c r="J15" s="377">
        <v>15127.368</v>
      </c>
      <c r="K15" s="377">
        <v>17678.531999999999</v>
      </c>
      <c r="L15" s="377">
        <v>8933.4840000000004</v>
      </c>
      <c r="M15" s="377">
        <v>9041.8919999999998</v>
      </c>
      <c r="N15" s="377">
        <v>5070.83</v>
      </c>
      <c r="O15" s="377">
        <v>0.188</v>
      </c>
      <c r="P15" s="377">
        <v>36974.03</v>
      </c>
    </row>
    <row r="16" spans="1:16" x14ac:dyDescent="0.2">
      <c r="A16" s="429">
        <v>1952</v>
      </c>
      <c r="B16" s="377">
        <v>5158.1930000000002</v>
      </c>
      <c r="C16" s="377">
        <v>319.17500000000001</v>
      </c>
      <c r="D16" s="377">
        <v>1082.875</v>
      </c>
      <c r="E16" s="377">
        <v>6560.2430000000004</v>
      </c>
      <c r="F16" s="377">
        <v>2672.9110000000001</v>
      </c>
      <c r="G16" s="377">
        <v>273.28699999999998</v>
      </c>
      <c r="H16" s="377">
        <v>927.18799999999999</v>
      </c>
      <c r="I16" s="377">
        <v>3873.3850000000002</v>
      </c>
      <c r="J16" s="377">
        <v>14671.564</v>
      </c>
      <c r="K16" s="377">
        <v>17311.362000000001</v>
      </c>
      <c r="L16" s="377">
        <v>8906.8909999999996</v>
      </c>
      <c r="M16" s="377">
        <v>9002.7520000000004</v>
      </c>
      <c r="N16" s="377">
        <v>5338.183</v>
      </c>
      <c r="O16" s="377">
        <v>8.2000000000000003E-2</v>
      </c>
      <c r="P16" s="377">
        <v>36747.824999999997</v>
      </c>
    </row>
    <row r="17" spans="1:16" x14ac:dyDescent="0.2">
      <c r="A17" s="429">
        <v>1953</v>
      </c>
      <c r="B17" s="377">
        <v>5052.5150000000003</v>
      </c>
      <c r="C17" s="377">
        <v>355.34699999999998</v>
      </c>
      <c r="D17" s="377">
        <v>1150.886</v>
      </c>
      <c r="E17" s="377">
        <v>6558.7479999999996</v>
      </c>
      <c r="F17" s="377">
        <v>2512.3760000000002</v>
      </c>
      <c r="G17" s="377">
        <v>296.928</v>
      </c>
      <c r="H17" s="377">
        <v>961.67899999999997</v>
      </c>
      <c r="I17" s="377">
        <v>3770.982</v>
      </c>
      <c r="J17" s="377">
        <v>15339.206</v>
      </c>
      <c r="K17" s="377">
        <v>18211.754000000001</v>
      </c>
      <c r="L17" s="377">
        <v>9030.0550000000003</v>
      </c>
      <c r="M17" s="377">
        <v>9123.0220000000008</v>
      </c>
      <c r="N17" s="377">
        <v>5730.3549999999996</v>
      </c>
      <c r="O17" s="377">
        <v>-3.9E-2</v>
      </c>
      <c r="P17" s="377">
        <v>37664.468000000001</v>
      </c>
    </row>
    <row r="18" spans="1:16" x14ac:dyDescent="0.2">
      <c r="A18" s="429">
        <v>1954</v>
      </c>
      <c r="B18" s="377">
        <v>5262.3069999999998</v>
      </c>
      <c r="C18" s="377">
        <v>396.57100000000003</v>
      </c>
      <c r="D18" s="377">
        <v>1187.18</v>
      </c>
      <c r="E18" s="377">
        <v>6846.058</v>
      </c>
      <c r="F18" s="377">
        <v>2457.578</v>
      </c>
      <c r="G18" s="377">
        <v>319.346</v>
      </c>
      <c r="H18" s="377">
        <v>955.99800000000005</v>
      </c>
      <c r="I18" s="377">
        <v>3732.9209999999998</v>
      </c>
      <c r="J18" s="377">
        <v>14317.111000000001</v>
      </c>
      <c r="K18" s="377">
        <v>17157.695</v>
      </c>
      <c r="L18" s="377">
        <v>8822.5509999999995</v>
      </c>
      <c r="M18" s="377">
        <v>8902.6170000000002</v>
      </c>
      <c r="N18" s="377">
        <v>5779.7449999999999</v>
      </c>
      <c r="O18" s="377">
        <v>9.0999999999999998E-2</v>
      </c>
      <c r="P18" s="377">
        <v>36639.381999999998</v>
      </c>
    </row>
    <row r="19" spans="1:16" x14ac:dyDescent="0.2">
      <c r="A19" s="429">
        <v>1955</v>
      </c>
      <c r="B19" s="377">
        <v>5607.8119999999999</v>
      </c>
      <c r="C19" s="377">
        <v>438.10300000000001</v>
      </c>
      <c r="D19" s="377">
        <v>1232.0730000000001</v>
      </c>
      <c r="E19" s="377">
        <v>7277.9880000000003</v>
      </c>
      <c r="F19" s="377">
        <v>2561.252</v>
      </c>
      <c r="G19" s="377">
        <v>349.89100000000002</v>
      </c>
      <c r="H19" s="377">
        <v>983.99699999999996</v>
      </c>
      <c r="I19" s="377">
        <v>3895.14</v>
      </c>
      <c r="J19" s="377">
        <v>16102.98</v>
      </c>
      <c r="K19" s="377">
        <v>19484.608</v>
      </c>
      <c r="L19" s="377">
        <v>9474.4259999999995</v>
      </c>
      <c r="M19" s="377">
        <v>9550.2049999999999</v>
      </c>
      <c r="N19" s="377">
        <v>6461.4709999999995</v>
      </c>
      <c r="O19" s="377">
        <v>0.03</v>
      </c>
      <c r="P19" s="377">
        <v>40207.970999999998</v>
      </c>
    </row>
    <row r="20" spans="1:16" x14ac:dyDescent="0.2">
      <c r="A20" s="429">
        <v>1956</v>
      </c>
      <c r="B20" s="377">
        <v>5839.3829999999998</v>
      </c>
      <c r="C20" s="377">
        <v>489.54199999999997</v>
      </c>
      <c r="D20" s="377">
        <v>1333.8</v>
      </c>
      <c r="E20" s="377">
        <v>7662.7250000000004</v>
      </c>
      <c r="F20" s="377">
        <v>2606.8539999999998</v>
      </c>
      <c r="G20" s="377">
        <v>380.17700000000002</v>
      </c>
      <c r="H20" s="377">
        <v>1035.828</v>
      </c>
      <c r="I20" s="377">
        <v>4022.8589999999999</v>
      </c>
      <c r="J20" s="377">
        <v>16575.573</v>
      </c>
      <c r="K20" s="377">
        <v>20209.478999999999</v>
      </c>
      <c r="L20" s="377">
        <v>9790.32</v>
      </c>
      <c r="M20" s="377">
        <v>9859.3639999999996</v>
      </c>
      <c r="N20" s="377">
        <v>6942.2960000000003</v>
      </c>
      <c r="O20" s="377">
        <v>-0.17399999999999999</v>
      </c>
      <c r="P20" s="377">
        <v>41754.252</v>
      </c>
    </row>
    <row r="21" spans="1:16" x14ac:dyDescent="0.2">
      <c r="A21" s="429">
        <v>1957</v>
      </c>
      <c r="B21" s="377">
        <v>5743.9</v>
      </c>
      <c r="C21" s="377">
        <v>534.74</v>
      </c>
      <c r="D21" s="377">
        <v>1433.36</v>
      </c>
      <c r="E21" s="377">
        <v>7712</v>
      </c>
      <c r="F21" s="377">
        <v>2449.2910000000002</v>
      </c>
      <c r="G21" s="377">
        <v>410.67899999999997</v>
      </c>
      <c r="H21" s="377">
        <v>1100.817</v>
      </c>
      <c r="I21" s="377">
        <v>3960.7869999999998</v>
      </c>
      <c r="J21" s="377">
        <v>16526.394</v>
      </c>
      <c r="K21" s="377">
        <v>20218.258000000002</v>
      </c>
      <c r="L21" s="377">
        <v>9836.6939999999995</v>
      </c>
      <c r="M21" s="377">
        <v>9896.2690000000002</v>
      </c>
      <c r="N21" s="377">
        <v>7231.0349999999999</v>
      </c>
      <c r="O21" s="377">
        <v>-0.128</v>
      </c>
      <c r="P21" s="377">
        <v>41787.186000000002</v>
      </c>
    </row>
    <row r="22" spans="1:16" x14ac:dyDescent="0.2">
      <c r="A22" s="429">
        <v>1958</v>
      </c>
      <c r="B22" s="377">
        <v>6125.37</v>
      </c>
      <c r="C22" s="377">
        <v>578.30799999999999</v>
      </c>
      <c r="D22" s="377">
        <v>1496.9960000000001</v>
      </c>
      <c r="E22" s="377">
        <v>8200.6740000000009</v>
      </c>
      <c r="F22" s="377">
        <v>2557.2049999999999</v>
      </c>
      <c r="G22" s="377">
        <v>435.25599999999997</v>
      </c>
      <c r="H22" s="377">
        <v>1126.6949999999999</v>
      </c>
      <c r="I22" s="377">
        <v>4119.1559999999999</v>
      </c>
      <c r="J22" s="377">
        <v>15812.501</v>
      </c>
      <c r="K22" s="377">
        <v>19321.087</v>
      </c>
      <c r="L22" s="377">
        <v>9952.0049999999992</v>
      </c>
      <c r="M22" s="377">
        <v>10004.101000000001</v>
      </c>
      <c r="N22" s="377">
        <v>7197.9359999999997</v>
      </c>
      <c r="O22" s="377">
        <v>1.0999999999999999E-2</v>
      </c>
      <c r="P22" s="377">
        <v>41645.027999999998</v>
      </c>
    </row>
    <row r="23" spans="1:16" x14ac:dyDescent="0.2">
      <c r="A23" s="429">
        <v>1959</v>
      </c>
      <c r="B23" s="377">
        <v>6188.3109999999997</v>
      </c>
      <c r="C23" s="377">
        <v>629.66399999999999</v>
      </c>
      <c r="D23" s="377">
        <v>1593.8910000000001</v>
      </c>
      <c r="E23" s="377">
        <v>8411.866</v>
      </c>
      <c r="F23" s="377">
        <v>2649.39</v>
      </c>
      <c r="G23" s="377">
        <v>487.86</v>
      </c>
      <c r="H23" s="377">
        <v>1234.9359999999999</v>
      </c>
      <c r="I23" s="377">
        <v>4372.1859999999997</v>
      </c>
      <c r="J23" s="377">
        <v>16536.172999999999</v>
      </c>
      <c r="K23" s="377">
        <v>20333.201000000001</v>
      </c>
      <c r="L23" s="377">
        <v>10297.614</v>
      </c>
      <c r="M23" s="377">
        <v>10348.530000000001</v>
      </c>
      <c r="N23" s="377">
        <v>7794.2950000000001</v>
      </c>
      <c r="O23" s="377">
        <v>-6.0999999999999999E-2</v>
      </c>
      <c r="P23" s="377">
        <v>43465.722000000002</v>
      </c>
    </row>
    <row r="24" spans="1:16" x14ac:dyDescent="0.2">
      <c r="A24" s="429">
        <v>1960</v>
      </c>
      <c r="B24" s="377">
        <v>6650.835</v>
      </c>
      <c r="C24" s="377">
        <v>687.39300000000003</v>
      </c>
      <c r="D24" s="377">
        <v>1701.19</v>
      </c>
      <c r="E24" s="377">
        <v>9039.4179999999997</v>
      </c>
      <c r="F24" s="377">
        <v>2722.5650000000001</v>
      </c>
      <c r="G24" s="377">
        <v>542.99900000000002</v>
      </c>
      <c r="H24" s="377">
        <v>1343.837</v>
      </c>
      <c r="I24" s="377">
        <v>4609.3999999999996</v>
      </c>
      <c r="J24" s="377">
        <v>16995.524000000001</v>
      </c>
      <c r="K24" s="377">
        <v>20841.687000000002</v>
      </c>
      <c r="L24" s="377">
        <v>10559.596</v>
      </c>
      <c r="M24" s="377">
        <v>10595.942999999999</v>
      </c>
      <c r="N24" s="377">
        <v>8157.9290000000001</v>
      </c>
      <c r="O24" s="377">
        <v>7.0000000000000001E-3</v>
      </c>
      <c r="P24" s="377">
        <v>45086.455000000002</v>
      </c>
    </row>
    <row r="25" spans="1:16" x14ac:dyDescent="0.2">
      <c r="A25" s="429">
        <v>1961</v>
      </c>
      <c r="B25" s="377">
        <v>6775.61</v>
      </c>
      <c r="C25" s="377">
        <v>731.68600000000004</v>
      </c>
      <c r="D25" s="377">
        <v>1778.7280000000001</v>
      </c>
      <c r="E25" s="377">
        <v>9286.0239999999994</v>
      </c>
      <c r="F25" s="377">
        <v>2764.9859999999999</v>
      </c>
      <c r="G25" s="377">
        <v>572.04200000000003</v>
      </c>
      <c r="H25" s="377">
        <v>1390.635</v>
      </c>
      <c r="I25" s="377">
        <v>4727.6629999999996</v>
      </c>
      <c r="J25" s="377">
        <v>17012.050999999999</v>
      </c>
      <c r="K25" s="377">
        <v>20955.128000000001</v>
      </c>
      <c r="L25" s="377">
        <v>10733.732</v>
      </c>
      <c r="M25" s="377">
        <v>10769.126</v>
      </c>
      <c r="N25" s="377">
        <v>8451.5609999999997</v>
      </c>
      <c r="O25" s="377">
        <v>-0.10299999999999999</v>
      </c>
      <c r="P25" s="377">
        <v>45737.837</v>
      </c>
    </row>
    <row r="26" spans="1:16" x14ac:dyDescent="0.2">
      <c r="A26" s="429">
        <v>1962</v>
      </c>
      <c r="B26" s="377">
        <v>7079.7110000000002</v>
      </c>
      <c r="C26" s="377">
        <v>794.32</v>
      </c>
      <c r="D26" s="377">
        <v>1908.3889999999999</v>
      </c>
      <c r="E26" s="377">
        <v>9782.42</v>
      </c>
      <c r="F26" s="377">
        <v>2923.873</v>
      </c>
      <c r="G26" s="377">
        <v>620.86300000000006</v>
      </c>
      <c r="H26" s="377">
        <v>1491.65</v>
      </c>
      <c r="I26" s="377">
        <v>5036.3860000000004</v>
      </c>
      <c r="J26" s="377">
        <v>17610.476999999999</v>
      </c>
      <c r="K26" s="377">
        <v>21788.191999999999</v>
      </c>
      <c r="L26" s="377">
        <v>11184.888999999999</v>
      </c>
      <c r="M26" s="377">
        <v>11219.481</v>
      </c>
      <c r="N26" s="377">
        <v>9027.5280000000002</v>
      </c>
      <c r="O26" s="377">
        <v>-4.2000000000000003E-2</v>
      </c>
      <c r="P26" s="377">
        <v>47826.436999999998</v>
      </c>
    </row>
    <row r="27" spans="1:16" x14ac:dyDescent="0.2">
      <c r="A27" s="429">
        <v>1963</v>
      </c>
      <c r="B27" s="377">
        <v>7089.8130000000001</v>
      </c>
      <c r="C27" s="377">
        <v>855.56799999999998</v>
      </c>
      <c r="D27" s="377">
        <v>2043.0989999999999</v>
      </c>
      <c r="E27" s="377">
        <v>9988.4789999999994</v>
      </c>
      <c r="F27" s="377">
        <v>2921.18</v>
      </c>
      <c r="G27" s="377">
        <v>687.56299999999999</v>
      </c>
      <c r="H27" s="377">
        <v>1641.903</v>
      </c>
      <c r="I27" s="377">
        <v>5250.6459999999997</v>
      </c>
      <c r="J27" s="377">
        <v>18388.154999999999</v>
      </c>
      <c r="K27" s="377">
        <v>22751.19</v>
      </c>
      <c r="L27" s="377">
        <v>11620.029</v>
      </c>
      <c r="M27" s="377">
        <v>11653.754999999999</v>
      </c>
      <c r="N27" s="377">
        <v>9624.8950000000004</v>
      </c>
      <c r="O27" s="377">
        <v>0.124</v>
      </c>
      <c r="P27" s="377">
        <v>49644.195</v>
      </c>
    </row>
    <row r="28" spans="1:16" x14ac:dyDescent="0.2">
      <c r="A28" s="429">
        <v>1964</v>
      </c>
      <c r="B28" s="377">
        <v>7111.7510000000002</v>
      </c>
      <c r="C28" s="377">
        <v>927.52499999999998</v>
      </c>
      <c r="D28" s="377">
        <v>2201.2979999999998</v>
      </c>
      <c r="E28" s="377">
        <v>10240.574000000001</v>
      </c>
      <c r="F28" s="377">
        <v>2977.2040000000002</v>
      </c>
      <c r="G28" s="377">
        <v>737.79</v>
      </c>
      <c r="H28" s="377">
        <v>1750.999</v>
      </c>
      <c r="I28" s="377">
        <v>5465.9930000000004</v>
      </c>
      <c r="J28" s="377">
        <v>19449.358</v>
      </c>
      <c r="K28" s="377">
        <v>24111.353999999999</v>
      </c>
      <c r="L28" s="377">
        <v>11963.237999999999</v>
      </c>
      <c r="M28" s="377">
        <v>11997.007</v>
      </c>
      <c r="N28" s="377">
        <v>10313.377</v>
      </c>
      <c r="O28" s="377">
        <v>-0.14000000000000001</v>
      </c>
      <c r="P28" s="377">
        <v>51814.788</v>
      </c>
    </row>
    <row r="29" spans="1:16" x14ac:dyDescent="0.2">
      <c r="A29" s="429">
        <v>1965</v>
      </c>
      <c r="B29" s="377">
        <v>7279.4219999999996</v>
      </c>
      <c r="C29" s="377">
        <v>992.93499999999995</v>
      </c>
      <c r="D29" s="377">
        <v>2367.029</v>
      </c>
      <c r="E29" s="377">
        <v>10639.387000000001</v>
      </c>
      <c r="F29" s="377">
        <v>3176.893</v>
      </c>
      <c r="G29" s="377">
        <v>788.60299999999995</v>
      </c>
      <c r="H29" s="377">
        <v>1879.9269999999999</v>
      </c>
      <c r="I29" s="377">
        <v>5845.4229999999998</v>
      </c>
      <c r="J29" s="377">
        <v>20147.629000000001</v>
      </c>
      <c r="K29" s="377">
        <v>25097.614000000001</v>
      </c>
      <c r="L29" s="377">
        <v>12398.707</v>
      </c>
      <c r="M29" s="377">
        <v>12432.456</v>
      </c>
      <c r="N29" s="377">
        <v>11012.228999999999</v>
      </c>
      <c r="O29" s="377">
        <v>0.121</v>
      </c>
      <c r="P29" s="377">
        <v>54015.000999999997</v>
      </c>
    </row>
    <row r="30" spans="1:16" x14ac:dyDescent="0.2">
      <c r="A30" s="429">
        <v>1966</v>
      </c>
      <c r="B30" s="377">
        <v>7500.3860000000004</v>
      </c>
      <c r="C30" s="377">
        <v>1081.223</v>
      </c>
      <c r="D30" s="377">
        <v>2587.0210000000002</v>
      </c>
      <c r="E30" s="377">
        <v>11168.63</v>
      </c>
      <c r="F30" s="377">
        <v>3408.944</v>
      </c>
      <c r="G30" s="377">
        <v>859.23299999999995</v>
      </c>
      <c r="H30" s="377">
        <v>2055.87</v>
      </c>
      <c r="I30" s="377">
        <v>6324.0469999999996</v>
      </c>
      <c r="J30" s="377">
        <v>21055.031999999999</v>
      </c>
      <c r="K30" s="377">
        <v>26421.623</v>
      </c>
      <c r="L30" s="377">
        <v>13067.522000000001</v>
      </c>
      <c r="M30" s="377">
        <v>13100.235000000001</v>
      </c>
      <c r="N30" s="377">
        <v>11982.651</v>
      </c>
      <c r="O30" s="377">
        <v>-0.20300000000000001</v>
      </c>
      <c r="P30" s="377">
        <v>57014.332000000002</v>
      </c>
    </row>
    <row r="31" spans="1:16" x14ac:dyDescent="0.2">
      <c r="A31" s="429">
        <v>1967</v>
      </c>
      <c r="B31" s="377">
        <v>7711.36</v>
      </c>
      <c r="C31" s="377">
        <v>1160.4690000000001</v>
      </c>
      <c r="D31" s="377">
        <v>2767.4459999999999</v>
      </c>
      <c r="E31" s="377">
        <v>11639.275</v>
      </c>
      <c r="F31" s="377">
        <v>3767.6930000000002</v>
      </c>
      <c r="G31" s="377">
        <v>925.178</v>
      </c>
      <c r="H31" s="377">
        <v>2206.3339999999998</v>
      </c>
      <c r="I31" s="377">
        <v>6899.2049999999999</v>
      </c>
      <c r="J31" s="377">
        <v>21012.944</v>
      </c>
      <c r="K31" s="377">
        <v>26614.297999999999</v>
      </c>
      <c r="L31" s="377">
        <v>13718.194</v>
      </c>
      <c r="M31" s="377">
        <v>13752.075999999999</v>
      </c>
      <c r="N31" s="377">
        <v>12694.663</v>
      </c>
      <c r="O31" s="377">
        <v>-0.33300000000000002</v>
      </c>
      <c r="P31" s="377">
        <v>58904.521000000001</v>
      </c>
    </row>
    <row r="32" spans="1:16" x14ac:dyDescent="0.2">
      <c r="A32" s="429">
        <v>1968</v>
      </c>
      <c r="B32" s="377">
        <v>7932.7449999999999</v>
      </c>
      <c r="C32" s="377">
        <v>1301.9159999999999</v>
      </c>
      <c r="D32" s="377">
        <v>3101.6289999999999</v>
      </c>
      <c r="E32" s="377">
        <v>12336.29</v>
      </c>
      <c r="F32" s="377">
        <v>3899.46</v>
      </c>
      <c r="G32" s="377">
        <v>1013.9589999999999</v>
      </c>
      <c r="H32" s="377">
        <v>2415.6120000000001</v>
      </c>
      <c r="I32" s="377">
        <v>7329.0320000000002</v>
      </c>
      <c r="J32" s="377">
        <v>21868.985000000001</v>
      </c>
      <c r="K32" s="377">
        <v>27883.170999999998</v>
      </c>
      <c r="L32" s="377">
        <v>14831.225</v>
      </c>
      <c r="M32" s="377">
        <v>14865.775</v>
      </c>
      <c r="N32" s="377">
        <v>13881.852999999999</v>
      </c>
      <c r="O32" s="377">
        <v>0.23799999999999999</v>
      </c>
      <c r="P32" s="377">
        <v>62414.506999999998</v>
      </c>
    </row>
    <row r="33" spans="1:16" x14ac:dyDescent="0.2">
      <c r="A33" s="429">
        <v>1969</v>
      </c>
      <c r="B33" s="377">
        <v>8242.7970000000005</v>
      </c>
      <c r="C33" s="377">
        <v>1456.0239999999999</v>
      </c>
      <c r="D33" s="377">
        <v>3470.335</v>
      </c>
      <c r="E33" s="377">
        <v>13169.156000000001</v>
      </c>
      <c r="F33" s="377">
        <v>4085.279</v>
      </c>
      <c r="G33" s="377">
        <v>1107.7329999999999</v>
      </c>
      <c r="H33" s="377">
        <v>2640.2069999999999</v>
      </c>
      <c r="I33" s="377">
        <v>7833.2190000000001</v>
      </c>
      <c r="J33" s="377">
        <v>22647.702000000001</v>
      </c>
      <c r="K33" s="377">
        <v>29105.4</v>
      </c>
      <c r="L33" s="377">
        <v>15471.249</v>
      </c>
      <c r="M33" s="377">
        <v>15506.505999999999</v>
      </c>
      <c r="N33" s="377">
        <v>15167.253000000001</v>
      </c>
      <c r="O33" s="377">
        <v>-0.26</v>
      </c>
      <c r="P33" s="377">
        <v>65614.02</v>
      </c>
    </row>
    <row r="34" spans="1:16" x14ac:dyDescent="0.2">
      <c r="A34" s="429">
        <v>1970</v>
      </c>
      <c r="B34" s="377">
        <v>8322.4060000000009</v>
      </c>
      <c r="C34" s="377">
        <v>1590.9829999999999</v>
      </c>
      <c r="D34" s="377">
        <v>3852.3690000000001</v>
      </c>
      <c r="E34" s="377">
        <v>13765.758</v>
      </c>
      <c r="F34" s="377">
        <v>4236.6660000000002</v>
      </c>
      <c r="G34" s="377">
        <v>1201.163</v>
      </c>
      <c r="H34" s="377">
        <v>2908.4659999999999</v>
      </c>
      <c r="I34" s="377">
        <v>8346.2950000000001</v>
      </c>
      <c r="J34" s="377">
        <v>22963.9</v>
      </c>
      <c r="K34" s="377">
        <v>29627.901000000002</v>
      </c>
      <c r="L34" s="377">
        <v>16061.89</v>
      </c>
      <c r="M34" s="377">
        <v>16098.249</v>
      </c>
      <c r="N34" s="377">
        <v>16253.34</v>
      </c>
      <c r="O34" s="377">
        <v>0.123</v>
      </c>
      <c r="P34" s="377">
        <v>67838.324999999997</v>
      </c>
    </row>
    <row r="35" spans="1:16" x14ac:dyDescent="0.2">
      <c r="A35" s="429">
        <v>1971</v>
      </c>
      <c r="B35" s="377">
        <v>8427.4509999999991</v>
      </c>
      <c r="C35" s="377">
        <v>1704.403</v>
      </c>
      <c r="D35" s="377">
        <v>4114.3459999999995</v>
      </c>
      <c r="E35" s="377">
        <v>14246.2</v>
      </c>
      <c r="F35" s="377">
        <v>4323.7529999999997</v>
      </c>
      <c r="G35" s="377">
        <v>1288.009</v>
      </c>
      <c r="H35" s="377">
        <v>3109.1909999999998</v>
      </c>
      <c r="I35" s="377">
        <v>8720.9539999999997</v>
      </c>
      <c r="J35" s="377">
        <v>22719.815999999999</v>
      </c>
      <c r="K35" s="377">
        <v>29585.942999999999</v>
      </c>
      <c r="L35" s="377">
        <v>16694.334999999999</v>
      </c>
      <c r="M35" s="377">
        <v>16730.053</v>
      </c>
      <c r="N35" s="377">
        <v>17117.794999999998</v>
      </c>
      <c r="O35" s="377">
        <v>-0.307</v>
      </c>
      <c r="P35" s="377">
        <v>69282.842999999993</v>
      </c>
    </row>
    <row r="36" spans="1:16" x14ac:dyDescent="0.2">
      <c r="A36" s="429">
        <v>1972</v>
      </c>
      <c r="B36" s="377">
        <v>8627.3790000000008</v>
      </c>
      <c r="C36" s="377">
        <v>1837.7349999999999</v>
      </c>
      <c r="D36" s="377">
        <v>4391.9319999999998</v>
      </c>
      <c r="E36" s="377">
        <v>14857.045</v>
      </c>
      <c r="F36" s="377">
        <v>4411.9610000000002</v>
      </c>
      <c r="G36" s="377">
        <v>1407.566</v>
      </c>
      <c r="H36" s="377">
        <v>3363.8890000000001</v>
      </c>
      <c r="I36" s="377">
        <v>9183.4159999999993</v>
      </c>
      <c r="J36" s="377">
        <v>23516.505000000001</v>
      </c>
      <c r="K36" s="377">
        <v>30930.188999999998</v>
      </c>
      <c r="L36" s="377">
        <v>17682.134999999998</v>
      </c>
      <c r="M36" s="377">
        <v>17717.291000000001</v>
      </c>
      <c r="N36" s="377">
        <v>18449.960999999999</v>
      </c>
      <c r="O36" s="377">
        <v>-7.4999999999999997E-2</v>
      </c>
      <c r="P36" s="377">
        <v>72687.866999999998</v>
      </c>
    </row>
    <row r="37" spans="1:16" x14ac:dyDescent="0.2">
      <c r="A37" s="429">
        <v>1973</v>
      </c>
      <c r="B37" s="377">
        <v>8225.3080000000009</v>
      </c>
      <c r="C37" s="377">
        <v>1976.337</v>
      </c>
      <c r="D37" s="377">
        <v>4695.7060000000001</v>
      </c>
      <c r="E37" s="377">
        <v>14897.351000000001</v>
      </c>
      <c r="F37" s="377">
        <v>4422.7929999999997</v>
      </c>
      <c r="G37" s="377">
        <v>1516.653</v>
      </c>
      <c r="H37" s="377">
        <v>3603.511</v>
      </c>
      <c r="I37" s="377">
        <v>9542.9570000000003</v>
      </c>
      <c r="J37" s="377">
        <v>24720.398000000001</v>
      </c>
      <c r="K37" s="377">
        <v>32623.268</v>
      </c>
      <c r="L37" s="377">
        <v>18577.223999999998</v>
      </c>
      <c r="M37" s="377">
        <v>18612.78</v>
      </c>
      <c r="N37" s="377">
        <v>19730.632000000001</v>
      </c>
      <c r="O37" s="377">
        <v>7.3339999999999996</v>
      </c>
      <c r="P37" s="377">
        <v>75683.69</v>
      </c>
    </row>
    <row r="38" spans="1:16" x14ac:dyDescent="0.2">
      <c r="A38" s="429">
        <v>1974</v>
      </c>
      <c r="B38" s="377">
        <v>7907.91</v>
      </c>
      <c r="C38" s="377">
        <v>1972.7629999999999</v>
      </c>
      <c r="D38" s="377">
        <v>4773.6629999999996</v>
      </c>
      <c r="E38" s="377">
        <v>14654.335999999999</v>
      </c>
      <c r="F38" s="377">
        <v>4259.0839999999998</v>
      </c>
      <c r="G38" s="377">
        <v>1501.3340000000001</v>
      </c>
      <c r="H38" s="377">
        <v>3632.9059999999999</v>
      </c>
      <c r="I38" s="377">
        <v>9393.3240000000005</v>
      </c>
      <c r="J38" s="377">
        <v>23795.852999999999</v>
      </c>
      <c r="K38" s="377">
        <v>31787.187000000002</v>
      </c>
      <c r="L38" s="377">
        <v>18087.174999999999</v>
      </c>
      <c r="M38" s="377">
        <v>18120.419000000002</v>
      </c>
      <c r="N38" s="377">
        <v>19905.244999999999</v>
      </c>
      <c r="O38" s="377">
        <v>7.1020000000000003</v>
      </c>
      <c r="P38" s="377">
        <v>73962.369000000006</v>
      </c>
    </row>
    <row r="39" spans="1:16" x14ac:dyDescent="0.2">
      <c r="A39" s="429">
        <v>1975</v>
      </c>
      <c r="B39" s="377">
        <v>7989.6289999999999</v>
      </c>
      <c r="C39" s="377">
        <v>2006.7349999999999</v>
      </c>
      <c r="D39" s="377">
        <v>4817.0360000000001</v>
      </c>
      <c r="E39" s="377">
        <v>14813.4</v>
      </c>
      <c r="F39" s="377">
        <v>4059.1880000000001</v>
      </c>
      <c r="G39" s="377">
        <v>1597.826</v>
      </c>
      <c r="H39" s="377">
        <v>3835.4769999999999</v>
      </c>
      <c r="I39" s="377">
        <v>9492.4920000000002</v>
      </c>
      <c r="J39" s="377">
        <v>21434.365000000002</v>
      </c>
      <c r="K39" s="377">
        <v>29413.018</v>
      </c>
      <c r="L39" s="377">
        <v>18210.491999999998</v>
      </c>
      <c r="M39" s="377">
        <v>18245.003000000001</v>
      </c>
      <c r="N39" s="377">
        <v>20270.238000000001</v>
      </c>
      <c r="O39" s="377">
        <v>0.64</v>
      </c>
      <c r="P39" s="377">
        <v>71964.553</v>
      </c>
    </row>
    <row r="40" spans="1:16" x14ac:dyDescent="0.2">
      <c r="A40" s="429">
        <v>1976</v>
      </c>
      <c r="B40" s="377">
        <v>8391.1350000000002</v>
      </c>
      <c r="C40" s="377">
        <v>2069.2150000000001</v>
      </c>
      <c r="D40" s="377">
        <v>4949.91</v>
      </c>
      <c r="E40" s="377">
        <v>15410.259</v>
      </c>
      <c r="F40" s="377">
        <v>4371.4690000000001</v>
      </c>
      <c r="G40" s="377">
        <v>1677.943</v>
      </c>
      <c r="H40" s="377">
        <v>4013.922</v>
      </c>
      <c r="I40" s="377">
        <v>10063.334000000001</v>
      </c>
      <c r="J40" s="377">
        <v>22665.169000000002</v>
      </c>
      <c r="K40" s="377">
        <v>31392.821</v>
      </c>
      <c r="L40" s="377">
        <v>19066.675999999999</v>
      </c>
      <c r="M40" s="377">
        <v>19100.797999999999</v>
      </c>
      <c r="N40" s="377">
        <v>21472.763999999999</v>
      </c>
      <c r="O40" s="377">
        <v>7.6130000000000004</v>
      </c>
      <c r="P40" s="377">
        <v>75974.826000000001</v>
      </c>
    </row>
    <row r="41" spans="1:16" x14ac:dyDescent="0.2">
      <c r="A41" s="429">
        <v>1977</v>
      </c>
      <c r="B41" s="377">
        <v>8193.6190000000006</v>
      </c>
      <c r="C41" s="377">
        <v>2201.5549999999998</v>
      </c>
      <c r="D41" s="377">
        <v>5266.5389999999998</v>
      </c>
      <c r="E41" s="377">
        <v>15661.713</v>
      </c>
      <c r="F41" s="377">
        <v>4258.152</v>
      </c>
      <c r="G41" s="377">
        <v>1753.866</v>
      </c>
      <c r="H41" s="377">
        <v>4195.58</v>
      </c>
      <c r="I41" s="377">
        <v>10207.599</v>
      </c>
      <c r="J41" s="377">
        <v>23165.295999999998</v>
      </c>
      <c r="K41" s="377">
        <v>32263.008999999998</v>
      </c>
      <c r="L41" s="377">
        <v>19786.215</v>
      </c>
      <c r="M41" s="377">
        <v>19821.59</v>
      </c>
      <c r="N41" s="377">
        <v>22550.63</v>
      </c>
      <c r="O41" s="377">
        <v>7.4180000000000001</v>
      </c>
      <c r="P41" s="377">
        <v>77961.33</v>
      </c>
    </row>
    <row r="42" spans="1:16" x14ac:dyDescent="0.2">
      <c r="A42" s="429">
        <v>1978</v>
      </c>
      <c r="B42" s="377">
        <v>8259.9429999999993</v>
      </c>
      <c r="C42" s="377">
        <v>2301.2779999999998</v>
      </c>
      <c r="D42" s="377">
        <v>5571.0659999999998</v>
      </c>
      <c r="E42" s="377">
        <v>16132.287</v>
      </c>
      <c r="F42" s="377">
        <v>4308.9409999999998</v>
      </c>
      <c r="G42" s="377">
        <v>1813.27</v>
      </c>
      <c r="H42" s="377">
        <v>4389.6689999999999</v>
      </c>
      <c r="I42" s="377">
        <v>10511.88</v>
      </c>
      <c r="J42" s="377">
        <v>23244.026000000002</v>
      </c>
      <c r="K42" s="377">
        <v>32687.556</v>
      </c>
      <c r="L42" s="377">
        <v>20582.760999999999</v>
      </c>
      <c r="M42" s="377">
        <v>20617.063999999998</v>
      </c>
      <c r="N42" s="377">
        <v>23553.115000000002</v>
      </c>
      <c r="O42" s="377">
        <v>1.619</v>
      </c>
      <c r="P42" s="377">
        <v>79950.406000000003</v>
      </c>
    </row>
    <row r="43" spans="1:16" x14ac:dyDescent="0.2">
      <c r="A43" s="429">
        <v>1979</v>
      </c>
      <c r="B43" s="377">
        <v>7918.91</v>
      </c>
      <c r="C43" s="377">
        <v>2329.7779999999998</v>
      </c>
      <c r="D43" s="377">
        <v>5564.0360000000001</v>
      </c>
      <c r="E43" s="377">
        <v>15812.724</v>
      </c>
      <c r="F43" s="377">
        <v>4365.8440000000001</v>
      </c>
      <c r="G43" s="377">
        <v>1854.1210000000001</v>
      </c>
      <c r="H43" s="377">
        <v>4428.0590000000002</v>
      </c>
      <c r="I43" s="377">
        <v>10648.023999999999</v>
      </c>
      <c r="J43" s="377">
        <v>24191.814999999999</v>
      </c>
      <c r="K43" s="377">
        <v>33924.74</v>
      </c>
      <c r="L43" s="377">
        <v>20437.252</v>
      </c>
      <c r="M43" s="377">
        <v>20471.531999999999</v>
      </c>
      <c r="N43" s="377">
        <v>23943.198</v>
      </c>
      <c r="O43" s="377">
        <v>1.5640000000000001</v>
      </c>
      <c r="P43" s="377">
        <v>80858.584000000003</v>
      </c>
    </row>
    <row r="44" spans="1:16" x14ac:dyDescent="0.2">
      <c r="A44" s="429">
        <v>1980</v>
      </c>
      <c r="B44" s="377">
        <v>7439.4049999999997</v>
      </c>
      <c r="C44" s="377">
        <v>2448.0929999999998</v>
      </c>
      <c r="D44" s="377">
        <v>5865.8819999999996</v>
      </c>
      <c r="E44" s="377">
        <v>15753.38</v>
      </c>
      <c r="F44" s="377">
        <v>4104.9840000000004</v>
      </c>
      <c r="G44" s="377">
        <v>1906.0889999999999</v>
      </c>
      <c r="H44" s="377">
        <v>4567.1850000000004</v>
      </c>
      <c r="I44" s="377">
        <v>10578.258</v>
      </c>
      <c r="J44" s="377">
        <v>22594.829000000002</v>
      </c>
      <c r="K44" s="377">
        <v>32039.419000000002</v>
      </c>
      <c r="L44" s="377">
        <v>19659.098000000002</v>
      </c>
      <c r="M44" s="377">
        <v>19696.689999999999</v>
      </c>
      <c r="N44" s="377">
        <v>24269.431</v>
      </c>
      <c r="O44" s="377">
        <v>-1.08</v>
      </c>
      <c r="P44" s="377">
        <v>78066.668000000005</v>
      </c>
    </row>
    <row r="45" spans="1:16" x14ac:dyDescent="0.2">
      <c r="A45" s="429">
        <v>1981</v>
      </c>
      <c r="B45" s="377">
        <v>7045.2849999999999</v>
      </c>
      <c r="C45" s="377">
        <v>2464.3679999999999</v>
      </c>
      <c r="D45" s="377">
        <v>5751.8919999999998</v>
      </c>
      <c r="E45" s="377">
        <v>15261.544</v>
      </c>
      <c r="F45" s="377">
        <v>3837.0250000000001</v>
      </c>
      <c r="G45" s="377">
        <v>2033.239</v>
      </c>
      <c r="H45" s="377">
        <v>4745.6270000000004</v>
      </c>
      <c r="I45" s="377">
        <v>10615.891</v>
      </c>
      <c r="J45" s="377">
        <v>21318.163</v>
      </c>
      <c r="K45" s="377">
        <v>30711.561000000002</v>
      </c>
      <c r="L45" s="377">
        <v>19477.771000000001</v>
      </c>
      <c r="M45" s="377">
        <v>19514.012999999999</v>
      </c>
      <c r="N45" s="377">
        <v>24424.767</v>
      </c>
      <c r="O45" s="377">
        <v>2.7669999999999999</v>
      </c>
      <c r="P45" s="377">
        <v>76105.775999999998</v>
      </c>
    </row>
    <row r="46" spans="1:16" x14ac:dyDescent="0.2">
      <c r="A46" s="429">
        <v>1982</v>
      </c>
      <c r="B46" s="377">
        <v>7146.5870000000004</v>
      </c>
      <c r="C46" s="377">
        <v>2489.1210000000001</v>
      </c>
      <c r="D46" s="377">
        <v>5895.2290000000003</v>
      </c>
      <c r="E46" s="377">
        <v>15530.937</v>
      </c>
      <c r="F46" s="377">
        <v>3864.0129999999999</v>
      </c>
      <c r="G46" s="377">
        <v>2077.0479999999998</v>
      </c>
      <c r="H46" s="377">
        <v>4919.2749999999996</v>
      </c>
      <c r="I46" s="377">
        <v>10860.337</v>
      </c>
      <c r="J46" s="377">
        <v>19052.814999999999</v>
      </c>
      <c r="K46" s="377">
        <v>27614.493999999999</v>
      </c>
      <c r="L46" s="377">
        <v>19052.169000000002</v>
      </c>
      <c r="M46" s="377">
        <v>19089.227999999999</v>
      </c>
      <c r="N46" s="377">
        <v>23979.412</v>
      </c>
      <c r="O46" s="377">
        <v>4.1890000000000001</v>
      </c>
      <c r="P46" s="377">
        <v>73099.184999999998</v>
      </c>
    </row>
    <row r="47" spans="1:16" x14ac:dyDescent="0.2">
      <c r="A47" s="429">
        <v>1983</v>
      </c>
      <c r="B47" s="377">
        <v>6831.8230000000003</v>
      </c>
      <c r="C47" s="377">
        <v>2562.2350000000001</v>
      </c>
      <c r="D47" s="377">
        <v>6030.9629999999997</v>
      </c>
      <c r="E47" s="377">
        <v>15425.021000000001</v>
      </c>
      <c r="F47" s="377">
        <v>3840.2930000000001</v>
      </c>
      <c r="G47" s="377">
        <v>2116.4369999999999</v>
      </c>
      <c r="H47" s="377">
        <v>4981.6459999999997</v>
      </c>
      <c r="I47" s="377">
        <v>10938.376</v>
      </c>
      <c r="J47" s="377">
        <v>18547.898000000001</v>
      </c>
      <c r="K47" s="377">
        <v>27427.758999999998</v>
      </c>
      <c r="L47" s="377">
        <v>19134.103999999999</v>
      </c>
      <c r="M47" s="377">
        <v>19176.615000000002</v>
      </c>
      <c r="N47" s="377">
        <v>24613.651999999998</v>
      </c>
      <c r="O47" s="377">
        <v>2.7959999999999998</v>
      </c>
      <c r="P47" s="377">
        <v>72970.566000000006</v>
      </c>
    </row>
    <row r="48" spans="1:16" x14ac:dyDescent="0.2">
      <c r="A48" s="429">
        <v>1984</v>
      </c>
      <c r="B48" s="377">
        <v>7210.8990000000003</v>
      </c>
      <c r="C48" s="377">
        <v>2661.6729999999998</v>
      </c>
      <c r="D48" s="377">
        <v>6086.991</v>
      </c>
      <c r="E48" s="377">
        <v>15959.563</v>
      </c>
      <c r="F48" s="377">
        <v>4000.779</v>
      </c>
      <c r="G48" s="377">
        <v>2264.4749999999999</v>
      </c>
      <c r="H48" s="377">
        <v>5178.6369999999997</v>
      </c>
      <c r="I48" s="377">
        <v>11443.89</v>
      </c>
      <c r="J48" s="377">
        <v>20173.625</v>
      </c>
      <c r="K48" s="377">
        <v>29569.886999999999</v>
      </c>
      <c r="L48" s="377">
        <v>19608.585999999999</v>
      </c>
      <c r="M48" s="377">
        <v>19655.565999999999</v>
      </c>
      <c r="N48" s="377">
        <v>25635.017</v>
      </c>
      <c r="O48" s="377">
        <v>2.794</v>
      </c>
      <c r="P48" s="377">
        <v>76631.701000000001</v>
      </c>
    </row>
    <row r="49" spans="1:16" x14ac:dyDescent="0.2">
      <c r="A49" s="429">
        <v>1985</v>
      </c>
      <c r="B49" s="377">
        <v>7148.2190000000001</v>
      </c>
      <c r="C49" s="377">
        <v>2708.902</v>
      </c>
      <c r="D49" s="377">
        <v>6184.2129999999997</v>
      </c>
      <c r="E49" s="377">
        <v>16041.334000000001</v>
      </c>
      <c r="F49" s="377">
        <v>3732.1559999999999</v>
      </c>
      <c r="G49" s="377">
        <v>2351.2820000000002</v>
      </c>
      <c r="H49" s="377">
        <v>5367.7939999999999</v>
      </c>
      <c r="I49" s="377">
        <v>11451.231</v>
      </c>
      <c r="J49" s="377">
        <v>19442.849999999999</v>
      </c>
      <c r="K49" s="377">
        <v>28815.809000000001</v>
      </c>
      <c r="L49" s="377">
        <v>20041.466</v>
      </c>
      <c r="M49" s="377">
        <v>20087.913</v>
      </c>
      <c r="N49" s="377">
        <v>26031.597000000002</v>
      </c>
      <c r="O49" s="377">
        <v>-3.903</v>
      </c>
      <c r="P49" s="377">
        <v>76392.384999999995</v>
      </c>
    </row>
    <row r="50" spans="1:16" x14ac:dyDescent="0.2">
      <c r="A50" s="429">
        <v>1986</v>
      </c>
      <c r="B50" s="377">
        <v>6906.19</v>
      </c>
      <c r="C50" s="377">
        <v>2794.7289999999998</v>
      </c>
      <c r="D50" s="377">
        <v>6274.19</v>
      </c>
      <c r="E50" s="377">
        <v>15975.109</v>
      </c>
      <c r="F50" s="377">
        <v>3692.7359999999999</v>
      </c>
      <c r="G50" s="377">
        <v>2438.6289999999999</v>
      </c>
      <c r="H50" s="377">
        <v>5474.741</v>
      </c>
      <c r="I50" s="377">
        <v>11606.106</v>
      </c>
      <c r="J50" s="377">
        <v>19077.948</v>
      </c>
      <c r="K50" s="377">
        <v>28273.554</v>
      </c>
      <c r="L50" s="377">
        <v>20739.923999999999</v>
      </c>
      <c r="M50" s="377">
        <v>20788.785</v>
      </c>
      <c r="N50" s="377">
        <v>26226.756000000001</v>
      </c>
      <c r="O50" s="377">
        <v>3.452</v>
      </c>
      <c r="P50" s="377">
        <v>76647.005000000005</v>
      </c>
    </row>
    <row r="51" spans="1:16" x14ac:dyDescent="0.2">
      <c r="A51" s="429">
        <v>1987</v>
      </c>
      <c r="B51" s="377">
        <v>6923.3739999999998</v>
      </c>
      <c r="C51" s="377">
        <v>2901.6</v>
      </c>
      <c r="D51" s="377">
        <v>6438.24</v>
      </c>
      <c r="E51" s="377">
        <v>16263.214</v>
      </c>
      <c r="F51" s="377">
        <v>3774.1129999999998</v>
      </c>
      <c r="G51" s="377">
        <v>2538.7559999999999</v>
      </c>
      <c r="H51" s="377">
        <v>5633.14</v>
      </c>
      <c r="I51" s="377">
        <v>11946.009</v>
      </c>
      <c r="J51" s="377">
        <v>19953.132000000001</v>
      </c>
      <c r="K51" s="377">
        <v>29378.885999999999</v>
      </c>
      <c r="L51" s="377">
        <v>21418.773000000001</v>
      </c>
      <c r="M51" s="377">
        <v>21468.880000000001</v>
      </c>
      <c r="N51" s="377">
        <v>26987.596000000001</v>
      </c>
      <c r="O51" s="377">
        <v>-2.5329999999999999</v>
      </c>
      <c r="P51" s="377">
        <v>79054.456000000006</v>
      </c>
    </row>
    <row r="52" spans="1:16" x14ac:dyDescent="0.2">
      <c r="A52" s="429">
        <v>1988</v>
      </c>
      <c r="B52" s="377">
        <v>7356.7849999999999</v>
      </c>
      <c r="C52" s="377">
        <v>3046.4589999999998</v>
      </c>
      <c r="D52" s="377">
        <v>6729.3689999999997</v>
      </c>
      <c r="E52" s="377">
        <v>17132.613000000001</v>
      </c>
      <c r="F52" s="377">
        <v>3993.8980000000001</v>
      </c>
      <c r="G52" s="377">
        <v>2675.1080000000002</v>
      </c>
      <c r="H52" s="377">
        <v>5909.085</v>
      </c>
      <c r="I52" s="377">
        <v>12578.091</v>
      </c>
      <c r="J52" s="377">
        <v>20861.787</v>
      </c>
      <c r="K52" s="377">
        <v>30677.381000000001</v>
      </c>
      <c r="L52" s="377">
        <v>22266.601999999999</v>
      </c>
      <c r="M52" s="377">
        <v>22317.722000000002</v>
      </c>
      <c r="N52" s="377">
        <v>28226.734</v>
      </c>
      <c r="O52" s="377">
        <v>3.3650000000000002</v>
      </c>
      <c r="P52" s="377">
        <v>82709.172000000006</v>
      </c>
    </row>
    <row r="53" spans="1:16" x14ac:dyDescent="0.2">
      <c r="A53" s="429">
        <v>1989</v>
      </c>
      <c r="B53" s="377">
        <v>7566.942</v>
      </c>
      <c r="C53" s="377">
        <v>3089.65</v>
      </c>
      <c r="D53" s="377">
        <v>7129.1419999999998</v>
      </c>
      <c r="E53" s="377">
        <v>17785.735000000001</v>
      </c>
      <c r="F53" s="377">
        <v>4042.9720000000002</v>
      </c>
      <c r="G53" s="377">
        <v>2766.64</v>
      </c>
      <c r="H53" s="377">
        <v>6383.8209999999999</v>
      </c>
      <c r="I53" s="377">
        <v>13193.433000000001</v>
      </c>
      <c r="J53" s="377">
        <v>20873.883000000002</v>
      </c>
      <c r="K53" s="377">
        <v>31319.885999999999</v>
      </c>
      <c r="L53" s="377">
        <v>22424.115000000002</v>
      </c>
      <c r="M53" s="377">
        <v>22477.945</v>
      </c>
      <c r="N53" s="377">
        <v>29869.088</v>
      </c>
      <c r="O53" s="377">
        <v>8.9979999999999993</v>
      </c>
      <c r="P53" s="377">
        <v>84785.998000000007</v>
      </c>
    </row>
    <row r="54" spans="1:16" x14ac:dyDescent="0.2">
      <c r="A54" s="429">
        <v>1990</v>
      </c>
      <c r="B54" s="377">
        <v>6557.3040000000001</v>
      </c>
      <c r="C54" s="377">
        <v>3152.752</v>
      </c>
      <c r="D54" s="377">
        <v>7235.241</v>
      </c>
      <c r="E54" s="377">
        <v>16945.296999999999</v>
      </c>
      <c r="F54" s="377">
        <v>3895.8530000000001</v>
      </c>
      <c r="G54" s="377">
        <v>2860.154</v>
      </c>
      <c r="H54" s="377">
        <v>6563.759</v>
      </c>
      <c r="I54" s="377">
        <v>13319.766</v>
      </c>
      <c r="J54" s="377">
        <v>21180.032999999999</v>
      </c>
      <c r="K54" s="377">
        <v>31809.766</v>
      </c>
      <c r="L54" s="377">
        <v>22366.210999999999</v>
      </c>
      <c r="M54" s="377">
        <v>22419.624</v>
      </c>
      <c r="N54" s="377">
        <v>30495.053</v>
      </c>
      <c r="O54" s="377">
        <v>-9.3360000000000003</v>
      </c>
      <c r="P54" s="377">
        <v>84485.118000000002</v>
      </c>
    </row>
    <row r="55" spans="1:16" x14ac:dyDescent="0.2">
      <c r="A55" s="429">
        <v>1991</v>
      </c>
      <c r="B55" s="377">
        <v>6746.759</v>
      </c>
      <c r="C55" s="377">
        <v>3259.884</v>
      </c>
      <c r="D55" s="377">
        <v>7413.6660000000002</v>
      </c>
      <c r="E55" s="377">
        <v>17420.310000000001</v>
      </c>
      <c r="F55" s="377">
        <v>3945.3229999999999</v>
      </c>
      <c r="G55" s="377">
        <v>2918.0920000000001</v>
      </c>
      <c r="H55" s="377">
        <v>6636.3590000000004</v>
      </c>
      <c r="I55" s="377">
        <v>13499.772999999999</v>
      </c>
      <c r="J55" s="377">
        <v>20824.436000000002</v>
      </c>
      <c r="K55" s="377">
        <v>31399.296999999999</v>
      </c>
      <c r="L55" s="377">
        <v>22064.827000000001</v>
      </c>
      <c r="M55" s="377">
        <v>22117.987000000001</v>
      </c>
      <c r="N55" s="377">
        <v>30856.021000000001</v>
      </c>
      <c r="O55" s="377">
        <v>0.59499999999999997</v>
      </c>
      <c r="P55" s="377">
        <v>84437.962</v>
      </c>
    </row>
    <row r="56" spans="1:16" x14ac:dyDescent="0.2">
      <c r="A56" s="429">
        <v>1992</v>
      </c>
      <c r="B56" s="377">
        <v>6950.1880000000001</v>
      </c>
      <c r="C56" s="377">
        <v>3193.4229999999998</v>
      </c>
      <c r="D56" s="377">
        <v>7212.2290000000003</v>
      </c>
      <c r="E56" s="377">
        <v>17355.841</v>
      </c>
      <c r="F56" s="377">
        <v>3990.5990000000002</v>
      </c>
      <c r="G56" s="377">
        <v>2900.2240000000002</v>
      </c>
      <c r="H56" s="377">
        <v>6550.049</v>
      </c>
      <c r="I56" s="377">
        <v>13440.870999999999</v>
      </c>
      <c r="J56" s="377">
        <v>21756.322</v>
      </c>
      <c r="K56" s="377">
        <v>32570.837</v>
      </c>
      <c r="L56" s="377">
        <v>22362.755000000001</v>
      </c>
      <c r="M56" s="377">
        <v>22415.073</v>
      </c>
      <c r="N56" s="377">
        <v>30722.757000000001</v>
      </c>
      <c r="O56" s="377">
        <v>0.35599999999999998</v>
      </c>
      <c r="P56" s="377">
        <v>85782.976999999999</v>
      </c>
    </row>
    <row r="57" spans="1:16" x14ac:dyDescent="0.2">
      <c r="A57" s="429">
        <v>1993</v>
      </c>
      <c r="B57" s="377">
        <v>7146.1289999999999</v>
      </c>
      <c r="C57" s="377">
        <v>3394.192</v>
      </c>
      <c r="D57" s="377">
        <v>7677.3670000000002</v>
      </c>
      <c r="E57" s="377">
        <v>18217.687999999998</v>
      </c>
      <c r="F57" s="377">
        <v>3972.7640000000001</v>
      </c>
      <c r="G57" s="377">
        <v>3018.7550000000001</v>
      </c>
      <c r="H57" s="377">
        <v>6828.16</v>
      </c>
      <c r="I57" s="377">
        <v>13819.679</v>
      </c>
      <c r="J57" s="377">
        <v>21753.05</v>
      </c>
      <c r="K57" s="377">
        <v>32628.543000000001</v>
      </c>
      <c r="L57" s="377">
        <v>22715.100999999999</v>
      </c>
      <c r="M57" s="377">
        <v>22768.2</v>
      </c>
      <c r="N57" s="377">
        <v>31847.064999999999</v>
      </c>
      <c r="O57" s="377">
        <v>-10.49</v>
      </c>
      <c r="P57" s="377">
        <v>87423.62</v>
      </c>
    </row>
    <row r="58" spans="1:16" x14ac:dyDescent="0.2">
      <c r="A58" s="429">
        <v>1994</v>
      </c>
      <c r="B58" s="377">
        <v>6978.3670000000002</v>
      </c>
      <c r="C58" s="377">
        <v>3440.9389999999999</v>
      </c>
      <c r="D58" s="377">
        <v>7693.1260000000002</v>
      </c>
      <c r="E58" s="377">
        <v>18112.432000000001</v>
      </c>
      <c r="F58" s="377">
        <v>4016.4549999999999</v>
      </c>
      <c r="G58" s="377">
        <v>3115.5169999999998</v>
      </c>
      <c r="H58" s="377">
        <v>6965.5569999999998</v>
      </c>
      <c r="I58" s="377">
        <v>14097.529</v>
      </c>
      <c r="J58" s="377">
        <v>22392.667000000001</v>
      </c>
      <c r="K58" s="377">
        <v>33521.207000000002</v>
      </c>
      <c r="L58" s="377">
        <v>23310.723000000002</v>
      </c>
      <c r="M58" s="377">
        <v>23365.862000000001</v>
      </c>
      <c r="N58" s="377">
        <v>32398.816999999999</v>
      </c>
      <c r="O58" s="377">
        <v>-5.6980000000000004</v>
      </c>
      <c r="P58" s="377">
        <v>89091.331000000006</v>
      </c>
    </row>
    <row r="59" spans="1:16" x14ac:dyDescent="0.2">
      <c r="A59" s="429">
        <v>1995</v>
      </c>
      <c r="B59" s="377">
        <v>6936.3230000000003</v>
      </c>
      <c r="C59" s="377">
        <v>3557.0149999999999</v>
      </c>
      <c r="D59" s="377">
        <v>8025.625</v>
      </c>
      <c r="E59" s="377">
        <v>18518.963</v>
      </c>
      <c r="F59" s="377">
        <v>4100.51</v>
      </c>
      <c r="G59" s="377">
        <v>3252.0360000000001</v>
      </c>
      <c r="H59" s="377">
        <v>7337.5069999999996</v>
      </c>
      <c r="I59" s="377">
        <v>14690.053</v>
      </c>
      <c r="J59" s="377">
        <v>22719.121999999999</v>
      </c>
      <c r="K59" s="377">
        <v>33970.580999999998</v>
      </c>
      <c r="L59" s="377">
        <v>23791.058000000001</v>
      </c>
      <c r="M59" s="377">
        <v>23846.327000000001</v>
      </c>
      <c r="N59" s="377">
        <v>33478.911</v>
      </c>
      <c r="O59" s="377">
        <v>3.1480000000000001</v>
      </c>
      <c r="P59" s="377">
        <v>91029.070999999996</v>
      </c>
    </row>
    <row r="60" spans="1:16" x14ac:dyDescent="0.2">
      <c r="A60" s="429">
        <v>1996</v>
      </c>
      <c r="B60" s="377">
        <v>7466.5230000000001</v>
      </c>
      <c r="C60" s="377">
        <v>3693.53</v>
      </c>
      <c r="D60" s="377">
        <v>8344.3359999999993</v>
      </c>
      <c r="E60" s="377">
        <v>19504.388999999999</v>
      </c>
      <c r="F60" s="377">
        <v>4273.4070000000002</v>
      </c>
      <c r="G60" s="377">
        <v>3343.9690000000001</v>
      </c>
      <c r="H60" s="377">
        <v>7554.6149999999998</v>
      </c>
      <c r="I60" s="377">
        <v>15171.991</v>
      </c>
      <c r="J60" s="377">
        <v>23409.839</v>
      </c>
      <c r="K60" s="377">
        <v>34904.14</v>
      </c>
      <c r="L60" s="377">
        <v>24382.612000000001</v>
      </c>
      <c r="M60" s="377">
        <v>24437.355</v>
      </c>
      <c r="N60" s="377">
        <v>34485.493999999999</v>
      </c>
      <c r="O60" s="377">
        <v>4.343</v>
      </c>
      <c r="P60" s="377">
        <v>94022.217999999993</v>
      </c>
    </row>
    <row r="61" spans="1:16" x14ac:dyDescent="0.2">
      <c r="A61" s="429">
        <v>1997</v>
      </c>
      <c r="B61" s="377">
        <v>7032.9009999999998</v>
      </c>
      <c r="C61" s="377">
        <v>3670.9029999999998</v>
      </c>
      <c r="D61" s="377">
        <v>8261.143</v>
      </c>
      <c r="E61" s="377">
        <v>18964.947</v>
      </c>
      <c r="F61" s="377">
        <v>4295.43</v>
      </c>
      <c r="G61" s="377">
        <v>3502.848</v>
      </c>
      <c r="H61" s="377">
        <v>7882.9459999999999</v>
      </c>
      <c r="I61" s="377">
        <v>15681.225</v>
      </c>
      <c r="J61" s="377">
        <v>23686.17</v>
      </c>
      <c r="K61" s="377">
        <v>35200.290999999997</v>
      </c>
      <c r="L61" s="377">
        <v>24695.169000000002</v>
      </c>
      <c r="M61" s="377">
        <v>24749.594000000001</v>
      </c>
      <c r="N61" s="377">
        <v>34886.385999999999</v>
      </c>
      <c r="O61" s="377">
        <v>6.1449999999999996</v>
      </c>
      <c r="P61" s="377">
        <v>94602.201000000001</v>
      </c>
    </row>
    <row r="62" spans="1:16" x14ac:dyDescent="0.2">
      <c r="A62" s="429">
        <v>1998</v>
      </c>
      <c r="B62" s="377">
        <v>6413.375</v>
      </c>
      <c r="C62" s="377">
        <v>3855.9319999999998</v>
      </c>
      <c r="D62" s="377">
        <v>8685.6119999999992</v>
      </c>
      <c r="E62" s="377">
        <v>18954.919000000002</v>
      </c>
      <c r="F62" s="377">
        <v>4004.7730000000001</v>
      </c>
      <c r="G62" s="377">
        <v>3677.989</v>
      </c>
      <c r="H62" s="377">
        <v>8284.7890000000007</v>
      </c>
      <c r="I62" s="377">
        <v>15967.550999999999</v>
      </c>
      <c r="J62" s="377">
        <v>23176.774000000001</v>
      </c>
      <c r="K62" s="377">
        <v>34842.646999999997</v>
      </c>
      <c r="L62" s="377">
        <v>25201.108</v>
      </c>
      <c r="M62" s="377">
        <v>25256.17</v>
      </c>
      <c r="N62" s="377">
        <v>36225.256999999998</v>
      </c>
      <c r="O62" s="377">
        <v>-3.3740000000000001</v>
      </c>
      <c r="P62" s="377">
        <v>95017.911999999997</v>
      </c>
    </row>
    <row r="63" spans="1:16" x14ac:dyDescent="0.2">
      <c r="A63" s="429">
        <v>1999</v>
      </c>
      <c r="B63" s="377">
        <v>6775.1570000000002</v>
      </c>
      <c r="C63" s="377">
        <v>3906.4780000000001</v>
      </c>
      <c r="D63" s="377">
        <v>8875.2950000000001</v>
      </c>
      <c r="E63" s="377">
        <v>19556.93</v>
      </c>
      <c r="F63" s="377">
        <v>4053.3429999999998</v>
      </c>
      <c r="G63" s="377">
        <v>3766.2379999999998</v>
      </c>
      <c r="H63" s="377">
        <v>8556.6790000000001</v>
      </c>
      <c r="I63" s="377">
        <v>16376.26</v>
      </c>
      <c r="J63" s="377">
        <v>22950.145</v>
      </c>
      <c r="K63" s="377">
        <v>34763.938000000002</v>
      </c>
      <c r="L63" s="377">
        <v>25891.327000000001</v>
      </c>
      <c r="M63" s="377">
        <v>25948.556</v>
      </c>
      <c r="N63" s="377">
        <v>36975.711000000003</v>
      </c>
      <c r="O63" s="377">
        <v>6.282</v>
      </c>
      <c r="P63" s="377">
        <v>96651.964999999997</v>
      </c>
    </row>
    <row r="64" spans="1:16" x14ac:dyDescent="0.2">
      <c r="A64" s="429">
        <v>2000</v>
      </c>
      <c r="B64" s="377">
        <v>7159.3670000000002</v>
      </c>
      <c r="C64" s="377">
        <v>4068.627</v>
      </c>
      <c r="D64" s="377">
        <v>9196.8889999999992</v>
      </c>
      <c r="E64" s="377">
        <v>20424.883000000002</v>
      </c>
      <c r="F64" s="377">
        <v>4278.0469999999996</v>
      </c>
      <c r="G64" s="377">
        <v>3955.6909999999998</v>
      </c>
      <c r="H64" s="377">
        <v>8941.6020000000008</v>
      </c>
      <c r="I64" s="377">
        <v>17175.34</v>
      </c>
      <c r="J64" s="377">
        <v>22824.289000000001</v>
      </c>
      <c r="K64" s="377">
        <v>34663.550000000003</v>
      </c>
      <c r="L64" s="377">
        <v>26488.526000000002</v>
      </c>
      <c r="M64" s="377">
        <v>26548.396000000001</v>
      </c>
      <c r="N64" s="377">
        <v>38061.938999999998</v>
      </c>
      <c r="O64" s="377">
        <v>2.3039999999999998</v>
      </c>
      <c r="P64" s="377">
        <v>98814.472999999998</v>
      </c>
    </row>
    <row r="65" spans="1:16" x14ac:dyDescent="0.2">
      <c r="A65" s="429">
        <v>2001</v>
      </c>
      <c r="B65" s="377">
        <v>6868.1890000000003</v>
      </c>
      <c r="C65" s="377">
        <v>4099.8819999999996</v>
      </c>
      <c r="D65" s="377">
        <v>9074.0059999999994</v>
      </c>
      <c r="E65" s="377">
        <v>20042.076000000001</v>
      </c>
      <c r="F65" s="377">
        <v>4084.3270000000002</v>
      </c>
      <c r="G65" s="377">
        <v>4062.047</v>
      </c>
      <c r="H65" s="377">
        <v>8990.2690000000002</v>
      </c>
      <c r="I65" s="377">
        <v>17136.642</v>
      </c>
      <c r="J65" s="377">
        <v>21793.85</v>
      </c>
      <c r="K65" s="377">
        <v>32720.237000000001</v>
      </c>
      <c r="L65" s="377">
        <v>26212.528999999999</v>
      </c>
      <c r="M65" s="377">
        <v>26275.288</v>
      </c>
      <c r="N65" s="377">
        <v>37215.349000000002</v>
      </c>
      <c r="O65" s="377">
        <v>-6.0789999999999997</v>
      </c>
      <c r="P65" s="377">
        <v>96168.164000000004</v>
      </c>
    </row>
    <row r="66" spans="1:16" x14ac:dyDescent="0.2">
      <c r="A66" s="429">
        <v>2002</v>
      </c>
      <c r="B66" s="377">
        <v>6911.7280000000001</v>
      </c>
      <c r="C66" s="377">
        <v>4316.7939999999999</v>
      </c>
      <c r="D66" s="377">
        <v>9562.2739999999994</v>
      </c>
      <c r="E66" s="377">
        <v>20790.795999999998</v>
      </c>
      <c r="F66" s="377">
        <v>4131.6679999999997</v>
      </c>
      <c r="G66" s="377">
        <v>4109.8609999999999</v>
      </c>
      <c r="H66" s="377">
        <v>9103.89</v>
      </c>
      <c r="I66" s="377">
        <v>17345.419999999998</v>
      </c>
      <c r="J66" s="377">
        <v>21799.046999999999</v>
      </c>
      <c r="K66" s="377">
        <v>32661.989000000001</v>
      </c>
      <c r="L66" s="377">
        <v>26781.294999999998</v>
      </c>
      <c r="M66" s="377">
        <v>26841.819</v>
      </c>
      <c r="N66" s="377">
        <v>38016.285000000003</v>
      </c>
      <c r="O66" s="377">
        <v>5.1180000000000003</v>
      </c>
      <c r="P66" s="377">
        <v>97645.141000000003</v>
      </c>
    </row>
    <row r="67" spans="1:16" x14ac:dyDescent="0.2">
      <c r="A67" s="429">
        <v>2003</v>
      </c>
      <c r="B67" s="377">
        <v>7238.0349999999999</v>
      </c>
      <c r="C67" s="377">
        <v>4353.1109999999999</v>
      </c>
      <c r="D67" s="377">
        <v>9533.9230000000007</v>
      </c>
      <c r="E67" s="377">
        <v>21125.069</v>
      </c>
      <c r="F67" s="377">
        <v>4297.92</v>
      </c>
      <c r="G67" s="377">
        <v>4090.0590000000002</v>
      </c>
      <c r="H67" s="377">
        <v>8957.8009999999995</v>
      </c>
      <c r="I67" s="377">
        <v>17345.778999999999</v>
      </c>
      <c r="J67" s="377">
        <v>21535.589</v>
      </c>
      <c r="K67" s="377">
        <v>32555.026000000002</v>
      </c>
      <c r="L67" s="377">
        <v>26844.561000000002</v>
      </c>
      <c r="M67" s="377">
        <v>26918.683000000001</v>
      </c>
      <c r="N67" s="377">
        <v>38028.453000000001</v>
      </c>
      <c r="O67" s="377">
        <v>-1.1719999999999999</v>
      </c>
      <c r="P67" s="377">
        <v>97943.385999999999</v>
      </c>
    </row>
    <row r="68" spans="1:16" x14ac:dyDescent="0.2">
      <c r="A68" s="429">
        <v>2004</v>
      </c>
      <c r="B68" s="377">
        <v>6993.482</v>
      </c>
      <c r="C68" s="377">
        <v>4408.241</v>
      </c>
      <c r="D68" s="377">
        <v>9690.7129999999997</v>
      </c>
      <c r="E68" s="377">
        <v>21092.436000000002</v>
      </c>
      <c r="F68" s="377">
        <v>4231.7290000000003</v>
      </c>
      <c r="G68" s="377">
        <v>4198.2089999999998</v>
      </c>
      <c r="H68" s="377">
        <v>9228.9959999999992</v>
      </c>
      <c r="I68" s="377">
        <v>17658.934000000001</v>
      </c>
      <c r="J68" s="377">
        <v>22412.037</v>
      </c>
      <c r="K68" s="377">
        <v>33519.482000000004</v>
      </c>
      <c r="L68" s="377">
        <v>27816.631000000001</v>
      </c>
      <c r="M68" s="377">
        <v>27895.46</v>
      </c>
      <c r="N68" s="377">
        <v>38712.432000000001</v>
      </c>
      <c r="O68" s="377">
        <v>-5.5190000000000001</v>
      </c>
      <c r="P68" s="377">
        <v>100160.79300000001</v>
      </c>
    </row>
    <row r="69" spans="1:16" x14ac:dyDescent="0.2">
      <c r="A69" s="429">
        <v>2005</v>
      </c>
      <c r="B69" s="377">
        <v>6909.4709999999995</v>
      </c>
      <c r="C69" s="377">
        <v>4637.683</v>
      </c>
      <c r="D69" s="377">
        <v>10078.923000000001</v>
      </c>
      <c r="E69" s="377">
        <v>21626.077000000001</v>
      </c>
      <c r="F69" s="377">
        <v>4051.2260000000001</v>
      </c>
      <c r="G69" s="377">
        <v>4350.57</v>
      </c>
      <c r="H69" s="377">
        <v>9454.9490000000005</v>
      </c>
      <c r="I69" s="377">
        <v>17856.744999999999</v>
      </c>
      <c r="J69" s="377">
        <v>21411.262999999999</v>
      </c>
      <c r="K69" s="377">
        <v>32445.856</v>
      </c>
      <c r="L69" s="377">
        <v>28271.724999999999</v>
      </c>
      <c r="M69" s="377">
        <v>28352.998</v>
      </c>
      <c r="N69" s="377">
        <v>39637.99</v>
      </c>
      <c r="O69" s="377">
        <v>-0.17499999999999999</v>
      </c>
      <c r="P69" s="377">
        <v>100281.501</v>
      </c>
    </row>
    <row r="70" spans="1:16" x14ac:dyDescent="0.2">
      <c r="A70" s="429">
        <v>2006</v>
      </c>
      <c r="B70" s="377">
        <v>6167.9870000000001</v>
      </c>
      <c r="C70" s="377">
        <v>4611.3860000000004</v>
      </c>
      <c r="D70" s="377">
        <v>9908.6309999999994</v>
      </c>
      <c r="E70" s="377">
        <v>20688.005000000001</v>
      </c>
      <c r="F70" s="377">
        <v>3746.6120000000001</v>
      </c>
      <c r="G70" s="377">
        <v>4434.7250000000004</v>
      </c>
      <c r="H70" s="377">
        <v>9529.0349999999999</v>
      </c>
      <c r="I70" s="377">
        <v>17710.371999999999</v>
      </c>
      <c r="J70" s="377">
        <v>21536.016</v>
      </c>
      <c r="K70" s="377">
        <v>32400.864000000001</v>
      </c>
      <c r="L70" s="377">
        <v>28750.835999999999</v>
      </c>
      <c r="M70" s="377">
        <v>28829.882000000001</v>
      </c>
      <c r="N70" s="377">
        <v>39427.671000000002</v>
      </c>
      <c r="O70" s="377">
        <v>-0.38500000000000001</v>
      </c>
      <c r="P70" s="377">
        <v>99628.736999999994</v>
      </c>
    </row>
    <row r="71" spans="1:16" x14ac:dyDescent="0.2">
      <c r="A71" s="429">
        <v>2007</v>
      </c>
      <c r="B71" s="377">
        <v>6608.482</v>
      </c>
      <c r="C71" s="377">
        <v>4750.326</v>
      </c>
      <c r="D71" s="377">
        <v>10183.298000000001</v>
      </c>
      <c r="E71" s="377">
        <v>21542.106</v>
      </c>
      <c r="F71" s="377">
        <v>3922.39</v>
      </c>
      <c r="G71" s="377">
        <v>4559.5069999999996</v>
      </c>
      <c r="H71" s="377">
        <v>9774.2379999999994</v>
      </c>
      <c r="I71" s="377">
        <v>18256.134999999998</v>
      </c>
      <c r="J71" s="377">
        <v>21378.724999999999</v>
      </c>
      <c r="K71" s="377">
        <v>32403.58</v>
      </c>
      <c r="L71" s="377">
        <v>29028.557000000001</v>
      </c>
      <c r="M71" s="377">
        <v>29116.219000000001</v>
      </c>
      <c r="N71" s="377">
        <v>40379.887000000002</v>
      </c>
      <c r="O71" s="377">
        <v>-0.68400000000000005</v>
      </c>
      <c r="P71" s="377">
        <v>101317.356</v>
      </c>
    </row>
    <row r="72" spans="1:16" x14ac:dyDescent="0.2">
      <c r="A72" s="429">
        <v>2008</v>
      </c>
      <c r="B72" s="377">
        <v>6916.3389999999999</v>
      </c>
      <c r="C72" s="377">
        <v>4708.4960000000001</v>
      </c>
      <c r="D72" s="377">
        <v>10070.219999999999</v>
      </c>
      <c r="E72" s="377">
        <v>21695.054</v>
      </c>
      <c r="F72" s="377">
        <v>4097.9920000000002</v>
      </c>
      <c r="G72" s="377">
        <v>4558.3680000000004</v>
      </c>
      <c r="H72" s="377">
        <v>9749.1360000000004</v>
      </c>
      <c r="I72" s="377">
        <v>18405.495999999999</v>
      </c>
      <c r="J72" s="377">
        <v>20552.654999999999</v>
      </c>
      <c r="K72" s="377">
        <v>31361.616000000002</v>
      </c>
      <c r="L72" s="377">
        <v>27746.897000000001</v>
      </c>
      <c r="M72" s="377">
        <v>27829.355</v>
      </c>
      <c r="N72" s="377">
        <v>39977.637999999999</v>
      </c>
      <c r="O72" s="377">
        <v>0.53400000000000003</v>
      </c>
      <c r="P72" s="377">
        <v>99292.054999999993</v>
      </c>
    </row>
    <row r="73" spans="1:16" x14ac:dyDescent="0.2">
      <c r="A73" s="429">
        <v>2009</v>
      </c>
      <c r="B73" s="377">
        <v>6666.3540000000003</v>
      </c>
      <c r="C73" s="377">
        <v>4655.5870000000004</v>
      </c>
      <c r="D73" s="377">
        <v>9788.6890000000003</v>
      </c>
      <c r="E73" s="377">
        <v>21110.63</v>
      </c>
      <c r="F73" s="377">
        <v>4052.174</v>
      </c>
      <c r="G73" s="377">
        <v>4460.0569999999998</v>
      </c>
      <c r="H73" s="377">
        <v>9377.5740000000005</v>
      </c>
      <c r="I73" s="377">
        <v>17889.805</v>
      </c>
      <c r="J73" s="377">
        <v>18775.538</v>
      </c>
      <c r="K73" s="377">
        <v>28487.545999999998</v>
      </c>
      <c r="L73" s="377">
        <v>27024.772000000001</v>
      </c>
      <c r="M73" s="377">
        <v>27107.136999999999</v>
      </c>
      <c r="N73" s="377">
        <v>38076.279000000002</v>
      </c>
      <c r="O73" s="377">
        <v>2.1000000000000001E-2</v>
      </c>
      <c r="P73" s="377">
        <v>94596.186000000002</v>
      </c>
    </row>
    <row r="74" spans="1:16" x14ac:dyDescent="0.2">
      <c r="A74" s="429">
        <v>2010</v>
      </c>
      <c r="B74" s="377">
        <v>6594.3040000000001</v>
      </c>
      <c r="C74" s="377">
        <v>4932.7569999999996</v>
      </c>
      <c r="D74" s="377">
        <v>10325.968999999999</v>
      </c>
      <c r="E74" s="377">
        <v>21853.03</v>
      </c>
      <c r="F74" s="377">
        <v>4016.0650000000001</v>
      </c>
      <c r="G74" s="377">
        <v>4538.6400000000003</v>
      </c>
      <c r="H74" s="377">
        <v>9500.9459999999999</v>
      </c>
      <c r="I74" s="377">
        <v>18055.651000000002</v>
      </c>
      <c r="J74" s="377">
        <v>20295.887999999999</v>
      </c>
      <c r="K74" s="377">
        <v>30542.964</v>
      </c>
      <c r="L74" s="377">
        <v>27479.041000000001</v>
      </c>
      <c r="M74" s="377">
        <v>27560.441999999999</v>
      </c>
      <c r="N74" s="377">
        <v>39626.788999999997</v>
      </c>
      <c r="O74" s="377">
        <v>6.87</v>
      </c>
      <c r="P74" s="377">
        <v>98016.396999999997</v>
      </c>
    </row>
    <row r="75" spans="1:16" x14ac:dyDescent="0.2">
      <c r="A75" s="429">
        <v>2011</v>
      </c>
      <c r="B75" s="377">
        <v>6499.62</v>
      </c>
      <c r="C75" s="377">
        <v>4854.5969999999998</v>
      </c>
      <c r="D75" s="377">
        <v>10057.227000000001</v>
      </c>
      <c r="E75" s="377">
        <v>21411.445</v>
      </c>
      <c r="F75" s="377">
        <v>4054.54</v>
      </c>
      <c r="G75" s="377">
        <v>4531.3320000000003</v>
      </c>
      <c r="H75" s="377">
        <v>9387.5210000000006</v>
      </c>
      <c r="I75" s="377">
        <v>17973.393</v>
      </c>
      <c r="J75" s="377">
        <v>20368.493999999999</v>
      </c>
      <c r="K75" s="377">
        <v>30758.063999999998</v>
      </c>
      <c r="L75" s="377">
        <v>27136.116000000002</v>
      </c>
      <c r="M75" s="377">
        <v>27216.524000000001</v>
      </c>
      <c r="N75" s="377">
        <v>39300.593000000001</v>
      </c>
      <c r="O75" s="377">
        <v>7.5270000000000001</v>
      </c>
      <c r="P75" s="377">
        <v>97366.497000000003</v>
      </c>
    </row>
    <row r="76" spans="1:16" x14ac:dyDescent="0.2">
      <c r="A76" s="429">
        <v>2012</v>
      </c>
      <c r="B76" s="377">
        <v>5783.1880000000001</v>
      </c>
      <c r="C76" s="377">
        <v>4689.8440000000001</v>
      </c>
      <c r="D76" s="377">
        <v>9497.866</v>
      </c>
      <c r="E76" s="377">
        <v>19970.898000000001</v>
      </c>
      <c r="F76" s="377">
        <v>3704.855</v>
      </c>
      <c r="G76" s="377">
        <v>4528.0690000000004</v>
      </c>
      <c r="H76" s="377">
        <v>9170.24</v>
      </c>
      <c r="I76" s="377">
        <v>17403.164000000001</v>
      </c>
      <c r="J76" s="377">
        <v>20434.605</v>
      </c>
      <c r="K76" s="377">
        <v>30611.708999999999</v>
      </c>
      <c r="L76" s="377">
        <v>26634.427</v>
      </c>
      <c r="M76" s="377">
        <v>26710.004000000001</v>
      </c>
      <c r="N76" s="377">
        <v>38145.794000000002</v>
      </c>
      <c r="O76" s="377">
        <v>-0.58299999999999996</v>
      </c>
      <c r="P76" s="377">
        <v>94915.112999999998</v>
      </c>
    </row>
    <row r="77" spans="1:16" x14ac:dyDescent="0.2">
      <c r="A77" s="429">
        <v>2013</v>
      </c>
      <c r="B77" s="377">
        <v>6826.4989999999998</v>
      </c>
      <c r="C77" s="377">
        <v>4746.3980000000001</v>
      </c>
      <c r="D77" s="377">
        <v>9709.7749999999996</v>
      </c>
      <c r="E77" s="377">
        <v>21282.672999999999</v>
      </c>
      <c r="F77" s="377">
        <v>4133.683</v>
      </c>
      <c r="G77" s="377">
        <v>4566.7849999999999</v>
      </c>
      <c r="H77" s="377">
        <v>9342.3369999999995</v>
      </c>
      <c r="I77" s="377">
        <v>18042.805</v>
      </c>
    </row>
  </sheetData>
  <pageMargins left="0.75" right="0.75" top="1" bottom="1" header="0.5" footer="0.5"/>
  <pageSetup orientation="portrait" horizontalDpi="300" verticalDpi="300"/>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N547"/>
  <sheetViews>
    <sheetView showGridLines="0" workbookViewId="0">
      <pane xSplit="1" ySplit="13" topLeftCell="B531" activePane="bottomRight" state="frozen"/>
      <selection pane="topRight" activeCell="B1" sqref="B1"/>
      <selection pane="bottomLeft" activeCell="A14" sqref="A14"/>
      <selection pane="bottomRight" activeCell="B6" sqref="B6"/>
    </sheetView>
  </sheetViews>
  <sheetFormatPr defaultColWidth="9.140625" defaultRowHeight="12.75" x14ac:dyDescent="0.2"/>
  <cols>
    <col min="1" max="1" width="14.7109375" style="397" bestFit="1" customWidth="1"/>
    <col min="2" max="13" width="36.5703125" style="397" bestFit="1" customWidth="1"/>
    <col min="14" max="16384" width="9.140625" style="397"/>
  </cols>
  <sheetData>
    <row r="1" spans="1:13" ht="18" x14ac:dyDescent="0.25">
      <c r="A1" s="396" t="s">
        <v>1102</v>
      </c>
    </row>
    <row r="2" spans="1:13" ht="18.75" x14ac:dyDescent="0.3">
      <c r="A2" s="398" t="s">
        <v>1103</v>
      </c>
    </row>
    <row r="4" spans="1:13" x14ac:dyDescent="0.2">
      <c r="A4" s="399" t="s">
        <v>1104</v>
      </c>
    </row>
    <row r="6" spans="1:13" x14ac:dyDescent="0.2">
      <c r="A6" s="397" t="s">
        <v>1105</v>
      </c>
    </row>
    <row r="7" spans="1:13" x14ac:dyDescent="0.2">
      <c r="A7" s="397" t="s">
        <v>1106</v>
      </c>
    </row>
    <row r="9" spans="1:13" ht="15" x14ac:dyDescent="0.2">
      <c r="A9" s="400" t="s">
        <v>1107</v>
      </c>
    </row>
    <row r="12" spans="1:13" ht="38.25" x14ac:dyDescent="0.2">
      <c r="A12" s="768" t="s">
        <v>284</v>
      </c>
      <c r="B12" s="401" t="s">
        <v>1108</v>
      </c>
      <c r="C12" s="401" t="s">
        <v>1109</v>
      </c>
      <c r="D12" s="401" t="s">
        <v>1110</v>
      </c>
      <c r="E12" s="401" t="s">
        <v>1111</v>
      </c>
      <c r="F12" s="401" t="s">
        <v>1112</v>
      </c>
      <c r="G12" s="401" t="s">
        <v>1113</v>
      </c>
      <c r="H12" s="401" t="s">
        <v>1114</v>
      </c>
      <c r="I12" s="401" t="s">
        <v>1115</v>
      </c>
      <c r="J12" s="401" t="s">
        <v>1116</v>
      </c>
      <c r="K12" s="401" t="s">
        <v>1117</v>
      </c>
      <c r="L12" s="401" t="s">
        <v>1118</v>
      </c>
      <c r="M12" s="401" t="s">
        <v>1119</v>
      </c>
    </row>
    <row r="13" spans="1:13" x14ac:dyDescent="0.2">
      <c r="A13" s="769"/>
      <c r="B13" s="402" t="s">
        <v>1120</v>
      </c>
      <c r="C13" s="402" t="s">
        <v>1120</v>
      </c>
      <c r="D13" s="402" t="s">
        <v>1120</v>
      </c>
      <c r="E13" s="402" t="s">
        <v>1120</v>
      </c>
      <c r="F13" s="402" t="s">
        <v>1120</v>
      </c>
      <c r="G13" s="402" t="s">
        <v>1120</v>
      </c>
      <c r="H13" s="402" t="s">
        <v>1120</v>
      </c>
      <c r="I13" s="402" t="s">
        <v>1120</v>
      </c>
      <c r="J13" s="402" t="s">
        <v>1120</v>
      </c>
      <c r="K13" s="402" t="s">
        <v>1120</v>
      </c>
      <c r="L13" s="402" t="s">
        <v>1120</v>
      </c>
      <c r="M13" s="402" t="s">
        <v>1120</v>
      </c>
    </row>
    <row r="14" spans="1:13" x14ac:dyDescent="0.2">
      <c r="A14" s="403" t="s">
        <v>1121</v>
      </c>
      <c r="B14" s="403">
        <v>11.894</v>
      </c>
      <c r="C14" s="403">
        <v>860.77800000000002</v>
      </c>
      <c r="D14" s="403">
        <v>411.07</v>
      </c>
      <c r="E14" s="403">
        <v>1283.742</v>
      </c>
      <c r="F14" s="403" t="s">
        <v>1122</v>
      </c>
      <c r="G14" s="403" t="s">
        <v>1122</v>
      </c>
      <c r="H14" s="403">
        <v>30.074000000000002</v>
      </c>
      <c r="I14" s="403">
        <v>30.074000000000002</v>
      </c>
      <c r="J14" s="403">
        <v>1313.816</v>
      </c>
      <c r="K14" s="403">
        <v>180.291</v>
      </c>
      <c r="L14" s="403">
        <v>438.08100000000002</v>
      </c>
      <c r="M14" s="403">
        <v>1932.1869999999999</v>
      </c>
    </row>
    <row r="15" spans="1:13" x14ac:dyDescent="0.2">
      <c r="A15" s="403" t="s">
        <v>1123</v>
      </c>
      <c r="B15" s="403">
        <v>10.188000000000001</v>
      </c>
      <c r="C15" s="403">
        <v>762.27800000000002</v>
      </c>
      <c r="D15" s="403">
        <v>350.38200000000001</v>
      </c>
      <c r="E15" s="403">
        <v>1122.848</v>
      </c>
      <c r="F15" s="403" t="s">
        <v>1122</v>
      </c>
      <c r="G15" s="403" t="s">
        <v>1122</v>
      </c>
      <c r="H15" s="403">
        <v>27.164000000000001</v>
      </c>
      <c r="I15" s="403">
        <v>27.164000000000001</v>
      </c>
      <c r="J15" s="403">
        <v>1150.011</v>
      </c>
      <c r="K15" s="403">
        <v>169.24</v>
      </c>
      <c r="L15" s="403">
        <v>368.00400000000002</v>
      </c>
      <c r="M15" s="403">
        <v>1687.2550000000001</v>
      </c>
    </row>
    <row r="16" spans="1:13" x14ac:dyDescent="0.2">
      <c r="A16" s="403" t="s">
        <v>1124</v>
      </c>
      <c r="B16" s="403">
        <v>8</v>
      </c>
      <c r="C16" s="403">
        <v>661.47400000000005</v>
      </c>
      <c r="D16" s="403">
        <v>270.81400000000002</v>
      </c>
      <c r="E16" s="403">
        <v>940.28800000000001</v>
      </c>
      <c r="F16" s="403" t="s">
        <v>1122</v>
      </c>
      <c r="G16" s="403" t="s">
        <v>1122</v>
      </c>
      <c r="H16" s="403">
        <v>30.074000000000002</v>
      </c>
      <c r="I16" s="403">
        <v>30.074000000000002</v>
      </c>
      <c r="J16" s="403">
        <v>970.36199999999997</v>
      </c>
      <c r="K16" s="403">
        <v>158.02699999999999</v>
      </c>
      <c r="L16" s="403">
        <v>368.678</v>
      </c>
      <c r="M16" s="403">
        <v>1497.067</v>
      </c>
    </row>
    <row r="17" spans="1:13" x14ac:dyDescent="0.2">
      <c r="A17" s="403" t="s">
        <v>1125</v>
      </c>
      <c r="B17" s="403">
        <v>5.2370000000000001</v>
      </c>
      <c r="C17" s="403">
        <v>475.18400000000003</v>
      </c>
      <c r="D17" s="403">
        <v>200.10499999999999</v>
      </c>
      <c r="E17" s="403">
        <v>680.52700000000004</v>
      </c>
      <c r="F17" s="403" t="s">
        <v>1122</v>
      </c>
      <c r="G17" s="403" t="s">
        <v>1122</v>
      </c>
      <c r="H17" s="403">
        <v>29.103999999999999</v>
      </c>
      <c r="I17" s="403">
        <v>29.103999999999999</v>
      </c>
      <c r="J17" s="403">
        <v>709.63099999999997</v>
      </c>
      <c r="K17" s="403">
        <v>142.69300000000001</v>
      </c>
      <c r="L17" s="403">
        <v>325.33699999999999</v>
      </c>
      <c r="M17" s="403">
        <v>1177.6610000000001</v>
      </c>
    </row>
    <row r="18" spans="1:13" x14ac:dyDescent="0.2">
      <c r="A18" s="403" t="s">
        <v>1126</v>
      </c>
      <c r="B18" s="403">
        <v>5.3129999999999997</v>
      </c>
      <c r="C18" s="403">
        <v>332.839</v>
      </c>
      <c r="D18" s="403">
        <v>176.37</v>
      </c>
      <c r="E18" s="403">
        <v>514.52200000000005</v>
      </c>
      <c r="F18" s="403" t="s">
        <v>1122</v>
      </c>
      <c r="G18" s="403" t="s">
        <v>1122</v>
      </c>
      <c r="H18" s="403">
        <v>30.074000000000002</v>
      </c>
      <c r="I18" s="403">
        <v>30.074000000000002</v>
      </c>
      <c r="J18" s="403">
        <v>544.596</v>
      </c>
      <c r="K18" s="403">
        <v>135.88300000000001</v>
      </c>
      <c r="L18" s="403">
        <v>334.52800000000002</v>
      </c>
      <c r="M18" s="403">
        <v>1015.008</v>
      </c>
    </row>
    <row r="19" spans="1:13" x14ac:dyDescent="0.2">
      <c r="A19" s="403" t="s">
        <v>1127</v>
      </c>
      <c r="B19" s="403">
        <v>5.33</v>
      </c>
      <c r="C19" s="403">
        <v>211.315</v>
      </c>
      <c r="D19" s="403">
        <v>139.899</v>
      </c>
      <c r="E19" s="403">
        <v>356.54399999999998</v>
      </c>
      <c r="F19" s="403" t="s">
        <v>1122</v>
      </c>
      <c r="G19" s="403" t="s">
        <v>1122</v>
      </c>
      <c r="H19" s="403">
        <v>29.103999999999999</v>
      </c>
      <c r="I19" s="403">
        <v>29.103999999999999</v>
      </c>
      <c r="J19" s="403">
        <v>385.64800000000002</v>
      </c>
      <c r="K19" s="403">
        <v>153.428</v>
      </c>
      <c r="L19" s="403">
        <v>394.58699999999999</v>
      </c>
      <c r="M19" s="403">
        <v>933.66300000000001</v>
      </c>
    </row>
    <row r="20" spans="1:13" x14ac:dyDescent="0.2">
      <c r="A20" s="403" t="s">
        <v>1128</v>
      </c>
      <c r="B20" s="403">
        <v>5.2629999999999999</v>
      </c>
      <c r="C20" s="403">
        <v>153.35599999999999</v>
      </c>
      <c r="D20" s="403">
        <v>137.48599999999999</v>
      </c>
      <c r="E20" s="403">
        <v>296.10500000000002</v>
      </c>
      <c r="F20" s="403" t="s">
        <v>1122</v>
      </c>
      <c r="G20" s="403" t="s">
        <v>1122</v>
      </c>
      <c r="H20" s="403">
        <v>30.074000000000002</v>
      </c>
      <c r="I20" s="403">
        <v>30.074000000000002</v>
      </c>
      <c r="J20" s="403">
        <v>326.17899999999997</v>
      </c>
      <c r="K20" s="403">
        <v>184.667</v>
      </c>
      <c r="L20" s="403">
        <v>470.33600000000001</v>
      </c>
      <c r="M20" s="403">
        <v>981.18299999999999</v>
      </c>
    </row>
    <row r="21" spans="1:13" x14ac:dyDescent="0.2">
      <c r="A21" s="403" t="s">
        <v>1129</v>
      </c>
      <c r="B21" s="403">
        <v>5.6849999999999996</v>
      </c>
      <c r="C21" s="403">
        <v>145.34800000000001</v>
      </c>
      <c r="D21" s="403">
        <v>156.929</v>
      </c>
      <c r="E21" s="403">
        <v>307.96199999999999</v>
      </c>
      <c r="F21" s="403" t="s">
        <v>1122</v>
      </c>
      <c r="G21" s="403" t="s">
        <v>1122</v>
      </c>
      <c r="H21" s="403">
        <v>30.074000000000002</v>
      </c>
      <c r="I21" s="403">
        <v>30.074000000000002</v>
      </c>
      <c r="J21" s="403">
        <v>338.036</v>
      </c>
      <c r="K21" s="403">
        <v>193.60400000000001</v>
      </c>
      <c r="L21" s="403">
        <v>487.33800000000002</v>
      </c>
      <c r="M21" s="403">
        <v>1018.978</v>
      </c>
    </row>
    <row r="22" spans="1:13" x14ac:dyDescent="0.2">
      <c r="A22" s="403" t="s">
        <v>1130</v>
      </c>
      <c r="B22" s="403">
        <v>7.6619999999999999</v>
      </c>
      <c r="C22" s="403">
        <v>162.566</v>
      </c>
      <c r="D22" s="403">
        <v>162.34100000000001</v>
      </c>
      <c r="E22" s="403">
        <v>332.56799999999998</v>
      </c>
      <c r="F22" s="403" t="s">
        <v>1122</v>
      </c>
      <c r="G22" s="403" t="s">
        <v>1122</v>
      </c>
      <c r="H22" s="403">
        <v>29.103999999999999</v>
      </c>
      <c r="I22" s="403">
        <v>29.103999999999999</v>
      </c>
      <c r="J22" s="403">
        <v>361.67200000000003</v>
      </c>
      <c r="K22" s="403">
        <v>191.78700000000001</v>
      </c>
      <c r="L22" s="403">
        <v>403.09100000000001</v>
      </c>
      <c r="M22" s="403">
        <v>956.55</v>
      </c>
    </row>
    <row r="23" spans="1:13" x14ac:dyDescent="0.2">
      <c r="A23" s="403" t="s">
        <v>1131</v>
      </c>
      <c r="B23" s="403">
        <v>8.9290000000000003</v>
      </c>
      <c r="C23" s="403">
        <v>209.113</v>
      </c>
      <c r="D23" s="403">
        <v>213.815</v>
      </c>
      <c r="E23" s="403">
        <v>431.858</v>
      </c>
      <c r="F23" s="403" t="s">
        <v>1122</v>
      </c>
      <c r="G23" s="403" t="s">
        <v>1122</v>
      </c>
      <c r="H23" s="403">
        <v>30.074000000000002</v>
      </c>
      <c r="I23" s="403">
        <v>30.074000000000002</v>
      </c>
      <c r="J23" s="403">
        <v>461.93200000000002</v>
      </c>
      <c r="K23" s="403">
        <v>161.072</v>
      </c>
      <c r="L23" s="403">
        <v>368.66500000000002</v>
      </c>
      <c r="M23" s="403">
        <v>991.66800000000001</v>
      </c>
    </row>
    <row r="24" spans="1:13" x14ac:dyDescent="0.2">
      <c r="A24" s="403" t="s">
        <v>1132</v>
      </c>
      <c r="B24" s="403">
        <v>9.8840000000000003</v>
      </c>
      <c r="C24" s="403">
        <v>400.30799999999999</v>
      </c>
      <c r="D24" s="403">
        <v>267.83699999999999</v>
      </c>
      <c r="E24" s="403">
        <v>678.02800000000002</v>
      </c>
      <c r="F24" s="403" t="s">
        <v>1122</v>
      </c>
      <c r="G24" s="403" t="s">
        <v>1122</v>
      </c>
      <c r="H24" s="403">
        <v>29.103999999999999</v>
      </c>
      <c r="I24" s="403">
        <v>29.103999999999999</v>
      </c>
      <c r="J24" s="403">
        <v>707.13199999999995</v>
      </c>
      <c r="K24" s="403">
        <v>147.334</v>
      </c>
      <c r="L24" s="403">
        <v>342.78199999999998</v>
      </c>
      <c r="M24" s="403">
        <v>1197.249</v>
      </c>
    </row>
    <row r="25" spans="1:13" x14ac:dyDescent="0.2">
      <c r="A25" s="403" t="s">
        <v>1133</v>
      </c>
      <c r="B25" s="403">
        <v>10.526</v>
      </c>
      <c r="C25" s="403">
        <v>602.41399999999999</v>
      </c>
      <c r="D25" s="403">
        <v>313.27800000000002</v>
      </c>
      <c r="E25" s="403">
        <v>926.21699999999998</v>
      </c>
      <c r="F25" s="403" t="s">
        <v>1122</v>
      </c>
      <c r="G25" s="403" t="s">
        <v>1122</v>
      </c>
      <c r="H25" s="403">
        <v>30.074000000000002</v>
      </c>
      <c r="I25" s="403">
        <v>30.074000000000002</v>
      </c>
      <c r="J25" s="403">
        <v>956.29100000000005</v>
      </c>
      <c r="K25" s="403">
        <v>158.31200000000001</v>
      </c>
      <c r="L25" s="403">
        <v>392.791</v>
      </c>
      <c r="M25" s="403">
        <v>1507.395</v>
      </c>
    </row>
    <row r="26" spans="1:13" x14ac:dyDescent="0.2">
      <c r="A26" s="403" t="s">
        <v>1134</v>
      </c>
      <c r="B26" s="403">
        <v>93.911000000000001</v>
      </c>
      <c r="C26" s="403">
        <v>4976.9750000000004</v>
      </c>
      <c r="D26" s="403">
        <v>2800.3270000000002</v>
      </c>
      <c r="E26" s="403">
        <v>7871.2120000000004</v>
      </c>
      <c r="F26" s="403" t="s">
        <v>1122</v>
      </c>
      <c r="G26" s="403" t="s">
        <v>1122</v>
      </c>
      <c r="H26" s="403">
        <v>354.096</v>
      </c>
      <c r="I26" s="403">
        <v>354.096</v>
      </c>
      <c r="J26" s="403">
        <v>8225.3080000000009</v>
      </c>
      <c r="K26" s="403">
        <v>1976.337</v>
      </c>
      <c r="L26" s="403">
        <v>4695.7060000000001</v>
      </c>
      <c r="M26" s="403">
        <v>14897.351000000001</v>
      </c>
    </row>
    <row r="27" spans="1:13" x14ac:dyDescent="0.2">
      <c r="A27" s="403" t="s">
        <v>1135</v>
      </c>
      <c r="B27" s="403">
        <v>11.034000000000001</v>
      </c>
      <c r="C27" s="403">
        <v>836.55</v>
      </c>
      <c r="D27" s="403">
        <v>333.42500000000001</v>
      </c>
      <c r="E27" s="403">
        <v>1181.009</v>
      </c>
      <c r="F27" s="403" t="s">
        <v>1122</v>
      </c>
      <c r="G27" s="403" t="s">
        <v>1122</v>
      </c>
      <c r="H27" s="403">
        <v>31.506</v>
      </c>
      <c r="I27" s="403">
        <v>31.506</v>
      </c>
      <c r="J27" s="403">
        <v>1212.5150000000001</v>
      </c>
      <c r="K27" s="403">
        <v>180.42099999999999</v>
      </c>
      <c r="L27" s="403">
        <v>430.56299999999999</v>
      </c>
      <c r="M27" s="403">
        <v>1823.499</v>
      </c>
    </row>
    <row r="28" spans="1:13" x14ac:dyDescent="0.2">
      <c r="A28" s="403" t="s">
        <v>1136</v>
      </c>
      <c r="B28" s="403">
        <v>9.4160000000000004</v>
      </c>
      <c r="C28" s="403">
        <v>705.00099999999998</v>
      </c>
      <c r="D28" s="403">
        <v>293.48700000000002</v>
      </c>
      <c r="E28" s="403">
        <v>1007.904</v>
      </c>
      <c r="F28" s="403" t="s">
        <v>1122</v>
      </c>
      <c r="G28" s="403" t="s">
        <v>1122</v>
      </c>
      <c r="H28" s="403">
        <v>28.457000000000001</v>
      </c>
      <c r="I28" s="403">
        <v>28.457000000000001</v>
      </c>
      <c r="J28" s="403">
        <v>1036.3610000000001</v>
      </c>
      <c r="K28" s="403">
        <v>163.023</v>
      </c>
      <c r="L28" s="403">
        <v>363.55099999999999</v>
      </c>
      <c r="M28" s="403">
        <v>1562.9359999999999</v>
      </c>
    </row>
    <row r="29" spans="1:13" x14ac:dyDescent="0.2">
      <c r="A29" s="403" t="s">
        <v>1137</v>
      </c>
      <c r="B29" s="403">
        <v>7.5460000000000003</v>
      </c>
      <c r="C29" s="403">
        <v>611.98400000000004</v>
      </c>
      <c r="D29" s="403">
        <v>246.39099999999999</v>
      </c>
      <c r="E29" s="403">
        <v>865.92100000000005</v>
      </c>
      <c r="F29" s="403" t="s">
        <v>1122</v>
      </c>
      <c r="G29" s="403" t="s">
        <v>1122</v>
      </c>
      <c r="H29" s="403">
        <v>31.506</v>
      </c>
      <c r="I29" s="403">
        <v>31.506</v>
      </c>
      <c r="J29" s="403">
        <v>897.42600000000004</v>
      </c>
      <c r="K29" s="403">
        <v>157.279</v>
      </c>
      <c r="L29" s="403">
        <v>381.65800000000002</v>
      </c>
      <c r="M29" s="403">
        <v>1436.3630000000001</v>
      </c>
    </row>
    <row r="30" spans="1:13" x14ac:dyDescent="0.2">
      <c r="A30" s="403" t="s">
        <v>1138</v>
      </c>
      <c r="B30" s="403">
        <v>5.2149999999999999</v>
      </c>
      <c r="C30" s="403">
        <v>493.58100000000002</v>
      </c>
      <c r="D30" s="403">
        <v>194.80600000000001</v>
      </c>
      <c r="E30" s="403">
        <v>693.60199999999998</v>
      </c>
      <c r="F30" s="403" t="s">
        <v>1122</v>
      </c>
      <c r="G30" s="403" t="s">
        <v>1122</v>
      </c>
      <c r="H30" s="403">
        <v>30.489000000000001</v>
      </c>
      <c r="I30" s="403">
        <v>30.489000000000001</v>
      </c>
      <c r="J30" s="403">
        <v>724.09199999999998</v>
      </c>
      <c r="K30" s="403">
        <v>147.376</v>
      </c>
      <c r="L30" s="403">
        <v>343.94799999999998</v>
      </c>
      <c r="M30" s="403">
        <v>1215.4159999999999</v>
      </c>
    </row>
    <row r="31" spans="1:13" x14ac:dyDescent="0.2">
      <c r="A31" s="403" t="s">
        <v>1139</v>
      </c>
      <c r="B31" s="403">
        <v>4.4960000000000004</v>
      </c>
      <c r="C31" s="403">
        <v>323.50200000000001</v>
      </c>
      <c r="D31" s="403">
        <v>147.79</v>
      </c>
      <c r="E31" s="403">
        <v>475.78800000000001</v>
      </c>
      <c r="F31" s="403" t="s">
        <v>1122</v>
      </c>
      <c r="G31" s="403" t="s">
        <v>1122</v>
      </c>
      <c r="H31" s="403">
        <v>31.506</v>
      </c>
      <c r="I31" s="403">
        <v>31.506</v>
      </c>
      <c r="J31" s="403">
        <v>507.29399999999998</v>
      </c>
      <c r="K31" s="403">
        <v>140.251</v>
      </c>
      <c r="L31" s="403">
        <v>363.4</v>
      </c>
      <c r="M31" s="403">
        <v>1010.9450000000001</v>
      </c>
    </row>
    <row r="32" spans="1:13" x14ac:dyDescent="0.2">
      <c r="A32" s="403" t="s">
        <v>1140</v>
      </c>
      <c r="B32" s="403">
        <v>4.2939999999999996</v>
      </c>
      <c r="C32" s="403">
        <v>220.55099999999999</v>
      </c>
      <c r="D32" s="403">
        <v>133.61099999999999</v>
      </c>
      <c r="E32" s="403">
        <v>358.45699999999999</v>
      </c>
      <c r="F32" s="403" t="s">
        <v>1122</v>
      </c>
      <c r="G32" s="403" t="s">
        <v>1122</v>
      </c>
      <c r="H32" s="403">
        <v>30.489000000000001</v>
      </c>
      <c r="I32" s="403">
        <v>30.489000000000001</v>
      </c>
      <c r="J32" s="403">
        <v>388.94600000000003</v>
      </c>
      <c r="K32" s="403">
        <v>158.989</v>
      </c>
      <c r="L32" s="403">
        <v>388.18799999999999</v>
      </c>
      <c r="M32" s="403">
        <v>936.12400000000002</v>
      </c>
    </row>
    <row r="33" spans="1:13" x14ac:dyDescent="0.2">
      <c r="A33" s="403" t="s">
        <v>1141</v>
      </c>
      <c r="B33" s="403">
        <v>3.992</v>
      </c>
      <c r="C33" s="403">
        <v>170.28</v>
      </c>
      <c r="D33" s="403">
        <v>133.488</v>
      </c>
      <c r="E33" s="403">
        <v>307.76</v>
      </c>
      <c r="F33" s="403" t="s">
        <v>1122</v>
      </c>
      <c r="G33" s="403" t="s">
        <v>1122</v>
      </c>
      <c r="H33" s="403">
        <v>31.506</v>
      </c>
      <c r="I33" s="403">
        <v>31.506</v>
      </c>
      <c r="J33" s="403">
        <v>339.26600000000002</v>
      </c>
      <c r="K33" s="403">
        <v>182.68</v>
      </c>
      <c r="L33" s="403">
        <v>491.56400000000002</v>
      </c>
      <c r="M33" s="403">
        <v>1013.51</v>
      </c>
    </row>
    <row r="34" spans="1:13" x14ac:dyDescent="0.2">
      <c r="A34" s="403" t="s">
        <v>1142</v>
      </c>
      <c r="B34" s="403">
        <v>5.64</v>
      </c>
      <c r="C34" s="403">
        <v>145.49600000000001</v>
      </c>
      <c r="D34" s="403">
        <v>135.80500000000001</v>
      </c>
      <c r="E34" s="403">
        <v>286.94</v>
      </c>
      <c r="F34" s="403" t="s">
        <v>1122</v>
      </c>
      <c r="G34" s="403" t="s">
        <v>1122</v>
      </c>
      <c r="H34" s="403">
        <v>31.506</v>
      </c>
      <c r="I34" s="403">
        <v>31.506</v>
      </c>
      <c r="J34" s="403">
        <v>318.44600000000003</v>
      </c>
      <c r="K34" s="403">
        <v>193.458</v>
      </c>
      <c r="L34" s="403">
        <v>475.68799999999999</v>
      </c>
      <c r="M34" s="403">
        <v>987.59199999999998</v>
      </c>
    </row>
    <row r="35" spans="1:13" x14ac:dyDescent="0.2">
      <c r="A35" s="403" t="s">
        <v>1143</v>
      </c>
      <c r="B35" s="403">
        <v>6.8979999999999997</v>
      </c>
      <c r="C35" s="403">
        <v>158.54</v>
      </c>
      <c r="D35" s="403">
        <v>163.358</v>
      </c>
      <c r="E35" s="403">
        <v>328.79599999999999</v>
      </c>
      <c r="F35" s="403" t="s">
        <v>1122</v>
      </c>
      <c r="G35" s="403" t="s">
        <v>1122</v>
      </c>
      <c r="H35" s="403">
        <v>30.489000000000001</v>
      </c>
      <c r="I35" s="403">
        <v>30.489000000000001</v>
      </c>
      <c r="J35" s="403">
        <v>359.28500000000003</v>
      </c>
      <c r="K35" s="403">
        <v>180.65799999999999</v>
      </c>
      <c r="L35" s="403">
        <v>379.86200000000002</v>
      </c>
      <c r="M35" s="403">
        <v>919.80499999999995</v>
      </c>
    </row>
    <row r="36" spans="1:13" x14ac:dyDescent="0.2">
      <c r="A36" s="403" t="s">
        <v>1144</v>
      </c>
      <c r="B36" s="403">
        <v>7.5819999999999999</v>
      </c>
      <c r="C36" s="403">
        <v>240.82</v>
      </c>
      <c r="D36" s="403">
        <v>211.649</v>
      </c>
      <c r="E36" s="403">
        <v>460.05099999999999</v>
      </c>
      <c r="F36" s="403" t="s">
        <v>1122</v>
      </c>
      <c r="G36" s="403" t="s">
        <v>1122</v>
      </c>
      <c r="H36" s="403">
        <v>31.506</v>
      </c>
      <c r="I36" s="403">
        <v>31.506</v>
      </c>
      <c r="J36" s="403">
        <v>491.55700000000002</v>
      </c>
      <c r="K36" s="403">
        <v>150.68799999999999</v>
      </c>
      <c r="L36" s="403">
        <v>357.08100000000002</v>
      </c>
      <c r="M36" s="403">
        <v>999.32600000000002</v>
      </c>
    </row>
    <row r="37" spans="1:13" x14ac:dyDescent="0.2">
      <c r="A37" s="403" t="s">
        <v>1145</v>
      </c>
      <c r="B37" s="403">
        <v>7.4880000000000004</v>
      </c>
      <c r="C37" s="403">
        <v>367.15100000000001</v>
      </c>
      <c r="D37" s="403">
        <v>233.178</v>
      </c>
      <c r="E37" s="403">
        <v>607.81799999999998</v>
      </c>
      <c r="F37" s="403" t="s">
        <v>1122</v>
      </c>
      <c r="G37" s="403" t="s">
        <v>1122</v>
      </c>
      <c r="H37" s="403">
        <v>30.489000000000001</v>
      </c>
      <c r="I37" s="403">
        <v>30.489000000000001</v>
      </c>
      <c r="J37" s="403">
        <v>638.30700000000002</v>
      </c>
      <c r="K37" s="403">
        <v>145.59299999999999</v>
      </c>
      <c r="L37" s="403">
        <v>357.233</v>
      </c>
      <c r="M37" s="403">
        <v>1141.133</v>
      </c>
    </row>
    <row r="38" spans="1:13" x14ac:dyDescent="0.2">
      <c r="A38" s="403" t="s">
        <v>1146</v>
      </c>
      <c r="B38" s="403">
        <v>8.5239999999999991</v>
      </c>
      <c r="C38" s="403">
        <v>627.53800000000001</v>
      </c>
      <c r="D38" s="403">
        <v>326.85000000000002</v>
      </c>
      <c r="E38" s="403">
        <v>962.91099999999994</v>
      </c>
      <c r="F38" s="403" t="s">
        <v>1122</v>
      </c>
      <c r="G38" s="403" t="s">
        <v>1122</v>
      </c>
      <c r="H38" s="403">
        <v>31.506</v>
      </c>
      <c r="I38" s="403">
        <v>31.506</v>
      </c>
      <c r="J38" s="403">
        <v>994.41700000000003</v>
      </c>
      <c r="K38" s="403">
        <v>172.346</v>
      </c>
      <c r="L38" s="403">
        <v>440.67399999999998</v>
      </c>
      <c r="M38" s="403">
        <v>1607.4369999999999</v>
      </c>
    </row>
    <row r="39" spans="1:13" x14ac:dyDescent="0.2">
      <c r="A39" s="403" t="s">
        <v>1147</v>
      </c>
      <c r="B39" s="403">
        <v>82.126000000000005</v>
      </c>
      <c r="C39" s="403">
        <v>4900.9949999999999</v>
      </c>
      <c r="D39" s="403">
        <v>2553.8380000000002</v>
      </c>
      <c r="E39" s="403">
        <v>7536.9579999999996</v>
      </c>
      <c r="F39" s="403" t="s">
        <v>1122</v>
      </c>
      <c r="G39" s="403" t="s">
        <v>1122</v>
      </c>
      <c r="H39" s="403">
        <v>370.952</v>
      </c>
      <c r="I39" s="403">
        <v>370.952</v>
      </c>
      <c r="J39" s="403">
        <v>7907.91</v>
      </c>
      <c r="K39" s="403">
        <v>1972.7629999999999</v>
      </c>
      <c r="L39" s="403">
        <v>4773.6629999999996</v>
      </c>
      <c r="M39" s="403">
        <v>14654.335999999999</v>
      </c>
    </row>
    <row r="40" spans="1:13" x14ac:dyDescent="0.2">
      <c r="A40" s="403" t="s">
        <v>1148</v>
      </c>
      <c r="B40" s="403">
        <v>8.7620000000000005</v>
      </c>
      <c r="C40" s="403">
        <v>765.72699999999998</v>
      </c>
      <c r="D40" s="403">
        <v>314.53899999999999</v>
      </c>
      <c r="E40" s="403">
        <v>1089.028</v>
      </c>
      <c r="F40" s="403" t="s">
        <v>1122</v>
      </c>
      <c r="G40" s="403" t="s">
        <v>1122</v>
      </c>
      <c r="H40" s="403">
        <v>36.131</v>
      </c>
      <c r="I40" s="403">
        <v>36.131</v>
      </c>
      <c r="J40" s="403">
        <v>1125.1590000000001</v>
      </c>
      <c r="K40" s="403">
        <v>185.31</v>
      </c>
      <c r="L40" s="403">
        <v>447.75799999999998</v>
      </c>
      <c r="M40" s="403">
        <v>1758.2260000000001</v>
      </c>
    </row>
    <row r="41" spans="1:13" x14ac:dyDescent="0.2">
      <c r="A41" s="403" t="s">
        <v>1149</v>
      </c>
      <c r="B41" s="403">
        <v>5.7229999999999999</v>
      </c>
      <c r="C41" s="403">
        <v>747.05600000000004</v>
      </c>
      <c r="D41" s="403">
        <v>281.10700000000003</v>
      </c>
      <c r="E41" s="403">
        <v>1033.8869999999999</v>
      </c>
      <c r="F41" s="403" t="s">
        <v>1122</v>
      </c>
      <c r="G41" s="403" t="s">
        <v>1122</v>
      </c>
      <c r="H41" s="403">
        <v>32.634</v>
      </c>
      <c r="I41" s="403">
        <v>32.634</v>
      </c>
      <c r="J41" s="403">
        <v>1066.521</v>
      </c>
      <c r="K41" s="403">
        <v>172.28800000000001</v>
      </c>
      <c r="L41" s="403">
        <v>376.24200000000002</v>
      </c>
      <c r="M41" s="403">
        <v>1615.0509999999999</v>
      </c>
    </row>
    <row r="42" spans="1:13" x14ac:dyDescent="0.2">
      <c r="A42" s="403" t="s">
        <v>1150</v>
      </c>
      <c r="B42" s="403">
        <v>5.5629999999999997</v>
      </c>
      <c r="C42" s="403">
        <v>691.24099999999999</v>
      </c>
      <c r="D42" s="403">
        <v>243.92400000000001</v>
      </c>
      <c r="E42" s="403">
        <v>940.72799999999995</v>
      </c>
      <c r="F42" s="403" t="s">
        <v>1122</v>
      </c>
      <c r="G42" s="403" t="s">
        <v>1122</v>
      </c>
      <c r="H42" s="403">
        <v>36.131</v>
      </c>
      <c r="I42" s="403">
        <v>36.131</v>
      </c>
      <c r="J42" s="403">
        <v>976.85799999999995</v>
      </c>
      <c r="K42" s="403">
        <v>164.59</v>
      </c>
      <c r="L42" s="403">
        <v>396.88</v>
      </c>
      <c r="M42" s="403">
        <v>1538.328</v>
      </c>
    </row>
    <row r="43" spans="1:13" x14ac:dyDescent="0.2">
      <c r="A43" s="403" t="s">
        <v>1151</v>
      </c>
      <c r="B43" s="403">
        <v>3.6930000000000001</v>
      </c>
      <c r="C43" s="403">
        <v>608.76800000000003</v>
      </c>
      <c r="D43" s="403">
        <v>208.63200000000001</v>
      </c>
      <c r="E43" s="403">
        <v>821.09299999999996</v>
      </c>
      <c r="F43" s="403" t="s">
        <v>1122</v>
      </c>
      <c r="G43" s="403" t="s">
        <v>1122</v>
      </c>
      <c r="H43" s="403">
        <v>34.965000000000003</v>
      </c>
      <c r="I43" s="403">
        <v>34.965000000000003</v>
      </c>
      <c r="J43" s="403">
        <v>856.05799999999999</v>
      </c>
      <c r="K43" s="403">
        <v>153.565</v>
      </c>
      <c r="L43" s="403">
        <v>356.92599999999999</v>
      </c>
      <c r="M43" s="403">
        <v>1366.55</v>
      </c>
    </row>
    <row r="44" spans="1:13" x14ac:dyDescent="0.2">
      <c r="A44" s="403" t="s">
        <v>1152</v>
      </c>
      <c r="B44" s="403">
        <v>2.9580000000000002</v>
      </c>
      <c r="C44" s="403">
        <v>344.07299999999998</v>
      </c>
      <c r="D44" s="403">
        <v>150.86199999999999</v>
      </c>
      <c r="E44" s="403">
        <v>497.89299999999997</v>
      </c>
      <c r="F44" s="403" t="s">
        <v>1122</v>
      </c>
      <c r="G44" s="403" t="s">
        <v>1122</v>
      </c>
      <c r="H44" s="403">
        <v>36.131</v>
      </c>
      <c r="I44" s="403">
        <v>36.131</v>
      </c>
      <c r="J44" s="403">
        <v>534.024</v>
      </c>
      <c r="K44" s="403">
        <v>140.89500000000001</v>
      </c>
      <c r="L44" s="403">
        <v>359.745</v>
      </c>
      <c r="M44" s="403">
        <v>1034.664</v>
      </c>
    </row>
    <row r="45" spans="1:13" x14ac:dyDescent="0.2">
      <c r="A45" s="403" t="s">
        <v>1153</v>
      </c>
      <c r="B45" s="403">
        <v>3.2389999999999999</v>
      </c>
      <c r="C45" s="403">
        <v>207.78200000000001</v>
      </c>
      <c r="D45" s="403">
        <v>136</v>
      </c>
      <c r="E45" s="403">
        <v>347.02100000000002</v>
      </c>
      <c r="F45" s="403" t="s">
        <v>1122</v>
      </c>
      <c r="G45" s="403" t="s">
        <v>1122</v>
      </c>
      <c r="H45" s="403">
        <v>34.965000000000003</v>
      </c>
      <c r="I45" s="403">
        <v>34.965000000000003</v>
      </c>
      <c r="J45" s="403">
        <v>381.98599999999999</v>
      </c>
      <c r="K45" s="403">
        <v>157.06800000000001</v>
      </c>
      <c r="L45" s="403">
        <v>397.71199999999999</v>
      </c>
      <c r="M45" s="403">
        <v>936.76599999999996</v>
      </c>
    </row>
    <row r="46" spans="1:13" x14ac:dyDescent="0.2">
      <c r="A46" s="403" t="s">
        <v>1154</v>
      </c>
      <c r="B46" s="403">
        <v>3.9670000000000001</v>
      </c>
      <c r="C46" s="403">
        <v>170.63900000000001</v>
      </c>
      <c r="D46" s="403">
        <v>130.536</v>
      </c>
      <c r="E46" s="403">
        <v>305.142</v>
      </c>
      <c r="F46" s="403" t="s">
        <v>1122</v>
      </c>
      <c r="G46" s="403" t="s">
        <v>1122</v>
      </c>
      <c r="H46" s="403">
        <v>36.131</v>
      </c>
      <c r="I46" s="403">
        <v>36.131</v>
      </c>
      <c r="J46" s="403">
        <v>341.27199999999999</v>
      </c>
      <c r="K46" s="403">
        <v>185.358</v>
      </c>
      <c r="L46" s="403">
        <v>477.04199999999997</v>
      </c>
      <c r="M46" s="403">
        <v>1003.672</v>
      </c>
    </row>
    <row r="47" spans="1:13" x14ac:dyDescent="0.2">
      <c r="A47" s="403" t="s">
        <v>1155</v>
      </c>
      <c r="B47" s="403">
        <v>3.7</v>
      </c>
      <c r="C47" s="403">
        <v>146.476</v>
      </c>
      <c r="D47" s="403">
        <v>140.30500000000001</v>
      </c>
      <c r="E47" s="403">
        <v>290.48099999999999</v>
      </c>
      <c r="F47" s="403" t="s">
        <v>1122</v>
      </c>
      <c r="G47" s="403" t="s">
        <v>1122</v>
      </c>
      <c r="H47" s="403">
        <v>36.131</v>
      </c>
      <c r="I47" s="403">
        <v>36.131</v>
      </c>
      <c r="J47" s="403">
        <v>326.61099999999999</v>
      </c>
      <c r="K47" s="403">
        <v>196.73400000000001</v>
      </c>
      <c r="L47" s="403">
        <v>489.375</v>
      </c>
      <c r="M47" s="403">
        <v>1012.72</v>
      </c>
    </row>
    <row r="48" spans="1:13" x14ac:dyDescent="0.2">
      <c r="A48" s="403" t="s">
        <v>1156</v>
      </c>
      <c r="B48" s="403">
        <v>5.0620000000000003</v>
      </c>
      <c r="C48" s="403">
        <v>157.06</v>
      </c>
      <c r="D48" s="403">
        <v>161.226</v>
      </c>
      <c r="E48" s="403">
        <v>323.34800000000001</v>
      </c>
      <c r="F48" s="403" t="s">
        <v>1122</v>
      </c>
      <c r="G48" s="403" t="s">
        <v>1122</v>
      </c>
      <c r="H48" s="403">
        <v>34.965000000000003</v>
      </c>
      <c r="I48" s="403">
        <v>34.965000000000003</v>
      </c>
      <c r="J48" s="403">
        <v>358.31299999999999</v>
      </c>
      <c r="K48" s="403">
        <v>186.703</v>
      </c>
      <c r="L48" s="403">
        <v>381.78199999999998</v>
      </c>
      <c r="M48" s="403">
        <v>926.79899999999998</v>
      </c>
    </row>
    <row r="49" spans="1:13" x14ac:dyDescent="0.2">
      <c r="A49" s="403" t="s">
        <v>1157</v>
      </c>
      <c r="B49" s="403">
        <v>5.7770000000000001</v>
      </c>
      <c r="C49" s="403">
        <v>227.851</v>
      </c>
      <c r="D49" s="403">
        <v>186.55</v>
      </c>
      <c r="E49" s="403">
        <v>420.17700000000002</v>
      </c>
      <c r="F49" s="403" t="s">
        <v>1122</v>
      </c>
      <c r="G49" s="403" t="s">
        <v>1122</v>
      </c>
      <c r="H49" s="403">
        <v>36.131</v>
      </c>
      <c r="I49" s="403">
        <v>36.131</v>
      </c>
      <c r="J49" s="403">
        <v>456.30799999999999</v>
      </c>
      <c r="K49" s="403">
        <v>147.58500000000001</v>
      </c>
      <c r="L49" s="403">
        <v>350.72399999999999</v>
      </c>
      <c r="M49" s="403">
        <v>954.61599999999999</v>
      </c>
    </row>
    <row r="50" spans="1:13" x14ac:dyDescent="0.2">
      <c r="A50" s="403" t="s">
        <v>1158</v>
      </c>
      <c r="B50" s="403">
        <v>6.0640000000000001</v>
      </c>
      <c r="C50" s="403">
        <v>335.98500000000001</v>
      </c>
      <c r="D50" s="403">
        <v>200.65899999999999</v>
      </c>
      <c r="E50" s="403">
        <v>542.70799999999997</v>
      </c>
      <c r="F50" s="403" t="s">
        <v>1122</v>
      </c>
      <c r="G50" s="403" t="s">
        <v>1122</v>
      </c>
      <c r="H50" s="403">
        <v>34.965000000000003</v>
      </c>
      <c r="I50" s="403">
        <v>34.965000000000003</v>
      </c>
      <c r="J50" s="403">
        <v>577.673</v>
      </c>
      <c r="K50" s="403">
        <v>144.28899999999999</v>
      </c>
      <c r="L50" s="403">
        <v>343.29700000000003</v>
      </c>
      <c r="M50" s="403">
        <v>1065.259</v>
      </c>
    </row>
    <row r="51" spans="1:13" x14ac:dyDescent="0.2">
      <c r="A51" s="403" t="s">
        <v>1159</v>
      </c>
      <c r="B51" s="403">
        <v>8.3350000000000009</v>
      </c>
      <c r="C51" s="403">
        <v>619.95000000000005</v>
      </c>
      <c r="D51" s="403">
        <v>324.43099999999998</v>
      </c>
      <c r="E51" s="403">
        <v>952.71500000000003</v>
      </c>
      <c r="F51" s="403" t="s">
        <v>1122</v>
      </c>
      <c r="G51" s="403" t="s">
        <v>1122</v>
      </c>
      <c r="H51" s="403">
        <v>36.131</v>
      </c>
      <c r="I51" s="403">
        <v>36.131</v>
      </c>
      <c r="J51" s="403">
        <v>988.846</v>
      </c>
      <c r="K51" s="403">
        <v>172.34899999999999</v>
      </c>
      <c r="L51" s="403">
        <v>436.95499999999998</v>
      </c>
      <c r="M51" s="403">
        <v>1598.15</v>
      </c>
    </row>
    <row r="52" spans="1:13" x14ac:dyDescent="0.2">
      <c r="A52" s="403" t="s">
        <v>1160</v>
      </c>
      <c r="B52" s="403">
        <v>62.843000000000004</v>
      </c>
      <c r="C52" s="403">
        <v>5022.6059999999998</v>
      </c>
      <c r="D52" s="403">
        <v>2478.7719999999999</v>
      </c>
      <c r="E52" s="403">
        <v>7564.2209999999995</v>
      </c>
      <c r="F52" s="403" t="s">
        <v>1122</v>
      </c>
      <c r="G52" s="403" t="s">
        <v>1122</v>
      </c>
      <c r="H52" s="403">
        <v>425.40800000000002</v>
      </c>
      <c r="I52" s="403">
        <v>425.40800000000002</v>
      </c>
      <c r="J52" s="403">
        <v>7989.6289999999999</v>
      </c>
      <c r="K52" s="403">
        <v>2006.7349999999999</v>
      </c>
      <c r="L52" s="403">
        <v>4817.0360000000001</v>
      </c>
      <c r="M52" s="403">
        <v>14813.4</v>
      </c>
    </row>
    <row r="53" spans="1:13" x14ac:dyDescent="0.2">
      <c r="A53" s="403" t="s">
        <v>1161</v>
      </c>
      <c r="B53" s="403">
        <v>7.556</v>
      </c>
      <c r="C53" s="403">
        <v>859.25599999999997</v>
      </c>
      <c r="D53" s="403">
        <v>369.60599999999999</v>
      </c>
      <c r="E53" s="403">
        <v>1236.4179999999999</v>
      </c>
      <c r="F53" s="403" t="s">
        <v>1122</v>
      </c>
      <c r="G53" s="403" t="s">
        <v>1122</v>
      </c>
      <c r="H53" s="403">
        <v>40.793999999999997</v>
      </c>
      <c r="I53" s="403">
        <v>40.793999999999997</v>
      </c>
      <c r="J53" s="403">
        <v>1277.212</v>
      </c>
      <c r="K53" s="403">
        <v>206.4</v>
      </c>
      <c r="L53" s="403">
        <v>503.04700000000003</v>
      </c>
      <c r="M53" s="403">
        <v>1986.6590000000001</v>
      </c>
    </row>
    <row r="54" spans="1:13" x14ac:dyDescent="0.2">
      <c r="A54" s="403" t="s">
        <v>1162</v>
      </c>
      <c r="B54" s="403">
        <v>4.6829999999999998</v>
      </c>
      <c r="C54" s="403">
        <v>753.64400000000001</v>
      </c>
      <c r="D54" s="403">
        <v>290.99400000000003</v>
      </c>
      <c r="E54" s="403">
        <v>1049.3209999999999</v>
      </c>
      <c r="F54" s="403" t="s">
        <v>1122</v>
      </c>
      <c r="G54" s="403" t="s">
        <v>1122</v>
      </c>
      <c r="H54" s="403">
        <v>38.161999999999999</v>
      </c>
      <c r="I54" s="403">
        <v>38.161999999999999</v>
      </c>
      <c r="J54" s="403">
        <v>1087.4829999999999</v>
      </c>
      <c r="K54" s="403">
        <v>186.256</v>
      </c>
      <c r="L54" s="403">
        <v>400.62400000000002</v>
      </c>
      <c r="M54" s="403">
        <v>1674.3630000000001</v>
      </c>
    </row>
    <row r="55" spans="1:13" x14ac:dyDescent="0.2">
      <c r="A55" s="403" t="s">
        <v>1163</v>
      </c>
      <c r="B55" s="403">
        <v>4.2859999999999996</v>
      </c>
      <c r="C55" s="403">
        <v>589.48199999999997</v>
      </c>
      <c r="D55" s="403">
        <v>247.63499999999999</v>
      </c>
      <c r="E55" s="403">
        <v>841.404</v>
      </c>
      <c r="F55" s="403" t="s">
        <v>1122</v>
      </c>
      <c r="G55" s="403" t="s">
        <v>1122</v>
      </c>
      <c r="H55" s="403">
        <v>40.793999999999997</v>
      </c>
      <c r="I55" s="403">
        <v>40.793999999999997</v>
      </c>
      <c r="J55" s="403">
        <v>882.19799999999998</v>
      </c>
      <c r="K55" s="403">
        <v>161.37200000000001</v>
      </c>
      <c r="L55" s="403">
        <v>390.81900000000002</v>
      </c>
      <c r="M55" s="403">
        <v>1434.3889999999999</v>
      </c>
    </row>
    <row r="56" spans="1:13" x14ac:dyDescent="0.2">
      <c r="A56" s="403" t="s">
        <v>1164</v>
      </c>
      <c r="B56" s="403">
        <v>4.9400000000000004</v>
      </c>
      <c r="C56" s="403">
        <v>451.05799999999999</v>
      </c>
      <c r="D56" s="403">
        <v>177.49600000000001</v>
      </c>
      <c r="E56" s="403">
        <v>633.495</v>
      </c>
      <c r="F56" s="403" t="s">
        <v>1122</v>
      </c>
      <c r="G56" s="403" t="s">
        <v>1122</v>
      </c>
      <c r="H56" s="403">
        <v>39.478000000000002</v>
      </c>
      <c r="I56" s="403">
        <v>39.478000000000002</v>
      </c>
      <c r="J56" s="403">
        <v>672.97299999999996</v>
      </c>
      <c r="K56" s="403">
        <v>149.48400000000001</v>
      </c>
      <c r="L56" s="403">
        <v>341.411</v>
      </c>
      <c r="M56" s="403">
        <v>1163.8679999999999</v>
      </c>
    </row>
    <row r="57" spans="1:13" x14ac:dyDescent="0.2">
      <c r="A57" s="403" t="s">
        <v>1165</v>
      </c>
      <c r="B57" s="403">
        <v>3.8570000000000002</v>
      </c>
      <c r="C57" s="403">
        <v>321.75900000000001</v>
      </c>
      <c r="D57" s="403">
        <v>163.05799999999999</v>
      </c>
      <c r="E57" s="403">
        <v>488.67500000000001</v>
      </c>
      <c r="F57" s="403" t="s">
        <v>1122</v>
      </c>
      <c r="G57" s="403" t="s">
        <v>1122</v>
      </c>
      <c r="H57" s="403">
        <v>40.793999999999997</v>
      </c>
      <c r="I57" s="403">
        <v>40.793999999999997</v>
      </c>
      <c r="J57" s="403">
        <v>529.46900000000005</v>
      </c>
      <c r="K57" s="403">
        <v>140.852</v>
      </c>
      <c r="L57" s="403">
        <v>338.84500000000003</v>
      </c>
      <c r="M57" s="403">
        <v>1009.1660000000001</v>
      </c>
    </row>
    <row r="58" spans="1:13" x14ac:dyDescent="0.2">
      <c r="A58" s="403" t="s">
        <v>1166</v>
      </c>
      <c r="B58" s="403">
        <v>3.4540000000000002</v>
      </c>
      <c r="C58" s="403">
        <v>225.06800000000001</v>
      </c>
      <c r="D58" s="403">
        <v>152.70599999999999</v>
      </c>
      <c r="E58" s="403">
        <v>381.22800000000001</v>
      </c>
      <c r="F58" s="403" t="s">
        <v>1122</v>
      </c>
      <c r="G58" s="403" t="s">
        <v>1122</v>
      </c>
      <c r="H58" s="403">
        <v>39.478000000000002</v>
      </c>
      <c r="I58" s="403">
        <v>39.478000000000002</v>
      </c>
      <c r="J58" s="403">
        <v>420.70600000000002</v>
      </c>
      <c r="K58" s="403">
        <v>151.43299999999999</v>
      </c>
      <c r="L58" s="403">
        <v>392.58499999999998</v>
      </c>
      <c r="M58" s="403">
        <v>964.72400000000005</v>
      </c>
    </row>
    <row r="59" spans="1:13" x14ac:dyDescent="0.2">
      <c r="A59" s="403" t="s">
        <v>1167</v>
      </c>
      <c r="B59" s="403">
        <v>2.6549999999999998</v>
      </c>
      <c r="C59" s="403">
        <v>173.49199999999999</v>
      </c>
      <c r="D59" s="403">
        <v>135.00899999999999</v>
      </c>
      <c r="E59" s="403">
        <v>311.15600000000001</v>
      </c>
      <c r="F59" s="403" t="s">
        <v>1122</v>
      </c>
      <c r="G59" s="403" t="s">
        <v>1122</v>
      </c>
      <c r="H59" s="403">
        <v>40.793999999999997</v>
      </c>
      <c r="I59" s="403">
        <v>40.793999999999997</v>
      </c>
      <c r="J59" s="403">
        <v>351.95</v>
      </c>
      <c r="K59" s="403">
        <v>184.34800000000001</v>
      </c>
      <c r="L59" s="403">
        <v>470.66699999999997</v>
      </c>
      <c r="M59" s="403">
        <v>1006.965</v>
      </c>
    </row>
    <row r="60" spans="1:13" x14ac:dyDescent="0.2">
      <c r="A60" s="403" t="s">
        <v>1168</v>
      </c>
      <c r="B60" s="403">
        <v>3.5329999999999999</v>
      </c>
      <c r="C60" s="403">
        <v>143.44900000000001</v>
      </c>
      <c r="D60" s="403">
        <v>139.4</v>
      </c>
      <c r="E60" s="403">
        <v>286.38200000000001</v>
      </c>
      <c r="F60" s="403" t="s">
        <v>1122</v>
      </c>
      <c r="G60" s="403" t="s">
        <v>1122</v>
      </c>
      <c r="H60" s="403">
        <v>40.793999999999997</v>
      </c>
      <c r="I60" s="403">
        <v>40.793999999999997</v>
      </c>
      <c r="J60" s="403">
        <v>327.17599999999999</v>
      </c>
      <c r="K60" s="403">
        <v>196.893</v>
      </c>
      <c r="L60" s="403">
        <v>478.86200000000002</v>
      </c>
      <c r="M60" s="403">
        <v>1002.932</v>
      </c>
    </row>
    <row r="61" spans="1:13" x14ac:dyDescent="0.2">
      <c r="A61" s="403" t="s">
        <v>1169</v>
      </c>
      <c r="B61" s="403">
        <v>3.9489999999999998</v>
      </c>
      <c r="C61" s="403">
        <v>155.24100000000001</v>
      </c>
      <c r="D61" s="403">
        <v>154.33799999999999</v>
      </c>
      <c r="E61" s="403">
        <v>313.52800000000002</v>
      </c>
      <c r="F61" s="403" t="s">
        <v>1122</v>
      </c>
      <c r="G61" s="403" t="s">
        <v>1122</v>
      </c>
      <c r="H61" s="403">
        <v>39.478000000000002</v>
      </c>
      <c r="I61" s="403">
        <v>39.478000000000002</v>
      </c>
      <c r="J61" s="403">
        <v>353.00700000000001</v>
      </c>
      <c r="K61" s="403">
        <v>183.46700000000001</v>
      </c>
      <c r="L61" s="403">
        <v>386.68099999999998</v>
      </c>
      <c r="M61" s="403">
        <v>923.15499999999997</v>
      </c>
    </row>
    <row r="62" spans="1:13" x14ac:dyDescent="0.2">
      <c r="A62" s="403" t="s">
        <v>1170</v>
      </c>
      <c r="B62" s="403">
        <v>5.0919999999999996</v>
      </c>
      <c r="C62" s="403">
        <v>246.49799999999999</v>
      </c>
      <c r="D62" s="403">
        <v>196.46100000000001</v>
      </c>
      <c r="E62" s="403">
        <v>448.05099999999999</v>
      </c>
      <c r="F62" s="403" t="s">
        <v>1122</v>
      </c>
      <c r="G62" s="403" t="s">
        <v>1122</v>
      </c>
      <c r="H62" s="403">
        <v>40.793999999999997</v>
      </c>
      <c r="I62" s="403">
        <v>40.793999999999997</v>
      </c>
      <c r="J62" s="403">
        <v>488.84500000000003</v>
      </c>
      <c r="K62" s="403">
        <v>153.52600000000001</v>
      </c>
      <c r="L62" s="403">
        <v>362.88299999999998</v>
      </c>
      <c r="M62" s="403">
        <v>1005.253</v>
      </c>
    </row>
    <row r="63" spans="1:13" x14ac:dyDescent="0.2">
      <c r="A63" s="403" t="s">
        <v>1171</v>
      </c>
      <c r="B63" s="403">
        <v>5.9640000000000004</v>
      </c>
      <c r="C63" s="403">
        <v>480.28100000000001</v>
      </c>
      <c r="D63" s="403">
        <v>292.13099999999997</v>
      </c>
      <c r="E63" s="403">
        <v>778.37599999999998</v>
      </c>
      <c r="F63" s="403" t="s">
        <v>1122</v>
      </c>
      <c r="G63" s="403" t="s">
        <v>1122</v>
      </c>
      <c r="H63" s="403">
        <v>39.478000000000002</v>
      </c>
      <c r="I63" s="403">
        <v>39.478000000000002</v>
      </c>
      <c r="J63" s="403">
        <v>817.85400000000004</v>
      </c>
      <c r="K63" s="403">
        <v>160.31800000000001</v>
      </c>
      <c r="L63" s="403">
        <v>394.49299999999999</v>
      </c>
      <c r="M63" s="403">
        <v>1372.664</v>
      </c>
    </row>
    <row r="64" spans="1:13" x14ac:dyDescent="0.2">
      <c r="A64" s="403" t="s">
        <v>1172</v>
      </c>
      <c r="B64" s="403">
        <v>8.9160000000000004</v>
      </c>
      <c r="C64" s="403">
        <v>748.10699999999997</v>
      </c>
      <c r="D64" s="403">
        <v>384.44499999999999</v>
      </c>
      <c r="E64" s="403">
        <v>1141.4680000000001</v>
      </c>
      <c r="F64" s="403" t="s">
        <v>1122</v>
      </c>
      <c r="G64" s="403" t="s">
        <v>1122</v>
      </c>
      <c r="H64" s="403">
        <v>40.793999999999997</v>
      </c>
      <c r="I64" s="403">
        <v>40.793999999999997</v>
      </c>
      <c r="J64" s="403">
        <v>1182.2619999999999</v>
      </c>
      <c r="K64" s="403">
        <v>194.86500000000001</v>
      </c>
      <c r="L64" s="403">
        <v>486.32</v>
      </c>
      <c r="M64" s="403">
        <v>1863.4480000000001</v>
      </c>
    </row>
    <row r="65" spans="1:13" x14ac:dyDescent="0.2">
      <c r="A65" s="403" t="s">
        <v>1173</v>
      </c>
      <c r="B65" s="403">
        <v>58.884999999999998</v>
      </c>
      <c r="C65" s="403">
        <v>5147.3360000000002</v>
      </c>
      <c r="D65" s="403">
        <v>2703.28</v>
      </c>
      <c r="E65" s="403">
        <v>7909.5010000000002</v>
      </c>
      <c r="F65" s="403" t="s">
        <v>1122</v>
      </c>
      <c r="G65" s="403" t="s">
        <v>1122</v>
      </c>
      <c r="H65" s="403">
        <v>481.63400000000001</v>
      </c>
      <c r="I65" s="403">
        <v>481.63400000000001</v>
      </c>
      <c r="J65" s="403">
        <v>8391.1350000000002</v>
      </c>
      <c r="K65" s="403">
        <v>2069.2150000000001</v>
      </c>
      <c r="L65" s="403">
        <v>4949.91</v>
      </c>
      <c r="M65" s="403">
        <v>15410.259</v>
      </c>
    </row>
    <row r="66" spans="1:13" x14ac:dyDescent="0.2">
      <c r="A66" s="403" t="s">
        <v>1174</v>
      </c>
      <c r="B66" s="403">
        <v>7.8929999999999998</v>
      </c>
      <c r="C66" s="403">
        <v>954.59199999999998</v>
      </c>
      <c r="D66" s="403">
        <v>438.59500000000003</v>
      </c>
      <c r="E66" s="403">
        <v>1401.0809999999999</v>
      </c>
      <c r="F66" s="403" t="s">
        <v>1122</v>
      </c>
      <c r="G66" s="403" t="s">
        <v>1122</v>
      </c>
      <c r="H66" s="403">
        <v>46.014000000000003</v>
      </c>
      <c r="I66" s="403">
        <v>46.014000000000003</v>
      </c>
      <c r="J66" s="403">
        <v>1447.095</v>
      </c>
      <c r="K66" s="403">
        <v>224.36500000000001</v>
      </c>
      <c r="L66" s="403">
        <v>568.221</v>
      </c>
      <c r="M66" s="403">
        <v>2239.681</v>
      </c>
    </row>
    <row r="67" spans="1:13" x14ac:dyDescent="0.2">
      <c r="A67" s="403" t="s">
        <v>1175</v>
      </c>
      <c r="B67" s="403">
        <v>5.3010000000000002</v>
      </c>
      <c r="C67" s="403">
        <v>839.08399999999995</v>
      </c>
      <c r="D67" s="403">
        <v>343.34399999999999</v>
      </c>
      <c r="E67" s="403">
        <v>1187.729</v>
      </c>
      <c r="F67" s="403" t="s">
        <v>1122</v>
      </c>
      <c r="G67" s="403" t="s">
        <v>1122</v>
      </c>
      <c r="H67" s="403">
        <v>41.561</v>
      </c>
      <c r="I67" s="403">
        <v>41.561</v>
      </c>
      <c r="J67" s="403">
        <v>1229.2909999999999</v>
      </c>
      <c r="K67" s="403">
        <v>210.99299999999999</v>
      </c>
      <c r="L67" s="403">
        <v>429.24299999999999</v>
      </c>
      <c r="M67" s="403">
        <v>1869.527</v>
      </c>
    </row>
    <row r="68" spans="1:13" x14ac:dyDescent="0.2">
      <c r="A68" s="403" t="s">
        <v>1176</v>
      </c>
      <c r="B68" s="403">
        <v>4.665</v>
      </c>
      <c r="C68" s="403">
        <v>571.43399999999997</v>
      </c>
      <c r="D68" s="403">
        <v>234.95400000000001</v>
      </c>
      <c r="E68" s="403">
        <v>811.05399999999997</v>
      </c>
      <c r="F68" s="403" t="s">
        <v>1122</v>
      </c>
      <c r="G68" s="403" t="s">
        <v>1122</v>
      </c>
      <c r="H68" s="403">
        <v>46.014000000000003</v>
      </c>
      <c r="I68" s="403">
        <v>46.014000000000003</v>
      </c>
      <c r="J68" s="403">
        <v>857.06799999999998</v>
      </c>
      <c r="K68" s="403">
        <v>174.602</v>
      </c>
      <c r="L68" s="403">
        <v>409.33199999999999</v>
      </c>
      <c r="M68" s="403">
        <v>1441.002</v>
      </c>
    </row>
    <row r="69" spans="1:13" x14ac:dyDescent="0.2">
      <c r="A69" s="403" t="s">
        <v>1177</v>
      </c>
      <c r="B69" s="403">
        <v>4.819</v>
      </c>
      <c r="C69" s="403">
        <v>408.88200000000001</v>
      </c>
      <c r="D69" s="403">
        <v>173.50299999999999</v>
      </c>
      <c r="E69" s="403">
        <v>587.20399999999995</v>
      </c>
      <c r="F69" s="403" t="s">
        <v>1122</v>
      </c>
      <c r="G69" s="403" t="s">
        <v>1122</v>
      </c>
      <c r="H69" s="403">
        <v>44.53</v>
      </c>
      <c r="I69" s="403">
        <v>44.53</v>
      </c>
      <c r="J69" s="403">
        <v>631.73500000000001</v>
      </c>
      <c r="K69" s="403">
        <v>152.40600000000001</v>
      </c>
      <c r="L69" s="403">
        <v>347.93700000000001</v>
      </c>
      <c r="M69" s="403">
        <v>1132.077</v>
      </c>
    </row>
    <row r="70" spans="1:13" x14ac:dyDescent="0.2">
      <c r="A70" s="403" t="s">
        <v>1178</v>
      </c>
      <c r="B70" s="403">
        <v>3.754</v>
      </c>
      <c r="C70" s="403">
        <v>256.53899999999999</v>
      </c>
      <c r="D70" s="403">
        <v>167.37799999999999</v>
      </c>
      <c r="E70" s="403">
        <v>427.67200000000003</v>
      </c>
      <c r="F70" s="403" t="s">
        <v>1122</v>
      </c>
      <c r="G70" s="403" t="s">
        <v>1122</v>
      </c>
      <c r="H70" s="403">
        <v>46.014000000000003</v>
      </c>
      <c r="I70" s="403">
        <v>46.014000000000003</v>
      </c>
      <c r="J70" s="403">
        <v>473.68599999999998</v>
      </c>
      <c r="K70" s="403">
        <v>142.70699999999999</v>
      </c>
      <c r="L70" s="403">
        <v>362.72199999999998</v>
      </c>
      <c r="M70" s="403">
        <v>979.11500000000001</v>
      </c>
    </row>
    <row r="71" spans="1:13" x14ac:dyDescent="0.2">
      <c r="A71" s="403" t="s">
        <v>1179</v>
      </c>
      <c r="B71" s="403">
        <v>3.8889999999999998</v>
      </c>
      <c r="C71" s="403">
        <v>185.67400000000001</v>
      </c>
      <c r="D71" s="403">
        <v>150.20400000000001</v>
      </c>
      <c r="E71" s="403">
        <v>339.767</v>
      </c>
      <c r="F71" s="403" t="s">
        <v>1122</v>
      </c>
      <c r="G71" s="403" t="s">
        <v>1122</v>
      </c>
      <c r="H71" s="403">
        <v>44.53</v>
      </c>
      <c r="I71" s="403">
        <v>44.53</v>
      </c>
      <c r="J71" s="403">
        <v>384.29700000000003</v>
      </c>
      <c r="K71" s="403">
        <v>166.262</v>
      </c>
      <c r="L71" s="403">
        <v>420.73399999999998</v>
      </c>
      <c r="M71" s="403">
        <v>971.29399999999998</v>
      </c>
    </row>
    <row r="72" spans="1:13" x14ac:dyDescent="0.2">
      <c r="A72" s="403" t="s">
        <v>1180</v>
      </c>
      <c r="B72" s="403">
        <v>2.9260000000000002</v>
      </c>
      <c r="C72" s="403">
        <v>148.839</v>
      </c>
      <c r="D72" s="403">
        <v>139.5</v>
      </c>
      <c r="E72" s="403">
        <v>291.26499999999999</v>
      </c>
      <c r="F72" s="403" t="s">
        <v>1122</v>
      </c>
      <c r="G72" s="403" t="s">
        <v>1122</v>
      </c>
      <c r="H72" s="403">
        <v>46.014000000000003</v>
      </c>
      <c r="I72" s="403">
        <v>46.014000000000003</v>
      </c>
      <c r="J72" s="403">
        <v>337.28</v>
      </c>
      <c r="K72" s="403">
        <v>209.42</v>
      </c>
      <c r="L72" s="403">
        <v>538.15</v>
      </c>
      <c r="M72" s="403">
        <v>1084.8499999999999</v>
      </c>
    </row>
    <row r="73" spans="1:13" x14ac:dyDescent="0.2">
      <c r="A73" s="403" t="s">
        <v>1181</v>
      </c>
      <c r="B73" s="403">
        <v>3.6320000000000001</v>
      </c>
      <c r="C73" s="403">
        <v>133.82499999999999</v>
      </c>
      <c r="D73" s="403">
        <v>147.666</v>
      </c>
      <c r="E73" s="403">
        <v>285.12400000000002</v>
      </c>
      <c r="F73" s="403" t="s">
        <v>1122</v>
      </c>
      <c r="G73" s="403" t="s">
        <v>1122</v>
      </c>
      <c r="H73" s="403">
        <v>46.014000000000003</v>
      </c>
      <c r="I73" s="403">
        <v>46.014000000000003</v>
      </c>
      <c r="J73" s="403">
        <v>331.13799999999998</v>
      </c>
      <c r="K73" s="403">
        <v>213.905</v>
      </c>
      <c r="L73" s="403">
        <v>520.55399999999997</v>
      </c>
      <c r="M73" s="403">
        <v>1065.597</v>
      </c>
    </row>
    <row r="74" spans="1:13" x14ac:dyDescent="0.2">
      <c r="A74" s="403" t="s">
        <v>1182</v>
      </c>
      <c r="B74" s="403">
        <v>3.427</v>
      </c>
      <c r="C74" s="403">
        <v>143.334</v>
      </c>
      <c r="D74" s="403">
        <v>155.58500000000001</v>
      </c>
      <c r="E74" s="403">
        <v>302.34500000000003</v>
      </c>
      <c r="F74" s="403" t="s">
        <v>1122</v>
      </c>
      <c r="G74" s="403" t="s">
        <v>1122</v>
      </c>
      <c r="H74" s="403">
        <v>44.53</v>
      </c>
      <c r="I74" s="403">
        <v>44.53</v>
      </c>
      <c r="J74" s="403">
        <v>346.875</v>
      </c>
      <c r="K74" s="403">
        <v>196.63300000000001</v>
      </c>
      <c r="L74" s="403">
        <v>430.94400000000002</v>
      </c>
      <c r="M74" s="403">
        <v>974.452</v>
      </c>
    </row>
    <row r="75" spans="1:13" x14ac:dyDescent="0.2">
      <c r="A75" s="403" t="s">
        <v>1183</v>
      </c>
      <c r="B75" s="403">
        <v>4.4020000000000001</v>
      </c>
      <c r="C75" s="403">
        <v>227.91300000000001</v>
      </c>
      <c r="D75" s="403">
        <v>197.774</v>
      </c>
      <c r="E75" s="403">
        <v>430.089</v>
      </c>
      <c r="F75" s="403" t="s">
        <v>1122</v>
      </c>
      <c r="G75" s="403" t="s">
        <v>1122</v>
      </c>
      <c r="H75" s="403">
        <v>46.014000000000003</v>
      </c>
      <c r="I75" s="403">
        <v>46.014000000000003</v>
      </c>
      <c r="J75" s="403">
        <v>476.10399999999998</v>
      </c>
      <c r="K75" s="403">
        <v>167.261</v>
      </c>
      <c r="L75" s="403">
        <v>374.78800000000001</v>
      </c>
      <c r="M75" s="403">
        <v>1018.153</v>
      </c>
    </row>
    <row r="76" spans="1:13" x14ac:dyDescent="0.2">
      <c r="A76" s="403" t="s">
        <v>1184</v>
      </c>
      <c r="B76" s="403">
        <v>5.8849999999999998</v>
      </c>
      <c r="C76" s="403">
        <v>378.95400000000001</v>
      </c>
      <c r="D76" s="403">
        <v>213.74700000000001</v>
      </c>
      <c r="E76" s="403">
        <v>598.58500000000004</v>
      </c>
      <c r="F76" s="403" t="s">
        <v>1122</v>
      </c>
      <c r="G76" s="403" t="s">
        <v>1122</v>
      </c>
      <c r="H76" s="403">
        <v>44.53</v>
      </c>
      <c r="I76" s="403">
        <v>44.53</v>
      </c>
      <c r="J76" s="403">
        <v>643.11500000000001</v>
      </c>
      <c r="K76" s="403">
        <v>154.364</v>
      </c>
      <c r="L76" s="403">
        <v>376.15300000000002</v>
      </c>
      <c r="M76" s="403">
        <v>1173.6320000000001</v>
      </c>
    </row>
    <row r="77" spans="1:13" x14ac:dyDescent="0.2">
      <c r="A77" s="403" t="s">
        <v>1185</v>
      </c>
      <c r="B77" s="403">
        <v>6.867</v>
      </c>
      <c r="C77" s="403">
        <v>664.02099999999996</v>
      </c>
      <c r="D77" s="403">
        <v>319.03100000000001</v>
      </c>
      <c r="E77" s="403">
        <v>989.91899999999998</v>
      </c>
      <c r="F77" s="403" t="s">
        <v>1122</v>
      </c>
      <c r="G77" s="403" t="s">
        <v>1122</v>
      </c>
      <c r="H77" s="403">
        <v>46.014000000000003</v>
      </c>
      <c r="I77" s="403">
        <v>46.014000000000003</v>
      </c>
      <c r="J77" s="403">
        <v>1035.933</v>
      </c>
      <c r="K77" s="403">
        <v>188.63800000000001</v>
      </c>
      <c r="L77" s="403">
        <v>483.58300000000003</v>
      </c>
      <c r="M77" s="403">
        <v>1708.154</v>
      </c>
    </row>
    <row r="78" spans="1:13" x14ac:dyDescent="0.2">
      <c r="A78" s="403" t="s">
        <v>1186</v>
      </c>
      <c r="B78" s="403">
        <v>57.460999999999999</v>
      </c>
      <c r="C78" s="403">
        <v>4913.0929999999998</v>
      </c>
      <c r="D78" s="403">
        <v>2681.2820000000002</v>
      </c>
      <c r="E78" s="403">
        <v>7651.8360000000002</v>
      </c>
      <c r="F78" s="403" t="s">
        <v>1122</v>
      </c>
      <c r="G78" s="403" t="s">
        <v>1122</v>
      </c>
      <c r="H78" s="403">
        <v>541.78300000000002</v>
      </c>
      <c r="I78" s="403">
        <v>541.78300000000002</v>
      </c>
      <c r="J78" s="403">
        <v>8193.6190000000006</v>
      </c>
      <c r="K78" s="403">
        <v>2201.5549999999998</v>
      </c>
      <c r="L78" s="403">
        <v>5266.5389999999998</v>
      </c>
      <c r="M78" s="403">
        <v>15661.713</v>
      </c>
    </row>
    <row r="79" spans="1:13" x14ac:dyDescent="0.2">
      <c r="A79" s="403" t="s">
        <v>1187</v>
      </c>
      <c r="B79" s="403">
        <v>5.2910000000000004</v>
      </c>
      <c r="C79" s="403">
        <v>829.47400000000005</v>
      </c>
      <c r="D79" s="403">
        <v>317.47399999999999</v>
      </c>
      <c r="E79" s="403">
        <v>1152.239</v>
      </c>
      <c r="F79" s="403" t="s">
        <v>1122</v>
      </c>
      <c r="G79" s="403" t="s">
        <v>1122</v>
      </c>
      <c r="H79" s="403">
        <v>52.814999999999998</v>
      </c>
      <c r="I79" s="403">
        <v>52.814999999999998</v>
      </c>
      <c r="J79" s="403">
        <v>1205.0530000000001</v>
      </c>
      <c r="K79" s="403">
        <v>224.87100000000001</v>
      </c>
      <c r="L79" s="403">
        <v>570.12900000000002</v>
      </c>
      <c r="M79" s="403">
        <v>2000.0530000000001</v>
      </c>
    </row>
    <row r="80" spans="1:13" x14ac:dyDescent="0.2">
      <c r="A80" s="403" t="s">
        <v>1188</v>
      </c>
      <c r="B80" s="403">
        <v>5.431</v>
      </c>
      <c r="C80" s="403">
        <v>851.17200000000003</v>
      </c>
      <c r="D80" s="403">
        <v>305.98899999999998</v>
      </c>
      <c r="E80" s="403">
        <v>1162.5920000000001</v>
      </c>
      <c r="F80" s="403" t="s">
        <v>1122</v>
      </c>
      <c r="G80" s="403" t="s">
        <v>1122</v>
      </c>
      <c r="H80" s="403">
        <v>47.703000000000003</v>
      </c>
      <c r="I80" s="403">
        <v>47.703000000000003</v>
      </c>
      <c r="J80" s="403">
        <v>1210.296</v>
      </c>
      <c r="K80" s="403">
        <v>220.34399999999999</v>
      </c>
      <c r="L80" s="403">
        <v>493.91199999999998</v>
      </c>
      <c r="M80" s="403">
        <v>1924.5509999999999</v>
      </c>
    </row>
    <row r="81" spans="1:13" x14ac:dyDescent="0.2">
      <c r="A81" s="403" t="s">
        <v>1189</v>
      </c>
      <c r="B81" s="403">
        <v>4.2270000000000003</v>
      </c>
      <c r="C81" s="403">
        <v>691.71799999999996</v>
      </c>
      <c r="D81" s="403">
        <v>272.57799999999997</v>
      </c>
      <c r="E81" s="403">
        <v>968.52300000000002</v>
      </c>
      <c r="F81" s="403" t="s">
        <v>1122</v>
      </c>
      <c r="G81" s="403" t="s">
        <v>1122</v>
      </c>
      <c r="H81" s="403">
        <v>52.814999999999998</v>
      </c>
      <c r="I81" s="403">
        <v>52.814999999999998</v>
      </c>
      <c r="J81" s="403">
        <v>1021.338</v>
      </c>
      <c r="K81" s="403">
        <v>200.56100000000001</v>
      </c>
      <c r="L81" s="403">
        <v>474.18900000000002</v>
      </c>
      <c r="M81" s="403">
        <v>1696.087</v>
      </c>
    </row>
    <row r="82" spans="1:13" x14ac:dyDescent="0.2">
      <c r="A82" s="403" t="s">
        <v>1190</v>
      </c>
      <c r="B82" s="403">
        <v>3.5760000000000001</v>
      </c>
      <c r="C82" s="403">
        <v>452.83300000000003</v>
      </c>
      <c r="D82" s="403">
        <v>163.32300000000001</v>
      </c>
      <c r="E82" s="403">
        <v>619.73199999999997</v>
      </c>
      <c r="F82" s="403" t="s">
        <v>1122</v>
      </c>
      <c r="G82" s="403" t="s">
        <v>1122</v>
      </c>
      <c r="H82" s="403">
        <v>51.110999999999997</v>
      </c>
      <c r="I82" s="403">
        <v>51.110999999999997</v>
      </c>
      <c r="J82" s="403">
        <v>670.84299999999996</v>
      </c>
      <c r="K82" s="403">
        <v>161.715</v>
      </c>
      <c r="L82" s="403">
        <v>374.113</v>
      </c>
      <c r="M82" s="403">
        <v>1206.671</v>
      </c>
    </row>
    <row r="83" spans="1:13" x14ac:dyDescent="0.2">
      <c r="A83" s="403" t="s">
        <v>1191</v>
      </c>
      <c r="B83" s="403">
        <v>3.2240000000000002</v>
      </c>
      <c r="C83" s="403">
        <v>312.52600000000001</v>
      </c>
      <c r="D83" s="403">
        <v>173.11600000000001</v>
      </c>
      <c r="E83" s="403">
        <v>488.86599999999999</v>
      </c>
      <c r="F83" s="403" t="s">
        <v>1122</v>
      </c>
      <c r="G83" s="403" t="s">
        <v>1122</v>
      </c>
      <c r="H83" s="403">
        <v>52.814999999999998</v>
      </c>
      <c r="I83" s="403">
        <v>52.814999999999998</v>
      </c>
      <c r="J83" s="403">
        <v>541.68100000000004</v>
      </c>
      <c r="K83" s="403">
        <v>150.16900000000001</v>
      </c>
      <c r="L83" s="403">
        <v>389.35899999999998</v>
      </c>
      <c r="M83" s="403">
        <v>1081.2090000000001</v>
      </c>
    </row>
    <row r="84" spans="1:13" x14ac:dyDescent="0.2">
      <c r="A84" s="403" t="s">
        <v>1192</v>
      </c>
      <c r="B84" s="403">
        <v>3.121</v>
      </c>
      <c r="C84" s="403">
        <v>187.33799999999999</v>
      </c>
      <c r="D84" s="403">
        <v>150.351</v>
      </c>
      <c r="E84" s="403">
        <v>340.81</v>
      </c>
      <c r="F84" s="403" t="s">
        <v>1122</v>
      </c>
      <c r="G84" s="403" t="s">
        <v>1122</v>
      </c>
      <c r="H84" s="403">
        <v>51.110999999999997</v>
      </c>
      <c r="I84" s="403">
        <v>51.110999999999997</v>
      </c>
      <c r="J84" s="403">
        <v>391.92099999999999</v>
      </c>
      <c r="K84" s="403">
        <v>173.43899999999999</v>
      </c>
      <c r="L84" s="403">
        <v>441.21300000000002</v>
      </c>
      <c r="M84" s="403">
        <v>1006.572</v>
      </c>
    </row>
    <row r="85" spans="1:13" x14ac:dyDescent="0.2">
      <c r="A85" s="403" t="s">
        <v>1193</v>
      </c>
      <c r="B85" s="403">
        <v>2.8260000000000001</v>
      </c>
      <c r="C85" s="403">
        <v>149.34100000000001</v>
      </c>
      <c r="D85" s="403">
        <v>138.50700000000001</v>
      </c>
      <c r="E85" s="403">
        <v>290.67500000000001</v>
      </c>
      <c r="F85" s="403" t="s">
        <v>1122</v>
      </c>
      <c r="G85" s="403" t="s">
        <v>1122</v>
      </c>
      <c r="H85" s="403">
        <v>52.814999999999998</v>
      </c>
      <c r="I85" s="403">
        <v>52.814999999999998</v>
      </c>
      <c r="J85" s="403">
        <v>343.48899999999998</v>
      </c>
      <c r="K85" s="403">
        <v>210.68100000000001</v>
      </c>
      <c r="L85" s="403">
        <v>537.06299999999999</v>
      </c>
      <c r="M85" s="403">
        <v>1091.2329999999999</v>
      </c>
    </row>
    <row r="86" spans="1:13" x14ac:dyDescent="0.2">
      <c r="A86" s="403" t="s">
        <v>1194</v>
      </c>
      <c r="B86" s="403">
        <v>2.883</v>
      </c>
      <c r="C86" s="403">
        <v>132.35400000000001</v>
      </c>
      <c r="D86" s="403">
        <v>166.88800000000001</v>
      </c>
      <c r="E86" s="403">
        <v>302.125</v>
      </c>
      <c r="F86" s="403" t="s">
        <v>1122</v>
      </c>
      <c r="G86" s="403" t="s">
        <v>1122</v>
      </c>
      <c r="H86" s="403">
        <v>52.814999999999998</v>
      </c>
      <c r="I86" s="403">
        <v>52.814999999999998</v>
      </c>
      <c r="J86" s="403">
        <v>354.94</v>
      </c>
      <c r="K86" s="403">
        <v>217.83199999999999</v>
      </c>
      <c r="L86" s="403">
        <v>545.59</v>
      </c>
      <c r="M86" s="403">
        <v>1118.3620000000001</v>
      </c>
    </row>
    <row r="87" spans="1:13" x14ac:dyDescent="0.2">
      <c r="A87" s="403" t="s">
        <v>1195</v>
      </c>
      <c r="B87" s="403">
        <v>3.2970000000000002</v>
      </c>
      <c r="C87" s="403">
        <v>137.65700000000001</v>
      </c>
      <c r="D87" s="403">
        <v>174.21199999999999</v>
      </c>
      <c r="E87" s="403">
        <v>315.16500000000002</v>
      </c>
      <c r="F87" s="403" t="s">
        <v>1122</v>
      </c>
      <c r="G87" s="403" t="s">
        <v>1122</v>
      </c>
      <c r="H87" s="403">
        <v>51.110999999999997</v>
      </c>
      <c r="I87" s="403">
        <v>51.110999999999997</v>
      </c>
      <c r="J87" s="403">
        <v>366.27600000000001</v>
      </c>
      <c r="K87" s="403">
        <v>211.489</v>
      </c>
      <c r="L87" s="403">
        <v>459.286</v>
      </c>
      <c r="M87" s="403">
        <v>1037.0519999999999</v>
      </c>
    </row>
    <row r="88" spans="1:13" x14ac:dyDescent="0.2">
      <c r="A88" s="403" t="s">
        <v>1196</v>
      </c>
      <c r="B88" s="403">
        <v>4.7590000000000003</v>
      </c>
      <c r="C88" s="403">
        <v>212.86699999999999</v>
      </c>
      <c r="D88" s="403">
        <v>210.048</v>
      </c>
      <c r="E88" s="403">
        <v>427.67500000000001</v>
      </c>
      <c r="F88" s="403" t="s">
        <v>1122</v>
      </c>
      <c r="G88" s="403" t="s">
        <v>1122</v>
      </c>
      <c r="H88" s="403">
        <v>52.814999999999998</v>
      </c>
      <c r="I88" s="403">
        <v>52.814999999999998</v>
      </c>
      <c r="J88" s="403">
        <v>480.48899999999998</v>
      </c>
      <c r="K88" s="403">
        <v>174.38</v>
      </c>
      <c r="L88" s="403">
        <v>395.33300000000003</v>
      </c>
      <c r="M88" s="403">
        <v>1050.203</v>
      </c>
    </row>
    <row r="89" spans="1:13" x14ac:dyDescent="0.2">
      <c r="A89" s="403" t="s">
        <v>1197</v>
      </c>
      <c r="B89" s="403">
        <v>5.0590000000000002</v>
      </c>
      <c r="C89" s="403">
        <v>382.43400000000003</v>
      </c>
      <c r="D89" s="403">
        <v>231.928</v>
      </c>
      <c r="E89" s="403">
        <v>619.42100000000005</v>
      </c>
      <c r="F89" s="403" t="s">
        <v>1122</v>
      </c>
      <c r="G89" s="403" t="s">
        <v>1122</v>
      </c>
      <c r="H89" s="403">
        <v>51.110999999999997</v>
      </c>
      <c r="I89" s="403">
        <v>51.110999999999997</v>
      </c>
      <c r="J89" s="403">
        <v>670.53200000000004</v>
      </c>
      <c r="K89" s="403">
        <v>161.11500000000001</v>
      </c>
      <c r="L89" s="403">
        <v>391.52699999999999</v>
      </c>
      <c r="M89" s="403">
        <v>1223.173</v>
      </c>
    </row>
    <row r="90" spans="1:13" x14ac:dyDescent="0.2">
      <c r="A90" s="403" t="s">
        <v>1198</v>
      </c>
      <c r="B90" s="403">
        <v>5.4509999999999996</v>
      </c>
      <c r="C90" s="403">
        <v>641.74199999999996</v>
      </c>
      <c r="D90" s="403">
        <v>303.08</v>
      </c>
      <c r="E90" s="403">
        <v>950.274</v>
      </c>
      <c r="F90" s="403" t="s">
        <v>1122</v>
      </c>
      <c r="G90" s="403" t="s">
        <v>1122</v>
      </c>
      <c r="H90" s="403">
        <v>52.814999999999998</v>
      </c>
      <c r="I90" s="403">
        <v>52.814999999999998</v>
      </c>
      <c r="J90" s="403">
        <v>1003.088</v>
      </c>
      <c r="K90" s="403">
        <v>194.68199999999999</v>
      </c>
      <c r="L90" s="403">
        <v>494.93099999999998</v>
      </c>
      <c r="M90" s="403">
        <v>1692.701</v>
      </c>
    </row>
    <row r="91" spans="1:13" x14ac:dyDescent="0.2">
      <c r="A91" s="403" t="s">
        <v>1199</v>
      </c>
      <c r="B91" s="403">
        <v>49.145000000000003</v>
      </c>
      <c r="C91" s="403">
        <v>4981.4539999999997</v>
      </c>
      <c r="D91" s="403">
        <v>2607.4949999999999</v>
      </c>
      <c r="E91" s="403">
        <v>7638.0940000000001</v>
      </c>
      <c r="F91" s="403" t="s">
        <v>1122</v>
      </c>
      <c r="G91" s="403" t="s">
        <v>1122</v>
      </c>
      <c r="H91" s="403">
        <v>621.84900000000005</v>
      </c>
      <c r="I91" s="403">
        <v>621.84900000000005</v>
      </c>
      <c r="J91" s="403">
        <v>8259.9429999999993</v>
      </c>
      <c r="K91" s="403">
        <v>2301.2779999999998</v>
      </c>
      <c r="L91" s="403">
        <v>5571.0659999999998</v>
      </c>
      <c r="M91" s="403">
        <v>16132.287</v>
      </c>
    </row>
    <row r="92" spans="1:13" x14ac:dyDescent="0.2">
      <c r="A92" s="403" t="s">
        <v>1200</v>
      </c>
      <c r="B92" s="403">
        <v>5.7430000000000003</v>
      </c>
      <c r="C92" s="403">
        <v>882.91200000000003</v>
      </c>
      <c r="D92" s="403">
        <v>293.04500000000002</v>
      </c>
      <c r="E92" s="403">
        <v>1181.701</v>
      </c>
      <c r="F92" s="403" t="s">
        <v>1122</v>
      </c>
      <c r="G92" s="403" t="s">
        <v>1122</v>
      </c>
      <c r="H92" s="403">
        <v>61.837000000000003</v>
      </c>
      <c r="I92" s="403">
        <v>61.837000000000003</v>
      </c>
      <c r="J92" s="403">
        <v>1243.537</v>
      </c>
      <c r="K92" s="403">
        <v>238.63200000000001</v>
      </c>
      <c r="L92" s="403">
        <v>605.54300000000001</v>
      </c>
      <c r="M92" s="403">
        <v>2087.712</v>
      </c>
    </row>
    <row r="93" spans="1:13" x14ac:dyDescent="0.2">
      <c r="A93" s="403" t="s">
        <v>1201</v>
      </c>
      <c r="B93" s="403">
        <v>3.4790000000000001</v>
      </c>
      <c r="C93" s="403">
        <v>908.20399999999995</v>
      </c>
      <c r="D93" s="403">
        <v>274.72300000000001</v>
      </c>
      <c r="E93" s="403">
        <v>1186.4059999999999</v>
      </c>
      <c r="F93" s="403" t="s">
        <v>1122</v>
      </c>
      <c r="G93" s="403" t="s">
        <v>1122</v>
      </c>
      <c r="H93" s="403">
        <v>55.851999999999997</v>
      </c>
      <c r="I93" s="403">
        <v>55.851999999999997</v>
      </c>
      <c r="J93" s="403">
        <v>1242.258</v>
      </c>
      <c r="K93" s="403">
        <v>231.477</v>
      </c>
      <c r="L93" s="403">
        <v>514.07600000000002</v>
      </c>
      <c r="M93" s="403">
        <v>1987.8109999999999</v>
      </c>
    </row>
    <row r="94" spans="1:13" x14ac:dyDescent="0.2">
      <c r="A94" s="403" t="s">
        <v>1202</v>
      </c>
      <c r="B94" s="403">
        <v>2.74</v>
      </c>
      <c r="C94" s="403">
        <v>671.59500000000003</v>
      </c>
      <c r="D94" s="403">
        <v>206.803</v>
      </c>
      <c r="E94" s="403">
        <v>881.13900000000001</v>
      </c>
      <c r="F94" s="403" t="s">
        <v>1122</v>
      </c>
      <c r="G94" s="403" t="s">
        <v>1122</v>
      </c>
      <c r="H94" s="403">
        <v>61.837000000000003</v>
      </c>
      <c r="I94" s="403">
        <v>61.837000000000003</v>
      </c>
      <c r="J94" s="403">
        <v>942.97500000000002</v>
      </c>
      <c r="K94" s="403">
        <v>202.37899999999999</v>
      </c>
      <c r="L94" s="403">
        <v>463.584</v>
      </c>
      <c r="M94" s="403">
        <v>1608.9380000000001</v>
      </c>
    </row>
    <row r="95" spans="1:13" x14ac:dyDescent="0.2">
      <c r="A95" s="403" t="s">
        <v>1203</v>
      </c>
      <c r="B95" s="403">
        <v>2.46</v>
      </c>
      <c r="C95" s="403">
        <v>471.83499999999998</v>
      </c>
      <c r="D95" s="403">
        <v>148.54900000000001</v>
      </c>
      <c r="E95" s="403">
        <v>622.84400000000005</v>
      </c>
      <c r="F95" s="403" t="s">
        <v>1122</v>
      </c>
      <c r="G95" s="403" t="s">
        <v>1122</v>
      </c>
      <c r="H95" s="403">
        <v>59.841999999999999</v>
      </c>
      <c r="I95" s="403">
        <v>59.841999999999999</v>
      </c>
      <c r="J95" s="403">
        <v>682.68600000000004</v>
      </c>
      <c r="K95" s="403">
        <v>170.87</v>
      </c>
      <c r="L95" s="403">
        <v>386.488</v>
      </c>
      <c r="M95" s="403">
        <v>1240.0429999999999</v>
      </c>
    </row>
    <row r="96" spans="1:13" x14ac:dyDescent="0.2">
      <c r="A96" s="403" t="s">
        <v>1204</v>
      </c>
      <c r="B96" s="403">
        <v>2.2240000000000002</v>
      </c>
      <c r="C96" s="403">
        <v>292.72399999999999</v>
      </c>
      <c r="D96" s="403">
        <v>134.95699999999999</v>
      </c>
      <c r="E96" s="403">
        <v>429.90499999999997</v>
      </c>
      <c r="F96" s="403" t="s">
        <v>1122</v>
      </c>
      <c r="G96" s="403" t="s">
        <v>1122</v>
      </c>
      <c r="H96" s="403">
        <v>61.837000000000003</v>
      </c>
      <c r="I96" s="403">
        <v>61.837000000000003</v>
      </c>
      <c r="J96" s="403">
        <v>491.74200000000002</v>
      </c>
      <c r="K96" s="403">
        <v>156.03100000000001</v>
      </c>
      <c r="L96" s="403">
        <v>383.202</v>
      </c>
      <c r="M96" s="403">
        <v>1030.9739999999999</v>
      </c>
    </row>
    <row r="97" spans="1:13" x14ac:dyDescent="0.2">
      <c r="A97" s="403" t="s">
        <v>1205</v>
      </c>
      <c r="B97" s="403">
        <v>2.282</v>
      </c>
      <c r="C97" s="403">
        <v>192.548</v>
      </c>
      <c r="D97" s="403">
        <v>115.541</v>
      </c>
      <c r="E97" s="403">
        <v>310.37</v>
      </c>
      <c r="F97" s="403" t="s">
        <v>1122</v>
      </c>
      <c r="G97" s="403" t="s">
        <v>1122</v>
      </c>
      <c r="H97" s="403">
        <v>59.841999999999999</v>
      </c>
      <c r="I97" s="403">
        <v>59.841999999999999</v>
      </c>
      <c r="J97" s="403">
        <v>370.21199999999999</v>
      </c>
      <c r="K97" s="403">
        <v>169.08500000000001</v>
      </c>
      <c r="L97" s="403">
        <v>417.55700000000002</v>
      </c>
      <c r="M97" s="403">
        <v>956.85400000000004</v>
      </c>
    </row>
    <row r="98" spans="1:13" x14ac:dyDescent="0.2">
      <c r="A98" s="403" t="s">
        <v>1206</v>
      </c>
      <c r="B98" s="403">
        <v>1.98</v>
      </c>
      <c r="C98" s="403">
        <v>150.26400000000001</v>
      </c>
      <c r="D98" s="403">
        <v>114.166</v>
      </c>
      <c r="E98" s="403">
        <v>266.40899999999999</v>
      </c>
      <c r="F98" s="403" t="s">
        <v>1122</v>
      </c>
      <c r="G98" s="403" t="s">
        <v>1122</v>
      </c>
      <c r="H98" s="403">
        <v>61.837000000000003</v>
      </c>
      <c r="I98" s="403">
        <v>61.837000000000003</v>
      </c>
      <c r="J98" s="403">
        <v>328.24599999999998</v>
      </c>
      <c r="K98" s="403">
        <v>199.964</v>
      </c>
      <c r="L98" s="403">
        <v>510.60899999999998</v>
      </c>
      <c r="M98" s="403">
        <v>1038.818</v>
      </c>
    </row>
    <row r="99" spans="1:13" x14ac:dyDescent="0.2">
      <c r="A99" s="403" t="s">
        <v>1207</v>
      </c>
      <c r="B99" s="403">
        <v>1.873</v>
      </c>
      <c r="C99" s="403">
        <v>135.642</v>
      </c>
      <c r="D99" s="403">
        <v>126.996</v>
      </c>
      <c r="E99" s="403">
        <v>264.51100000000002</v>
      </c>
      <c r="F99" s="403" t="s">
        <v>1122</v>
      </c>
      <c r="G99" s="403" t="s">
        <v>1122</v>
      </c>
      <c r="H99" s="403">
        <v>61.837000000000003</v>
      </c>
      <c r="I99" s="403">
        <v>61.837000000000003</v>
      </c>
      <c r="J99" s="403">
        <v>326.34699999999998</v>
      </c>
      <c r="K99" s="403">
        <v>221.125</v>
      </c>
      <c r="L99" s="403">
        <v>540.40499999999997</v>
      </c>
      <c r="M99" s="403">
        <v>1087.877</v>
      </c>
    </row>
    <row r="100" spans="1:13" x14ac:dyDescent="0.2">
      <c r="A100" s="403" t="s">
        <v>1208</v>
      </c>
      <c r="B100" s="403">
        <v>2.4870000000000001</v>
      </c>
      <c r="C100" s="403">
        <v>140.08799999999999</v>
      </c>
      <c r="D100" s="403">
        <v>127.623</v>
      </c>
      <c r="E100" s="403">
        <v>270.19799999999998</v>
      </c>
      <c r="F100" s="403" t="s">
        <v>1122</v>
      </c>
      <c r="G100" s="403" t="s">
        <v>1122</v>
      </c>
      <c r="H100" s="403">
        <v>59.841999999999999</v>
      </c>
      <c r="I100" s="403">
        <v>59.841999999999999</v>
      </c>
      <c r="J100" s="403">
        <v>330.04</v>
      </c>
      <c r="K100" s="403">
        <v>203.70699999999999</v>
      </c>
      <c r="L100" s="403">
        <v>439.67599999999999</v>
      </c>
      <c r="M100" s="403">
        <v>973.42200000000003</v>
      </c>
    </row>
    <row r="101" spans="1:13" x14ac:dyDescent="0.2">
      <c r="A101" s="403" t="s">
        <v>1209</v>
      </c>
      <c r="B101" s="403">
        <v>3.47</v>
      </c>
      <c r="C101" s="403">
        <v>219.024</v>
      </c>
      <c r="D101" s="403">
        <v>160.089</v>
      </c>
      <c r="E101" s="403">
        <v>382.58199999999999</v>
      </c>
      <c r="F101" s="403" t="s">
        <v>1122</v>
      </c>
      <c r="G101" s="403" t="s">
        <v>1122</v>
      </c>
      <c r="H101" s="403">
        <v>61.837000000000003</v>
      </c>
      <c r="I101" s="403">
        <v>61.837000000000003</v>
      </c>
      <c r="J101" s="403">
        <v>444.41899999999998</v>
      </c>
      <c r="K101" s="403">
        <v>168.911</v>
      </c>
      <c r="L101" s="403">
        <v>402.71499999999997</v>
      </c>
      <c r="M101" s="403">
        <v>1016.045</v>
      </c>
    </row>
    <row r="102" spans="1:13" x14ac:dyDescent="0.2">
      <c r="A102" s="403" t="s">
        <v>1210</v>
      </c>
      <c r="B102" s="403">
        <v>4.1500000000000004</v>
      </c>
      <c r="C102" s="403">
        <v>385.39100000000002</v>
      </c>
      <c r="D102" s="403">
        <v>178.32300000000001</v>
      </c>
      <c r="E102" s="403">
        <v>567.86500000000001</v>
      </c>
      <c r="F102" s="403" t="s">
        <v>1122</v>
      </c>
      <c r="G102" s="403" t="s">
        <v>1122</v>
      </c>
      <c r="H102" s="403">
        <v>59.841999999999999</v>
      </c>
      <c r="I102" s="403">
        <v>59.841999999999999</v>
      </c>
      <c r="J102" s="403">
        <v>627.70699999999999</v>
      </c>
      <c r="K102" s="403">
        <v>169.29300000000001</v>
      </c>
      <c r="L102" s="403">
        <v>408.23399999999998</v>
      </c>
      <c r="M102" s="403">
        <v>1205.2339999999999</v>
      </c>
    </row>
    <row r="103" spans="1:13" x14ac:dyDescent="0.2">
      <c r="A103" s="403" t="s">
        <v>1211</v>
      </c>
      <c r="B103" s="403">
        <v>4.4260000000000002</v>
      </c>
      <c r="C103" s="403">
        <v>604.51400000000001</v>
      </c>
      <c r="D103" s="403">
        <v>217.96299999999999</v>
      </c>
      <c r="E103" s="403">
        <v>826.90300000000002</v>
      </c>
      <c r="F103" s="403" t="s">
        <v>1122</v>
      </c>
      <c r="G103" s="403" t="s">
        <v>1122</v>
      </c>
      <c r="H103" s="403">
        <v>61.837000000000003</v>
      </c>
      <c r="I103" s="403">
        <v>61.837000000000003</v>
      </c>
      <c r="J103" s="403">
        <v>888.74</v>
      </c>
      <c r="K103" s="403">
        <v>198.30500000000001</v>
      </c>
      <c r="L103" s="403">
        <v>489.90699999999998</v>
      </c>
      <c r="M103" s="403">
        <v>1576.952</v>
      </c>
    </row>
    <row r="104" spans="1:13" x14ac:dyDescent="0.2">
      <c r="A104" s="403" t="s">
        <v>1212</v>
      </c>
      <c r="B104" s="403">
        <v>37.313000000000002</v>
      </c>
      <c r="C104" s="403">
        <v>5054.7420000000002</v>
      </c>
      <c r="D104" s="403">
        <v>2098.779</v>
      </c>
      <c r="E104" s="403">
        <v>7190.8339999999998</v>
      </c>
      <c r="F104" s="403" t="s">
        <v>1122</v>
      </c>
      <c r="G104" s="403" t="s">
        <v>1122</v>
      </c>
      <c r="H104" s="403">
        <v>728.07600000000002</v>
      </c>
      <c r="I104" s="403">
        <v>728.07600000000002</v>
      </c>
      <c r="J104" s="403">
        <v>7918.91</v>
      </c>
      <c r="K104" s="403">
        <v>2329.7779999999998</v>
      </c>
      <c r="L104" s="403">
        <v>5564.0360000000001</v>
      </c>
      <c r="M104" s="403">
        <v>15812.724</v>
      </c>
    </row>
    <row r="105" spans="1:13" x14ac:dyDescent="0.2">
      <c r="A105" s="403" t="s">
        <v>1213</v>
      </c>
      <c r="B105" s="403">
        <v>4.09</v>
      </c>
      <c r="C105" s="403">
        <v>733.26700000000005</v>
      </c>
      <c r="D105" s="403">
        <v>242.33099999999999</v>
      </c>
      <c r="E105" s="403">
        <v>979.68899999999996</v>
      </c>
      <c r="F105" s="403" t="s">
        <v>1122</v>
      </c>
      <c r="G105" s="403" t="s">
        <v>1122</v>
      </c>
      <c r="H105" s="403">
        <v>71.995000000000005</v>
      </c>
      <c r="I105" s="403">
        <v>71.995000000000005</v>
      </c>
      <c r="J105" s="403">
        <v>1051.683</v>
      </c>
      <c r="K105" s="403">
        <v>224.649</v>
      </c>
      <c r="L105" s="403">
        <v>550.61500000000001</v>
      </c>
      <c r="M105" s="403">
        <v>1826.9469999999999</v>
      </c>
    </row>
    <row r="106" spans="1:13" x14ac:dyDescent="0.2">
      <c r="A106" s="403" t="s">
        <v>1214</v>
      </c>
      <c r="B106" s="403">
        <v>3.5790000000000002</v>
      </c>
      <c r="C106" s="403">
        <v>786.20899999999995</v>
      </c>
      <c r="D106" s="403">
        <v>203.995</v>
      </c>
      <c r="E106" s="403">
        <v>993.78300000000002</v>
      </c>
      <c r="F106" s="403" t="s">
        <v>1122</v>
      </c>
      <c r="G106" s="403" t="s">
        <v>1122</v>
      </c>
      <c r="H106" s="403">
        <v>67.349999999999994</v>
      </c>
      <c r="I106" s="403">
        <v>67.349999999999994</v>
      </c>
      <c r="J106" s="403">
        <v>1061.133</v>
      </c>
      <c r="K106" s="403">
        <v>220.12200000000001</v>
      </c>
      <c r="L106" s="403">
        <v>497.78800000000001</v>
      </c>
      <c r="M106" s="403">
        <v>1779.0419999999999</v>
      </c>
    </row>
    <row r="107" spans="1:13" x14ac:dyDescent="0.2">
      <c r="A107" s="403" t="s">
        <v>1215</v>
      </c>
      <c r="B107" s="403">
        <v>2.552</v>
      </c>
      <c r="C107" s="403">
        <v>683.33299999999997</v>
      </c>
      <c r="D107" s="403">
        <v>157.215</v>
      </c>
      <c r="E107" s="403">
        <v>843.1</v>
      </c>
      <c r="F107" s="403" t="s">
        <v>1122</v>
      </c>
      <c r="G107" s="403" t="s">
        <v>1122</v>
      </c>
      <c r="H107" s="403">
        <v>71.995000000000005</v>
      </c>
      <c r="I107" s="403">
        <v>71.995000000000005</v>
      </c>
      <c r="J107" s="403">
        <v>915.09500000000003</v>
      </c>
      <c r="K107" s="403">
        <v>206.416</v>
      </c>
      <c r="L107" s="403">
        <v>482.32499999999999</v>
      </c>
      <c r="M107" s="403">
        <v>1603.835</v>
      </c>
    </row>
    <row r="108" spans="1:13" x14ac:dyDescent="0.2">
      <c r="A108" s="403" t="s">
        <v>1216</v>
      </c>
      <c r="B108" s="403">
        <v>2.7360000000000002</v>
      </c>
      <c r="C108" s="403">
        <v>457.86700000000002</v>
      </c>
      <c r="D108" s="403">
        <v>107.655</v>
      </c>
      <c r="E108" s="403">
        <v>568.25800000000004</v>
      </c>
      <c r="F108" s="403" t="s">
        <v>1122</v>
      </c>
      <c r="G108" s="403" t="s">
        <v>1122</v>
      </c>
      <c r="H108" s="403">
        <v>69.671999999999997</v>
      </c>
      <c r="I108" s="403">
        <v>69.671999999999997</v>
      </c>
      <c r="J108" s="403">
        <v>637.92999999999995</v>
      </c>
      <c r="K108" s="403">
        <v>176.56800000000001</v>
      </c>
      <c r="L108" s="403">
        <v>394.73599999999999</v>
      </c>
      <c r="M108" s="403">
        <v>1209.2329999999999</v>
      </c>
    </row>
    <row r="109" spans="1:13" x14ac:dyDescent="0.2">
      <c r="A109" s="403" t="s">
        <v>1217</v>
      </c>
      <c r="B109" s="403">
        <v>1.6519999999999999</v>
      </c>
      <c r="C109" s="403">
        <v>283.137</v>
      </c>
      <c r="D109" s="403">
        <v>111.184</v>
      </c>
      <c r="E109" s="403">
        <v>395.97199999999998</v>
      </c>
      <c r="F109" s="403" t="s">
        <v>1122</v>
      </c>
      <c r="G109" s="403" t="s">
        <v>1122</v>
      </c>
      <c r="H109" s="403">
        <v>71.995000000000005</v>
      </c>
      <c r="I109" s="403">
        <v>71.995000000000005</v>
      </c>
      <c r="J109" s="403">
        <v>467.96699999999998</v>
      </c>
      <c r="K109" s="403">
        <v>155.92500000000001</v>
      </c>
      <c r="L109" s="403">
        <v>392.39699999999999</v>
      </c>
      <c r="M109" s="403">
        <v>1016.289</v>
      </c>
    </row>
    <row r="110" spans="1:13" x14ac:dyDescent="0.2">
      <c r="A110" s="403" t="s">
        <v>1218</v>
      </c>
      <c r="B110" s="403">
        <v>1.3069999999999999</v>
      </c>
      <c r="C110" s="403">
        <v>193.85900000000001</v>
      </c>
      <c r="D110" s="403">
        <v>100.97499999999999</v>
      </c>
      <c r="E110" s="403">
        <v>296.14100000000002</v>
      </c>
      <c r="F110" s="403" t="s">
        <v>1122</v>
      </c>
      <c r="G110" s="403" t="s">
        <v>1122</v>
      </c>
      <c r="H110" s="403">
        <v>69.671999999999997</v>
      </c>
      <c r="I110" s="403">
        <v>69.671999999999997</v>
      </c>
      <c r="J110" s="403">
        <v>365.81299999999999</v>
      </c>
      <c r="K110" s="403">
        <v>178.33500000000001</v>
      </c>
      <c r="L110" s="403">
        <v>459.29700000000003</v>
      </c>
      <c r="M110" s="403">
        <v>1003.4450000000001</v>
      </c>
    </row>
    <row r="111" spans="1:13" x14ac:dyDescent="0.2">
      <c r="A111" s="403" t="s">
        <v>1219</v>
      </c>
      <c r="B111" s="403">
        <v>1.619</v>
      </c>
      <c r="C111" s="403">
        <v>147.21299999999999</v>
      </c>
      <c r="D111" s="403">
        <v>86.632000000000005</v>
      </c>
      <c r="E111" s="403">
        <v>235.465</v>
      </c>
      <c r="F111" s="403" t="s">
        <v>1122</v>
      </c>
      <c r="G111" s="403" t="s">
        <v>1122</v>
      </c>
      <c r="H111" s="403">
        <v>71.995000000000005</v>
      </c>
      <c r="I111" s="403">
        <v>71.995000000000005</v>
      </c>
      <c r="J111" s="403">
        <v>307.459</v>
      </c>
      <c r="K111" s="403">
        <v>234.101</v>
      </c>
      <c r="L111" s="403">
        <v>621.84799999999996</v>
      </c>
      <c r="M111" s="403">
        <v>1163.4079999999999</v>
      </c>
    </row>
    <row r="112" spans="1:13" x14ac:dyDescent="0.2">
      <c r="A112" s="403" t="s">
        <v>1220</v>
      </c>
      <c r="B112" s="403">
        <v>1.5289999999999999</v>
      </c>
      <c r="C112" s="403">
        <v>130.959</v>
      </c>
      <c r="D112" s="403">
        <v>83.644000000000005</v>
      </c>
      <c r="E112" s="403">
        <v>216.13200000000001</v>
      </c>
      <c r="F112" s="403" t="s">
        <v>1122</v>
      </c>
      <c r="G112" s="403" t="s">
        <v>1122</v>
      </c>
      <c r="H112" s="403">
        <v>71.995000000000005</v>
      </c>
      <c r="I112" s="403">
        <v>71.995000000000005</v>
      </c>
      <c r="J112" s="403">
        <v>288.12700000000001</v>
      </c>
      <c r="K112" s="403">
        <v>255.96799999999999</v>
      </c>
      <c r="L112" s="403">
        <v>624.64</v>
      </c>
      <c r="M112" s="403">
        <v>1168.7339999999999</v>
      </c>
    </row>
    <row r="113" spans="1:13" x14ac:dyDescent="0.2">
      <c r="A113" s="403" t="s">
        <v>1221</v>
      </c>
      <c r="B113" s="403">
        <v>2.0310000000000001</v>
      </c>
      <c r="C113" s="403">
        <v>137.06700000000001</v>
      </c>
      <c r="D113" s="403">
        <v>104.01900000000001</v>
      </c>
      <c r="E113" s="403">
        <v>243.11600000000001</v>
      </c>
      <c r="F113" s="403" t="s">
        <v>1122</v>
      </c>
      <c r="G113" s="403" t="s">
        <v>1122</v>
      </c>
      <c r="H113" s="403">
        <v>69.671999999999997</v>
      </c>
      <c r="I113" s="403">
        <v>69.671999999999997</v>
      </c>
      <c r="J113" s="403">
        <v>312.78899999999999</v>
      </c>
      <c r="K113" s="403">
        <v>231.91</v>
      </c>
      <c r="L113" s="403">
        <v>496.95800000000003</v>
      </c>
      <c r="M113" s="403">
        <v>1041.6569999999999</v>
      </c>
    </row>
    <row r="114" spans="1:13" x14ac:dyDescent="0.2">
      <c r="A114" s="403" t="s">
        <v>1222</v>
      </c>
      <c r="B114" s="403">
        <v>2.7690000000000001</v>
      </c>
      <c r="C114" s="403">
        <v>217.24299999999999</v>
      </c>
      <c r="D114" s="403">
        <v>147.416</v>
      </c>
      <c r="E114" s="403">
        <v>367.428</v>
      </c>
      <c r="F114" s="403" t="s">
        <v>1122</v>
      </c>
      <c r="G114" s="403" t="s">
        <v>1122</v>
      </c>
      <c r="H114" s="403">
        <v>71.995000000000005</v>
      </c>
      <c r="I114" s="403">
        <v>71.995000000000005</v>
      </c>
      <c r="J114" s="403">
        <v>439.423</v>
      </c>
      <c r="K114" s="403">
        <v>184.29599999999999</v>
      </c>
      <c r="L114" s="403">
        <v>420.03800000000001</v>
      </c>
      <c r="M114" s="403">
        <v>1043.7560000000001</v>
      </c>
    </row>
    <row r="115" spans="1:13" x14ac:dyDescent="0.2">
      <c r="A115" s="403" t="s">
        <v>1223</v>
      </c>
      <c r="B115" s="403">
        <v>2.93</v>
      </c>
      <c r="C115" s="403">
        <v>397.94</v>
      </c>
      <c r="D115" s="403">
        <v>167.15100000000001</v>
      </c>
      <c r="E115" s="403">
        <v>568.02200000000005</v>
      </c>
      <c r="F115" s="403" t="s">
        <v>1122</v>
      </c>
      <c r="G115" s="403" t="s">
        <v>1122</v>
      </c>
      <c r="H115" s="403">
        <v>69.671999999999997</v>
      </c>
      <c r="I115" s="403">
        <v>69.671999999999997</v>
      </c>
      <c r="J115" s="403">
        <v>637.69399999999996</v>
      </c>
      <c r="K115" s="403">
        <v>172.43899999999999</v>
      </c>
      <c r="L115" s="403">
        <v>416.11700000000002</v>
      </c>
      <c r="M115" s="403">
        <v>1226.25</v>
      </c>
    </row>
    <row r="116" spans="1:13" x14ac:dyDescent="0.2">
      <c r="A116" s="403" t="s">
        <v>1224</v>
      </c>
      <c r="B116" s="403">
        <v>3.7490000000000001</v>
      </c>
      <c r="C116" s="403">
        <v>656.13099999999997</v>
      </c>
      <c r="D116" s="403">
        <v>221.809</v>
      </c>
      <c r="E116" s="403">
        <v>881.69</v>
      </c>
      <c r="F116" s="403" t="s">
        <v>1122</v>
      </c>
      <c r="G116" s="403" t="s">
        <v>1122</v>
      </c>
      <c r="H116" s="403">
        <v>71.995000000000005</v>
      </c>
      <c r="I116" s="403">
        <v>71.995000000000005</v>
      </c>
      <c r="J116" s="403">
        <v>953.68499999999995</v>
      </c>
      <c r="K116" s="403">
        <v>207.364</v>
      </c>
      <c r="L116" s="403">
        <v>509.24900000000002</v>
      </c>
      <c r="M116" s="403">
        <v>1670.298</v>
      </c>
    </row>
    <row r="117" spans="1:13" x14ac:dyDescent="0.2">
      <c r="A117" s="403" t="s">
        <v>1225</v>
      </c>
      <c r="B117" s="403">
        <v>30.544</v>
      </c>
      <c r="C117" s="403">
        <v>4824.8360000000002</v>
      </c>
      <c r="D117" s="403">
        <v>1734.0250000000001</v>
      </c>
      <c r="E117" s="403">
        <v>6589.4049999999997</v>
      </c>
      <c r="F117" s="403" t="s">
        <v>1122</v>
      </c>
      <c r="G117" s="403" t="s">
        <v>1122</v>
      </c>
      <c r="H117" s="403">
        <v>850</v>
      </c>
      <c r="I117" s="403">
        <v>850</v>
      </c>
      <c r="J117" s="403">
        <v>7439.4049999999997</v>
      </c>
      <c r="K117" s="403">
        <v>2448.0929999999998</v>
      </c>
      <c r="L117" s="403">
        <v>5865.8819999999996</v>
      </c>
      <c r="M117" s="403">
        <v>15753.38</v>
      </c>
    </row>
    <row r="118" spans="1:13" x14ac:dyDescent="0.2">
      <c r="A118" s="403" t="s">
        <v>1226</v>
      </c>
      <c r="B118" s="403">
        <v>3.621</v>
      </c>
      <c r="C118" s="403">
        <v>843.74900000000002</v>
      </c>
      <c r="D118" s="403">
        <v>253.566</v>
      </c>
      <c r="E118" s="403">
        <v>1100.9359999999999</v>
      </c>
      <c r="F118" s="403" t="s">
        <v>1122</v>
      </c>
      <c r="G118" s="403" t="s">
        <v>1122</v>
      </c>
      <c r="H118" s="403">
        <v>73.89</v>
      </c>
      <c r="I118" s="403">
        <v>73.89</v>
      </c>
      <c r="J118" s="403">
        <v>1174.827</v>
      </c>
      <c r="K118" s="403">
        <v>252.785</v>
      </c>
      <c r="L118" s="403">
        <v>587.35400000000004</v>
      </c>
      <c r="M118" s="403">
        <v>2014.9649999999999</v>
      </c>
    </row>
    <row r="119" spans="1:13" x14ac:dyDescent="0.2">
      <c r="A119" s="403" t="s">
        <v>1227</v>
      </c>
      <c r="B119" s="403">
        <v>2.88</v>
      </c>
      <c r="C119" s="403">
        <v>751.16899999999998</v>
      </c>
      <c r="D119" s="403">
        <v>170.57900000000001</v>
      </c>
      <c r="E119" s="403">
        <v>924.62900000000002</v>
      </c>
      <c r="F119" s="403" t="s">
        <v>1122</v>
      </c>
      <c r="G119" s="403" t="s">
        <v>1122</v>
      </c>
      <c r="H119" s="403">
        <v>66.739999999999995</v>
      </c>
      <c r="I119" s="403">
        <v>66.739999999999995</v>
      </c>
      <c r="J119" s="403">
        <v>991.36900000000003</v>
      </c>
      <c r="K119" s="403">
        <v>226.417</v>
      </c>
      <c r="L119" s="403">
        <v>465.61200000000002</v>
      </c>
      <c r="M119" s="403">
        <v>1683.3979999999999</v>
      </c>
    </row>
    <row r="120" spans="1:13" x14ac:dyDescent="0.2">
      <c r="A120" s="403" t="s">
        <v>1228</v>
      </c>
      <c r="B120" s="403">
        <v>1.917</v>
      </c>
      <c r="C120" s="403">
        <v>593.81799999999998</v>
      </c>
      <c r="D120" s="403">
        <v>118.259</v>
      </c>
      <c r="E120" s="403">
        <v>713.995</v>
      </c>
      <c r="F120" s="403" t="s">
        <v>1122</v>
      </c>
      <c r="G120" s="403" t="s">
        <v>1122</v>
      </c>
      <c r="H120" s="403">
        <v>73.89</v>
      </c>
      <c r="I120" s="403">
        <v>73.89</v>
      </c>
      <c r="J120" s="403">
        <v>787.88499999999999</v>
      </c>
      <c r="K120" s="403">
        <v>196.73699999999999</v>
      </c>
      <c r="L120" s="403">
        <v>456.31099999999998</v>
      </c>
      <c r="M120" s="403">
        <v>1440.933</v>
      </c>
    </row>
    <row r="121" spans="1:13" x14ac:dyDescent="0.2">
      <c r="A121" s="403" t="s">
        <v>1229</v>
      </c>
      <c r="B121" s="403">
        <v>2.2730000000000001</v>
      </c>
      <c r="C121" s="403">
        <v>377.37799999999999</v>
      </c>
      <c r="D121" s="403">
        <v>85.897000000000006</v>
      </c>
      <c r="E121" s="403">
        <v>465.548</v>
      </c>
      <c r="F121" s="403" t="s">
        <v>1122</v>
      </c>
      <c r="G121" s="403" t="s">
        <v>1122</v>
      </c>
      <c r="H121" s="403">
        <v>71.507000000000005</v>
      </c>
      <c r="I121" s="403">
        <v>71.507000000000005</v>
      </c>
      <c r="J121" s="403">
        <v>537.05499999999995</v>
      </c>
      <c r="K121" s="403">
        <v>173.71799999999999</v>
      </c>
      <c r="L121" s="403">
        <v>398.03300000000002</v>
      </c>
      <c r="M121" s="403">
        <v>1108.806</v>
      </c>
    </row>
    <row r="122" spans="1:13" x14ac:dyDescent="0.2">
      <c r="A122" s="403" t="s">
        <v>1230</v>
      </c>
      <c r="B122" s="403">
        <v>1.901</v>
      </c>
      <c r="C122" s="403">
        <v>263.83600000000001</v>
      </c>
      <c r="D122" s="403">
        <v>90.078000000000003</v>
      </c>
      <c r="E122" s="403">
        <v>355.815</v>
      </c>
      <c r="F122" s="403" t="s">
        <v>1122</v>
      </c>
      <c r="G122" s="403" t="s">
        <v>1122</v>
      </c>
      <c r="H122" s="403">
        <v>73.89</v>
      </c>
      <c r="I122" s="403">
        <v>73.89</v>
      </c>
      <c r="J122" s="403">
        <v>429.70499999999998</v>
      </c>
      <c r="K122" s="403">
        <v>164.96199999999999</v>
      </c>
      <c r="L122" s="403">
        <v>401.9</v>
      </c>
      <c r="M122" s="403">
        <v>996.56799999999998</v>
      </c>
    </row>
    <row r="123" spans="1:13" x14ac:dyDescent="0.2">
      <c r="A123" s="403" t="s">
        <v>1231</v>
      </c>
      <c r="B123" s="403">
        <v>1.214</v>
      </c>
      <c r="C123" s="403">
        <v>170.46299999999999</v>
      </c>
      <c r="D123" s="403">
        <v>85.772000000000006</v>
      </c>
      <c r="E123" s="403">
        <v>257.44900000000001</v>
      </c>
      <c r="F123" s="403" t="s">
        <v>1122</v>
      </c>
      <c r="G123" s="403" t="s">
        <v>1122</v>
      </c>
      <c r="H123" s="403">
        <v>71.507000000000005</v>
      </c>
      <c r="I123" s="403">
        <v>71.507000000000005</v>
      </c>
      <c r="J123" s="403">
        <v>328.95600000000002</v>
      </c>
      <c r="K123" s="403">
        <v>191.636</v>
      </c>
      <c r="L123" s="403">
        <v>490.62700000000001</v>
      </c>
      <c r="M123" s="403">
        <v>1011.218</v>
      </c>
    </row>
    <row r="124" spans="1:13" x14ac:dyDescent="0.2">
      <c r="A124" s="403" t="s">
        <v>1232</v>
      </c>
      <c r="B124" s="403">
        <v>1.7390000000000001</v>
      </c>
      <c r="C124" s="403">
        <v>137.999</v>
      </c>
      <c r="D124" s="403">
        <v>80.14</v>
      </c>
      <c r="E124" s="403">
        <v>219.87799999999999</v>
      </c>
      <c r="F124" s="403" t="s">
        <v>1122</v>
      </c>
      <c r="G124" s="403" t="s">
        <v>1122</v>
      </c>
      <c r="H124" s="403">
        <v>73.89</v>
      </c>
      <c r="I124" s="403">
        <v>73.89</v>
      </c>
      <c r="J124" s="403">
        <v>293.76900000000001</v>
      </c>
      <c r="K124" s="403">
        <v>238.80600000000001</v>
      </c>
      <c r="L124" s="403">
        <v>593.14</v>
      </c>
      <c r="M124" s="403">
        <v>1125.7139999999999</v>
      </c>
    </row>
    <row r="125" spans="1:13" x14ac:dyDescent="0.2">
      <c r="A125" s="403" t="s">
        <v>1233</v>
      </c>
      <c r="B125" s="403">
        <v>1.857</v>
      </c>
      <c r="C125" s="403">
        <v>124.804</v>
      </c>
      <c r="D125" s="403">
        <v>86.147999999999996</v>
      </c>
      <c r="E125" s="403">
        <v>212.809</v>
      </c>
      <c r="F125" s="403" t="s">
        <v>1122</v>
      </c>
      <c r="G125" s="403" t="s">
        <v>1122</v>
      </c>
      <c r="H125" s="403">
        <v>73.89</v>
      </c>
      <c r="I125" s="403">
        <v>73.89</v>
      </c>
      <c r="J125" s="403">
        <v>286.7</v>
      </c>
      <c r="K125" s="403">
        <v>239.86</v>
      </c>
      <c r="L125" s="403">
        <v>559.54100000000005</v>
      </c>
      <c r="M125" s="403">
        <v>1086.0999999999999</v>
      </c>
    </row>
    <row r="126" spans="1:13" x14ac:dyDescent="0.2">
      <c r="A126" s="403" t="s">
        <v>1234</v>
      </c>
      <c r="B126" s="403">
        <v>2.375</v>
      </c>
      <c r="C126" s="403">
        <v>134.90199999999999</v>
      </c>
      <c r="D126" s="403">
        <v>89.834000000000003</v>
      </c>
      <c r="E126" s="403">
        <v>227.11099999999999</v>
      </c>
      <c r="F126" s="403" t="s">
        <v>1122</v>
      </c>
      <c r="G126" s="403" t="s">
        <v>1122</v>
      </c>
      <c r="H126" s="403">
        <v>71.507000000000005</v>
      </c>
      <c r="I126" s="403">
        <v>71.507000000000005</v>
      </c>
      <c r="J126" s="403">
        <v>298.61799999999999</v>
      </c>
      <c r="K126" s="403">
        <v>208.46600000000001</v>
      </c>
      <c r="L126" s="403">
        <v>444.46699999999998</v>
      </c>
      <c r="M126" s="403">
        <v>951.55100000000004</v>
      </c>
    </row>
    <row r="127" spans="1:13" x14ac:dyDescent="0.2">
      <c r="A127" s="403" t="s">
        <v>1235</v>
      </c>
      <c r="B127" s="403">
        <v>2.532</v>
      </c>
      <c r="C127" s="403">
        <v>235.40899999999999</v>
      </c>
      <c r="D127" s="403">
        <v>144.721</v>
      </c>
      <c r="E127" s="403">
        <v>382.66300000000001</v>
      </c>
      <c r="F127" s="403" t="s">
        <v>1122</v>
      </c>
      <c r="G127" s="403" t="s">
        <v>1122</v>
      </c>
      <c r="H127" s="403">
        <v>73.89</v>
      </c>
      <c r="I127" s="403">
        <v>73.89</v>
      </c>
      <c r="J127" s="403">
        <v>456.553</v>
      </c>
      <c r="K127" s="403">
        <v>180.797</v>
      </c>
      <c r="L127" s="403">
        <v>412.61099999999999</v>
      </c>
      <c r="M127" s="403">
        <v>1049.961</v>
      </c>
    </row>
    <row r="128" spans="1:13" x14ac:dyDescent="0.2">
      <c r="A128" s="403" t="s">
        <v>1236</v>
      </c>
      <c r="B128" s="403">
        <v>3.4430000000000001</v>
      </c>
      <c r="C128" s="403">
        <v>369.346</v>
      </c>
      <c r="D128" s="403">
        <v>148.93100000000001</v>
      </c>
      <c r="E128" s="403">
        <v>521.72</v>
      </c>
      <c r="F128" s="403" t="s">
        <v>1122</v>
      </c>
      <c r="G128" s="403" t="s">
        <v>1122</v>
      </c>
      <c r="H128" s="403">
        <v>71.507000000000005</v>
      </c>
      <c r="I128" s="403">
        <v>71.507000000000005</v>
      </c>
      <c r="J128" s="403">
        <v>593.22699999999998</v>
      </c>
      <c r="K128" s="403">
        <v>177.30500000000001</v>
      </c>
      <c r="L128" s="403">
        <v>410.22899999999998</v>
      </c>
      <c r="M128" s="403">
        <v>1180.761</v>
      </c>
    </row>
    <row r="129" spans="1:13" x14ac:dyDescent="0.2">
      <c r="A129" s="403" t="s">
        <v>1237</v>
      </c>
      <c r="B129" s="403">
        <v>4.2720000000000002</v>
      </c>
      <c r="C129" s="403">
        <v>609.952</v>
      </c>
      <c r="D129" s="403">
        <v>177.13900000000001</v>
      </c>
      <c r="E129" s="403">
        <v>791.36300000000006</v>
      </c>
      <c r="F129" s="403" t="s">
        <v>1122</v>
      </c>
      <c r="G129" s="403" t="s">
        <v>1122</v>
      </c>
      <c r="H129" s="403">
        <v>73.89</v>
      </c>
      <c r="I129" s="403">
        <v>73.89</v>
      </c>
      <c r="J129" s="403">
        <v>865.25300000000004</v>
      </c>
      <c r="K129" s="403">
        <v>212.87899999999999</v>
      </c>
      <c r="L129" s="403">
        <v>527.49300000000005</v>
      </c>
      <c r="M129" s="403">
        <v>1605.626</v>
      </c>
    </row>
    <row r="130" spans="1:13" x14ac:dyDescent="0.2">
      <c r="A130" s="403" t="s">
        <v>1238</v>
      </c>
      <c r="B130" s="403">
        <v>30.02</v>
      </c>
      <c r="C130" s="403">
        <v>4614.1989999999996</v>
      </c>
      <c r="D130" s="403">
        <v>1531.0650000000001</v>
      </c>
      <c r="E130" s="403">
        <v>6175.2849999999999</v>
      </c>
      <c r="F130" s="403" t="s">
        <v>1122</v>
      </c>
      <c r="G130" s="403" t="s">
        <v>1122</v>
      </c>
      <c r="H130" s="403">
        <v>870</v>
      </c>
      <c r="I130" s="403">
        <v>870</v>
      </c>
      <c r="J130" s="403">
        <v>7045.2849999999999</v>
      </c>
      <c r="K130" s="403">
        <v>2464.3679999999999</v>
      </c>
      <c r="L130" s="403">
        <v>5751.8919999999998</v>
      </c>
      <c r="M130" s="403">
        <v>15261.544</v>
      </c>
    </row>
    <row r="131" spans="1:13" x14ac:dyDescent="0.2">
      <c r="A131" s="403" t="s">
        <v>1239</v>
      </c>
      <c r="B131" s="403">
        <v>3.831</v>
      </c>
      <c r="C131" s="403">
        <v>880.9</v>
      </c>
      <c r="D131" s="403">
        <v>178.077</v>
      </c>
      <c r="E131" s="403">
        <v>1062.809</v>
      </c>
      <c r="F131" s="403" t="s">
        <v>1122</v>
      </c>
      <c r="G131" s="403" t="s">
        <v>1122</v>
      </c>
      <c r="H131" s="403">
        <v>82.384</v>
      </c>
      <c r="I131" s="403">
        <v>82.384</v>
      </c>
      <c r="J131" s="403">
        <v>1145.192</v>
      </c>
      <c r="K131" s="403">
        <v>260.21199999999999</v>
      </c>
      <c r="L131" s="403">
        <v>632.48699999999997</v>
      </c>
      <c r="M131" s="403">
        <v>2037.8910000000001</v>
      </c>
    </row>
    <row r="132" spans="1:13" x14ac:dyDescent="0.2">
      <c r="A132" s="403" t="s">
        <v>1240</v>
      </c>
      <c r="B132" s="403">
        <v>2.6739999999999999</v>
      </c>
      <c r="C132" s="403">
        <v>799.35799999999995</v>
      </c>
      <c r="D132" s="403">
        <v>133.78200000000001</v>
      </c>
      <c r="E132" s="403">
        <v>935.81399999999996</v>
      </c>
      <c r="F132" s="403" t="s">
        <v>1122</v>
      </c>
      <c r="G132" s="403" t="s">
        <v>1122</v>
      </c>
      <c r="H132" s="403">
        <v>74.411000000000001</v>
      </c>
      <c r="I132" s="403">
        <v>74.411000000000001</v>
      </c>
      <c r="J132" s="403">
        <v>1010.225</v>
      </c>
      <c r="K132" s="403">
        <v>235.864</v>
      </c>
      <c r="L132" s="403">
        <v>496.83499999999998</v>
      </c>
      <c r="M132" s="403">
        <v>1742.925</v>
      </c>
    </row>
    <row r="133" spans="1:13" x14ac:dyDescent="0.2">
      <c r="A133" s="403" t="s">
        <v>1241</v>
      </c>
      <c r="B133" s="403">
        <v>2.1720000000000002</v>
      </c>
      <c r="C133" s="403">
        <v>612.12599999999998</v>
      </c>
      <c r="D133" s="403">
        <v>146.44800000000001</v>
      </c>
      <c r="E133" s="403">
        <v>760.74599999999998</v>
      </c>
      <c r="F133" s="403" t="s">
        <v>1122</v>
      </c>
      <c r="G133" s="403" t="s">
        <v>1122</v>
      </c>
      <c r="H133" s="403">
        <v>82.384</v>
      </c>
      <c r="I133" s="403">
        <v>82.384</v>
      </c>
      <c r="J133" s="403">
        <v>843.13</v>
      </c>
      <c r="K133" s="403">
        <v>206.41900000000001</v>
      </c>
      <c r="L133" s="403">
        <v>484.27699999999999</v>
      </c>
      <c r="M133" s="403">
        <v>1533.826</v>
      </c>
    </row>
    <row r="134" spans="1:13" x14ac:dyDescent="0.2">
      <c r="A134" s="403" t="s">
        <v>1242</v>
      </c>
      <c r="B134" s="403">
        <v>2.7120000000000002</v>
      </c>
      <c r="C134" s="403">
        <v>458.58600000000001</v>
      </c>
      <c r="D134" s="403">
        <v>140.18700000000001</v>
      </c>
      <c r="E134" s="403">
        <v>601.48599999999999</v>
      </c>
      <c r="F134" s="403" t="s">
        <v>1122</v>
      </c>
      <c r="G134" s="403" t="s">
        <v>1122</v>
      </c>
      <c r="H134" s="403">
        <v>79.725999999999999</v>
      </c>
      <c r="I134" s="403">
        <v>79.725999999999999</v>
      </c>
      <c r="J134" s="403">
        <v>681.21199999999999</v>
      </c>
      <c r="K134" s="403">
        <v>187.37899999999999</v>
      </c>
      <c r="L134" s="403">
        <v>425.88900000000001</v>
      </c>
      <c r="M134" s="403">
        <v>1294.481</v>
      </c>
    </row>
    <row r="135" spans="1:13" x14ac:dyDescent="0.2">
      <c r="A135" s="403" t="s">
        <v>1243</v>
      </c>
      <c r="B135" s="403">
        <v>1.802</v>
      </c>
      <c r="C135" s="403">
        <v>236.917</v>
      </c>
      <c r="D135" s="403">
        <v>105.684</v>
      </c>
      <c r="E135" s="403">
        <v>344.40199999999999</v>
      </c>
      <c r="F135" s="403" t="s">
        <v>1122</v>
      </c>
      <c r="G135" s="403" t="s">
        <v>1122</v>
      </c>
      <c r="H135" s="403">
        <v>82.384</v>
      </c>
      <c r="I135" s="403">
        <v>82.384</v>
      </c>
      <c r="J135" s="403">
        <v>426.786</v>
      </c>
      <c r="K135" s="403">
        <v>167.501</v>
      </c>
      <c r="L135" s="403">
        <v>414.928</v>
      </c>
      <c r="M135" s="403">
        <v>1009.215</v>
      </c>
    </row>
    <row r="136" spans="1:13" x14ac:dyDescent="0.2">
      <c r="A136" s="403" t="s">
        <v>1244</v>
      </c>
      <c r="B136" s="403">
        <v>1.401</v>
      </c>
      <c r="C136" s="403">
        <v>167.74700000000001</v>
      </c>
      <c r="D136" s="403">
        <v>83.652000000000001</v>
      </c>
      <c r="E136" s="403">
        <v>252.8</v>
      </c>
      <c r="F136" s="403" t="s">
        <v>1122</v>
      </c>
      <c r="G136" s="403" t="s">
        <v>1122</v>
      </c>
      <c r="H136" s="403">
        <v>79.725999999999999</v>
      </c>
      <c r="I136" s="403">
        <v>79.725999999999999</v>
      </c>
      <c r="J136" s="403">
        <v>332.52600000000001</v>
      </c>
      <c r="K136" s="403">
        <v>184.53</v>
      </c>
      <c r="L136" s="403">
        <v>451.94299999999998</v>
      </c>
      <c r="M136" s="403">
        <v>968.99800000000005</v>
      </c>
    </row>
    <row r="137" spans="1:13" x14ac:dyDescent="0.2">
      <c r="A137" s="403" t="s">
        <v>1245</v>
      </c>
      <c r="B137" s="403">
        <v>2.423</v>
      </c>
      <c r="C137" s="403">
        <v>140.334</v>
      </c>
      <c r="D137" s="403">
        <v>72.373000000000005</v>
      </c>
      <c r="E137" s="403">
        <v>215.12899999999999</v>
      </c>
      <c r="F137" s="403" t="s">
        <v>1122</v>
      </c>
      <c r="G137" s="403" t="s">
        <v>1122</v>
      </c>
      <c r="H137" s="403">
        <v>82.384</v>
      </c>
      <c r="I137" s="403">
        <v>82.384</v>
      </c>
      <c r="J137" s="403">
        <v>297.51299999999998</v>
      </c>
      <c r="K137" s="403">
        <v>224.18100000000001</v>
      </c>
      <c r="L137" s="403">
        <v>583.16300000000001</v>
      </c>
      <c r="M137" s="403">
        <v>1104.857</v>
      </c>
    </row>
    <row r="138" spans="1:13" x14ac:dyDescent="0.2">
      <c r="A138" s="403" t="s">
        <v>1246</v>
      </c>
      <c r="B138" s="403">
        <v>2.585</v>
      </c>
      <c r="C138" s="403">
        <v>125.089</v>
      </c>
      <c r="D138" s="403">
        <v>78.397999999999996</v>
      </c>
      <c r="E138" s="403">
        <v>206.072</v>
      </c>
      <c r="F138" s="403" t="s">
        <v>1122</v>
      </c>
      <c r="G138" s="403" t="s">
        <v>1122</v>
      </c>
      <c r="H138" s="403">
        <v>82.384</v>
      </c>
      <c r="I138" s="403">
        <v>82.384</v>
      </c>
      <c r="J138" s="403">
        <v>288.45600000000002</v>
      </c>
      <c r="K138" s="403">
        <v>238.51900000000001</v>
      </c>
      <c r="L138" s="403">
        <v>572.34100000000001</v>
      </c>
      <c r="M138" s="403">
        <v>1099.316</v>
      </c>
    </row>
    <row r="139" spans="1:13" x14ac:dyDescent="0.2">
      <c r="A139" s="403" t="s">
        <v>1247</v>
      </c>
      <c r="B139" s="403">
        <v>2.4580000000000002</v>
      </c>
      <c r="C139" s="403">
        <v>138.30000000000001</v>
      </c>
      <c r="D139" s="403">
        <v>114.90600000000001</v>
      </c>
      <c r="E139" s="403">
        <v>255.66399999999999</v>
      </c>
      <c r="F139" s="403" t="s">
        <v>1122</v>
      </c>
      <c r="G139" s="403" t="s">
        <v>1122</v>
      </c>
      <c r="H139" s="403">
        <v>79.725999999999999</v>
      </c>
      <c r="I139" s="403">
        <v>79.725999999999999</v>
      </c>
      <c r="J139" s="403">
        <v>335.39</v>
      </c>
      <c r="K139" s="403">
        <v>215.137</v>
      </c>
      <c r="L139" s="403">
        <v>471.52600000000001</v>
      </c>
      <c r="M139" s="403">
        <v>1022.053</v>
      </c>
    </row>
    <row r="140" spans="1:13" x14ac:dyDescent="0.2">
      <c r="A140" s="403" t="s">
        <v>1248</v>
      </c>
      <c r="B140" s="403">
        <v>2.5459999999999998</v>
      </c>
      <c r="C140" s="403">
        <v>207.35300000000001</v>
      </c>
      <c r="D140" s="403">
        <v>117.822</v>
      </c>
      <c r="E140" s="403">
        <v>327.721</v>
      </c>
      <c r="F140" s="403" t="s">
        <v>1122</v>
      </c>
      <c r="G140" s="403" t="s">
        <v>1122</v>
      </c>
      <c r="H140" s="403">
        <v>82.384</v>
      </c>
      <c r="I140" s="403">
        <v>82.384</v>
      </c>
      <c r="J140" s="403">
        <v>410.10500000000002</v>
      </c>
      <c r="K140" s="403">
        <v>179.6</v>
      </c>
      <c r="L140" s="403">
        <v>415.93599999999998</v>
      </c>
      <c r="M140" s="403">
        <v>1005.641</v>
      </c>
    </row>
    <row r="141" spans="1:13" x14ac:dyDescent="0.2">
      <c r="A141" s="403" t="s">
        <v>1249</v>
      </c>
      <c r="B141" s="403">
        <v>3.26</v>
      </c>
      <c r="C141" s="403">
        <v>378.17700000000002</v>
      </c>
      <c r="D141" s="403">
        <v>102.05200000000001</v>
      </c>
      <c r="E141" s="403">
        <v>483.488</v>
      </c>
      <c r="F141" s="403" t="s">
        <v>1122</v>
      </c>
      <c r="G141" s="403" t="s">
        <v>1122</v>
      </c>
      <c r="H141" s="403">
        <v>79.725999999999999</v>
      </c>
      <c r="I141" s="403">
        <v>79.725999999999999</v>
      </c>
      <c r="J141" s="403">
        <v>563.21400000000006</v>
      </c>
      <c r="K141" s="403">
        <v>177.887</v>
      </c>
      <c r="L141" s="403">
        <v>427.24</v>
      </c>
      <c r="M141" s="403">
        <v>1168.3420000000001</v>
      </c>
    </row>
    <row r="142" spans="1:13" x14ac:dyDescent="0.2">
      <c r="A142" s="403" t="s">
        <v>1250</v>
      </c>
      <c r="B142" s="403">
        <v>3.9279999999999999</v>
      </c>
      <c r="C142" s="403">
        <v>566.452</v>
      </c>
      <c r="D142" s="403">
        <v>160.16399999999999</v>
      </c>
      <c r="E142" s="403">
        <v>730.54399999999998</v>
      </c>
      <c r="F142" s="403" t="s">
        <v>1122</v>
      </c>
      <c r="G142" s="403" t="s">
        <v>1122</v>
      </c>
      <c r="H142" s="403">
        <v>82.384</v>
      </c>
      <c r="I142" s="403">
        <v>82.384</v>
      </c>
      <c r="J142" s="403">
        <v>812.92700000000002</v>
      </c>
      <c r="K142" s="403">
        <v>211.892</v>
      </c>
      <c r="L142" s="403">
        <v>515.11599999999999</v>
      </c>
      <c r="M142" s="403">
        <v>1539.9349999999999</v>
      </c>
    </row>
    <row r="143" spans="1:13" x14ac:dyDescent="0.2">
      <c r="A143" s="403" t="s">
        <v>1251</v>
      </c>
      <c r="B143" s="403">
        <v>31.791</v>
      </c>
      <c r="C143" s="403">
        <v>4711.2510000000002</v>
      </c>
      <c r="D143" s="403">
        <v>1433.5450000000001</v>
      </c>
      <c r="E143" s="403">
        <v>6176.5870000000004</v>
      </c>
      <c r="F143" s="403" t="s">
        <v>1122</v>
      </c>
      <c r="G143" s="403" t="s">
        <v>1122</v>
      </c>
      <c r="H143" s="403">
        <v>970</v>
      </c>
      <c r="I143" s="403">
        <v>970</v>
      </c>
      <c r="J143" s="403">
        <v>7146.5870000000004</v>
      </c>
      <c r="K143" s="403">
        <v>2489.1210000000001</v>
      </c>
      <c r="L143" s="403">
        <v>5895.2290000000003</v>
      </c>
      <c r="M143" s="403">
        <v>15530.937</v>
      </c>
    </row>
    <row r="144" spans="1:13" x14ac:dyDescent="0.2">
      <c r="A144" s="403" t="s">
        <v>1252</v>
      </c>
      <c r="B144" s="403">
        <v>3.2210000000000001</v>
      </c>
      <c r="C144" s="403">
        <v>869.36199999999997</v>
      </c>
      <c r="D144" s="403">
        <v>157.56</v>
      </c>
      <c r="E144" s="403">
        <v>1030.143</v>
      </c>
      <c r="F144" s="403" t="s">
        <v>1122</v>
      </c>
      <c r="G144" s="403" t="s">
        <v>1122</v>
      </c>
      <c r="H144" s="403">
        <v>82.384</v>
      </c>
      <c r="I144" s="403">
        <v>82.384</v>
      </c>
      <c r="J144" s="403">
        <v>1112.5260000000001</v>
      </c>
      <c r="K144" s="403">
        <v>238.726</v>
      </c>
      <c r="L144" s="403">
        <v>570.89099999999996</v>
      </c>
      <c r="M144" s="403">
        <v>1922.144</v>
      </c>
    </row>
    <row r="145" spans="1:13" x14ac:dyDescent="0.2">
      <c r="A145" s="403" t="s">
        <v>1253</v>
      </c>
      <c r="B145" s="403">
        <v>2.8170000000000002</v>
      </c>
      <c r="C145" s="403">
        <v>687.62900000000002</v>
      </c>
      <c r="D145" s="403">
        <v>128.30000000000001</v>
      </c>
      <c r="E145" s="403">
        <v>818.745</v>
      </c>
      <c r="F145" s="403" t="s">
        <v>1122</v>
      </c>
      <c r="G145" s="403" t="s">
        <v>1122</v>
      </c>
      <c r="H145" s="403">
        <v>74.411000000000001</v>
      </c>
      <c r="I145" s="403">
        <v>74.411000000000001</v>
      </c>
      <c r="J145" s="403">
        <v>893.15599999999995</v>
      </c>
      <c r="K145" s="403">
        <v>221.91200000000001</v>
      </c>
      <c r="L145" s="403">
        <v>464.94799999999998</v>
      </c>
      <c r="M145" s="403">
        <v>1580.0160000000001</v>
      </c>
    </row>
    <row r="146" spans="1:13" x14ac:dyDescent="0.2">
      <c r="A146" s="403" t="s">
        <v>1254</v>
      </c>
      <c r="B146" s="403">
        <v>2.008</v>
      </c>
      <c r="C146" s="403">
        <v>594.56700000000001</v>
      </c>
      <c r="D146" s="403">
        <v>131.18199999999999</v>
      </c>
      <c r="E146" s="403">
        <v>727.75699999999995</v>
      </c>
      <c r="F146" s="403" t="s">
        <v>1122</v>
      </c>
      <c r="G146" s="403" t="s">
        <v>1122</v>
      </c>
      <c r="H146" s="403">
        <v>82.384</v>
      </c>
      <c r="I146" s="403">
        <v>82.384</v>
      </c>
      <c r="J146" s="403">
        <v>810.14</v>
      </c>
      <c r="K146" s="403">
        <v>201.00700000000001</v>
      </c>
      <c r="L146" s="403">
        <v>479.02100000000002</v>
      </c>
      <c r="M146" s="403">
        <v>1490.1679999999999</v>
      </c>
    </row>
    <row r="147" spans="1:13" x14ac:dyDescent="0.2">
      <c r="A147" s="403" t="s">
        <v>1255</v>
      </c>
      <c r="B147" s="403">
        <v>2.7949999999999999</v>
      </c>
      <c r="C147" s="403">
        <v>454.83</v>
      </c>
      <c r="D147" s="403">
        <v>114.337</v>
      </c>
      <c r="E147" s="403">
        <v>571.96100000000001</v>
      </c>
      <c r="F147" s="403" t="s">
        <v>1122</v>
      </c>
      <c r="G147" s="403" t="s">
        <v>1122</v>
      </c>
      <c r="H147" s="403">
        <v>79.725999999999999</v>
      </c>
      <c r="I147" s="403">
        <v>79.725999999999999</v>
      </c>
      <c r="J147" s="403">
        <v>651.68700000000001</v>
      </c>
      <c r="K147" s="403">
        <v>192.041</v>
      </c>
      <c r="L147" s="403">
        <v>430.26100000000002</v>
      </c>
      <c r="M147" s="403">
        <v>1273.99</v>
      </c>
    </row>
    <row r="148" spans="1:13" x14ac:dyDescent="0.2">
      <c r="A148" s="403" t="s">
        <v>1256</v>
      </c>
      <c r="B148" s="403">
        <v>1.6870000000000001</v>
      </c>
      <c r="C148" s="403">
        <v>282.81</v>
      </c>
      <c r="D148" s="403">
        <v>84.435000000000002</v>
      </c>
      <c r="E148" s="403">
        <v>368.93200000000002</v>
      </c>
      <c r="F148" s="403" t="s">
        <v>1122</v>
      </c>
      <c r="G148" s="403" t="s">
        <v>1122</v>
      </c>
      <c r="H148" s="403">
        <v>82.384</v>
      </c>
      <c r="I148" s="403">
        <v>82.384</v>
      </c>
      <c r="J148" s="403">
        <v>451.31599999999997</v>
      </c>
      <c r="K148" s="403">
        <v>169.471</v>
      </c>
      <c r="L148" s="403">
        <v>413.47399999999999</v>
      </c>
      <c r="M148" s="403">
        <v>1034.261</v>
      </c>
    </row>
    <row r="149" spans="1:13" x14ac:dyDescent="0.2">
      <c r="A149" s="403" t="s">
        <v>1257</v>
      </c>
      <c r="B149" s="403">
        <v>1.337</v>
      </c>
      <c r="C149" s="403">
        <v>167.93299999999999</v>
      </c>
      <c r="D149" s="403">
        <v>87.299000000000007</v>
      </c>
      <c r="E149" s="403">
        <v>256.57</v>
      </c>
      <c r="F149" s="403" t="s">
        <v>1122</v>
      </c>
      <c r="G149" s="403" t="s">
        <v>1122</v>
      </c>
      <c r="H149" s="403">
        <v>79.725999999999999</v>
      </c>
      <c r="I149" s="403">
        <v>79.725999999999999</v>
      </c>
      <c r="J149" s="403">
        <v>336.29599999999999</v>
      </c>
      <c r="K149" s="403">
        <v>184.71899999999999</v>
      </c>
      <c r="L149" s="403">
        <v>457.613</v>
      </c>
      <c r="M149" s="403">
        <v>978.62800000000004</v>
      </c>
    </row>
    <row r="150" spans="1:13" x14ac:dyDescent="0.2">
      <c r="A150" s="403" t="s">
        <v>1258</v>
      </c>
      <c r="B150" s="403">
        <v>2.1829999999999998</v>
      </c>
      <c r="C150" s="403">
        <v>127.169</v>
      </c>
      <c r="D150" s="403">
        <v>84.724999999999994</v>
      </c>
      <c r="E150" s="403">
        <v>214.078</v>
      </c>
      <c r="F150" s="403" t="s">
        <v>1122</v>
      </c>
      <c r="G150" s="403" t="s">
        <v>1122</v>
      </c>
      <c r="H150" s="403">
        <v>82.384</v>
      </c>
      <c r="I150" s="403">
        <v>82.384</v>
      </c>
      <c r="J150" s="403">
        <v>296.46100000000001</v>
      </c>
      <c r="K150" s="403">
        <v>238.72</v>
      </c>
      <c r="L150" s="403">
        <v>606.13900000000001</v>
      </c>
      <c r="M150" s="403">
        <v>1141.32</v>
      </c>
    </row>
    <row r="151" spans="1:13" x14ac:dyDescent="0.2">
      <c r="A151" s="403" t="s">
        <v>1259</v>
      </c>
      <c r="B151" s="403">
        <v>2.0630000000000002</v>
      </c>
      <c r="C151" s="403">
        <v>116.851</v>
      </c>
      <c r="D151" s="403">
        <v>93.331000000000003</v>
      </c>
      <c r="E151" s="403">
        <v>212.245</v>
      </c>
      <c r="F151" s="403" t="s">
        <v>1122</v>
      </c>
      <c r="G151" s="403" t="s">
        <v>1122</v>
      </c>
      <c r="H151" s="403">
        <v>82.384</v>
      </c>
      <c r="I151" s="403">
        <v>82.384</v>
      </c>
      <c r="J151" s="403">
        <v>294.62900000000002</v>
      </c>
      <c r="K151" s="403">
        <v>267.41300000000001</v>
      </c>
      <c r="L151" s="403">
        <v>651.93799999999999</v>
      </c>
      <c r="M151" s="403">
        <v>1213.98</v>
      </c>
    </row>
    <row r="152" spans="1:13" x14ac:dyDescent="0.2">
      <c r="A152" s="403" t="s">
        <v>1260</v>
      </c>
      <c r="B152" s="403">
        <v>2.74</v>
      </c>
      <c r="C152" s="403">
        <v>125.026</v>
      </c>
      <c r="D152" s="403">
        <v>89.995999999999995</v>
      </c>
      <c r="E152" s="403">
        <v>217.762</v>
      </c>
      <c r="F152" s="403" t="s">
        <v>1122</v>
      </c>
      <c r="G152" s="403" t="s">
        <v>1122</v>
      </c>
      <c r="H152" s="403">
        <v>79.725999999999999</v>
      </c>
      <c r="I152" s="403">
        <v>79.725999999999999</v>
      </c>
      <c r="J152" s="403">
        <v>297.488</v>
      </c>
      <c r="K152" s="403">
        <v>249.749</v>
      </c>
      <c r="L152" s="403">
        <v>509.04599999999999</v>
      </c>
      <c r="M152" s="403">
        <v>1056.2840000000001</v>
      </c>
    </row>
    <row r="153" spans="1:13" x14ac:dyDescent="0.2">
      <c r="A153" s="403" t="s">
        <v>1261</v>
      </c>
      <c r="B153" s="403">
        <v>2.9119999999999999</v>
      </c>
      <c r="C153" s="403">
        <v>179.55600000000001</v>
      </c>
      <c r="D153" s="403">
        <v>98.168000000000006</v>
      </c>
      <c r="E153" s="403">
        <v>280.63499999999999</v>
      </c>
      <c r="F153" s="403" t="s">
        <v>1122</v>
      </c>
      <c r="G153" s="403" t="s">
        <v>1122</v>
      </c>
      <c r="H153" s="403">
        <v>82.384</v>
      </c>
      <c r="I153" s="403">
        <v>82.384</v>
      </c>
      <c r="J153" s="403">
        <v>363.01900000000001</v>
      </c>
      <c r="K153" s="403">
        <v>188.935</v>
      </c>
      <c r="L153" s="403">
        <v>424.35300000000001</v>
      </c>
      <c r="M153" s="403">
        <v>976.30700000000002</v>
      </c>
    </row>
    <row r="154" spans="1:13" x14ac:dyDescent="0.2">
      <c r="A154" s="403" t="s">
        <v>1262</v>
      </c>
      <c r="B154" s="403">
        <v>3.0790000000000002</v>
      </c>
      <c r="C154" s="403">
        <v>316.92399999999998</v>
      </c>
      <c r="D154" s="403">
        <v>117.312</v>
      </c>
      <c r="E154" s="403">
        <v>437.315</v>
      </c>
      <c r="F154" s="403" t="s">
        <v>1122</v>
      </c>
      <c r="G154" s="403" t="s">
        <v>1122</v>
      </c>
      <c r="H154" s="403">
        <v>79.725999999999999</v>
      </c>
      <c r="I154" s="403">
        <v>79.725999999999999</v>
      </c>
      <c r="J154" s="403">
        <v>517.04100000000005</v>
      </c>
      <c r="K154" s="403">
        <v>183.23699999999999</v>
      </c>
      <c r="L154" s="403">
        <v>430.63099999999997</v>
      </c>
      <c r="M154" s="403">
        <v>1130.9079999999999</v>
      </c>
    </row>
    <row r="155" spans="1:13" x14ac:dyDescent="0.2">
      <c r="A155" s="403" t="s">
        <v>1263</v>
      </c>
      <c r="B155" s="403">
        <v>3.9430000000000001</v>
      </c>
      <c r="C155" s="403">
        <v>556.28399999999999</v>
      </c>
      <c r="D155" s="403">
        <v>166.761</v>
      </c>
      <c r="E155" s="403">
        <v>726.98800000000006</v>
      </c>
      <c r="F155" s="403" t="s">
        <v>1122</v>
      </c>
      <c r="G155" s="403" t="s">
        <v>1122</v>
      </c>
      <c r="H155" s="403">
        <v>82.384</v>
      </c>
      <c r="I155" s="403">
        <v>82.384</v>
      </c>
      <c r="J155" s="403">
        <v>809.37099999999998</v>
      </c>
      <c r="K155" s="403">
        <v>226.30500000000001</v>
      </c>
      <c r="L155" s="403">
        <v>589.32899999999995</v>
      </c>
      <c r="M155" s="403">
        <v>1625.0050000000001</v>
      </c>
    </row>
    <row r="156" spans="1:13" x14ac:dyDescent="0.2">
      <c r="A156" s="403" t="s">
        <v>1264</v>
      </c>
      <c r="B156" s="403">
        <v>30.785</v>
      </c>
      <c r="C156" s="403">
        <v>4477.6329999999998</v>
      </c>
      <c r="D156" s="403">
        <v>1353.4059999999999</v>
      </c>
      <c r="E156" s="403">
        <v>5861.8230000000003</v>
      </c>
      <c r="F156" s="403" t="s">
        <v>1122</v>
      </c>
      <c r="G156" s="403" t="s">
        <v>1122</v>
      </c>
      <c r="H156" s="403">
        <v>970</v>
      </c>
      <c r="I156" s="403">
        <v>970</v>
      </c>
      <c r="J156" s="403">
        <v>6831.8230000000003</v>
      </c>
      <c r="K156" s="403">
        <v>2562.2350000000001</v>
      </c>
      <c r="L156" s="403">
        <v>6030.9629999999997</v>
      </c>
      <c r="M156" s="403">
        <v>15425.021000000001</v>
      </c>
    </row>
    <row r="157" spans="1:13" x14ac:dyDescent="0.2">
      <c r="A157" s="403" t="s">
        <v>1265</v>
      </c>
      <c r="B157" s="403">
        <v>4.5380000000000003</v>
      </c>
      <c r="C157" s="403">
        <v>907.46199999999999</v>
      </c>
      <c r="D157" s="403">
        <v>205.02500000000001</v>
      </c>
      <c r="E157" s="403">
        <v>1117.0239999999999</v>
      </c>
      <c r="F157" s="403" t="s">
        <v>1122</v>
      </c>
      <c r="G157" s="403" t="s">
        <v>1122</v>
      </c>
      <c r="H157" s="403">
        <v>83.004999999999995</v>
      </c>
      <c r="I157" s="403">
        <v>83.004999999999995</v>
      </c>
      <c r="J157" s="403">
        <v>1200.03</v>
      </c>
      <c r="K157" s="403">
        <v>285.09500000000003</v>
      </c>
      <c r="L157" s="403">
        <v>644.44799999999998</v>
      </c>
      <c r="M157" s="403">
        <v>2129.5720000000001</v>
      </c>
    </row>
    <row r="158" spans="1:13" x14ac:dyDescent="0.2">
      <c r="A158" s="403" t="s">
        <v>1266</v>
      </c>
      <c r="B158" s="403">
        <v>3.9710000000000001</v>
      </c>
      <c r="C158" s="403">
        <v>716.96900000000005</v>
      </c>
      <c r="D158" s="403">
        <v>136.50399999999999</v>
      </c>
      <c r="E158" s="403">
        <v>857.44399999999996</v>
      </c>
      <c r="F158" s="403" t="s">
        <v>1122</v>
      </c>
      <c r="G158" s="403" t="s">
        <v>1122</v>
      </c>
      <c r="H158" s="403">
        <v>77.650000000000006</v>
      </c>
      <c r="I158" s="403">
        <v>77.650000000000006</v>
      </c>
      <c r="J158" s="403">
        <v>935.09500000000003</v>
      </c>
      <c r="K158" s="403">
        <v>238.964</v>
      </c>
      <c r="L158" s="403">
        <v>501.79700000000003</v>
      </c>
      <c r="M158" s="403">
        <v>1675.856</v>
      </c>
    </row>
    <row r="159" spans="1:13" x14ac:dyDescent="0.2">
      <c r="A159" s="403" t="s">
        <v>1267</v>
      </c>
      <c r="B159" s="403">
        <v>2.83</v>
      </c>
      <c r="C159" s="403">
        <v>619.87300000000005</v>
      </c>
      <c r="D159" s="403">
        <v>160.24600000000001</v>
      </c>
      <c r="E159" s="403">
        <v>782.94899999999996</v>
      </c>
      <c r="F159" s="403" t="s">
        <v>1122</v>
      </c>
      <c r="G159" s="403" t="s">
        <v>1122</v>
      </c>
      <c r="H159" s="403">
        <v>83.004999999999995</v>
      </c>
      <c r="I159" s="403">
        <v>83.004999999999995</v>
      </c>
      <c r="J159" s="403">
        <v>865.95500000000004</v>
      </c>
      <c r="K159" s="403">
        <v>217.874</v>
      </c>
      <c r="L159" s="403">
        <v>505.97699999999998</v>
      </c>
      <c r="M159" s="403">
        <v>1589.806</v>
      </c>
    </row>
    <row r="160" spans="1:13" x14ac:dyDescent="0.2">
      <c r="A160" s="403" t="s">
        <v>1268</v>
      </c>
      <c r="B160" s="403">
        <v>4.0279999999999996</v>
      </c>
      <c r="C160" s="403">
        <v>474.24099999999999</v>
      </c>
      <c r="D160" s="403">
        <v>119.11</v>
      </c>
      <c r="E160" s="403">
        <v>597.37900000000002</v>
      </c>
      <c r="F160" s="403" t="s">
        <v>1122</v>
      </c>
      <c r="G160" s="403" t="s">
        <v>1122</v>
      </c>
      <c r="H160" s="403">
        <v>80.328000000000003</v>
      </c>
      <c r="I160" s="403">
        <v>80.328000000000003</v>
      </c>
      <c r="J160" s="403">
        <v>677.70699999999999</v>
      </c>
      <c r="K160" s="403">
        <v>192.94900000000001</v>
      </c>
      <c r="L160" s="403">
        <v>421.00099999999998</v>
      </c>
      <c r="M160" s="403">
        <v>1291.6559999999999</v>
      </c>
    </row>
    <row r="161" spans="1:13" x14ac:dyDescent="0.2">
      <c r="A161" s="403" t="s">
        <v>1269</v>
      </c>
      <c r="B161" s="403">
        <v>2.4319999999999999</v>
      </c>
      <c r="C161" s="403">
        <v>293.834</v>
      </c>
      <c r="D161" s="403">
        <v>105.709</v>
      </c>
      <c r="E161" s="403">
        <v>401.97399999999999</v>
      </c>
      <c r="F161" s="403" t="s">
        <v>1122</v>
      </c>
      <c r="G161" s="403" t="s">
        <v>1122</v>
      </c>
      <c r="H161" s="403">
        <v>83.004999999999995</v>
      </c>
      <c r="I161" s="403">
        <v>83.004999999999995</v>
      </c>
      <c r="J161" s="403">
        <v>484.98</v>
      </c>
      <c r="K161" s="403">
        <v>183.18100000000001</v>
      </c>
      <c r="L161" s="403">
        <v>439.97399999999999</v>
      </c>
      <c r="M161" s="403">
        <v>1108.134</v>
      </c>
    </row>
    <row r="162" spans="1:13" x14ac:dyDescent="0.2">
      <c r="A162" s="403" t="s">
        <v>1270</v>
      </c>
      <c r="B162" s="403">
        <v>1.923</v>
      </c>
      <c r="C162" s="403">
        <v>173.87</v>
      </c>
      <c r="D162" s="403">
        <v>92.308999999999997</v>
      </c>
      <c r="E162" s="403">
        <v>268.10199999999998</v>
      </c>
      <c r="F162" s="403" t="s">
        <v>1122</v>
      </c>
      <c r="G162" s="403" t="s">
        <v>1122</v>
      </c>
      <c r="H162" s="403">
        <v>80.328000000000003</v>
      </c>
      <c r="I162" s="403">
        <v>80.328000000000003</v>
      </c>
      <c r="J162" s="403">
        <v>348.43</v>
      </c>
      <c r="K162" s="403">
        <v>205.208</v>
      </c>
      <c r="L162" s="403">
        <v>498.70699999999999</v>
      </c>
      <c r="M162" s="403">
        <v>1052.346</v>
      </c>
    </row>
    <row r="163" spans="1:13" x14ac:dyDescent="0.2">
      <c r="A163" s="403" t="s">
        <v>1271</v>
      </c>
      <c r="B163" s="403">
        <v>3.016</v>
      </c>
      <c r="C163" s="403">
        <v>131.256</v>
      </c>
      <c r="D163" s="403">
        <v>94.263000000000005</v>
      </c>
      <c r="E163" s="403">
        <v>228.53399999999999</v>
      </c>
      <c r="F163" s="403" t="s">
        <v>1122</v>
      </c>
      <c r="G163" s="403" t="s">
        <v>1122</v>
      </c>
      <c r="H163" s="403">
        <v>83.004999999999995</v>
      </c>
      <c r="I163" s="403">
        <v>83.004999999999995</v>
      </c>
      <c r="J163" s="403">
        <v>311.54000000000002</v>
      </c>
      <c r="K163" s="403">
        <v>243.07900000000001</v>
      </c>
      <c r="L163" s="403">
        <v>577.96100000000001</v>
      </c>
      <c r="M163" s="403">
        <v>1132.58</v>
      </c>
    </row>
    <row r="164" spans="1:13" x14ac:dyDescent="0.2">
      <c r="A164" s="403" t="s">
        <v>1272</v>
      </c>
      <c r="B164" s="403">
        <v>2.8479999999999999</v>
      </c>
      <c r="C164" s="403">
        <v>120.63500000000001</v>
      </c>
      <c r="D164" s="403">
        <v>105.857</v>
      </c>
      <c r="E164" s="403">
        <v>229.34100000000001</v>
      </c>
      <c r="F164" s="403" t="s">
        <v>1122</v>
      </c>
      <c r="G164" s="403" t="s">
        <v>1122</v>
      </c>
      <c r="H164" s="403">
        <v>83.004999999999995</v>
      </c>
      <c r="I164" s="403">
        <v>83.004999999999995</v>
      </c>
      <c r="J164" s="403">
        <v>312.346</v>
      </c>
      <c r="K164" s="403">
        <v>250.32900000000001</v>
      </c>
      <c r="L164" s="403">
        <v>605.99800000000005</v>
      </c>
      <c r="M164" s="403">
        <v>1168.674</v>
      </c>
    </row>
    <row r="165" spans="1:13" x14ac:dyDescent="0.2">
      <c r="A165" s="403" t="s">
        <v>1273</v>
      </c>
      <c r="B165" s="403">
        <v>3.7839999999999998</v>
      </c>
      <c r="C165" s="403">
        <v>129.33799999999999</v>
      </c>
      <c r="D165" s="403">
        <v>108.711</v>
      </c>
      <c r="E165" s="403">
        <v>241.833</v>
      </c>
      <c r="F165" s="403" t="s">
        <v>1122</v>
      </c>
      <c r="G165" s="403" t="s">
        <v>1122</v>
      </c>
      <c r="H165" s="403">
        <v>80.328000000000003</v>
      </c>
      <c r="I165" s="403">
        <v>80.328000000000003</v>
      </c>
      <c r="J165" s="403">
        <v>322.161</v>
      </c>
      <c r="K165" s="403">
        <v>230.88</v>
      </c>
      <c r="L165" s="403">
        <v>475.05599999999998</v>
      </c>
      <c r="M165" s="403">
        <v>1028.098</v>
      </c>
    </row>
    <row r="166" spans="1:13" x14ac:dyDescent="0.2">
      <c r="A166" s="403" t="s">
        <v>1274</v>
      </c>
      <c r="B166" s="403">
        <v>3.0070000000000001</v>
      </c>
      <c r="C166" s="403">
        <v>186.48099999999999</v>
      </c>
      <c r="D166" s="403">
        <v>111.761</v>
      </c>
      <c r="E166" s="403">
        <v>301.24799999999999</v>
      </c>
      <c r="F166" s="403" t="s">
        <v>1122</v>
      </c>
      <c r="G166" s="403" t="s">
        <v>1122</v>
      </c>
      <c r="H166" s="403">
        <v>83.004999999999995</v>
      </c>
      <c r="I166" s="403">
        <v>83.004999999999995</v>
      </c>
      <c r="J166" s="403">
        <v>384.25400000000002</v>
      </c>
      <c r="K166" s="403">
        <v>191.55099999999999</v>
      </c>
      <c r="L166" s="403">
        <v>432.25</v>
      </c>
      <c r="M166" s="403">
        <v>1008.054</v>
      </c>
    </row>
    <row r="167" spans="1:13" x14ac:dyDescent="0.2">
      <c r="A167" s="403" t="s">
        <v>1275</v>
      </c>
      <c r="B167" s="403">
        <v>3.181</v>
      </c>
      <c r="C167" s="403">
        <v>329.47800000000001</v>
      </c>
      <c r="D167" s="403">
        <v>135.48099999999999</v>
      </c>
      <c r="E167" s="403">
        <v>468.14</v>
      </c>
      <c r="F167" s="403" t="s">
        <v>1122</v>
      </c>
      <c r="G167" s="403" t="s">
        <v>1122</v>
      </c>
      <c r="H167" s="403">
        <v>80.328000000000003</v>
      </c>
      <c r="I167" s="403">
        <v>80.328000000000003</v>
      </c>
      <c r="J167" s="403">
        <v>548.46799999999996</v>
      </c>
      <c r="K167" s="403">
        <v>193.53100000000001</v>
      </c>
      <c r="L167" s="403">
        <v>445.91300000000001</v>
      </c>
      <c r="M167" s="403">
        <v>1187.9110000000001</v>
      </c>
    </row>
    <row r="168" spans="1:13" x14ac:dyDescent="0.2">
      <c r="A168" s="403" t="s">
        <v>1276</v>
      </c>
      <c r="B168" s="403">
        <v>4.07</v>
      </c>
      <c r="C168" s="403">
        <v>578.13599999999997</v>
      </c>
      <c r="D168" s="403">
        <v>155.738</v>
      </c>
      <c r="E168" s="403">
        <v>737.94399999999996</v>
      </c>
      <c r="F168" s="403" t="s">
        <v>1122</v>
      </c>
      <c r="G168" s="403" t="s">
        <v>1122</v>
      </c>
      <c r="H168" s="403">
        <v>83.004999999999995</v>
      </c>
      <c r="I168" s="403">
        <v>83.004999999999995</v>
      </c>
      <c r="J168" s="403">
        <v>820.94899999999996</v>
      </c>
      <c r="K168" s="403">
        <v>229.03200000000001</v>
      </c>
      <c r="L168" s="403">
        <v>532.21500000000003</v>
      </c>
      <c r="M168" s="403">
        <v>1582.1959999999999</v>
      </c>
    </row>
    <row r="169" spans="1:13" x14ac:dyDescent="0.2">
      <c r="A169" s="403" t="s">
        <v>1277</v>
      </c>
      <c r="B169" s="403">
        <v>39.627000000000002</v>
      </c>
      <c r="C169" s="403">
        <v>4660.558</v>
      </c>
      <c r="D169" s="403">
        <v>1530.7139999999999</v>
      </c>
      <c r="E169" s="403">
        <v>6230.8990000000003</v>
      </c>
      <c r="F169" s="403" t="s">
        <v>1122</v>
      </c>
      <c r="G169" s="403" t="s">
        <v>1122</v>
      </c>
      <c r="H169" s="403">
        <v>980</v>
      </c>
      <c r="I169" s="403">
        <v>980</v>
      </c>
      <c r="J169" s="403">
        <v>7210.8990000000003</v>
      </c>
      <c r="K169" s="403">
        <v>2661.6729999999998</v>
      </c>
      <c r="L169" s="403">
        <v>6086.991</v>
      </c>
      <c r="M169" s="403">
        <v>15959.563</v>
      </c>
    </row>
    <row r="170" spans="1:13" x14ac:dyDescent="0.2">
      <c r="A170" s="403" t="s">
        <v>1278</v>
      </c>
      <c r="B170" s="403">
        <v>4.1349999999999998</v>
      </c>
      <c r="C170" s="403">
        <v>761.27599999999995</v>
      </c>
      <c r="D170" s="403">
        <v>187.47200000000001</v>
      </c>
      <c r="E170" s="403">
        <v>952.88300000000004</v>
      </c>
      <c r="F170" s="403" t="s">
        <v>1122</v>
      </c>
      <c r="G170" s="403" t="s">
        <v>1122</v>
      </c>
      <c r="H170" s="403">
        <v>85.781000000000006</v>
      </c>
      <c r="I170" s="403">
        <v>85.781000000000006</v>
      </c>
      <c r="J170" s="403">
        <v>1038.664</v>
      </c>
      <c r="K170" s="403">
        <v>264.53300000000002</v>
      </c>
      <c r="L170" s="403">
        <v>650.23800000000006</v>
      </c>
      <c r="M170" s="403">
        <v>1953.4349999999999</v>
      </c>
    </row>
    <row r="171" spans="1:13" x14ac:dyDescent="0.2">
      <c r="A171" s="403" t="s">
        <v>1279</v>
      </c>
      <c r="B171" s="403">
        <v>3.6179999999999999</v>
      </c>
      <c r="C171" s="403">
        <v>859.42700000000002</v>
      </c>
      <c r="D171" s="403">
        <v>164.82599999999999</v>
      </c>
      <c r="E171" s="403">
        <v>1027.8710000000001</v>
      </c>
      <c r="F171" s="403" t="s">
        <v>1122</v>
      </c>
      <c r="G171" s="403" t="s">
        <v>1122</v>
      </c>
      <c r="H171" s="403">
        <v>77.478999999999999</v>
      </c>
      <c r="I171" s="403">
        <v>77.478999999999999</v>
      </c>
      <c r="J171" s="403">
        <v>1105.3510000000001</v>
      </c>
      <c r="K171" s="403">
        <v>267.16899999999998</v>
      </c>
      <c r="L171" s="403">
        <v>541.00099999999998</v>
      </c>
      <c r="M171" s="403">
        <v>1913.52</v>
      </c>
    </row>
    <row r="172" spans="1:13" x14ac:dyDescent="0.2">
      <c r="A172" s="403" t="s">
        <v>1280</v>
      </c>
      <c r="B172" s="403">
        <v>2.5790000000000002</v>
      </c>
      <c r="C172" s="403">
        <v>581.07500000000005</v>
      </c>
      <c r="D172" s="403">
        <v>139.75200000000001</v>
      </c>
      <c r="E172" s="403">
        <v>723.40599999999995</v>
      </c>
      <c r="F172" s="403" t="s">
        <v>1122</v>
      </c>
      <c r="G172" s="403" t="s">
        <v>1122</v>
      </c>
      <c r="H172" s="403">
        <v>85.781000000000006</v>
      </c>
      <c r="I172" s="403">
        <v>85.781000000000006</v>
      </c>
      <c r="J172" s="403">
        <v>809.18700000000001</v>
      </c>
      <c r="K172" s="403">
        <v>219.119</v>
      </c>
      <c r="L172" s="403">
        <v>487.904</v>
      </c>
      <c r="M172" s="403">
        <v>1516.21</v>
      </c>
    </row>
    <row r="173" spans="1:13" x14ac:dyDescent="0.2">
      <c r="A173" s="403" t="s">
        <v>1281</v>
      </c>
      <c r="B173" s="403">
        <v>3.8039999999999998</v>
      </c>
      <c r="C173" s="403">
        <v>405.60199999999998</v>
      </c>
      <c r="D173" s="403">
        <v>106.87</v>
      </c>
      <c r="E173" s="403">
        <v>516.27700000000004</v>
      </c>
      <c r="F173" s="403" t="s">
        <v>1122</v>
      </c>
      <c r="G173" s="403" t="s">
        <v>1122</v>
      </c>
      <c r="H173" s="403">
        <v>83.013999999999996</v>
      </c>
      <c r="I173" s="403">
        <v>83.013999999999996</v>
      </c>
      <c r="J173" s="403">
        <v>599.29</v>
      </c>
      <c r="K173" s="403">
        <v>191.87299999999999</v>
      </c>
      <c r="L173" s="403">
        <v>415.233</v>
      </c>
      <c r="M173" s="403">
        <v>1206.396</v>
      </c>
    </row>
    <row r="174" spans="1:13" x14ac:dyDescent="0.2">
      <c r="A174" s="403" t="s">
        <v>1282</v>
      </c>
      <c r="B174" s="403">
        <v>2.2970000000000002</v>
      </c>
      <c r="C174" s="403">
        <v>216.452</v>
      </c>
      <c r="D174" s="403">
        <v>98.143000000000001</v>
      </c>
      <c r="E174" s="403">
        <v>316.892</v>
      </c>
      <c r="F174" s="403" t="s">
        <v>1122</v>
      </c>
      <c r="G174" s="403" t="s">
        <v>1122</v>
      </c>
      <c r="H174" s="403">
        <v>85.781000000000006</v>
      </c>
      <c r="I174" s="403">
        <v>85.781000000000006</v>
      </c>
      <c r="J174" s="403">
        <v>402.673</v>
      </c>
      <c r="K174" s="403">
        <v>180.97</v>
      </c>
      <c r="L174" s="403">
        <v>431.02199999999999</v>
      </c>
      <c r="M174" s="403">
        <v>1014.664</v>
      </c>
    </row>
    <row r="175" spans="1:13" x14ac:dyDescent="0.2">
      <c r="A175" s="403" t="s">
        <v>1283</v>
      </c>
      <c r="B175" s="403">
        <v>1.8160000000000001</v>
      </c>
      <c r="C175" s="403">
        <v>159.761</v>
      </c>
      <c r="D175" s="403">
        <v>94.436000000000007</v>
      </c>
      <c r="E175" s="403">
        <v>256.01400000000001</v>
      </c>
      <c r="F175" s="403" t="s">
        <v>1122</v>
      </c>
      <c r="G175" s="403" t="s">
        <v>1122</v>
      </c>
      <c r="H175" s="403">
        <v>83.013999999999996</v>
      </c>
      <c r="I175" s="403">
        <v>83.013999999999996</v>
      </c>
      <c r="J175" s="403">
        <v>339.02800000000002</v>
      </c>
      <c r="K175" s="403">
        <v>207.71799999999999</v>
      </c>
      <c r="L175" s="403">
        <v>488.77300000000002</v>
      </c>
      <c r="M175" s="403">
        <v>1035.519</v>
      </c>
    </row>
    <row r="176" spans="1:13" x14ac:dyDescent="0.2">
      <c r="A176" s="403" t="s">
        <v>1284</v>
      </c>
      <c r="B176" s="403">
        <v>2.6059999999999999</v>
      </c>
      <c r="C176" s="403">
        <v>132.30600000000001</v>
      </c>
      <c r="D176" s="403">
        <v>94.99</v>
      </c>
      <c r="E176" s="403">
        <v>229.90199999999999</v>
      </c>
      <c r="F176" s="403" t="s">
        <v>1122</v>
      </c>
      <c r="G176" s="403" t="s">
        <v>1122</v>
      </c>
      <c r="H176" s="403">
        <v>85.781000000000006</v>
      </c>
      <c r="I176" s="403">
        <v>85.781000000000006</v>
      </c>
      <c r="J176" s="403">
        <v>315.68200000000002</v>
      </c>
      <c r="K176" s="403">
        <v>243.042</v>
      </c>
      <c r="L176" s="403">
        <v>590.79399999999998</v>
      </c>
      <c r="M176" s="403">
        <v>1149.519</v>
      </c>
    </row>
    <row r="177" spans="1:13" x14ac:dyDescent="0.2">
      <c r="A177" s="403" t="s">
        <v>1285</v>
      </c>
      <c r="B177" s="403">
        <v>2.4609999999999999</v>
      </c>
      <c r="C177" s="403">
        <v>121.181</v>
      </c>
      <c r="D177" s="403">
        <v>105.84699999999999</v>
      </c>
      <c r="E177" s="403">
        <v>229.489</v>
      </c>
      <c r="F177" s="403" t="s">
        <v>1122</v>
      </c>
      <c r="G177" s="403" t="s">
        <v>1122</v>
      </c>
      <c r="H177" s="403">
        <v>85.781000000000006</v>
      </c>
      <c r="I177" s="403">
        <v>85.781000000000006</v>
      </c>
      <c r="J177" s="403">
        <v>315.26900000000001</v>
      </c>
      <c r="K177" s="403">
        <v>252.381</v>
      </c>
      <c r="L177" s="403">
        <v>589.19899999999996</v>
      </c>
      <c r="M177" s="403">
        <v>1156.8489999999999</v>
      </c>
    </row>
    <row r="178" spans="1:13" x14ac:dyDescent="0.2">
      <c r="A178" s="403" t="s">
        <v>1286</v>
      </c>
      <c r="B178" s="403">
        <v>3.27</v>
      </c>
      <c r="C178" s="403">
        <v>132.05799999999999</v>
      </c>
      <c r="D178" s="403">
        <v>106.431</v>
      </c>
      <c r="E178" s="403">
        <v>241.75899999999999</v>
      </c>
      <c r="F178" s="403" t="s">
        <v>1122</v>
      </c>
      <c r="G178" s="403" t="s">
        <v>1122</v>
      </c>
      <c r="H178" s="403">
        <v>83.013999999999996</v>
      </c>
      <c r="I178" s="403">
        <v>83.013999999999996</v>
      </c>
      <c r="J178" s="403">
        <v>324.77300000000002</v>
      </c>
      <c r="K178" s="403">
        <v>243.375</v>
      </c>
      <c r="L178" s="403">
        <v>496.30500000000001</v>
      </c>
      <c r="M178" s="403">
        <v>1064.453</v>
      </c>
    </row>
    <row r="179" spans="1:13" x14ac:dyDescent="0.2">
      <c r="A179" s="403" t="s">
        <v>1287</v>
      </c>
      <c r="B179" s="403">
        <v>3.5670000000000002</v>
      </c>
      <c r="C179" s="403">
        <v>193.45</v>
      </c>
      <c r="D179" s="403">
        <v>131.274</v>
      </c>
      <c r="E179" s="403">
        <v>328.291</v>
      </c>
      <c r="F179" s="403" t="s">
        <v>1122</v>
      </c>
      <c r="G179" s="403" t="s">
        <v>1122</v>
      </c>
      <c r="H179" s="403">
        <v>85.781000000000006</v>
      </c>
      <c r="I179" s="403">
        <v>85.781000000000006</v>
      </c>
      <c r="J179" s="403">
        <v>414.072</v>
      </c>
      <c r="K179" s="403">
        <v>196.976</v>
      </c>
      <c r="L179" s="403">
        <v>444.21199999999999</v>
      </c>
      <c r="M179" s="403">
        <v>1055.261</v>
      </c>
    </row>
    <row r="180" spans="1:13" x14ac:dyDescent="0.2">
      <c r="A180" s="403" t="s">
        <v>1288</v>
      </c>
      <c r="B180" s="403">
        <v>3.774</v>
      </c>
      <c r="C180" s="403">
        <v>313.59500000000003</v>
      </c>
      <c r="D180" s="403">
        <v>137.51400000000001</v>
      </c>
      <c r="E180" s="403">
        <v>454.88299999999998</v>
      </c>
      <c r="F180" s="403" t="s">
        <v>1122</v>
      </c>
      <c r="G180" s="403" t="s">
        <v>1122</v>
      </c>
      <c r="H180" s="403">
        <v>83.013999999999996</v>
      </c>
      <c r="I180" s="403">
        <v>83.013999999999996</v>
      </c>
      <c r="J180" s="403">
        <v>537.89700000000005</v>
      </c>
      <c r="K180" s="403">
        <v>194.50700000000001</v>
      </c>
      <c r="L180" s="403">
        <v>448.39100000000002</v>
      </c>
      <c r="M180" s="403">
        <v>1180.7950000000001</v>
      </c>
    </row>
    <row r="181" spans="1:13" x14ac:dyDescent="0.2">
      <c r="A181" s="403" t="s">
        <v>1289</v>
      </c>
      <c r="B181" s="403">
        <v>4.8289999999999997</v>
      </c>
      <c r="C181" s="403">
        <v>662.096</v>
      </c>
      <c r="D181" s="403">
        <v>197.625</v>
      </c>
      <c r="E181" s="403">
        <v>864.55</v>
      </c>
      <c r="F181" s="403" t="s">
        <v>1122</v>
      </c>
      <c r="G181" s="403" t="s">
        <v>1122</v>
      </c>
      <c r="H181" s="403">
        <v>85.781000000000006</v>
      </c>
      <c r="I181" s="403">
        <v>85.781000000000006</v>
      </c>
      <c r="J181" s="403">
        <v>950.33100000000002</v>
      </c>
      <c r="K181" s="403">
        <v>247.239</v>
      </c>
      <c r="L181" s="403">
        <v>597.54999999999995</v>
      </c>
      <c r="M181" s="403">
        <v>1795.12</v>
      </c>
    </row>
    <row r="182" spans="1:13" x14ac:dyDescent="0.2">
      <c r="A182" s="403" t="s">
        <v>1290</v>
      </c>
      <c r="B182" s="403">
        <v>38.756999999999998</v>
      </c>
      <c r="C182" s="403">
        <v>4534.2820000000002</v>
      </c>
      <c r="D182" s="403">
        <v>1565.18</v>
      </c>
      <c r="E182" s="403">
        <v>6138.2190000000001</v>
      </c>
      <c r="F182" s="403" t="s">
        <v>1122</v>
      </c>
      <c r="G182" s="403" t="s">
        <v>1122</v>
      </c>
      <c r="H182" s="403">
        <v>1010</v>
      </c>
      <c r="I182" s="403">
        <v>1010</v>
      </c>
      <c r="J182" s="403">
        <v>7148.2190000000001</v>
      </c>
      <c r="K182" s="403">
        <v>2708.902</v>
      </c>
      <c r="L182" s="403">
        <v>6184.2129999999997</v>
      </c>
      <c r="M182" s="403">
        <v>16041.334000000001</v>
      </c>
    </row>
    <row r="183" spans="1:13" x14ac:dyDescent="0.2">
      <c r="A183" s="403" t="s">
        <v>1291</v>
      </c>
      <c r="B183" s="403">
        <v>4.7110000000000003</v>
      </c>
      <c r="C183" s="403">
        <v>808.76400000000001</v>
      </c>
      <c r="D183" s="403">
        <v>187.84299999999999</v>
      </c>
      <c r="E183" s="403">
        <v>1001.319</v>
      </c>
      <c r="F183" s="403" t="s">
        <v>1122</v>
      </c>
      <c r="G183" s="403" t="s">
        <v>1122</v>
      </c>
      <c r="H183" s="403">
        <v>78.137</v>
      </c>
      <c r="I183" s="403">
        <v>78.137</v>
      </c>
      <c r="J183" s="403">
        <v>1079.4559999999999</v>
      </c>
      <c r="K183" s="403">
        <v>282.85399999999998</v>
      </c>
      <c r="L183" s="403">
        <v>619.42999999999995</v>
      </c>
      <c r="M183" s="403">
        <v>1981.74</v>
      </c>
    </row>
    <row r="184" spans="1:13" x14ac:dyDescent="0.2">
      <c r="A184" s="403" t="s">
        <v>1292</v>
      </c>
      <c r="B184" s="403">
        <v>4.1230000000000002</v>
      </c>
      <c r="C184" s="403">
        <v>700.10799999999995</v>
      </c>
      <c r="D184" s="403">
        <v>169.68199999999999</v>
      </c>
      <c r="E184" s="403">
        <v>873.91200000000003</v>
      </c>
      <c r="F184" s="403" t="s">
        <v>1122</v>
      </c>
      <c r="G184" s="403" t="s">
        <v>1122</v>
      </c>
      <c r="H184" s="403">
        <v>70.575000000000003</v>
      </c>
      <c r="I184" s="403">
        <v>70.575000000000003</v>
      </c>
      <c r="J184" s="403">
        <v>944.48800000000006</v>
      </c>
      <c r="K184" s="403">
        <v>242.49799999999999</v>
      </c>
      <c r="L184" s="403">
        <v>497.19</v>
      </c>
      <c r="M184" s="403">
        <v>1684.1759999999999</v>
      </c>
    </row>
    <row r="185" spans="1:13" x14ac:dyDescent="0.2">
      <c r="A185" s="403" t="s">
        <v>1293</v>
      </c>
      <c r="B185" s="403">
        <v>2.9380000000000002</v>
      </c>
      <c r="C185" s="403">
        <v>592.73299999999995</v>
      </c>
      <c r="D185" s="403">
        <v>153.07499999999999</v>
      </c>
      <c r="E185" s="403">
        <v>748.74699999999996</v>
      </c>
      <c r="F185" s="403" t="s">
        <v>1122</v>
      </c>
      <c r="G185" s="403" t="s">
        <v>1122</v>
      </c>
      <c r="H185" s="403">
        <v>78.137</v>
      </c>
      <c r="I185" s="403">
        <v>78.137</v>
      </c>
      <c r="J185" s="403">
        <v>826.88400000000001</v>
      </c>
      <c r="K185" s="403">
        <v>223.25200000000001</v>
      </c>
      <c r="L185" s="403">
        <v>489.69799999999998</v>
      </c>
      <c r="M185" s="403">
        <v>1539.8340000000001</v>
      </c>
    </row>
    <row r="186" spans="1:13" x14ac:dyDescent="0.2">
      <c r="A186" s="403" t="s">
        <v>1294</v>
      </c>
      <c r="B186" s="403">
        <v>4.2480000000000002</v>
      </c>
      <c r="C186" s="403">
        <v>371.45600000000002</v>
      </c>
      <c r="D186" s="403">
        <v>111.94</v>
      </c>
      <c r="E186" s="403">
        <v>487.64299999999997</v>
      </c>
      <c r="F186" s="403" t="s">
        <v>1122</v>
      </c>
      <c r="G186" s="403" t="s">
        <v>1122</v>
      </c>
      <c r="H186" s="403">
        <v>75.616</v>
      </c>
      <c r="I186" s="403">
        <v>75.616</v>
      </c>
      <c r="J186" s="403">
        <v>563.26</v>
      </c>
      <c r="K186" s="403">
        <v>193.61600000000001</v>
      </c>
      <c r="L186" s="403">
        <v>424.06200000000001</v>
      </c>
      <c r="M186" s="403">
        <v>1180.9380000000001</v>
      </c>
    </row>
    <row r="187" spans="1:13" x14ac:dyDescent="0.2">
      <c r="A187" s="403" t="s">
        <v>1295</v>
      </c>
      <c r="B187" s="403">
        <v>2.5649999999999999</v>
      </c>
      <c r="C187" s="403">
        <v>241.25399999999999</v>
      </c>
      <c r="D187" s="403">
        <v>107.59699999999999</v>
      </c>
      <c r="E187" s="403">
        <v>351.41500000000002</v>
      </c>
      <c r="F187" s="403" t="s">
        <v>1122</v>
      </c>
      <c r="G187" s="403" t="s">
        <v>1122</v>
      </c>
      <c r="H187" s="403">
        <v>78.137</v>
      </c>
      <c r="I187" s="403">
        <v>78.137</v>
      </c>
      <c r="J187" s="403">
        <v>429.55200000000002</v>
      </c>
      <c r="K187" s="403">
        <v>185.477</v>
      </c>
      <c r="L187" s="403">
        <v>442.089</v>
      </c>
      <c r="M187" s="403">
        <v>1057.117</v>
      </c>
    </row>
    <row r="188" spans="1:13" x14ac:dyDescent="0.2">
      <c r="A188" s="403" t="s">
        <v>1296</v>
      </c>
      <c r="B188" s="403">
        <v>2.028</v>
      </c>
      <c r="C188" s="403">
        <v>158.04</v>
      </c>
      <c r="D188" s="403">
        <v>88.995000000000005</v>
      </c>
      <c r="E188" s="403">
        <v>249.06299999999999</v>
      </c>
      <c r="F188" s="403" t="s">
        <v>1122</v>
      </c>
      <c r="G188" s="403" t="s">
        <v>1122</v>
      </c>
      <c r="H188" s="403">
        <v>75.616</v>
      </c>
      <c r="I188" s="403">
        <v>75.616</v>
      </c>
      <c r="J188" s="403">
        <v>324.67899999999997</v>
      </c>
      <c r="K188" s="403">
        <v>218.702</v>
      </c>
      <c r="L188" s="403">
        <v>513.99199999999996</v>
      </c>
      <c r="M188" s="403">
        <v>1057.373</v>
      </c>
    </row>
    <row r="189" spans="1:13" x14ac:dyDescent="0.2">
      <c r="A189" s="403" t="s">
        <v>1297</v>
      </c>
      <c r="B189" s="403">
        <v>2.4790000000000001</v>
      </c>
      <c r="C189" s="403">
        <v>129.05600000000001</v>
      </c>
      <c r="D189" s="403">
        <v>97.26</v>
      </c>
      <c r="E189" s="403">
        <v>228.79499999999999</v>
      </c>
      <c r="F189" s="403" t="s">
        <v>1122</v>
      </c>
      <c r="G189" s="403" t="s">
        <v>1122</v>
      </c>
      <c r="H189" s="403">
        <v>78.137</v>
      </c>
      <c r="I189" s="403">
        <v>78.137</v>
      </c>
      <c r="J189" s="403">
        <v>306.93200000000002</v>
      </c>
      <c r="K189" s="403">
        <v>274.685</v>
      </c>
      <c r="L189" s="403">
        <v>668.21500000000003</v>
      </c>
      <c r="M189" s="403">
        <v>1249.8320000000001</v>
      </c>
    </row>
    <row r="190" spans="1:13" x14ac:dyDescent="0.2">
      <c r="A190" s="403" t="s">
        <v>1298</v>
      </c>
      <c r="B190" s="403">
        <v>2.3410000000000002</v>
      </c>
      <c r="C190" s="403">
        <v>119.825</v>
      </c>
      <c r="D190" s="403">
        <v>106.154</v>
      </c>
      <c r="E190" s="403">
        <v>228.32</v>
      </c>
      <c r="F190" s="403" t="s">
        <v>1122</v>
      </c>
      <c r="G190" s="403" t="s">
        <v>1122</v>
      </c>
      <c r="H190" s="403">
        <v>78.137</v>
      </c>
      <c r="I190" s="403">
        <v>78.137</v>
      </c>
      <c r="J190" s="403">
        <v>306.45699999999999</v>
      </c>
      <c r="K190" s="403">
        <v>274.887</v>
      </c>
      <c r="L190" s="403">
        <v>606.22</v>
      </c>
      <c r="M190" s="403">
        <v>1187.5640000000001</v>
      </c>
    </row>
    <row r="191" spans="1:13" x14ac:dyDescent="0.2">
      <c r="A191" s="403" t="s">
        <v>1299</v>
      </c>
      <c r="B191" s="403">
        <v>3.11</v>
      </c>
      <c r="C191" s="403">
        <v>133.126</v>
      </c>
      <c r="D191" s="403">
        <v>101.83799999999999</v>
      </c>
      <c r="E191" s="403">
        <v>238.07400000000001</v>
      </c>
      <c r="F191" s="403" t="s">
        <v>1122</v>
      </c>
      <c r="G191" s="403" t="s">
        <v>1122</v>
      </c>
      <c r="H191" s="403">
        <v>75.616</v>
      </c>
      <c r="I191" s="403">
        <v>75.616</v>
      </c>
      <c r="J191" s="403">
        <v>313.69099999999997</v>
      </c>
      <c r="K191" s="403">
        <v>234.27600000000001</v>
      </c>
      <c r="L191" s="403">
        <v>501.12700000000001</v>
      </c>
      <c r="M191" s="403">
        <v>1049.0930000000001</v>
      </c>
    </row>
    <row r="192" spans="1:13" x14ac:dyDescent="0.2">
      <c r="A192" s="403" t="s">
        <v>1300</v>
      </c>
      <c r="B192" s="403">
        <v>3.4950000000000001</v>
      </c>
      <c r="C192" s="403">
        <v>188.786</v>
      </c>
      <c r="D192" s="403">
        <v>129.31800000000001</v>
      </c>
      <c r="E192" s="403">
        <v>321.59899999999999</v>
      </c>
      <c r="F192" s="403" t="s">
        <v>1122</v>
      </c>
      <c r="G192" s="403" t="s">
        <v>1122</v>
      </c>
      <c r="H192" s="403">
        <v>78.137</v>
      </c>
      <c r="I192" s="403">
        <v>78.137</v>
      </c>
      <c r="J192" s="403">
        <v>399.73599999999999</v>
      </c>
      <c r="K192" s="403">
        <v>214.904</v>
      </c>
      <c r="L192" s="403">
        <v>463.92099999999999</v>
      </c>
      <c r="M192" s="403">
        <v>1078.56</v>
      </c>
    </row>
    <row r="193" spans="1:13" x14ac:dyDescent="0.2">
      <c r="A193" s="403" t="s">
        <v>1301</v>
      </c>
      <c r="B193" s="403">
        <v>3.6970000000000001</v>
      </c>
      <c r="C193" s="403">
        <v>352.60300000000001</v>
      </c>
      <c r="D193" s="403">
        <v>127.852</v>
      </c>
      <c r="E193" s="403">
        <v>484.15199999999999</v>
      </c>
      <c r="F193" s="403" t="s">
        <v>1122</v>
      </c>
      <c r="G193" s="403" t="s">
        <v>1122</v>
      </c>
      <c r="H193" s="403">
        <v>75.616</v>
      </c>
      <c r="I193" s="403">
        <v>75.616</v>
      </c>
      <c r="J193" s="403">
        <v>559.76900000000001</v>
      </c>
      <c r="K193" s="403">
        <v>200.256</v>
      </c>
      <c r="L193" s="403">
        <v>469.52199999999999</v>
      </c>
      <c r="M193" s="403">
        <v>1229.547</v>
      </c>
    </row>
    <row r="194" spans="1:13" x14ac:dyDescent="0.2">
      <c r="A194" s="403" t="s">
        <v>1302</v>
      </c>
      <c r="B194" s="403">
        <v>4.7309999999999999</v>
      </c>
      <c r="C194" s="403">
        <v>610.61400000000003</v>
      </c>
      <c r="D194" s="403">
        <v>159.01499999999999</v>
      </c>
      <c r="E194" s="403">
        <v>774.36</v>
      </c>
      <c r="F194" s="403" t="s">
        <v>1122</v>
      </c>
      <c r="G194" s="403" t="s">
        <v>1122</v>
      </c>
      <c r="H194" s="403">
        <v>78.137</v>
      </c>
      <c r="I194" s="403">
        <v>78.137</v>
      </c>
      <c r="J194" s="403">
        <v>852.49699999999996</v>
      </c>
      <c r="K194" s="403">
        <v>249.322</v>
      </c>
      <c r="L194" s="403">
        <v>573.298</v>
      </c>
      <c r="M194" s="403">
        <v>1675.117</v>
      </c>
    </row>
    <row r="195" spans="1:13" x14ac:dyDescent="0.2">
      <c r="A195" s="403" t="s">
        <v>1303</v>
      </c>
      <c r="B195" s="403">
        <v>40.466999999999999</v>
      </c>
      <c r="C195" s="403">
        <v>4405.1559999999999</v>
      </c>
      <c r="D195" s="403">
        <v>1540.567</v>
      </c>
      <c r="E195" s="403">
        <v>5986.19</v>
      </c>
      <c r="F195" s="403" t="s">
        <v>1122</v>
      </c>
      <c r="G195" s="403" t="s">
        <v>1122</v>
      </c>
      <c r="H195" s="403">
        <v>920</v>
      </c>
      <c r="I195" s="403">
        <v>920</v>
      </c>
      <c r="J195" s="403">
        <v>6906.19</v>
      </c>
      <c r="K195" s="403">
        <v>2794.7289999999998</v>
      </c>
      <c r="L195" s="403">
        <v>6274.19</v>
      </c>
      <c r="M195" s="403">
        <v>15975.109</v>
      </c>
    </row>
    <row r="196" spans="1:13" x14ac:dyDescent="0.2">
      <c r="A196" s="403" t="s">
        <v>1304</v>
      </c>
      <c r="B196" s="403">
        <v>3.8969999999999998</v>
      </c>
      <c r="C196" s="403">
        <v>760.26300000000003</v>
      </c>
      <c r="D196" s="403">
        <v>176.58</v>
      </c>
      <c r="E196" s="403">
        <v>940.74</v>
      </c>
      <c r="F196" s="403" t="s">
        <v>1122</v>
      </c>
      <c r="G196" s="403" t="s">
        <v>1122</v>
      </c>
      <c r="H196" s="403">
        <v>72.191999999999993</v>
      </c>
      <c r="I196" s="403">
        <v>72.191999999999993</v>
      </c>
      <c r="J196" s="403">
        <v>1012.932</v>
      </c>
      <c r="K196" s="403">
        <v>280.49799999999999</v>
      </c>
      <c r="L196" s="403">
        <v>638.05100000000004</v>
      </c>
      <c r="M196" s="403">
        <v>1931.481</v>
      </c>
    </row>
    <row r="197" spans="1:13" x14ac:dyDescent="0.2">
      <c r="A197" s="403" t="s">
        <v>1305</v>
      </c>
      <c r="B197" s="403">
        <v>3.41</v>
      </c>
      <c r="C197" s="403">
        <v>706.64</v>
      </c>
      <c r="D197" s="403">
        <v>150.49</v>
      </c>
      <c r="E197" s="403">
        <v>860.54</v>
      </c>
      <c r="F197" s="403" t="s">
        <v>1122</v>
      </c>
      <c r="G197" s="403" t="s">
        <v>1122</v>
      </c>
      <c r="H197" s="403">
        <v>65.204999999999998</v>
      </c>
      <c r="I197" s="403">
        <v>65.204999999999998</v>
      </c>
      <c r="J197" s="403">
        <v>925.74599999999998</v>
      </c>
      <c r="K197" s="403">
        <v>250.79400000000001</v>
      </c>
      <c r="L197" s="403">
        <v>504.61700000000002</v>
      </c>
      <c r="M197" s="403">
        <v>1681.1559999999999</v>
      </c>
    </row>
    <row r="198" spans="1:13" x14ac:dyDescent="0.2">
      <c r="A198" s="403" t="s">
        <v>1306</v>
      </c>
      <c r="B198" s="403">
        <v>2.431</v>
      </c>
      <c r="C198" s="403">
        <v>589.976</v>
      </c>
      <c r="D198" s="403">
        <v>153.84399999999999</v>
      </c>
      <c r="E198" s="403">
        <v>746.25</v>
      </c>
      <c r="F198" s="403" t="s">
        <v>1122</v>
      </c>
      <c r="G198" s="403" t="s">
        <v>1122</v>
      </c>
      <c r="H198" s="403">
        <v>72.191999999999993</v>
      </c>
      <c r="I198" s="403">
        <v>72.191999999999993</v>
      </c>
      <c r="J198" s="403">
        <v>818.44200000000001</v>
      </c>
      <c r="K198" s="403">
        <v>230.08099999999999</v>
      </c>
      <c r="L198" s="403">
        <v>506.46699999999998</v>
      </c>
      <c r="M198" s="403">
        <v>1554.99</v>
      </c>
    </row>
    <row r="199" spans="1:13" x14ac:dyDescent="0.2">
      <c r="A199" s="403" t="s">
        <v>1307</v>
      </c>
      <c r="B199" s="403">
        <v>3.2429999999999999</v>
      </c>
      <c r="C199" s="403">
        <v>411.887</v>
      </c>
      <c r="D199" s="403">
        <v>118.751</v>
      </c>
      <c r="E199" s="403">
        <v>533.88099999999997</v>
      </c>
      <c r="F199" s="403" t="s">
        <v>1122</v>
      </c>
      <c r="G199" s="403" t="s">
        <v>1122</v>
      </c>
      <c r="H199" s="403">
        <v>69.863</v>
      </c>
      <c r="I199" s="403">
        <v>69.863</v>
      </c>
      <c r="J199" s="403">
        <v>603.74400000000003</v>
      </c>
      <c r="K199" s="403">
        <v>204.96</v>
      </c>
      <c r="L199" s="403">
        <v>441.36500000000001</v>
      </c>
      <c r="M199" s="403">
        <v>1250.069</v>
      </c>
    </row>
    <row r="200" spans="1:13" x14ac:dyDescent="0.2">
      <c r="A200" s="403" t="s">
        <v>1308</v>
      </c>
      <c r="B200" s="403">
        <v>1.958</v>
      </c>
      <c r="C200" s="403">
        <v>228.22900000000001</v>
      </c>
      <c r="D200" s="403">
        <v>107.854</v>
      </c>
      <c r="E200" s="403">
        <v>338.04199999999997</v>
      </c>
      <c r="F200" s="403" t="s">
        <v>1122</v>
      </c>
      <c r="G200" s="403" t="s">
        <v>1122</v>
      </c>
      <c r="H200" s="403">
        <v>72.191999999999993</v>
      </c>
      <c r="I200" s="403">
        <v>72.191999999999993</v>
      </c>
      <c r="J200" s="403">
        <v>410.23399999999998</v>
      </c>
      <c r="K200" s="403">
        <v>199.785</v>
      </c>
      <c r="L200" s="403">
        <v>469.57299999999998</v>
      </c>
      <c r="M200" s="403">
        <v>1079.5920000000001</v>
      </c>
    </row>
    <row r="201" spans="1:13" x14ac:dyDescent="0.2">
      <c r="A201" s="403" t="s">
        <v>1309</v>
      </c>
      <c r="B201" s="403">
        <v>1.548</v>
      </c>
      <c r="C201" s="403">
        <v>150.32599999999999</v>
      </c>
      <c r="D201" s="403">
        <v>105.17100000000001</v>
      </c>
      <c r="E201" s="403">
        <v>257.04500000000002</v>
      </c>
      <c r="F201" s="403" t="s">
        <v>1122</v>
      </c>
      <c r="G201" s="403" t="s">
        <v>1122</v>
      </c>
      <c r="H201" s="403">
        <v>69.863</v>
      </c>
      <c r="I201" s="403">
        <v>69.863</v>
      </c>
      <c r="J201" s="403">
        <v>326.90800000000002</v>
      </c>
      <c r="K201" s="403">
        <v>235.167</v>
      </c>
      <c r="L201" s="403">
        <v>550.13400000000001</v>
      </c>
      <c r="M201" s="403">
        <v>1112.2090000000001</v>
      </c>
    </row>
    <row r="202" spans="1:13" x14ac:dyDescent="0.2">
      <c r="A202" s="403" t="s">
        <v>1310</v>
      </c>
      <c r="B202" s="403">
        <v>2.714</v>
      </c>
      <c r="C202" s="403">
        <v>128.499</v>
      </c>
      <c r="D202" s="403">
        <v>110.63200000000001</v>
      </c>
      <c r="E202" s="403">
        <v>241.84399999999999</v>
      </c>
      <c r="F202" s="403" t="s">
        <v>1122</v>
      </c>
      <c r="G202" s="403" t="s">
        <v>1122</v>
      </c>
      <c r="H202" s="403">
        <v>72.191999999999993</v>
      </c>
      <c r="I202" s="403">
        <v>72.191999999999993</v>
      </c>
      <c r="J202" s="403">
        <v>314.036</v>
      </c>
      <c r="K202" s="403">
        <v>286.02600000000001</v>
      </c>
      <c r="L202" s="403">
        <v>668.71500000000003</v>
      </c>
      <c r="M202" s="403">
        <v>1268.777</v>
      </c>
    </row>
    <row r="203" spans="1:13" x14ac:dyDescent="0.2">
      <c r="A203" s="403" t="s">
        <v>1311</v>
      </c>
      <c r="B203" s="403">
        <v>2.5630000000000002</v>
      </c>
      <c r="C203" s="403">
        <v>120.185</v>
      </c>
      <c r="D203" s="403">
        <v>102.652</v>
      </c>
      <c r="E203" s="403">
        <v>225.4</v>
      </c>
      <c r="F203" s="403" t="s">
        <v>1122</v>
      </c>
      <c r="G203" s="403" t="s">
        <v>1122</v>
      </c>
      <c r="H203" s="403">
        <v>72.191999999999993</v>
      </c>
      <c r="I203" s="403">
        <v>72.191999999999993</v>
      </c>
      <c r="J203" s="403">
        <v>297.59199999999998</v>
      </c>
      <c r="K203" s="403">
        <v>301.084</v>
      </c>
      <c r="L203" s="403">
        <v>672.69200000000001</v>
      </c>
      <c r="M203" s="403">
        <v>1271.3679999999999</v>
      </c>
    </row>
    <row r="204" spans="1:13" x14ac:dyDescent="0.2">
      <c r="A204" s="403" t="s">
        <v>1312</v>
      </c>
      <c r="B204" s="403">
        <v>3.4049999999999998</v>
      </c>
      <c r="C204" s="403">
        <v>129.32</v>
      </c>
      <c r="D204" s="403">
        <v>118.732</v>
      </c>
      <c r="E204" s="403">
        <v>251.45699999999999</v>
      </c>
      <c r="F204" s="403" t="s">
        <v>1122</v>
      </c>
      <c r="G204" s="403" t="s">
        <v>1122</v>
      </c>
      <c r="H204" s="403">
        <v>69.863</v>
      </c>
      <c r="I204" s="403">
        <v>69.863</v>
      </c>
      <c r="J204" s="403">
        <v>321.32</v>
      </c>
      <c r="K204" s="403">
        <v>250.81</v>
      </c>
      <c r="L204" s="403">
        <v>507.72</v>
      </c>
      <c r="M204" s="403">
        <v>1079.8499999999999</v>
      </c>
    </row>
    <row r="205" spans="1:13" x14ac:dyDescent="0.2">
      <c r="A205" s="403" t="s">
        <v>1313</v>
      </c>
      <c r="B205" s="403">
        <v>3.5310000000000001</v>
      </c>
      <c r="C205" s="403">
        <v>228.125</v>
      </c>
      <c r="D205" s="403">
        <v>148.43799999999999</v>
      </c>
      <c r="E205" s="403">
        <v>380.09399999999999</v>
      </c>
      <c r="F205" s="403" t="s">
        <v>1122</v>
      </c>
      <c r="G205" s="403" t="s">
        <v>1122</v>
      </c>
      <c r="H205" s="403">
        <v>72.191999999999993</v>
      </c>
      <c r="I205" s="403">
        <v>72.191999999999993</v>
      </c>
      <c r="J205" s="403">
        <v>452.286</v>
      </c>
      <c r="K205" s="403">
        <v>207.80799999999999</v>
      </c>
      <c r="L205" s="403">
        <v>444.89</v>
      </c>
      <c r="M205" s="403">
        <v>1104.9849999999999</v>
      </c>
    </row>
    <row r="206" spans="1:13" x14ac:dyDescent="0.2">
      <c r="A206" s="403" t="s">
        <v>1314</v>
      </c>
      <c r="B206" s="403">
        <v>3.7360000000000002</v>
      </c>
      <c r="C206" s="403">
        <v>362.60500000000002</v>
      </c>
      <c r="D206" s="403">
        <v>145.95400000000001</v>
      </c>
      <c r="E206" s="403">
        <v>512.29499999999996</v>
      </c>
      <c r="F206" s="403" t="s">
        <v>1122</v>
      </c>
      <c r="G206" s="403" t="s">
        <v>1122</v>
      </c>
      <c r="H206" s="403">
        <v>69.863</v>
      </c>
      <c r="I206" s="403">
        <v>69.863</v>
      </c>
      <c r="J206" s="403">
        <v>582.15800000000002</v>
      </c>
      <c r="K206" s="403">
        <v>204.93799999999999</v>
      </c>
      <c r="L206" s="403">
        <v>456.03699999999998</v>
      </c>
      <c r="M206" s="403">
        <v>1243.133</v>
      </c>
    </row>
    <row r="207" spans="1:13" x14ac:dyDescent="0.2">
      <c r="A207" s="403" t="s">
        <v>1315</v>
      </c>
      <c r="B207" s="403">
        <v>4.7809999999999997</v>
      </c>
      <c r="C207" s="403">
        <v>604.50300000000004</v>
      </c>
      <c r="D207" s="403">
        <v>177.48400000000001</v>
      </c>
      <c r="E207" s="403">
        <v>786.76700000000005</v>
      </c>
      <c r="F207" s="403" t="s">
        <v>1122</v>
      </c>
      <c r="G207" s="403" t="s">
        <v>1122</v>
      </c>
      <c r="H207" s="403">
        <v>72.191999999999993</v>
      </c>
      <c r="I207" s="403">
        <v>72.191999999999993</v>
      </c>
      <c r="J207" s="403">
        <v>858.95899999999995</v>
      </c>
      <c r="K207" s="403">
        <v>249.649</v>
      </c>
      <c r="L207" s="403">
        <v>578.23599999999999</v>
      </c>
      <c r="M207" s="403">
        <v>1686.8440000000001</v>
      </c>
    </row>
    <row r="208" spans="1:13" x14ac:dyDescent="0.2">
      <c r="A208" s="403" t="s">
        <v>1316</v>
      </c>
      <c r="B208" s="403">
        <v>37.218000000000004</v>
      </c>
      <c r="C208" s="403">
        <v>4419.5749999999998</v>
      </c>
      <c r="D208" s="403">
        <v>1616.5809999999999</v>
      </c>
      <c r="E208" s="403">
        <v>6073.3739999999998</v>
      </c>
      <c r="F208" s="403" t="s">
        <v>1122</v>
      </c>
      <c r="G208" s="403" t="s">
        <v>1122</v>
      </c>
      <c r="H208" s="403">
        <v>850</v>
      </c>
      <c r="I208" s="403">
        <v>850</v>
      </c>
      <c r="J208" s="403">
        <v>6923.3739999999998</v>
      </c>
      <c r="K208" s="403">
        <v>2901.6</v>
      </c>
      <c r="L208" s="403">
        <v>6438.24</v>
      </c>
      <c r="M208" s="403">
        <v>16263.214</v>
      </c>
    </row>
    <row r="209" spans="1:13" x14ac:dyDescent="0.2">
      <c r="A209" s="403" t="s">
        <v>1317</v>
      </c>
      <c r="B209" s="403">
        <v>4.2850000000000001</v>
      </c>
      <c r="C209" s="403">
        <v>871.67600000000004</v>
      </c>
      <c r="D209" s="403">
        <v>196.17099999999999</v>
      </c>
      <c r="E209" s="403">
        <v>1072.1320000000001</v>
      </c>
      <c r="F209" s="403" t="s">
        <v>1122</v>
      </c>
      <c r="G209" s="403" t="s">
        <v>1122</v>
      </c>
      <c r="H209" s="403">
        <v>77.076999999999998</v>
      </c>
      <c r="I209" s="403">
        <v>77.076999999999998</v>
      </c>
      <c r="J209" s="403">
        <v>1149.2080000000001</v>
      </c>
      <c r="K209" s="403">
        <v>305.654</v>
      </c>
      <c r="L209" s="403">
        <v>679.06799999999998</v>
      </c>
      <c r="M209" s="403">
        <v>2133.9299999999998</v>
      </c>
    </row>
    <row r="210" spans="1:13" x14ac:dyDescent="0.2">
      <c r="A210" s="403" t="s">
        <v>1318</v>
      </c>
      <c r="B210" s="403">
        <v>3.5169999999999999</v>
      </c>
      <c r="C210" s="403">
        <v>771.97</v>
      </c>
      <c r="D210" s="403">
        <v>173.95400000000001</v>
      </c>
      <c r="E210" s="403">
        <v>949.44100000000003</v>
      </c>
      <c r="F210" s="403" t="s">
        <v>1122</v>
      </c>
      <c r="G210" s="403" t="s">
        <v>1122</v>
      </c>
      <c r="H210" s="403">
        <v>72.103999999999999</v>
      </c>
      <c r="I210" s="403">
        <v>72.103999999999999</v>
      </c>
      <c r="J210" s="403">
        <v>1021.545</v>
      </c>
      <c r="K210" s="403">
        <v>273.98</v>
      </c>
      <c r="L210" s="403">
        <v>564.26700000000005</v>
      </c>
      <c r="M210" s="403">
        <v>1859.7919999999999</v>
      </c>
    </row>
    <row r="211" spans="1:13" x14ac:dyDescent="0.2">
      <c r="A211" s="403" t="s">
        <v>1319</v>
      </c>
      <c r="B211" s="403">
        <v>2.5920000000000001</v>
      </c>
      <c r="C211" s="403">
        <v>610.64200000000005</v>
      </c>
      <c r="D211" s="403">
        <v>164.18199999999999</v>
      </c>
      <c r="E211" s="403">
        <v>777.41600000000005</v>
      </c>
      <c r="F211" s="403" t="s">
        <v>1122</v>
      </c>
      <c r="G211" s="403" t="s">
        <v>1122</v>
      </c>
      <c r="H211" s="403">
        <v>77.076999999999998</v>
      </c>
      <c r="I211" s="403">
        <v>77.076999999999998</v>
      </c>
      <c r="J211" s="403">
        <v>854.49300000000005</v>
      </c>
      <c r="K211" s="403">
        <v>243.84100000000001</v>
      </c>
      <c r="L211" s="403">
        <v>531.78899999999999</v>
      </c>
      <c r="M211" s="403">
        <v>1630.123</v>
      </c>
    </row>
    <row r="212" spans="1:13" x14ac:dyDescent="0.2">
      <c r="A212" s="403" t="s">
        <v>1320</v>
      </c>
      <c r="B212" s="403">
        <v>3.1539999999999999</v>
      </c>
      <c r="C212" s="403">
        <v>409.35</v>
      </c>
      <c r="D212" s="403">
        <v>117.92100000000001</v>
      </c>
      <c r="E212" s="403">
        <v>530.42600000000004</v>
      </c>
      <c r="F212" s="403" t="s">
        <v>1122</v>
      </c>
      <c r="G212" s="403" t="s">
        <v>1122</v>
      </c>
      <c r="H212" s="403">
        <v>74.59</v>
      </c>
      <c r="I212" s="403">
        <v>74.59</v>
      </c>
      <c r="J212" s="403">
        <v>605.01599999999996</v>
      </c>
      <c r="K212" s="403">
        <v>209.63499999999999</v>
      </c>
      <c r="L212" s="403">
        <v>445.72500000000002</v>
      </c>
      <c r="M212" s="403">
        <v>1260.376</v>
      </c>
    </row>
    <row r="213" spans="1:13" x14ac:dyDescent="0.2">
      <c r="A213" s="403" t="s">
        <v>1321</v>
      </c>
      <c r="B213" s="403">
        <v>1.857</v>
      </c>
      <c r="C213" s="403">
        <v>263.68799999999999</v>
      </c>
      <c r="D213" s="403">
        <v>113.262</v>
      </c>
      <c r="E213" s="403">
        <v>378.80599999999998</v>
      </c>
      <c r="F213" s="403" t="s">
        <v>1122</v>
      </c>
      <c r="G213" s="403" t="s">
        <v>1122</v>
      </c>
      <c r="H213" s="403">
        <v>77.076999999999998</v>
      </c>
      <c r="I213" s="403">
        <v>77.076999999999998</v>
      </c>
      <c r="J213" s="403">
        <v>455.88299999999998</v>
      </c>
      <c r="K213" s="403">
        <v>196.59</v>
      </c>
      <c r="L213" s="403">
        <v>456.34399999999999</v>
      </c>
      <c r="M213" s="403">
        <v>1108.817</v>
      </c>
    </row>
    <row r="214" spans="1:13" x14ac:dyDescent="0.2">
      <c r="A214" s="403" t="s">
        <v>1322</v>
      </c>
      <c r="B214" s="403">
        <v>2.2810000000000001</v>
      </c>
      <c r="C214" s="403">
        <v>155.58000000000001</v>
      </c>
      <c r="D214" s="403">
        <v>100.98699999999999</v>
      </c>
      <c r="E214" s="403">
        <v>258.84800000000001</v>
      </c>
      <c r="F214" s="403" t="s">
        <v>1122</v>
      </c>
      <c r="G214" s="403" t="s">
        <v>1122</v>
      </c>
      <c r="H214" s="403">
        <v>74.59</v>
      </c>
      <c r="I214" s="403">
        <v>74.59</v>
      </c>
      <c r="J214" s="403">
        <v>333.43799999999999</v>
      </c>
      <c r="K214" s="403">
        <v>234.85400000000001</v>
      </c>
      <c r="L214" s="403">
        <v>553.03899999999999</v>
      </c>
      <c r="M214" s="403">
        <v>1121.3309999999999</v>
      </c>
    </row>
    <row r="215" spans="1:13" x14ac:dyDescent="0.2">
      <c r="A215" s="403" t="s">
        <v>1323</v>
      </c>
      <c r="B215" s="403">
        <v>3.5190000000000001</v>
      </c>
      <c r="C215" s="403">
        <v>125.637</v>
      </c>
      <c r="D215" s="403">
        <v>113.309</v>
      </c>
      <c r="E215" s="403">
        <v>242.464</v>
      </c>
      <c r="F215" s="403" t="s">
        <v>1122</v>
      </c>
      <c r="G215" s="403" t="s">
        <v>1122</v>
      </c>
      <c r="H215" s="403">
        <v>77.076999999999998</v>
      </c>
      <c r="I215" s="403">
        <v>77.076999999999998</v>
      </c>
      <c r="J215" s="403">
        <v>319.541</v>
      </c>
      <c r="K215" s="403">
        <v>297.11500000000001</v>
      </c>
      <c r="L215" s="403">
        <v>695.99900000000002</v>
      </c>
      <c r="M215" s="403">
        <v>1312.6559999999999</v>
      </c>
    </row>
    <row r="216" spans="1:13" x14ac:dyDescent="0.2">
      <c r="A216" s="403" t="s">
        <v>1324</v>
      </c>
      <c r="B216" s="403">
        <v>3.4140000000000001</v>
      </c>
      <c r="C216" s="403">
        <v>116.983</v>
      </c>
      <c r="D216" s="403">
        <v>118.53100000000001</v>
      </c>
      <c r="E216" s="403">
        <v>238.929</v>
      </c>
      <c r="F216" s="403" t="s">
        <v>1122</v>
      </c>
      <c r="G216" s="403" t="s">
        <v>1122</v>
      </c>
      <c r="H216" s="403">
        <v>77.076999999999998</v>
      </c>
      <c r="I216" s="403">
        <v>77.076999999999998</v>
      </c>
      <c r="J216" s="403">
        <v>316.005</v>
      </c>
      <c r="K216" s="403">
        <v>321.70100000000002</v>
      </c>
      <c r="L216" s="403">
        <v>735.63699999999994</v>
      </c>
      <c r="M216" s="403">
        <v>1373.3430000000001</v>
      </c>
    </row>
    <row r="217" spans="1:13" x14ac:dyDescent="0.2">
      <c r="A217" s="403" t="s">
        <v>1325</v>
      </c>
      <c r="B217" s="403">
        <v>2.012</v>
      </c>
      <c r="C217" s="403">
        <v>127.57599999999999</v>
      </c>
      <c r="D217" s="403">
        <v>121.425</v>
      </c>
      <c r="E217" s="403">
        <v>251.01300000000001</v>
      </c>
      <c r="F217" s="403" t="s">
        <v>1122</v>
      </c>
      <c r="G217" s="403" t="s">
        <v>1122</v>
      </c>
      <c r="H217" s="403">
        <v>74.59</v>
      </c>
      <c r="I217" s="403">
        <v>74.59</v>
      </c>
      <c r="J217" s="403">
        <v>325.60300000000001</v>
      </c>
      <c r="K217" s="403">
        <v>264.75400000000002</v>
      </c>
      <c r="L217" s="403">
        <v>525.87800000000004</v>
      </c>
      <c r="M217" s="403">
        <v>1116.2349999999999</v>
      </c>
    </row>
    <row r="218" spans="1:13" x14ac:dyDescent="0.2">
      <c r="A218" s="403" t="s">
        <v>1326</v>
      </c>
      <c r="B218" s="403">
        <v>2.3130000000000002</v>
      </c>
      <c r="C218" s="403">
        <v>237.17099999999999</v>
      </c>
      <c r="D218" s="403">
        <v>136.34800000000001</v>
      </c>
      <c r="E218" s="403">
        <v>375.83100000000002</v>
      </c>
      <c r="F218" s="403" t="s">
        <v>1122</v>
      </c>
      <c r="G218" s="403" t="s">
        <v>1122</v>
      </c>
      <c r="H218" s="403">
        <v>77.076999999999998</v>
      </c>
      <c r="I218" s="403">
        <v>77.076999999999998</v>
      </c>
      <c r="J218" s="403">
        <v>452.90800000000002</v>
      </c>
      <c r="K218" s="403">
        <v>217.733</v>
      </c>
      <c r="L218" s="403">
        <v>463.49400000000003</v>
      </c>
      <c r="M218" s="403">
        <v>1134.134</v>
      </c>
    </row>
    <row r="219" spans="1:13" x14ac:dyDescent="0.2">
      <c r="A219" s="403" t="s">
        <v>1327</v>
      </c>
      <c r="B219" s="403">
        <v>3.08</v>
      </c>
      <c r="C219" s="403">
        <v>400.05399999999997</v>
      </c>
      <c r="D219" s="403">
        <v>144.434</v>
      </c>
      <c r="E219" s="403">
        <v>547.56700000000001</v>
      </c>
      <c r="F219" s="403" t="s">
        <v>1122</v>
      </c>
      <c r="G219" s="403" t="s">
        <v>1122</v>
      </c>
      <c r="H219" s="403">
        <v>74.59</v>
      </c>
      <c r="I219" s="403">
        <v>74.59</v>
      </c>
      <c r="J219" s="403">
        <v>622.15800000000002</v>
      </c>
      <c r="K219" s="403">
        <v>217.28200000000001</v>
      </c>
      <c r="L219" s="403">
        <v>477.68799999999999</v>
      </c>
      <c r="M219" s="403">
        <v>1317.127</v>
      </c>
    </row>
    <row r="220" spans="1:13" x14ac:dyDescent="0.2">
      <c r="A220" s="403" t="s">
        <v>1328</v>
      </c>
      <c r="B220" s="403">
        <v>4.95</v>
      </c>
      <c r="C220" s="403">
        <v>645.17700000000002</v>
      </c>
      <c r="D220" s="403">
        <v>174.20500000000001</v>
      </c>
      <c r="E220" s="403">
        <v>824.33199999999999</v>
      </c>
      <c r="F220" s="403" t="s">
        <v>1122</v>
      </c>
      <c r="G220" s="403" t="s">
        <v>1122</v>
      </c>
      <c r="H220" s="403">
        <v>77.076999999999998</v>
      </c>
      <c r="I220" s="403">
        <v>77.076999999999998</v>
      </c>
      <c r="J220" s="403">
        <v>901.40800000000002</v>
      </c>
      <c r="K220" s="403">
        <v>263.322</v>
      </c>
      <c r="L220" s="403">
        <v>601.14300000000003</v>
      </c>
      <c r="M220" s="403">
        <v>1765.873</v>
      </c>
    </row>
    <row r="221" spans="1:13" x14ac:dyDescent="0.2">
      <c r="A221" s="403" t="s">
        <v>1329</v>
      </c>
      <c r="B221" s="403">
        <v>36.972999999999999</v>
      </c>
      <c r="C221" s="403">
        <v>4735.0829999999996</v>
      </c>
      <c r="D221" s="403">
        <v>1674.729</v>
      </c>
      <c r="E221" s="403">
        <v>6446.7849999999999</v>
      </c>
      <c r="F221" s="403" t="s">
        <v>1122</v>
      </c>
      <c r="G221" s="403" t="s">
        <v>1122</v>
      </c>
      <c r="H221" s="403">
        <v>910</v>
      </c>
      <c r="I221" s="403">
        <v>910</v>
      </c>
      <c r="J221" s="403">
        <v>7356.7849999999999</v>
      </c>
      <c r="K221" s="403">
        <v>3046.4589999999998</v>
      </c>
      <c r="L221" s="403">
        <v>6729.3689999999997</v>
      </c>
      <c r="M221" s="403">
        <v>17132.613000000001</v>
      </c>
    </row>
    <row r="222" spans="1:13" x14ac:dyDescent="0.2">
      <c r="A222" s="403" t="s">
        <v>1330</v>
      </c>
      <c r="B222" s="403">
        <v>3.141</v>
      </c>
      <c r="C222" s="403">
        <v>769.95299999999997</v>
      </c>
      <c r="D222" s="403">
        <v>180.63399999999999</v>
      </c>
      <c r="E222" s="403">
        <v>953.72799999999995</v>
      </c>
      <c r="F222" s="403">
        <v>0.42499999999999999</v>
      </c>
      <c r="G222" s="403">
        <v>4.4530000000000003</v>
      </c>
      <c r="H222" s="403">
        <v>78.137</v>
      </c>
      <c r="I222" s="403">
        <v>83.013999999999996</v>
      </c>
      <c r="J222" s="403">
        <v>1036.742</v>
      </c>
      <c r="K222" s="403">
        <v>290.77300000000002</v>
      </c>
      <c r="L222" s="403">
        <v>647.03499999999997</v>
      </c>
      <c r="M222" s="403">
        <v>1974.5509999999999</v>
      </c>
    </row>
    <row r="223" spans="1:13" x14ac:dyDescent="0.2">
      <c r="A223" s="403" t="s">
        <v>1331</v>
      </c>
      <c r="B223" s="403">
        <v>3.4420000000000002</v>
      </c>
      <c r="C223" s="403">
        <v>762.029</v>
      </c>
      <c r="D223" s="403">
        <v>153.202</v>
      </c>
      <c r="E223" s="403">
        <v>918.673</v>
      </c>
      <c r="F223" s="403">
        <v>0.38400000000000001</v>
      </c>
      <c r="G223" s="403">
        <v>4.0220000000000002</v>
      </c>
      <c r="H223" s="403">
        <v>70.575000000000003</v>
      </c>
      <c r="I223" s="403">
        <v>74.980999999999995</v>
      </c>
      <c r="J223" s="403">
        <v>993.654</v>
      </c>
      <c r="K223" s="403">
        <v>267.13099999999997</v>
      </c>
      <c r="L223" s="403">
        <v>587.92899999999997</v>
      </c>
      <c r="M223" s="403">
        <v>1848.7139999999999</v>
      </c>
    </row>
    <row r="224" spans="1:13" x14ac:dyDescent="0.2">
      <c r="A224" s="403" t="s">
        <v>1332</v>
      </c>
      <c r="B224" s="403">
        <v>2.5419999999999998</v>
      </c>
      <c r="C224" s="403">
        <v>662.24</v>
      </c>
      <c r="D224" s="403">
        <v>161.63200000000001</v>
      </c>
      <c r="E224" s="403">
        <v>826.41399999999999</v>
      </c>
      <c r="F224" s="403">
        <v>0.42499999999999999</v>
      </c>
      <c r="G224" s="403">
        <v>4.4530000000000003</v>
      </c>
      <c r="H224" s="403">
        <v>78.137</v>
      </c>
      <c r="I224" s="403">
        <v>83.013999999999996</v>
      </c>
      <c r="J224" s="403">
        <v>909.428</v>
      </c>
      <c r="K224" s="403">
        <v>263.90899999999999</v>
      </c>
      <c r="L224" s="403">
        <v>598.24199999999996</v>
      </c>
      <c r="M224" s="403">
        <v>1771.579</v>
      </c>
    </row>
    <row r="225" spans="1:13" x14ac:dyDescent="0.2">
      <c r="A225" s="403" t="s">
        <v>1333</v>
      </c>
      <c r="B225" s="403">
        <v>2.536</v>
      </c>
      <c r="C225" s="403">
        <v>425.01900000000001</v>
      </c>
      <c r="D225" s="403">
        <v>120.895</v>
      </c>
      <c r="E225" s="403">
        <v>548.45100000000002</v>
      </c>
      <c r="F225" s="403">
        <v>0.41099999999999998</v>
      </c>
      <c r="G225" s="403">
        <v>4.3090000000000002</v>
      </c>
      <c r="H225" s="403">
        <v>75.616</v>
      </c>
      <c r="I225" s="403">
        <v>80.335999999999999</v>
      </c>
      <c r="J225" s="403">
        <v>628.78700000000003</v>
      </c>
      <c r="K225" s="403">
        <v>221.12700000000001</v>
      </c>
      <c r="L225" s="403">
        <v>489.476</v>
      </c>
      <c r="M225" s="403">
        <v>1339.39</v>
      </c>
    </row>
    <row r="226" spans="1:13" x14ac:dyDescent="0.2">
      <c r="A226" s="403" t="s">
        <v>1334</v>
      </c>
      <c r="B226" s="403">
        <v>1.667</v>
      </c>
      <c r="C226" s="403">
        <v>262.8</v>
      </c>
      <c r="D226" s="403">
        <v>109.904</v>
      </c>
      <c r="E226" s="403">
        <v>374.37099999999998</v>
      </c>
      <c r="F226" s="403">
        <v>0.42499999999999999</v>
      </c>
      <c r="G226" s="403">
        <v>4.4530000000000003</v>
      </c>
      <c r="H226" s="403">
        <v>78.137</v>
      </c>
      <c r="I226" s="403">
        <v>83.013999999999996</v>
      </c>
      <c r="J226" s="403">
        <v>457.38499999999999</v>
      </c>
      <c r="K226" s="403">
        <v>208.85599999999999</v>
      </c>
      <c r="L226" s="403">
        <v>507.81099999999998</v>
      </c>
      <c r="M226" s="403">
        <v>1174.0519999999999</v>
      </c>
    </row>
    <row r="227" spans="1:13" x14ac:dyDescent="0.2">
      <c r="A227" s="403" t="s">
        <v>1335</v>
      </c>
      <c r="B227" s="403">
        <v>1.4710000000000001</v>
      </c>
      <c r="C227" s="403">
        <v>159.24600000000001</v>
      </c>
      <c r="D227" s="403">
        <v>111.697</v>
      </c>
      <c r="E227" s="403">
        <v>272.41399999999999</v>
      </c>
      <c r="F227" s="403">
        <v>0.41099999999999998</v>
      </c>
      <c r="G227" s="403">
        <v>4.3090000000000002</v>
      </c>
      <c r="H227" s="403">
        <v>75.616</v>
      </c>
      <c r="I227" s="403">
        <v>80.335999999999999</v>
      </c>
      <c r="J227" s="403">
        <v>352.75</v>
      </c>
      <c r="K227" s="403">
        <v>244.97399999999999</v>
      </c>
      <c r="L227" s="403">
        <v>576.649</v>
      </c>
      <c r="M227" s="403">
        <v>1174.374</v>
      </c>
    </row>
    <row r="228" spans="1:13" x14ac:dyDescent="0.2">
      <c r="A228" s="403" t="s">
        <v>1336</v>
      </c>
      <c r="B228" s="403">
        <v>2.4630000000000001</v>
      </c>
      <c r="C228" s="403">
        <v>131.70500000000001</v>
      </c>
      <c r="D228" s="403">
        <v>103.236</v>
      </c>
      <c r="E228" s="403">
        <v>237.404</v>
      </c>
      <c r="F228" s="403">
        <v>0.42499999999999999</v>
      </c>
      <c r="G228" s="403">
        <v>4.4530000000000003</v>
      </c>
      <c r="H228" s="403">
        <v>78.137</v>
      </c>
      <c r="I228" s="403">
        <v>83.013999999999996</v>
      </c>
      <c r="J228" s="403">
        <v>320.41800000000001</v>
      </c>
      <c r="K228" s="403">
        <v>292.55099999999999</v>
      </c>
      <c r="L228" s="403">
        <v>706.87699999999995</v>
      </c>
      <c r="M228" s="403">
        <v>1319.847</v>
      </c>
    </row>
    <row r="229" spans="1:13" x14ac:dyDescent="0.2">
      <c r="A229" s="403" t="s">
        <v>1337</v>
      </c>
      <c r="B229" s="403">
        <v>2.2320000000000002</v>
      </c>
      <c r="C229" s="403">
        <v>123.867</v>
      </c>
      <c r="D229" s="403">
        <v>121.261</v>
      </c>
      <c r="E229" s="403">
        <v>247.36</v>
      </c>
      <c r="F229" s="403">
        <v>0.42499999999999999</v>
      </c>
      <c r="G229" s="403">
        <v>4.4530000000000003</v>
      </c>
      <c r="H229" s="403">
        <v>78.137</v>
      </c>
      <c r="I229" s="403">
        <v>83.013999999999996</v>
      </c>
      <c r="J229" s="403">
        <v>330.37400000000002</v>
      </c>
      <c r="K229" s="403">
        <v>294.423</v>
      </c>
      <c r="L229" s="403">
        <v>694.41</v>
      </c>
      <c r="M229" s="403">
        <v>1319.2070000000001</v>
      </c>
    </row>
    <row r="230" spans="1:13" x14ac:dyDescent="0.2">
      <c r="A230" s="403" t="s">
        <v>1338</v>
      </c>
      <c r="B230" s="403">
        <v>1.581</v>
      </c>
      <c r="C230" s="403">
        <v>142.88200000000001</v>
      </c>
      <c r="D230" s="403">
        <v>121.485</v>
      </c>
      <c r="E230" s="403">
        <v>265.94799999999998</v>
      </c>
      <c r="F230" s="403">
        <v>0.41099999999999998</v>
      </c>
      <c r="G230" s="403">
        <v>4.3090000000000002</v>
      </c>
      <c r="H230" s="403">
        <v>75.616</v>
      </c>
      <c r="I230" s="403">
        <v>80.335999999999999</v>
      </c>
      <c r="J230" s="403">
        <v>346.28399999999999</v>
      </c>
      <c r="K230" s="403">
        <v>269.06900000000002</v>
      </c>
      <c r="L230" s="403">
        <v>565.18700000000001</v>
      </c>
      <c r="M230" s="403">
        <v>1180.54</v>
      </c>
    </row>
    <row r="231" spans="1:13" x14ac:dyDescent="0.2">
      <c r="A231" s="403" t="s">
        <v>1339</v>
      </c>
      <c r="B231" s="403">
        <v>1.042</v>
      </c>
      <c r="C231" s="403">
        <v>234.042</v>
      </c>
      <c r="D231" s="403">
        <v>135.74799999999999</v>
      </c>
      <c r="E231" s="403">
        <v>370.83199999999999</v>
      </c>
      <c r="F231" s="403">
        <v>0.42499999999999999</v>
      </c>
      <c r="G231" s="403">
        <v>4.4530000000000003</v>
      </c>
      <c r="H231" s="403">
        <v>78.137</v>
      </c>
      <c r="I231" s="403">
        <v>83.013999999999996</v>
      </c>
      <c r="J231" s="403">
        <v>453.846</v>
      </c>
      <c r="K231" s="403">
        <v>222.625</v>
      </c>
      <c r="L231" s="403">
        <v>506.87200000000001</v>
      </c>
      <c r="M231" s="403">
        <v>1183.3430000000001</v>
      </c>
    </row>
    <row r="232" spans="1:13" x14ac:dyDescent="0.2">
      <c r="A232" s="403" t="s">
        <v>1340</v>
      </c>
      <c r="B232" s="403">
        <v>2.633</v>
      </c>
      <c r="C232" s="403">
        <v>415.29199999999997</v>
      </c>
      <c r="D232" s="403">
        <v>145.458</v>
      </c>
      <c r="E232" s="403">
        <v>563.38199999999995</v>
      </c>
      <c r="F232" s="403">
        <v>0.41099999999999998</v>
      </c>
      <c r="G232" s="403">
        <v>4.3090000000000002</v>
      </c>
      <c r="H232" s="403">
        <v>75.616</v>
      </c>
      <c r="I232" s="403">
        <v>80.335999999999999</v>
      </c>
      <c r="J232" s="403">
        <v>643.71799999999996</v>
      </c>
      <c r="K232" s="403">
        <v>221.62799999999999</v>
      </c>
      <c r="L232" s="403">
        <v>517.005</v>
      </c>
      <c r="M232" s="403">
        <v>1382.3510000000001</v>
      </c>
    </row>
    <row r="233" spans="1:13" x14ac:dyDescent="0.2">
      <c r="A233" s="403" t="s">
        <v>1341</v>
      </c>
      <c r="B233" s="403">
        <v>5.8810000000000002</v>
      </c>
      <c r="C233" s="403">
        <v>810.60900000000004</v>
      </c>
      <c r="D233" s="403">
        <v>195.101</v>
      </c>
      <c r="E233" s="403">
        <v>1011.59</v>
      </c>
      <c r="F233" s="403">
        <v>0.42499999999999999</v>
      </c>
      <c r="G233" s="403">
        <v>4.4530000000000003</v>
      </c>
      <c r="H233" s="403">
        <v>78.137</v>
      </c>
      <c r="I233" s="403">
        <v>83.013999999999996</v>
      </c>
      <c r="J233" s="403">
        <v>1094.604</v>
      </c>
      <c r="K233" s="403">
        <v>292.58300000000003</v>
      </c>
      <c r="L233" s="403">
        <v>731.24199999999996</v>
      </c>
      <c r="M233" s="403">
        <v>2118.4290000000001</v>
      </c>
    </row>
    <row r="234" spans="1:13" x14ac:dyDescent="0.2">
      <c r="A234" s="403" t="s">
        <v>1342</v>
      </c>
      <c r="B234" s="403">
        <v>30.63</v>
      </c>
      <c r="C234" s="403">
        <v>4898.6350000000002</v>
      </c>
      <c r="D234" s="403">
        <v>1660.251</v>
      </c>
      <c r="E234" s="403">
        <v>6589.5159999999996</v>
      </c>
      <c r="F234" s="403">
        <v>5</v>
      </c>
      <c r="G234" s="403">
        <v>52.426000000000002</v>
      </c>
      <c r="H234" s="403">
        <v>920</v>
      </c>
      <c r="I234" s="403">
        <v>977.42600000000004</v>
      </c>
      <c r="J234" s="403">
        <v>7566.942</v>
      </c>
      <c r="K234" s="403">
        <v>3089.65</v>
      </c>
      <c r="L234" s="403">
        <v>7129.1419999999998</v>
      </c>
      <c r="M234" s="403">
        <v>17785.735000000001</v>
      </c>
    </row>
    <row r="235" spans="1:13" x14ac:dyDescent="0.2">
      <c r="A235" s="403" t="s">
        <v>1343</v>
      </c>
      <c r="B235" s="403">
        <v>3.2989999999999999</v>
      </c>
      <c r="C235" s="403">
        <v>807.30899999999997</v>
      </c>
      <c r="D235" s="403">
        <v>135.72499999999999</v>
      </c>
      <c r="E235" s="403">
        <v>946.33299999999997</v>
      </c>
      <c r="F235" s="403">
        <v>0.46700000000000003</v>
      </c>
      <c r="G235" s="403">
        <v>4.7220000000000004</v>
      </c>
      <c r="H235" s="403">
        <v>49.26</v>
      </c>
      <c r="I235" s="403">
        <v>54.45</v>
      </c>
      <c r="J235" s="403">
        <v>1000.783</v>
      </c>
      <c r="K235" s="403">
        <v>325.68599999999998</v>
      </c>
      <c r="L235" s="403">
        <v>694.15800000000002</v>
      </c>
      <c r="M235" s="403">
        <v>2020.627</v>
      </c>
    </row>
    <row r="236" spans="1:13" x14ac:dyDescent="0.2">
      <c r="A236" s="403" t="s">
        <v>1344</v>
      </c>
      <c r="B236" s="403">
        <v>3.0339999999999998</v>
      </c>
      <c r="C236" s="403">
        <v>657.84400000000005</v>
      </c>
      <c r="D236" s="403">
        <v>125.185</v>
      </c>
      <c r="E236" s="403">
        <v>786.06299999999999</v>
      </c>
      <c r="F236" s="403">
        <v>0.42199999999999999</v>
      </c>
      <c r="G236" s="403">
        <v>4.2649999999999997</v>
      </c>
      <c r="H236" s="403">
        <v>44.493000000000002</v>
      </c>
      <c r="I236" s="403">
        <v>49.18</v>
      </c>
      <c r="J236" s="403">
        <v>835.24400000000003</v>
      </c>
      <c r="K236" s="403">
        <v>254.358</v>
      </c>
      <c r="L236" s="403">
        <v>551.77700000000004</v>
      </c>
      <c r="M236" s="403">
        <v>1641.38</v>
      </c>
    </row>
    <row r="237" spans="1:13" x14ac:dyDescent="0.2">
      <c r="A237" s="403" t="s">
        <v>1345</v>
      </c>
      <c r="B237" s="403">
        <v>2.5499999999999998</v>
      </c>
      <c r="C237" s="403">
        <v>564.64300000000003</v>
      </c>
      <c r="D237" s="403">
        <v>119.021</v>
      </c>
      <c r="E237" s="403">
        <v>686.21400000000006</v>
      </c>
      <c r="F237" s="403">
        <v>0.46700000000000003</v>
      </c>
      <c r="G237" s="403">
        <v>4.7220000000000004</v>
      </c>
      <c r="H237" s="403">
        <v>49.26</v>
      </c>
      <c r="I237" s="403">
        <v>54.45</v>
      </c>
      <c r="J237" s="403">
        <v>740.66399999999999</v>
      </c>
      <c r="K237" s="403">
        <v>245.477</v>
      </c>
      <c r="L237" s="403">
        <v>573.46699999999998</v>
      </c>
      <c r="M237" s="403">
        <v>1559.6079999999999</v>
      </c>
    </row>
    <row r="238" spans="1:13" x14ac:dyDescent="0.2">
      <c r="A238" s="403" t="s">
        <v>1346</v>
      </c>
      <c r="B238" s="403">
        <v>2.4609999999999999</v>
      </c>
      <c r="C238" s="403">
        <v>408.63</v>
      </c>
      <c r="D238" s="403">
        <v>108.831</v>
      </c>
      <c r="E238" s="403">
        <v>519.923</v>
      </c>
      <c r="F238" s="403">
        <v>0.45200000000000001</v>
      </c>
      <c r="G238" s="403">
        <v>4.57</v>
      </c>
      <c r="H238" s="403">
        <v>47.670999999999999</v>
      </c>
      <c r="I238" s="403">
        <v>52.692999999999998</v>
      </c>
      <c r="J238" s="403">
        <v>572.61599999999999</v>
      </c>
      <c r="K238" s="403">
        <v>222.55699999999999</v>
      </c>
      <c r="L238" s="403">
        <v>504.51499999999999</v>
      </c>
      <c r="M238" s="403">
        <v>1299.6880000000001</v>
      </c>
    </row>
    <row r="239" spans="1:13" x14ac:dyDescent="0.2">
      <c r="A239" s="403" t="s">
        <v>1347</v>
      </c>
      <c r="B239" s="403">
        <v>1.667</v>
      </c>
      <c r="C239" s="403">
        <v>253.875</v>
      </c>
      <c r="D239" s="403">
        <v>100.901</v>
      </c>
      <c r="E239" s="403">
        <v>356.44299999999998</v>
      </c>
      <c r="F239" s="403">
        <v>0.46700000000000003</v>
      </c>
      <c r="G239" s="403">
        <v>4.7220000000000004</v>
      </c>
      <c r="H239" s="403">
        <v>49.26</v>
      </c>
      <c r="I239" s="403">
        <v>54.45</v>
      </c>
      <c r="J239" s="403">
        <v>410.89299999999997</v>
      </c>
      <c r="K239" s="403">
        <v>214.63</v>
      </c>
      <c r="L239" s="403">
        <v>517.26</v>
      </c>
      <c r="M239" s="403">
        <v>1142.7819999999999</v>
      </c>
    </row>
    <row r="240" spans="1:13" x14ac:dyDescent="0.2">
      <c r="A240" s="403" t="s">
        <v>1348</v>
      </c>
      <c r="B240" s="403">
        <v>1.726</v>
      </c>
      <c r="C240" s="403">
        <v>164.392</v>
      </c>
      <c r="D240" s="403">
        <v>98.234999999999999</v>
      </c>
      <c r="E240" s="403">
        <v>264.35300000000001</v>
      </c>
      <c r="F240" s="403">
        <v>0.45200000000000001</v>
      </c>
      <c r="G240" s="403">
        <v>4.57</v>
      </c>
      <c r="H240" s="403">
        <v>47.670999999999999</v>
      </c>
      <c r="I240" s="403">
        <v>52.692999999999998</v>
      </c>
      <c r="J240" s="403">
        <v>317.04599999999999</v>
      </c>
      <c r="K240" s="403">
        <v>252.02500000000001</v>
      </c>
      <c r="L240" s="403">
        <v>625.77599999999995</v>
      </c>
      <c r="M240" s="403">
        <v>1194.847</v>
      </c>
    </row>
    <row r="241" spans="1:13" x14ac:dyDescent="0.2">
      <c r="A241" s="403" t="s">
        <v>1349</v>
      </c>
      <c r="B241" s="403">
        <v>2.4750000000000001</v>
      </c>
      <c r="C241" s="403">
        <v>129.184</v>
      </c>
      <c r="D241" s="403">
        <v>101.239</v>
      </c>
      <c r="E241" s="403">
        <v>232.898</v>
      </c>
      <c r="F241" s="403">
        <v>0.46700000000000003</v>
      </c>
      <c r="G241" s="403">
        <v>4.7220000000000004</v>
      </c>
      <c r="H241" s="403">
        <v>49.26</v>
      </c>
      <c r="I241" s="403">
        <v>54.45</v>
      </c>
      <c r="J241" s="403">
        <v>287.34800000000001</v>
      </c>
      <c r="K241" s="403">
        <v>309.94499999999999</v>
      </c>
      <c r="L241" s="403">
        <v>736.98500000000001</v>
      </c>
      <c r="M241" s="403">
        <v>1334.278</v>
      </c>
    </row>
    <row r="242" spans="1:13" x14ac:dyDescent="0.2">
      <c r="A242" s="403" t="s">
        <v>1350</v>
      </c>
      <c r="B242" s="403">
        <v>2.3069999999999999</v>
      </c>
      <c r="C242" s="403">
        <v>123.971</v>
      </c>
      <c r="D242" s="403">
        <v>113.925</v>
      </c>
      <c r="E242" s="403">
        <v>240.202</v>
      </c>
      <c r="F242" s="403">
        <v>0.46700000000000003</v>
      </c>
      <c r="G242" s="403">
        <v>4.7220000000000004</v>
      </c>
      <c r="H242" s="403">
        <v>49.26</v>
      </c>
      <c r="I242" s="403">
        <v>54.45</v>
      </c>
      <c r="J242" s="403">
        <v>294.65199999999999</v>
      </c>
      <c r="K242" s="403">
        <v>301.96300000000002</v>
      </c>
      <c r="L242" s="403">
        <v>726.09699999999998</v>
      </c>
      <c r="M242" s="403">
        <v>1322.712</v>
      </c>
    </row>
    <row r="243" spans="1:13" x14ac:dyDescent="0.2">
      <c r="A243" s="403" t="s">
        <v>1351</v>
      </c>
      <c r="B243" s="403">
        <v>1.8939999999999999</v>
      </c>
      <c r="C243" s="403">
        <v>135.03200000000001</v>
      </c>
      <c r="D243" s="403">
        <v>111.751</v>
      </c>
      <c r="E243" s="403">
        <v>248.67699999999999</v>
      </c>
      <c r="F243" s="403">
        <v>0.45200000000000001</v>
      </c>
      <c r="G243" s="403">
        <v>4.57</v>
      </c>
      <c r="H243" s="403">
        <v>47.670999999999999</v>
      </c>
      <c r="I243" s="403">
        <v>52.692999999999998</v>
      </c>
      <c r="J243" s="403">
        <v>301.37</v>
      </c>
      <c r="K243" s="403">
        <v>293.99200000000002</v>
      </c>
      <c r="L243" s="403">
        <v>619.048</v>
      </c>
      <c r="M243" s="403">
        <v>1214.4100000000001</v>
      </c>
    </row>
    <row r="244" spans="1:13" x14ac:dyDescent="0.2">
      <c r="A244" s="403" t="s">
        <v>1352</v>
      </c>
      <c r="B244" s="403">
        <v>1.913</v>
      </c>
      <c r="C244" s="403">
        <v>218.27600000000001</v>
      </c>
      <c r="D244" s="403">
        <v>120.327</v>
      </c>
      <c r="E244" s="403">
        <v>340.51600000000002</v>
      </c>
      <c r="F244" s="403">
        <v>0.46700000000000003</v>
      </c>
      <c r="G244" s="403">
        <v>4.7220000000000004</v>
      </c>
      <c r="H244" s="403">
        <v>49.26</v>
      </c>
      <c r="I244" s="403">
        <v>54.45</v>
      </c>
      <c r="J244" s="403">
        <v>394.96600000000001</v>
      </c>
      <c r="K244" s="403">
        <v>237.483</v>
      </c>
      <c r="L244" s="403">
        <v>528.721</v>
      </c>
      <c r="M244" s="403">
        <v>1161.1690000000001</v>
      </c>
    </row>
    <row r="245" spans="1:13" x14ac:dyDescent="0.2">
      <c r="A245" s="403" t="s">
        <v>1353</v>
      </c>
      <c r="B245" s="403">
        <v>2.8879999999999999</v>
      </c>
      <c r="C245" s="403">
        <v>384.16500000000002</v>
      </c>
      <c r="D245" s="403">
        <v>121.592</v>
      </c>
      <c r="E245" s="403">
        <v>508.64499999999998</v>
      </c>
      <c r="F245" s="403">
        <v>0.45200000000000001</v>
      </c>
      <c r="G245" s="403">
        <v>4.57</v>
      </c>
      <c r="H245" s="403">
        <v>47.670999999999999</v>
      </c>
      <c r="I245" s="403">
        <v>52.692999999999998</v>
      </c>
      <c r="J245" s="403">
        <v>561.33799999999997</v>
      </c>
      <c r="K245" s="403">
        <v>226.77799999999999</v>
      </c>
      <c r="L245" s="403">
        <v>504.363</v>
      </c>
      <c r="M245" s="403">
        <v>1292.48</v>
      </c>
    </row>
    <row r="246" spans="1:13" x14ac:dyDescent="0.2">
      <c r="A246" s="403" t="s">
        <v>1354</v>
      </c>
      <c r="B246" s="403">
        <v>4.9000000000000004</v>
      </c>
      <c r="C246" s="403">
        <v>644.72400000000005</v>
      </c>
      <c r="D246" s="403">
        <v>137.44300000000001</v>
      </c>
      <c r="E246" s="403">
        <v>787.06600000000003</v>
      </c>
      <c r="F246" s="403">
        <v>0.46700000000000003</v>
      </c>
      <c r="G246" s="403">
        <v>4.7220000000000004</v>
      </c>
      <c r="H246" s="403">
        <v>49.26</v>
      </c>
      <c r="I246" s="403">
        <v>54.45</v>
      </c>
      <c r="J246" s="403">
        <v>841.51599999999996</v>
      </c>
      <c r="K246" s="403">
        <v>267.85700000000003</v>
      </c>
      <c r="L246" s="403">
        <v>643.75400000000002</v>
      </c>
      <c r="M246" s="403">
        <v>1753.127</v>
      </c>
    </row>
    <row r="247" spans="1:13" x14ac:dyDescent="0.2">
      <c r="A247" s="403" t="s">
        <v>1355</v>
      </c>
      <c r="B247" s="403">
        <v>31.114000000000001</v>
      </c>
      <c r="C247" s="403">
        <v>4490.9129999999996</v>
      </c>
      <c r="D247" s="403">
        <v>1394.175</v>
      </c>
      <c r="E247" s="403">
        <v>5916.2020000000002</v>
      </c>
      <c r="F247" s="403">
        <v>5.5</v>
      </c>
      <c r="G247" s="403">
        <v>55.600999999999999</v>
      </c>
      <c r="H247" s="403">
        <v>580</v>
      </c>
      <c r="I247" s="403">
        <v>641.101</v>
      </c>
      <c r="J247" s="403">
        <v>6557.3040000000001</v>
      </c>
      <c r="K247" s="403">
        <v>3152.752</v>
      </c>
      <c r="L247" s="403">
        <v>7235.241</v>
      </c>
      <c r="M247" s="403">
        <v>16945.296999999999</v>
      </c>
    </row>
    <row r="248" spans="1:13" x14ac:dyDescent="0.2">
      <c r="A248" s="403" t="s">
        <v>1356</v>
      </c>
      <c r="B248" s="403">
        <v>3.5880000000000001</v>
      </c>
      <c r="C248" s="403">
        <v>865.32600000000002</v>
      </c>
      <c r="D248" s="403">
        <v>157.494</v>
      </c>
      <c r="E248" s="403">
        <v>1026.4079999999999</v>
      </c>
      <c r="F248" s="403">
        <v>0.501</v>
      </c>
      <c r="G248" s="403">
        <v>4.8780000000000001</v>
      </c>
      <c r="H248" s="403">
        <v>51.808</v>
      </c>
      <c r="I248" s="403">
        <v>57.186999999999998</v>
      </c>
      <c r="J248" s="403">
        <v>1083.595</v>
      </c>
      <c r="K248" s="403">
        <v>320.41800000000001</v>
      </c>
      <c r="L248" s="403">
        <v>735.45299999999997</v>
      </c>
      <c r="M248" s="403">
        <v>2139.4670000000001</v>
      </c>
    </row>
    <row r="249" spans="1:13" x14ac:dyDescent="0.2">
      <c r="A249" s="403" t="s">
        <v>1357</v>
      </c>
      <c r="B249" s="403">
        <v>2.5179999999999998</v>
      </c>
      <c r="C249" s="403">
        <v>681.072</v>
      </c>
      <c r="D249" s="403">
        <v>122.604</v>
      </c>
      <c r="E249" s="403">
        <v>806.19399999999996</v>
      </c>
      <c r="F249" s="403">
        <v>0.45300000000000001</v>
      </c>
      <c r="G249" s="403">
        <v>4.4059999999999997</v>
      </c>
      <c r="H249" s="403">
        <v>46.795000000000002</v>
      </c>
      <c r="I249" s="403">
        <v>51.652999999999999</v>
      </c>
      <c r="J249" s="403">
        <v>857.84699999999998</v>
      </c>
      <c r="K249" s="403">
        <v>271.178</v>
      </c>
      <c r="L249" s="403">
        <v>558.423</v>
      </c>
      <c r="M249" s="403">
        <v>1687.4490000000001</v>
      </c>
    </row>
    <row r="250" spans="1:13" x14ac:dyDescent="0.2">
      <c r="A250" s="403" t="s">
        <v>1358</v>
      </c>
      <c r="B250" s="403">
        <v>2.2490000000000001</v>
      </c>
      <c r="C250" s="403">
        <v>587.15200000000004</v>
      </c>
      <c r="D250" s="403">
        <v>119.535</v>
      </c>
      <c r="E250" s="403">
        <v>708.93600000000004</v>
      </c>
      <c r="F250" s="403">
        <v>0.501</v>
      </c>
      <c r="G250" s="403">
        <v>4.8780000000000001</v>
      </c>
      <c r="H250" s="403">
        <v>51.808</v>
      </c>
      <c r="I250" s="403">
        <v>57.186999999999998</v>
      </c>
      <c r="J250" s="403">
        <v>766.12300000000005</v>
      </c>
      <c r="K250" s="403">
        <v>252.126</v>
      </c>
      <c r="L250" s="403">
        <v>581.85900000000004</v>
      </c>
      <c r="M250" s="403">
        <v>1600.1079999999999</v>
      </c>
    </row>
    <row r="251" spans="1:13" x14ac:dyDescent="0.2">
      <c r="A251" s="403" t="s">
        <v>1359</v>
      </c>
      <c r="B251" s="403">
        <v>1.677</v>
      </c>
      <c r="C251" s="403">
        <v>381.96899999999999</v>
      </c>
      <c r="D251" s="403">
        <v>104.218</v>
      </c>
      <c r="E251" s="403">
        <v>487.86399999999998</v>
      </c>
      <c r="F251" s="403">
        <v>0.48499999999999999</v>
      </c>
      <c r="G251" s="403">
        <v>4.72</v>
      </c>
      <c r="H251" s="403">
        <v>50.137</v>
      </c>
      <c r="I251" s="403">
        <v>55.341999999999999</v>
      </c>
      <c r="J251" s="403">
        <v>543.20600000000002</v>
      </c>
      <c r="K251" s="403">
        <v>224.90199999999999</v>
      </c>
      <c r="L251" s="403">
        <v>501.59199999999998</v>
      </c>
      <c r="M251" s="403">
        <v>1269.7</v>
      </c>
    </row>
    <row r="252" spans="1:13" x14ac:dyDescent="0.2">
      <c r="A252" s="403" t="s">
        <v>1360</v>
      </c>
      <c r="B252" s="403">
        <v>1.3740000000000001</v>
      </c>
      <c r="C252" s="403">
        <v>234.15799999999999</v>
      </c>
      <c r="D252" s="403">
        <v>98.448999999999998</v>
      </c>
      <c r="E252" s="403">
        <v>333.98099999999999</v>
      </c>
      <c r="F252" s="403">
        <v>0.501</v>
      </c>
      <c r="G252" s="403">
        <v>4.8780000000000001</v>
      </c>
      <c r="H252" s="403">
        <v>51.808</v>
      </c>
      <c r="I252" s="403">
        <v>57.186999999999998</v>
      </c>
      <c r="J252" s="403">
        <v>391.16800000000001</v>
      </c>
      <c r="K252" s="403">
        <v>229.56800000000001</v>
      </c>
      <c r="L252" s="403">
        <v>561.70000000000005</v>
      </c>
      <c r="M252" s="403">
        <v>1182.4359999999999</v>
      </c>
    </row>
    <row r="253" spans="1:13" x14ac:dyDescent="0.2">
      <c r="A253" s="403" t="s">
        <v>1361</v>
      </c>
      <c r="B253" s="403">
        <v>1.3380000000000001</v>
      </c>
      <c r="C253" s="403">
        <v>151.39699999999999</v>
      </c>
      <c r="D253" s="403">
        <v>97.766000000000005</v>
      </c>
      <c r="E253" s="403">
        <v>250.501</v>
      </c>
      <c r="F253" s="403">
        <v>0.48499999999999999</v>
      </c>
      <c r="G253" s="403">
        <v>4.72</v>
      </c>
      <c r="H253" s="403">
        <v>50.137</v>
      </c>
      <c r="I253" s="403">
        <v>55.341999999999999</v>
      </c>
      <c r="J253" s="403">
        <v>305.84399999999999</v>
      </c>
      <c r="K253" s="403">
        <v>276.08</v>
      </c>
      <c r="L253" s="403">
        <v>646.40499999999997</v>
      </c>
      <c r="M253" s="403">
        <v>1228.328</v>
      </c>
    </row>
    <row r="254" spans="1:13" x14ac:dyDescent="0.2">
      <c r="A254" s="403" t="s">
        <v>1362</v>
      </c>
      <c r="B254" s="403">
        <v>1.7749999999999999</v>
      </c>
      <c r="C254" s="403">
        <v>129.124</v>
      </c>
      <c r="D254" s="403">
        <v>103.69799999999999</v>
      </c>
      <c r="E254" s="403">
        <v>234.59700000000001</v>
      </c>
      <c r="F254" s="403">
        <v>0.501</v>
      </c>
      <c r="G254" s="403">
        <v>4.8780000000000001</v>
      </c>
      <c r="H254" s="403">
        <v>51.808</v>
      </c>
      <c r="I254" s="403">
        <v>57.186999999999998</v>
      </c>
      <c r="J254" s="403">
        <v>291.78399999999999</v>
      </c>
      <c r="K254" s="403">
        <v>322.44</v>
      </c>
      <c r="L254" s="403">
        <v>773.9</v>
      </c>
      <c r="M254" s="403">
        <v>1388.123</v>
      </c>
    </row>
    <row r="255" spans="1:13" x14ac:dyDescent="0.2">
      <c r="A255" s="403" t="s">
        <v>1363</v>
      </c>
      <c r="B255" s="403">
        <v>1.6060000000000001</v>
      </c>
      <c r="C255" s="403">
        <v>120.61199999999999</v>
      </c>
      <c r="D255" s="403">
        <v>103.40900000000001</v>
      </c>
      <c r="E255" s="403">
        <v>225.626</v>
      </c>
      <c r="F255" s="403">
        <v>0.501</v>
      </c>
      <c r="G255" s="403">
        <v>4.8780000000000001</v>
      </c>
      <c r="H255" s="403">
        <v>51.808</v>
      </c>
      <c r="I255" s="403">
        <v>57.186999999999998</v>
      </c>
      <c r="J255" s="403">
        <v>282.81299999999999</v>
      </c>
      <c r="K255" s="403">
        <v>316.95800000000003</v>
      </c>
      <c r="L255" s="403">
        <v>740.72799999999995</v>
      </c>
      <c r="M255" s="403">
        <v>1340.499</v>
      </c>
    </row>
    <row r="256" spans="1:13" x14ac:dyDescent="0.2">
      <c r="A256" s="403" t="s">
        <v>1364</v>
      </c>
      <c r="B256" s="403">
        <v>1.329</v>
      </c>
      <c r="C256" s="403">
        <v>141.31100000000001</v>
      </c>
      <c r="D256" s="403">
        <v>98.685000000000002</v>
      </c>
      <c r="E256" s="403">
        <v>241.32499999999999</v>
      </c>
      <c r="F256" s="403">
        <v>0.48499999999999999</v>
      </c>
      <c r="G256" s="403">
        <v>4.72</v>
      </c>
      <c r="H256" s="403">
        <v>50.137</v>
      </c>
      <c r="I256" s="403">
        <v>55.341999999999999</v>
      </c>
      <c r="J256" s="403">
        <v>296.66699999999997</v>
      </c>
      <c r="K256" s="403">
        <v>288.26400000000001</v>
      </c>
      <c r="L256" s="403">
        <v>598.82899999999995</v>
      </c>
      <c r="M256" s="403">
        <v>1183.76</v>
      </c>
    </row>
    <row r="257" spans="1:13" x14ac:dyDescent="0.2">
      <c r="A257" s="403" t="s">
        <v>1365</v>
      </c>
      <c r="B257" s="403">
        <v>1.47</v>
      </c>
      <c r="C257" s="403">
        <v>230.41900000000001</v>
      </c>
      <c r="D257" s="403">
        <v>112.923</v>
      </c>
      <c r="E257" s="403">
        <v>344.81299999999999</v>
      </c>
      <c r="F257" s="403">
        <v>0.501</v>
      </c>
      <c r="G257" s="403">
        <v>4.8780000000000001</v>
      </c>
      <c r="H257" s="403">
        <v>51.808</v>
      </c>
      <c r="I257" s="403">
        <v>57.186999999999998</v>
      </c>
      <c r="J257" s="403">
        <v>402</v>
      </c>
      <c r="K257" s="403">
        <v>236.279</v>
      </c>
      <c r="L257" s="403">
        <v>525.60500000000002</v>
      </c>
      <c r="M257" s="403">
        <v>1163.884</v>
      </c>
    </row>
    <row r="258" spans="1:13" x14ac:dyDescent="0.2">
      <c r="A258" s="403" t="s">
        <v>1366</v>
      </c>
      <c r="B258" s="403">
        <v>2.8180000000000001</v>
      </c>
      <c r="C258" s="403">
        <v>471.00799999999998</v>
      </c>
      <c r="D258" s="403">
        <v>119.518</v>
      </c>
      <c r="E258" s="403">
        <v>593.34400000000005</v>
      </c>
      <c r="F258" s="403">
        <v>0.48499999999999999</v>
      </c>
      <c r="G258" s="403">
        <v>4.72</v>
      </c>
      <c r="H258" s="403">
        <v>50.137</v>
      </c>
      <c r="I258" s="403">
        <v>55.341999999999999</v>
      </c>
      <c r="J258" s="403">
        <v>648.68600000000004</v>
      </c>
      <c r="K258" s="403">
        <v>242.03800000000001</v>
      </c>
      <c r="L258" s="403">
        <v>546.72900000000004</v>
      </c>
      <c r="M258" s="403">
        <v>1437.454</v>
      </c>
    </row>
    <row r="259" spans="1:13" x14ac:dyDescent="0.2">
      <c r="A259" s="403" t="s">
        <v>1367</v>
      </c>
      <c r="B259" s="403">
        <v>3.6120000000000001</v>
      </c>
      <c r="C259" s="403">
        <v>674.98500000000001</v>
      </c>
      <c r="D259" s="403">
        <v>142.554</v>
      </c>
      <c r="E259" s="403">
        <v>821.15099999999995</v>
      </c>
      <c r="F259" s="403">
        <v>0.501</v>
      </c>
      <c r="G259" s="403">
        <v>4.8780000000000001</v>
      </c>
      <c r="H259" s="403">
        <v>51.808</v>
      </c>
      <c r="I259" s="403">
        <v>57.186999999999998</v>
      </c>
      <c r="J259" s="403">
        <v>878.33799999999997</v>
      </c>
      <c r="K259" s="403">
        <v>279.63200000000001</v>
      </c>
      <c r="L259" s="403">
        <v>640.87900000000002</v>
      </c>
      <c r="M259" s="403">
        <v>1798.8489999999999</v>
      </c>
    </row>
    <row r="260" spans="1:13" x14ac:dyDescent="0.2">
      <c r="A260" s="403" t="s">
        <v>1368</v>
      </c>
      <c r="B260" s="403">
        <v>25.355</v>
      </c>
      <c r="C260" s="403">
        <v>4667.223</v>
      </c>
      <c r="D260" s="403">
        <v>1380.8520000000001</v>
      </c>
      <c r="E260" s="403">
        <v>6073.4290000000001</v>
      </c>
      <c r="F260" s="403">
        <v>5.9</v>
      </c>
      <c r="G260" s="403">
        <v>57.43</v>
      </c>
      <c r="H260" s="403">
        <v>610</v>
      </c>
      <c r="I260" s="403">
        <v>673.33</v>
      </c>
      <c r="J260" s="403">
        <v>6746.759</v>
      </c>
      <c r="K260" s="403">
        <v>3259.884</v>
      </c>
      <c r="L260" s="403">
        <v>7413.6660000000002</v>
      </c>
      <c r="M260" s="403">
        <v>17420.310000000001</v>
      </c>
    </row>
    <row r="261" spans="1:13" x14ac:dyDescent="0.2">
      <c r="A261" s="403" t="s">
        <v>1369</v>
      </c>
      <c r="B261" s="403">
        <v>3.056</v>
      </c>
      <c r="C261" s="403">
        <v>805.41099999999994</v>
      </c>
      <c r="D261" s="403">
        <v>154.88300000000001</v>
      </c>
      <c r="E261" s="403">
        <v>963.351</v>
      </c>
      <c r="F261" s="403">
        <v>0.54200000000000004</v>
      </c>
      <c r="G261" s="403">
        <v>5.0430000000000001</v>
      </c>
      <c r="H261" s="403">
        <v>54.207999999999998</v>
      </c>
      <c r="I261" s="403">
        <v>59.792999999999999</v>
      </c>
      <c r="J261" s="403">
        <v>1023.144</v>
      </c>
      <c r="K261" s="403">
        <v>312.18200000000002</v>
      </c>
      <c r="L261" s="403">
        <v>710.21299999999997</v>
      </c>
      <c r="M261" s="403">
        <v>2045.539</v>
      </c>
    </row>
    <row r="262" spans="1:13" x14ac:dyDescent="0.2">
      <c r="A262" s="403" t="s">
        <v>1370</v>
      </c>
      <c r="B262" s="403">
        <v>2.4209999999999998</v>
      </c>
      <c r="C262" s="403">
        <v>713.64499999999998</v>
      </c>
      <c r="D262" s="403">
        <v>132.684</v>
      </c>
      <c r="E262" s="403">
        <v>848.75</v>
      </c>
      <c r="F262" s="403">
        <v>0.50700000000000001</v>
      </c>
      <c r="G262" s="403">
        <v>4.718</v>
      </c>
      <c r="H262" s="403">
        <v>50.71</v>
      </c>
      <c r="I262" s="403">
        <v>55.935000000000002</v>
      </c>
      <c r="J262" s="403">
        <v>904.68499999999995</v>
      </c>
      <c r="K262" s="403">
        <v>280.428</v>
      </c>
      <c r="L262" s="403">
        <v>584.98800000000006</v>
      </c>
      <c r="M262" s="403">
        <v>1770.1010000000001</v>
      </c>
    </row>
    <row r="263" spans="1:13" x14ac:dyDescent="0.2">
      <c r="A263" s="403" t="s">
        <v>1371</v>
      </c>
      <c r="B263" s="403">
        <v>2.1869999999999998</v>
      </c>
      <c r="C263" s="403">
        <v>588.17200000000003</v>
      </c>
      <c r="D263" s="403">
        <v>126.75</v>
      </c>
      <c r="E263" s="403">
        <v>717.10799999999995</v>
      </c>
      <c r="F263" s="403">
        <v>0.54200000000000004</v>
      </c>
      <c r="G263" s="403">
        <v>5.0430000000000001</v>
      </c>
      <c r="H263" s="403">
        <v>54.207999999999998</v>
      </c>
      <c r="I263" s="403">
        <v>59.792999999999999</v>
      </c>
      <c r="J263" s="403">
        <v>776.90099999999995</v>
      </c>
      <c r="K263" s="403">
        <v>251.751</v>
      </c>
      <c r="L263" s="403">
        <v>570.37</v>
      </c>
      <c r="M263" s="403">
        <v>1599.0219999999999</v>
      </c>
    </row>
    <row r="264" spans="1:13" x14ac:dyDescent="0.2">
      <c r="A264" s="403" t="s">
        <v>1372</v>
      </c>
      <c r="B264" s="403">
        <v>2.2130000000000001</v>
      </c>
      <c r="C264" s="403">
        <v>442.11399999999998</v>
      </c>
      <c r="D264" s="403">
        <v>109.255</v>
      </c>
      <c r="E264" s="403">
        <v>553.58199999999999</v>
      </c>
      <c r="F264" s="403">
        <v>0.52500000000000002</v>
      </c>
      <c r="G264" s="403">
        <v>4.8810000000000002</v>
      </c>
      <c r="H264" s="403">
        <v>52.459000000000003</v>
      </c>
      <c r="I264" s="403">
        <v>57.863999999999997</v>
      </c>
      <c r="J264" s="403">
        <v>611.44600000000003</v>
      </c>
      <c r="K264" s="403">
        <v>233.589</v>
      </c>
      <c r="L264" s="403">
        <v>511.46800000000002</v>
      </c>
      <c r="M264" s="403">
        <v>1356.5029999999999</v>
      </c>
    </row>
    <row r="265" spans="1:13" x14ac:dyDescent="0.2">
      <c r="A265" s="403" t="s">
        <v>1373</v>
      </c>
      <c r="B265" s="403">
        <v>1.335</v>
      </c>
      <c r="C265" s="403">
        <v>257.5</v>
      </c>
      <c r="D265" s="403">
        <v>95.665000000000006</v>
      </c>
      <c r="E265" s="403">
        <v>354.5</v>
      </c>
      <c r="F265" s="403">
        <v>0.54200000000000004</v>
      </c>
      <c r="G265" s="403">
        <v>5.0430000000000001</v>
      </c>
      <c r="H265" s="403">
        <v>54.207999999999998</v>
      </c>
      <c r="I265" s="403">
        <v>59.792999999999999</v>
      </c>
      <c r="J265" s="403">
        <v>414.29300000000001</v>
      </c>
      <c r="K265" s="403">
        <v>221.07499999999999</v>
      </c>
      <c r="L265" s="403">
        <v>508.39</v>
      </c>
      <c r="M265" s="403">
        <v>1143.7570000000001</v>
      </c>
    </row>
    <row r="266" spans="1:13" x14ac:dyDescent="0.2">
      <c r="A266" s="403" t="s">
        <v>1374</v>
      </c>
      <c r="B266" s="403">
        <v>1.23</v>
      </c>
      <c r="C266" s="403">
        <v>166.31299999999999</v>
      </c>
      <c r="D266" s="403">
        <v>97.388000000000005</v>
      </c>
      <c r="E266" s="403">
        <v>264.93</v>
      </c>
      <c r="F266" s="403">
        <v>0.52500000000000002</v>
      </c>
      <c r="G266" s="403">
        <v>4.8810000000000002</v>
      </c>
      <c r="H266" s="403">
        <v>52.459000000000003</v>
      </c>
      <c r="I266" s="403">
        <v>57.863999999999997</v>
      </c>
      <c r="J266" s="403">
        <v>322.79399999999998</v>
      </c>
      <c r="K266" s="403">
        <v>241.87299999999999</v>
      </c>
      <c r="L266" s="403">
        <v>570.97400000000005</v>
      </c>
      <c r="M266" s="403">
        <v>1135.6420000000001</v>
      </c>
    </row>
    <row r="267" spans="1:13" x14ac:dyDescent="0.2">
      <c r="A267" s="403" t="s">
        <v>1375</v>
      </c>
      <c r="B267" s="403">
        <v>1.9730000000000001</v>
      </c>
      <c r="C267" s="403">
        <v>135.01</v>
      </c>
      <c r="D267" s="403">
        <v>99.375</v>
      </c>
      <c r="E267" s="403">
        <v>236.358</v>
      </c>
      <c r="F267" s="403">
        <v>0.54200000000000004</v>
      </c>
      <c r="G267" s="403">
        <v>5.0430000000000001</v>
      </c>
      <c r="H267" s="403">
        <v>54.207999999999998</v>
      </c>
      <c r="I267" s="403">
        <v>59.792999999999999</v>
      </c>
      <c r="J267" s="403">
        <v>296.15100000000001</v>
      </c>
      <c r="K267" s="403">
        <v>302.60899999999998</v>
      </c>
      <c r="L267" s="403">
        <v>726.40800000000002</v>
      </c>
      <c r="M267" s="403">
        <v>1325.1679999999999</v>
      </c>
    </row>
    <row r="268" spans="1:13" x14ac:dyDescent="0.2">
      <c r="A268" s="403" t="s">
        <v>1376</v>
      </c>
      <c r="B268" s="403">
        <v>1.6359999999999999</v>
      </c>
      <c r="C268" s="403">
        <v>128.56100000000001</v>
      </c>
      <c r="D268" s="403">
        <v>91.491</v>
      </c>
      <c r="E268" s="403">
        <v>221.68799999999999</v>
      </c>
      <c r="F268" s="403">
        <v>0.54200000000000004</v>
      </c>
      <c r="G268" s="403">
        <v>5.0430000000000001</v>
      </c>
      <c r="H268" s="403">
        <v>54.207999999999998</v>
      </c>
      <c r="I268" s="403">
        <v>59.792999999999999</v>
      </c>
      <c r="J268" s="403">
        <v>281.48099999999999</v>
      </c>
      <c r="K268" s="403">
        <v>301.72399999999999</v>
      </c>
      <c r="L268" s="403">
        <v>686.31600000000003</v>
      </c>
      <c r="M268" s="403">
        <v>1269.521</v>
      </c>
    </row>
    <row r="269" spans="1:13" x14ac:dyDescent="0.2">
      <c r="A269" s="403" t="s">
        <v>1377</v>
      </c>
      <c r="B269" s="403">
        <v>1.532</v>
      </c>
      <c r="C269" s="403">
        <v>140.34399999999999</v>
      </c>
      <c r="D269" s="403">
        <v>116.282</v>
      </c>
      <c r="E269" s="403">
        <v>258.15800000000002</v>
      </c>
      <c r="F269" s="403">
        <v>0.52500000000000002</v>
      </c>
      <c r="G269" s="403">
        <v>4.8810000000000002</v>
      </c>
      <c r="H269" s="403">
        <v>52.459000000000003</v>
      </c>
      <c r="I269" s="403">
        <v>57.863999999999997</v>
      </c>
      <c r="J269" s="403">
        <v>316.02199999999999</v>
      </c>
      <c r="K269" s="403">
        <v>271.46199999999999</v>
      </c>
      <c r="L269" s="403">
        <v>587.61900000000003</v>
      </c>
      <c r="M269" s="403">
        <v>1175.1030000000001</v>
      </c>
    </row>
    <row r="270" spans="1:13" x14ac:dyDescent="0.2">
      <c r="A270" s="403" t="s">
        <v>1378</v>
      </c>
      <c r="B270" s="403">
        <v>1.528</v>
      </c>
      <c r="C270" s="403">
        <v>246.273</v>
      </c>
      <c r="D270" s="403">
        <v>115.738</v>
      </c>
      <c r="E270" s="403">
        <v>363.53800000000001</v>
      </c>
      <c r="F270" s="403">
        <v>0.54200000000000004</v>
      </c>
      <c r="G270" s="403">
        <v>5.0430000000000001</v>
      </c>
      <c r="H270" s="403">
        <v>54.207999999999998</v>
      </c>
      <c r="I270" s="403">
        <v>59.792999999999999</v>
      </c>
      <c r="J270" s="403">
        <v>423.33100000000002</v>
      </c>
      <c r="K270" s="403">
        <v>238.77099999999999</v>
      </c>
      <c r="L270" s="403">
        <v>515.43200000000002</v>
      </c>
      <c r="M270" s="403">
        <v>1177.5350000000001</v>
      </c>
    </row>
    <row r="271" spans="1:13" x14ac:dyDescent="0.2">
      <c r="A271" s="403" t="s">
        <v>1379</v>
      </c>
      <c r="B271" s="403">
        <v>2.67</v>
      </c>
      <c r="C271" s="403">
        <v>447.19099999999997</v>
      </c>
      <c r="D271" s="403">
        <v>123.322</v>
      </c>
      <c r="E271" s="403">
        <v>573.18399999999997</v>
      </c>
      <c r="F271" s="403">
        <v>0.52500000000000002</v>
      </c>
      <c r="G271" s="403">
        <v>4.8810000000000002</v>
      </c>
      <c r="H271" s="403">
        <v>52.459000000000003</v>
      </c>
      <c r="I271" s="403">
        <v>57.863999999999997</v>
      </c>
      <c r="J271" s="403">
        <v>631.048</v>
      </c>
      <c r="K271" s="403">
        <v>239.221</v>
      </c>
      <c r="L271" s="403">
        <v>542.46400000000006</v>
      </c>
      <c r="M271" s="403">
        <v>1412.7329999999999</v>
      </c>
    </row>
    <row r="272" spans="1:13" x14ac:dyDescent="0.2">
      <c r="A272" s="403" t="s">
        <v>1380</v>
      </c>
      <c r="B272" s="403">
        <v>3.8079999999999998</v>
      </c>
      <c r="C272" s="403">
        <v>734.86199999999997</v>
      </c>
      <c r="D272" s="403">
        <v>151.244</v>
      </c>
      <c r="E272" s="403">
        <v>889.91399999999999</v>
      </c>
      <c r="F272" s="403">
        <v>0.54200000000000004</v>
      </c>
      <c r="G272" s="403">
        <v>5.0430000000000001</v>
      </c>
      <c r="H272" s="403">
        <v>54.207999999999998</v>
      </c>
      <c r="I272" s="403">
        <v>59.792999999999999</v>
      </c>
      <c r="J272" s="403">
        <v>949.70699999999999</v>
      </c>
      <c r="K272" s="403">
        <v>298.73899999999998</v>
      </c>
      <c r="L272" s="403">
        <v>698.48599999999999</v>
      </c>
      <c r="M272" s="403">
        <v>1946.932</v>
      </c>
    </row>
    <row r="273" spans="1:13" x14ac:dyDescent="0.2">
      <c r="A273" s="403" t="s">
        <v>1381</v>
      </c>
      <c r="B273" s="403">
        <v>25.588999999999999</v>
      </c>
      <c r="C273" s="403">
        <v>4804.5810000000001</v>
      </c>
      <c r="D273" s="403">
        <v>1414.075</v>
      </c>
      <c r="E273" s="403">
        <v>6244.2449999999999</v>
      </c>
      <c r="F273" s="403">
        <v>6.4</v>
      </c>
      <c r="G273" s="403">
        <v>59.542999999999999</v>
      </c>
      <c r="H273" s="403">
        <v>640</v>
      </c>
      <c r="I273" s="403">
        <v>705.94299999999998</v>
      </c>
      <c r="J273" s="403">
        <v>6950.1880000000001</v>
      </c>
      <c r="K273" s="403">
        <v>3193.4229999999998</v>
      </c>
      <c r="L273" s="403">
        <v>7212.2290000000003</v>
      </c>
      <c r="M273" s="403">
        <v>17355.841</v>
      </c>
    </row>
    <row r="274" spans="1:13" x14ac:dyDescent="0.2">
      <c r="A274" s="403" t="s">
        <v>1382</v>
      </c>
      <c r="B274" s="403">
        <v>2.738</v>
      </c>
      <c r="C274" s="403">
        <v>849.13</v>
      </c>
      <c r="D274" s="403">
        <v>147.572</v>
      </c>
      <c r="E274" s="403">
        <v>999.44</v>
      </c>
      <c r="F274" s="403">
        <v>0.57799999999999996</v>
      </c>
      <c r="G274" s="403">
        <v>5.2060000000000004</v>
      </c>
      <c r="H274" s="403">
        <v>46.712000000000003</v>
      </c>
      <c r="I274" s="403">
        <v>52.496000000000002</v>
      </c>
      <c r="J274" s="403">
        <v>1051.9359999999999</v>
      </c>
      <c r="K274" s="403">
        <v>319.96899999999999</v>
      </c>
      <c r="L274" s="403">
        <v>728.36300000000006</v>
      </c>
      <c r="M274" s="403">
        <v>2100.2669999999998</v>
      </c>
    </row>
    <row r="275" spans="1:13" x14ac:dyDescent="0.2">
      <c r="A275" s="403" t="s">
        <v>1383</v>
      </c>
      <c r="B275" s="403">
        <v>2.6549999999999998</v>
      </c>
      <c r="C275" s="403">
        <v>785.53</v>
      </c>
      <c r="D275" s="403">
        <v>141.14699999999999</v>
      </c>
      <c r="E275" s="403">
        <v>929.33199999999999</v>
      </c>
      <c r="F275" s="403">
        <v>0.52200000000000002</v>
      </c>
      <c r="G275" s="403">
        <v>4.702</v>
      </c>
      <c r="H275" s="403">
        <v>42.192</v>
      </c>
      <c r="I275" s="403">
        <v>47.414999999999999</v>
      </c>
      <c r="J275" s="403">
        <v>976.74699999999996</v>
      </c>
      <c r="K275" s="403">
        <v>284.59399999999999</v>
      </c>
      <c r="L275" s="403">
        <v>610.51099999999997</v>
      </c>
      <c r="M275" s="403">
        <v>1871.8520000000001</v>
      </c>
    </row>
    <row r="276" spans="1:13" x14ac:dyDescent="0.2">
      <c r="A276" s="403" t="s">
        <v>1384</v>
      </c>
      <c r="B276" s="403">
        <v>2.1259999999999999</v>
      </c>
      <c r="C276" s="403">
        <v>718.69399999999996</v>
      </c>
      <c r="D276" s="403">
        <v>147.80799999999999</v>
      </c>
      <c r="E276" s="403">
        <v>868.62800000000004</v>
      </c>
      <c r="F276" s="403">
        <v>0.57799999999999996</v>
      </c>
      <c r="G276" s="403">
        <v>5.2060000000000004</v>
      </c>
      <c r="H276" s="403">
        <v>46.712000000000003</v>
      </c>
      <c r="I276" s="403">
        <v>52.496000000000002</v>
      </c>
      <c r="J276" s="403">
        <v>921.12400000000002</v>
      </c>
      <c r="K276" s="403">
        <v>283.38900000000001</v>
      </c>
      <c r="L276" s="403">
        <v>636.85</v>
      </c>
      <c r="M276" s="403">
        <v>1841.3630000000001</v>
      </c>
    </row>
    <row r="277" spans="1:13" x14ac:dyDescent="0.2">
      <c r="A277" s="403" t="s">
        <v>1385</v>
      </c>
      <c r="B277" s="403">
        <v>2.5390000000000001</v>
      </c>
      <c r="C277" s="403">
        <v>459.50599999999997</v>
      </c>
      <c r="D277" s="403">
        <v>116.684</v>
      </c>
      <c r="E277" s="403">
        <v>578.73</v>
      </c>
      <c r="F277" s="403">
        <v>0.55900000000000005</v>
      </c>
      <c r="G277" s="403">
        <v>5.0380000000000003</v>
      </c>
      <c r="H277" s="403">
        <v>45.204999999999998</v>
      </c>
      <c r="I277" s="403">
        <v>50.802</v>
      </c>
      <c r="J277" s="403">
        <v>629.53200000000004</v>
      </c>
      <c r="K277" s="403">
        <v>237.80500000000001</v>
      </c>
      <c r="L277" s="403">
        <v>514.38400000000001</v>
      </c>
      <c r="M277" s="403">
        <v>1381.721</v>
      </c>
    </row>
    <row r="278" spans="1:13" x14ac:dyDescent="0.2">
      <c r="A278" s="403" t="s">
        <v>1386</v>
      </c>
      <c r="B278" s="403">
        <v>1.3360000000000001</v>
      </c>
      <c r="C278" s="403">
        <v>237.161</v>
      </c>
      <c r="D278" s="403">
        <v>103.76</v>
      </c>
      <c r="E278" s="403">
        <v>342.25700000000001</v>
      </c>
      <c r="F278" s="403">
        <v>0.57799999999999996</v>
      </c>
      <c r="G278" s="403">
        <v>5.2060000000000004</v>
      </c>
      <c r="H278" s="403">
        <v>46.712000000000003</v>
      </c>
      <c r="I278" s="403">
        <v>52.496000000000002</v>
      </c>
      <c r="J278" s="403">
        <v>394.75299999999999</v>
      </c>
      <c r="K278" s="403">
        <v>217.95</v>
      </c>
      <c r="L278" s="403">
        <v>509.17200000000003</v>
      </c>
      <c r="M278" s="403">
        <v>1121.875</v>
      </c>
    </row>
    <row r="279" spans="1:13" x14ac:dyDescent="0.2">
      <c r="A279" s="403" t="s">
        <v>1387</v>
      </c>
      <c r="B279" s="403">
        <v>1.7310000000000001</v>
      </c>
      <c r="C279" s="403">
        <v>167.01300000000001</v>
      </c>
      <c r="D279" s="403">
        <v>102.88800000000001</v>
      </c>
      <c r="E279" s="403">
        <v>271.63099999999997</v>
      </c>
      <c r="F279" s="403">
        <v>0.55900000000000005</v>
      </c>
      <c r="G279" s="403">
        <v>5.0380000000000003</v>
      </c>
      <c r="H279" s="403">
        <v>45.204999999999998</v>
      </c>
      <c r="I279" s="403">
        <v>50.802</v>
      </c>
      <c r="J279" s="403">
        <v>322.43299999999999</v>
      </c>
      <c r="K279" s="403">
        <v>261.31099999999998</v>
      </c>
      <c r="L279" s="403">
        <v>625.98400000000004</v>
      </c>
      <c r="M279" s="403">
        <v>1209.729</v>
      </c>
    </row>
    <row r="280" spans="1:13" x14ac:dyDescent="0.2">
      <c r="A280" s="403" t="s">
        <v>1388</v>
      </c>
      <c r="B280" s="403">
        <v>1.756</v>
      </c>
      <c r="C280" s="403">
        <v>132.48099999999999</v>
      </c>
      <c r="D280" s="403">
        <v>107.81100000000001</v>
      </c>
      <c r="E280" s="403">
        <v>242.048</v>
      </c>
      <c r="F280" s="403">
        <v>0.57799999999999996</v>
      </c>
      <c r="G280" s="403">
        <v>5.2060000000000004</v>
      </c>
      <c r="H280" s="403">
        <v>46.712000000000003</v>
      </c>
      <c r="I280" s="403">
        <v>52.496000000000002</v>
      </c>
      <c r="J280" s="403">
        <v>294.54399999999998</v>
      </c>
      <c r="K280" s="403">
        <v>344.84</v>
      </c>
      <c r="L280" s="403">
        <v>827.601</v>
      </c>
      <c r="M280" s="403">
        <v>1466.9849999999999</v>
      </c>
    </row>
    <row r="281" spans="1:13" x14ac:dyDescent="0.2">
      <c r="A281" s="403" t="s">
        <v>1389</v>
      </c>
      <c r="B281" s="403">
        <v>1.58</v>
      </c>
      <c r="C281" s="403">
        <v>122.92100000000001</v>
      </c>
      <c r="D281" s="403">
        <v>114.358</v>
      </c>
      <c r="E281" s="403">
        <v>238.858</v>
      </c>
      <c r="F281" s="403">
        <v>0.57799999999999996</v>
      </c>
      <c r="G281" s="403">
        <v>5.2060000000000004</v>
      </c>
      <c r="H281" s="403">
        <v>46.712000000000003</v>
      </c>
      <c r="I281" s="403">
        <v>52.496000000000002</v>
      </c>
      <c r="J281" s="403">
        <v>291.35399999999998</v>
      </c>
      <c r="K281" s="403">
        <v>348.78300000000002</v>
      </c>
      <c r="L281" s="403">
        <v>814.71699999999998</v>
      </c>
      <c r="M281" s="403">
        <v>1454.854</v>
      </c>
    </row>
    <row r="282" spans="1:13" x14ac:dyDescent="0.2">
      <c r="A282" s="403" t="s">
        <v>1390</v>
      </c>
      <c r="B282" s="403">
        <v>1.1930000000000001</v>
      </c>
      <c r="C282" s="403">
        <v>144.57499999999999</v>
      </c>
      <c r="D282" s="403">
        <v>108.188</v>
      </c>
      <c r="E282" s="403">
        <v>253.95599999999999</v>
      </c>
      <c r="F282" s="403">
        <v>0.55900000000000005</v>
      </c>
      <c r="G282" s="403">
        <v>5.0380000000000003</v>
      </c>
      <c r="H282" s="403">
        <v>45.204999999999998</v>
      </c>
      <c r="I282" s="403">
        <v>50.802</v>
      </c>
      <c r="J282" s="403">
        <v>304.75799999999998</v>
      </c>
      <c r="K282" s="403">
        <v>303.39600000000002</v>
      </c>
      <c r="L282" s="403">
        <v>621.70100000000002</v>
      </c>
      <c r="M282" s="403">
        <v>1229.854</v>
      </c>
    </row>
    <row r="283" spans="1:13" x14ac:dyDescent="0.2">
      <c r="A283" s="403" t="s">
        <v>1391</v>
      </c>
      <c r="B283" s="403">
        <v>1.599</v>
      </c>
      <c r="C283" s="403">
        <v>259.78800000000001</v>
      </c>
      <c r="D283" s="403">
        <v>94.302000000000007</v>
      </c>
      <c r="E283" s="403">
        <v>355.68900000000002</v>
      </c>
      <c r="F283" s="403">
        <v>0.57799999999999996</v>
      </c>
      <c r="G283" s="403">
        <v>5.2060000000000004</v>
      </c>
      <c r="H283" s="403">
        <v>46.712000000000003</v>
      </c>
      <c r="I283" s="403">
        <v>52.496000000000002</v>
      </c>
      <c r="J283" s="403">
        <v>408.185</v>
      </c>
      <c r="K283" s="403">
        <v>244.846</v>
      </c>
      <c r="L283" s="403">
        <v>535.93600000000004</v>
      </c>
      <c r="M283" s="403">
        <v>1188.9659999999999</v>
      </c>
    </row>
    <row r="284" spans="1:13" x14ac:dyDescent="0.2">
      <c r="A284" s="403" t="s">
        <v>1392</v>
      </c>
      <c r="B284" s="403">
        <v>2.6859999999999999</v>
      </c>
      <c r="C284" s="403">
        <v>466.99099999999999</v>
      </c>
      <c r="D284" s="403">
        <v>113.94199999999999</v>
      </c>
      <c r="E284" s="403">
        <v>583.61900000000003</v>
      </c>
      <c r="F284" s="403">
        <v>0.55900000000000005</v>
      </c>
      <c r="G284" s="403">
        <v>5.0380000000000003</v>
      </c>
      <c r="H284" s="403">
        <v>45.204999999999998</v>
      </c>
      <c r="I284" s="403">
        <v>50.802</v>
      </c>
      <c r="J284" s="403">
        <v>634.42100000000005</v>
      </c>
      <c r="K284" s="403">
        <v>248.10900000000001</v>
      </c>
      <c r="L284" s="403">
        <v>566.86800000000005</v>
      </c>
      <c r="M284" s="403">
        <v>1449.3989999999999</v>
      </c>
    </row>
    <row r="285" spans="1:13" x14ac:dyDescent="0.2">
      <c r="A285" s="403" t="s">
        <v>1393</v>
      </c>
      <c r="B285" s="403">
        <v>3.81</v>
      </c>
      <c r="C285" s="403">
        <v>720.25900000000001</v>
      </c>
      <c r="D285" s="403">
        <v>140.52799999999999</v>
      </c>
      <c r="E285" s="403">
        <v>864.59699999999998</v>
      </c>
      <c r="F285" s="403">
        <v>0.57799999999999996</v>
      </c>
      <c r="G285" s="403">
        <v>5.2060000000000004</v>
      </c>
      <c r="H285" s="403">
        <v>46.712000000000003</v>
      </c>
      <c r="I285" s="403">
        <v>52.496000000000002</v>
      </c>
      <c r="J285" s="403">
        <v>917.09199999999998</v>
      </c>
      <c r="K285" s="403">
        <v>299.20100000000002</v>
      </c>
      <c r="L285" s="403">
        <v>686.54399999999998</v>
      </c>
      <c r="M285" s="403">
        <v>1902.838</v>
      </c>
    </row>
    <row r="286" spans="1:13" x14ac:dyDescent="0.2">
      <c r="A286" s="403" t="s">
        <v>1394</v>
      </c>
      <c r="B286" s="403">
        <v>25.748999999999999</v>
      </c>
      <c r="C286" s="403">
        <v>5063.2979999999998</v>
      </c>
      <c r="D286" s="403">
        <v>1438.989</v>
      </c>
      <c r="E286" s="403">
        <v>6528.0360000000001</v>
      </c>
      <c r="F286" s="403">
        <v>6.8</v>
      </c>
      <c r="G286" s="403">
        <v>61.292000000000002</v>
      </c>
      <c r="H286" s="403">
        <v>550</v>
      </c>
      <c r="I286" s="403">
        <v>618.09199999999998</v>
      </c>
      <c r="J286" s="403">
        <v>7146.1289999999999</v>
      </c>
      <c r="K286" s="403">
        <v>3394.192</v>
      </c>
      <c r="L286" s="403">
        <v>7677.3670000000002</v>
      </c>
      <c r="M286" s="403">
        <v>18217.687999999998</v>
      </c>
    </row>
    <row r="287" spans="1:13" x14ac:dyDescent="0.2">
      <c r="A287" s="403" t="s">
        <v>1395</v>
      </c>
      <c r="B287" s="403">
        <v>2.96</v>
      </c>
      <c r="C287" s="403">
        <v>974.93799999999999</v>
      </c>
      <c r="D287" s="403">
        <v>165.01400000000001</v>
      </c>
      <c r="E287" s="403">
        <v>1142.912</v>
      </c>
      <c r="F287" s="403">
        <v>0.52700000000000002</v>
      </c>
      <c r="G287" s="403">
        <v>5.3579999999999997</v>
      </c>
      <c r="H287" s="403">
        <v>44.164000000000001</v>
      </c>
      <c r="I287" s="403">
        <v>50.048999999999999</v>
      </c>
      <c r="J287" s="403">
        <v>1192.961</v>
      </c>
      <c r="K287" s="403">
        <v>354.089</v>
      </c>
      <c r="L287" s="403">
        <v>796.97199999999998</v>
      </c>
      <c r="M287" s="403">
        <v>2344.0219999999999</v>
      </c>
    </row>
    <row r="288" spans="1:13" x14ac:dyDescent="0.2">
      <c r="A288" s="403" t="s">
        <v>1396</v>
      </c>
      <c r="B288" s="403">
        <v>2.3199999999999998</v>
      </c>
      <c r="C288" s="403">
        <v>862.04300000000001</v>
      </c>
      <c r="D288" s="403">
        <v>143.221</v>
      </c>
      <c r="E288" s="403">
        <v>1007.583</v>
      </c>
      <c r="F288" s="403">
        <v>0.47599999999999998</v>
      </c>
      <c r="G288" s="403">
        <v>4.8390000000000004</v>
      </c>
      <c r="H288" s="403">
        <v>39.89</v>
      </c>
      <c r="I288" s="403">
        <v>45.204999999999998</v>
      </c>
      <c r="J288" s="403">
        <v>1052.788</v>
      </c>
      <c r="K288" s="403">
        <v>305.95400000000001</v>
      </c>
      <c r="L288" s="403">
        <v>625.34900000000005</v>
      </c>
      <c r="M288" s="403">
        <v>1984.0909999999999</v>
      </c>
    </row>
    <row r="289" spans="1:13" x14ac:dyDescent="0.2">
      <c r="A289" s="403" t="s">
        <v>1397</v>
      </c>
      <c r="B289" s="403">
        <v>1.708</v>
      </c>
      <c r="C289" s="403">
        <v>645.64300000000003</v>
      </c>
      <c r="D289" s="403">
        <v>130.124</v>
      </c>
      <c r="E289" s="403">
        <v>777.47500000000002</v>
      </c>
      <c r="F289" s="403">
        <v>0.52700000000000002</v>
      </c>
      <c r="G289" s="403">
        <v>5.3579999999999997</v>
      </c>
      <c r="H289" s="403">
        <v>44.164000000000001</v>
      </c>
      <c r="I289" s="403">
        <v>50.048999999999999</v>
      </c>
      <c r="J289" s="403">
        <v>827.524</v>
      </c>
      <c r="K289" s="403">
        <v>272.68900000000002</v>
      </c>
      <c r="L289" s="403">
        <v>609.16600000000005</v>
      </c>
      <c r="M289" s="403">
        <v>1709.38</v>
      </c>
    </row>
    <row r="290" spans="1:13" x14ac:dyDescent="0.2">
      <c r="A290" s="403" t="s">
        <v>1398</v>
      </c>
      <c r="B290" s="403">
        <v>1.577</v>
      </c>
      <c r="C290" s="403">
        <v>401.24200000000002</v>
      </c>
      <c r="D290" s="403">
        <v>102.38800000000001</v>
      </c>
      <c r="E290" s="403">
        <v>505.20699999999999</v>
      </c>
      <c r="F290" s="403">
        <v>0.51</v>
      </c>
      <c r="G290" s="403">
        <v>5.1849999999999996</v>
      </c>
      <c r="H290" s="403">
        <v>42.74</v>
      </c>
      <c r="I290" s="403">
        <v>48.433999999999997</v>
      </c>
      <c r="J290" s="403">
        <v>553.64099999999996</v>
      </c>
      <c r="K290" s="403">
        <v>237.14099999999999</v>
      </c>
      <c r="L290" s="403">
        <v>517.65599999999995</v>
      </c>
      <c r="M290" s="403">
        <v>1308.4380000000001</v>
      </c>
    </row>
    <row r="291" spans="1:13" x14ac:dyDescent="0.2">
      <c r="A291" s="403" t="s">
        <v>1399</v>
      </c>
      <c r="B291" s="403">
        <v>1.159</v>
      </c>
      <c r="C291" s="403">
        <v>252.405</v>
      </c>
      <c r="D291" s="403">
        <v>98.927999999999997</v>
      </c>
      <c r="E291" s="403">
        <v>352.49200000000002</v>
      </c>
      <c r="F291" s="403">
        <v>0.52700000000000002</v>
      </c>
      <c r="G291" s="403">
        <v>5.3579999999999997</v>
      </c>
      <c r="H291" s="403">
        <v>44.164000000000001</v>
      </c>
      <c r="I291" s="403">
        <v>50.048999999999999</v>
      </c>
      <c r="J291" s="403">
        <v>402.541</v>
      </c>
      <c r="K291" s="403">
        <v>229.18299999999999</v>
      </c>
      <c r="L291" s="403">
        <v>536.14300000000003</v>
      </c>
      <c r="M291" s="403">
        <v>1167.867</v>
      </c>
    </row>
    <row r="292" spans="1:13" x14ac:dyDescent="0.2">
      <c r="A292" s="403" t="s">
        <v>1400</v>
      </c>
      <c r="B292" s="403">
        <v>1.38</v>
      </c>
      <c r="C292" s="403">
        <v>157.95500000000001</v>
      </c>
      <c r="D292" s="403">
        <v>94.081999999999994</v>
      </c>
      <c r="E292" s="403">
        <v>253.41800000000001</v>
      </c>
      <c r="F292" s="403">
        <v>0.51</v>
      </c>
      <c r="G292" s="403">
        <v>5.1849999999999996</v>
      </c>
      <c r="H292" s="403">
        <v>42.74</v>
      </c>
      <c r="I292" s="403">
        <v>48.433999999999997</v>
      </c>
      <c r="J292" s="403">
        <v>301.85199999999998</v>
      </c>
      <c r="K292" s="403">
        <v>286.91899999999998</v>
      </c>
      <c r="L292" s="403">
        <v>691.03099999999995</v>
      </c>
      <c r="M292" s="403">
        <v>1279.8009999999999</v>
      </c>
    </row>
    <row r="293" spans="1:13" x14ac:dyDescent="0.2">
      <c r="A293" s="403" t="s">
        <v>1401</v>
      </c>
      <c r="B293" s="403">
        <v>1.58</v>
      </c>
      <c r="C293" s="403">
        <v>129.66800000000001</v>
      </c>
      <c r="D293" s="403">
        <v>93.376999999999995</v>
      </c>
      <c r="E293" s="403">
        <v>224.625</v>
      </c>
      <c r="F293" s="403">
        <v>0.52700000000000002</v>
      </c>
      <c r="G293" s="403">
        <v>5.3579999999999997</v>
      </c>
      <c r="H293" s="403">
        <v>44.164000000000001</v>
      </c>
      <c r="I293" s="403">
        <v>50.048999999999999</v>
      </c>
      <c r="J293" s="403">
        <v>274.67399999999998</v>
      </c>
      <c r="K293" s="403">
        <v>353.48899999999998</v>
      </c>
      <c r="L293" s="403">
        <v>811.88199999999995</v>
      </c>
      <c r="M293" s="403">
        <v>1440.0450000000001</v>
      </c>
    </row>
    <row r="294" spans="1:13" x14ac:dyDescent="0.2">
      <c r="A294" s="403" t="s">
        <v>1402</v>
      </c>
      <c r="B294" s="403">
        <v>1.3580000000000001</v>
      </c>
      <c r="C294" s="403">
        <v>124.77800000000001</v>
      </c>
      <c r="D294" s="403">
        <v>103.21899999999999</v>
      </c>
      <c r="E294" s="403">
        <v>229.35499999999999</v>
      </c>
      <c r="F294" s="403">
        <v>0.52700000000000002</v>
      </c>
      <c r="G294" s="403">
        <v>5.3579999999999997</v>
      </c>
      <c r="H294" s="403">
        <v>44.164000000000001</v>
      </c>
      <c r="I294" s="403">
        <v>50.048999999999999</v>
      </c>
      <c r="J294" s="403">
        <v>279.40300000000002</v>
      </c>
      <c r="K294" s="403">
        <v>330.08699999999999</v>
      </c>
      <c r="L294" s="403">
        <v>760.93399999999997</v>
      </c>
      <c r="M294" s="403">
        <v>1370.424</v>
      </c>
    </row>
    <row r="295" spans="1:13" x14ac:dyDescent="0.2">
      <c r="A295" s="403" t="s">
        <v>1403</v>
      </c>
      <c r="B295" s="403">
        <v>0.998</v>
      </c>
      <c r="C295" s="403">
        <v>133.31700000000001</v>
      </c>
      <c r="D295" s="403">
        <v>102.54300000000001</v>
      </c>
      <c r="E295" s="403">
        <v>236.85900000000001</v>
      </c>
      <c r="F295" s="403">
        <v>0.51</v>
      </c>
      <c r="G295" s="403">
        <v>5.1849999999999996</v>
      </c>
      <c r="H295" s="403">
        <v>42.74</v>
      </c>
      <c r="I295" s="403">
        <v>48.433999999999997</v>
      </c>
      <c r="J295" s="403">
        <v>285.29300000000001</v>
      </c>
      <c r="K295" s="403">
        <v>291.20999999999998</v>
      </c>
      <c r="L295" s="403">
        <v>601.53599999999994</v>
      </c>
      <c r="M295" s="403">
        <v>1178.039</v>
      </c>
    </row>
    <row r="296" spans="1:13" x14ac:dyDescent="0.2">
      <c r="A296" s="403" t="s">
        <v>1404</v>
      </c>
      <c r="B296" s="403">
        <v>1.17</v>
      </c>
      <c r="C296" s="403">
        <v>225.52699999999999</v>
      </c>
      <c r="D296" s="403">
        <v>113.081</v>
      </c>
      <c r="E296" s="403">
        <v>339.77800000000002</v>
      </c>
      <c r="F296" s="403">
        <v>0.52700000000000002</v>
      </c>
      <c r="G296" s="403">
        <v>5.3579999999999997</v>
      </c>
      <c r="H296" s="403">
        <v>44.164000000000001</v>
      </c>
      <c r="I296" s="403">
        <v>50.048999999999999</v>
      </c>
      <c r="J296" s="403">
        <v>389.82600000000002</v>
      </c>
      <c r="K296" s="403">
        <v>244.64699999999999</v>
      </c>
      <c r="L296" s="403">
        <v>535.13699999999994</v>
      </c>
      <c r="M296" s="403">
        <v>1169.6099999999999</v>
      </c>
    </row>
    <row r="297" spans="1:13" x14ac:dyDescent="0.2">
      <c r="A297" s="403" t="s">
        <v>1405</v>
      </c>
      <c r="B297" s="403">
        <v>1.8740000000000001</v>
      </c>
      <c r="C297" s="403">
        <v>400.37900000000002</v>
      </c>
      <c r="D297" s="403">
        <v>116.68600000000001</v>
      </c>
      <c r="E297" s="403">
        <v>518.94000000000005</v>
      </c>
      <c r="F297" s="403">
        <v>0.51</v>
      </c>
      <c r="G297" s="403">
        <v>5.1849999999999996</v>
      </c>
      <c r="H297" s="403">
        <v>42.74</v>
      </c>
      <c r="I297" s="403">
        <v>48.433999999999997</v>
      </c>
      <c r="J297" s="403">
        <v>567.37400000000002</v>
      </c>
      <c r="K297" s="403">
        <v>242.559</v>
      </c>
      <c r="L297" s="403">
        <v>544.29300000000001</v>
      </c>
      <c r="M297" s="403">
        <v>1354.2260000000001</v>
      </c>
    </row>
    <row r="298" spans="1:13" x14ac:dyDescent="0.2">
      <c r="A298" s="403" t="s">
        <v>1406</v>
      </c>
      <c r="B298" s="403">
        <v>2.7589999999999999</v>
      </c>
      <c r="C298" s="403">
        <v>652.79399999999998</v>
      </c>
      <c r="D298" s="403">
        <v>145.738</v>
      </c>
      <c r="E298" s="403">
        <v>801.29100000000005</v>
      </c>
      <c r="F298" s="403">
        <v>0.52700000000000002</v>
      </c>
      <c r="G298" s="403">
        <v>5.3579999999999997</v>
      </c>
      <c r="H298" s="403">
        <v>44.164000000000001</v>
      </c>
      <c r="I298" s="403">
        <v>50.048999999999999</v>
      </c>
      <c r="J298" s="403">
        <v>851.34</v>
      </c>
      <c r="K298" s="403">
        <v>292.97300000000001</v>
      </c>
      <c r="L298" s="403">
        <v>659.88099999999997</v>
      </c>
      <c r="M298" s="403">
        <v>1804.194</v>
      </c>
    </row>
    <row r="299" spans="1:13" x14ac:dyDescent="0.2">
      <c r="A299" s="403" t="s">
        <v>1407</v>
      </c>
      <c r="B299" s="403">
        <v>20.844999999999999</v>
      </c>
      <c r="C299" s="403">
        <v>4959.84</v>
      </c>
      <c r="D299" s="403">
        <v>1408.4010000000001</v>
      </c>
      <c r="E299" s="403">
        <v>6389.085</v>
      </c>
      <c r="F299" s="403">
        <v>6.2</v>
      </c>
      <c r="G299" s="403">
        <v>63.082000000000001</v>
      </c>
      <c r="H299" s="403">
        <v>520</v>
      </c>
      <c r="I299" s="403">
        <v>589.28200000000004</v>
      </c>
      <c r="J299" s="403">
        <v>6978.3670000000002</v>
      </c>
      <c r="K299" s="403">
        <v>3440.9389999999999</v>
      </c>
      <c r="L299" s="403">
        <v>7693.1260000000002</v>
      </c>
      <c r="M299" s="403">
        <v>18112.432000000001</v>
      </c>
    </row>
    <row r="300" spans="1:13" x14ac:dyDescent="0.2">
      <c r="A300" s="403" t="s">
        <v>1408</v>
      </c>
      <c r="B300" s="403">
        <v>1.915</v>
      </c>
      <c r="C300" s="403">
        <v>833.13900000000001</v>
      </c>
      <c r="D300" s="403">
        <v>145.79400000000001</v>
      </c>
      <c r="E300" s="403">
        <v>980.84900000000005</v>
      </c>
      <c r="F300" s="403">
        <v>0.56100000000000005</v>
      </c>
      <c r="G300" s="403">
        <v>5.4550000000000001</v>
      </c>
      <c r="H300" s="403">
        <v>44.164000000000001</v>
      </c>
      <c r="I300" s="403">
        <v>50.18</v>
      </c>
      <c r="J300" s="403">
        <v>1031.028</v>
      </c>
      <c r="K300" s="403">
        <v>329.50599999999997</v>
      </c>
      <c r="L300" s="403">
        <v>729.31500000000005</v>
      </c>
      <c r="M300" s="403">
        <v>2089.8490000000002</v>
      </c>
    </row>
    <row r="301" spans="1:13" x14ac:dyDescent="0.2">
      <c r="A301" s="403" t="s">
        <v>1409</v>
      </c>
      <c r="B301" s="403">
        <v>1.7210000000000001</v>
      </c>
      <c r="C301" s="403">
        <v>770.97699999999998</v>
      </c>
      <c r="D301" s="403">
        <v>143.53700000000001</v>
      </c>
      <c r="E301" s="403">
        <v>916.23500000000001</v>
      </c>
      <c r="F301" s="403">
        <v>0.50600000000000001</v>
      </c>
      <c r="G301" s="403">
        <v>4.9269999999999996</v>
      </c>
      <c r="H301" s="403">
        <v>39.89</v>
      </c>
      <c r="I301" s="403">
        <v>45.323</v>
      </c>
      <c r="J301" s="403">
        <v>961.55799999999999</v>
      </c>
      <c r="K301" s="403">
        <v>295.858</v>
      </c>
      <c r="L301" s="403">
        <v>610.96199999999999</v>
      </c>
      <c r="M301" s="403">
        <v>1868.3779999999999</v>
      </c>
    </row>
    <row r="302" spans="1:13" x14ac:dyDescent="0.2">
      <c r="A302" s="403" t="s">
        <v>1410</v>
      </c>
      <c r="B302" s="403">
        <v>1.288</v>
      </c>
      <c r="C302" s="403">
        <v>613.03899999999999</v>
      </c>
      <c r="D302" s="403">
        <v>123.33799999999999</v>
      </c>
      <c r="E302" s="403">
        <v>737.66499999999996</v>
      </c>
      <c r="F302" s="403">
        <v>0.56100000000000005</v>
      </c>
      <c r="G302" s="403">
        <v>5.4550000000000001</v>
      </c>
      <c r="H302" s="403">
        <v>44.164000000000001</v>
      </c>
      <c r="I302" s="403">
        <v>50.18</v>
      </c>
      <c r="J302" s="403">
        <v>787.84500000000003</v>
      </c>
      <c r="K302" s="403">
        <v>271.16899999999998</v>
      </c>
      <c r="L302" s="403">
        <v>601.10299999999995</v>
      </c>
      <c r="M302" s="403">
        <v>1660.117</v>
      </c>
    </row>
    <row r="303" spans="1:13" x14ac:dyDescent="0.2">
      <c r="A303" s="403" t="s">
        <v>1411</v>
      </c>
      <c r="B303" s="403">
        <v>1.349</v>
      </c>
      <c r="C303" s="403">
        <v>428.20100000000002</v>
      </c>
      <c r="D303" s="403">
        <v>111.327</v>
      </c>
      <c r="E303" s="403">
        <v>540.87699999999995</v>
      </c>
      <c r="F303" s="403">
        <v>0.54200000000000004</v>
      </c>
      <c r="G303" s="403">
        <v>5.2789999999999999</v>
      </c>
      <c r="H303" s="403">
        <v>42.74</v>
      </c>
      <c r="I303" s="403">
        <v>48.561</v>
      </c>
      <c r="J303" s="403">
        <v>589.43799999999999</v>
      </c>
      <c r="K303" s="403">
        <v>233.97399999999999</v>
      </c>
      <c r="L303" s="403">
        <v>514.25800000000004</v>
      </c>
      <c r="M303" s="403">
        <v>1337.6690000000001</v>
      </c>
    </row>
    <row r="304" spans="1:13" x14ac:dyDescent="0.2">
      <c r="A304" s="403" t="s">
        <v>1412</v>
      </c>
      <c r="B304" s="403">
        <v>0.874</v>
      </c>
      <c r="C304" s="403">
        <v>265.97199999999998</v>
      </c>
      <c r="D304" s="403">
        <v>98.167000000000002</v>
      </c>
      <c r="E304" s="403">
        <v>365.01400000000001</v>
      </c>
      <c r="F304" s="403">
        <v>0.56100000000000005</v>
      </c>
      <c r="G304" s="403">
        <v>5.4550000000000001</v>
      </c>
      <c r="H304" s="403">
        <v>44.164000000000001</v>
      </c>
      <c r="I304" s="403">
        <v>50.18</v>
      </c>
      <c r="J304" s="403">
        <v>415.19299999999998</v>
      </c>
      <c r="K304" s="403">
        <v>239.119</v>
      </c>
      <c r="L304" s="403">
        <v>561.84900000000005</v>
      </c>
      <c r="M304" s="403">
        <v>1216.1610000000001</v>
      </c>
    </row>
    <row r="305" spans="1:13" x14ac:dyDescent="0.2">
      <c r="A305" s="403" t="s">
        <v>1413</v>
      </c>
      <c r="B305" s="403">
        <v>0.878</v>
      </c>
      <c r="C305" s="403">
        <v>162.233</v>
      </c>
      <c r="D305" s="403">
        <v>94.454999999999998</v>
      </c>
      <c r="E305" s="403">
        <v>257.56599999999997</v>
      </c>
      <c r="F305" s="403">
        <v>0.54200000000000004</v>
      </c>
      <c r="G305" s="403">
        <v>5.2789999999999999</v>
      </c>
      <c r="H305" s="403">
        <v>42.74</v>
      </c>
      <c r="I305" s="403">
        <v>48.561</v>
      </c>
      <c r="J305" s="403">
        <v>306.12599999999998</v>
      </c>
      <c r="K305" s="403">
        <v>287.351</v>
      </c>
      <c r="L305" s="403">
        <v>662.25</v>
      </c>
      <c r="M305" s="403">
        <v>1255.7270000000001</v>
      </c>
    </row>
    <row r="306" spans="1:13" x14ac:dyDescent="0.2">
      <c r="A306" s="403" t="s">
        <v>1414</v>
      </c>
      <c r="B306" s="403">
        <v>0.51700000000000002</v>
      </c>
      <c r="C306" s="403">
        <v>133.47</v>
      </c>
      <c r="D306" s="403">
        <v>86.126999999999995</v>
      </c>
      <c r="E306" s="403">
        <v>220.113</v>
      </c>
      <c r="F306" s="403">
        <v>0.56100000000000005</v>
      </c>
      <c r="G306" s="403">
        <v>5.4550000000000001</v>
      </c>
      <c r="H306" s="403">
        <v>44.164000000000001</v>
      </c>
      <c r="I306" s="403">
        <v>50.18</v>
      </c>
      <c r="J306" s="403">
        <v>270.29300000000001</v>
      </c>
      <c r="K306" s="403">
        <v>354.91800000000001</v>
      </c>
      <c r="L306" s="403">
        <v>868.31700000000001</v>
      </c>
      <c r="M306" s="403">
        <v>1493.528</v>
      </c>
    </row>
    <row r="307" spans="1:13" x14ac:dyDescent="0.2">
      <c r="A307" s="403" t="s">
        <v>1415</v>
      </c>
      <c r="B307" s="403">
        <v>1.109</v>
      </c>
      <c r="C307" s="403">
        <v>116.877</v>
      </c>
      <c r="D307" s="403">
        <v>91.707999999999998</v>
      </c>
      <c r="E307" s="403">
        <v>209.69499999999999</v>
      </c>
      <c r="F307" s="403">
        <v>0.56100000000000005</v>
      </c>
      <c r="G307" s="403">
        <v>5.4550000000000001</v>
      </c>
      <c r="H307" s="403">
        <v>44.164000000000001</v>
      </c>
      <c r="I307" s="403">
        <v>50.18</v>
      </c>
      <c r="J307" s="403">
        <v>259.87400000000002</v>
      </c>
      <c r="K307" s="403">
        <v>392.05</v>
      </c>
      <c r="L307" s="403">
        <v>940.99699999999996</v>
      </c>
      <c r="M307" s="403">
        <v>1592.922</v>
      </c>
    </row>
    <row r="308" spans="1:13" x14ac:dyDescent="0.2">
      <c r="A308" s="403" t="s">
        <v>1416</v>
      </c>
      <c r="B308" s="403">
        <v>1.5680000000000001</v>
      </c>
      <c r="C308" s="403">
        <v>136.792</v>
      </c>
      <c r="D308" s="403">
        <v>94.445999999999998</v>
      </c>
      <c r="E308" s="403">
        <v>232.80600000000001</v>
      </c>
      <c r="F308" s="403">
        <v>0.54200000000000004</v>
      </c>
      <c r="G308" s="403">
        <v>5.2789999999999999</v>
      </c>
      <c r="H308" s="403">
        <v>42.74</v>
      </c>
      <c r="I308" s="403">
        <v>48.561</v>
      </c>
      <c r="J308" s="403">
        <v>281.36700000000002</v>
      </c>
      <c r="K308" s="403">
        <v>320.387</v>
      </c>
      <c r="L308" s="403">
        <v>662.05600000000004</v>
      </c>
      <c r="M308" s="403">
        <v>1263.81</v>
      </c>
    </row>
    <row r="309" spans="1:13" x14ac:dyDescent="0.2">
      <c r="A309" s="403" t="s">
        <v>1417</v>
      </c>
      <c r="B309" s="403">
        <v>1.0129999999999999</v>
      </c>
      <c r="C309" s="403">
        <v>220.87100000000001</v>
      </c>
      <c r="D309" s="403">
        <v>103.381</v>
      </c>
      <c r="E309" s="403">
        <v>325.26499999999999</v>
      </c>
      <c r="F309" s="403">
        <v>0.56100000000000005</v>
      </c>
      <c r="G309" s="403">
        <v>5.4550000000000001</v>
      </c>
      <c r="H309" s="403">
        <v>44.164000000000001</v>
      </c>
      <c r="I309" s="403">
        <v>50.18</v>
      </c>
      <c r="J309" s="403">
        <v>375.44400000000002</v>
      </c>
      <c r="K309" s="403">
        <v>254.89099999999999</v>
      </c>
      <c r="L309" s="403">
        <v>563.81700000000001</v>
      </c>
      <c r="M309" s="403">
        <v>1194.153</v>
      </c>
    </row>
    <row r="310" spans="1:13" x14ac:dyDescent="0.2">
      <c r="A310" s="403" t="s">
        <v>1418</v>
      </c>
      <c r="B310" s="403">
        <v>2.1459999999999999</v>
      </c>
      <c r="C310" s="403">
        <v>499.02</v>
      </c>
      <c r="D310" s="403">
        <v>124.544</v>
      </c>
      <c r="E310" s="403">
        <v>625.71</v>
      </c>
      <c r="F310" s="403">
        <v>0.54200000000000004</v>
      </c>
      <c r="G310" s="403">
        <v>5.2789999999999999</v>
      </c>
      <c r="H310" s="403">
        <v>42.74</v>
      </c>
      <c r="I310" s="403">
        <v>48.561</v>
      </c>
      <c r="J310" s="403">
        <v>674.27</v>
      </c>
      <c r="K310" s="403">
        <v>262.47300000000001</v>
      </c>
      <c r="L310" s="403">
        <v>589.24</v>
      </c>
      <c r="M310" s="403">
        <v>1525.9839999999999</v>
      </c>
    </row>
    <row r="311" spans="1:13" x14ac:dyDescent="0.2">
      <c r="A311" s="403" t="s">
        <v>1419</v>
      </c>
      <c r="B311" s="403">
        <v>3.0739999999999998</v>
      </c>
      <c r="C311" s="403">
        <v>773.99099999999999</v>
      </c>
      <c r="D311" s="403">
        <v>157.035</v>
      </c>
      <c r="E311" s="403">
        <v>934.1</v>
      </c>
      <c r="F311" s="403">
        <v>0.56100000000000005</v>
      </c>
      <c r="G311" s="403">
        <v>5.4550000000000001</v>
      </c>
      <c r="H311" s="403">
        <v>44.164000000000001</v>
      </c>
      <c r="I311" s="403">
        <v>50.18</v>
      </c>
      <c r="J311" s="403">
        <v>984.279</v>
      </c>
      <c r="K311" s="403">
        <v>315.31700000000001</v>
      </c>
      <c r="L311" s="403">
        <v>726.88499999999999</v>
      </c>
      <c r="M311" s="403">
        <v>2026.481</v>
      </c>
    </row>
    <row r="312" spans="1:13" x14ac:dyDescent="0.2">
      <c r="A312" s="403" t="s">
        <v>1420</v>
      </c>
      <c r="B312" s="403">
        <v>17.451000000000001</v>
      </c>
      <c r="C312" s="403">
        <v>4954.1890000000003</v>
      </c>
      <c r="D312" s="403">
        <v>1373.8589999999999</v>
      </c>
      <c r="E312" s="403">
        <v>6345.4989999999998</v>
      </c>
      <c r="F312" s="403">
        <v>6.6</v>
      </c>
      <c r="G312" s="403">
        <v>64.224000000000004</v>
      </c>
      <c r="H312" s="403">
        <v>520</v>
      </c>
      <c r="I312" s="403">
        <v>590.82399999999996</v>
      </c>
      <c r="J312" s="403">
        <v>6936.3230000000003</v>
      </c>
      <c r="K312" s="403">
        <v>3557.0149999999999</v>
      </c>
      <c r="L312" s="403">
        <v>8025.625</v>
      </c>
      <c r="M312" s="403">
        <v>18518.963</v>
      </c>
    </row>
    <row r="313" spans="1:13" x14ac:dyDescent="0.2">
      <c r="A313" s="403" t="s">
        <v>1421</v>
      </c>
      <c r="B313" s="403">
        <v>1.9259999999999999</v>
      </c>
      <c r="C313" s="403">
        <v>953.947</v>
      </c>
      <c r="D313" s="403">
        <v>166.91300000000001</v>
      </c>
      <c r="E313" s="403">
        <v>1122.7850000000001</v>
      </c>
      <c r="F313" s="403">
        <v>0.59299999999999997</v>
      </c>
      <c r="G313" s="403">
        <v>5.508</v>
      </c>
      <c r="H313" s="403">
        <v>45.738</v>
      </c>
      <c r="I313" s="403">
        <v>51.838000000000001</v>
      </c>
      <c r="J313" s="403">
        <v>1174.623</v>
      </c>
      <c r="K313" s="403">
        <v>370.613</v>
      </c>
      <c r="L313" s="403">
        <v>817.05399999999997</v>
      </c>
      <c r="M313" s="403">
        <v>2362.2910000000002</v>
      </c>
    </row>
    <row r="314" spans="1:13" x14ac:dyDescent="0.2">
      <c r="A314" s="403" t="s">
        <v>1422</v>
      </c>
      <c r="B314" s="403">
        <v>1.597</v>
      </c>
      <c r="C314" s="403">
        <v>849.19500000000005</v>
      </c>
      <c r="D314" s="403">
        <v>159.29300000000001</v>
      </c>
      <c r="E314" s="403">
        <v>1010.0839999999999</v>
      </c>
      <c r="F314" s="403">
        <v>0.55500000000000005</v>
      </c>
      <c r="G314" s="403">
        <v>5.1520000000000001</v>
      </c>
      <c r="H314" s="403">
        <v>42.786999999999999</v>
      </c>
      <c r="I314" s="403">
        <v>48.494</v>
      </c>
      <c r="J314" s="403">
        <v>1058.578</v>
      </c>
      <c r="K314" s="403">
        <v>327.95299999999997</v>
      </c>
      <c r="L314" s="403">
        <v>689.40200000000004</v>
      </c>
      <c r="M314" s="403">
        <v>2075.9340000000002</v>
      </c>
    </row>
    <row r="315" spans="1:13" x14ac:dyDescent="0.2">
      <c r="A315" s="403" t="s">
        <v>1423</v>
      </c>
      <c r="B315" s="403">
        <v>1.4530000000000001</v>
      </c>
      <c r="C315" s="403">
        <v>720.48699999999997</v>
      </c>
      <c r="D315" s="403">
        <v>138.87</v>
      </c>
      <c r="E315" s="403">
        <v>860.81</v>
      </c>
      <c r="F315" s="403">
        <v>0.59299999999999997</v>
      </c>
      <c r="G315" s="403">
        <v>5.508</v>
      </c>
      <c r="H315" s="403">
        <v>45.738</v>
      </c>
      <c r="I315" s="403">
        <v>51.838000000000001</v>
      </c>
      <c r="J315" s="403">
        <v>912.64800000000002</v>
      </c>
      <c r="K315" s="403">
        <v>296.98099999999999</v>
      </c>
      <c r="L315" s="403">
        <v>658.39599999999996</v>
      </c>
      <c r="M315" s="403">
        <v>1868.0250000000001</v>
      </c>
    </row>
    <row r="316" spans="1:13" x14ac:dyDescent="0.2">
      <c r="A316" s="403" t="s">
        <v>1424</v>
      </c>
      <c r="B316" s="403">
        <v>1.371</v>
      </c>
      <c r="C316" s="403">
        <v>484.02199999999999</v>
      </c>
      <c r="D316" s="403">
        <v>112.218</v>
      </c>
      <c r="E316" s="403">
        <v>597.61099999999999</v>
      </c>
      <c r="F316" s="403">
        <v>0.57399999999999995</v>
      </c>
      <c r="G316" s="403">
        <v>5.33</v>
      </c>
      <c r="H316" s="403">
        <v>44.262</v>
      </c>
      <c r="I316" s="403">
        <v>50.165999999999997</v>
      </c>
      <c r="J316" s="403">
        <v>647.77700000000004</v>
      </c>
      <c r="K316" s="403">
        <v>254.58500000000001</v>
      </c>
      <c r="L316" s="403">
        <v>554.67399999999998</v>
      </c>
      <c r="M316" s="403">
        <v>1457.037</v>
      </c>
    </row>
    <row r="317" spans="1:13" x14ac:dyDescent="0.2">
      <c r="A317" s="403" t="s">
        <v>1425</v>
      </c>
      <c r="B317" s="403">
        <v>1.052</v>
      </c>
      <c r="C317" s="403">
        <v>277.613</v>
      </c>
      <c r="D317" s="403">
        <v>99.768000000000001</v>
      </c>
      <c r="E317" s="403">
        <v>378.43400000000003</v>
      </c>
      <c r="F317" s="403">
        <v>0.59299999999999997</v>
      </c>
      <c r="G317" s="403">
        <v>5.508</v>
      </c>
      <c r="H317" s="403">
        <v>45.738</v>
      </c>
      <c r="I317" s="403">
        <v>51.838000000000001</v>
      </c>
      <c r="J317" s="403">
        <v>430.27199999999999</v>
      </c>
      <c r="K317" s="403">
        <v>254.32599999999999</v>
      </c>
      <c r="L317" s="403">
        <v>622.36400000000003</v>
      </c>
      <c r="M317" s="403">
        <v>1306.963</v>
      </c>
    </row>
    <row r="318" spans="1:13" x14ac:dyDescent="0.2">
      <c r="A318" s="403" t="s">
        <v>1426</v>
      </c>
      <c r="B318" s="403">
        <v>0.89400000000000002</v>
      </c>
      <c r="C318" s="403">
        <v>165.715</v>
      </c>
      <c r="D318" s="403">
        <v>97.230999999999995</v>
      </c>
      <c r="E318" s="403">
        <v>263.83999999999997</v>
      </c>
      <c r="F318" s="403">
        <v>0.57399999999999995</v>
      </c>
      <c r="G318" s="403">
        <v>5.33</v>
      </c>
      <c r="H318" s="403">
        <v>44.262</v>
      </c>
      <c r="I318" s="403">
        <v>50.165999999999997</v>
      </c>
      <c r="J318" s="403">
        <v>314.00599999999997</v>
      </c>
      <c r="K318" s="403">
        <v>310.31099999999998</v>
      </c>
      <c r="L318" s="403">
        <v>727.18799999999999</v>
      </c>
      <c r="M318" s="403">
        <v>1351.5050000000001</v>
      </c>
    </row>
    <row r="319" spans="1:13" x14ac:dyDescent="0.2">
      <c r="A319" s="403" t="s">
        <v>1427</v>
      </c>
      <c r="B319" s="403">
        <v>1.222</v>
      </c>
      <c r="C319" s="403">
        <v>126.983</v>
      </c>
      <c r="D319" s="403">
        <v>92.073999999999998</v>
      </c>
      <c r="E319" s="403">
        <v>220.28</v>
      </c>
      <c r="F319" s="403">
        <v>0.59299999999999997</v>
      </c>
      <c r="G319" s="403">
        <v>5.508</v>
      </c>
      <c r="H319" s="403">
        <v>45.738</v>
      </c>
      <c r="I319" s="403">
        <v>51.838000000000001</v>
      </c>
      <c r="J319" s="403">
        <v>272.11799999999999</v>
      </c>
      <c r="K319" s="403">
        <v>362.1</v>
      </c>
      <c r="L319" s="403">
        <v>863.33299999999997</v>
      </c>
      <c r="M319" s="403">
        <v>1497.5509999999999</v>
      </c>
    </row>
    <row r="320" spans="1:13" x14ac:dyDescent="0.2">
      <c r="A320" s="403" t="s">
        <v>1428</v>
      </c>
      <c r="B320" s="403">
        <v>1.171</v>
      </c>
      <c r="C320" s="403">
        <v>120.818</v>
      </c>
      <c r="D320" s="403">
        <v>97.02</v>
      </c>
      <c r="E320" s="403">
        <v>219.00800000000001</v>
      </c>
      <c r="F320" s="403">
        <v>0.59299999999999997</v>
      </c>
      <c r="G320" s="403">
        <v>5.508</v>
      </c>
      <c r="H320" s="403">
        <v>45.738</v>
      </c>
      <c r="I320" s="403">
        <v>51.838000000000001</v>
      </c>
      <c r="J320" s="403">
        <v>270.846</v>
      </c>
      <c r="K320" s="403">
        <v>360.16199999999998</v>
      </c>
      <c r="L320" s="403">
        <v>840.34</v>
      </c>
      <c r="M320" s="403">
        <v>1471.348</v>
      </c>
    </row>
    <row r="321" spans="1:13" x14ac:dyDescent="0.2">
      <c r="A321" s="403" t="s">
        <v>1429</v>
      </c>
      <c r="B321" s="403">
        <v>0.92400000000000004</v>
      </c>
      <c r="C321" s="403">
        <v>140.46700000000001</v>
      </c>
      <c r="D321" s="403">
        <v>101.95699999999999</v>
      </c>
      <c r="E321" s="403">
        <v>243.34800000000001</v>
      </c>
      <c r="F321" s="403">
        <v>0.57399999999999995</v>
      </c>
      <c r="G321" s="403">
        <v>5.33</v>
      </c>
      <c r="H321" s="403">
        <v>44.262</v>
      </c>
      <c r="I321" s="403">
        <v>50.165999999999997</v>
      </c>
      <c r="J321" s="403">
        <v>293.51400000000001</v>
      </c>
      <c r="K321" s="403">
        <v>312.49</v>
      </c>
      <c r="L321" s="403">
        <v>659.33600000000001</v>
      </c>
      <c r="M321" s="403">
        <v>1265.3399999999999</v>
      </c>
    </row>
    <row r="322" spans="1:13" x14ac:dyDescent="0.2">
      <c r="A322" s="403" t="s">
        <v>1430</v>
      </c>
      <c r="B322" s="403">
        <v>0.94299999999999995</v>
      </c>
      <c r="C322" s="403">
        <v>248.18199999999999</v>
      </c>
      <c r="D322" s="403">
        <v>118.85</v>
      </c>
      <c r="E322" s="403">
        <v>367.976</v>
      </c>
      <c r="F322" s="403">
        <v>0.59299999999999997</v>
      </c>
      <c r="G322" s="403">
        <v>5.508</v>
      </c>
      <c r="H322" s="403">
        <v>45.738</v>
      </c>
      <c r="I322" s="403">
        <v>51.838000000000001</v>
      </c>
      <c r="J322" s="403">
        <v>419.81400000000002</v>
      </c>
      <c r="K322" s="403">
        <v>257.19400000000002</v>
      </c>
      <c r="L322" s="403">
        <v>574.51099999999997</v>
      </c>
      <c r="M322" s="403">
        <v>1251.519</v>
      </c>
    </row>
    <row r="323" spans="1:13" x14ac:dyDescent="0.2">
      <c r="A323" s="403" t="s">
        <v>1431</v>
      </c>
      <c r="B323" s="403">
        <v>1.8320000000000001</v>
      </c>
      <c r="C323" s="403">
        <v>513.65099999999995</v>
      </c>
      <c r="D323" s="403">
        <v>144.529</v>
      </c>
      <c r="E323" s="403">
        <v>660.01199999999994</v>
      </c>
      <c r="F323" s="403">
        <v>0.57399999999999995</v>
      </c>
      <c r="G323" s="403">
        <v>5.33</v>
      </c>
      <c r="H323" s="403">
        <v>44.262</v>
      </c>
      <c r="I323" s="403">
        <v>50.165999999999997</v>
      </c>
      <c r="J323" s="403">
        <v>710.178</v>
      </c>
      <c r="K323" s="403">
        <v>267.00599999999997</v>
      </c>
      <c r="L323" s="403">
        <v>609.63699999999994</v>
      </c>
      <c r="M323" s="403">
        <v>1586.8209999999999</v>
      </c>
    </row>
    <row r="324" spans="1:13" x14ac:dyDescent="0.2">
      <c r="A324" s="403" t="s">
        <v>1432</v>
      </c>
      <c r="B324" s="403">
        <v>2.2000000000000002</v>
      </c>
      <c r="C324" s="403">
        <v>753.87800000000004</v>
      </c>
      <c r="D324" s="403">
        <v>154.797</v>
      </c>
      <c r="E324" s="403">
        <v>910.875</v>
      </c>
      <c r="F324" s="403">
        <v>0.59299999999999997</v>
      </c>
      <c r="G324" s="403">
        <v>5.508</v>
      </c>
      <c r="H324" s="403">
        <v>45.738</v>
      </c>
      <c r="I324" s="403">
        <v>51.838000000000001</v>
      </c>
      <c r="J324" s="403">
        <v>962.71400000000006</v>
      </c>
      <c r="K324" s="403">
        <v>319.81</v>
      </c>
      <c r="L324" s="403">
        <v>722.19100000000003</v>
      </c>
      <c r="M324" s="403">
        <v>2004.7139999999999</v>
      </c>
    </row>
    <row r="325" spans="1:13" x14ac:dyDescent="0.2">
      <c r="A325" s="403" t="s">
        <v>1433</v>
      </c>
      <c r="B325" s="403">
        <v>16.584</v>
      </c>
      <c r="C325" s="403">
        <v>5354.3890000000001</v>
      </c>
      <c r="D325" s="403">
        <v>1483.5229999999999</v>
      </c>
      <c r="E325" s="403">
        <v>6854.4949999999999</v>
      </c>
      <c r="F325" s="403">
        <v>7</v>
      </c>
      <c r="G325" s="403">
        <v>65.028000000000006</v>
      </c>
      <c r="H325" s="403">
        <v>540</v>
      </c>
      <c r="I325" s="403">
        <v>612.02800000000002</v>
      </c>
      <c r="J325" s="403">
        <v>7466.5230000000001</v>
      </c>
      <c r="K325" s="403">
        <v>3693.53</v>
      </c>
      <c r="L325" s="403">
        <v>8344.3359999999993</v>
      </c>
      <c r="M325" s="403">
        <v>19504.388999999999</v>
      </c>
    </row>
    <row r="326" spans="1:13" x14ac:dyDescent="0.2">
      <c r="A326" s="403" t="s">
        <v>1434</v>
      </c>
      <c r="B326" s="403">
        <v>2.048</v>
      </c>
      <c r="C326" s="403">
        <v>922.553</v>
      </c>
      <c r="D326" s="403">
        <v>175.642</v>
      </c>
      <c r="E326" s="403">
        <v>1100.2429999999999</v>
      </c>
      <c r="F326" s="403">
        <v>0.63700000000000001</v>
      </c>
      <c r="G326" s="403">
        <v>5.4669999999999996</v>
      </c>
      <c r="H326" s="403">
        <v>36.521000000000001</v>
      </c>
      <c r="I326" s="403">
        <v>42.624000000000002</v>
      </c>
      <c r="J326" s="403">
        <v>1142.867</v>
      </c>
      <c r="K326" s="403">
        <v>362.13900000000001</v>
      </c>
      <c r="L326" s="403">
        <v>794.84</v>
      </c>
      <c r="M326" s="403">
        <v>2299.846</v>
      </c>
    </row>
    <row r="327" spans="1:13" x14ac:dyDescent="0.2">
      <c r="A327" s="403" t="s">
        <v>1435</v>
      </c>
      <c r="B327" s="403">
        <v>1.4890000000000001</v>
      </c>
      <c r="C327" s="403">
        <v>774.44600000000003</v>
      </c>
      <c r="D327" s="403">
        <v>139.352</v>
      </c>
      <c r="E327" s="403">
        <v>915.28700000000003</v>
      </c>
      <c r="F327" s="403">
        <v>0.57499999999999996</v>
      </c>
      <c r="G327" s="403">
        <v>4.9379999999999997</v>
      </c>
      <c r="H327" s="403">
        <v>32.985999999999997</v>
      </c>
      <c r="I327" s="403">
        <v>38.499000000000002</v>
      </c>
      <c r="J327" s="403">
        <v>953.78599999999994</v>
      </c>
      <c r="K327" s="403">
        <v>307.935</v>
      </c>
      <c r="L327" s="403">
        <v>619.91099999999994</v>
      </c>
      <c r="M327" s="403">
        <v>1881.633</v>
      </c>
    </row>
    <row r="328" spans="1:13" x14ac:dyDescent="0.2">
      <c r="A328" s="403" t="s">
        <v>1436</v>
      </c>
      <c r="B328" s="403">
        <v>1.2609999999999999</v>
      </c>
      <c r="C328" s="403">
        <v>619.32000000000005</v>
      </c>
      <c r="D328" s="403">
        <v>125.898</v>
      </c>
      <c r="E328" s="403">
        <v>746.47900000000004</v>
      </c>
      <c r="F328" s="403">
        <v>0.63700000000000001</v>
      </c>
      <c r="G328" s="403">
        <v>5.4669999999999996</v>
      </c>
      <c r="H328" s="403">
        <v>36.521000000000001</v>
      </c>
      <c r="I328" s="403">
        <v>42.624000000000002</v>
      </c>
      <c r="J328" s="403">
        <v>789.10400000000004</v>
      </c>
      <c r="K328" s="403">
        <v>277.81</v>
      </c>
      <c r="L328" s="403">
        <v>626.98599999999999</v>
      </c>
      <c r="M328" s="403">
        <v>1693.9</v>
      </c>
    </row>
    <row r="329" spans="1:13" x14ac:dyDescent="0.2">
      <c r="A329" s="403" t="s">
        <v>1437</v>
      </c>
      <c r="B329" s="403">
        <v>1.423</v>
      </c>
      <c r="C329" s="403">
        <v>442.53</v>
      </c>
      <c r="D329" s="403">
        <v>113.721</v>
      </c>
      <c r="E329" s="403">
        <v>557.673</v>
      </c>
      <c r="F329" s="403">
        <v>0.61599999999999999</v>
      </c>
      <c r="G329" s="403">
        <v>5.29</v>
      </c>
      <c r="H329" s="403">
        <v>35.341999999999999</v>
      </c>
      <c r="I329" s="403">
        <v>41.249000000000002</v>
      </c>
      <c r="J329" s="403">
        <v>598.92200000000003</v>
      </c>
      <c r="K329" s="403">
        <v>248.19800000000001</v>
      </c>
      <c r="L329" s="403">
        <v>541.04499999999996</v>
      </c>
      <c r="M329" s="403">
        <v>1388.1659999999999</v>
      </c>
    </row>
    <row r="330" spans="1:13" x14ac:dyDescent="0.2">
      <c r="A330" s="403" t="s">
        <v>1438</v>
      </c>
      <c r="B330" s="403">
        <v>0.93899999999999995</v>
      </c>
      <c r="C330" s="403">
        <v>289.63099999999997</v>
      </c>
      <c r="D330" s="403">
        <v>98.138000000000005</v>
      </c>
      <c r="E330" s="403">
        <v>388.70800000000003</v>
      </c>
      <c r="F330" s="403">
        <v>0.63700000000000001</v>
      </c>
      <c r="G330" s="403">
        <v>5.4669999999999996</v>
      </c>
      <c r="H330" s="403">
        <v>36.521000000000001</v>
      </c>
      <c r="I330" s="403">
        <v>42.624000000000002</v>
      </c>
      <c r="J330" s="403">
        <v>431.33199999999999</v>
      </c>
      <c r="K330" s="403">
        <v>241.49600000000001</v>
      </c>
      <c r="L330" s="403">
        <v>570.452</v>
      </c>
      <c r="M330" s="403">
        <v>1243.279</v>
      </c>
    </row>
    <row r="331" spans="1:13" x14ac:dyDescent="0.2">
      <c r="A331" s="403" t="s">
        <v>1439</v>
      </c>
      <c r="B331" s="403">
        <v>0.83699999999999997</v>
      </c>
      <c r="C331" s="403">
        <v>167.251</v>
      </c>
      <c r="D331" s="403">
        <v>97.578999999999994</v>
      </c>
      <c r="E331" s="403">
        <v>265.66699999999997</v>
      </c>
      <c r="F331" s="403">
        <v>0.61599999999999999</v>
      </c>
      <c r="G331" s="403">
        <v>5.29</v>
      </c>
      <c r="H331" s="403">
        <v>35.341999999999999</v>
      </c>
      <c r="I331" s="403">
        <v>41.249000000000002</v>
      </c>
      <c r="J331" s="403">
        <v>306.916</v>
      </c>
      <c r="K331" s="403">
        <v>285.19099999999997</v>
      </c>
      <c r="L331" s="403">
        <v>675.50599999999997</v>
      </c>
      <c r="M331" s="403">
        <v>1267.6130000000001</v>
      </c>
    </row>
    <row r="332" spans="1:13" x14ac:dyDescent="0.2">
      <c r="A332" s="403" t="s">
        <v>1440</v>
      </c>
      <c r="B332" s="403">
        <v>1.24</v>
      </c>
      <c r="C332" s="403">
        <v>130.608</v>
      </c>
      <c r="D332" s="403">
        <v>97.369</v>
      </c>
      <c r="E332" s="403">
        <v>229.21799999999999</v>
      </c>
      <c r="F332" s="403">
        <v>0.63700000000000001</v>
      </c>
      <c r="G332" s="403">
        <v>5.4669999999999996</v>
      </c>
      <c r="H332" s="403">
        <v>36.521000000000001</v>
      </c>
      <c r="I332" s="403">
        <v>42.624000000000002</v>
      </c>
      <c r="J332" s="403">
        <v>271.84300000000002</v>
      </c>
      <c r="K332" s="403">
        <v>373.03800000000001</v>
      </c>
      <c r="L332" s="403">
        <v>910.39599999999996</v>
      </c>
      <c r="M332" s="403">
        <v>1555.2760000000001</v>
      </c>
    </row>
    <row r="333" spans="1:13" x14ac:dyDescent="0.2">
      <c r="A333" s="403" t="s">
        <v>1441</v>
      </c>
      <c r="B333" s="403">
        <v>1.0649999999999999</v>
      </c>
      <c r="C333" s="403">
        <v>120.422</v>
      </c>
      <c r="D333" s="403">
        <v>101.343</v>
      </c>
      <c r="E333" s="403">
        <v>222.82900000000001</v>
      </c>
      <c r="F333" s="403">
        <v>0.63700000000000001</v>
      </c>
      <c r="G333" s="403">
        <v>5.4669999999999996</v>
      </c>
      <c r="H333" s="403">
        <v>36.521000000000001</v>
      </c>
      <c r="I333" s="403">
        <v>42.624000000000002</v>
      </c>
      <c r="J333" s="403">
        <v>265.45400000000001</v>
      </c>
      <c r="K333" s="403">
        <v>364.98</v>
      </c>
      <c r="L333" s="403">
        <v>853.76599999999996</v>
      </c>
      <c r="M333" s="403">
        <v>1484.2</v>
      </c>
    </row>
    <row r="334" spans="1:13" x14ac:dyDescent="0.2">
      <c r="A334" s="403" t="s">
        <v>1442</v>
      </c>
      <c r="B334" s="403">
        <v>0.89300000000000002</v>
      </c>
      <c r="C334" s="403">
        <v>132.25</v>
      </c>
      <c r="D334" s="403">
        <v>103.34399999999999</v>
      </c>
      <c r="E334" s="403">
        <v>236.488</v>
      </c>
      <c r="F334" s="403">
        <v>0.61599999999999999</v>
      </c>
      <c r="G334" s="403">
        <v>5.29</v>
      </c>
      <c r="H334" s="403">
        <v>35.341999999999999</v>
      </c>
      <c r="I334" s="403">
        <v>41.249000000000002</v>
      </c>
      <c r="J334" s="403">
        <v>277.73700000000002</v>
      </c>
      <c r="K334" s="403">
        <v>323.46300000000002</v>
      </c>
      <c r="L334" s="403">
        <v>698.14499999999998</v>
      </c>
      <c r="M334" s="403">
        <v>1299.345</v>
      </c>
    </row>
    <row r="335" spans="1:13" x14ac:dyDescent="0.2">
      <c r="A335" s="403" t="s">
        <v>1443</v>
      </c>
      <c r="B335" s="403">
        <v>0.95399999999999996</v>
      </c>
      <c r="C335" s="403">
        <v>239.23699999999999</v>
      </c>
      <c r="D335" s="403">
        <v>107.839</v>
      </c>
      <c r="E335" s="403">
        <v>348.03</v>
      </c>
      <c r="F335" s="403">
        <v>0.63700000000000001</v>
      </c>
      <c r="G335" s="403">
        <v>5.4669999999999996</v>
      </c>
      <c r="H335" s="403">
        <v>36.521000000000001</v>
      </c>
      <c r="I335" s="403">
        <v>42.624000000000002</v>
      </c>
      <c r="J335" s="403">
        <v>390.65499999999997</v>
      </c>
      <c r="K335" s="403">
        <v>287.024</v>
      </c>
      <c r="L335" s="403">
        <v>619.61400000000003</v>
      </c>
      <c r="M335" s="403">
        <v>1297.2919999999999</v>
      </c>
    </row>
    <row r="336" spans="1:13" x14ac:dyDescent="0.2">
      <c r="A336" s="403" t="s">
        <v>1444</v>
      </c>
      <c r="B336" s="403">
        <v>1.627</v>
      </c>
      <c r="C336" s="403">
        <v>507.92399999999998</v>
      </c>
      <c r="D336" s="403">
        <v>115.23</v>
      </c>
      <c r="E336" s="403">
        <v>624.78200000000004</v>
      </c>
      <c r="F336" s="403">
        <v>0.61599999999999999</v>
      </c>
      <c r="G336" s="403">
        <v>5.29</v>
      </c>
      <c r="H336" s="403">
        <v>35.341999999999999</v>
      </c>
      <c r="I336" s="403">
        <v>41.249000000000002</v>
      </c>
      <c r="J336" s="403">
        <v>666.03099999999995</v>
      </c>
      <c r="K336" s="403">
        <v>272.93799999999999</v>
      </c>
      <c r="L336" s="403">
        <v>605.17499999999995</v>
      </c>
      <c r="M336" s="403">
        <v>1544.144</v>
      </c>
    </row>
    <row r="337" spans="1:13" x14ac:dyDescent="0.2">
      <c r="A337" s="403" t="s">
        <v>1445</v>
      </c>
      <c r="B337" s="403">
        <v>2.2160000000000002</v>
      </c>
      <c r="C337" s="403">
        <v>747.2</v>
      </c>
      <c r="D337" s="403">
        <v>146.67500000000001</v>
      </c>
      <c r="E337" s="403">
        <v>896.09100000000001</v>
      </c>
      <c r="F337" s="403">
        <v>0.63700000000000001</v>
      </c>
      <c r="G337" s="403">
        <v>5.4669999999999996</v>
      </c>
      <c r="H337" s="403">
        <v>36.521000000000001</v>
      </c>
      <c r="I337" s="403">
        <v>42.624000000000002</v>
      </c>
      <c r="J337" s="403">
        <v>938.71500000000003</v>
      </c>
      <c r="K337" s="403">
        <v>326.69200000000001</v>
      </c>
      <c r="L337" s="403">
        <v>744.94200000000001</v>
      </c>
      <c r="M337" s="403">
        <v>2010.3489999999999</v>
      </c>
    </row>
    <row r="338" spans="1:13" x14ac:dyDescent="0.2">
      <c r="A338" s="403" t="s">
        <v>1446</v>
      </c>
      <c r="B338" s="403">
        <v>15.992000000000001</v>
      </c>
      <c r="C338" s="403">
        <v>5092.9189999999999</v>
      </c>
      <c r="D338" s="403">
        <v>1422.124</v>
      </c>
      <c r="E338" s="403">
        <v>6531.0360000000001</v>
      </c>
      <c r="F338" s="403">
        <v>7.5</v>
      </c>
      <c r="G338" s="403">
        <v>64.366</v>
      </c>
      <c r="H338" s="403">
        <v>430</v>
      </c>
      <c r="I338" s="403">
        <v>501.86599999999999</v>
      </c>
      <c r="J338" s="403">
        <v>7032.9009999999998</v>
      </c>
      <c r="K338" s="403">
        <v>3670.9029999999998</v>
      </c>
      <c r="L338" s="403">
        <v>8261.143</v>
      </c>
      <c r="M338" s="403">
        <v>18964.947</v>
      </c>
    </row>
    <row r="339" spans="1:13" x14ac:dyDescent="0.2">
      <c r="A339" s="403" t="s">
        <v>1447</v>
      </c>
      <c r="B339" s="403">
        <v>1.3149999999999999</v>
      </c>
      <c r="C339" s="403">
        <v>835.29100000000005</v>
      </c>
      <c r="D339" s="403">
        <v>140.751</v>
      </c>
      <c r="E339" s="403">
        <v>977.35699999999997</v>
      </c>
      <c r="F339" s="403">
        <v>0.65400000000000003</v>
      </c>
      <c r="G339" s="403">
        <v>5.43</v>
      </c>
      <c r="H339" s="403">
        <v>32.274000000000001</v>
      </c>
      <c r="I339" s="403">
        <v>38.357999999999997</v>
      </c>
      <c r="J339" s="403">
        <v>1015.715</v>
      </c>
      <c r="K339" s="403">
        <v>349.86900000000003</v>
      </c>
      <c r="L339" s="403">
        <v>767.46199999999999</v>
      </c>
      <c r="M339" s="403">
        <v>2133.0459999999998</v>
      </c>
    </row>
    <row r="340" spans="1:13" x14ac:dyDescent="0.2">
      <c r="A340" s="403" t="s">
        <v>1448</v>
      </c>
      <c r="B340" s="403">
        <v>1.075</v>
      </c>
      <c r="C340" s="403">
        <v>711.70600000000002</v>
      </c>
      <c r="D340" s="403">
        <v>121.06699999999999</v>
      </c>
      <c r="E340" s="403">
        <v>833.84699999999998</v>
      </c>
      <c r="F340" s="403">
        <v>0.59099999999999997</v>
      </c>
      <c r="G340" s="403">
        <v>4.9039999999999999</v>
      </c>
      <c r="H340" s="403">
        <v>29.151</v>
      </c>
      <c r="I340" s="403">
        <v>34.646000000000001</v>
      </c>
      <c r="J340" s="403">
        <v>868.49300000000005</v>
      </c>
      <c r="K340" s="403">
        <v>295.32799999999997</v>
      </c>
      <c r="L340" s="403">
        <v>608.24099999999999</v>
      </c>
      <c r="M340" s="403">
        <v>1772.0609999999999</v>
      </c>
    </row>
    <row r="341" spans="1:13" x14ac:dyDescent="0.2">
      <c r="A341" s="403" t="s">
        <v>1449</v>
      </c>
      <c r="B341" s="403">
        <v>1.075</v>
      </c>
      <c r="C341" s="403">
        <v>665.94500000000005</v>
      </c>
      <c r="D341" s="403">
        <v>127.73099999999999</v>
      </c>
      <c r="E341" s="403">
        <v>794.75</v>
      </c>
      <c r="F341" s="403">
        <v>0.65400000000000003</v>
      </c>
      <c r="G341" s="403">
        <v>5.43</v>
      </c>
      <c r="H341" s="403">
        <v>32.274000000000001</v>
      </c>
      <c r="I341" s="403">
        <v>38.357999999999997</v>
      </c>
      <c r="J341" s="403">
        <v>833.10799999999995</v>
      </c>
      <c r="K341" s="403">
        <v>293.38400000000001</v>
      </c>
      <c r="L341" s="403">
        <v>667.44399999999996</v>
      </c>
      <c r="M341" s="403">
        <v>1793.9359999999999</v>
      </c>
    </row>
    <row r="342" spans="1:13" x14ac:dyDescent="0.2">
      <c r="A342" s="403" t="s">
        <v>1450</v>
      </c>
      <c r="B342" s="403">
        <v>0.92</v>
      </c>
      <c r="C342" s="403">
        <v>419.08699999999999</v>
      </c>
      <c r="D342" s="403">
        <v>100.26</v>
      </c>
      <c r="E342" s="403">
        <v>520.26700000000005</v>
      </c>
      <c r="F342" s="403">
        <v>0.63300000000000001</v>
      </c>
      <c r="G342" s="403">
        <v>5.2539999999999996</v>
      </c>
      <c r="H342" s="403">
        <v>31.233000000000001</v>
      </c>
      <c r="I342" s="403">
        <v>37.119999999999997</v>
      </c>
      <c r="J342" s="403">
        <v>557.38699999999994</v>
      </c>
      <c r="K342" s="403">
        <v>253.15299999999999</v>
      </c>
      <c r="L342" s="403">
        <v>551.35599999999999</v>
      </c>
      <c r="M342" s="403">
        <v>1361.8969999999999</v>
      </c>
    </row>
    <row r="343" spans="1:13" x14ac:dyDescent="0.2">
      <c r="A343" s="403" t="s">
        <v>1451</v>
      </c>
      <c r="B343" s="403">
        <v>0.63800000000000001</v>
      </c>
      <c r="C343" s="403">
        <v>226.94</v>
      </c>
      <c r="D343" s="403">
        <v>103.995</v>
      </c>
      <c r="E343" s="403">
        <v>331.57299999999998</v>
      </c>
      <c r="F343" s="403">
        <v>0.65400000000000003</v>
      </c>
      <c r="G343" s="403">
        <v>5.43</v>
      </c>
      <c r="H343" s="403">
        <v>32.274000000000001</v>
      </c>
      <c r="I343" s="403">
        <v>38.357999999999997</v>
      </c>
      <c r="J343" s="403">
        <v>369.93099999999998</v>
      </c>
      <c r="K343" s="403">
        <v>264.49200000000002</v>
      </c>
      <c r="L343" s="403">
        <v>651.12300000000005</v>
      </c>
      <c r="M343" s="403">
        <v>1285.546</v>
      </c>
    </row>
    <row r="344" spans="1:13" x14ac:dyDescent="0.2">
      <c r="A344" s="403" t="s">
        <v>1452</v>
      </c>
      <c r="B344" s="403">
        <v>0.752</v>
      </c>
      <c r="C344" s="403">
        <v>157.06899999999999</v>
      </c>
      <c r="D344" s="403">
        <v>94.962000000000003</v>
      </c>
      <c r="E344" s="403">
        <v>252.78299999999999</v>
      </c>
      <c r="F344" s="403">
        <v>0.63300000000000001</v>
      </c>
      <c r="G344" s="403">
        <v>5.2539999999999996</v>
      </c>
      <c r="H344" s="403">
        <v>31.233000000000001</v>
      </c>
      <c r="I344" s="403">
        <v>37.119999999999997</v>
      </c>
      <c r="J344" s="403">
        <v>289.90300000000002</v>
      </c>
      <c r="K344" s="403">
        <v>335.89299999999997</v>
      </c>
      <c r="L344" s="403">
        <v>812.97199999999998</v>
      </c>
      <c r="M344" s="403">
        <v>1438.768</v>
      </c>
    </row>
    <row r="345" spans="1:13" x14ac:dyDescent="0.2">
      <c r="A345" s="403" t="s">
        <v>1453</v>
      </c>
      <c r="B345" s="403">
        <v>0.85399999999999998</v>
      </c>
      <c r="C345" s="403">
        <v>136.05600000000001</v>
      </c>
      <c r="D345" s="403">
        <v>89.983000000000004</v>
      </c>
      <c r="E345" s="403">
        <v>226.893</v>
      </c>
      <c r="F345" s="403">
        <v>0.65400000000000003</v>
      </c>
      <c r="G345" s="403">
        <v>5.43</v>
      </c>
      <c r="H345" s="403">
        <v>32.274000000000001</v>
      </c>
      <c r="I345" s="403">
        <v>38.357999999999997</v>
      </c>
      <c r="J345" s="403">
        <v>265.25</v>
      </c>
      <c r="K345" s="403">
        <v>414.46300000000002</v>
      </c>
      <c r="L345" s="403">
        <v>998.83699999999999</v>
      </c>
      <c r="M345" s="403">
        <v>1678.5509999999999</v>
      </c>
    </row>
    <row r="346" spans="1:13" x14ac:dyDescent="0.2">
      <c r="A346" s="403" t="s">
        <v>1454</v>
      </c>
      <c r="B346" s="403">
        <v>0.81699999999999995</v>
      </c>
      <c r="C346" s="403">
        <v>119.875</v>
      </c>
      <c r="D346" s="403">
        <v>95.224999999999994</v>
      </c>
      <c r="E346" s="403">
        <v>215.917</v>
      </c>
      <c r="F346" s="403">
        <v>0.65400000000000003</v>
      </c>
      <c r="G346" s="403">
        <v>5.43</v>
      </c>
      <c r="H346" s="403">
        <v>32.274000000000001</v>
      </c>
      <c r="I346" s="403">
        <v>38.357999999999997</v>
      </c>
      <c r="J346" s="403">
        <v>254.274</v>
      </c>
      <c r="K346" s="403">
        <v>410.35300000000001</v>
      </c>
      <c r="L346" s="403">
        <v>950.74599999999998</v>
      </c>
      <c r="M346" s="403">
        <v>1615.373</v>
      </c>
    </row>
    <row r="347" spans="1:13" x14ac:dyDescent="0.2">
      <c r="A347" s="403" t="s">
        <v>1455</v>
      </c>
      <c r="B347" s="403">
        <v>0.63900000000000001</v>
      </c>
      <c r="C347" s="403">
        <v>124.751</v>
      </c>
      <c r="D347" s="403">
        <v>84.54</v>
      </c>
      <c r="E347" s="403">
        <v>209.93</v>
      </c>
      <c r="F347" s="403">
        <v>0.63300000000000001</v>
      </c>
      <c r="G347" s="403">
        <v>5.2539999999999996</v>
      </c>
      <c r="H347" s="403">
        <v>31.233000000000001</v>
      </c>
      <c r="I347" s="403">
        <v>37.119999999999997</v>
      </c>
      <c r="J347" s="403">
        <v>247.05</v>
      </c>
      <c r="K347" s="403">
        <v>363.85899999999998</v>
      </c>
      <c r="L347" s="403">
        <v>782.26099999999997</v>
      </c>
      <c r="M347" s="403">
        <v>1393.17</v>
      </c>
    </row>
    <row r="348" spans="1:13" x14ac:dyDescent="0.2">
      <c r="A348" s="403" t="s">
        <v>1456</v>
      </c>
      <c r="B348" s="403">
        <v>0.66900000000000004</v>
      </c>
      <c r="C348" s="403">
        <v>208.381</v>
      </c>
      <c r="D348" s="403">
        <v>107.547</v>
      </c>
      <c r="E348" s="403">
        <v>316.59800000000001</v>
      </c>
      <c r="F348" s="403">
        <v>0.65400000000000003</v>
      </c>
      <c r="G348" s="403">
        <v>5.43</v>
      </c>
      <c r="H348" s="403">
        <v>32.274000000000001</v>
      </c>
      <c r="I348" s="403">
        <v>38.357999999999997</v>
      </c>
      <c r="J348" s="403">
        <v>354.95600000000002</v>
      </c>
      <c r="K348" s="403">
        <v>296.24</v>
      </c>
      <c r="L348" s="403">
        <v>631.40800000000002</v>
      </c>
      <c r="M348" s="403">
        <v>1282.604</v>
      </c>
    </row>
    <row r="349" spans="1:13" x14ac:dyDescent="0.2">
      <c r="A349" s="403" t="s">
        <v>1457</v>
      </c>
      <c r="B349" s="403">
        <v>1.1180000000000001</v>
      </c>
      <c r="C349" s="403">
        <v>408.65800000000002</v>
      </c>
      <c r="D349" s="403">
        <v>106.422</v>
      </c>
      <c r="E349" s="403">
        <v>516.19799999999998</v>
      </c>
      <c r="F349" s="403">
        <v>0.63300000000000001</v>
      </c>
      <c r="G349" s="403">
        <v>5.2539999999999996</v>
      </c>
      <c r="H349" s="403">
        <v>31.233000000000001</v>
      </c>
      <c r="I349" s="403">
        <v>37.119999999999997</v>
      </c>
      <c r="J349" s="403">
        <v>553.31799999999998</v>
      </c>
      <c r="K349" s="403">
        <v>262.78500000000003</v>
      </c>
      <c r="L349" s="403">
        <v>557.11599999999999</v>
      </c>
      <c r="M349" s="403">
        <v>1373.2190000000001</v>
      </c>
    </row>
    <row r="350" spans="1:13" x14ac:dyDescent="0.2">
      <c r="A350" s="403" t="s">
        <v>1458</v>
      </c>
      <c r="B350" s="403">
        <v>1.677</v>
      </c>
      <c r="C350" s="403">
        <v>632.93399999999997</v>
      </c>
      <c r="D350" s="403">
        <v>131.62700000000001</v>
      </c>
      <c r="E350" s="403">
        <v>766.23800000000006</v>
      </c>
      <c r="F350" s="403">
        <v>0.65400000000000003</v>
      </c>
      <c r="G350" s="403">
        <v>5.43</v>
      </c>
      <c r="H350" s="403">
        <v>32.274000000000001</v>
      </c>
      <c r="I350" s="403">
        <v>38.357999999999997</v>
      </c>
      <c r="J350" s="403">
        <v>804.596</v>
      </c>
      <c r="K350" s="403">
        <v>316.113</v>
      </c>
      <c r="L350" s="403">
        <v>713.74</v>
      </c>
      <c r="M350" s="403">
        <v>1834.4490000000001</v>
      </c>
    </row>
    <row r="351" spans="1:13" x14ac:dyDescent="0.2">
      <c r="A351" s="403" t="s">
        <v>1459</v>
      </c>
      <c r="B351" s="403">
        <v>11.548</v>
      </c>
      <c r="C351" s="403">
        <v>4646.0870000000004</v>
      </c>
      <c r="D351" s="403">
        <v>1304.1099999999999</v>
      </c>
      <c r="E351" s="403">
        <v>5961.7460000000001</v>
      </c>
      <c r="F351" s="403">
        <v>7.7</v>
      </c>
      <c r="G351" s="403">
        <v>63.929000000000002</v>
      </c>
      <c r="H351" s="403">
        <v>380</v>
      </c>
      <c r="I351" s="403">
        <v>451.62900000000002</v>
      </c>
      <c r="J351" s="403">
        <v>6413.375</v>
      </c>
      <c r="K351" s="403">
        <v>3855.9319999999998</v>
      </c>
      <c r="L351" s="403">
        <v>8685.6119999999992</v>
      </c>
      <c r="M351" s="403">
        <v>18954.919000000002</v>
      </c>
    </row>
    <row r="352" spans="1:13" x14ac:dyDescent="0.2">
      <c r="A352" s="403" t="s">
        <v>1460</v>
      </c>
      <c r="B352" s="403">
        <v>1.92</v>
      </c>
      <c r="C352" s="403">
        <v>932.72199999999998</v>
      </c>
      <c r="D352" s="403">
        <v>162.821</v>
      </c>
      <c r="E352" s="403">
        <v>1097.463</v>
      </c>
      <c r="F352" s="403">
        <v>0.72199999999999998</v>
      </c>
      <c r="G352" s="403">
        <v>5.34</v>
      </c>
      <c r="H352" s="403">
        <v>33.122999999999998</v>
      </c>
      <c r="I352" s="403">
        <v>39.185000000000002</v>
      </c>
      <c r="J352" s="403">
        <v>1136.6479999999999</v>
      </c>
      <c r="K352" s="403">
        <v>379.48099999999999</v>
      </c>
      <c r="L352" s="403">
        <v>854.83399999999995</v>
      </c>
      <c r="M352" s="403">
        <v>2370.9630000000002</v>
      </c>
    </row>
    <row r="353" spans="1:13" x14ac:dyDescent="0.2">
      <c r="A353" s="403" t="s">
        <v>1461</v>
      </c>
      <c r="B353" s="403">
        <v>1.4390000000000001</v>
      </c>
      <c r="C353" s="403">
        <v>706.06299999999999</v>
      </c>
      <c r="D353" s="403">
        <v>144.381</v>
      </c>
      <c r="E353" s="403">
        <v>851.88300000000004</v>
      </c>
      <c r="F353" s="403">
        <v>0.65200000000000002</v>
      </c>
      <c r="G353" s="403">
        <v>4.8230000000000004</v>
      </c>
      <c r="H353" s="403">
        <v>29.917999999999999</v>
      </c>
      <c r="I353" s="403">
        <v>35.393000000000001</v>
      </c>
      <c r="J353" s="403">
        <v>887.27599999999995</v>
      </c>
      <c r="K353" s="403">
        <v>295.83800000000002</v>
      </c>
      <c r="L353" s="403">
        <v>647.81600000000003</v>
      </c>
      <c r="M353" s="403">
        <v>1830.9290000000001</v>
      </c>
    </row>
    <row r="354" spans="1:13" x14ac:dyDescent="0.2">
      <c r="A354" s="403" t="s">
        <v>1462</v>
      </c>
      <c r="B354" s="403">
        <v>0.83599999999999997</v>
      </c>
      <c r="C354" s="403">
        <v>685.18700000000001</v>
      </c>
      <c r="D354" s="403">
        <v>142.423</v>
      </c>
      <c r="E354" s="403">
        <v>828.44600000000003</v>
      </c>
      <c r="F354" s="403">
        <v>0.72199999999999998</v>
      </c>
      <c r="G354" s="403">
        <v>5.34</v>
      </c>
      <c r="H354" s="403">
        <v>33.122999999999998</v>
      </c>
      <c r="I354" s="403">
        <v>39.185000000000002</v>
      </c>
      <c r="J354" s="403">
        <v>867.63099999999997</v>
      </c>
      <c r="K354" s="403">
        <v>305.20299999999997</v>
      </c>
      <c r="L354" s="403">
        <v>707.07899999999995</v>
      </c>
      <c r="M354" s="403">
        <v>1879.912</v>
      </c>
    </row>
    <row r="355" spans="1:13" x14ac:dyDescent="0.2">
      <c r="A355" s="403" t="s">
        <v>1463</v>
      </c>
      <c r="B355" s="403">
        <v>1.202</v>
      </c>
      <c r="C355" s="403">
        <v>429.87900000000002</v>
      </c>
      <c r="D355" s="403">
        <v>108.282</v>
      </c>
      <c r="E355" s="403">
        <v>539.36300000000006</v>
      </c>
      <c r="F355" s="403">
        <v>0.69899999999999995</v>
      </c>
      <c r="G355" s="403">
        <v>5.1680000000000001</v>
      </c>
      <c r="H355" s="403">
        <v>32.055</v>
      </c>
      <c r="I355" s="403">
        <v>37.920999999999999</v>
      </c>
      <c r="J355" s="403">
        <v>577.28499999999997</v>
      </c>
      <c r="K355" s="403">
        <v>263.69600000000003</v>
      </c>
      <c r="L355" s="403">
        <v>609.08000000000004</v>
      </c>
      <c r="M355" s="403">
        <v>1450.0609999999999</v>
      </c>
    </row>
    <row r="356" spans="1:13" x14ac:dyDescent="0.2">
      <c r="A356" s="403" t="s">
        <v>1464</v>
      </c>
      <c r="B356" s="403">
        <v>0.73599999999999999</v>
      </c>
      <c r="C356" s="403">
        <v>239.99700000000001</v>
      </c>
      <c r="D356" s="403">
        <v>99.186000000000007</v>
      </c>
      <c r="E356" s="403">
        <v>339.91899999999998</v>
      </c>
      <c r="F356" s="403">
        <v>0.72199999999999998</v>
      </c>
      <c r="G356" s="403">
        <v>5.34</v>
      </c>
      <c r="H356" s="403">
        <v>33.122999999999998</v>
      </c>
      <c r="I356" s="403">
        <v>39.185000000000002</v>
      </c>
      <c r="J356" s="403">
        <v>379.10399999999998</v>
      </c>
      <c r="K356" s="403">
        <v>263.24200000000002</v>
      </c>
      <c r="L356" s="403">
        <v>645.57299999999998</v>
      </c>
      <c r="M356" s="403">
        <v>1287.9190000000001</v>
      </c>
    </row>
    <row r="357" spans="1:13" x14ac:dyDescent="0.2">
      <c r="A357" s="403" t="s">
        <v>1465</v>
      </c>
      <c r="B357" s="403">
        <v>0.85799999999999998</v>
      </c>
      <c r="C357" s="403">
        <v>161.93</v>
      </c>
      <c r="D357" s="403">
        <v>99.843999999999994</v>
      </c>
      <c r="E357" s="403">
        <v>262.63200000000001</v>
      </c>
      <c r="F357" s="403">
        <v>0.69899999999999995</v>
      </c>
      <c r="G357" s="403">
        <v>5.1680000000000001</v>
      </c>
      <c r="H357" s="403">
        <v>32.055</v>
      </c>
      <c r="I357" s="403">
        <v>37.920999999999999</v>
      </c>
      <c r="J357" s="403">
        <v>300.553</v>
      </c>
      <c r="K357" s="403">
        <v>327.26299999999998</v>
      </c>
      <c r="L357" s="403">
        <v>783.10699999999997</v>
      </c>
      <c r="M357" s="403">
        <v>1410.923</v>
      </c>
    </row>
    <row r="358" spans="1:13" x14ac:dyDescent="0.2">
      <c r="A358" s="403" t="s">
        <v>1466</v>
      </c>
      <c r="B358" s="403">
        <v>1.1659999999999999</v>
      </c>
      <c r="C358" s="403">
        <v>129.45400000000001</v>
      </c>
      <c r="D358" s="403">
        <v>99.213999999999999</v>
      </c>
      <c r="E358" s="403">
        <v>229.83500000000001</v>
      </c>
      <c r="F358" s="403">
        <v>0.72199999999999998</v>
      </c>
      <c r="G358" s="403">
        <v>5.34</v>
      </c>
      <c r="H358" s="403">
        <v>33.122999999999998</v>
      </c>
      <c r="I358" s="403">
        <v>39.185000000000002</v>
      </c>
      <c r="J358" s="403">
        <v>269.02</v>
      </c>
      <c r="K358" s="403">
        <v>420.10399999999998</v>
      </c>
      <c r="L358" s="403">
        <v>1021.627</v>
      </c>
      <c r="M358" s="403">
        <v>1710.751</v>
      </c>
    </row>
    <row r="359" spans="1:13" x14ac:dyDescent="0.2">
      <c r="A359" s="403" t="s">
        <v>1467</v>
      </c>
      <c r="B359" s="403">
        <v>0.94299999999999995</v>
      </c>
      <c r="C359" s="403">
        <v>118.886</v>
      </c>
      <c r="D359" s="403">
        <v>104.214</v>
      </c>
      <c r="E359" s="403">
        <v>224.04300000000001</v>
      </c>
      <c r="F359" s="403">
        <v>0.72199999999999998</v>
      </c>
      <c r="G359" s="403">
        <v>5.34</v>
      </c>
      <c r="H359" s="403">
        <v>33.122999999999998</v>
      </c>
      <c r="I359" s="403">
        <v>39.185000000000002</v>
      </c>
      <c r="J359" s="403">
        <v>263.22800000000001</v>
      </c>
      <c r="K359" s="403">
        <v>422.95100000000002</v>
      </c>
      <c r="L359" s="403">
        <v>988.53499999999997</v>
      </c>
      <c r="M359" s="403">
        <v>1674.7139999999999</v>
      </c>
    </row>
    <row r="360" spans="1:13" x14ac:dyDescent="0.2">
      <c r="A360" s="403" t="s">
        <v>1468</v>
      </c>
      <c r="B360" s="403">
        <v>0.68700000000000006</v>
      </c>
      <c r="C360" s="403">
        <v>137.91300000000001</v>
      </c>
      <c r="D360" s="403">
        <v>104.94</v>
      </c>
      <c r="E360" s="403">
        <v>243.541</v>
      </c>
      <c r="F360" s="403">
        <v>0.69899999999999995</v>
      </c>
      <c r="G360" s="403">
        <v>5.1680000000000001</v>
      </c>
      <c r="H360" s="403">
        <v>32.055</v>
      </c>
      <c r="I360" s="403">
        <v>37.920999999999999</v>
      </c>
      <c r="J360" s="403">
        <v>281.46199999999999</v>
      </c>
      <c r="K360" s="403">
        <v>355.03399999999999</v>
      </c>
      <c r="L360" s="403">
        <v>727.29700000000003</v>
      </c>
      <c r="M360" s="403">
        <v>1363.7929999999999</v>
      </c>
    </row>
    <row r="361" spans="1:13" x14ac:dyDescent="0.2">
      <c r="A361" s="403" t="s">
        <v>1469</v>
      </c>
      <c r="B361" s="403">
        <v>0.873</v>
      </c>
      <c r="C361" s="403">
        <v>238.767</v>
      </c>
      <c r="D361" s="403">
        <v>119.52</v>
      </c>
      <c r="E361" s="403">
        <v>359.15899999999999</v>
      </c>
      <c r="F361" s="403">
        <v>0.72199999999999998</v>
      </c>
      <c r="G361" s="403">
        <v>5.34</v>
      </c>
      <c r="H361" s="403">
        <v>33.122999999999998</v>
      </c>
      <c r="I361" s="403">
        <v>39.185000000000002</v>
      </c>
      <c r="J361" s="403">
        <v>398.34399999999999</v>
      </c>
      <c r="K361" s="403">
        <v>281.84899999999999</v>
      </c>
      <c r="L361" s="403">
        <v>601.56200000000001</v>
      </c>
      <c r="M361" s="403">
        <v>1281.7550000000001</v>
      </c>
    </row>
    <row r="362" spans="1:13" x14ac:dyDescent="0.2">
      <c r="A362" s="403" t="s">
        <v>1470</v>
      </c>
      <c r="B362" s="403">
        <v>1.216</v>
      </c>
      <c r="C362" s="403">
        <v>379.97399999999999</v>
      </c>
      <c r="D362" s="403">
        <v>123.961</v>
      </c>
      <c r="E362" s="403">
        <v>505.15100000000001</v>
      </c>
      <c r="F362" s="403">
        <v>0.69899999999999995</v>
      </c>
      <c r="G362" s="403">
        <v>5.1680000000000001</v>
      </c>
      <c r="H362" s="403">
        <v>32.055</v>
      </c>
      <c r="I362" s="403">
        <v>37.920999999999999</v>
      </c>
      <c r="J362" s="403">
        <v>543.072</v>
      </c>
      <c r="K362" s="403">
        <v>267.12</v>
      </c>
      <c r="L362" s="403">
        <v>576.85400000000004</v>
      </c>
      <c r="M362" s="403">
        <v>1387.046</v>
      </c>
    </row>
    <row r="363" spans="1:13" x14ac:dyDescent="0.2">
      <c r="A363" s="403" t="s">
        <v>1471</v>
      </c>
      <c r="B363" s="403">
        <v>2.105</v>
      </c>
      <c r="C363" s="403">
        <v>674.94899999999996</v>
      </c>
      <c r="D363" s="403">
        <v>156.11699999999999</v>
      </c>
      <c r="E363" s="403">
        <v>833.17100000000005</v>
      </c>
      <c r="F363" s="403">
        <v>0.72199999999999998</v>
      </c>
      <c r="G363" s="403">
        <v>5.34</v>
      </c>
      <c r="H363" s="403">
        <v>33.122999999999998</v>
      </c>
      <c r="I363" s="403">
        <v>39.185000000000002</v>
      </c>
      <c r="J363" s="403">
        <v>872.35699999999997</v>
      </c>
      <c r="K363" s="403">
        <v>324.69799999999998</v>
      </c>
      <c r="L363" s="403">
        <v>716.57500000000005</v>
      </c>
      <c r="M363" s="403">
        <v>1913.6289999999999</v>
      </c>
    </row>
    <row r="364" spans="1:13" x14ac:dyDescent="0.2">
      <c r="A364" s="403" t="s">
        <v>1472</v>
      </c>
      <c r="B364" s="403">
        <v>13.981</v>
      </c>
      <c r="C364" s="403">
        <v>4834.8990000000003</v>
      </c>
      <c r="D364" s="403">
        <v>1464.903</v>
      </c>
      <c r="E364" s="403">
        <v>6313.7830000000004</v>
      </c>
      <c r="F364" s="403">
        <v>8.5</v>
      </c>
      <c r="G364" s="403">
        <v>62.874000000000002</v>
      </c>
      <c r="H364" s="403">
        <v>390</v>
      </c>
      <c r="I364" s="403">
        <v>461.37400000000002</v>
      </c>
      <c r="J364" s="403">
        <v>6775.1570000000002</v>
      </c>
      <c r="K364" s="403">
        <v>3906.4780000000001</v>
      </c>
      <c r="L364" s="403">
        <v>8875.2950000000001</v>
      </c>
      <c r="M364" s="403">
        <v>19556.93</v>
      </c>
    </row>
    <row r="365" spans="1:13" x14ac:dyDescent="0.2">
      <c r="A365" s="403" t="s">
        <v>1473</v>
      </c>
      <c r="B365" s="403">
        <v>1.466</v>
      </c>
      <c r="C365" s="403">
        <v>881.95399999999995</v>
      </c>
      <c r="D365" s="403">
        <v>175.34800000000001</v>
      </c>
      <c r="E365" s="403">
        <v>1058.769</v>
      </c>
      <c r="F365" s="403">
        <v>0.72799999999999998</v>
      </c>
      <c r="G365" s="403">
        <v>5.1289999999999996</v>
      </c>
      <c r="H365" s="403">
        <v>35.573999999999998</v>
      </c>
      <c r="I365" s="403">
        <v>41.430999999999997</v>
      </c>
      <c r="J365" s="403">
        <v>1100.2</v>
      </c>
      <c r="K365" s="403">
        <v>373.58699999999999</v>
      </c>
      <c r="L365" s="403">
        <v>876.202</v>
      </c>
      <c r="M365" s="403">
        <v>2349.989</v>
      </c>
    </row>
    <row r="366" spans="1:13" x14ac:dyDescent="0.2">
      <c r="A366" s="403" t="s">
        <v>1474</v>
      </c>
      <c r="B366" s="403">
        <v>1.093</v>
      </c>
      <c r="C366" s="403">
        <v>792.41</v>
      </c>
      <c r="D366" s="403">
        <v>154.43899999999999</v>
      </c>
      <c r="E366" s="403">
        <v>947.94100000000003</v>
      </c>
      <c r="F366" s="403">
        <v>0.68100000000000005</v>
      </c>
      <c r="G366" s="403">
        <v>4.798</v>
      </c>
      <c r="H366" s="403">
        <v>33.279000000000003</v>
      </c>
      <c r="I366" s="403">
        <v>38.758000000000003</v>
      </c>
      <c r="J366" s="403">
        <v>986.7</v>
      </c>
      <c r="K366" s="403">
        <v>335.89699999999999</v>
      </c>
      <c r="L366" s="403">
        <v>729.52599999999995</v>
      </c>
      <c r="M366" s="403">
        <v>2052.123</v>
      </c>
    </row>
    <row r="367" spans="1:13" x14ac:dyDescent="0.2">
      <c r="A367" s="403" t="s">
        <v>1475</v>
      </c>
      <c r="B367" s="403">
        <v>0.84799999999999998</v>
      </c>
      <c r="C367" s="403">
        <v>562.30499999999995</v>
      </c>
      <c r="D367" s="403">
        <v>136.18600000000001</v>
      </c>
      <c r="E367" s="403">
        <v>699.33799999999997</v>
      </c>
      <c r="F367" s="403">
        <v>0.72799999999999998</v>
      </c>
      <c r="G367" s="403">
        <v>5.1289999999999996</v>
      </c>
      <c r="H367" s="403">
        <v>35.573999999999998</v>
      </c>
      <c r="I367" s="403">
        <v>41.430999999999997</v>
      </c>
      <c r="J367" s="403">
        <v>740.76900000000001</v>
      </c>
      <c r="K367" s="403">
        <v>288.80900000000003</v>
      </c>
      <c r="L367" s="403">
        <v>678.39300000000003</v>
      </c>
      <c r="M367" s="403">
        <v>1707.971</v>
      </c>
    </row>
    <row r="368" spans="1:13" x14ac:dyDescent="0.2">
      <c r="A368" s="403" t="s">
        <v>1476</v>
      </c>
      <c r="B368" s="403">
        <v>0.96699999999999997</v>
      </c>
      <c r="C368" s="403">
        <v>409.65199999999999</v>
      </c>
      <c r="D368" s="403">
        <v>113.66200000000001</v>
      </c>
      <c r="E368" s="403">
        <v>524.28099999999995</v>
      </c>
      <c r="F368" s="403">
        <v>0.70499999999999996</v>
      </c>
      <c r="G368" s="403">
        <v>4.9630000000000001</v>
      </c>
      <c r="H368" s="403">
        <v>34.426000000000002</v>
      </c>
      <c r="I368" s="403">
        <v>40.094999999999999</v>
      </c>
      <c r="J368" s="403">
        <v>564.375</v>
      </c>
      <c r="K368" s="403">
        <v>260.09100000000001</v>
      </c>
      <c r="L368" s="403">
        <v>604.47699999999998</v>
      </c>
      <c r="M368" s="403">
        <v>1428.944</v>
      </c>
    </row>
    <row r="369" spans="1:13" x14ac:dyDescent="0.2">
      <c r="A369" s="403" t="s">
        <v>1477</v>
      </c>
      <c r="B369" s="403">
        <v>0.64800000000000002</v>
      </c>
      <c r="C369" s="403">
        <v>233.428</v>
      </c>
      <c r="D369" s="403">
        <v>106.157</v>
      </c>
      <c r="E369" s="403">
        <v>340.233</v>
      </c>
      <c r="F369" s="403">
        <v>0.72799999999999998</v>
      </c>
      <c r="G369" s="403">
        <v>5.1289999999999996</v>
      </c>
      <c r="H369" s="403">
        <v>35.573999999999998</v>
      </c>
      <c r="I369" s="403">
        <v>41.430999999999997</v>
      </c>
      <c r="J369" s="403">
        <v>381.66399999999999</v>
      </c>
      <c r="K369" s="403">
        <v>284.44600000000003</v>
      </c>
      <c r="L369" s="403">
        <v>715.06600000000003</v>
      </c>
      <c r="M369" s="403">
        <v>1381.1759999999999</v>
      </c>
    </row>
    <row r="370" spans="1:13" x14ac:dyDescent="0.2">
      <c r="A370" s="403" t="s">
        <v>1478</v>
      </c>
      <c r="B370" s="403">
        <v>0.65600000000000003</v>
      </c>
      <c r="C370" s="403">
        <v>157.56800000000001</v>
      </c>
      <c r="D370" s="403">
        <v>100.54600000000001</v>
      </c>
      <c r="E370" s="403">
        <v>258.77</v>
      </c>
      <c r="F370" s="403">
        <v>0.70499999999999996</v>
      </c>
      <c r="G370" s="403">
        <v>4.9630000000000001</v>
      </c>
      <c r="H370" s="403">
        <v>34.426000000000002</v>
      </c>
      <c r="I370" s="403">
        <v>40.094999999999999</v>
      </c>
      <c r="J370" s="403">
        <v>298.86399999999998</v>
      </c>
      <c r="K370" s="403">
        <v>354.76799999999997</v>
      </c>
      <c r="L370" s="403">
        <v>826.928</v>
      </c>
      <c r="M370" s="403">
        <v>1480.56</v>
      </c>
    </row>
    <row r="371" spans="1:13" x14ac:dyDescent="0.2">
      <c r="A371" s="403" t="s">
        <v>1479</v>
      </c>
      <c r="B371" s="403">
        <v>0.79200000000000004</v>
      </c>
      <c r="C371" s="403">
        <v>131.05000000000001</v>
      </c>
      <c r="D371" s="403">
        <v>98.313999999999993</v>
      </c>
      <c r="E371" s="403">
        <v>230.155</v>
      </c>
      <c r="F371" s="403">
        <v>0.72799999999999998</v>
      </c>
      <c r="G371" s="403">
        <v>5.1289999999999996</v>
      </c>
      <c r="H371" s="403">
        <v>35.573999999999998</v>
      </c>
      <c r="I371" s="403">
        <v>41.430999999999997</v>
      </c>
      <c r="J371" s="403">
        <v>271.58600000000001</v>
      </c>
      <c r="K371" s="403">
        <v>407.65</v>
      </c>
      <c r="L371" s="403">
        <v>947.55200000000002</v>
      </c>
      <c r="M371" s="403">
        <v>1626.788</v>
      </c>
    </row>
    <row r="372" spans="1:13" x14ac:dyDescent="0.2">
      <c r="A372" s="403" t="s">
        <v>1480</v>
      </c>
      <c r="B372" s="403">
        <v>0.81</v>
      </c>
      <c r="C372" s="403">
        <v>125.024</v>
      </c>
      <c r="D372" s="403">
        <v>118.179</v>
      </c>
      <c r="E372" s="403">
        <v>244.01400000000001</v>
      </c>
      <c r="F372" s="403">
        <v>0.72799999999999998</v>
      </c>
      <c r="G372" s="403">
        <v>5.1289999999999996</v>
      </c>
      <c r="H372" s="403">
        <v>35.573999999999998</v>
      </c>
      <c r="I372" s="403">
        <v>41.430999999999997</v>
      </c>
      <c r="J372" s="403">
        <v>285.44499999999999</v>
      </c>
      <c r="K372" s="403">
        <v>422.30099999999999</v>
      </c>
      <c r="L372" s="403">
        <v>971.38199999999995</v>
      </c>
      <c r="M372" s="403">
        <v>1679.1279999999999</v>
      </c>
    </row>
    <row r="373" spans="1:13" x14ac:dyDescent="0.2">
      <c r="A373" s="403" t="s">
        <v>1481</v>
      </c>
      <c r="B373" s="403">
        <v>0.67</v>
      </c>
      <c r="C373" s="403">
        <v>143.774</v>
      </c>
      <c r="D373" s="403">
        <v>112.295</v>
      </c>
      <c r="E373" s="403">
        <v>256.738</v>
      </c>
      <c r="F373" s="403">
        <v>0.70499999999999996</v>
      </c>
      <c r="G373" s="403">
        <v>4.9630000000000001</v>
      </c>
      <c r="H373" s="403">
        <v>34.426000000000002</v>
      </c>
      <c r="I373" s="403">
        <v>40.094999999999999</v>
      </c>
      <c r="J373" s="403">
        <v>296.83300000000003</v>
      </c>
      <c r="K373" s="403">
        <v>370.36</v>
      </c>
      <c r="L373" s="403">
        <v>745.13800000000003</v>
      </c>
      <c r="M373" s="403">
        <v>1412.3309999999999</v>
      </c>
    </row>
    <row r="374" spans="1:13" x14ac:dyDescent="0.2">
      <c r="A374" s="403" t="s">
        <v>1482</v>
      </c>
      <c r="B374" s="403">
        <v>0.53100000000000003</v>
      </c>
      <c r="C374" s="403">
        <v>240.727</v>
      </c>
      <c r="D374" s="403">
        <v>126.938</v>
      </c>
      <c r="E374" s="403">
        <v>368.19600000000003</v>
      </c>
      <c r="F374" s="403">
        <v>0.72799999999999998</v>
      </c>
      <c r="G374" s="403">
        <v>5.1289999999999996</v>
      </c>
      <c r="H374" s="403">
        <v>35.573999999999998</v>
      </c>
      <c r="I374" s="403">
        <v>41.430999999999997</v>
      </c>
      <c r="J374" s="403">
        <v>409.62799999999999</v>
      </c>
      <c r="K374" s="403">
        <v>296.27</v>
      </c>
      <c r="L374" s="403">
        <v>621.19600000000003</v>
      </c>
      <c r="M374" s="403">
        <v>1327.0930000000001</v>
      </c>
    </row>
    <row r="375" spans="1:13" x14ac:dyDescent="0.2">
      <c r="A375" s="403" t="s">
        <v>1483</v>
      </c>
      <c r="B375" s="403">
        <v>1.101</v>
      </c>
      <c r="C375" s="403">
        <v>492.89499999999998</v>
      </c>
      <c r="D375" s="403">
        <v>130.91999999999999</v>
      </c>
      <c r="E375" s="403">
        <v>624.91700000000003</v>
      </c>
      <c r="F375" s="403">
        <v>0.70499999999999996</v>
      </c>
      <c r="G375" s="403">
        <v>4.9630000000000001</v>
      </c>
      <c r="H375" s="403">
        <v>34.426000000000002</v>
      </c>
      <c r="I375" s="403">
        <v>40.094999999999999</v>
      </c>
      <c r="J375" s="403">
        <v>665.01099999999997</v>
      </c>
      <c r="K375" s="403">
        <v>288.36900000000003</v>
      </c>
      <c r="L375" s="403">
        <v>628.173</v>
      </c>
      <c r="M375" s="403">
        <v>1581.5540000000001</v>
      </c>
    </row>
    <row r="376" spans="1:13" x14ac:dyDescent="0.2">
      <c r="A376" s="403" t="s">
        <v>1484</v>
      </c>
      <c r="B376" s="403">
        <v>1.7749999999999999</v>
      </c>
      <c r="C376" s="403">
        <v>934.50900000000001</v>
      </c>
      <c r="D376" s="403">
        <v>181.279</v>
      </c>
      <c r="E376" s="403">
        <v>1117.5630000000001</v>
      </c>
      <c r="F376" s="403">
        <v>0.72799999999999998</v>
      </c>
      <c r="G376" s="403">
        <v>5.1289999999999996</v>
      </c>
      <c r="H376" s="403">
        <v>35.573999999999998</v>
      </c>
      <c r="I376" s="403">
        <v>41.430999999999997</v>
      </c>
      <c r="J376" s="403">
        <v>1158.9939999999999</v>
      </c>
      <c r="K376" s="403">
        <v>386.07900000000001</v>
      </c>
      <c r="L376" s="403">
        <v>845.44600000000003</v>
      </c>
      <c r="M376" s="403">
        <v>2390.52</v>
      </c>
    </row>
    <row r="377" spans="1:13" x14ac:dyDescent="0.2">
      <c r="A377" s="403" t="s">
        <v>1485</v>
      </c>
      <c r="B377" s="403">
        <v>11.358000000000001</v>
      </c>
      <c r="C377" s="403">
        <v>5104.5929999999998</v>
      </c>
      <c r="D377" s="403">
        <v>1554.2629999999999</v>
      </c>
      <c r="E377" s="403">
        <v>6670.2129999999997</v>
      </c>
      <c r="F377" s="403">
        <v>8.6</v>
      </c>
      <c r="G377" s="403">
        <v>60.554000000000002</v>
      </c>
      <c r="H377" s="403">
        <v>420</v>
      </c>
      <c r="I377" s="403">
        <v>489.154</v>
      </c>
      <c r="J377" s="403">
        <v>7159.3670000000002</v>
      </c>
      <c r="K377" s="403">
        <v>4068.627</v>
      </c>
      <c r="L377" s="403">
        <v>9196.8889999999992</v>
      </c>
      <c r="M377" s="403">
        <v>20424.883000000002</v>
      </c>
    </row>
    <row r="378" spans="1:13" x14ac:dyDescent="0.2">
      <c r="A378" s="403" t="s">
        <v>1486</v>
      </c>
      <c r="B378" s="403">
        <v>1.425</v>
      </c>
      <c r="C378" s="403">
        <v>1001.487</v>
      </c>
      <c r="D378" s="403">
        <v>180.38900000000001</v>
      </c>
      <c r="E378" s="403">
        <v>1183.3009999999999</v>
      </c>
      <c r="F378" s="403">
        <v>0.80300000000000005</v>
      </c>
      <c r="G378" s="403">
        <v>4.9820000000000002</v>
      </c>
      <c r="H378" s="403">
        <v>31.425000000000001</v>
      </c>
      <c r="I378" s="403">
        <v>37.209000000000003</v>
      </c>
      <c r="J378" s="403">
        <v>1220.51</v>
      </c>
      <c r="K378" s="403">
        <v>433.59699999999998</v>
      </c>
      <c r="L378" s="403">
        <v>914.70500000000004</v>
      </c>
      <c r="M378" s="403">
        <v>2568.8119999999999</v>
      </c>
    </row>
    <row r="379" spans="1:13" x14ac:dyDescent="0.2">
      <c r="A379" s="403" t="s">
        <v>1487</v>
      </c>
      <c r="B379" s="403">
        <v>1.131</v>
      </c>
      <c r="C379" s="403">
        <v>800.38499999999999</v>
      </c>
      <c r="D379" s="403">
        <v>146.917</v>
      </c>
      <c r="E379" s="403">
        <v>948.43299999999999</v>
      </c>
      <c r="F379" s="403">
        <v>0.72499999999999998</v>
      </c>
      <c r="G379" s="403">
        <v>4.5</v>
      </c>
      <c r="H379" s="403">
        <v>28.384</v>
      </c>
      <c r="I379" s="403">
        <v>33.607999999999997</v>
      </c>
      <c r="J379" s="403">
        <v>982.04100000000005</v>
      </c>
      <c r="K379" s="403">
        <v>340.77600000000001</v>
      </c>
      <c r="L379" s="403">
        <v>693.28599999999994</v>
      </c>
      <c r="M379" s="403">
        <v>2016.1030000000001</v>
      </c>
    </row>
    <row r="380" spans="1:13" x14ac:dyDescent="0.2">
      <c r="A380" s="403" t="s">
        <v>1488</v>
      </c>
      <c r="B380" s="403">
        <v>1.0349999999999999</v>
      </c>
      <c r="C380" s="403">
        <v>698.96799999999996</v>
      </c>
      <c r="D380" s="403">
        <v>150.59700000000001</v>
      </c>
      <c r="E380" s="403">
        <v>850.601</v>
      </c>
      <c r="F380" s="403">
        <v>0.80300000000000005</v>
      </c>
      <c r="G380" s="403">
        <v>4.9820000000000002</v>
      </c>
      <c r="H380" s="403">
        <v>31.425000000000001</v>
      </c>
      <c r="I380" s="403">
        <v>37.209000000000003</v>
      </c>
      <c r="J380" s="403">
        <v>887.81</v>
      </c>
      <c r="K380" s="403">
        <v>316.68900000000002</v>
      </c>
      <c r="L380" s="403">
        <v>711.755</v>
      </c>
      <c r="M380" s="403">
        <v>1916.2539999999999</v>
      </c>
    </row>
    <row r="381" spans="1:13" x14ac:dyDescent="0.2">
      <c r="A381" s="403" t="s">
        <v>1489</v>
      </c>
      <c r="B381" s="403">
        <v>1.026</v>
      </c>
      <c r="C381" s="403">
        <v>410.74799999999999</v>
      </c>
      <c r="D381" s="403">
        <v>124.22199999999999</v>
      </c>
      <c r="E381" s="403">
        <v>535.99699999999996</v>
      </c>
      <c r="F381" s="403">
        <v>0.77700000000000002</v>
      </c>
      <c r="G381" s="403">
        <v>4.8209999999999997</v>
      </c>
      <c r="H381" s="403">
        <v>30.411000000000001</v>
      </c>
      <c r="I381" s="403">
        <v>36.009</v>
      </c>
      <c r="J381" s="403">
        <v>572.00599999999997</v>
      </c>
      <c r="K381" s="403">
        <v>281.279</v>
      </c>
      <c r="L381" s="403">
        <v>612.875</v>
      </c>
      <c r="M381" s="403">
        <v>1466.16</v>
      </c>
    </row>
    <row r="382" spans="1:13" x14ac:dyDescent="0.2">
      <c r="A382" s="403" t="s">
        <v>1490</v>
      </c>
      <c r="B382" s="403">
        <v>0.64400000000000002</v>
      </c>
      <c r="C382" s="403">
        <v>214.43299999999999</v>
      </c>
      <c r="D382" s="403">
        <v>101.554</v>
      </c>
      <c r="E382" s="403">
        <v>316.63200000000001</v>
      </c>
      <c r="F382" s="403">
        <v>0.80300000000000005</v>
      </c>
      <c r="G382" s="403">
        <v>4.9820000000000002</v>
      </c>
      <c r="H382" s="403">
        <v>31.425000000000001</v>
      </c>
      <c r="I382" s="403">
        <v>37.209000000000003</v>
      </c>
      <c r="J382" s="403">
        <v>353.84100000000001</v>
      </c>
      <c r="K382" s="403">
        <v>278.95</v>
      </c>
      <c r="L382" s="403">
        <v>649.48699999999997</v>
      </c>
      <c r="M382" s="403">
        <v>1282.278</v>
      </c>
    </row>
    <row r="383" spans="1:13" x14ac:dyDescent="0.2">
      <c r="A383" s="403" t="s">
        <v>1491</v>
      </c>
      <c r="B383" s="403">
        <v>0.72399999999999998</v>
      </c>
      <c r="C383" s="403">
        <v>150.446</v>
      </c>
      <c r="D383" s="403">
        <v>102.13800000000001</v>
      </c>
      <c r="E383" s="403">
        <v>253.30799999999999</v>
      </c>
      <c r="F383" s="403">
        <v>0.77700000000000002</v>
      </c>
      <c r="G383" s="403">
        <v>4.8209999999999997</v>
      </c>
      <c r="H383" s="403">
        <v>30.411000000000001</v>
      </c>
      <c r="I383" s="403">
        <v>36.009</v>
      </c>
      <c r="J383" s="403">
        <v>289.31700000000001</v>
      </c>
      <c r="K383" s="403">
        <v>339.18700000000001</v>
      </c>
      <c r="L383" s="403">
        <v>784.38300000000004</v>
      </c>
      <c r="M383" s="403">
        <v>1412.8869999999999</v>
      </c>
    </row>
    <row r="384" spans="1:13" x14ac:dyDescent="0.2">
      <c r="A384" s="403" t="s">
        <v>1492</v>
      </c>
      <c r="B384" s="403">
        <v>0.88700000000000001</v>
      </c>
      <c r="C384" s="403">
        <v>126.712</v>
      </c>
      <c r="D384" s="403">
        <v>110.315</v>
      </c>
      <c r="E384" s="403">
        <v>237.91399999999999</v>
      </c>
      <c r="F384" s="403">
        <v>0.80300000000000005</v>
      </c>
      <c r="G384" s="403">
        <v>4.9820000000000002</v>
      </c>
      <c r="H384" s="403">
        <v>31.425000000000001</v>
      </c>
      <c r="I384" s="403">
        <v>37.209000000000003</v>
      </c>
      <c r="J384" s="403">
        <v>275.12400000000002</v>
      </c>
      <c r="K384" s="403">
        <v>411.81200000000001</v>
      </c>
      <c r="L384" s="403">
        <v>955.93700000000001</v>
      </c>
      <c r="M384" s="403">
        <v>1642.8720000000001</v>
      </c>
    </row>
    <row r="385" spans="1:13" x14ac:dyDescent="0.2">
      <c r="A385" s="403" t="s">
        <v>1493</v>
      </c>
      <c r="B385" s="403">
        <v>0.90100000000000002</v>
      </c>
      <c r="C385" s="403">
        <v>119.81399999999999</v>
      </c>
      <c r="D385" s="403">
        <v>111.015</v>
      </c>
      <c r="E385" s="403">
        <v>231.73</v>
      </c>
      <c r="F385" s="403">
        <v>0.80300000000000005</v>
      </c>
      <c r="G385" s="403">
        <v>4.9820000000000002</v>
      </c>
      <c r="H385" s="403">
        <v>31.425000000000001</v>
      </c>
      <c r="I385" s="403">
        <v>37.209000000000003</v>
      </c>
      <c r="J385" s="403">
        <v>268.93900000000002</v>
      </c>
      <c r="K385" s="403">
        <v>440.79599999999999</v>
      </c>
      <c r="L385" s="403">
        <v>1001.208</v>
      </c>
      <c r="M385" s="403">
        <v>1710.942</v>
      </c>
    </row>
    <row r="386" spans="1:13" x14ac:dyDescent="0.2">
      <c r="A386" s="403" t="s">
        <v>1494</v>
      </c>
      <c r="B386" s="403">
        <v>0.60599999999999998</v>
      </c>
      <c r="C386" s="403">
        <v>130.529</v>
      </c>
      <c r="D386" s="403">
        <v>105.017</v>
      </c>
      <c r="E386" s="403">
        <v>236.15299999999999</v>
      </c>
      <c r="F386" s="403">
        <v>0.77700000000000002</v>
      </c>
      <c r="G386" s="403">
        <v>4.8209999999999997</v>
      </c>
      <c r="H386" s="403">
        <v>30.411000000000001</v>
      </c>
      <c r="I386" s="403">
        <v>36.009</v>
      </c>
      <c r="J386" s="403">
        <v>272.16199999999998</v>
      </c>
      <c r="K386" s="403">
        <v>361.52300000000002</v>
      </c>
      <c r="L386" s="403">
        <v>735.83600000000001</v>
      </c>
      <c r="M386" s="403">
        <v>1369.521</v>
      </c>
    </row>
    <row r="387" spans="1:13" x14ac:dyDescent="0.2">
      <c r="A387" s="403" t="s">
        <v>1495</v>
      </c>
      <c r="B387" s="403">
        <v>0.78</v>
      </c>
      <c r="C387" s="403">
        <v>243.19499999999999</v>
      </c>
      <c r="D387" s="403">
        <v>119.88800000000001</v>
      </c>
      <c r="E387" s="403">
        <v>363.863</v>
      </c>
      <c r="F387" s="403">
        <v>0.80300000000000005</v>
      </c>
      <c r="G387" s="403">
        <v>4.9820000000000002</v>
      </c>
      <c r="H387" s="403">
        <v>31.425000000000001</v>
      </c>
      <c r="I387" s="403">
        <v>37.209000000000003</v>
      </c>
      <c r="J387" s="403">
        <v>401.072</v>
      </c>
      <c r="K387" s="403">
        <v>291.46899999999999</v>
      </c>
      <c r="L387" s="403">
        <v>638.72299999999996</v>
      </c>
      <c r="M387" s="403">
        <v>1331.2629999999999</v>
      </c>
    </row>
    <row r="388" spans="1:13" x14ac:dyDescent="0.2">
      <c r="A388" s="403" t="s">
        <v>1496</v>
      </c>
      <c r="B388" s="403">
        <v>1.046</v>
      </c>
      <c r="C388" s="403">
        <v>369.34</v>
      </c>
      <c r="D388" s="403">
        <v>127.623</v>
      </c>
      <c r="E388" s="403">
        <v>498.00900000000001</v>
      </c>
      <c r="F388" s="403">
        <v>0.77700000000000002</v>
      </c>
      <c r="G388" s="403">
        <v>4.8209999999999997</v>
      </c>
      <c r="H388" s="403">
        <v>30.411000000000001</v>
      </c>
      <c r="I388" s="403">
        <v>36.009</v>
      </c>
      <c r="J388" s="403">
        <v>534.01800000000003</v>
      </c>
      <c r="K388" s="403">
        <v>275.68400000000003</v>
      </c>
      <c r="L388" s="403">
        <v>607.84100000000001</v>
      </c>
      <c r="M388" s="403">
        <v>1417.5429999999999</v>
      </c>
    </row>
    <row r="389" spans="1:13" x14ac:dyDescent="0.2">
      <c r="A389" s="403" t="s">
        <v>1497</v>
      </c>
      <c r="B389" s="403">
        <v>1.766</v>
      </c>
      <c r="C389" s="403">
        <v>624.02200000000005</v>
      </c>
      <c r="D389" s="403">
        <v>149.41499999999999</v>
      </c>
      <c r="E389" s="403">
        <v>775.202</v>
      </c>
      <c r="F389" s="403">
        <v>0.80300000000000005</v>
      </c>
      <c r="G389" s="403">
        <v>4.9820000000000002</v>
      </c>
      <c r="H389" s="403">
        <v>31.425000000000001</v>
      </c>
      <c r="I389" s="403">
        <v>37.209000000000003</v>
      </c>
      <c r="J389" s="403">
        <v>812.41200000000003</v>
      </c>
      <c r="K389" s="403">
        <v>328.12099999999998</v>
      </c>
      <c r="L389" s="403">
        <v>760.548</v>
      </c>
      <c r="M389" s="403">
        <v>1901.08</v>
      </c>
    </row>
    <row r="390" spans="1:13" x14ac:dyDescent="0.2">
      <c r="A390" s="403" t="s">
        <v>1498</v>
      </c>
      <c r="B390" s="403">
        <v>11.971</v>
      </c>
      <c r="C390" s="403">
        <v>4889.018</v>
      </c>
      <c r="D390" s="403">
        <v>1529.0909999999999</v>
      </c>
      <c r="E390" s="403">
        <v>6430.08</v>
      </c>
      <c r="F390" s="403">
        <v>9.4499999999999993</v>
      </c>
      <c r="G390" s="403">
        <v>58.658999999999999</v>
      </c>
      <c r="H390" s="403">
        <v>370</v>
      </c>
      <c r="I390" s="403">
        <v>438.10899999999998</v>
      </c>
      <c r="J390" s="403">
        <v>6868.1890000000003</v>
      </c>
      <c r="K390" s="403">
        <v>4099.8819999999996</v>
      </c>
      <c r="L390" s="403">
        <v>9074.0059999999994</v>
      </c>
      <c r="M390" s="403">
        <v>20042.076000000001</v>
      </c>
    </row>
    <row r="391" spans="1:13" x14ac:dyDescent="0.2">
      <c r="A391" s="403" t="s">
        <v>1499</v>
      </c>
      <c r="B391" s="403">
        <v>1.363</v>
      </c>
      <c r="C391" s="403">
        <v>833.40599999999995</v>
      </c>
      <c r="D391" s="403">
        <v>159.755</v>
      </c>
      <c r="E391" s="403">
        <v>994.524</v>
      </c>
      <c r="F391" s="403">
        <v>0.86699999999999999</v>
      </c>
      <c r="G391" s="403">
        <v>4.8719999999999999</v>
      </c>
      <c r="H391" s="403">
        <v>32.274000000000001</v>
      </c>
      <c r="I391" s="403">
        <v>38.012</v>
      </c>
      <c r="J391" s="403">
        <v>1032.537</v>
      </c>
      <c r="K391" s="403">
        <v>398.83499999999998</v>
      </c>
      <c r="L391" s="403">
        <v>864.28399999999999</v>
      </c>
      <c r="M391" s="403">
        <v>2295.6559999999999</v>
      </c>
    </row>
    <row r="392" spans="1:13" x14ac:dyDescent="0.2">
      <c r="A392" s="403" t="s">
        <v>1500</v>
      </c>
      <c r="B392" s="403">
        <v>1.1879999999999999</v>
      </c>
      <c r="C392" s="403">
        <v>728.73800000000006</v>
      </c>
      <c r="D392" s="403">
        <v>139.73699999999999</v>
      </c>
      <c r="E392" s="403">
        <v>869.66300000000001</v>
      </c>
      <c r="F392" s="403">
        <v>0.78300000000000003</v>
      </c>
      <c r="G392" s="403">
        <v>4.4000000000000004</v>
      </c>
      <c r="H392" s="403">
        <v>29.151</v>
      </c>
      <c r="I392" s="403">
        <v>34.334000000000003</v>
      </c>
      <c r="J392" s="403">
        <v>903.99699999999996</v>
      </c>
      <c r="K392" s="403">
        <v>329.57499999999999</v>
      </c>
      <c r="L392" s="403">
        <v>683.44</v>
      </c>
      <c r="M392" s="403">
        <v>1917.0129999999999</v>
      </c>
    </row>
    <row r="393" spans="1:13" x14ac:dyDescent="0.2">
      <c r="A393" s="403" t="s">
        <v>1501</v>
      </c>
      <c r="B393" s="403">
        <v>1.123</v>
      </c>
      <c r="C393" s="403">
        <v>674.84199999999998</v>
      </c>
      <c r="D393" s="403">
        <v>136.28299999999999</v>
      </c>
      <c r="E393" s="403">
        <v>812.24800000000005</v>
      </c>
      <c r="F393" s="403">
        <v>0.86699999999999999</v>
      </c>
      <c r="G393" s="403">
        <v>4.8719999999999999</v>
      </c>
      <c r="H393" s="403">
        <v>32.274000000000001</v>
      </c>
      <c r="I393" s="403">
        <v>38.012</v>
      </c>
      <c r="J393" s="403">
        <v>850.26</v>
      </c>
      <c r="K393" s="403">
        <v>325.22699999999998</v>
      </c>
      <c r="L393" s="403">
        <v>729.59799999999996</v>
      </c>
      <c r="M393" s="403">
        <v>1905.085</v>
      </c>
    </row>
    <row r="394" spans="1:13" x14ac:dyDescent="0.2">
      <c r="A394" s="403" t="s">
        <v>1502</v>
      </c>
      <c r="B394" s="403">
        <v>0.996</v>
      </c>
      <c r="C394" s="403">
        <v>424.41199999999998</v>
      </c>
      <c r="D394" s="403">
        <v>101.952</v>
      </c>
      <c r="E394" s="403">
        <v>527.36</v>
      </c>
      <c r="F394" s="403">
        <v>0.83899999999999997</v>
      </c>
      <c r="G394" s="403">
        <v>4.7149999999999999</v>
      </c>
      <c r="H394" s="403">
        <v>31.233000000000001</v>
      </c>
      <c r="I394" s="403">
        <v>36.786000000000001</v>
      </c>
      <c r="J394" s="403">
        <v>564.14599999999996</v>
      </c>
      <c r="K394" s="403">
        <v>291.411</v>
      </c>
      <c r="L394" s="403">
        <v>651.93399999999997</v>
      </c>
      <c r="M394" s="403">
        <v>1507.491</v>
      </c>
    </row>
    <row r="395" spans="1:13" x14ac:dyDescent="0.2">
      <c r="A395" s="403" t="s">
        <v>1503</v>
      </c>
      <c r="B395" s="403">
        <v>0.75700000000000001</v>
      </c>
      <c r="C395" s="403">
        <v>260.608</v>
      </c>
      <c r="D395" s="403">
        <v>104.044</v>
      </c>
      <c r="E395" s="403">
        <v>365.41</v>
      </c>
      <c r="F395" s="403">
        <v>0.86699999999999999</v>
      </c>
      <c r="G395" s="403">
        <v>4.8719999999999999</v>
      </c>
      <c r="H395" s="403">
        <v>32.274000000000001</v>
      </c>
      <c r="I395" s="403">
        <v>38.012</v>
      </c>
      <c r="J395" s="403">
        <v>403.42200000000003</v>
      </c>
      <c r="K395" s="403">
        <v>297.93099999999998</v>
      </c>
      <c r="L395" s="403">
        <v>684.59900000000005</v>
      </c>
      <c r="M395" s="403">
        <v>1385.952</v>
      </c>
    </row>
    <row r="396" spans="1:13" x14ac:dyDescent="0.2">
      <c r="A396" s="403" t="s">
        <v>1504</v>
      </c>
      <c r="B396" s="403">
        <v>0.69599999999999995</v>
      </c>
      <c r="C396" s="403">
        <v>163.458</v>
      </c>
      <c r="D396" s="403">
        <v>96.712000000000003</v>
      </c>
      <c r="E396" s="403">
        <v>260.86599999999999</v>
      </c>
      <c r="F396" s="403">
        <v>0.83899999999999997</v>
      </c>
      <c r="G396" s="403">
        <v>4.7149999999999999</v>
      </c>
      <c r="H396" s="403">
        <v>31.233000000000001</v>
      </c>
      <c r="I396" s="403">
        <v>36.786000000000001</v>
      </c>
      <c r="J396" s="403">
        <v>297.65199999999999</v>
      </c>
      <c r="K396" s="403">
        <v>365.66399999999999</v>
      </c>
      <c r="L396" s="403">
        <v>853.37900000000002</v>
      </c>
      <c r="M396" s="403">
        <v>1516.6959999999999</v>
      </c>
    </row>
    <row r="397" spans="1:13" x14ac:dyDescent="0.2">
      <c r="A397" s="403" t="s">
        <v>1505</v>
      </c>
      <c r="B397" s="403">
        <v>0.96799999999999997</v>
      </c>
      <c r="C397" s="403">
        <v>127.703</v>
      </c>
      <c r="D397" s="403">
        <v>100.66500000000001</v>
      </c>
      <c r="E397" s="403">
        <v>229.33699999999999</v>
      </c>
      <c r="F397" s="403">
        <v>0.86699999999999999</v>
      </c>
      <c r="G397" s="403">
        <v>4.8719999999999999</v>
      </c>
      <c r="H397" s="403">
        <v>32.274000000000001</v>
      </c>
      <c r="I397" s="403">
        <v>38.012</v>
      </c>
      <c r="J397" s="403">
        <v>267.34899999999999</v>
      </c>
      <c r="K397" s="403">
        <v>456.16699999999997</v>
      </c>
      <c r="L397" s="403">
        <v>1044.431</v>
      </c>
      <c r="M397" s="403">
        <v>1767.9469999999999</v>
      </c>
    </row>
    <row r="398" spans="1:13" x14ac:dyDescent="0.2">
      <c r="A398" s="403" t="s">
        <v>1506</v>
      </c>
      <c r="B398" s="403">
        <v>0.86199999999999999</v>
      </c>
      <c r="C398" s="403">
        <v>118.14</v>
      </c>
      <c r="D398" s="403">
        <v>103.699</v>
      </c>
      <c r="E398" s="403">
        <v>222.70099999999999</v>
      </c>
      <c r="F398" s="403">
        <v>0.86699999999999999</v>
      </c>
      <c r="G398" s="403">
        <v>4.8719999999999999</v>
      </c>
      <c r="H398" s="403">
        <v>32.274000000000001</v>
      </c>
      <c r="I398" s="403">
        <v>38.012</v>
      </c>
      <c r="J398" s="403">
        <v>260.714</v>
      </c>
      <c r="K398" s="403">
        <v>458.34199999999998</v>
      </c>
      <c r="L398" s="403">
        <v>1014.234</v>
      </c>
      <c r="M398" s="403">
        <v>1733.29</v>
      </c>
    </row>
    <row r="399" spans="1:13" x14ac:dyDescent="0.2">
      <c r="A399" s="403" t="s">
        <v>1507</v>
      </c>
      <c r="B399" s="403">
        <v>0.61899999999999999</v>
      </c>
      <c r="C399" s="403">
        <v>126.551</v>
      </c>
      <c r="D399" s="403">
        <v>103.765</v>
      </c>
      <c r="E399" s="403">
        <v>230.935</v>
      </c>
      <c r="F399" s="403">
        <v>0.83899999999999997</v>
      </c>
      <c r="G399" s="403">
        <v>4.7149999999999999</v>
      </c>
      <c r="H399" s="403">
        <v>31.233000000000001</v>
      </c>
      <c r="I399" s="403">
        <v>36.786000000000001</v>
      </c>
      <c r="J399" s="403">
        <v>267.721</v>
      </c>
      <c r="K399" s="403">
        <v>395.22199999999998</v>
      </c>
      <c r="L399" s="403">
        <v>823.26099999999997</v>
      </c>
      <c r="M399" s="403">
        <v>1486.2049999999999</v>
      </c>
    </row>
    <row r="400" spans="1:13" x14ac:dyDescent="0.2">
      <c r="A400" s="403" t="s">
        <v>1508</v>
      </c>
      <c r="B400" s="403">
        <v>0.81799999999999995</v>
      </c>
      <c r="C400" s="403">
        <v>255.80199999999999</v>
      </c>
      <c r="D400" s="403">
        <v>122.732</v>
      </c>
      <c r="E400" s="403">
        <v>379.35300000000001</v>
      </c>
      <c r="F400" s="403">
        <v>0.86699999999999999</v>
      </c>
      <c r="G400" s="403">
        <v>4.8719999999999999</v>
      </c>
      <c r="H400" s="403">
        <v>32.274000000000001</v>
      </c>
      <c r="I400" s="403">
        <v>38.012</v>
      </c>
      <c r="J400" s="403">
        <v>417.36500000000001</v>
      </c>
      <c r="K400" s="403">
        <v>322.541</v>
      </c>
      <c r="L400" s="403">
        <v>683.23400000000004</v>
      </c>
      <c r="M400" s="403">
        <v>1423.14</v>
      </c>
    </row>
    <row r="401" spans="1:13" x14ac:dyDescent="0.2">
      <c r="A401" s="403" t="s">
        <v>1509</v>
      </c>
      <c r="B401" s="403">
        <v>1.2310000000000001</v>
      </c>
      <c r="C401" s="403">
        <v>493.51</v>
      </c>
      <c r="D401" s="403">
        <v>127.297</v>
      </c>
      <c r="E401" s="403">
        <v>622.03700000000003</v>
      </c>
      <c r="F401" s="403">
        <v>0.83899999999999997</v>
      </c>
      <c r="G401" s="403">
        <v>4.7149999999999999</v>
      </c>
      <c r="H401" s="403">
        <v>31.233000000000001</v>
      </c>
      <c r="I401" s="403">
        <v>36.786000000000001</v>
      </c>
      <c r="J401" s="403">
        <v>658.82299999999998</v>
      </c>
      <c r="K401" s="403">
        <v>303.06200000000001</v>
      </c>
      <c r="L401" s="403">
        <v>682.00699999999995</v>
      </c>
      <c r="M401" s="403">
        <v>1643.8920000000001</v>
      </c>
    </row>
    <row r="402" spans="1:13" x14ac:dyDescent="0.2">
      <c r="A402" s="403" t="s">
        <v>1510</v>
      </c>
      <c r="B402" s="403">
        <v>1.6259999999999999</v>
      </c>
      <c r="C402" s="403">
        <v>788.58900000000006</v>
      </c>
      <c r="D402" s="403">
        <v>160.27799999999999</v>
      </c>
      <c r="E402" s="403">
        <v>950.49199999999996</v>
      </c>
      <c r="F402" s="403">
        <v>0.86699999999999999</v>
      </c>
      <c r="G402" s="403">
        <v>4.8719999999999999</v>
      </c>
      <c r="H402" s="403">
        <v>32.274000000000001</v>
      </c>
      <c r="I402" s="403">
        <v>38.012</v>
      </c>
      <c r="J402" s="403">
        <v>988.50400000000002</v>
      </c>
      <c r="K402" s="403">
        <v>372.81700000000001</v>
      </c>
      <c r="L402" s="403">
        <v>845.80100000000004</v>
      </c>
      <c r="M402" s="403">
        <v>2207.1219999999998</v>
      </c>
    </row>
    <row r="403" spans="1:13" x14ac:dyDescent="0.2">
      <c r="A403" s="403" t="s">
        <v>1511</v>
      </c>
      <c r="B403" s="403">
        <v>12.247999999999999</v>
      </c>
      <c r="C403" s="403">
        <v>4994.9939999999997</v>
      </c>
      <c r="D403" s="403">
        <v>1456.92</v>
      </c>
      <c r="E403" s="403">
        <v>6464.1620000000003</v>
      </c>
      <c r="F403" s="403">
        <v>10.204000000000001</v>
      </c>
      <c r="G403" s="403">
        <v>57.362000000000002</v>
      </c>
      <c r="H403" s="403">
        <v>380</v>
      </c>
      <c r="I403" s="403">
        <v>447.56599999999997</v>
      </c>
      <c r="J403" s="403">
        <v>6911.7280000000001</v>
      </c>
      <c r="K403" s="403">
        <v>4316.7939999999999</v>
      </c>
      <c r="L403" s="403">
        <v>9562.2739999999994</v>
      </c>
      <c r="M403" s="403">
        <v>20790.795999999998</v>
      </c>
    </row>
    <row r="404" spans="1:13" x14ac:dyDescent="0.2">
      <c r="A404" s="403" t="s">
        <v>1512</v>
      </c>
      <c r="B404" s="403">
        <v>1.4970000000000001</v>
      </c>
      <c r="C404" s="403">
        <v>971.05399999999997</v>
      </c>
      <c r="D404" s="403">
        <v>195.369</v>
      </c>
      <c r="E404" s="403">
        <v>1167.921</v>
      </c>
      <c r="F404" s="403">
        <v>1.1040000000000001</v>
      </c>
      <c r="G404" s="403">
        <v>4.8019999999999996</v>
      </c>
      <c r="H404" s="403">
        <v>33.972999999999999</v>
      </c>
      <c r="I404" s="403">
        <v>39.878999999999998</v>
      </c>
      <c r="J404" s="403">
        <v>1207.8</v>
      </c>
      <c r="K404" s="403">
        <v>424.01900000000001</v>
      </c>
      <c r="L404" s="403">
        <v>938.86500000000001</v>
      </c>
      <c r="M404" s="403">
        <v>2570.6840000000002</v>
      </c>
    </row>
    <row r="405" spans="1:13" x14ac:dyDescent="0.2">
      <c r="A405" s="403" t="s">
        <v>1513</v>
      </c>
      <c r="B405" s="403">
        <v>1.2549999999999999</v>
      </c>
      <c r="C405" s="403">
        <v>907.63199999999995</v>
      </c>
      <c r="D405" s="403">
        <v>158.291</v>
      </c>
      <c r="E405" s="403">
        <v>1067.1780000000001</v>
      </c>
      <c r="F405" s="403">
        <v>0.997</v>
      </c>
      <c r="G405" s="403">
        <v>4.3369999999999997</v>
      </c>
      <c r="H405" s="403">
        <v>30.684999999999999</v>
      </c>
      <c r="I405" s="403">
        <v>36.020000000000003</v>
      </c>
      <c r="J405" s="403">
        <v>1103.1980000000001</v>
      </c>
      <c r="K405" s="403">
        <v>378.51799999999997</v>
      </c>
      <c r="L405" s="403">
        <v>773.61800000000005</v>
      </c>
      <c r="M405" s="403">
        <v>2255.3339999999998</v>
      </c>
    </row>
    <row r="406" spans="1:13" x14ac:dyDescent="0.2">
      <c r="A406" s="403" t="s">
        <v>1514</v>
      </c>
      <c r="B406" s="403">
        <v>0.92200000000000004</v>
      </c>
      <c r="C406" s="403">
        <v>692.28200000000004</v>
      </c>
      <c r="D406" s="403">
        <v>145.381</v>
      </c>
      <c r="E406" s="403">
        <v>838.58399999999995</v>
      </c>
      <c r="F406" s="403">
        <v>1.1040000000000001</v>
      </c>
      <c r="G406" s="403">
        <v>4.8019999999999996</v>
      </c>
      <c r="H406" s="403">
        <v>33.972999999999999</v>
      </c>
      <c r="I406" s="403">
        <v>39.878999999999998</v>
      </c>
      <c r="J406" s="403">
        <v>878.46299999999997</v>
      </c>
      <c r="K406" s="403">
        <v>339.70299999999997</v>
      </c>
      <c r="L406" s="403">
        <v>738.851</v>
      </c>
      <c r="M406" s="403">
        <v>1957.018</v>
      </c>
    </row>
    <row r="407" spans="1:13" x14ac:dyDescent="0.2">
      <c r="A407" s="403" t="s">
        <v>1515</v>
      </c>
      <c r="B407" s="403">
        <v>1.048</v>
      </c>
      <c r="C407" s="403">
        <v>425.29199999999997</v>
      </c>
      <c r="D407" s="403">
        <v>117.41500000000001</v>
      </c>
      <c r="E407" s="403">
        <v>543.75400000000002</v>
      </c>
      <c r="F407" s="403">
        <v>1.0680000000000001</v>
      </c>
      <c r="G407" s="403">
        <v>4.6470000000000002</v>
      </c>
      <c r="H407" s="403">
        <v>32.877000000000002</v>
      </c>
      <c r="I407" s="403">
        <v>38.591999999999999</v>
      </c>
      <c r="J407" s="403">
        <v>582.34699999999998</v>
      </c>
      <c r="K407" s="403">
        <v>284.72500000000002</v>
      </c>
      <c r="L407" s="403">
        <v>622.78399999999999</v>
      </c>
      <c r="M407" s="403">
        <v>1489.856</v>
      </c>
    </row>
    <row r="408" spans="1:13" x14ac:dyDescent="0.2">
      <c r="A408" s="403" t="s">
        <v>1516</v>
      </c>
      <c r="B408" s="403">
        <v>0.747</v>
      </c>
      <c r="C408" s="403">
        <v>253.809</v>
      </c>
      <c r="D408" s="403">
        <v>103.99</v>
      </c>
      <c r="E408" s="403">
        <v>358.54599999999999</v>
      </c>
      <c r="F408" s="403">
        <v>1.1040000000000001</v>
      </c>
      <c r="G408" s="403">
        <v>4.8019999999999996</v>
      </c>
      <c r="H408" s="403">
        <v>33.972999999999999</v>
      </c>
      <c r="I408" s="403">
        <v>39.878999999999998</v>
      </c>
      <c r="J408" s="403">
        <v>398.42500000000001</v>
      </c>
      <c r="K408" s="403">
        <v>299.589</v>
      </c>
      <c r="L408" s="403">
        <v>687.36</v>
      </c>
      <c r="M408" s="403">
        <v>1385.373</v>
      </c>
    </row>
    <row r="409" spans="1:13" x14ac:dyDescent="0.2">
      <c r="A409" s="403" t="s">
        <v>1517</v>
      </c>
      <c r="B409" s="403">
        <v>0.65500000000000003</v>
      </c>
      <c r="C409" s="403">
        <v>161.392</v>
      </c>
      <c r="D409" s="403">
        <v>97.058000000000007</v>
      </c>
      <c r="E409" s="403">
        <v>259.10500000000002</v>
      </c>
      <c r="F409" s="403">
        <v>1.0680000000000001</v>
      </c>
      <c r="G409" s="403">
        <v>4.6470000000000002</v>
      </c>
      <c r="H409" s="403">
        <v>32.877000000000002</v>
      </c>
      <c r="I409" s="403">
        <v>38.591999999999999</v>
      </c>
      <c r="J409" s="403">
        <v>297.69799999999998</v>
      </c>
      <c r="K409" s="403">
        <v>345.58699999999999</v>
      </c>
      <c r="L409" s="403">
        <v>784.51400000000001</v>
      </c>
      <c r="M409" s="403">
        <v>1427.798</v>
      </c>
    </row>
    <row r="410" spans="1:13" x14ac:dyDescent="0.2">
      <c r="A410" s="403" t="s">
        <v>1518</v>
      </c>
      <c r="B410" s="403">
        <v>0.93100000000000005</v>
      </c>
      <c r="C410" s="403">
        <v>129.78</v>
      </c>
      <c r="D410" s="403">
        <v>103.432</v>
      </c>
      <c r="E410" s="403">
        <v>234.143</v>
      </c>
      <c r="F410" s="403">
        <v>1.1040000000000001</v>
      </c>
      <c r="G410" s="403">
        <v>4.8019999999999996</v>
      </c>
      <c r="H410" s="403">
        <v>33.972999999999999</v>
      </c>
      <c r="I410" s="403">
        <v>39.878999999999998</v>
      </c>
      <c r="J410" s="403">
        <v>274.02199999999999</v>
      </c>
      <c r="K410" s="403">
        <v>445.85899999999998</v>
      </c>
      <c r="L410" s="403">
        <v>990.73</v>
      </c>
      <c r="M410" s="403">
        <v>1710.6110000000001</v>
      </c>
    </row>
    <row r="411" spans="1:13" x14ac:dyDescent="0.2">
      <c r="A411" s="403" t="s">
        <v>1519</v>
      </c>
      <c r="B411" s="403">
        <v>0.92500000000000004</v>
      </c>
      <c r="C411" s="403">
        <v>118.726</v>
      </c>
      <c r="D411" s="403">
        <v>107.04</v>
      </c>
      <c r="E411" s="403">
        <v>226.691</v>
      </c>
      <c r="F411" s="403">
        <v>1.1040000000000001</v>
      </c>
      <c r="G411" s="403">
        <v>4.8019999999999996</v>
      </c>
      <c r="H411" s="403">
        <v>33.972999999999999</v>
      </c>
      <c r="I411" s="403">
        <v>39.878999999999998</v>
      </c>
      <c r="J411" s="403">
        <v>266.57</v>
      </c>
      <c r="K411" s="403">
        <v>458.80399999999997</v>
      </c>
      <c r="L411" s="403">
        <v>1011.265</v>
      </c>
      <c r="M411" s="403">
        <v>1736.64</v>
      </c>
    </row>
    <row r="412" spans="1:13" x14ac:dyDescent="0.2">
      <c r="A412" s="403" t="s">
        <v>1520</v>
      </c>
      <c r="B412" s="403">
        <v>0.59299999999999997</v>
      </c>
      <c r="C412" s="403">
        <v>131.84700000000001</v>
      </c>
      <c r="D412" s="403">
        <v>119.455</v>
      </c>
      <c r="E412" s="403">
        <v>251.89500000000001</v>
      </c>
      <c r="F412" s="403">
        <v>1.0680000000000001</v>
      </c>
      <c r="G412" s="403">
        <v>4.6470000000000002</v>
      </c>
      <c r="H412" s="403">
        <v>32.877000000000002</v>
      </c>
      <c r="I412" s="403">
        <v>38.591999999999999</v>
      </c>
      <c r="J412" s="403">
        <v>290.48700000000002</v>
      </c>
      <c r="K412" s="403">
        <v>388.45299999999997</v>
      </c>
      <c r="L412" s="403">
        <v>784.41399999999999</v>
      </c>
      <c r="M412" s="403">
        <v>1463.354</v>
      </c>
    </row>
    <row r="413" spans="1:13" x14ac:dyDescent="0.2">
      <c r="A413" s="403" t="s">
        <v>1521</v>
      </c>
      <c r="B413" s="403">
        <v>0.72799999999999998</v>
      </c>
      <c r="C413" s="403">
        <v>237.387</v>
      </c>
      <c r="D413" s="403">
        <v>123.303</v>
      </c>
      <c r="E413" s="403">
        <v>361.41800000000001</v>
      </c>
      <c r="F413" s="403">
        <v>1.1040000000000001</v>
      </c>
      <c r="G413" s="403">
        <v>4.8019999999999996</v>
      </c>
      <c r="H413" s="403">
        <v>33.972999999999999</v>
      </c>
      <c r="I413" s="403">
        <v>39.878999999999998</v>
      </c>
      <c r="J413" s="403">
        <v>401.29700000000003</v>
      </c>
      <c r="K413" s="403">
        <v>306.33199999999999</v>
      </c>
      <c r="L413" s="403">
        <v>659.41300000000001</v>
      </c>
      <c r="M413" s="403">
        <v>1367.0419999999999</v>
      </c>
    </row>
    <row r="414" spans="1:13" x14ac:dyDescent="0.2">
      <c r="A414" s="403" t="s">
        <v>1522</v>
      </c>
      <c r="B414" s="403">
        <v>1.155</v>
      </c>
      <c r="C414" s="403">
        <v>423.98899999999998</v>
      </c>
      <c r="D414" s="403">
        <v>118.604</v>
      </c>
      <c r="E414" s="403">
        <v>543.74699999999996</v>
      </c>
      <c r="F414" s="403">
        <v>1.0680000000000001</v>
      </c>
      <c r="G414" s="403">
        <v>4.6470000000000002</v>
      </c>
      <c r="H414" s="403">
        <v>32.877000000000002</v>
      </c>
      <c r="I414" s="403">
        <v>38.591999999999999</v>
      </c>
      <c r="J414" s="403">
        <v>582.34</v>
      </c>
      <c r="K414" s="403">
        <v>295.67899999999997</v>
      </c>
      <c r="L414" s="403">
        <v>666.66899999999998</v>
      </c>
      <c r="M414" s="403">
        <v>1544.6880000000001</v>
      </c>
    </row>
    <row r="415" spans="1:13" x14ac:dyDescent="0.2">
      <c r="A415" s="403" t="s">
        <v>1523</v>
      </c>
      <c r="B415" s="403">
        <v>1.7909999999999999</v>
      </c>
      <c r="C415" s="403">
        <v>757.61300000000006</v>
      </c>
      <c r="D415" s="403">
        <v>157.482</v>
      </c>
      <c r="E415" s="403">
        <v>916.88599999999997</v>
      </c>
      <c r="F415" s="403">
        <v>1.1040000000000001</v>
      </c>
      <c r="G415" s="403">
        <v>4.8019999999999996</v>
      </c>
      <c r="H415" s="403">
        <v>33.972999999999999</v>
      </c>
      <c r="I415" s="403">
        <v>39.878999999999998</v>
      </c>
      <c r="J415" s="403">
        <v>956.76499999999999</v>
      </c>
      <c r="K415" s="403">
        <v>385.84199999999998</v>
      </c>
      <c r="L415" s="403">
        <v>867.90800000000002</v>
      </c>
      <c r="M415" s="403">
        <v>2210.5149999999999</v>
      </c>
    </row>
    <row r="416" spans="1:13" x14ac:dyDescent="0.2">
      <c r="A416" s="403" t="s">
        <v>1524</v>
      </c>
      <c r="B416" s="403">
        <v>12.247</v>
      </c>
      <c r="C416" s="403">
        <v>5209.4279999999999</v>
      </c>
      <c r="D416" s="403">
        <v>1546.819</v>
      </c>
      <c r="E416" s="403">
        <v>6768.4939999999997</v>
      </c>
      <c r="F416" s="403">
        <v>13</v>
      </c>
      <c r="G416" s="403">
        <v>56.540999999999997</v>
      </c>
      <c r="H416" s="403">
        <v>400</v>
      </c>
      <c r="I416" s="403">
        <v>469.541</v>
      </c>
      <c r="J416" s="403">
        <v>7238.0349999999999</v>
      </c>
      <c r="K416" s="403">
        <v>4353.1109999999999</v>
      </c>
      <c r="L416" s="403">
        <v>9533.6440000000002</v>
      </c>
      <c r="M416" s="403">
        <v>21124.79</v>
      </c>
    </row>
    <row r="417" spans="1:13" x14ac:dyDescent="0.2">
      <c r="A417" s="403" t="s">
        <v>1525</v>
      </c>
      <c r="B417" s="403">
        <v>1.4670000000000001</v>
      </c>
      <c r="C417" s="403">
        <v>985.41499999999996</v>
      </c>
      <c r="D417" s="403">
        <v>177.74</v>
      </c>
      <c r="E417" s="403">
        <v>1164.6210000000001</v>
      </c>
      <c r="F417" s="403">
        <v>1.1859999999999999</v>
      </c>
      <c r="G417" s="403">
        <v>4.8209999999999997</v>
      </c>
      <c r="H417" s="403">
        <v>34.726999999999997</v>
      </c>
      <c r="I417" s="403">
        <v>40.734000000000002</v>
      </c>
      <c r="J417" s="403">
        <v>1205.355</v>
      </c>
      <c r="K417" s="403">
        <v>433.738</v>
      </c>
      <c r="L417" s="403">
        <v>959.59500000000003</v>
      </c>
      <c r="M417" s="403">
        <v>2598.6889999999999</v>
      </c>
    </row>
    <row r="418" spans="1:13" x14ac:dyDescent="0.2">
      <c r="A418" s="403" t="s">
        <v>1526</v>
      </c>
      <c r="B418" s="403">
        <v>1.18</v>
      </c>
      <c r="C418" s="403">
        <v>877.47699999999998</v>
      </c>
      <c r="D418" s="403">
        <v>154.42699999999999</v>
      </c>
      <c r="E418" s="403">
        <v>1033.085</v>
      </c>
      <c r="F418" s="403">
        <v>1.109</v>
      </c>
      <c r="G418" s="403">
        <v>4.51</v>
      </c>
      <c r="H418" s="403">
        <v>32.485999999999997</v>
      </c>
      <c r="I418" s="403">
        <v>38.106000000000002</v>
      </c>
      <c r="J418" s="403">
        <v>1071.191</v>
      </c>
      <c r="K418" s="403">
        <v>383.72699999999998</v>
      </c>
      <c r="L418" s="403">
        <v>813.9</v>
      </c>
      <c r="M418" s="403">
        <v>2268.8180000000002</v>
      </c>
    </row>
    <row r="419" spans="1:13" x14ac:dyDescent="0.2">
      <c r="A419" s="403" t="s">
        <v>1527</v>
      </c>
      <c r="B419" s="403">
        <v>0.78200000000000003</v>
      </c>
      <c r="C419" s="403">
        <v>604.99400000000003</v>
      </c>
      <c r="D419" s="403">
        <v>133.15899999999999</v>
      </c>
      <c r="E419" s="403">
        <v>738.93499999999995</v>
      </c>
      <c r="F419" s="403">
        <v>1.1859999999999999</v>
      </c>
      <c r="G419" s="403">
        <v>4.8209999999999997</v>
      </c>
      <c r="H419" s="403">
        <v>34.726999999999997</v>
      </c>
      <c r="I419" s="403">
        <v>40.734000000000002</v>
      </c>
      <c r="J419" s="403">
        <v>779.66899999999998</v>
      </c>
      <c r="K419" s="403">
        <v>337.608</v>
      </c>
      <c r="L419" s="403">
        <v>723.84799999999996</v>
      </c>
      <c r="M419" s="403">
        <v>1841.125</v>
      </c>
    </row>
    <row r="420" spans="1:13" x14ac:dyDescent="0.2">
      <c r="A420" s="403" t="s">
        <v>1528</v>
      </c>
      <c r="B420" s="403">
        <v>0.95199999999999996</v>
      </c>
      <c r="C420" s="403">
        <v>388.24099999999999</v>
      </c>
      <c r="D420" s="403">
        <v>118.102</v>
      </c>
      <c r="E420" s="403">
        <v>507.29399999999998</v>
      </c>
      <c r="F420" s="403">
        <v>1.1479999999999999</v>
      </c>
      <c r="G420" s="403">
        <v>4.6660000000000004</v>
      </c>
      <c r="H420" s="403">
        <v>33.606999999999999</v>
      </c>
      <c r="I420" s="403">
        <v>39.42</v>
      </c>
      <c r="J420" s="403">
        <v>546.71400000000006</v>
      </c>
      <c r="K420" s="403">
        <v>291.30599999999998</v>
      </c>
      <c r="L420" s="403">
        <v>620.21299999999997</v>
      </c>
      <c r="M420" s="403">
        <v>1458.2329999999999</v>
      </c>
    </row>
    <row r="421" spans="1:13" x14ac:dyDescent="0.2">
      <c r="A421" s="403" t="s">
        <v>1529</v>
      </c>
      <c r="B421" s="403">
        <v>0.68</v>
      </c>
      <c r="C421" s="403">
        <v>218.291</v>
      </c>
      <c r="D421" s="403">
        <v>101.361</v>
      </c>
      <c r="E421" s="403">
        <v>320.33199999999999</v>
      </c>
      <c r="F421" s="403">
        <v>1.1859999999999999</v>
      </c>
      <c r="G421" s="403">
        <v>4.8209999999999997</v>
      </c>
      <c r="H421" s="403">
        <v>34.726999999999997</v>
      </c>
      <c r="I421" s="403">
        <v>40.734000000000002</v>
      </c>
      <c r="J421" s="403">
        <v>361.06599999999997</v>
      </c>
      <c r="K421" s="403">
        <v>309.12099999999998</v>
      </c>
      <c r="L421" s="403">
        <v>725.14099999999996</v>
      </c>
      <c r="M421" s="403">
        <v>1395.328</v>
      </c>
    </row>
    <row r="422" spans="1:13" x14ac:dyDescent="0.2">
      <c r="A422" s="403" t="s">
        <v>1530</v>
      </c>
      <c r="B422" s="403">
        <v>0.65500000000000003</v>
      </c>
      <c r="C422" s="403">
        <v>148.494</v>
      </c>
      <c r="D422" s="403">
        <v>101.345</v>
      </c>
      <c r="E422" s="403">
        <v>250.494</v>
      </c>
      <c r="F422" s="403">
        <v>1.1479999999999999</v>
      </c>
      <c r="G422" s="403">
        <v>4.6660000000000004</v>
      </c>
      <c r="H422" s="403">
        <v>33.606999999999999</v>
      </c>
      <c r="I422" s="403">
        <v>39.42</v>
      </c>
      <c r="J422" s="403">
        <v>289.91399999999999</v>
      </c>
      <c r="K422" s="403">
        <v>383.28699999999998</v>
      </c>
      <c r="L422" s="403">
        <v>844.08299999999997</v>
      </c>
      <c r="M422" s="403">
        <v>1517.2840000000001</v>
      </c>
    </row>
    <row r="423" spans="1:13" x14ac:dyDescent="0.2">
      <c r="A423" s="403" t="s">
        <v>1531</v>
      </c>
      <c r="B423" s="403">
        <v>0.89500000000000002</v>
      </c>
      <c r="C423" s="403">
        <v>127.908</v>
      </c>
      <c r="D423" s="403">
        <v>102.233</v>
      </c>
      <c r="E423" s="403">
        <v>231.035</v>
      </c>
      <c r="F423" s="403">
        <v>1.1859999999999999</v>
      </c>
      <c r="G423" s="403">
        <v>4.8209999999999997</v>
      </c>
      <c r="H423" s="403">
        <v>34.726999999999997</v>
      </c>
      <c r="I423" s="403">
        <v>40.734000000000002</v>
      </c>
      <c r="J423" s="403">
        <v>271.76900000000001</v>
      </c>
      <c r="K423" s="403">
        <v>441.19</v>
      </c>
      <c r="L423" s="403">
        <v>984.92600000000004</v>
      </c>
      <c r="M423" s="403">
        <v>1697.885</v>
      </c>
    </row>
    <row r="424" spans="1:13" x14ac:dyDescent="0.2">
      <c r="A424" s="403" t="s">
        <v>1532</v>
      </c>
      <c r="B424" s="403">
        <v>0.76700000000000002</v>
      </c>
      <c r="C424" s="403">
        <v>122.503</v>
      </c>
      <c r="D424" s="403">
        <v>108.52200000000001</v>
      </c>
      <c r="E424" s="403">
        <v>231.792</v>
      </c>
      <c r="F424" s="403">
        <v>1.1859999999999999</v>
      </c>
      <c r="G424" s="403">
        <v>4.8209999999999997</v>
      </c>
      <c r="H424" s="403">
        <v>34.726999999999997</v>
      </c>
      <c r="I424" s="403">
        <v>40.734000000000002</v>
      </c>
      <c r="J424" s="403">
        <v>272.52600000000001</v>
      </c>
      <c r="K424" s="403">
        <v>431.35599999999999</v>
      </c>
      <c r="L424" s="403">
        <v>945.23900000000003</v>
      </c>
      <c r="M424" s="403">
        <v>1649.1220000000001</v>
      </c>
    </row>
    <row r="425" spans="1:13" x14ac:dyDescent="0.2">
      <c r="A425" s="403" t="s">
        <v>1533</v>
      </c>
      <c r="B425" s="403">
        <v>0.625</v>
      </c>
      <c r="C425" s="403">
        <v>127.67700000000001</v>
      </c>
      <c r="D425" s="403">
        <v>101.93899999999999</v>
      </c>
      <c r="E425" s="403">
        <v>230.24199999999999</v>
      </c>
      <c r="F425" s="403">
        <v>1.1479999999999999</v>
      </c>
      <c r="G425" s="403">
        <v>4.6660000000000004</v>
      </c>
      <c r="H425" s="403">
        <v>33.606999999999999</v>
      </c>
      <c r="I425" s="403">
        <v>39.42</v>
      </c>
      <c r="J425" s="403">
        <v>269.66199999999998</v>
      </c>
      <c r="K425" s="403">
        <v>383.29599999999999</v>
      </c>
      <c r="L425" s="403">
        <v>811.90300000000002</v>
      </c>
      <c r="M425" s="403">
        <v>1464.8610000000001</v>
      </c>
    </row>
    <row r="426" spans="1:13" x14ac:dyDescent="0.2">
      <c r="A426" s="403" t="s">
        <v>1534</v>
      </c>
      <c r="B426" s="403">
        <v>0.66300000000000003</v>
      </c>
      <c r="C426" s="403">
        <v>221.14699999999999</v>
      </c>
      <c r="D426" s="403">
        <v>118.405</v>
      </c>
      <c r="E426" s="403">
        <v>340.21499999999997</v>
      </c>
      <c r="F426" s="403">
        <v>1.1859999999999999</v>
      </c>
      <c r="G426" s="403">
        <v>4.8209999999999997</v>
      </c>
      <c r="H426" s="403">
        <v>34.726999999999997</v>
      </c>
      <c r="I426" s="403">
        <v>40.734000000000002</v>
      </c>
      <c r="J426" s="403">
        <v>380.94900000000001</v>
      </c>
      <c r="K426" s="403">
        <v>318.90699999999998</v>
      </c>
      <c r="L426" s="403">
        <v>692.76400000000001</v>
      </c>
      <c r="M426" s="403">
        <v>1392.6189999999999</v>
      </c>
    </row>
    <row r="427" spans="1:13" x14ac:dyDescent="0.2">
      <c r="A427" s="403" t="s">
        <v>1535</v>
      </c>
      <c r="B427" s="403">
        <v>1.071</v>
      </c>
      <c r="C427" s="403">
        <v>416.32299999999998</v>
      </c>
      <c r="D427" s="403">
        <v>125.06</v>
      </c>
      <c r="E427" s="403">
        <v>542.45399999999995</v>
      </c>
      <c r="F427" s="403">
        <v>1.1479999999999999</v>
      </c>
      <c r="G427" s="403">
        <v>4.6660000000000004</v>
      </c>
      <c r="H427" s="403">
        <v>33.606999999999999</v>
      </c>
      <c r="I427" s="403">
        <v>39.42</v>
      </c>
      <c r="J427" s="403">
        <v>581.87400000000002</v>
      </c>
      <c r="K427" s="403">
        <v>305.88499999999999</v>
      </c>
      <c r="L427" s="403">
        <v>679.33500000000004</v>
      </c>
      <c r="M427" s="403">
        <v>1567.0940000000001</v>
      </c>
    </row>
    <row r="428" spans="1:13" x14ac:dyDescent="0.2">
      <c r="A428" s="403" t="s">
        <v>1536</v>
      </c>
      <c r="B428" s="403">
        <v>1.6970000000000001</v>
      </c>
      <c r="C428" s="403">
        <v>742.7</v>
      </c>
      <c r="D428" s="403">
        <v>178</v>
      </c>
      <c r="E428" s="403">
        <v>922.39700000000005</v>
      </c>
      <c r="F428" s="403">
        <v>1.1859999999999999</v>
      </c>
      <c r="G428" s="403">
        <v>4.8209999999999997</v>
      </c>
      <c r="H428" s="403">
        <v>34.726999999999997</v>
      </c>
      <c r="I428" s="403">
        <v>40.734000000000002</v>
      </c>
      <c r="J428" s="403">
        <v>963.13099999999997</v>
      </c>
      <c r="K428" s="403">
        <v>388.81900000000002</v>
      </c>
      <c r="L428" s="403">
        <v>887.58699999999999</v>
      </c>
      <c r="M428" s="403">
        <v>2239.5369999999998</v>
      </c>
    </row>
    <row r="429" spans="1:13" x14ac:dyDescent="0.2">
      <c r="A429" s="403" t="s">
        <v>1537</v>
      </c>
      <c r="B429" s="403">
        <v>11.433999999999999</v>
      </c>
      <c r="C429" s="403">
        <v>4980.8310000000001</v>
      </c>
      <c r="D429" s="403">
        <v>1520.2929999999999</v>
      </c>
      <c r="E429" s="403">
        <v>6512.558</v>
      </c>
      <c r="F429" s="403">
        <v>14</v>
      </c>
      <c r="G429" s="403">
        <v>56.923999999999999</v>
      </c>
      <c r="H429" s="403">
        <v>410</v>
      </c>
      <c r="I429" s="403">
        <v>480.92399999999998</v>
      </c>
      <c r="J429" s="403">
        <v>6993.482</v>
      </c>
      <c r="K429" s="403">
        <v>4408.241</v>
      </c>
      <c r="L429" s="403">
        <v>9690.4249999999993</v>
      </c>
      <c r="M429" s="403">
        <v>21092.148000000001</v>
      </c>
    </row>
    <row r="430" spans="1:13" x14ac:dyDescent="0.2">
      <c r="A430" s="403" t="s">
        <v>1538</v>
      </c>
      <c r="B430" s="403">
        <v>1.002</v>
      </c>
      <c r="C430" s="403">
        <v>915.79200000000003</v>
      </c>
      <c r="D430" s="403">
        <v>167.714</v>
      </c>
      <c r="E430" s="403">
        <v>1084.509</v>
      </c>
      <c r="F430" s="403">
        <v>1.35</v>
      </c>
      <c r="G430" s="403">
        <v>4.9210000000000003</v>
      </c>
      <c r="H430" s="403">
        <v>36.521000000000001</v>
      </c>
      <c r="I430" s="403">
        <v>42.792000000000002</v>
      </c>
      <c r="J430" s="403">
        <v>1127.3009999999999</v>
      </c>
      <c r="K430" s="403">
        <v>427.48200000000003</v>
      </c>
      <c r="L430" s="403">
        <v>942.83799999999997</v>
      </c>
      <c r="M430" s="403">
        <v>2497.6210000000001</v>
      </c>
    </row>
    <row r="431" spans="1:13" x14ac:dyDescent="0.2">
      <c r="A431" s="403" t="s">
        <v>1539</v>
      </c>
      <c r="B431" s="403">
        <v>0.77900000000000003</v>
      </c>
      <c r="C431" s="403">
        <v>778.46500000000003</v>
      </c>
      <c r="D431" s="403">
        <v>143.58199999999999</v>
      </c>
      <c r="E431" s="403">
        <v>922.82500000000005</v>
      </c>
      <c r="F431" s="403">
        <v>1.22</v>
      </c>
      <c r="G431" s="403">
        <v>4.4450000000000003</v>
      </c>
      <c r="H431" s="403">
        <v>32.985999999999997</v>
      </c>
      <c r="I431" s="403">
        <v>38.651000000000003</v>
      </c>
      <c r="J431" s="403">
        <v>961.476</v>
      </c>
      <c r="K431" s="403">
        <v>363.94799999999998</v>
      </c>
      <c r="L431" s="403">
        <v>751.74800000000005</v>
      </c>
      <c r="M431" s="403">
        <v>2077.172</v>
      </c>
    </row>
    <row r="432" spans="1:13" x14ac:dyDescent="0.2">
      <c r="A432" s="403" t="s">
        <v>1540</v>
      </c>
      <c r="B432" s="403">
        <v>0.749</v>
      </c>
      <c r="C432" s="403">
        <v>694.92700000000002</v>
      </c>
      <c r="D432" s="403">
        <v>139.25899999999999</v>
      </c>
      <c r="E432" s="403">
        <v>834.93499999999995</v>
      </c>
      <c r="F432" s="403">
        <v>1.35</v>
      </c>
      <c r="G432" s="403">
        <v>4.9210000000000003</v>
      </c>
      <c r="H432" s="403">
        <v>36.521000000000001</v>
      </c>
      <c r="I432" s="403">
        <v>42.792000000000002</v>
      </c>
      <c r="J432" s="403">
        <v>877.72699999999998</v>
      </c>
      <c r="K432" s="403">
        <v>355.07</v>
      </c>
      <c r="L432" s="403">
        <v>765.65300000000002</v>
      </c>
      <c r="M432" s="403">
        <v>1998.451</v>
      </c>
    </row>
    <row r="433" spans="1:13" x14ac:dyDescent="0.2">
      <c r="A433" s="403" t="s">
        <v>1541</v>
      </c>
      <c r="B433" s="403">
        <v>0.64100000000000001</v>
      </c>
      <c r="C433" s="403">
        <v>393.66300000000001</v>
      </c>
      <c r="D433" s="403">
        <v>104.67400000000001</v>
      </c>
      <c r="E433" s="403">
        <v>498.97699999999998</v>
      </c>
      <c r="F433" s="403">
        <v>1.3069999999999999</v>
      </c>
      <c r="G433" s="403">
        <v>4.7619999999999996</v>
      </c>
      <c r="H433" s="403">
        <v>35.341999999999999</v>
      </c>
      <c r="I433" s="403">
        <v>41.411999999999999</v>
      </c>
      <c r="J433" s="403">
        <v>540.38900000000001</v>
      </c>
      <c r="K433" s="403">
        <v>295.988</v>
      </c>
      <c r="L433" s="403">
        <v>627.101</v>
      </c>
      <c r="M433" s="403">
        <v>1463.4780000000001</v>
      </c>
    </row>
    <row r="434" spans="1:13" x14ac:dyDescent="0.2">
      <c r="A434" s="403" t="s">
        <v>1542</v>
      </c>
      <c r="B434" s="403">
        <v>0.50800000000000001</v>
      </c>
      <c r="C434" s="403">
        <v>253.69399999999999</v>
      </c>
      <c r="D434" s="403">
        <v>103.72199999999999</v>
      </c>
      <c r="E434" s="403">
        <v>357.92399999999998</v>
      </c>
      <c r="F434" s="403">
        <v>1.35</v>
      </c>
      <c r="G434" s="403">
        <v>4.9210000000000003</v>
      </c>
      <c r="H434" s="403">
        <v>36.521000000000001</v>
      </c>
      <c r="I434" s="403">
        <v>42.792000000000002</v>
      </c>
      <c r="J434" s="403">
        <v>400.71600000000001</v>
      </c>
      <c r="K434" s="403">
        <v>298.15499999999997</v>
      </c>
      <c r="L434" s="403">
        <v>686.87099999999998</v>
      </c>
      <c r="M434" s="403">
        <v>1385.741</v>
      </c>
    </row>
    <row r="435" spans="1:13" x14ac:dyDescent="0.2">
      <c r="A435" s="403" t="s">
        <v>1543</v>
      </c>
      <c r="B435" s="403">
        <v>0.53900000000000003</v>
      </c>
      <c r="C435" s="403">
        <v>155.68199999999999</v>
      </c>
      <c r="D435" s="403">
        <v>106.15300000000001</v>
      </c>
      <c r="E435" s="403">
        <v>262.37400000000002</v>
      </c>
      <c r="F435" s="403">
        <v>1.3069999999999999</v>
      </c>
      <c r="G435" s="403">
        <v>4.7619999999999996</v>
      </c>
      <c r="H435" s="403">
        <v>35.341999999999999</v>
      </c>
      <c r="I435" s="403">
        <v>41.411999999999999</v>
      </c>
      <c r="J435" s="403">
        <v>303.786</v>
      </c>
      <c r="K435" s="403">
        <v>397.93299999999999</v>
      </c>
      <c r="L435" s="403">
        <v>892.529</v>
      </c>
      <c r="M435" s="403">
        <v>1594.2470000000001</v>
      </c>
    </row>
    <row r="436" spans="1:13" x14ac:dyDescent="0.2">
      <c r="A436" s="403" t="s">
        <v>1544</v>
      </c>
      <c r="B436" s="403">
        <v>0.64100000000000001</v>
      </c>
      <c r="C436" s="403">
        <v>125.273</v>
      </c>
      <c r="D436" s="403">
        <v>106.21</v>
      </c>
      <c r="E436" s="403">
        <v>232.12299999999999</v>
      </c>
      <c r="F436" s="403">
        <v>1.35</v>
      </c>
      <c r="G436" s="403">
        <v>4.9210000000000003</v>
      </c>
      <c r="H436" s="403">
        <v>36.521000000000001</v>
      </c>
      <c r="I436" s="403">
        <v>42.792000000000002</v>
      </c>
      <c r="J436" s="403">
        <v>274.916</v>
      </c>
      <c r="K436" s="403">
        <v>492.95299999999997</v>
      </c>
      <c r="L436" s="403">
        <v>1102.3389999999999</v>
      </c>
      <c r="M436" s="403">
        <v>1870.2080000000001</v>
      </c>
    </row>
    <row r="437" spans="1:13" x14ac:dyDescent="0.2">
      <c r="A437" s="403" t="s">
        <v>1545</v>
      </c>
      <c r="B437" s="403">
        <v>0.61</v>
      </c>
      <c r="C437" s="403">
        <v>115.34</v>
      </c>
      <c r="D437" s="403">
        <v>113.986</v>
      </c>
      <c r="E437" s="403">
        <v>229.935</v>
      </c>
      <c r="F437" s="403">
        <v>1.35</v>
      </c>
      <c r="G437" s="403">
        <v>4.9210000000000003</v>
      </c>
      <c r="H437" s="403">
        <v>36.521000000000001</v>
      </c>
      <c r="I437" s="403">
        <v>42.792000000000002</v>
      </c>
      <c r="J437" s="403">
        <v>272.72800000000001</v>
      </c>
      <c r="K437" s="403">
        <v>501.23899999999998</v>
      </c>
      <c r="L437" s="403">
        <v>1093.4639999999999</v>
      </c>
      <c r="M437" s="403">
        <v>1867.431</v>
      </c>
    </row>
    <row r="438" spans="1:13" x14ac:dyDescent="0.2">
      <c r="A438" s="403" t="s">
        <v>1546</v>
      </c>
      <c r="B438" s="403">
        <v>0.436</v>
      </c>
      <c r="C438" s="403">
        <v>121.06</v>
      </c>
      <c r="D438" s="403">
        <v>96.906000000000006</v>
      </c>
      <c r="E438" s="403">
        <v>218.40299999999999</v>
      </c>
      <c r="F438" s="403">
        <v>1.3069999999999999</v>
      </c>
      <c r="G438" s="403">
        <v>4.7619999999999996</v>
      </c>
      <c r="H438" s="403">
        <v>35.341999999999999</v>
      </c>
      <c r="I438" s="403">
        <v>41.411999999999999</v>
      </c>
      <c r="J438" s="403">
        <v>259.815</v>
      </c>
      <c r="K438" s="403">
        <v>431.67099999999999</v>
      </c>
      <c r="L438" s="403">
        <v>876.33</v>
      </c>
      <c r="M438" s="403">
        <v>1567.816</v>
      </c>
    </row>
    <row r="439" spans="1:13" x14ac:dyDescent="0.2">
      <c r="A439" s="403" t="s">
        <v>1547</v>
      </c>
      <c r="B439" s="403">
        <v>0.48199999999999998</v>
      </c>
      <c r="C439" s="403">
        <v>206.876</v>
      </c>
      <c r="D439" s="403">
        <v>107.512</v>
      </c>
      <c r="E439" s="403">
        <v>314.87</v>
      </c>
      <c r="F439" s="403">
        <v>1.35</v>
      </c>
      <c r="G439" s="403">
        <v>4.9210000000000003</v>
      </c>
      <c r="H439" s="403">
        <v>36.521000000000001</v>
      </c>
      <c r="I439" s="403">
        <v>42.792000000000002</v>
      </c>
      <c r="J439" s="403">
        <v>357.66199999999998</v>
      </c>
      <c r="K439" s="403">
        <v>350.36399999999998</v>
      </c>
      <c r="L439" s="403">
        <v>722.75400000000002</v>
      </c>
      <c r="M439" s="403">
        <v>1430.7809999999999</v>
      </c>
    </row>
    <row r="440" spans="1:13" x14ac:dyDescent="0.2">
      <c r="A440" s="403" t="s">
        <v>1548</v>
      </c>
      <c r="B440" s="403">
        <v>0.749</v>
      </c>
      <c r="C440" s="403">
        <v>396.387</v>
      </c>
      <c r="D440" s="403">
        <v>112.616</v>
      </c>
      <c r="E440" s="403">
        <v>509.75099999999998</v>
      </c>
      <c r="F440" s="403">
        <v>1.3069999999999999</v>
      </c>
      <c r="G440" s="403">
        <v>4.7619999999999996</v>
      </c>
      <c r="H440" s="403">
        <v>35.341999999999999</v>
      </c>
      <c r="I440" s="403">
        <v>41.411999999999999</v>
      </c>
      <c r="J440" s="403">
        <v>551.16300000000001</v>
      </c>
      <c r="K440" s="403">
        <v>312.83499999999998</v>
      </c>
      <c r="L440" s="403">
        <v>688.22500000000002</v>
      </c>
      <c r="M440" s="403">
        <v>1552.223</v>
      </c>
    </row>
    <row r="441" spans="1:13" x14ac:dyDescent="0.2">
      <c r="A441" s="403" t="s">
        <v>1549</v>
      </c>
      <c r="B441" s="403">
        <v>1.2989999999999999</v>
      </c>
      <c r="C441" s="403">
        <v>790.66099999999994</v>
      </c>
      <c r="D441" s="403">
        <v>148.50700000000001</v>
      </c>
      <c r="E441" s="403">
        <v>940.46699999999998</v>
      </c>
      <c r="F441" s="403">
        <v>1.35</v>
      </c>
      <c r="G441" s="403">
        <v>4.9210000000000003</v>
      </c>
      <c r="H441" s="403">
        <v>36.521000000000001</v>
      </c>
      <c r="I441" s="403">
        <v>42.792000000000002</v>
      </c>
      <c r="J441" s="403">
        <v>983.25900000000001</v>
      </c>
      <c r="K441" s="403">
        <v>410.04500000000002</v>
      </c>
      <c r="L441" s="403">
        <v>929.3</v>
      </c>
      <c r="M441" s="403">
        <v>2322.6039999999998</v>
      </c>
    </row>
    <row r="442" spans="1:13" x14ac:dyDescent="0.2">
      <c r="A442" s="403" t="s">
        <v>1550</v>
      </c>
      <c r="B442" s="403">
        <v>8.4350000000000005</v>
      </c>
      <c r="C442" s="403">
        <v>4946.3540000000003</v>
      </c>
      <c r="D442" s="403">
        <v>1450.84</v>
      </c>
      <c r="E442" s="403">
        <v>6405.6279999999997</v>
      </c>
      <c r="F442" s="403">
        <v>15.9</v>
      </c>
      <c r="G442" s="403">
        <v>57.942999999999998</v>
      </c>
      <c r="H442" s="403">
        <v>430</v>
      </c>
      <c r="I442" s="403">
        <v>503.84300000000002</v>
      </c>
      <c r="J442" s="403">
        <v>6909.4709999999995</v>
      </c>
      <c r="K442" s="403">
        <v>4637.683</v>
      </c>
      <c r="L442" s="403">
        <v>10078.923000000001</v>
      </c>
      <c r="M442" s="403">
        <v>21626.077000000001</v>
      </c>
    </row>
    <row r="443" spans="1:13" x14ac:dyDescent="0.2">
      <c r="A443" s="403" t="s">
        <v>1551</v>
      </c>
      <c r="B443" s="403">
        <v>0.68200000000000005</v>
      </c>
      <c r="C443" s="403">
        <v>731.64599999999996</v>
      </c>
      <c r="D443" s="403">
        <v>130.47999999999999</v>
      </c>
      <c r="E443" s="403">
        <v>862.80700000000002</v>
      </c>
      <c r="F443" s="403">
        <v>1.554</v>
      </c>
      <c r="G443" s="403">
        <v>5.3849999999999998</v>
      </c>
      <c r="H443" s="403">
        <v>32.274000000000001</v>
      </c>
      <c r="I443" s="403">
        <v>39.213000000000001</v>
      </c>
      <c r="J443" s="403">
        <v>902.02099999999996</v>
      </c>
      <c r="K443" s="403">
        <v>410.86900000000003</v>
      </c>
      <c r="L443" s="403">
        <v>862.596</v>
      </c>
      <c r="M443" s="403">
        <v>2175.4859999999999</v>
      </c>
    </row>
    <row r="444" spans="1:13" x14ac:dyDescent="0.2">
      <c r="A444" s="403" t="s">
        <v>1552</v>
      </c>
      <c r="B444" s="403">
        <v>0.61899999999999999</v>
      </c>
      <c r="C444" s="403">
        <v>719.88199999999995</v>
      </c>
      <c r="D444" s="403">
        <v>137.43600000000001</v>
      </c>
      <c r="E444" s="403">
        <v>857.93700000000001</v>
      </c>
      <c r="F444" s="403">
        <v>1.4039999999999999</v>
      </c>
      <c r="G444" s="403">
        <v>4.8639999999999999</v>
      </c>
      <c r="H444" s="403">
        <v>29.151</v>
      </c>
      <c r="I444" s="403">
        <v>35.417999999999999</v>
      </c>
      <c r="J444" s="403">
        <v>893.35500000000002</v>
      </c>
      <c r="K444" s="403">
        <v>356.59199999999998</v>
      </c>
      <c r="L444" s="403">
        <v>753.58900000000006</v>
      </c>
      <c r="M444" s="403">
        <v>2003.5360000000001</v>
      </c>
    </row>
    <row r="445" spans="1:13" x14ac:dyDescent="0.2">
      <c r="A445" s="403" t="s">
        <v>1553</v>
      </c>
      <c r="B445" s="403">
        <v>0.621</v>
      </c>
      <c r="C445" s="403">
        <v>641.48699999999997</v>
      </c>
      <c r="D445" s="403">
        <v>128.21</v>
      </c>
      <c r="E445" s="403">
        <v>770.31799999999998</v>
      </c>
      <c r="F445" s="403">
        <v>1.554</v>
      </c>
      <c r="G445" s="403">
        <v>5.3849999999999998</v>
      </c>
      <c r="H445" s="403">
        <v>32.274000000000001</v>
      </c>
      <c r="I445" s="403">
        <v>39.213000000000001</v>
      </c>
      <c r="J445" s="403">
        <v>809.53099999999995</v>
      </c>
      <c r="K445" s="403">
        <v>358.10700000000003</v>
      </c>
      <c r="L445" s="403">
        <v>758.47799999999995</v>
      </c>
      <c r="M445" s="403">
        <v>1926.117</v>
      </c>
    </row>
    <row r="446" spans="1:13" x14ac:dyDescent="0.2">
      <c r="A446" s="403" t="s">
        <v>1554</v>
      </c>
      <c r="B446" s="403">
        <v>0.40899999999999997</v>
      </c>
      <c r="C446" s="403">
        <v>364.28699999999998</v>
      </c>
      <c r="D446" s="403">
        <v>97.552000000000007</v>
      </c>
      <c r="E446" s="403">
        <v>462.24799999999999</v>
      </c>
      <c r="F446" s="403">
        <v>1.504</v>
      </c>
      <c r="G446" s="403">
        <v>5.2110000000000003</v>
      </c>
      <c r="H446" s="403">
        <v>31.233000000000001</v>
      </c>
      <c r="I446" s="403">
        <v>37.948</v>
      </c>
      <c r="J446" s="403">
        <v>500.19600000000003</v>
      </c>
      <c r="K446" s="403">
        <v>304.94400000000002</v>
      </c>
      <c r="L446" s="403">
        <v>655.03899999999999</v>
      </c>
      <c r="M446" s="403">
        <v>1460.18</v>
      </c>
    </row>
    <row r="447" spans="1:13" x14ac:dyDescent="0.2">
      <c r="A447" s="403" t="s">
        <v>1555</v>
      </c>
      <c r="B447" s="403">
        <v>0.42499999999999999</v>
      </c>
      <c r="C447" s="403">
        <v>208.60900000000001</v>
      </c>
      <c r="D447" s="403">
        <v>91.55</v>
      </c>
      <c r="E447" s="403">
        <v>300.584</v>
      </c>
      <c r="F447" s="403">
        <v>1.554</v>
      </c>
      <c r="G447" s="403">
        <v>5.3849999999999998</v>
      </c>
      <c r="H447" s="403">
        <v>32.274000000000001</v>
      </c>
      <c r="I447" s="403">
        <v>39.213000000000001</v>
      </c>
      <c r="J447" s="403">
        <v>339.79700000000003</v>
      </c>
      <c r="K447" s="403">
        <v>320.72800000000001</v>
      </c>
      <c r="L447" s="403">
        <v>725.95600000000002</v>
      </c>
      <c r="M447" s="403">
        <v>1386.48</v>
      </c>
    </row>
    <row r="448" spans="1:13" x14ac:dyDescent="0.2">
      <c r="A448" s="403" t="s">
        <v>1556</v>
      </c>
      <c r="B448" s="403">
        <v>0.44800000000000001</v>
      </c>
      <c r="C448" s="403">
        <v>144.52199999999999</v>
      </c>
      <c r="D448" s="403">
        <v>83.103999999999999</v>
      </c>
      <c r="E448" s="403">
        <v>228.07499999999999</v>
      </c>
      <c r="F448" s="403">
        <v>1.504</v>
      </c>
      <c r="G448" s="403">
        <v>5.2110000000000003</v>
      </c>
      <c r="H448" s="403">
        <v>31.233000000000001</v>
      </c>
      <c r="I448" s="403">
        <v>37.948</v>
      </c>
      <c r="J448" s="403">
        <v>266.02300000000002</v>
      </c>
      <c r="K448" s="403">
        <v>405.39800000000002</v>
      </c>
      <c r="L448" s="403">
        <v>894.91</v>
      </c>
      <c r="M448" s="403">
        <v>1566.3309999999999</v>
      </c>
    </row>
    <row r="449" spans="1:13" x14ac:dyDescent="0.2">
      <c r="A449" s="403" t="s">
        <v>1557</v>
      </c>
      <c r="B449" s="403">
        <v>0.45</v>
      </c>
      <c r="C449" s="403">
        <v>118.42400000000001</v>
      </c>
      <c r="D449" s="403">
        <v>84.68</v>
      </c>
      <c r="E449" s="403">
        <v>203.554</v>
      </c>
      <c r="F449" s="403">
        <v>1.554</v>
      </c>
      <c r="G449" s="403">
        <v>5.3849999999999998</v>
      </c>
      <c r="H449" s="403">
        <v>32.274000000000001</v>
      </c>
      <c r="I449" s="403">
        <v>39.213000000000001</v>
      </c>
      <c r="J449" s="403">
        <v>242.767</v>
      </c>
      <c r="K449" s="403">
        <v>502.71800000000002</v>
      </c>
      <c r="L449" s="403">
        <v>1113.5</v>
      </c>
      <c r="M449" s="403">
        <v>1858.9860000000001</v>
      </c>
    </row>
    <row r="450" spans="1:13" x14ac:dyDescent="0.2">
      <c r="A450" s="403" t="s">
        <v>1558</v>
      </c>
      <c r="B450" s="403">
        <v>0.45</v>
      </c>
      <c r="C450" s="403">
        <v>111.09099999999999</v>
      </c>
      <c r="D450" s="403">
        <v>85.98</v>
      </c>
      <c r="E450" s="403">
        <v>197.52199999999999</v>
      </c>
      <c r="F450" s="403">
        <v>1.554</v>
      </c>
      <c r="G450" s="403">
        <v>5.3849999999999998</v>
      </c>
      <c r="H450" s="403">
        <v>32.274000000000001</v>
      </c>
      <c r="I450" s="403">
        <v>39.213000000000001</v>
      </c>
      <c r="J450" s="403">
        <v>236.73500000000001</v>
      </c>
      <c r="K450" s="403">
        <v>512.02</v>
      </c>
      <c r="L450" s="403">
        <v>1094.423</v>
      </c>
      <c r="M450" s="403">
        <v>1843.1780000000001</v>
      </c>
    </row>
    <row r="451" spans="1:13" x14ac:dyDescent="0.2">
      <c r="A451" s="403" t="s">
        <v>1559</v>
      </c>
      <c r="B451" s="403">
        <v>0.38200000000000001</v>
      </c>
      <c r="C451" s="403">
        <v>127.892</v>
      </c>
      <c r="D451" s="403">
        <v>84.891000000000005</v>
      </c>
      <c r="E451" s="403">
        <v>213.16399999999999</v>
      </c>
      <c r="F451" s="403">
        <v>1.504</v>
      </c>
      <c r="G451" s="403">
        <v>5.2110000000000003</v>
      </c>
      <c r="H451" s="403">
        <v>31.233000000000001</v>
      </c>
      <c r="I451" s="403">
        <v>37.948</v>
      </c>
      <c r="J451" s="403">
        <v>251.11199999999999</v>
      </c>
      <c r="K451" s="403">
        <v>396.03800000000001</v>
      </c>
      <c r="L451" s="403">
        <v>781.46600000000001</v>
      </c>
      <c r="M451" s="403">
        <v>1428.616</v>
      </c>
    </row>
    <row r="452" spans="1:13" x14ac:dyDescent="0.2">
      <c r="A452" s="403" t="s">
        <v>1560</v>
      </c>
      <c r="B452" s="403">
        <v>0.54700000000000004</v>
      </c>
      <c r="C452" s="403">
        <v>246.22300000000001</v>
      </c>
      <c r="D452" s="403">
        <v>89.896000000000001</v>
      </c>
      <c r="E452" s="403">
        <v>336.666</v>
      </c>
      <c r="F452" s="403">
        <v>1.554</v>
      </c>
      <c r="G452" s="403">
        <v>5.3849999999999998</v>
      </c>
      <c r="H452" s="403">
        <v>32.274000000000001</v>
      </c>
      <c r="I452" s="403">
        <v>39.213000000000001</v>
      </c>
      <c r="J452" s="403">
        <v>375.88</v>
      </c>
      <c r="K452" s="403">
        <v>328.392</v>
      </c>
      <c r="L452" s="403">
        <v>695.88199999999995</v>
      </c>
      <c r="M452" s="403">
        <v>1400.153</v>
      </c>
    </row>
    <row r="453" spans="1:13" x14ac:dyDescent="0.2">
      <c r="A453" s="403" t="s">
        <v>1561</v>
      </c>
      <c r="B453" s="403">
        <v>0.64</v>
      </c>
      <c r="C453" s="403">
        <v>423.51</v>
      </c>
      <c r="D453" s="403">
        <v>94.834999999999994</v>
      </c>
      <c r="E453" s="403">
        <v>518.98400000000004</v>
      </c>
      <c r="F453" s="403">
        <v>1.504</v>
      </c>
      <c r="G453" s="403">
        <v>5.2110000000000003</v>
      </c>
      <c r="H453" s="403">
        <v>31.233000000000001</v>
      </c>
      <c r="I453" s="403">
        <v>37.948</v>
      </c>
      <c r="J453" s="403">
        <v>556.93299999999999</v>
      </c>
      <c r="K453" s="403">
        <v>323.60399999999998</v>
      </c>
      <c r="L453" s="403">
        <v>705.26400000000001</v>
      </c>
      <c r="M453" s="403">
        <v>1585.8009999999999</v>
      </c>
    </row>
    <row r="454" spans="1:13" x14ac:dyDescent="0.2">
      <c r="A454" s="403" t="s">
        <v>1562</v>
      </c>
      <c r="B454" s="403">
        <v>0.73499999999999999</v>
      </c>
      <c r="C454" s="403">
        <v>638.99</v>
      </c>
      <c r="D454" s="403">
        <v>115.348</v>
      </c>
      <c r="E454" s="403">
        <v>755.07299999999998</v>
      </c>
      <c r="F454" s="403">
        <v>1.554</v>
      </c>
      <c r="G454" s="403">
        <v>5.3849999999999998</v>
      </c>
      <c r="H454" s="403">
        <v>32.274000000000001</v>
      </c>
      <c r="I454" s="403">
        <v>39.213000000000001</v>
      </c>
      <c r="J454" s="403">
        <v>794.28599999999994</v>
      </c>
      <c r="K454" s="403">
        <v>391.976</v>
      </c>
      <c r="L454" s="403">
        <v>866.05</v>
      </c>
      <c r="M454" s="403">
        <v>2052.3119999999999</v>
      </c>
    </row>
    <row r="455" spans="1:13" x14ac:dyDescent="0.2">
      <c r="A455" s="403" t="s">
        <v>1563</v>
      </c>
      <c r="B455" s="403">
        <v>6.4080000000000004</v>
      </c>
      <c r="C455" s="403">
        <v>4475.9129999999996</v>
      </c>
      <c r="D455" s="403">
        <v>1223.961</v>
      </c>
      <c r="E455" s="403">
        <v>5706.2820000000002</v>
      </c>
      <c r="F455" s="403">
        <v>18.3</v>
      </c>
      <c r="G455" s="403">
        <v>63.405000000000001</v>
      </c>
      <c r="H455" s="403">
        <v>380</v>
      </c>
      <c r="I455" s="403">
        <v>461.70499999999998</v>
      </c>
      <c r="J455" s="403">
        <v>6167.9870000000001</v>
      </c>
      <c r="K455" s="403">
        <v>4611.3860000000004</v>
      </c>
      <c r="L455" s="403">
        <v>9908.9210000000003</v>
      </c>
      <c r="M455" s="403">
        <v>20688.294999999998</v>
      </c>
    </row>
    <row r="456" spans="1:13" x14ac:dyDescent="0.2">
      <c r="A456" s="403" t="s">
        <v>1564</v>
      </c>
      <c r="B456" s="403">
        <v>0.81499999999999995</v>
      </c>
      <c r="C456" s="403">
        <v>822.54300000000001</v>
      </c>
      <c r="D456" s="403">
        <v>131.28399999999999</v>
      </c>
      <c r="E456" s="403">
        <v>954.64200000000005</v>
      </c>
      <c r="F456" s="403">
        <v>1.8680000000000001</v>
      </c>
      <c r="G456" s="403">
        <v>5.9119999999999999</v>
      </c>
      <c r="H456" s="403">
        <v>35.670999999999999</v>
      </c>
      <c r="I456" s="403">
        <v>43.451999999999998</v>
      </c>
      <c r="J456" s="403">
        <v>998.09400000000005</v>
      </c>
      <c r="K456" s="403">
        <v>427.47699999999998</v>
      </c>
      <c r="L456" s="403">
        <v>947.91099999999994</v>
      </c>
      <c r="M456" s="403">
        <v>2373.4810000000002</v>
      </c>
    </row>
    <row r="457" spans="1:13" x14ac:dyDescent="0.2">
      <c r="A457" s="403" t="s">
        <v>1565</v>
      </c>
      <c r="B457" s="403">
        <v>0.79100000000000004</v>
      </c>
      <c r="C457" s="403">
        <v>921.64099999999996</v>
      </c>
      <c r="D457" s="403">
        <v>134.70099999999999</v>
      </c>
      <c r="E457" s="403">
        <v>1057.1320000000001</v>
      </c>
      <c r="F457" s="403">
        <v>1.6879999999999999</v>
      </c>
      <c r="G457" s="403">
        <v>5.34</v>
      </c>
      <c r="H457" s="403">
        <v>32.219000000000001</v>
      </c>
      <c r="I457" s="403">
        <v>39.247</v>
      </c>
      <c r="J457" s="403">
        <v>1096.3789999999999</v>
      </c>
      <c r="K457" s="403">
        <v>414.43599999999998</v>
      </c>
      <c r="L457" s="403">
        <v>851.45899999999995</v>
      </c>
      <c r="M457" s="403">
        <v>2362.2739999999999</v>
      </c>
    </row>
    <row r="458" spans="1:13" x14ac:dyDescent="0.2">
      <c r="A458" s="403" t="s">
        <v>1566</v>
      </c>
      <c r="B458" s="403">
        <v>0.72799999999999998</v>
      </c>
      <c r="C458" s="403">
        <v>631.26599999999996</v>
      </c>
      <c r="D458" s="403">
        <v>127.193</v>
      </c>
      <c r="E458" s="403">
        <v>759.18700000000001</v>
      </c>
      <c r="F458" s="403">
        <v>1.8680000000000001</v>
      </c>
      <c r="G458" s="403">
        <v>5.9119999999999999</v>
      </c>
      <c r="H458" s="403">
        <v>35.670999999999999</v>
      </c>
      <c r="I458" s="403">
        <v>43.451999999999998</v>
      </c>
      <c r="J458" s="403">
        <v>802.63800000000003</v>
      </c>
      <c r="K458" s="403">
        <v>360.63099999999997</v>
      </c>
      <c r="L458" s="403">
        <v>763.58600000000001</v>
      </c>
      <c r="M458" s="403">
        <v>1926.855</v>
      </c>
    </row>
    <row r="459" spans="1:13" x14ac:dyDescent="0.2">
      <c r="A459" s="403" t="s">
        <v>1567</v>
      </c>
      <c r="B459" s="403">
        <v>0.53300000000000003</v>
      </c>
      <c r="C459" s="403">
        <v>417.44799999999998</v>
      </c>
      <c r="D459" s="403">
        <v>87.076999999999998</v>
      </c>
      <c r="E459" s="403">
        <v>505.05700000000002</v>
      </c>
      <c r="F459" s="403">
        <v>1.8080000000000001</v>
      </c>
      <c r="G459" s="403">
        <v>5.7210000000000001</v>
      </c>
      <c r="H459" s="403">
        <v>34.521000000000001</v>
      </c>
      <c r="I459" s="403">
        <v>42.05</v>
      </c>
      <c r="J459" s="403">
        <v>547.10799999999995</v>
      </c>
      <c r="K459" s="403">
        <v>308.04199999999997</v>
      </c>
      <c r="L459" s="403">
        <v>656.96500000000003</v>
      </c>
      <c r="M459" s="403">
        <v>1512.114</v>
      </c>
    </row>
    <row r="460" spans="1:13" x14ac:dyDescent="0.2">
      <c r="A460" s="403" t="s">
        <v>1568</v>
      </c>
      <c r="B460" s="403">
        <v>0.52200000000000002</v>
      </c>
      <c r="C460" s="403">
        <v>220.934</v>
      </c>
      <c r="D460" s="403">
        <v>72.744</v>
      </c>
      <c r="E460" s="403">
        <v>294.19900000000001</v>
      </c>
      <c r="F460" s="403">
        <v>1.8680000000000001</v>
      </c>
      <c r="G460" s="403">
        <v>5.9119999999999999</v>
      </c>
      <c r="H460" s="403">
        <v>35.670999999999999</v>
      </c>
      <c r="I460" s="403">
        <v>43.451999999999998</v>
      </c>
      <c r="J460" s="403">
        <v>337.65100000000001</v>
      </c>
      <c r="K460" s="403">
        <v>328.87900000000002</v>
      </c>
      <c r="L460" s="403">
        <v>726.92100000000005</v>
      </c>
      <c r="M460" s="403">
        <v>1393.451</v>
      </c>
    </row>
    <row r="461" spans="1:13" x14ac:dyDescent="0.2">
      <c r="A461" s="403" t="s">
        <v>1569</v>
      </c>
      <c r="B461" s="403">
        <v>0.501</v>
      </c>
      <c r="C461" s="403">
        <v>140.352</v>
      </c>
      <c r="D461" s="403">
        <v>77.542000000000002</v>
      </c>
      <c r="E461" s="403">
        <v>218.39599999999999</v>
      </c>
      <c r="F461" s="403">
        <v>1.8080000000000001</v>
      </c>
      <c r="G461" s="403">
        <v>5.7210000000000001</v>
      </c>
      <c r="H461" s="403">
        <v>34.521000000000001</v>
      </c>
      <c r="I461" s="403">
        <v>42.05</v>
      </c>
      <c r="J461" s="403">
        <v>260.44600000000003</v>
      </c>
      <c r="K461" s="403">
        <v>400.62900000000002</v>
      </c>
      <c r="L461" s="403">
        <v>878.56700000000001</v>
      </c>
      <c r="M461" s="403">
        <v>1539.6420000000001</v>
      </c>
    </row>
    <row r="462" spans="1:13" x14ac:dyDescent="0.2">
      <c r="A462" s="403" t="s">
        <v>1570</v>
      </c>
      <c r="B462" s="403">
        <v>0.51300000000000001</v>
      </c>
      <c r="C462" s="403">
        <v>120.384</v>
      </c>
      <c r="D462" s="403">
        <v>78.004999999999995</v>
      </c>
      <c r="E462" s="403">
        <v>198.90299999999999</v>
      </c>
      <c r="F462" s="403">
        <v>1.8680000000000001</v>
      </c>
      <c r="G462" s="403">
        <v>5.9119999999999999</v>
      </c>
      <c r="H462" s="403">
        <v>35.670999999999999</v>
      </c>
      <c r="I462" s="403">
        <v>43.451999999999998</v>
      </c>
      <c r="J462" s="403">
        <v>242.35499999999999</v>
      </c>
      <c r="K462" s="403">
        <v>474.36</v>
      </c>
      <c r="L462" s="403">
        <v>1033.383</v>
      </c>
      <c r="M462" s="403">
        <v>1750.097</v>
      </c>
    </row>
    <row r="463" spans="1:13" x14ac:dyDescent="0.2">
      <c r="A463" s="403" t="s">
        <v>1571</v>
      </c>
      <c r="B463" s="403">
        <v>0.54900000000000004</v>
      </c>
      <c r="C463" s="403">
        <v>114.68</v>
      </c>
      <c r="D463" s="403">
        <v>85.328999999999994</v>
      </c>
      <c r="E463" s="403">
        <v>200.559</v>
      </c>
      <c r="F463" s="403">
        <v>1.8680000000000001</v>
      </c>
      <c r="G463" s="403">
        <v>5.9119999999999999</v>
      </c>
      <c r="H463" s="403">
        <v>35.670999999999999</v>
      </c>
      <c r="I463" s="403">
        <v>43.451999999999998</v>
      </c>
      <c r="J463" s="403">
        <v>244.011</v>
      </c>
      <c r="K463" s="403">
        <v>512.14599999999996</v>
      </c>
      <c r="L463" s="403">
        <v>1130.124</v>
      </c>
      <c r="M463" s="403">
        <v>1886.2809999999999</v>
      </c>
    </row>
    <row r="464" spans="1:13" x14ac:dyDescent="0.2">
      <c r="A464" s="403" t="s">
        <v>1572</v>
      </c>
      <c r="B464" s="403">
        <v>0.49399999999999999</v>
      </c>
      <c r="C464" s="403">
        <v>119.134</v>
      </c>
      <c r="D464" s="403">
        <v>86.040999999999997</v>
      </c>
      <c r="E464" s="403">
        <v>205.66900000000001</v>
      </c>
      <c r="F464" s="403">
        <v>1.8080000000000001</v>
      </c>
      <c r="G464" s="403">
        <v>5.7210000000000001</v>
      </c>
      <c r="H464" s="403">
        <v>34.521000000000001</v>
      </c>
      <c r="I464" s="403">
        <v>42.05</v>
      </c>
      <c r="J464" s="403">
        <v>247.71899999999999</v>
      </c>
      <c r="K464" s="403">
        <v>441.89499999999998</v>
      </c>
      <c r="L464" s="403">
        <v>875.82</v>
      </c>
      <c r="M464" s="403">
        <v>1565.4349999999999</v>
      </c>
    </row>
    <row r="465" spans="1:13" x14ac:dyDescent="0.2">
      <c r="A465" s="403" t="s">
        <v>1573</v>
      </c>
      <c r="B465" s="403">
        <v>0.67100000000000004</v>
      </c>
      <c r="C465" s="403">
        <v>178.34100000000001</v>
      </c>
      <c r="D465" s="403">
        <v>96.384</v>
      </c>
      <c r="E465" s="403">
        <v>275.39600000000002</v>
      </c>
      <c r="F465" s="403">
        <v>1.8680000000000001</v>
      </c>
      <c r="G465" s="403">
        <v>5.9119999999999999</v>
      </c>
      <c r="H465" s="403">
        <v>35.670999999999999</v>
      </c>
      <c r="I465" s="403">
        <v>43.451999999999998</v>
      </c>
      <c r="J465" s="403">
        <v>318.84800000000001</v>
      </c>
      <c r="K465" s="403">
        <v>354.00799999999998</v>
      </c>
      <c r="L465" s="403">
        <v>729.74699999999996</v>
      </c>
      <c r="M465" s="403">
        <v>1402.6030000000001</v>
      </c>
    </row>
    <row r="466" spans="1:13" x14ac:dyDescent="0.2">
      <c r="A466" s="403" t="s">
        <v>1574</v>
      </c>
      <c r="B466" s="403">
        <v>0.79900000000000004</v>
      </c>
      <c r="C466" s="403">
        <v>414.96699999999998</v>
      </c>
      <c r="D466" s="403">
        <v>116.678</v>
      </c>
      <c r="E466" s="403">
        <v>532.44399999999996</v>
      </c>
      <c r="F466" s="403">
        <v>1.8080000000000001</v>
      </c>
      <c r="G466" s="403">
        <v>5.7210000000000001</v>
      </c>
      <c r="H466" s="403">
        <v>34.521000000000001</v>
      </c>
      <c r="I466" s="403">
        <v>42.05</v>
      </c>
      <c r="J466" s="403">
        <v>574.49400000000003</v>
      </c>
      <c r="K466" s="403">
        <v>327.22699999999998</v>
      </c>
      <c r="L466" s="403">
        <v>694.92899999999997</v>
      </c>
      <c r="M466" s="403">
        <v>1596.65</v>
      </c>
    </row>
    <row r="467" spans="1:13" x14ac:dyDescent="0.2">
      <c r="A467" s="403" t="s">
        <v>1575</v>
      </c>
      <c r="B467" s="403">
        <v>0.86499999999999999</v>
      </c>
      <c r="C467" s="403">
        <v>734.80600000000004</v>
      </c>
      <c r="D467" s="403">
        <v>160.672</v>
      </c>
      <c r="E467" s="403">
        <v>896.34199999999998</v>
      </c>
      <c r="F467" s="403">
        <v>1.8680000000000001</v>
      </c>
      <c r="G467" s="403">
        <v>5.9119999999999999</v>
      </c>
      <c r="H467" s="403">
        <v>35.670999999999999</v>
      </c>
      <c r="I467" s="403">
        <v>43.451999999999998</v>
      </c>
      <c r="J467" s="403">
        <v>939.79399999999998</v>
      </c>
      <c r="K467" s="403">
        <v>400.596</v>
      </c>
      <c r="L467" s="403">
        <v>894.67200000000003</v>
      </c>
      <c r="M467" s="403">
        <v>2235.0610000000001</v>
      </c>
    </row>
    <row r="468" spans="1:13" x14ac:dyDescent="0.2">
      <c r="A468" s="403" t="s">
        <v>1576</v>
      </c>
      <c r="B468" s="403">
        <v>7.782</v>
      </c>
      <c r="C468" s="403">
        <v>4835.4399999999996</v>
      </c>
      <c r="D468" s="403">
        <v>1253.6500000000001</v>
      </c>
      <c r="E468" s="403">
        <v>6096.8720000000003</v>
      </c>
      <c r="F468" s="403">
        <v>22</v>
      </c>
      <c r="G468" s="403">
        <v>69.61</v>
      </c>
      <c r="H468" s="403">
        <v>420</v>
      </c>
      <c r="I468" s="403">
        <v>511.61</v>
      </c>
      <c r="J468" s="403">
        <v>6608.482</v>
      </c>
      <c r="K468" s="403">
        <v>4750.326</v>
      </c>
      <c r="L468" s="403">
        <v>10182.105</v>
      </c>
      <c r="M468" s="403">
        <v>21540.913</v>
      </c>
    </row>
    <row r="469" spans="1:13" x14ac:dyDescent="0.2">
      <c r="A469" s="403" t="s">
        <v>1577</v>
      </c>
      <c r="B469" s="403" t="s">
        <v>1122</v>
      </c>
      <c r="C469" s="403">
        <v>905.69100000000003</v>
      </c>
      <c r="D469" s="403">
        <v>165.28899999999999</v>
      </c>
      <c r="E469" s="403">
        <v>1070.98</v>
      </c>
      <c r="F469" s="403">
        <v>2.2360000000000002</v>
      </c>
      <c r="G469" s="403">
        <v>6.7969999999999997</v>
      </c>
      <c r="H469" s="403">
        <v>39.808999999999997</v>
      </c>
      <c r="I469" s="403">
        <v>48.841999999999999</v>
      </c>
      <c r="J469" s="403">
        <v>1119.8219999999999</v>
      </c>
      <c r="K469" s="403">
        <v>453.58499999999998</v>
      </c>
      <c r="L469" s="403">
        <v>970.88099999999997</v>
      </c>
      <c r="M469" s="403">
        <v>2544.2869999999998</v>
      </c>
    </row>
    <row r="470" spans="1:13" x14ac:dyDescent="0.2">
      <c r="A470" s="403" t="s">
        <v>1578</v>
      </c>
      <c r="B470" s="403" t="s">
        <v>1122</v>
      </c>
      <c r="C470" s="403">
        <v>838.63499999999999</v>
      </c>
      <c r="D470" s="403">
        <v>157.34700000000001</v>
      </c>
      <c r="E470" s="403">
        <v>995.98099999999999</v>
      </c>
      <c r="F470" s="403">
        <v>2.0920000000000001</v>
      </c>
      <c r="G470" s="403">
        <v>6.359</v>
      </c>
      <c r="H470" s="403">
        <v>37.24</v>
      </c>
      <c r="I470" s="403">
        <v>45.691000000000003</v>
      </c>
      <c r="J470" s="403">
        <v>1041.672</v>
      </c>
      <c r="K470" s="403">
        <v>404.22199999999998</v>
      </c>
      <c r="L470" s="403">
        <v>820.29399999999998</v>
      </c>
      <c r="M470" s="403">
        <v>2266.1889999999999</v>
      </c>
    </row>
    <row r="471" spans="1:13" x14ac:dyDescent="0.2">
      <c r="A471" s="403" t="s">
        <v>1579</v>
      </c>
      <c r="B471" s="403" t="s">
        <v>1122</v>
      </c>
      <c r="C471" s="403">
        <v>672.31700000000001</v>
      </c>
      <c r="D471" s="403">
        <v>132.387</v>
      </c>
      <c r="E471" s="403">
        <v>804.70399999999995</v>
      </c>
      <c r="F471" s="403">
        <v>2.2360000000000002</v>
      </c>
      <c r="G471" s="403">
        <v>6.7969999999999997</v>
      </c>
      <c r="H471" s="403">
        <v>39.808999999999997</v>
      </c>
      <c r="I471" s="403">
        <v>48.841999999999999</v>
      </c>
      <c r="J471" s="403">
        <v>853.54600000000005</v>
      </c>
      <c r="K471" s="403">
        <v>365.27800000000002</v>
      </c>
      <c r="L471" s="403">
        <v>774.62400000000002</v>
      </c>
      <c r="M471" s="403">
        <v>1993.4480000000001</v>
      </c>
    </row>
    <row r="472" spans="1:13" x14ac:dyDescent="0.2">
      <c r="A472" s="403" t="s">
        <v>1580</v>
      </c>
      <c r="B472" s="403" t="s">
        <v>1122</v>
      </c>
      <c r="C472" s="403">
        <v>397.74900000000002</v>
      </c>
      <c r="D472" s="403">
        <v>101.56399999999999</v>
      </c>
      <c r="E472" s="403">
        <v>499.31299999999999</v>
      </c>
      <c r="F472" s="403">
        <v>2.1640000000000001</v>
      </c>
      <c r="G472" s="403">
        <v>6.5780000000000003</v>
      </c>
      <c r="H472" s="403">
        <v>38.524999999999999</v>
      </c>
      <c r="I472" s="403">
        <v>47.265999999999998</v>
      </c>
      <c r="J472" s="403">
        <v>546.57899999999995</v>
      </c>
      <c r="K472" s="403">
        <v>313.82499999999999</v>
      </c>
      <c r="L472" s="403">
        <v>662.77099999999996</v>
      </c>
      <c r="M472" s="403">
        <v>1523.174</v>
      </c>
    </row>
    <row r="473" spans="1:13" x14ac:dyDescent="0.2">
      <c r="A473" s="403" t="s">
        <v>1581</v>
      </c>
      <c r="B473" s="403" t="s">
        <v>1122</v>
      </c>
      <c r="C473" s="403">
        <v>235.58600000000001</v>
      </c>
      <c r="D473" s="403">
        <v>87.686999999999998</v>
      </c>
      <c r="E473" s="403">
        <v>323.27300000000002</v>
      </c>
      <c r="F473" s="403">
        <v>2.2360000000000002</v>
      </c>
      <c r="G473" s="403">
        <v>6.7969999999999997</v>
      </c>
      <c r="H473" s="403">
        <v>39.808999999999997</v>
      </c>
      <c r="I473" s="403">
        <v>48.841999999999999</v>
      </c>
      <c r="J473" s="403">
        <v>372.11500000000001</v>
      </c>
      <c r="K473" s="403">
        <v>313.96600000000001</v>
      </c>
      <c r="L473" s="403">
        <v>698.60400000000004</v>
      </c>
      <c r="M473" s="403">
        <v>1384.6849999999999</v>
      </c>
    </row>
    <row r="474" spans="1:13" x14ac:dyDescent="0.2">
      <c r="A474" s="403" t="s">
        <v>1582</v>
      </c>
      <c r="B474" s="403" t="s">
        <v>1122</v>
      </c>
      <c r="C474" s="403">
        <v>147.69300000000001</v>
      </c>
      <c r="D474" s="403">
        <v>90.424999999999997</v>
      </c>
      <c r="E474" s="403">
        <v>238.11799999999999</v>
      </c>
      <c r="F474" s="403">
        <v>2.1640000000000001</v>
      </c>
      <c r="G474" s="403">
        <v>6.5780000000000003</v>
      </c>
      <c r="H474" s="403">
        <v>38.524999999999999</v>
      </c>
      <c r="I474" s="403">
        <v>47.265999999999998</v>
      </c>
      <c r="J474" s="403">
        <v>285.38400000000001</v>
      </c>
      <c r="K474" s="403">
        <v>413.31900000000002</v>
      </c>
      <c r="L474" s="403">
        <v>924.72</v>
      </c>
      <c r="M474" s="403">
        <v>1623.423</v>
      </c>
    </row>
    <row r="475" spans="1:13" x14ac:dyDescent="0.2">
      <c r="A475" s="403" t="s">
        <v>1583</v>
      </c>
      <c r="B475" s="403" t="s">
        <v>1122</v>
      </c>
      <c r="C475" s="403">
        <v>121.19499999999999</v>
      </c>
      <c r="D475" s="403">
        <v>90.680999999999997</v>
      </c>
      <c r="E475" s="403">
        <v>211.876</v>
      </c>
      <c r="F475" s="403">
        <v>2.2360000000000002</v>
      </c>
      <c r="G475" s="403">
        <v>6.7969999999999997</v>
      </c>
      <c r="H475" s="403">
        <v>39.808999999999997</v>
      </c>
      <c r="I475" s="403">
        <v>48.841999999999999</v>
      </c>
      <c r="J475" s="403">
        <v>260.71800000000002</v>
      </c>
      <c r="K475" s="403">
        <v>488.83499999999998</v>
      </c>
      <c r="L475" s="403">
        <v>1066.2149999999999</v>
      </c>
      <c r="M475" s="403">
        <v>1815.768</v>
      </c>
    </row>
    <row r="476" spans="1:13" x14ac:dyDescent="0.2">
      <c r="A476" s="403" t="s">
        <v>1584</v>
      </c>
      <c r="B476" s="403" t="s">
        <v>1122</v>
      </c>
      <c r="C476" s="403">
        <v>113.899</v>
      </c>
      <c r="D476" s="403">
        <v>86.06</v>
      </c>
      <c r="E476" s="403">
        <v>199.959</v>
      </c>
      <c r="F476" s="403">
        <v>2.2360000000000002</v>
      </c>
      <c r="G476" s="403">
        <v>6.7969999999999997</v>
      </c>
      <c r="H476" s="403">
        <v>39.808999999999997</v>
      </c>
      <c r="I476" s="403">
        <v>48.841999999999999</v>
      </c>
      <c r="J476" s="403">
        <v>248.80099999999999</v>
      </c>
      <c r="K476" s="403">
        <v>473.464</v>
      </c>
      <c r="L476" s="403">
        <v>1013.303</v>
      </c>
      <c r="M476" s="403">
        <v>1735.569</v>
      </c>
    </row>
    <row r="477" spans="1:13" x14ac:dyDescent="0.2">
      <c r="A477" s="403" t="s">
        <v>1585</v>
      </c>
      <c r="B477" s="403" t="s">
        <v>1122</v>
      </c>
      <c r="C477" s="403">
        <v>120.878</v>
      </c>
      <c r="D477" s="403">
        <v>76.063000000000002</v>
      </c>
      <c r="E477" s="403">
        <v>196.941</v>
      </c>
      <c r="F477" s="403">
        <v>2.1640000000000001</v>
      </c>
      <c r="G477" s="403">
        <v>6.5780000000000003</v>
      </c>
      <c r="H477" s="403">
        <v>38.524999999999999</v>
      </c>
      <c r="I477" s="403">
        <v>47.265999999999998</v>
      </c>
      <c r="J477" s="403">
        <v>244.20699999999999</v>
      </c>
      <c r="K477" s="403">
        <v>401.21300000000002</v>
      </c>
      <c r="L477" s="403">
        <v>799.04899999999998</v>
      </c>
      <c r="M477" s="403">
        <v>1444.4690000000001</v>
      </c>
    </row>
    <row r="478" spans="1:13" x14ac:dyDescent="0.2">
      <c r="A478" s="403" t="s">
        <v>1586</v>
      </c>
      <c r="B478" s="403" t="s">
        <v>1122</v>
      </c>
      <c r="C478" s="403">
        <v>223.184</v>
      </c>
      <c r="D478" s="403">
        <v>93.150999999999996</v>
      </c>
      <c r="E478" s="403">
        <v>316.33499999999998</v>
      </c>
      <c r="F478" s="403">
        <v>2.2360000000000002</v>
      </c>
      <c r="G478" s="403">
        <v>6.7969999999999997</v>
      </c>
      <c r="H478" s="403">
        <v>39.808999999999997</v>
      </c>
      <c r="I478" s="403">
        <v>48.841999999999999</v>
      </c>
      <c r="J478" s="403">
        <v>365.17700000000002</v>
      </c>
      <c r="K478" s="403">
        <v>327.86799999999999</v>
      </c>
      <c r="L478" s="403">
        <v>685.21400000000006</v>
      </c>
      <c r="M478" s="403">
        <v>1378.259</v>
      </c>
    </row>
    <row r="479" spans="1:13" x14ac:dyDescent="0.2">
      <c r="A479" s="403" t="s">
        <v>1587</v>
      </c>
      <c r="B479" s="403" t="s">
        <v>1122</v>
      </c>
      <c r="C479" s="403">
        <v>443.75299999999999</v>
      </c>
      <c r="D479" s="403">
        <v>104.49299999999999</v>
      </c>
      <c r="E479" s="403">
        <v>548.24599999999998</v>
      </c>
      <c r="F479" s="403">
        <v>2.1640000000000001</v>
      </c>
      <c r="G479" s="403">
        <v>6.5780000000000003</v>
      </c>
      <c r="H479" s="403">
        <v>38.524999999999999</v>
      </c>
      <c r="I479" s="403">
        <v>47.265999999999998</v>
      </c>
      <c r="J479" s="403">
        <v>595.51300000000003</v>
      </c>
      <c r="K479" s="403">
        <v>326.41000000000003</v>
      </c>
      <c r="L479" s="403">
        <v>710.91399999999999</v>
      </c>
      <c r="M479" s="403">
        <v>1632.836</v>
      </c>
    </row>
    <row r="480" spans="1:13" x14ac:dyDescent="0.2">
      <c r="A480" s="403" t="s">
        <v>1588</v>
      </c>
      <c r="B480" s="403" t="s">
        <v>1122</v>
      </c>
      <c r="C480" s="403">
        <v>790.83</v>
      </c>
      <c r="D480" s="403">
        <v>144.48099999999999</v>
      </c>
      <c r="E480" s="403">
        <v>935.31100000000004</v>
      </c>
      <c r="F480" s="403">
        <v>2.2360000000000002</v>
      </c>
      <c r="G480" s="403">
        <v>6.7969999999999997</v>
      </c>
      <c r="H480" s="403">
        <v>39.808999999999997</v>
      </c>
      <c r="I480" s="403">
        <v>48.841999999999999</v>
      </c>
      <c r="J480" s="403">
        <v>984.15300000000002</v>
      </c>
      <c r="K480" s="403">
        <v>426.50900000000001</v>
      </c>
      <c r="L480" s="403">
        <v>944.32399999999996</v>
      </c>
      <c r="M480" s="403">
        <v>2354.9859999999999</v>
      </c>
    </row>
    <row r="481" spans="1:13" x14ac:dyDescent="0.2">
      <c r="A481" s="403" t="s">
        <v>1589</v>
      </c>
      <c r="B481" s="403" t="s">
        <v>1122</v>
      </c>
      <c r="C481" s="403">
        <v>5010.0609999999997</v>
      </c>
      <c r="D481" s="403">
        <v>1329.6279999999999</v>
      </c>
      <c r="E481" s="403">
        <v>6339.6890000000003</v>
      </c>
      <c r="F481" s="403">
        <v>26.4</v>
      </c>
      <c r="G481" s="403">
        <v>80.25</v>
      </c>
      <c r="H481" s="403">
        <v>470</v>
      </c>
      <c r="I481" s="403">
        <v>576.65</v>
      </c>
      <c r="J481" s="403">
        <v>6916.3389999999999</v>
      </c>
      <c r="K481" s="403">
        <v>4708.4960000000001</v>
      </c>
      <c r="L481" s="403">
        <v>10070.518</v>
      </c>
      <c r="M481" s="403">
        <v>21695.351999999999</v>
      </c>
    </row>
    <row r="482" spans="1:13" x14ac:dyDescent="0.2">
      <c r="A482" s="403" t="s">
        <v>1590</v>
      </c>
      <c r="B482" s="403" t="s">
        <v>1122</v>
      </c>
      <c r="C482" s="403">
        <v>969.274</v>
      </c>
      <c r="D482" s="403">
        <v>131.678</v>
      </c>
      <c r="E482" s="403">
        <v>1100.952</v>
      </c>
      <c r="F482" s="403">
        <v>2.786</v>
      </c>
      <c r="G482" s="403">
        <v>7.5650000000000004</v>
      </c>
      <c r="H482" s="403">
        <v>42.466000000000001</v>
      </c>
      <c r="I482" s="403">
        <v>52.816000000000003</v>
      </c>
      <c r="J482" s="403">
        <v>1153.768</v>
      </c>
      <c r="K482" s="403">
        <v>464.30399999999997</v>
      </c>
      <c r="L482" s="403">
        <v>994.99599999999998</v>
      </c>
      <c r="M482" s="403">
        <v>2613.0680000000002</v>
      </c>
    </row>
    <row r="483" spans="1:13" x14ac:dyDescent="0.2">
      <c r="A483" s="403" t="s">
        <v>1591</v>
      </c>
      <c r="B483" s="403" t="s">
        <v>1122</v>
      </c>
      <c r="C483" s="403">
        <v>773.40499999999997</v>
      </c>
      <c r="D483" s="403">
        <v>114.29600000000001</v>
      </c>
      <c r="E483" s="403">
        <v>887.70100000000002</v>
      </c>
      <c r="F483" s="403">
        <v>2.516</v>
      </c>
      <c r="G483" s="403">
        <v>6.8330000000000002</v>
      </c>
      <c r="H483" s="403">
        <v>38.356000000000002</v>
      </c>
      <c r="I483" s="403">
        <v>47.704999999999998</v>
      </c>
      <c r="J483" s="403">
        <v>935.40599999999995</v>
      </c>
      <c r="K483" s="403">
        <v>394.20699999999999</v>
      </c>
      <c r="L483" s="403">
        <v>774.303</v>
      </c>
      <c r="M483" s="403">
        <v>2103.9160000000002</v>
      </c>
    </row>
    <row r="484" spans="1:13" x14ac:dyDescent="0.2">
      <c r="A484" s="403" t="s">
        <v>1592</v>
      </c>
      <c r="B484" s="403" t="s">
        <v>1122</v>
      </c>
      <c r="C484" s="403">
        <v>613.59100000000001</v>
      </c>
      <c r="D484" s="403">
        <v>111.527</v>
      </c>
      <c r="E484" s="403">
        <v>725.11900000000003</v>
      </c>
      <c r="F484" s="403">
        <v>2.786</v>
      </c>
      <c r="G484" s="403">
        <v>7.5650000000000004</v>
      </c>
      <c r="H484" s="403">
        <v>42.466000000000001</v>
      </c>
      <c r="I484" s="403">
        <v>52.816000000000003</v>
      </c>
      <c r="J484" s="403">
        <v>777.93499999999995</v>
      </c>
      <c r="K484" s="403">
        <v>363.52699999999999</v>
      </c>
      <c r="L484" s="403">
        <v>758.49400000000003</v>
      </c>
      <c r="M484" s="403">
        <v>1899.9549999999999</v>
      </c>
    </row>
    <row r="485" spans="1:13" x14ac:dyDescent="0.2">
      <c r="A485" s="403" t="s">
        <v>1593</v>
      </c>
      <c r="B485" s="403" t="s">
        <v>1122</v>
      </c>
      <c r="C485" s="403">
        <v>398.74400000000003</v>
      </c>
      <c r="D485" s="403">
        <v>91.888000000000005</v>
      </c>
      <c r="E485" s="403">
        <v>490.63299999999998</v>
      </c>
      <c r="F485" s="403">
        <v>2.6960000000000002</v>
      </c>
      <c r="G485" s="403">
        <v>7.3209999999999997</v>
      </c>
      <c r="H485" s="403">
        <v>41.095999999999997</v>
      </c>
      <c r="I485" s="403">
        <v>51.112000000000002</v>
      </c>
      <c r="J485" s="403">
        <v>541.745</v>
      </c>
      <c r="K485" s="403">
        <v>312.10500000000002</v>
      </c>
      <c r="L485" s="403">
        <v>650.01599999999996</v>
      </c>
      <c r="M485" s="403">
        <v>1503.865</v>
      </c>
    </row>
    <row r="486" spans="1:13" x14ac:dyDescent="0.2">
      <c r="A486" s="403" t="s">
        <v>1594</v>
      </c>
      <c r="B486" s="403" t="s">
        <v>1122</v>
      </c>
      <c r="C486" s="403">
        <v>205.63399999999999</v>
      </c>
      <c r="D486" s="403">
        <v>75.787000000000006</v>
      </c>
      <c r="E486" s="403">
        <v>281.42099999999999</v>
      </c>
      <c r="F486" s="403">
        <v>2.786</v>
      </c>
      <c r="G486" s="403">
        <v>7.5650000000000004</v>
      </c>
      <c r="H486" s="403">
        <v>42.466000000000001</v>
      </c>
      <c r="I486" s="403">
        <v>52.816000000000003</v>
      </c>
      <c r="J486" s="403">
        <v>334.23700000000002</v>
      </c>
      <c r="K486" s="403">
        <v>321.34399999999999</v>
      </c>
      <c r="L486" s="403">
        <v>712.85500000000002</v>
      </c>
      <c r="M486" s="403">
        <v>1368.4349999999999</v>
      </c>
    </row>
    <row r="487" spans="1:13" x14ac:dyDescent="0.2">
      <c r="A487" s="403" t="s">
        <v>1595</v>
      </c>
      <c r="B487" s="403" t="s">
        <v>1122</v>
      </c>
      <c r="C487" s="403">
        <v>144.08199999999999</v>
      </c>
      <c r="D487" s="403">
        <v>70.578000000000003</v>
      </c>
      <c r="E487" s="403">
        <v>214.66</v>
      </c>
      <c r="F487" s="403">
        <v>2.6960000000000002</v>
      </c>
      <c r="G487" s="403">
        <v>7.3209999999999997</v>
      </c>
      <c r="H487" s="403">
        <v>41.095999999999997</v>
      </c>
      <c r="I487" s="403">
        <v>51.112000000000002</v>
      </c>
      <c r="J487" s="403">
        <v>265.77199999999999</v>
      </c>
      <c r="K487" s="403">
        <v>390.15199999999999</v>
      </c>
      <c r="L487" s="403">
        <v>869.25900000000001</v>
      </c>
      <c r="M487" s="403">
        <v>1525.184</v>
      </c>
    </row>
    <row r="488" spans="1:13" x14ac:dyDescent="0.2">
      <c r="A488" s="403" t="s">
        <v>1596</v>
      </c>
      <c r="B488" s="403" t="s">
        <v>1122</v>
      </c>
      <c r="C488" s="403">
        <v>121.143</v>
      </c>
      <c r="D488" s="403">
        <v>77.241</v>
      </c>
      <c r="E488" s="403">
        <v>198.38399999999999</v>
      </c>
      <c r="F488" s="403">
        <v>2.786</v>
      </c>
      <c r="G488" s="403">
        <v>7.5650000000000004</v>
      </c>
      <c r="H488" s="403">
        <v>42.466000000000001</v>
      </c>
      <c r="I488" s="403">
        <v>52.816000000000003</v>
      </c>
      <c r="J488" s="403">
        <v>251.2</v>
      </c>
      <c r="K488" s="403">
        <v>469.76799999999997</v>
      </c>
      <c r="L488" s="403">
        <v>987.76199999999994</v>
      </c>
      <c r="M488" s="403">
        <v>1708.73</v>
      </c>
    </row>
    <row r="489" spans="1:13" x14ac:dyDescent="0.2">
      <c r="A489" s="403" t="s">
        <v>1597</v>
      </c>
      <c r="B489" s="403" t="s">
        <v>1122</v>
      </c>
      <c r="C489" s="403">
        <v>113.863</v>
      </c>
      <c r="D489" s="403">
        <v>82.795000000000002</v>
      </c>
      <c r="E489" s="403">
        <v>196.65799999999999</v>
      </c>
      <c r="F489" s="403">
        <v>2.786</v>
      </c>
      <c r="G489" s="403">
        <v>7.5650000000000004</v>
      </c>
      <c r="H489" s="403">
        <v>42.466000000000001</v>
      </c>
      <c r="I489" s="403">
        <v>52.816000000000003</v>
      </c>
      <c r="J489" s="403">
        <v>249.47399999999999</v>
      </c>
      <c r="K489" s="403">
        <v>472.38200000000001</v>
      </c>
      <c r="L489" s="403">
        <v>993.47900000000004</v>
      </c>
      <c r="M489" s="403">
        <v>1715.336</v>
      </c>
    </row>
    <row r="490" spans="1:13" x14ac:dyDescent="0.2">
      <c r="A490" s="403" t="s">
        <v>1598</v>
      </c>
      <c r="B490" s="403" t="s">
        <v>1122</v>
      </c>
      <c r="C490" s="403">
        <v>122.223</v>
      </c>
      <c r="D490" s="403">
        <v>85.85</v>
      </c>
      <c r="E490" s="403">
        <v>208.07400000000001</v>
      </c>
      <c r="F490" s="403">
        <v>2.6960000000000002</v>
      </c>
      <c r="G490" s="403">
        <v>7.3209999999999997</v>
      </c>
      <c r="H490" s="403">
        <v>41.095999999999997</v>
      </c>
      <c r="I490" s="403">
        <v>51.112000000000002</v>
      </c>
      <c r="J490" s="403">
        <v>259.18599999999998</v>
      </c>
      <c r="K490" s="403">
        <v>393.65100000000001</v>
      </c>
      <c r="L490" s="403">
        <v>767.25099999999998</v>
      </c>
      <c r="M490" s="403">
        <v>1420.088</v>
      </c>
    </row>
    <row r="491" spans="1:13" x14ac:dyDescent="0.2">
      <c r="A491" s="403" t="s">
        <v>1599</v>
      </c>
      <c r="B491" s="403" t="s">
        <v>1122</v>
      </c>
      <c r="C491" s="403">
        <v>256.37</v>
      </c>
      <c r="D491" s="403">
        <v>92.073999999999998</v>
      </c>
      <c r="E491" s="403">
        <v>348.44400000000002</v>
      </c>
      <c r="F491" s="403">
        <v>2.786</v>
      </c>
      <c r="G491" s="403">
        <v>7.5650000000000004</v>
      </c>
      <c r="H491" s="403">
        <v>42.466000000000001</v>
      </c>
      <c r="I491" s="403">
        <v>52.816000000000003</v>
      </c>
      <c r="J491" s="403">
        <v>401.26</v>
      </c>
      <c r="K491" s="403">
        <v>336.15899999999999</v>
      </c>
      <c r="L491" s="403">
        <v>676.08399999999995</v>
      </c>
      <c r="M491" s="403">
        <v>1413.5039999999999</v>
      </c>
    </row>
    <row r="492" spans="1:13" x14ac:dyDescent="0.2">
      <c r="A492" s="403" t="s">
        <v>1600</v>
      </c>
      <c r="B492" s="403" t="s">
        <v>1122</v>
      </c>
      <c r="C492" s="403">
        <v>384.63600000000002</v>
      </c>
      <c r="D492" s="403">
        <v>96.841999999999999</v>
      </c>
      <c r="E492" s="403">
        <v>481.47800000000001</v>
      </c>
      <c r="F492" s="403">
        <v>2.6960000000000002</v>
      </c>
      <c r="G492" s="403">
        <v>7.3209999999999997</v>
      </c>
      <c r="H492" s="403">
        <v>41.095999999999997</v>
      </c>
      <c r="I492" s="403">
        <v>51.112000000000002</v>
      </c>
      <c r="J492" s="403">
        <v>532.59</v>
      </c>
      <c r="K492" s="403">
        <v>316.36700000000002</v>
      </c>
      <c r="L492" s="403">
        <v>673.70399999999995</v>
      </c>
      <c r="M492" s="403">
        <v>1522.6610000000001</v>
      </c>
    </row>
    <row r="493" spans="1:13" x14ac:dyDescent="0.2">
      <c r="A493" s="403" t="s">
        <v>1601</v>
      </c>
      <c r="B493" s="403" t="s">
        <v>1122</v>
      </c>
      <c r="C493" s="403">
        <v>781.54899999999998</v>
      </c>
      <c r="D493" s="403">
        <v>130.791</v>
      </c>
      <c r="E493" s="403">
        <v>912.34</v>
      </c>
      <c r="F493" s="403">
        <v>2.786</v>
      </c>
      <c r="G493" s="403">
        <v>7.5650000000000004</v>
      </c>
      <c r="H493" s="403">
        <v>42.466000000000001</v>
      </c>
      <c r="I493" s="403">
        <v>52.816000000000003</v>
      </c>
      <c r="J493" s="403">
        <v>965.15599999999995</v>
      </c>
      <c r="K493" s="403">
        <v>421.62200000000001</v>
      </c>
      <c r="L493" s="403">
        <v>931.197</v>
      </c>
      <c r="M493" s="403">
        <v>2317.9749999999999</v>
      </c>
    </row>
    <row r="494" spans="1:13" x14ac:dyDescent="0.2">
      <c r="A494" s="403" t="s">
        <v>1602</v>
      </c>
      <c r="B494" s="403" t="s">
        <v>1122</v>
      </c>
      <c r="C494" s="403">
        <v>4883.1120000000001</v>
      </c>
      <c r="D494" s="403">
        <v>1161.348</v>
      </c>
      <c r="E494" s="403">
        <v>6044.46</v>
      </c>
      <c r="F494" s="403">
        <v>32.799999999999997</v>
      </c>
      <c r="G494" s="403">
        <v>89.067999999999998</v>
      </c>
      <c r="H494" s="403">
        <v>500</v>
      </c>
      <c r="I494" s="403">
        <v>621.86800000000005</v>
      </c>
      <c r="J494" s="403">
        <v>6666.3280000000004</v>
      </c>
      <c r="K494" s="403">
        <v>4655.5870000000004</v>
      </c>
      <c r="L494" s="403">
        <v>9788.9920000000002</v>
      </c>
      <c r="M494" s="403">
        <v>21110.905999999999</v>
      </c>
    </row>
    <row r="495" spans="1:13" x14ac:dyDescent="0.2">
      <c r="A495" s="403" t="s">
        <v>1603</v>
      </c>
      <c r="B495" s="403" t="s">
        <v>1122</v>
      </c>
      <c r="C495" s="403">
        <v>952.14</v>
      </c>
      <c r="D495" s="403">
        <v>137.333</v>
      </c>
      <c r="E495" s="403">
        <v>1089.473</v>
      </c>
      <c r="F495" s="403">
        <v>3.125</v>
      </c>
      <c r="G495" s="403">
        <v>9.6890000000000001</v>
      </c>
      <c r="H495" s="403">
        <v>37.369999999999997</v>
      </c>
      <c r="I495" s="403">
        <v>50.183999999999997</v>
      </c>
      <c r="J495" s="403">
        <v>1139.6569999999999</v>
      </c>
      <c r="K495" s="403">
        <v>503.26900000000001</v>
      </c>
      <c r="L495" s="403">
        <v>1045.413</v>
      </c>
      <c r="M495" s="403">
        <v>2688.34</v>
      </c>
    </row>
    <row r="496" spans="1:13" x14ac:dyDescent="0.2">
      <c r="A496" s="403" t="s">
        <v>1604</v>
      </c>
      <c r="B496" s="403" t="s">
        <v>1122</v>
      </c>
      <c r="C496" s="403">
        <v>811.35</v>
      </c>
      <c r="D496" s="403">
        <v>125.92</v>
      </c>
      <c r="E496" s="403">
        <v>937.27</v>
      </c>
      <c r="F496" s="403">
        <v>2.823</v>
      </c>
      <c r="G496" s="403">
        <v>8.7509999999999994</v>
      </c>
      <c r="H496" s="403">
        <v>33.753</v>
      </c>
      <c r="I496" s="403">
        <v>45.326999999999998</v>
      </c>
      <c r="J496" s="403">
        <v>982.59799999999996</v>
      </c>
      <c r="K496" s="403">
        <v>419.13099999999997</v>
      </c>
      <c r="L496" s="403">
        <v>845.92399999999998</v>
      </c>
      <c r="M496" s="403">
        <v>2247.652</v>
      </c>
    </row>
    <row r="497" spans="1:13" x14ac:dyDescent="0.2">
      <c r="A497" s="403" t="s">
        <v>1605</v>
      </c>
      <c r="B497" s="403" t="s">
        <v>1122</v>
      </c>
      <c r="C497" s="403">
        <v>590.94899999999996</v>
      </c>
      <c r="D497" s="403">
        <v>94.998999999999995</v>
      </c>
      <c r="E497" s="403">
        <v>685.94799999999998</v>
      </c>
      <c r="F497" s="403">
        <v>3.125</v>
      </c>
      <c r="G497" s="403">
        <v>9.6890000000000001</v>
      </c>
      <c r="H497" s="403">
        <v>37.369999999999997</v>
      </c>
      <c r="I497" s="403">
        <v>50.183999999999997</v>
      </c>
      <c r="J497" s="403">
        <v>736.13199999999995</v>
      </c>
      <c r="K497" s="403">
        <v>381.428</v>
      </c>
      <c r="L497" s="403">
        <v>768.28099999999995</v>
      </c>
      <c r="M497" s="403">
        <v>1885.8409999999999</v>
      </c>
    </row>
    <row r="498" spans="1:13" x14ac:dyDescent="0.2">
      <c r="A498" s="403" t="s">
        <v>1606</v>
      </c>
      <c r="B498" s="403" t="s">
        <v>1122</v>
      </c>
      <c r="C498" s="403">
        <v>319.28399999999999</v>
      </c>
      <c r="D498" s="403">
        <v>70.971000000000004</v>
      </c>
      <c r="E498" s="403">
        <v>390.255</v>
      </c>
      <c r="F498" s="403">
        <v>3.0249999999999999</v>
      </c>
      <c r="G498" s="403">
        <v>9.3759999999999994</v>
      </c>
      <c r="H498" s="403">
        <v>36.164000000000001</v>
      </c>
      <c r="I498" s="403">
        <v>48.564999999999998</v>
      </c>
      <c r="J498" s="403">
        <v>438.82</v>
      </c>
      <c r="K498" s="403">
        <v>300.41500000000002</v>
      </c>
      <c r="L498" s="403">
        <v>607.92100000000005</v>
      </c>
      <c r="M498" s="403">
        <v>1347.1559999999999</v>
      </c>
    </row>
    <row r="499" spans="1:13" x14ac:dyDescent="0.2">
      <c r="A499" s="403" t="s">
        <v>1607</v>
      </c>
      <c r="B499" s="403" t="s">
        <v>1122</v>
      </c>
      <c r="C499" s="403">
        <v>201.304</v>
      </c>
      <c r="D499" s="403">
        <v>76.635000000000005</v>
      </c>
      <c r="E499" s="403">
        <v>277.93900000000002</v>
      </c>
      <c r="F499" s="403">
        <v>3.125</v>
      </c>
      <c r="G499" s="403">
        <v>9.6890000000000001</v>
      </c>
      <c r="H499" s="403">
        <v>37.369999999999997</v>
      </c>
      <c r="I499" s="403">
        <v>50.183999999999997</v>
      </c>
      <c r="J499" s="403">
        <v>328.12299999999999</v>
      </c>
      <c r="K499" s="403">
        <v>323.60500000000002</v>
      </c>
      <c r="L499" s="403">
        <v>733.92499999999995</v>
      </c>
      <c r="M499" s="403">
        <v>1385.652</v>
      </c>
    </row>
    <row r="500" spans="1:13" x14ac:dyDescent="0.2">
      <c r="A500" s="403" t="s">
        <v>1608</v>
      </c>
      <c r="B500" s="403" t="s">
        <v>1122</v>
      </c>
      <c r="C500" s="403">
        <v>136.64500000000001</v>
      </c>
      <c r="D500" s="403">
        <v>82.194999999999993</v>
      </c>
      <c r="E500" s="403">
        <v>218.84100000000001</v>
      </c>
      <c r="F500" s="403">
        <v>3.0249999999999999</v>
      </c>
      <c r="G500" s="403">
        <v>9.3759999999999994</v>
      </c>
      <c r="H500" s="403">
        <v>36.164000000000001</v>
      </c>
      <c r="I500" s="403">
        <v>48.564999999999998</v>
      </c>
      <c r="J500" s="403">
        <v>267.40600000000001</v>
      </c>
      <c r="K500" s="403">
        <v>435.01499999999999</v>
      </c>
      <c r="L500" s="403">
        <v>956.38499999999999</v>
      </c>
      <c r="M500" s="403">
        <v>1658.8050000000001</v>
      </c>
    </row>
    <row r="501" spans="1:13" x14ac:dyDescent="0.2">
      <c r="A501" s="403" t="s">
        <v>1609</v>
      </c>
      <c r="B501" s="403" t="s">
        <v>1122</v>
      </c>
      <c r="C501" s="403">
        <v>113.49299999999999</v>
      </c>
      <c r="D501" s="403">
        <v>76.545000000000002</v>
      </c>
      <c r="E501" s="403">
        <v>190.03800000000001</v>
      </c>
      <c r="F501" s="403">
        <v>3.125</v>
      </c>
      <c r="G501" s="403">
        <v>9.6890000000000001</v>
      </c>
      <c r="H501" s="403">
        <v>37.369999999999997</v>
      </c>
      <c r="I501" s="403">
        <v>50.183999999999997</v>
      </c>
      <c r="J501" s="403">
        <v>240.22200000000001</v>
      </c>
      <c r="K501" s="403">
        <v>527.79600000000005</v>
      </c>
      <c r="L501" s="403">
        <v>1121.2809999999999</v>
      </c>
      <c r="M501" s="403">
        <v>1889.299</v>
      </c>
    </row>
    <row r="502" spans="1:13" x14ac:dyDescent="0.2">
      <c r="A502" s="403" t="s">
        <v>1610</v>
      </c>
      <c r="B502" s="403" t="s">
        <v>1122</v>
      </c>
      <c r="C502" s="403">
        <v>109.18300000000001</v>
      </c>
      <c r="D502" s="403">
        <v>72.781000000000006</v>
      </c>
      <c r="E502" s="403">
        <v>181.964</v>
      </c>
      <c r="F502" s="403">
        <v>3.125</v>
      </c>
      <c r="G502" s="403">
        <v>9.6890000000000001</v>
      </c>
      <c r="H502" s="403">
        <v>37.369999999999997</v>
      </c>
      <c r="I502" s="403">
        <v>50.183999999999997</v>
      </c>
      <c r="J502" s="403">
        <v>232.148</v>
      </c>
      <c r="K502" s="403">
        <v>525.63</v>
      </c>
      <c r="L502" s="403">
        <v>1097.67</v>
      </c>
      <c r="M502" s="403">
        <v>1855.4480000000001</v>
      </c>
    </row>
    <row r="503" spans="1:13" x14ac:dyDescent="0.2">
      <c r="A503" s="403" t="s">
        <v>1611</v>
      </c>
      <c r="B503" s="403" t="s">
        <v>1122</v>
      </c>
      <c r="C503" s="403">
        <v>119.562</v>
      </c>
      <c r="D503" s="403">
        <v>69.415999999999997</v>
      </c>
      <c r="E503" s="403">
        <v>188.97800000000001</v>
      </c>
      <c r="F503" s="403">
        <v>3.0249999999999999</v>
      </c>
      <c r="G503" s="403">
        <v>9.3759999999999994</v>
      </c>
      <c r="H503" s="403">
        <v>36.164000000000001</v>
      </c>
      <c r="I503" s="403">
        <v>48.564999999999998</v>
      </c>
      <c r="J503" s="403">
        <v>237.54300000000001</v>
      </c>
      <c r="K503" s="403">
        <v>425.07499999999999</v>
      </c>
      <c r="L503" s="403">
        <v>831.84299999999996</v>
      </c>
      <c r="M503" s="403">
        <v>1494.462</v>
      </c>
    </row>
    <row r="504" spans="1:13" x14ac:dyDescent="0.2">
      <c r="A504" s="403" t="s">
        <v>1612</v>
      </c>
      <c r="B504" s="403" t="s">
        <v>1122</v>
      </c>
      <c r="C504" s="403">
        <v>205.44300000000001</v>
      </c>
      <c r="D504" s="403">
        <v>86.837000000000003</v>
      </c>
      <c r="E504" s="403">
        <v>292.279</v>
      </c>
      <c r="F504" s="403">
        <v>3.125</v>
      </c>
      <c r="G504" s="403">
        <v>9.6890000000000001</v>
      </c>
      <c r="H504" s="403">
        <v>37.369999999999997</v>
      </c>
      <c r="I504" s="403">
        <v>50.183999999999997</v>
      </c>
      <c r="J504" s="403">
        <v>342.46300000000002</v>
      </c>
      <c r="K504" s="403">
        <v>329.9</v>
      </c>
      <c r="L504" s="403">
        <v>658.31200000000001</v>
      </c>
      <c r="M504" s="403">
        <v>1330.675</v>
      </c>
    </row>
    <row r="505" spans="1:13" x14ac:dyDescent="0.2">
      <c r="A505" s="403" t="s">
        <v>1613</v>
      </c>
      <c r="B505" s="403" t="s">
        <v>1122</v>
      </c>
      <c r="C505" s="403">
        <v>455.69600000000003</v>
      </c>
      <c r="D505" s="403">
        <v>94.403000000000006</v>
      </c>
      <c r="E505" s="403">
        <v>550.09900000000005</v>
      </c>
      <c r="F505" s="403">
        <v>3.0249999999999999</v>
      </c>
      <c r="G505" s="403">
        <v>9.3759999999999994</v>
      </c>
      <c r="H505" s="403">
        <v>36.164000000000001</v>
      </c>
      <c r="I505" s="403">
        <v>48.564999999999998</v>
      </c>
      <c r="J505" s="403">
        <v>598.66499999999996</v>
      </c>
      <c r="K505" s="403">
        <v>317.88299999999998</v>
      </c>
      <c r="L505" s="403">
        <v>679.899</v>
      </c>
      <c r="M505" s="403">
        <v>1596.4469999999999</v>
      </c>
    </row>
    <row r="506" spans="1:13" x14ac:dyDescent="0.2">
      <c r="A506" s="403" t="s">
        <v>1614</v>
      </c>
      <c r="B506" s="403" t="s">
        <v>1122</v>
      </c>
      <c r="C506" s="403">
        <v>864.51400000000001</v>
      </c>
      <c r="D506" s="403">
        <v>137.523</v>
      </c>
      <c r="E506" s="403">
        <v>1002.0359999999999</v>
      </c>
      <c r="F506" s="403">
        <v>3.125</v>
      </c>
      <c r="G506" s="403">
        <v>9.6890000000000001</v>
      </c>
      <c r="H506" s="403">
        <v>37.369999999999997</v>
      </c>
      <c r="I506" s="403">
        <v>50.183999999999997</v>
      </c>
      <c r="J506" s="403">
        <v>1052.22</v>
      </c>
      <c r="K506" s="403">
        <v>443.61099999999999</v>
      </c>
      <c r="L506" s="403">
        <v>978.05899999999997</v>
      </c>
      <c r="M506" s="403">
        <v>2473.89</v>
      </c>
    </row>
    <row r="507" spans="1:13" x14ac:dyDescent="0.2">
      <c r="A507" s="403" t="s">
        <v>1615</v>
      </c>
      <c r="B507" s="403" t="s">
        <v>1122</v>
      </c>
      <c r="C507" s="403">
        <v>4878.1109999999999</v>
      </c>
      <c r="D507" s="403">
        <v>1125.558</v>
      </c>
      <c r="E507" s="403">
        <v>6003.6689999999999</v>
      </c>
      <c r="F507" s="403">
        <v>36.799999999999997</v>
      </c>
      <c r="G507" s="403">
        <v>114.075</v>
      </c>
      <c r="H507" s="403">
        <v>440</v>
      </c>
      <c r="I507" s="403">
        <v>590.875</v>
      </c>
      <c r="J507" s="403">
        <v>6594.5439999999999</v>
      </c>
      <c r="K507" s="403">
        <v>4932.7569999999996</v>
      </c>
      <c r="L507" s="403">
        <v>10325.968999999999</v>
      </c>
      <c r="M507" s="403">
        <v>21853.27</v>
      </c>
    </row>
    <row r="508" spans="1:13" x14ac:dyDescent="0.2">
      <c r="A508" s="403" t="s">
        <v>1616</v>
      </c>
      <c r="B508" s="403" t="s">
        <v>1122</v>
      </c>
      <c r="C508" s="403">
        <v>989.46100000000001</v>
      </c>
      <c r="D508" s="403">
        <v>117.911</v>
      </c>
      <c r="E508" s="403">
        <v>1107.3720000000001</v>
      </c>
      <c r="F508" s="403">
        <v>3.363</v>
      </c>
      <c r="G508" s="403">
        <v>13.031000000000001</v>
      </c>
      <c r="H508" s="403">
        <v>38.219000000000001</v>
      </c>
      <c r="I508" s="403">
        <v>54.613</v>
      </c>
      <c r="J508" s="403">
        <v>1161.9849999999999</v>
      </c>
      <c r="K508" s="403">
        <v>494.92399999999998</v>
      </c>
      <c r="L508" s="403">
        <v>1014.6369999999999</v>
      </c>
      <c r="M508" s="403">
        <v>2671.5459999999998</v>
      </c>
    </row>
    <row r="509" spans="1:13" x14ac:dyDescent="0.2">
      <c r="A509" s="403" t="s">
        <v>1617</v>
      </c>
      <c r="B509" s="403" t="s">
        <v>1122</v>
      </c>
      <c r="C509" s="403">
        <v>784.67700000000002</v>
      </c>
      <c r="D509" s="403">
        <v>108.961</v>
      </c>
      <c r="E509" s="403">
        <v>893.63699999999994</v>
      </c>
      <c r="F509" s="403">
        <v>3.0379999999999998</v>
      </c>
      <c r="G509" s="403">
        <v>11.77</v>
      </c>
      <c r="H509" s="403">
        <v>34.521000000000001</v>
      </c>
      <c r="I509" s="403">
        <v>49.328000000000003</v>
      </c>
      <c r="J509" s="403">
        <v>942.96500000000003</v>
      </c>
      <c r="K509" s="403">
        <v>409.85399999999998</v>
      </c>
      <c r="L509" s="403">
        <v>806.26</v>
      </c>
      <c r="M509" s="403">
        <v>2159.0790000000002</v>
      </c>
    </row>
    <row r="510" spans="1:13" x14ac:dyDescent="0.2">
      <c r="A510" s="403" t="s">
        <v>1618</v>
      </c>
      <c r="B510" s="403" t="s">
        <v>1122</v>
      </c>
      <c r="C510" s="403">
        <v>612.57399999999996</v>
      </c>
      <c r="D510" s="403">
        <v>94.311999999999998</v>
      </c>
      <c r="E510" s="403">
        <v>706.88599999999997</v>
      </c>
      <c r="F510" s="403">
        <v>3.363</v>
      </c>
      <c r="G510" s="403">
        <v>13.031000000000001</v>
      </c>
      <c r="H510" s="403">
        <v>38.219000000000001</v>
      </c>
      <c r="I510" s="403">
        <v>54.613</v>
      </c>
      <c r="J510" s="403">
        <v>761.49900000000002</v>
      </c>
      <c r="K510" s="403">
        <v>357.99</v>
      </c>
      <c r="L510" s="403">
        <v>744.54</v>
      </c>
      <c r="M510" s="403">
        <v>1864.029</v>
      </c>
    </row>
    <row r="511" spans="1:13" x14ac:dyDescent="0.2">
      <c r="A511" s="403" t="s">
        <v>1619</v>
      </c>
      <c r="B511" s="403" t="s">
        <v>1122</v>
      </c>
      <c r="C511" s="403">
        <v>353.65</v>
      </c>
      <c r="D511" s="403">
        <v>68.698999999999998</v>
      </c>
      <c r="E511" s="403">
        <v>422.35</v>
      </c>
      <c r="F511" s="403">
        <v>3.2549999999999999</v>
      </c>
      <c r="G511" s="403">
        <v>12.61</v>
      </c>
      <c r="H511" s="403">
        <v>36.985999999999997</v>
      </c>
      <c r="I511" s="403">
        <v>52.850999999999999</v>
      </c>
      <c r="J511" s="403">
        <v>475.20100000000002</v>
      </c>
      <c r="K511" s="403">
        <v>319.70600000000002</v>
      </c>
      <c r="L511" s="403">
        <v>665.97400000000005</v>
      </c>
      <c r="M511" s="403">
        <v>1460.88</v>
      </c>
    </row>
    <row r="512" spans="1:13" x14ac:dyDescent="0.2">
      <c r="A512" s="403" t="s">
        <v>1620</v>
      </c>
      <c r="B512" s="403" t="s">
        <v>1122</v>
      </c>
      <c r="C512" s="403">
        <v>211.38200000000001</v>
      </c>
      <c r="D512" s="403">
        <v>59.923000000000002</v>
      </c>
      <c r="E512" s="403">
        <v>271.30500000000001</v>
      </c>
      <c r="F512" s="403">
        <v>3.363</v>
      </c>
      <c r="G512" s="403">
        <v>13.031000000000001</v>
      </c>
      <c r="H512" s="403">
        <v>38.219000000000001</v>
      </c>
      <c r="I512" s="403">
        <v>54.613</v>
      </c>
      <c r="J512" s="403">
        <v>325.91800000000001</v>
      </c>
      <c r="K512" s="403">
        <v>333.31299999999999</v>
      </c>
      <c r="L512" s="403">
        <v>721.72199999999998</v>
      </c>
      <c r="M512" s="403">
        <v>1380.953</v>
      </c>
    </row>
    <row r="513" spans="1:13" x14ac:dyDescent="0.2">
      <c r="A513" s="403" t="s">
        <v>1621</v>
      </c>
      <c r="B513" s="403" t="s">
        <v>1122</v>
      </c>
      <c r="C513" s="403">
        <v>137.22200000000001</v>
      </c>
      <c r="D513" s="403">
        <v>68.584999999999994</v>
      </c>
      <c r="E513" s="403">
        <v>205.80600000000001</v>
      </c>
      <c r="F513" s="403">
        <v>3.2549999999999999</v>
      </c>
      <c r="G513" s="403">
        <v>12.61</v>
      </c>
      <c r="H513" s="403">
        <v>36.985999999999997</v>
      </c>
      <c r="I513" s="403">
        <v>52.850999999999999</v>
      </c>
      <c r="J513" s="403">
        <v>258.65800000000002</v>
      </c>
      <c r="K513" s="403">
        <v>429.85300000000001</v>
      </c>
      <c r="L513" s="403">
        <v>920.43600000000004</v>
      </c>
      <c r="M513" s="403">
        <v>1608.9459999999999</v>
      </c>
    </row>
    <row r="514" spans="1:13" x14ac:dyDescent="0.2">
      <c r="A514" s="403" t="s">
        <v>1622</v>
      </c>
      <c r="B514" s="403" t="s">
        <v>1122</v>
      </c>
      <c r="C514" s="403">
        <v>113.416</v>
      </c>
      <c r="D514" s="403">
        <v>68.287000000000006</v>
      </c>
      <c r="E514" s="403">
        <v>181.703</v>
      </c>
      <c r="F514" s="403">
        <v>3.363</v>
      </c>
      <c r="G514" s="403">
        <v>13.031000000000001</v>
      </c>
      <c r="H514" s="403">
        <v>38.219000000000001</v>
      </c>
      <c r="I514" s="403">
        <v>54.613</v>
      </c>
      <c r="J514" s="403">
        <v>236.316</v>
      </c>
      <c r="K514" s="403">
        <v>527.93499999999995</v>
      </c>
      <c r="L514" s="403">
        <v>1145.155</v>
      </c>
      <c r="M514" s="403">
        <v>1909.4059999999999</v>
      </c>
    </row>
    <row r="515" spans="1:13" x14ac:dyDescent="0.2">
      <c r="A515" s="403" t="s">
        <v>1623</v>
      </c>
      <c r="B515" s="403" t="s">
        <v>1122</v>
      </c>
      <c r="C515" s="403">
        <v>111.291</v>
      </c>
      <c r="D515" s="403">
        <v>79.516000000000005</v>
      </c>
      <c r="E515" s="403">
        <v>190.80699999999999</v>
      </c>
      <c r="F515" s="403">
        <v>3.363</v>
      </c>
      <c r="G515" s="403">
        <v>13.031000000000001</v>
      </c>
      <c r="H515" s="403">
        <v>38.219000000000001</v>
      </c>
      <c r="I515" s="403">
        <v>54.613</v>
      </c>
      <c r="J515" s="403">
        <v>245.42</v>
      </c>
      <c r="K515" s="403">
        <v>524.55600000000004</v>
      </c>
      <c r="L515" s="403">
        <v>1076.7760000000001</v>
      </c>
      <c r="M515" s="403">
        <v>1846.752</v>
      </c>
    </row>
    <row r="516" spans="1:13" x14ac:dyDescent="0.2">
      <c r="A516" s="403" t="s">
        <v>1624</v>
      </c>
      <c r="B516" s="403" t="s">
        <v>1122</v>
      </c>
      <c r="C516" s="403">
        <v>124.169</v>
      </c>
      <c r="D516" s="403">
        <v>79.855000000000004</v>
      </c>
      <c r="E516" s="403">
        <v>204.02500000000001</v>
      </c>
      <c r="F516" s="403">
        <v>3.2549999999999999</v>
      </c>
      <c r="G516" s="403">
        <v>12.61</v>
      </c>
      <c r="H516" s="403">
        <v>36.985999999999997</v>
      </c>
      <c r="I516" s="403">
        <v>52.850999999999999</v>
      </c>
      <c r="J516" s="403">
        <v>256.87599999999998</v>
      </c>
      <c r="K516" s="403">
        <v>418.71899999999999</v>
      </c>
      <c r="L516" s="403">
        <v>797.72500000000002</v>
      </c>
      <c r="M516" s="403">
        <v>1473.3209999999999</v>
      </c>
    </row>
    <row r="517" spans="1:13" x14ac:dyDescent="0.2">
      <c r="A517" s="403" t="s">
        <v>1625</v>
      </c>
      <c r="B517" s="403" t="s">
        <v>1122</v>
      </c>
      <c r="C517" s="403">
        <v>231.57599999999999</v>
      </c>
      <c r="D517" s="403">
        <v>88.769000000000005</v>
      </c>
      <c r="E517" s="403">
        <v>320.34500000000003</v>
      </c>
      <c r="F517" s="403">
        <v>3.363</v>
      </c>
      <c r="G517" s="403">
        <v>13.031000000000001</v>
      </c>
      <c r="H517" s="403">
        <v>38.219000000000001</v>
      </c>
      <c r="I517" s="403">
        <v>54.613</v>
      </c>
      <c r="J517" s="403">
        <v>374.95800000000003</v>
      </c>
      <c r="K517" s="403">
        <v>322.72399999999999</v>
      </c>
      <c r="L517" s="403">
        <v>650.05799999999999</v>
      </c>
      <c r="M517" s="403">
        <v>1347.74</v>
      </c>
    </row>
    <row r="518" spans="1:13" x14ac:dyDescent="0.2">
      <c r="A518" s="403" t="s">
        <v>1626</v>
      </c>
      <c r="B518" s="403" t="s">
        <v>1122</v>
      </c>
      <c r="C518" s="403">
        <v>436.80900000000003</v>
      </c>
      <c r="D518" s="403">
        <v>96.022999999999996</v>
      </c>
      <c r="E518" s="403">
        <v>532.83100000000002</v>
      </c>
      <c r="F518" s="403">
        <v>3.2549999999999999</v>
      </c>
      <c r="G518" s="403">
        <v>12.61</v>
      </c>
      <c r="H518" s="403">
        <v>36.985999999999997</v>
      </c>
      <c r="I518" s="403">
        <v>52.850999999999999</v>
      </c>
      <c r="J518" s="403">
        <v>585.68299999999999</v>
      </c>
      <c r="K518" s="403">
        <v>318.06700000000001</v>
      </c>
      <c r="L518" s="403">
        <v>669.71699999999998</v>
      </c>
      <c r="M518" s="403">
        <v>1573.4670000000001</v>
      </c>
    </row>
    <row r="519" spans="1:13" x14ac:dyDescent="0.2">
      <c r="A519" s="403" t="s">
        <v>1627</v>
      </c>
      <c r="B519" s="403" t="s">
        <v>1122</v>
      </c>
      <c r="C519" s="403">
        <v>699.46299999999997</v>
      </c>
      <c r="D519" s="403">
        <v>119.69499999999999</v>
      </c>
      <c r="E519" s="403">
        <v>819.15800000000002</v>
      </c>
      <c r="F519" s="403">
        <v>3.363</v>
      </c>
      <c r="G519" s="403">
        <v>13.031000000000001</v>
      </c>
      <c r="H519" s="403">
        <v>38.219000000000001</v>
      </c>
      <c r="I519" s="403">
        <v>54.613</v>
      </c>
      <c r="J519" s="403">
        <v>873.77099999999996</v>
      </c>
      <c r="K519" s="403">
        <v>396.95600000000002</v>
      </c>
      <c r="L519" s="403">
        <v>842.14</v>
      </c>
      <c r="M519" s="403">
        <v>2112.8679999999999</v>
      </c>
    </row>
    <row r="520" spans="1:13" x14ac:dyDescent="0.2">
      <c r="A520" s="403" t="s">
        <v>1628</v>
      </c>
      <c r="B520" s="403" t="s">
        <v>1122</v>
      </c>
      <c r="C520" s="403">
        <v>4804.442</v>
      </c>
      <c r="D520" s="403">
        <v>1050.5350000000001</v>
      </c>
      <c r="E520" s="403">
        <v>5854.9769999999999</v>
      </c>
      <c r="F520" s="403">
        <v>39.6</v>
      </c>
      <c r="G520" s="403">
        <v>153.42500000000001</v>
      </c>
      <c r="H520" s="403">
        <v>450</v>
      </c>
      <c r="I520" s="403">
        <v>643.02499999999998</v>
      </c>
      <c r="J520" s="403">
        <v>6498.0020000000004</v>
      </c>
      <c r="K520" s="403">
        <v>4854.5969999999998</v>
      </c>
      <c r="L520" s="403">
        <v>10057.195</v>
      </c>
      <c r="M520" s="403">
        <v>21409.794000000002</v>
      </c>
    </row>
    <row r="521" spans="1:13" x14ac:dyDescent="0.2">
      <c r="A521" s="403" t="s">
        <v>1629</v>
      </c>
      <c r="B521" s="403" t="s">
        <v>1122</v>
      </c>
      <c r="C521" s="403">
        <v>817.03800000000001</v>
      </c>
      <c r="D521" s="403">
        <v>118.224</v>
      </c>
      <c r="E521" s="403">
        <v>935.26199999999994</v>
      </c>
      <c r="F521" s="403">
        <v>3.3540000000000001</v>
      </c>
      <c r="G521" s="403">
        <v>16.337</v>
      </c>
      <c r="H521" s="403">
        <v>35.573999999999998</v>
      </c>
      <c r="I521" s="403">
        <v>55.264000000000003</v>
      </c>
      <c r="J521" s="403">
        <v>990.52700000000004</v>
      </c>
      <c r="K521" s="403">
        <v>430.62099999999998</v>
      </c>
      <c r="L521" s="403">
        <v>877.86800000000005</v>
      </c>
      <c r="M521" s="403">
        <v>2299.0149999999999</v>
      </c>
    </row>
    <row r="522" spans="1:13" x14ac:dyDescent="0.2">
      <c r="A522" s="403" t="s">
        <v>1630</v>
      </c>
      <c r="B522" s="403" t="s">
        <v>1122</v>
      </c>
      <c r="C522" s="403">
        <v>679.74300000000005</v>
      </c>
      <c r="D522" s="403">
        <v>101.721</v>
      </c>
      <c r="E522" s="403">
        <v>781.46400000000006</v>
      </c>
      <c r="F522" s="403">
        <v>3.1379999999999999</v>
      </c>
      <c r="G522" s="403">
        <v>15.282999999999999</v>
      </c>
      <c r="H522" s="403">
        <v>33.279000000000003</v>
      </c>
      <c r="I522" s="403">
        <v>51.698999999999998</v>
      </c>
      <c r="J522" s="403">
        <v>833.16300000000001</v>
      </c>
      <c r="K522" s="403">
        <v>368.327</v>
      </c>
      <c r="L522" s="403">
        <v>731.45500000000004</v>
      </c>
      <c r="M522" s="403">
        <v>1932.9449999999999</v>
      </c>
    </row>
    <row r="523" spans="1:13" x14ac:dyDescent="0.2">
      <c r="A523" s="403" t="s">
        <v>1631</v>
      </c>
      <c r="B523" s="403" t="s">
        <v>1122</v>
      </c>
      <c r="C523" s="403">
        <v>414.488</v>
      </c>
      <c r="D523" s="403">
        <v>91.072999999999993</v>
      </c>
      <c r="E523" s="403">
        <v>505.56099999999998</v>
      </c>
      <c r="F523" s="403">
        <v>3.3540000000000001</v>
      </c>
      <c r="G523" s="403">
        <v>16.337</v>
      </c>
      <c r="H523" s="403">
        <v>35.573999999999998</v>
      </c>
      <c r="I523" s="403">
        <v>55.264000000000003</v>
      </c>
      <c r="J523" s="403">
        <v>560.82600000000002</v>
      </c>
      <c r="K523" s="403">
        <v>338.31099999999998</v>
      </c>
      <c r="L523" s="403">
        <v>678.20399999999995</v>
      </c>
      <c r="M523" s="403">
        <v>1577.34</v>
      </c>
    </row>
    <row r="524" spans="1:13" x14ac:dyDescent="0.2">
      <c r="A524" s="403" t="s">
        <v>1632</v>
      </c>
      <c r="B524" s="403" t="s">
        <v>1122</v>
      </c>
      <c r="C524" s="403">
        <v>286.13200000000001</v>
      </c>
      <c r="D524" s="403">
        <v>72.811999999999998</v>
      </c>
      <c r="E524" s="403">
        <v>358.94400000000002</v>
      </c>
      <c r="F524" s="403">
        <v>3.246</v>
      </c>
      <c r="G524" s="403">
        <v>15.81</v>
      </c>
      <c r="H524" s="403">
        <v>34.426000000000002</v>
      </c>
      <c r="I524" s="403">
        <v>53.481999999999999</v>
      </c>
      <c r="J524" s="403">
        <v>412.42599999999999</v>
      </c>
      <c r="K524" s="403">
        <v>301.28100000000001</v>
      </c>
      <c r="L524" s="403">
        <v>601.72400000000005</v>
      </c>
      <c r="M524" s="403">
        <v>1315.43</v>
      </c>
    </row>
    <row r="525" spans="1:13" x14ac:dyDescent="0.2">
      <c r="A525" s="403" t="s">
        <v>1633</v>
      </c>
      <c r="B525" s="403" t="s">
        <v>1122</v>
      </c>
      <c r="C525" s="403">
        <v>166.07</v>
      </c>
      <c r="D525" s="403">
        <v>76.165000000000006</v>
      </c>
      <c r="E525" s="403">
        <v>242.23500000000001</v>
      </c>
      <c r="F525" s="403">
        <v>3.3540000000000001</v>
      </c>
      <c r="G525" s="403">
        <v>16.337</v>
      </c>
      <c r="H525" s="403">
        <v>35.573999999999998</v>
      </c>
      <c r="I525" s="403">
        <v>55.264000000000003</v>
      </c>
      <c r="J525" s="403">
        <v>297.5</v>
      </c>
      <c r="K525" s="403">
        <v>342.82900000000001</v>
      </c>
      <c r="L525" s="403">
        <v>736.76900000000001</v>
      </c>
      <c r="M525" s="403">
        <v>1377.098</v>
      </c>
    </row>
    <row r="526" spans="1:13" x14ac:dyDescent="0.2">
      <c r="A526" s="403" t="s">
        <v>1634</v>
      </c>
      <c r="B526" s="403" t="s">
        <v>1122</v>
      </c>
      <c r="C526" s="403">
        <v>125.925</v>
      </c>
      <c r="D526" s="403">
        <v>73.608000000000004</v>
      </c>
      <c r="E526" s="403">
        <v>199.53299999999999</v>
      </c>
      <c r="F526" s="403">
        <v>3.246</v>
      </c>
      <c r="G526" s="403">
        <v>15.81</v>
      </c>
      <c r="H526" s="403">
        <v>34.426000000000002</v>
      </c>
      <c r="I526" s="403">
        <v>53.481999999999999</v>
      </c>
      <c r="J526" s="403">
        <v>253.01499999999999</v>
      </c>
      <c r="K526" s="403">
        <v>419.649</v>
      </c>
      <c r="L526" s="403">
        <v>877.49699999999996</v>
      </c>
      <c r="M526" s="403">
        <v>1550.1610000000001</v>
      </c>
    </row>
    <row r="527" spans="1:13" x14ac:dyDescent="0.2">
      <c r="A527" s="403" t="s">
        <v>1635</v>
      </c>
      <c r="B527" s="403" t="s">
        <v>1122</v>
      </c>
      <c r="C527" s="403">
        <v>110.607</v>
      </c>
      <c r="D527" s="403">
        <v>74.614999999999995</v>
      </c>
      <c r="E527" s="403">
        <v>185.22200000000001</v>
      </c>
      <c r="F527" s="403">
        <v>3.3540000000000001</v>
      </c>
      <c r="G527" s="403">
        <v>16.337</v>
      </c>
      <c r="H527" s="403">
        <v>35.573999999999998</v>
      </c>
      <c r="I527" s="403">
        <v>55.264000000000003</v>
      </c>
      <c r="J527" s="403">
        <v>240.48599999999999</v>
      </c>
      <c r="K527" s="403">
        <v>527.66200000000003</v>
      </c>
      <c r="L527" s="403">
        <v>1119.1389999999999</v>
      </c>
      <c r="M527" s="403">
        <v>1887.288</v>
      </c>
    </row>
    <row r="528" spans="1:13" x14ac:dyDescent="0.2">
      <c r="A528" s="403" t="s">
        <v>1636</v>
      </c>
      <c r="B528" s="403" t="s">
        <v>1122</v>
      </c>
      <c r="C528" s="403">
        <v>108.238</v>
      </c>
      <c r="D528" s="403">
        <v>84.531999999999996</v>
      </c>
      <c r="E528" s="403">
        <v>192.77</v>
      </c>
      <c r="F528" s="403">
        <v>3.3540000000000001</v>
      </c>
      <c r="G528" s="403">
        <v>16.337</v>
      </c>
      <c r="H528" s="403">
        <v>35.573999999999998</v>
      </c>
      <c r="I528" s="403">
        <v>55.264000000000003</v>
      </c>
      <c r="J528" s="403">
        <v>248.035</v>
      </c>
      <c r="K528" s="403">
        <v>504.94499999999999</v>
      </c>
      <c r="L528" s="403">
        <v>1016.1660000000001</v>
      </c>
      <c r="M528" s="403">
        <v>1769.146</v>
      </c>
    </row>
    <row r="529" spans="1:14" x14ac:dyDescent="0.2">
      <c r="A529" s="403" t="s">
        <v>1637</v>
      </c>
      <c r="B529" s="403" t="s">
        <v>1122</v>
      </c>
      <c r="C529" s="403">
        <v>121.369</v>
      </c>
      <c r="D529" s="403">
        <v>74.504000000000005</v>
      </c>
      <c r="E529" s="403">
        <v>195.87299999999999</v>
      </c>
      <c r="F529" s="403">
        <v>3.246</v>
      </c>
      <c r="G529" s="403">
        <v>15.81</v>
      </c>
      <c r="H529" s="403">
        <v>34.426000000000002</v>
      </c>
      <c r="I529" s="403">
        <v>53.481999999999999</v>
      </c>
      <c r="J529" s="403">
        <v>249.35400000000001</v>
      </c>
      <c r="K529" s="403">
        <v>406.714</v>
      </c>
      <c r="L529" s="403">
        <v>781.15800000000002</v>
      </c>
      <c r="M529" s="403">
        <v>1437.2270000000001</v>
      </c>
    </row>
    <row r="530" spans="1:14" x14ac:dyDescent="0.2">
      <c r="A530" s="403" t="s">
        <v>1638</v>
      </c>
      <c r="B530" s="403" t="s">
        <v>1122</v>
      </c>
      <c r="C530" s="403">
        <v>246.601</v>
      </c>
      <c r="D530" s="403">
        <v>76.224999999999994</v>
      </c>
      <c r="E530" s="403">
        <v>322.827</v>
      </c>
      <c r="F530" s="403">
        <v>3.3540000000000001</v>
      </c>
      <c r="G530" s="403">
        <v>16.337</v>
      </c>
      <c r="H530" s="403">
        <v>35.573999999999998</v>
      </c>
      <c r="I530" s="403">
        <v>55.264000000000003</v>
      </c>
      <c r="J530" s="403">
        <v>378.09100000000001</v>
      </c>
      <c r="K530" s="403">
        <v>329.96499999999997</v>
      </c>
      <c r="L530" s="403">
        <v>653.38</v>
      </c>
      <c r="M530" s="403">
        <v>1361.4349999999999</v>
      </c>
    </row>
    <row r="531" spans="1:14" x14ac:dyDescent="0.2">
      <c r="A531" s="403" t="s">
        <v>1639</v>
      </c>
      <c r="B531" s="403" t="s">
        <v>1122</v>
      </c>
      <c r="C531" s="403">
        <v>494.875</v>
      </c>
      <c r="D531" s="403">
        <v>82.846000000000004</v>
      </c>
      <c r="E531" s="403">
        <v>577.721</v>
      </c>
      <c r="F531" s="403">
        <v>3.246</v>
      </c>
      <c r="G531" s="403">
        <v>15.81</v>
      </c>
      <c r="H531" s="403">
        <v>34.426000000000002</v>
      </c>
      <c r="I531" s="403">
        <v>53.481999999999999</v>
      </c>
      <c r="J531" s="403">
        <v>631.20299999999997</v>
      </c>
      <c r="K531" s="403">
        <v>331.55599999999998</v>
      </c>
      <c r="L531" s="403">
        <v>677.66499999999996</v>
      </c>
      <c r="M531" s="403">
        <v>1640.424</v>
      </c>
    </row>
    <row r="532" spans="1:14" x14ac:dyDescent="0.2">
      <c r="A532" s="403" t="s">
        <v>1640</v>
      </c>
      <c r="B532" s="403" t="s">
        <v>1122</v>
      </c>
      <c r="C532" s="403">
        <v>689.75900000000001</v>
      </c>
      <c r="D532" s="403">
        <v>93.241</v>
      </c>
      <c r="E532" s="403">
        <v>783</v>
      </c>
      <c r="F532" s="403">
        <v>3.3540000000000001</v>
      </c>
      <c r="G532" s="403">
        <v>16.337</v>
      </c>
      <c r="H532" s="403">
        <v>35.573999999999998</v>
      </c>
      <c r="I532" s="403">
        <v>55.264000000000003</v>
      </c>
      <c r="J532" s="403">
        <v>838.26400000000001</v>
      </c>
      <c r="K532" s="403">
        <v>388.25599999999997</v>
      </c>
      <c r="L532" s="403">
        <v>828.67</v>
      </c>
      <c r="M532" s="403">
        <v>2055.19</v>
      </c>
    </row>
    <row r="533" spans="1:14" x14ac:dyDescent="0.2">
      <c r="A533" s="403" t="s">
        <v>1641</v>
      </c>
      <c r="B533" s="403" t="s">
        <v>1122</v>
      </c>
      <c r="C533" s="403">
        <v>4260.4110000000001</v>
      </c>
      <c r="D533" s="403">
        <v>1019.567</v>
      </c>
      <c r="E533" s="403">
        <v>5279.9780000000001</v>
      </c>
      <c r="F533" s="403">
        <v>39.6</v>
      </c>
      <c r="G533" s="403">
        <v>192.87700000000001</v>
      </c>
      <c r="H533" s="403">
        <v>420</v>
      </c>
      <c r="I533" s="403">
        <v>652.47699999999998</v>
      </c>
      <c r="J533" s="403">
        <v>5932.4549999999999</v>
      </c>
      <c r="K533" s="403">
        <v>4690.116</v>
      </c>
      <c r="L533" s="403">
        <v>9574.2710000000006</v>
      </c>
      <c r="M533" s="403">
        <v>20196.842000000001</v>
      </c>
    </row>
    <row r="534" spans="1:14" x14ac:dyDescent="0.2">
      <c r="A534" s="403" t="s">
        <v>1642</v>
      </c>
      <c r="B534" s="403" t="s">
        <v>1122</v>
      </c>
      <c r="C534" s="403">
        <v>898.48299999999995</v>
      </c>
      <c r="D534" s="403">
        <v>110.501</v>
      </c>
      <c r="E534" s="403">
        <v>1008.9829999999999</v>
      </c>
      <c r="F534" s="403">
        <v>3.363</v>
      </c>
      <c r="G534" s="403">
        <v>19.731999999999999</v>
      </c>
      <c r="H534" s="403">
        <v>35.670999999999999</v>
      </c>
      <c r="I534" s="403">
        <v>58.767000000000003</v>
      </c>
      <c r="J534" s="403">
        <v>1067.75</v>
      </c>
      <c r="K534" s="403">
        <v>447.83100000000002</v>
      </c>
      <c r="L534" s="403">
        <v>918.245</v>
      </c>
      <c r="M534" s="403">
        <v>2433.826</v>
      </c>
    </row>
    <row r="535" spans="1:14" x14ac:dyDescent="0.2">
      <c r="A535" s="403" t="s">
        <v>1643</v>
      </c>
      <c r="B535" s="403" t="s">
        <v>1122</v>
      </c>
      <c r="C535" s="403">
        <v>771.67399999999998</v>
      </c>
      <c r="D535" s="403">
        <v>100.723</v>
      </c>
      <c r="E535" s="403">
        <v>872.39700000000005</v>
      </c>
      <c r="F535" s="403">
        <v>3.0379999999999998</v>
      </c>
      <c r="G535" s="403">
        <v>17.823</v>
      </c>
      <c r="H535" s="403">
        <v>32.219000000000001</v>
      </c>
      <c r="I535" s="403">
        <v>53.08</v>
      </c>
      <c r="J535" s="403">
        <v>925.476</v>
      </c>
      <c r="K535" s="403">
        <v>385.11</v>
      </c>
      <c r="L535" s="403">
        <v>757.404</v>
      </c>
      <c r="M535" s="403">
        <v>2067.9899999999998</v>
      </c>
    </row>
    <row r="536" spans="1:14" x14ac:dyDescent="0.2">
      <c r="A536" s="403" t="s">
        <v>1644</v>
      </c>
      <c r="B536" s="403" t="s">
        <v>1122</v>
      </c>
      <c r="C536" s="403">
        <v>682.68700000000001</v>
      </c>
      <c r="D536" s="403">
        <v>95.01</v>
      </c>
      <c r="E536" s="403">
        <v>777.697</v>
      </c>
      <c r="F536" s="403">
        <v>3.363</v>
      </c>
      <c r="G536" s="403">
        <v>19.731999999999999</v>
      </c>
      <c r="H536" s="403">
        <v>35.670999999999999</v>
      </c>
      <c r="I536" s="403">
        <v>58.767000000000003</v>
      </c>
      <c r="J536" s="403">
        <v>836.46400000000006</v>
      </c>
      <c r="K536" s="403">
        <v>381.53800000000001</v>
      </c>
      <c r="L536" s="403">
        <v>781.62400000000002</v>
      </c>
      <c r="M536" s="403">
        <v>1999.625</v>
      </c>
    </row>
    <row r="537" spans="1:14" x14ac:dyDescent="0.2">
      <c r="A537" s="403" t="s">
        <v>1645</v>
      </c>
      <c r="B537" s="403" t="s">
        <v>1122</v>
      </c>
      <c r="C537" s="403">
        <v>375.68599999999998</v>
      </c>
      <c r="D537" s="403">
        <v>76.087000000000003</v>
      </c>
      <c r="E537" s="403">
        <v>451.77300000000002</v>
      </c>
      <c r="F537" s="403">
        <v>3.2549999999999999</v>
      </c>
      <c r="G537" s="403">
        <v>19.096</v>
      </c>
      <c r="H537" s="403">
        <v>34.521000000000001</v>
      </c>
      <c r="I537" s="403">
        <v>56.871000000000002</v>
      </c>
      <c r="J537" s="403">
        <v>508.64400000000001</v>
      </c>
      <c r="K537" s="403">
        <v>325.279</v>
      </c>
      <c r="L537" s="403">
        <v>653.78399999999999</v>
      </c>
      <c r="M537" s="403">
        <v>1487.7059999999999</v>
      </c>
    </row>
    <row r="538" spans="1:14" x14ac:dyDescent="0.2">
      <c r="A538" s="403" t="s">
        <v>1646</v>
      </c>
      <c r="B538" s="403" t="s">
        <v>1122</v>
      </c>
      <c r="C538" s="403">
        <v>198.14099999999999</v>
      </c>
      <c r="D538" s="403">
        <v>61.314</v>
      </c>
      <c r="E538" s="403">
        <v>259.45499999999998</v>
      </c>
      <c r="F538" s="403">
        <v>3.363</v>
      </c>
      <c r="G538" s="403">
        <v>19.731999999999999</v>
      </c>
      <c r="H538" s="403">
        <v>35.670999999999999</v>
      </c>
      <c r="I538" s="403">
        <v>58.767000000000003</v>
      </c>
      <c r="J538" s="403">
        <v>318.22199999999998</v>
      </c>
      <c r="K538" s="403">
        <v>322.56099999999998</v>
      </c>
      <c r="L538" s="403">
        <v>687.36900000000003</v>
      </c>
      <c r="M538" s="403">
        <v>1328.152</v>
      </c>
    </row>
    <row r="539" spans="1:14" x14ac:dyDescent="0.2">
      <c r="A539" s="403" t="s">
        <v>1647</v>
      </c>
      <c r="B539" s="403" t="s">
        <v>1122</v>
      </c>
      <c r="C539" s="403">
        <v>131.69</v>
      </c>
      <c r="D539" s="403">
        <v>53.268000000000001</v>
      </c>
      <c r="E539" s="403">
        <v>184.958</v>
      </c>
      <c r="F539" s="403">
        <v>3.2549999999999999</v>
      </c>
      <c r="G539" s="403">
        <v>19.096</v>
      </c>
      <c r="H539" s="403">
        <v>34.521000000000001</v>
      </c>
      <c r="I539" s="403">
        <v>56.871000000000002</v>
      </c>
      <c r="J539" s="403">
        <v>241.82900000000001</v>
      </c>
      <c r="K539" s="403">
        <v>401.71600000000001</v>
      </c>
      <c r="L539" s="403">
        <v>853.25199999999995</v>
      </c>
      <c r="M539" s="403">
        <v>1496.797</v>
      </c>
    </row>
    <row r="541" spans="1:14" x14ac:dyDescent="0.2">
      <c r="C541" s="404">
        <f>C455</f>
        <v>4475.9129999999996</v>
      </c>
      <c r="D541" s="404">
        <f t="shared" ref="D541:L541" si="0">D455</f>
        <v>1223.961</v>
      </c>
      <c r="E541" s="404">
        <f t="shared" si="0"/>
        <v>5706.2820000000002</v>
      </c>
      <c r="F541" s="404">
        <f t="shared" si="0"/>
        <v>18.3</v>
      </c>
      <c r="G541" s="404">
        <f t="shared" si="0"/>
        <v>63.405000000000001</v>
      </c>
      <c r="H541" s="404">
        <f t="shared" si="0"/>
        <v>380</v>
      </c>
      <c r="I541" s="404">
        <f t="shared" si="0"/>
        <v>461.70499999999998</v>
      </c>
      <c r="J541" s="404">
        <f t="shared" si="0"/>
        <v>6167.9870000000001</v>
      </c>
      <c r="K541" s="404">
        <f t="shared" si="0"/>
        <v>4611.3860000000004</v>
      </c>
      <c r="L541" s="404">
        <f t="shared" si="0"/>
        <v>9908.9210000000003</v>
      </c>
      <c r="M541" s="404">
        <f>M455</f>
        <v>20688.294999999998</v>
      </c>
      <c r="N541" s="404">
        <v>2006</v>
      </c>
    </row>
    <row r="542" spans="1:14" x14ac:dyDescent="0.2">
      <c r="C542" s="404">
        <f>C468</f>
        <v>4835.4399999999996</v>
      </c>
      <c r="D542" s="404">
        <f t="shared" ref="D542:L542" si="1">D468</f>
        <v>1253.6500000000001</v>
      </c>
      <c r="E542" s="404">
        <f t="shared" si="1"/>
        <v>6096.8720000000003</v>
      </c>
      <c r="F542" s="404">
        <f t="shared" si="1"/>
        <v>22</v>
      </c>
      <c r="G542" s="404">
        <f t="shared" si="1"/>
        <v>69.61</v>
      </c>
      <c r="H542" s="404">
        <f t="shared" si="1"/>
        <v>420</v>
      </c>
      <c r="I542" s="404">
        <f t="shared" si="1"/>
        <v>511.61</v>
      </c>
      <c r="J542" s="404">
        <f t="shared" si="1"/>
        <v>6608.482</v>
      </c>
      <c r="K542" s="404">
        <f t="shared" si="1"/>
        <v>4750.326</v>
      </c>
      <c r="L542" s="404">
        <f t="shared" si="1"/>
        <v>10182.105</v>
      </c>
      <c r="M542" s="404">
        <f>M468</f>
        <v>21540.913</v>
      </c>
      <c r="N542" s="404">
        <f>N541+1</f>
        <v>2007</v>
      </c>
    </row>
    <row r="543" spans="1:14" x14ac:dyDescent="0.2">
      <c r="C543" s="404">
        <f>C481</f>
        <v>5010.0609999999997</v>
      </c>
      <c r="D543" s="404">
        <f t="shared" ref="D543:L543" si="2">D481</f>
        <v>1329.6279999999999</v>
      </c>
      <c r="E543" s="404">
        <f t="shared" si="2"/>
        <v>6339.6890000000003</v>
      </c>
      <c r="F543" s="404">
        <f t="shared" si="2"/>
        <v>26.4</v>
      </c>
      <c r="G543" s="404">
        <f t="shared" si="2"/>
        <v>80.25</v>
      </c>
      <c r="H543" s="404">
        <f t="shared" si="2"/>
        <v>470</v>
      </c>
      <c r="I543" s="404">
        <f t="shared" si="2"/>
        <v>576.65</v>
      </c>
      <c r="J543" s="404">
        <f t="shared" si="2"/>
        <v>6916.3389999999999</v>
      </c>
      <c r="K543" s="404">
        <f t="shared" si="2"/>
        <v>4708.4960000000001</v>
      </c>
      <c r="L543" s="404">
        <f t="shared" si="2"/>
        <v>10070.518</v>
      </c>
      <c r="M543" s="404">
        <f>M481</f>
        <v>21695.351999999999</v>
      </c>
      <c r="N543" s="404">
        <f t="shared" ref="N543:N547" si="3">N542+1</f>
        <v>2008</v>
      </c>
    </row>
    <row r="544" spans="1:14" x14ac:dyDescent="0.2">
      <c r="C544" s="404">
        <f>C494</f>
        <v>4883.1120000000001</v>
      </c>
      <c r="D544" s="404">
        <f t="shared" ref="D544:L544" si="4">D494</f>
        <v>1161.348</v>
      </c>
      <c r="E544" s="404">
        <f t="shared" si="4"/>
        <v>6044.46</v>
      </c>
      <c r="F544" s="404">
        <f t="shared" si="4"/>
        <v>32.799999999999997</v>
      </c>
      <c r="G544" s="404">
        <f t="shared" si="4"/>
        <v>89.067999999999998</v>
      </c>
      <c r="H544" s="404">
        <f t="shared" si="4"/>
        <v>500</v>
      </c>
      <c r="I544" s="404">
        <f t="shared" si="4"/>
        <v>621.86800000000005</v>
      </c>
      <c r="J544" s="404">
        <f t="shared" si="4"/>
        <v>6666.3280000000004</v>
      </c>
      <c r="K544" s="404">
        <f t="shared" si="4"/>
        <v>4655.5870000000004</v>
      </c>
      <c r="L544" s="404">
        <f t="shared" si="4"/>
        <v>9788.9920000000002</v>
      </c>
      <c r="M544" s="404">
        <f>M494</f>
        <v>21110.905999999999</v>
      </c>
      <c r="N544" s="404">
        <f t="shared" si="3"/>
        <v>2009</v>
      </c>
    </row>
    <row r="545" spans="3:14" x14ac:dyDescent="0.2">
      <c r="C545" s="404">
        <f>C507</f>
        <v>4878.1109999999999</v>
      </c>
      <c r="D545" s="404">
        <f t="shared" ref="D545:L545" si="5">D507</f>
        <v>1125.558</v>
      </c>
      <c r="E545" s="404">
        <f t="shared" si="5"/>
        <v>6003.6689999999999</v>
      </c>
      <c r="F545" s="404">
        <f t="shared" si="5"/>
        <v>36.799999999999997</v>
      </c>
      <c r="G545" s="404">
        <f t="shared" si="5"/>
        <v>114.075</v>
      </c>
      <c r="H545" s="404">
        <f t="shared" si="5"/>
        <v>440</v>
      </c>
      <c r="I545" s="404">
        <f t="shared" si="5"/>
        <v>590.875</v>
      </c>
      <c r="J545" s="404">
        <f t="shared" si="5"/>
        <v>6594.5439999999999</v>
      </c>
      <c r="K545" s="404">
        <f t="shared" si="5"/>
        <v>4932.7569999999996</v>
      </c>
      <c r="L545" s="404">
        <f t="shared" si="5"/>
        <v>10325.968999999999</v>
      </c>
      <c r="M545" s="404">
        <f>M507</f>
        <v>21853.27</v>
      </c>
      <c r="N545" s="404">
        <f t="shared" si="3"/>
        <v>2010</v>
      </c>
    </row>
    <row r="546" spans="3:14" x14ac:dyDescent="0.2">
      <c r="C546" s="404">
        <f>C520</f>
        <v>4804.442</v>
      </c>
      <c r="D546" s="404">
        <f t="shared" ref="D546:L546" si="6">D520</f>
        <v>1050.5350000000001</v>
      </c>
      <c r="E546" s="404">
        <f t="shared" si="6"/>
        <v>5854.9769999999999</v>
      </c>
      <c r="F546" s="404">
        <f t="shared" si="6"/>
        <v>39.6</v>
      </c>
      <c r="G546" s="404">
        <f t="shared" si="6"/>
        <v>153.42500000000001</v>
      </c>
      <c r="H546" s="404">
        <f t="shared" si="6"/>
        <v>450</v>
      </c>
      <c r="I546" s="404">
        <f t="shared" si="6"/>
        <v>643.02499999999998</v>
      </c>
      <c r="J546" s="404">
        <f t="shared" si="6"/>
        <v>6498.0020000000004</v>
      </c>
      <c r="K546" s="404">
        <f t="shared" si="6"/>
        <v>4854.5969999999998</v>
      </c>
      <c r="L546" s="404">
        <f t="shared" si="6"/>
        <v>10057.195</v>
      </c>
      <c r="M546" s="404">
        <f>M520</f>
        <v>21409.794000000002</v>
      </c>
      <c r="N546" s="404">
        <f t="shared" si="3"/>
        <v>2011</v>
      </c>
    </row>
    <row r="547" spans="3:14" x14ac:dyDescent="0.2">
      <c r="C547" s="404">
        <f>C533</f>
        <v>4260.4110000000001</v>
      </c>
      <c r="D547" s="404">
        <f t="shared" ref="D547:L547" si="7">D533</f>
        <v>1019.567</v>
      </c>
      <c r="E547" s="404">
        <f t="shared" si="7"/>
        <v>5279.9780000000001</v>
      </c>
      <c r="F547" s="404">
        <f t="shared" si="7"/>
        <v>39.6</v>
      </c>
      <c r="G547" s="404">
        <f t="shared" si="7"/>
        <v>192.87700000000001</v>
      </c>
      <c r="H547" s="404">
        <f t="shared" si="7"/>
        <v>420</v>
      </c>
      <c r="I547" s="404">
        <f t="shared" si="7"/>
        <v>652.47699999999998</v>
      </c>
      <c r="J547" s="404">
        <f t="shared" si="7"/>
        <v>5932.4549999999999</v>
      </c>
      <c r="K547" s="404">
        <f t="shared" si="7"/>
        <v>4690.116</v>
      </c>
      <c r="L547" s="404">
        <f t="shared" si="7"/>
        <v>9574.2710000000006</v>
      </c>
      <c r="M547" s="404">
        <f>M533</f>
        <v>20196.842000000001</v>
      </c>
      <c r="N547" s="404">
        <f t="shared" si="3"/>
        <v>2012</v>
      </c>
    </row>
  </sheetData>
  <mergeCells count="1">
    <mergeCell ref="A12:A13"/>
  </mergeCells>
  <hyperlinks>
    <hyperlink ref="A4" r:id="rId1" display="http://www.eia.doe.gov/totalenergy/data/monthly/dataunits.cfm" xr:uid="{00000000-0004-0000-1700-000000000000}"/>
  </hyperlink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O547"/>
  <sheetViews>
    <sheetView showGridLines="0" topLeftCell="A509" workbookViewId="0">
      <selection activeCell="A540" sqref="A540"/>
    </sheetView>
  </sheetViews>
  <sheetFormatPr defaultColWidth="9.140625" defaultRowHeight="12.75" x14ac:dyDescent="0.2"/>
  <cols>
    <col min="1" max="1" width="14.7109375" style="397" bestFit="1" customWidth="1"/>
    <col min="2" max="15" width="36.5703125" style="397" bestFit="1" customWidth="1"/>
    <col min="16" max="16384" width="9.140625" style="397"/>
  </cols>
  <sheetData>
    <row r="1" spans="1:15" ht="18" x14ac:dyDescent="0.25">
      <c r="A1" s="396" t="s">
        <v>1102</v>
      </c>
    </row>
    <row r="2" spans="1:15" ht="18.75" x14ac:dyDescent="0.3">
      <c r="A2" s="398" t="s">
        <v>1103</v>
      </c>
    </row>
    <row r="4" spans="1:15" x14ac:dyDescent="0.2">
      <c r="A4" s="399" t="s">
        <v>1104</v>
      </c>
    </row>
    <row r="6" spans="1:15" x14ac:dyDescent="0.2">
      <c r="A6" s="397" t="s">
        <v>1105</v>
      </c>
    </row>
    <row r="7" spans="1:15" x14ac:dyDescent="0.2">
      <c r="A7" s="397" t="s">
        <v>1106</v>
      </c>
    </row>
    <row r="9" spans="1:15" ht="15" x14ac:dyDescent="0.2">
      <c r="A9" s="400" t="s">
        <v>1648</v>
      </c>
    </row>
    <row r="12" spans="1:15" ht="38.25" x14ac:dyDescent="0.2">
      <c r="A12" s="768" t="s">
        <v>284</v>
      </c>
      <c r="B12" s="401" t="s">
        <v>1649</v>
      </c>
      <c r="C12" s="401" t="s">
        <v>1650</v>
      </c>
      <c r="D12" s="401" t="s">
        <v>1651</v>
      </c>
      <c r="E12" s="401" t="s">
        <v>1652</v>
      </c>
      <c r="F12" s="401" t="s">
        <v>1653</v>
      </c>
      <c r="G12" s="401" t="s">
        <v>1654</v>
      </c>
      <c r="H12" s="401" t="s">
        <v>1655</v>
      </c>
      <c r="I12" s="401" t="s">
        <v>1656</v>
      </c>
      <c r="J12" s="401" t="s">
        <v>1657</v>
      </c>
      <c r="K12" s="401" t="s">
        <v>1658</v>
      </c>
      <c r="L12" s="401" t="s">
        <v>1659</v>
      </c>
      <c r="M12" s="401" t="s">
        <v>1660</v>
      </c>
      <c r="N12" s="401" t="s">
        <v>1661</v>
      </c>
      <c r="O12" s="401" t="s">
        <v>1662</v>
      </c>
    </row>
    <row r="13" spans="1:15" x14ac:dyDescent="0.2">
      <c r="A13" s="769"/>
      <c r="B13" s="402" t="s">
        <v>1120</v>
      </c>
      <c r="C13" s="402" t="s">
        <v>1120</v>
      </c>
      <c r="D13" s="402" t="s">
        <v>1120</v>
      </c>
      <c r="E13" s="402" t="s">
        <v>1120</v>
      </c>
      <c r="F13" s="402" t="s">
        <v>1120</v>
      </c>
      <c r="G13" s="402" t="s">
        <v>1120</v>
      </c>
      <c r="H13" s="402" t="s">
        <v>1120</v>
      </c>
      <c r="I13" s="402" t="s">
        <v>1120</v>
      </c>
      <c r="J13" s="402" t="s">
        <v>1120</v>
      </c>
      <c r="K13" s="402" t="s">
        <v>1120</v>
      </c>
      <c r="L13" s="402" t="s">
        <v>1120</v>
      </c>
      <c r="M13" s="402" t="s">
        <v>1120</v>
      </c>
      <c r="N13" s="402" t="s">
        <v>1120</v>
      </c>
      <c r="O13" s="402" t="s">
        <v>1120</v>
      </c>
    </row>
    <row r="14" spans="1:15" x14ac:dyDescent="0.2">
      <c r="A14" s="403" t="s">
        <v>1121</v>
      </c>
      <c r="B14" s="403">
        <v>20.251999999999999</v>
      </c>
      <c r="C14" s="403">
        <v>400.161</v>
      </c>
      <c r="D14" s="403">
        <v>235.624</v>
      </c>
      <c r="E14" s="403">
        <v>656.03700000000003</v>
      </c>
      <c r="F14" s="403" t="s">
        <v>1122</v>
      </c>
      <c r="G14" s="403" t="s">
        <v>1122</v>
      </c>
      <c r="H14" s="403" t="s">
        <v>1122</v>
      </c>
      <c r="I14" s="403" t="s">
        <v>1122</v>
      </c>
      <c r="J14" s="403">
        <v>0.56999999999999995</v>
      </c>
      <c r="K14" s="403">
        <v>0.56999999999999995</v>
      </c>
      <c r="L14" s="403">
        <v>656.60699999999997</v>
      </c>
      <c r="M14" s="403">
        <v>123.242</v>
      </c>
      <c r="N14" s="403">
        <v>299.46100000000001</v>
      </c>
      <c r="O14" s="403">
        <v>1079.31</v>
      </c>
    </row>
    <row r="15" spans="1:15" x14ac:dyDescent="0.2">
      <c r="A15" s="403" t="s">
        <v>1123</v>
      </c>
      <c r="B15" s="403">
        <v>17.347000000000001</v>
      </c>
      <c r="C15" s="403">
        <v>402.16699999999997</v>
      </c>
      <c r="D15" s="403">
        <v>201.738</v>
      </c>
      <c r="E15" s="403">
        <v>621.25099999999998</v>
      </c>
      <c r="F15" s="403" t="s">
        <v>1122</v>
      </c>
      <c r="G15" s="403" t="s">
        <v>1122</v>
      </c>
      <c r="H15" s="403" t="s">
        <v>1122</v>
      </c>
      <c r="I15" s="403" t="s">
        <v>1122</v>
      </c>
      <c r="J15" s="403">
        <v>0.51500000000000001</v>
      </c>
      <c r="K15" s="403">
        <v>0.51500000000000001</v>
      </c>
      <c r="L15" s="403">
        <v>621.76599999999996</v>
      </c>
      <c r="M15" s="403">
        <v>119.754</v>
      </c>
      <c r="N15" s="403">
        <v>260.39999999999998</v>
      </c>
      <c r="O15" s="403">
        <v>1001.92</v>
      </c>
    </row>
    <row r="16" spans="1:15" x14ac:dyDescent="0.2">
      <c r="A16" s="403" t="s">
        <v>1124</v>
      </c>
      <c r="B16" s="403">
        <v>13.621</v>
      </c>
      <c r="C16" s="403">
        <v>317.01499999999999</v>
      </c>
      <c r="D16" s="403">
        <v>158.94800000000001</v>
      </c>
      <c r="E16" s="403">
        <v>489.584</v>
      </c>
      <c r="F16" s="403" t="s">
        <v>1122</v>
      </c>
      <c r="G16" s="403" t="s">
        <v>1122</v>
      </c>
      <c r="H16" s="403" t="s">
        <v>1122</v>
      </c>
      <c r="I16" s="403" t="s">
        <v>1122</v>
      </c>
      <c r="J16" s="403">
        <v>0.56999999999999995</v>
      </c>
      <c r="K16" s="403">
        <v>0.56999999999999995</v>
      </c>
      <c r="L16" s="403">
        <v>490.154</v>
      </c>
      <c r="M16" s="403">
        <v>118.29600000000001</v>
      </c>
      <c r="N16" s="403">
        <v>275.98700000000002</v>
      </c>
      <c r="O16" s="403">
        <v>884.43700000000001</v>
      </c>
    </row>
    <row r="17" spans="1:15" x14ac:dyDescent="0.2">
      <c r="A17" s="403" t="s">
        <v>1125</v>
      </c>
      <c r="B17" s="403">
        <v>8.9179999999999993</v>
      </c>
      <c r="C17" s="403">
        <v>236.58199999999999</v>
      </c>
      <c r="D17" s="403">
        <v>115.952</v>
      </c>
      <c r="E17" s="403">
        <v>361.452</v>
      </c>
      <c r="F17" s="403" t="s">
        <v>1122</v>
      </c>
      <c r="G17" s="403" t="s">
        <v>1122</v>
      </c>
      <c r="H17" s="403" t="s">
        <v>1122</v>
      </c>
      <c r="I17" s="403" t="s">
        <v>1122</v>
      </c>
      <c r="J17" s="403">
        <v>0.55100000000000005</v>
      </c>
      <c r="K17" s="403">
        <v>0.55100000000000005</v>
      </c>
      <c r="L17" s="403">
        <v>362.00299999999999</v>
      </c>
      <c r="M17" s="403">
        <v>113.86</v>
      </c>
      <c r="N17" s="403">
        <v>259.59800000000001</v>
      </c>
      <c r="O17" s="403">
        <v>735.46100000000001</v>
      </c>
    </row>
    <row r="18" spans="1:15" x14ac:dyDescent="0.2">
      <c r="A18" s="403" t="s">
        <v>1126</v>
      </c>
      <c r="B18" s="403">
        <v>9.0470000000000006</v>
      </c>
      <c r="C18" s="403">
        <v>177.74299999999999</v>
      </c>
      <c r="D18" s="403">
        <v>101.749</v>
      </c>
      <c r="E18" s="403">
        <v>288.53899999999999</v>
      </c>
      <c r="F18" s="403" t="s">
        <v>1122</v>
      </c>
      <c r="G18" s="403" t="s">
        <v>1122</v>
      </c>
      <c r="H18" s="403" t="s">
        <v>1122</v>
      </c>
      <c r="I18" s="403" t="s">
        <v>1122</v>
      </c>
      <c r="J18" s="403">
        <v>0.56999999999999995</v>
      </c>
      <c r="K18" s="403">
        <v>0.56999999999999995</v>
      </c>
      <c r="L18" s="403">
        <v>289.10899999999998</v>
      </c>
      <c r="M18" s="403">
        <v>117.568</v>
      </c>
      <c r="N18" s="403">
        <v>289.43799999999999</v>
      </c>
      <c r="O18" s="403">
        <v>696.11400000000003</v>
      </c>
    </row>
    <row r="19" spans="1:15" x14ac:dyDescent="0.2">
      <c r="A19" s="403" t="s">
        <v>1127</v>
      </c>
      <c r="B19" s="403">
        <v>9.0760000000000005</v>
      </c>
      <c r="C19" s="403">
        <v>137.86799999999999</v>
      </c>
      <c r="D19" s="403">
        <v>80.400999999999996</v>
      </c>
      <c r="E19" s="403">
        <v>227.346</v>
      </c>
      <c r="F19" s="403" t="s">
        <v>1122</v>
      </c>
      <c r="G19" s="403" t="s">
        <v>1122</v>
      </c>
      <c r="H19" s="403" t="s">
        <v>1122</v>
      </c>
      <c r="I19" s="403" t="s">
        <v>1122</v>
      </c>
      <c r="J19" s="403">
        <v>0.55100000000000005</v>
      </c>
      <c r="K19" s="403">
        <v>0.55100000000000005</v>
      </c>
      <c r="L19" s="403">
        <v>227.89699999999999</v>
      </c>
      <c r="M19" s="403">
        <v>128.66800000000001</v>
      </c>
      <c r="N19" s="403">
        <v>330.90800000000002</v>
      </c>
      <c r="O19" s="403">
        <v>687.47299999999996</v>
      </c>
    </row>
    <row r="20" spans="1:15" x14ac:dyDescent="0.2">
      <c r="A20" s="403" t="s">
        <v>1128</v>
      </c>
      <c r="B20" s="403">
        <v>8.9610000000000003</v>
      </c>
      <c r="C20" s="403">
        <v>109.883</v>
      </c>
      <c r="D20" s="403">
        <v>78.113</v>
      </c>
      <c r="E20" s="403">
        <v>196.95599999999999</v>
      </c>
      <c r="F20" s="403" t="s">
        <v>1122</v>
      </c>
      <c r="G20" s="403" t="s">
        <v>1122</v>
      </c>
      <c r="H20" s="403" t="s">
        <v>1122</v>
      </c>
      <c r="I20" s="403" t="s">
        <v>1122</v>
      </c>
      <c r="J20" s="403">
        <v>0.56999999999999995</v>
      </c>
      <c r="K20" s="403">
        <v>0.56999999999999995</v>
      </c>
      <c r="L20" s="403">
        <v>197.52600000000001</v>
      </c>
      <c r="M20" s="403">
        <v>139.958</v>
      </c>
      <c r="N20" s="403">
        <v>356.46499999999997</v>
      </c>
      <c r="O20" s="403">
        <v>693.94899999999996</v>
      </c>
    </row>
    <row r="21" spans="1:15" x14ac:dyDescent="0.2">
      <c r="A21" s="403" t="s">
        <v>1129</v>
      </c>
      <c r="B21" s="403">
        <v>9.68</v>
      </c>
      <c r="C21" s="403">
        <v>107.795</v>
      </c>
      <c r="D21" s="403">
        <v>88.897000000000006</v>
      </c>
      <c r="E21" s="403">
        <v>206.37200000000001</v>
      </c>
      <c r="F21" s="403" t="s">
        <v>1122</v>
      </c>
      <c r="G21" s="403" t="s">
        <v>1122</v>
      </c>
      <c r="H21" s="403" t="s">
        <v>1122</v>
      </c>
      <c r="I21" s="403" t="s">
        <v>1122</v>
      </c>
      <c r="J21" s="403">
        <v>0.56999999999999995</v>
      </c>
      <c r="K21" s="403">
        <v>0.56999999999999995</v>
      </c>
      <c r="L21" s="403">
        <v>206.94200000000001</v>
      </c>
      <c r="M21" s="403">
        <v>141.977</v>
      </c>
      <c r="N21" s="403">
        <v>357.38299999999998</v>
      </c>
      <c r="O21" s="403">
        <v>706.30100000000004</v>
      </c>
    </row>
    <row r="22" spans="1:15" x14ac:dyDescent="0.2">
      <c r="A22" s="403" t="s">
        <v>1130</v>
      </c>
      <c r="B22" s="403">
        <v>13.045999999999999</v>
      </c>
      <c r="C22" s="403">
        <v>105.908</v>
      </c>
      <c r="D22" s="403">
        <v>90.74</v>
      </c>
      <c r="E22" s="403">
        <v>209.69300000000001</v>
      </c>
      <c r="F22" s="403" t="s">
        <v>1122</v>
      </c>
      <c r="G22" s="403" t="s">
        <v>1122</v>
      </c>
      <c r="H22" s="403" t="s">
        <v>1122</v>
      </c>
      <c r="I22" s="403" t="s">
        <v>1122</v>
      </c>
      <c r="J22" s="403">
        <v>0.55100000000000005</v>
      </c>
      <c r="K22" s="403">
        <v>0.55100000000000005</v>
      </c>
      <c r="L22" s="403">
        <v>210.244</v>
      </c>
      <c r="M22" s="403">
        <v>142.11199999999999</v>
      </c>
      <c r="N22" s="403">
        <v>298.685</v>
      </c>
      <c r="O22" s="403">
        <v>651.04100000000005</v>
      </c>
    </row>
    <row r="23" spans="1:15" x14ac:dyDescent="0.2">
      <c r="A23" s="403" t="s">
        <v>1131</v>
      </c>
      <c r="B23" s="403">
        <v>15.202999999999999</v>
      </c>
      <c r="C23" s="403">
        <v>129.071</v>
      </c>
      <c r="D23" s="403">
        <v>121.53700000000001</v>
      </c>
      <c r="E23" s="403">
        <v>265.81200000000001</v>
      </c>
      <c r="F23" s="403" t="s">
        <v>1122</v>
      </c>
      <c r="G23" s="403" t="s">
        <v>1122</v>
      </c>
      <c r="H23" s="403" t="s">
        <v>1122</v>
      </c>
      <c r="I23" s="403" t="s">
        <v>1122</v>
      </c>
      <c r="J23" s="403">
        <v>0.56999999999999995</v>
      </c>
      <c r="K23" s="403">
        <v>0.56999999999999995</v>
      </c>
      <c r="L23" s="403">
        <v>266.38099999999997</v>
      </c>
      <c r="M23" s="403">
        <v>129.858</v>
      </c>
      <c r="N23" s="403">
        <v>297.22300000000001</v>
      </c>
      <c r="O23" s="403">
        <v>693.46199999999999</v>
      </c>
    </row>
    <row r="24" spans="1:15" x14ac:dyDescent="0.2">
      <c r="A24" s="403" t="s">
        <v>1132</v>
      </c>
      <c r="B24" s="403">
        <v>16.829000000000001</v>
      </c>
      <c r="C24" s="403">
        <v>221.09700000000001</v>
      </c>
      <c r="D24" s="403">
        <v>150.892</v>
      </c>
      <c r="E24" s="403">
        <v>388.81799999999998</v>
      </c>
      <c r="F24" s="403" t="s">
        <v>1122</v>
      </c>
      <c r="G24" s="403" t="s">
        <v>1122</v>
      </c>
      <c r="H24" s="403" t="s">
        <v>1122</v>
      </c>
      <c r="I24" s="403" t="s">
        <v>1122</v>
      </c>
      <c r="J24" s="403">
        <v>0.55100000000000005</v>
      </c>
      <c r="K24" s="403">
        <v>0.55100000000000005</v>
      </c>
      <c r="L24" s="403">
        <v>389.37</v>
      </c>
      <c r="M24" s="403">
        <v>123.73099999999999</v>
      </c>
      <c r="N24" s="403">
        <v>287.86900000000003</v>
      </c>
      <c r="O24" s="403">
        <v>800.97</v>
      </c>
    </row>
    <row r="25" spans="1:15" x14ac:dyDescent="0.2">
      <c r="A25" s="403" t="s">
        <v>1133</v>
      </c>
      <c r="B25" s="403">
        <v>17.922000000000001</v>
      </c>
      <c r="C25" s="403">
        <v>303.68900000000002</v>
      </c>
      <c r="D25" s="403">
        <v>182.614</v>
      </c>
      <c r="E25" s="403">
        <v>504.22500000000002</v>
      </c>
      <c r="F25" s="403" t="s">
        <v>1122</v>
      </c>
      <c r="G25" s="403" t="s">
        <v>1122</v>
      </c>
      <c r="H25" s="403" t="s">
        <v>1122</v>
      </c>
      <c r="I25" s="403" t="s">
        <v>1122</v>
      </c>
      <c r="J25" s="403">
        <v>0.56999999999999995</v>
      </c>
      <c r="K25" s="403">
        <v>0.56999999999999995</v>
      </c>
      <c r="L25" s="403">
        <v>504.79399999999998</v>
      </c>
      <c r="M25" s="403">
        <v>117.629</v>
      </c>
      <c r="N25" s="403">
        <v>291.851</v>
      </c>
      <c r="O25" s="403">
        <v>914.274</v>
      </c>
    </row>
    <row r="26" spans="1:15" x14ac:dyDescent="0.2">
      <c r="A26" s="403" t="s">
        <v>1134</v>
      </c>
      <c r="B26" s="403">
        <v>159.90199999999999</v>
      </c>
      <c r="C26" s="403">
        <v>2648.9780000000001</v>
      </c>
      <c r="D26" s="403">
        <v>1607.2059999999999</v>
      </c>
      <c r="E26" s="403">
        <v>4416.085</v>
      </c>
      <c r="F26" s="403" t="s">
        <v>1122</v>
      </c>
      <c r="G26" s="403" t="s">
        <v>1122</v>
      </c>
      <c r="H26" s="403" t="s">
        <v>1122</v>
      </c>
      <c r="I26" s="403" t="s">
        <v>1122</v>
      </c>
      <c r="J26" s="403">
        <v>6.7080000000000002</v>
      </c>
      <c r="K26" s="403">
        <v>6.7080000000000002</v>
      </c>
      <c r="L26" s="403">
        <v>4422.7929999999997</v>
      </c>
      <c r="M26" s="403">
        <v>1516.653</v>
      </c>
      <c r="N26" s="403">
        <v>3603.511</v>
      </c>
      <c r="O26" s="403">
        <v>9542.9570000000003</v>
      </c>
    </row>
    <row r="27" spans="1:15" x14ac:dyDescent="0.2">
      <c r="A27" s="403" t="s">
        <v>1135</v>
      </c>
      <c r="B27" s="403">
        <v>23.448</v>
      </c>
      <c r="C27" s="403">
        <v>416.19499999999999</v>
      </c>
      <c r="D27" s="403">
        <v>189.756</v>
      </c>
      <c r="E27" s="403">
        <v>629.399</v>
      </c>
      <c r="F27" s="403" t="s">
        <v>1122</v>
      </c>
      <c r="G27" s="403" t="s">
        <v>1122</v>
      </c>
      <c r="H27" s="403" t="s">
        <v>1122</v>
      </c>
      <c r="I27" s="403" t="s">
        <v>1122</v>
      </c>
      <c r="J27" s="403">
        <v>0.59599999999999997</v>
      </c>
      <c r="K27" s="403">
        <v>0.59599999999999997</v>
      </c>
      <c r="L27" s="403">
        <v>629.995</v>
      </c>
      <c r="M27" s="403">
        <v>120.804</v>
      </c>
      <c r="N27" s="403">
        <v>288.29000000000002</v>
      </c>
      <c r="O27" s="403">
        <v>1039.088</v>
      </c>
    </row>
    <row r="28" spans="1:15" x14ac:dyDescent="0.2">
      <c r="A28" s="403" t="s">
        <v>1136</v>
      </c>
      <c r="B28" s="403">
        <v>20.009</v>
      </c>
      <c r="C28" s="403">
        <v>343.61500000000001</v>
      </c>
      <c r="D28" s="403">
        <v>169.68600000000001</v>
      </c>
      <c r="E28" s="403">
        <v>533.30999999999995</v>
      </c>
      <c r="F28" s="403" t="s">
        <v>1122</v>
      </c>
      <c r="G28" s="403" t="s">
        <v>1122</v>
      </c>
      <c r="H28" s="403" t="s">
        <v>1122</v>
      </c>
      <c r="I28" s="403" t="s">
        <v>1122</v>
      </c>
      <c r="J28" s="403">
        <v>0.53800000000000003</v>
      </c>
      <c r="K28" s="403">
        <v>0.53800000000000003</v>
      </c>
      <c r="L28" s="403">
        <v>533.84900000000005</v>
      </c>
      <c r="M28" s="403">
        <v>115.779</v>
      </c>
      <c r="N28" s="403">
        <v>258.19400000000002</v>
      </c>
      <c r="O28" s="403">
        <v>907.82100000000003</v>
      </c>
    </row>
    <row r="29" spans="1:15" x14ac:dyDescent="0.2">
      <c r="A29" s="403" t="s">
        <v>1137</v>
      </c>
      <c r="B29" s="403">
        <v>16.035</v>
      </c>
      <c r="C29" s="403">
        <v>308.82600000000002</v>
      </c>
      <c r="D29" s="403">
        <v>142.745</v>
      </c>
      <c r="E29" s="403">
        <v>467.60599999999999</v>
      </c>
      <c r="F29" s="403" t="s">
        <v>1122</v>
      </c>
      <c r="G29" s="403" t="s">
        <v>1122</v>
      </c>
      <c r="H29" s="403" t="s">
        <v>1122</v>
      </c>
      <c r="I29" s="403" t="s">
        <v>1122</v>
      </c>
      <c r="J29" s="403">
        <v>0.59599999999999997</v>
      </c>
      <c r="K29" s="403">
        <v>0.59599999999999997</v>
      </c>
      <c r="L29" s="403">
        <v>468.202</v>
      </c>
      <c r="M29" s="403">
        <v>115.364</v>
      </c>
      <c r="N29" s="403">
        <v>279.94600000000003</v>
      </c>
      <c r="O29" s="403">
        <v>863.51199999999994</v>
      </c>
    </row>
    <row r="30" spans="1:15" x14ac:dyDescent="0.2">
      <c r="A30" s="403" t="s">
        <v>1138</v>
      </c>
      <c r="B30" s="403">
        <v>11.082000000000001</v>
      </c>
      <c r="C30" s="403">
        <v>248.874</v>
      </c>
      <c r="D30" s="403">
        <v>112.89</v>
      </c>
      <c r="E30" s="403">
        <v>372.846</v>
      </c>
      <c r="F30" s="403" t="s">
        <v>1122</v>
      </c>
      <c r="G30" s="403" t="s">
        <v>1122</v>
      </c>
      <c r="H30" s="403" t="s">
        <v>1122</v>
      </c>
      <c r="I30" s="403" t="s">
        <v>1122</v>
      </c>
      <c r="J30" s="403">
        <v>0.57699999999999996</v>
      </c>
      <c r="K30" s="403">
        <v>0.57699999999999996</v>
      </c>
      <c r="L30" s="403">
        <v>373.423</v>
      </c>
      <c r="M30" s="403">
        <v>114.209</v>
      </c>
      <c r="N30" s="403">
        <v>266.54399999999998</v>
      </c>
      <c r="O30" s="403">
        <v>754.17600000000004</v>
      </c>
    </row>
    <row r="31" spans="1:15" x14ac:dyDescent="0.2">
      <c r="A31" s="403" t="s">
        <v>1139</v>
      </c>
      <c r="B31" s="403">
        <v>9.5540000000000003</v>
      </c>
      <c r="C31" s="403">
        <v>169.19900000000001</v>
      </c>
      <c r="D31" s="403">
        <v>86.025000000000006</v>
      </c>
      <c r="E31" s="403">
        <v>264.77699999999999</v>
      </c>
      <c r="F31" s="403" t="s">
        <v>1122</v>
      </c>
      <c r="G31" s="403" t="s">
        <v>1122</v>
      </c>
      <c r="H31" s="403" t="s">
        <v>1122</v>
      </c>
      <c r="I31" s="403" t="s">
        <v>1122</v>
      </c>
      <c r="J31" s="403">
        <v>0.59599999999999997</v>
      </c>
      <c r="K31" s="403">
        <v>0.59599999999999997</v>
      </c>
      <c r="L31" s="403">
        <v>265.37299999999999</v>
      </c>
      <c r="M31" s="403">
        <v>117.768</v>
      </c>
      <c r="N31" s="403">
        <v>305.14499999999998</v>
      </c>
      <c r="O31" s="403">
        <v>688.28599999999994</v>
      </c>
    </row>
    <row r="32" spans="1:15" x14ac:dyDescent="0.2">
      <c r="A32" s="403" t="s">
        <v>1140</v>
      </c>
      <c r="B32" s="403">
        <v>9.1259999999999994</v>
      </c>
      <c r="C32" s="403">
        <v>131.10499999999999</v>
      </c>
      <c r="D32" s="403">
        <v>75.138000000000005</v>
      </c>
      <c r="E32" s="403">
        <v>215.36799999999999</v>
      </c>
      <c r="F32" s="403" t="s">
        <v>1122</v>
      </c>
      <c r="G32" s="403" t="s">
        <v>1122</v>
      </c>
      <c r="H32" s="403" t="s">
        <v>1122</v>
      </c>
      <c r="I32" s="403" t="s">
        <v>1122</v>
      </c>
      <c r="J32" s="403">
        <v>0.57699999999999996</v>
      </c>
      <c r="K32" s="403">
        <v>0.57699999999999996</v>
      </c>
      <c r="L32" s="403">
        <v>215.94499999999999</v>
      </c>
      <c r="M32" s="403">
        <v>127.622</v>
      </c>
      <c r="N32" s="403">
        <v>311.60199999999998</v>
      </c>
      <c r="O32" s="403">
        <v>655.16899999999998</v>
      </c>
    </row>
    <row r="33" spans="1:15" x14ac:dyDescent="0.2">
      <c r="A33" s="403" t="s">
        <v>1141</v>
      </c>
      <c r="B33" s="403">
        <v>8.484</v>
      </c>
      <c r="C33" s="403">
        <v>112.327</v>
      </c>
      <c r="D33" s="403">
        <v>75.292000000000002</v>
      </c>
      <c r="E33" s="403">
        <v>196.102</v>
      </c>
      <c r="F33" s="403" t="s">
        <v>1122</v>
      </c>
      <c r="G33" s="403" t="s">
        <v>1122</v>
      </c>
      <c r="H33" s="403" t="s">
        <v>1122</v>
      </c>
      <c r="I33" s="403" t="s">
        <v>1122</v>
      </c>
      <c r="J33" s="403">
        <v>0.59599999999999997</v>
      </c>
      <c r="K33" s="403">
        <v>0.59599999999999997</v>
      </c>
      <c r="L33" s="403">
        <v>196.69800000000001</v>
      </c>
      <c r="M33" s="403">
        <v>137.24299999999999</v>
      </c>
      <c r="N33" s="403">
        <v>369.29899999999998</v>
      </c>
      <c r="O33" s="403">
        <v>703.24099999999999</v>
      </c>
    </row>
    <row r="34" spans="1:15" x14ac:dyDescent="0.2">
      <c r="A34" s="403" t="s">
        <v>1142</v>
      </c>
      <c r="B34" s="403">
        <v>11.984</v>
      </c>
      <c r="C34" s="403">
        <v>110.416</v>
      </c>
      <c r="D34" s="403">
        <v>75.957999999999998</v>
      </c>
      <c r="E34" s="403">
        <v>198.358</v>
      </c>
      <c r="F34" s="403" t="s">
        <v>1122</v>
      </c>
      <c r="G34" s="403" t="s">
        <v>1122</v>
      </c>
      <c r="H34" s="403" t="s">
        <v>1122</v>
      </c>
      <c r="I34" s="403" t="s">
        <v>1122</v>
      </c>
      <c r="J34" s="403">
        <v>0.59599999999999997</v>
      </c>
      <c r="K34" s="403">
        <v>0.59599999999999997</v>
      </c>
      <c r="L34" s="403">
        <v>198.95400000000001</v>
      </c>
      <c r="M34" s="403">
        <v>141.67699999999999</v>
      </c>
      <c r="N34" s="403">
        <v>348.36399999999998</v>
      </c>
      <c r="O34" s="403">
        <v>688.995</v>
      </c>
    </row>
    <row r="35" spans="1:15" x14ac:dyDescent="0.2">
      <c r="A35" s="403" t="s">
        <v>1143</v>
      </c>
      <c r="B35" s="403">
        <v>14.659000000000001</v>
      </c>
      <c r="C35" s="403">
        <v>109.066</v>
      </c>
      <c r="D35" s="403">
        <v>91.802999999999997</v>
      </c>
      <c r="E35" s="403">
        <v>215.52799999999999</v>
      </c>
      <c r="F35" s="403" t="s">
        <v>1122</v>
      </c>
      <c r="G35" s="403" t="s">
        <v>1122</v>
      </c>
      <c r="H35" s="403" t="s">
        <v>1122</v>
      </c>
      <c r="I35" s="403" t="s">
        <v>1122</v>
      </c>
      <c r="J35" s="403">
        <v>0.57699999999999996</v>
      </c>
      <c r="K35" s="403">
        <v>0.57699999999999996</v>
      </c>
      <c r="L35" s="403">
        <v>216.10499999999999</v>
      </c>
      <c r="M35" s="403">
        <v>138.30099999999999</v>
      </c>
      <c r="N35" s="403">
        <v>290.79899999999998</v>
      </c>
      <c r="O35" s="403">
        <v>645.20500000000004</v>
      </c>
    </row>
    <row r="36" spans="1:15" x14ac:dyDescent="0.2">
      <c r="A36" s="403" t="s">
        <v>1144</v>
      </c>
      <c r="B36" s="403">
        <v>16.111000000000001</v>
      </c>
      <c r="C36" s="403">
        <v>146.73400000000001</v>
      </c>
      <c r="D36" s="403">
        <v>119.498</v>
      </c>
      <c r="E36" s="403">
        <v>282.34300000000002</v>
      </c>
      <c r="F36" s="403" t="s">
        <v>1122</v>
      </c>
      <c r="G36" s="403" t="s">
        <v>1122</v>
      </c>
      <c r="H36" s="403" t="s">
        <v>1122</v>
      </c>
      <c r="I36" s="403" t="s">
        <v>1122</v>
      </c>
      <c r="J36" s="403">
        <v>0.59599999999999997</v>
      </c>
      <c r="K36" s="403">
        <v>0.59599999999999997</v>
      </c>
      <c r="L36" s="403">
        <v>282.93900000000002</v>
      </c>
      <c r="M36" s="403">
        <v>125.696</v>
      </c>
      <c r="N36" s="403">
        <v>297.858</v>
      </c>
      <c r="O36" s="403">
        <v>706.49400000000003</v>
      </c>
    </row>
    <row r="37" spans="1:15" x14ac:dyDescent="0.2">
      <c r="A37" s="403" t="s">
        <v>1145</v>
      </c>
      <c r="B37" s="403">
        <v>15.912000000000001</v>
      </c>
      <c r="C37" s="403">
        <v>204.30199999999999</v>
      </c>
      <c r="D37" s="403">
        <v>132.31299999999999</v>
      </c>
      <c r="E37" s="403">
        <v>352.52800000000002</v>
      </c>
      <c r="F37" s="403" t="s">
        <v>1122</v>
      </c>
      <c r="G37" s="403" t="s">
        <v>1122</v>
      </c>
      <c r="H37" s="403" t="s">
        <v>1122</v>
      </c>
      <c r="I37" s="403" t="s">
        <v>1122</v>
      </c>
      <c r="J37" s="403">
        <v>0.57699999999999996</v>
      </c>
      <c r="K37" s="403">
        <v>0.57699999999999996</v>
      </c>
      <c r="L37" s="403">
        <v>353.10500000000002</v>
      </c>
      <c r="M37" s="403">
        <v>121.79</v>
      </c>
      <c r="N37" s="403">
        <v>298.82799999999997</v>
      </c>
      <c r="O37" s="403">
        <v>773.72299999999996</v>
      </c>
    </row>
    <row r="38" spans="1:15" x14ac:dyDescent="0.2">
      <c r="A38" s="403" t="s">
        <v>1146</v>
      </c>
      <c r="B38" s="403">
        <v>18.114000000000001</v>
      </c>
      <c r="C38" s="403">
        <v>316.29199999999997</v>
      </c>
      <c r="D38" s="403">
        <v>189.49299999999999</v>
      </c>
      <c r="E38" s="403">
        <v>523.89800000000002</v>
      </c>
      <c r="F38" s="403" t="s">
        <v>1122</v>
      </c>
      <c r="G38" s="403" t="s">
        <v>1122</v>
      </c>
      <c r="H38" s="403" t="s">
        <v>1122</v>
      </c>
      <c r="I38" s="403" t="s">
        <v>1122</v>
      </c>
      <c r="J38" s="403">
        <v>0.59599999999999997</v>
      </c>
      <c r="K38" s="403">
        <v>0.59599999999999997</v>
      </c>
      <c r="L38" s="403">
        <v>524.49400000000003</v>
      </c>
      <c r="M38" s="403">
        <v>125.08199999999999</v>
      </c>
      <c r="N38" s="403">
        <v>319.82299999999998</v>
      </c>
      <c r="O38" s="403">
        <v>969.399</v>
      </c>
    </row>
    <row r="39" spans="1:15" x14ac:dyDescent="0.2">
      <c r="A39" s="403" t="s">
        <v>1147</v>
      </c>
      <c r="B39" s="403">
        <v>174.517</v>
      </c>
      <c r="C39" s="403">
        <v>2616.9520000000002</v>
      </c>
      <c r="D39" s="403">
        <v>1460.597</v>
      </c>
      <c r="E39" s="403">
        <v>4252.0659999999998</v>
      </c>
      <c r="F39" s="403" t="s">
        <v>1122</v>
      </c>
      <c r="G39" s="403" t="s">
        <v>1122</v>
      </c>
      <c r="H39" s="403" t="s">
        <v>1122</v>
      </c>
      <c r="I39" s="403" t="s">
        <v>1122</v>
      </c>
      <c r="J39" s="403">
        <v>7.0179999999999998</v>
      </c>
      <c r="K39" s="403">
        <v>7.0179999999999998</v>
      </c>
      <c r="L39" s="403">
        <v>4259.0839999999998</v>
      </c>
      <c r="M39" s="403">
        <v>1501.3340000000001</v>
      </c>
      <c r="N39" s="403">
        <v>3632.9059999999999</v>
      </c>
      <c r="O39" s="403">
        <v>9393.3240000000005</v>
      </c>
    </row>
    <row r="40" spans="1:15" x14ac:dyDescent="0.2">
      <c r="A40" s="403" t="s">
        <v>1148</v>
      </c>
      <c r="B40" s="403">
        <v>20.445</v>
      </c>
      <c r="C40" s="403">
        <v>353.93799999999999</v>
      </c>
      <c r="D40" s="403">
        <v>170.30500000000001</v>
      </c>
      <c r="E40" s="403">
        <v>544.68700000000001</v>
      </c>
      <c r="F40" s="403" t="s">
        <v>1122</v>
      </c>
      <c r="G40" s="403" t="s">
        <v>1122</v>
      </c>
      <c r="H40" s="403" t="s">
        <v>1122</v>
      </c>
      <c r="I40" s="403" t="s">
        <v>1122</v>
      </c>
      <c r="J40" s="403">
        <v>0.68500000000000005</v>
      </c>
      <c r="K40" s="403">
        <v>0.68500000000000005</v>
      </c>
      <c r="L40" s="403">
        <v>545.37199999999996</v>
      </c>
      <c r="M40" s="403">
        <v>130.38200000000001</v>
      </c>
      <c r="N40" s="403">
        <v>315.03699999999998</v>
      </c>
      <c r="O40" s="403">
        <v>990.79100000000005</v>
      </c>
    </row>
    <row r="41" spans="1:15" x14ac:dyDescent="0.2">
      <c r="A41" s="403" t="s">
        <v>1149</v>
      </c>
      <c r="B41" s="403">
        <v>13.353999999999999</v>
      </c>
      <c r="C41" s="403">
        <v>352.43</v>
      </c>
      <c r="D41" s="403">
        <v>153.173</v>
      </c>
      <c r="E41" s="403">
        <v>518.95799999999997</v>
      </c>
      <c r="F41" s="403" t="s">
        <v>1122</v>
      </c>
      <c r="G41" s="403" t="s">
        <v>1122</v>
      </c>
      <c r="H41" s="403" t="s">
        <v>1122</v>
      </c>
      <c r="I41" s="403" t="s">
        <v>1122</v>
      </c>
      <c r="J41" s="403">
        <v>0.61899999999999999</v>
      </c>
      <c r="K41" s="403">
        <v>0.61899999999999999</v>
      </c>
      <c r="L41" s="403">
        <v>519.577</v>
      </c>
      <c r="M41" s="403">
        <v>125.812</v>
      </c>
      <c r="N41" s="403">
        <v>274.74799999999999</v>
      </c>
      <c r="O41" s="403">
        <v>920.13599999999997</v>
      </c>
    </row>
    <row r="42" spans="1:15" x14ac:dyDescent="0.2">
      <c r="A42" s="403" t="s">
        <v>1150</v>
      </c>
      <c r="B42" s="403">
        <v>12.98</v>
      </c>
      <c r="C42" s="403">
        <v>318.60899999999998</v>
      </c>
      <c r="D42" s="403">
        <v>133.03399999999999</v>
      </c>
      <c r="E42" s="403">
        <v>464.62400000000002</v>
      </c>
      <c r="F42" s="403" t="s">
        <v>1122</v>
      </c>
      <c r="G42" s="403" t="s">
        <v>1122</v>
      </c>
      <c r="H42" s="403" t="s">
        <v>1122</v>
      </c>
      <c r="I42" s="403" t="s">
        <v>1122</v>
      </c>
      <c r="J42" s="403">
        <v>0.68500000000000005</v>
      </c>
      <c r="K42" s="403">
        <v>0.68500000000000005</v>
      </c>
      <c r="L42" s="403">
        <v>465.30900000000003</v>
      </c>
      <c r="M42" s="403">
        <v>125.211</v>
      </c>
      <c r="N42" s="403">
        <v>301.92500000000001</v>
      </c>
      <c r="O42" s="403">
        <v>892.44500000000005</v>
      </c>
    </row>
    <row r="43" spans="1:15" x14ac:dyDescent="0.2">
      <c r="A43" s="403" t="s">
        <v>1151</v>
      </c>
      <c r="B43" s="403">
        <v>8.6170000000000009</v>
      </c>
      <c r="C43" s="403">
        <v>295.12799999999999</v>
      </c>
      <c r="D43" s="403">
        <v>115.051</v>
      </c>
      <c r="E43" s="403">
        <v>418.79599999999999</v>
      </c>
      <c r="F43" s="403" t="s">
        <v>1122</v>
      </c>
      <c r="G43" s="403" t="s">
        <v>1122</v>
      </c>
      <c r="H43" s="403" t="s">
        <v>1122</v>
      </c>
      <c r="I43" s="403" t="s">
        <v>1122</v>
      </c>
      <c r="J43" s="403">
        <v>0.66300000000000003</v>
      </c>
      <c r="K43" s="403">
        <v>0.66300000000000003</v>
      </c>
      <c r="L43" s="403">
        <v>419.459</v>
      </c>
      <c r="M43" s="403">
        <v>121.517</v>
      </c>
      <c r="N43" s="403">
        <v>282.43799999999999</v>
      </c>
      <c r="O43" s="403">
        <v>823.41399999999999</v>
      </c>
    </row>
    <row r="44" spans="1:15" x14ac:dyDescent="0.2">
      <c r="A44" s="403" t="s">
        <v>1152</v>
      </c>
      <c r="B44" s="403">
        <v>6.9029999999999996</v>
      </c>
      <c r="C44" s="403">
        <v>167.922</v>
      </c>
      <c r="D44" s="403">
        <v>84.292000000000002</v>
      </c>
      <c r="E44" s="403">
        <v>259.11700000000002</v>
      </c>
      <c r="F44" s="403" t="s">
        <v>1122</v>
      </c>
      <c r="G44" s="403" t="s">
        <v>1122</v>
      </c>
      <c r="H44" s="403" t="s">
        <v>1122</v>
      </c>
      <c r="I44" s="403" t="s">
        <v>1122</v>
      </c>
      <c r="J44" s="403">
        <v>0.68500000000000005</v>
      </c>
      <c r="K44" s="403">
        <v>0.68500000000000005</v>
      </c>
      <c r="L44" s="403">
        <v>259.80200000000002</v>
      </c>
      <c r="M44" s="403">
        <v>123.524</v>
      </c>
      <c r="N44" s="403">
        <v>315.39100000000002</v>
      </c>
      <c r="O44" s="403">
        <v>698.71699999999998</v>
      </c>
    </row>
    <row r="45" spans="1:15" x14ac:dyDescent="0.2">
      <c r="A45" s="403" t="s">
        <v>1153</v>
      </c>
      <c r="B45" s="403">
        <v>7.5579999999999998</v>
      </c>
      <c r="C45" s="403">
        <v>122.35899999999999</v>
      </c>
      <c r="D45" s="403">
        <v>75</v>
      </c>
      <c r="E45" s="403">
        <v>204.917</v>
      </c>
      <c r="F45" s="403" t="s">
        <v>1122</v>
      </c>
      <c r="G45" s="403" t="s">
        <v>1122</v>
      </c>
      <c r="H45" s="403" t="s">
        <v>1122</v>
      </c>
      <c r="I45" s="403" t="s">
        <v>1122</v>
      </c>
      <c r="J45" s="403">
        <v>0.66300000000000003</v>
      </c>
      <c r="K45" s="403">
        <v>0.66300000000000003</v>
      </c>
      <c r="L45" s="403">
        <v>205.58</v>
      </c>
      <c r="M45" s="403">
        <v>136.279</v>
      </c>
      <c r="N45" s="403">
        <v>345.072</v>
      </c>
      <c r="O45" s="403">
        <v>686.93100000000004</v>
      </c>
    </row>
    <row r="46" spans="1:15" x14ac:dyDescent="0.2">
      <c r="A46" s="403" t="s">
        <v>1154</v>
      </c>
      <c r="B46" s="403">
        <v>9.2560000000000002</v>
      </c>
      <c r="C46" s="403">
        <v>109.21899999999999</v>
      </c>
      <c r="D46" s="403">
        <v>70.251000000000005</v>
      </c>
      <c r="E46" s="403">
        <v>188.726</v>
      </c>
      <c r="F46" s="403" t="s">
        <v>1122</v>
      </c>
      <c r="G46" s="403" t="s">
        <v>1122</v>
      </c>
      <c r="H46" s="403" t="s">
        <v>1122</v>
      </c>
      <c r="I46" s="403" t="s">
        <v>1122</v>
      </c>
      <c r="J46" s="403">
        <v>0.68500000000000005</v>
      </c>
      <c r="K46" s="403">
        <v>0.68500000000000005</v>
      </c>
      <c r="L46" s="403">
        <v>189.411</v>
      </c>
      <c r="M46" s="403">
        <v>147.303</v>
      </c>
      <c r="N46" s="403">
        <v>379.10300000000001</v>
      </c>
      <c r="O46" s="403">
        <v>715.81700000000001</v>
      </c>
    </row>
    <row r="47" spans="1:15" x14ac:dyDescent="0.2">
      <c r="A47" s="403" t="s">
        <v>1155</v>
      </c>
      <c r="B47" s="403">
        <v>8.6329999999999991</v>
      </c>
      <c r="C47" s="403">
        <v>106.419</v>
      </c>
      <c r="D47" s="403">
        <v>75.569000000000003</v>
      </c>
      <c r="E47" s="403">
        <v>190.62</v>
      </c>
      <c r="F47" s="403" t="s">
        <v>1122</v>
      </c>
      <c r="G47" s="403" t="s">
        <v>1122</v>
      </c>
      <c r="H47" s="403" t="s">
        <v>1122</v>
      </c>
      <c r="I47" s="403" t="s">
        <v>1122</v>
      </c>
      <c r="J47" s="403">
        <v>0.68500000000000005</v>
      </c>
      <c r="K47" s="403">
        <v>0.68500000000000005</v>
      </c>
      <c r="L47" s="403">
        <v>191.30600000000001</v>
      </c>
      <c r="M47" s="403">
        <v>150.74299999999999</v>
      </c>
      <c r="N47" s="403">
        <v>374.97300000000001</v>
      </c>
      <c r="O47" s="403">
        <v>717.02200000000005</v>
      </c>
    </row>
    <row r="48" spans="1:15" x14ac:dyDescent="0.2">
      <c r="A48" s="403" t="s">
        <v>1156</v>
      </c>
      <c r="B48" s="403">
        <v>11.811999999999999</v>
      </c>
      <c r="C48" s="403">
        <v>108.788</v>
      </c>
      <c r="D48" s="403">
        <v>87.088999999999999</v>
      </c>
      <c r="E48" s="403">
        <v>207.68799999999999</v>
      </c>
      <c r="F48" s="403" t="s">
        <v>1122</v>
      </c>
      <c r="G48" s="403" t="s">
        <v>1122</v>
      </c>
      <c r="H48" s="403" t="s">
        <v>1122</v>
      </c>
      <c r="I48" s="403" t="s">
        <v>1122</v>
      </c>
      <c r="J48" s="403">
        <v>0.66300000000000003</v>
      </c>
      <c r="K48" s="403">
        <v>0.66300000000000003</v>
      </c>
      <c r="L48" s="403">
        <v>208.351</v>
      </c>
      <c r="M48" s="403">
        <v>147.34899999999999</v>
      </c>
      <c r="N48" s="403">
        <v>301.30799999999999</v>
      </c>
      <c r="O48" s="403">
        <v>657.00800000000004</v>
      </c>
    </row>
    <row r="49" spans="1:15" x14ac:dyDescent="0.2">
      <c r="A49" s="403" t="s">
        <v>1157</v>
      </c>
      <c r="B49" s="403">
        <v>13.478999999999999</v>
      </c>
      <c r="C49" s="403">
        <v>135.71600000000001</v>
      </c>
      <c r="D49" s="403">
        <v>99.524000000000001</v>
      </c>
      <c r="E49" s="403">
        <v>248.71899999999999</v>
      </c>
      <c r="F49" s="403" t="s">
        <v>1122</v>
      </c>
      <c r="G49" s="403" t="s">
        <v>1122</v>
      </c>
      <c r="H49" s="403" t="s">
        <v>1122</v>
      </c>
      <c r="I49" s="403" t="s">
        <v>1122</v>
      </c>
      <c r="J49" s="403">
        <v>0.68500000000000005</v>
      </c>
      <c r="K49" s="403">
        <v>0.68500000000000005</v>
      </c>
      <c r="L49" s="403">
        <v>249.405</v>
      </c>
      <c r="M49" s="403">
        <v>131.09299999999999</v>
      </c>
      <c r="N49" s="403">
        <v>311.53300000000002</v>
      </c>
      <c r="O49" s="403">
        <v>692.03099999999995</v>
      </c>
    </row>
    <row r="50" spans="1:15" x14ac:dyDescent="0.2">
      <c r="A50" s="403" t="s">
        <v>1158</v>
      </c>
      <c r="B50" s="403">
        <v>14.148999999999999</v>
      </c>
      <c r="C50" s="403">
        <v>183.108</v>
      </c>
      <c r="D50" s="403">
        <v>107.87</v>
      </c>
      <c r="E50" s="403">
        <v>305.12799999999999</v>
      </c>
      <c r="F50" s="403" t="s">
        <v>1122</v>
      </c>
      <c r="G50" s="403" t="s">
        <v>1122</v>
      </c>
      <c r="H50" s="403" t="s">
        <v>1122</v>
      </c>
      <c r="I50" s="403" t="s">
        <v>1122</v>
      </c>
      <c r="J50" s="403">
        <v>0.66300000000000003</v>
      </c>
      <c r="K50" s="403">
        <v>0.66300000000000003</v>
      </c>
      <c r="L50" s="403">
        <v>305.791</v>
      </c>
      <c r="M50" s="403">
        <v>127.717</v>
      </c>
      <c r="N50" s="403">
        <v>303.86900000000003</v>
      </c>
      <c r="O50" s="403">
        <v>737.37699999999995</v>
      </c>
    </row>
    <row r="51" spans="1:15" x14ac:dyDescent="0.2">
      <c r="A51" s="403" t="s">
        <v>1159</v>
      </c>
      <c r="B51" s="403">
        <v>19.446999999999999</v>
      </c>
      <c r="C51" s="403">
        <v>304.822</v>
      </c>
      <c r="D51" s="403">
        <v>174.87</v>
      </c>
      <c r="E51" s="403">
        <v>499.14</v>
      </c>
      <c r="F51" s="403" t="s">
        <v>1122</v>
      </c>
      <c r="G51" s="403" t="s">
        <v>1122</v>
      </c>
      <c r="H51" s="403" t="s">
        <v>1122</v>
      </c>
      <c r="I51" s="403" t="s">
        <v>1122</v>
      </c>
      <c r="J51" s="403">
        <v>0.68500000000000005</v>
      </c>
      <c r="K51" s="403">
        <v>0.68500000000000005</v>
      </c>
      <c r="L51" s="403">
        <v>499.82499999999999</v>
      </c>
      <c r="M51" s="403">
        <v>130.89500000000001</v>
      </c>
      <c r="N51" s="403">
        <v>331.85700000000003</v>
      </c>
      <c r="O51" s="403">
        <v>962.577</v>
      </c>
    </row>
    <row r="52" spans="1:15" x14ac:dyDescent="0.2">
      <c r="A52" s="403" t="s">
        <v>1160</v>
      </c>
      <c r="B52" s="403">
        <v>146.63300000000001</v>
      </c>
      <c r="C52" s="403">
        <v>2558.4589999999998</v>
      </c>
      <c r="D52" s="403">
        <v>1346.029</v>
      </c>
      <c r="E52" s="403">
        <v>4051.1210000000001</v>
      </c>
      <c r="F52" s="403" t="s">
        <v>1122</v>
      </c>
      <c r="G52" s="403" t="s">
        <v>1122</v>
      </c>
      <c r="H52" s="403" t="s">
        <v>1122</v>
      </c>
      <c r="I52" s="403" t="s">
        <v>1122</v>
      </c>
      <c r="J52" s="403">
        <v>8.0670000000000002</v>
      </c>
      <c r="K52" s="403">
        <v>8.0670000000000002</v>
      </c>
      <c r="L52" s="403">
        <v>4059.1880000000001</v>
      </c>
      <c r="M52" s="403">
        <v>1597.826</v>
      </c>
      <c r="N52" s="403">
        <v>3835.4769999999999</v>
      </c>
      <c r="O52" s="403">
        <v>9492.4920000000002</v>
      </c>
    </row>
    <row r="53" spans="1:15" x14ac:dyDescent="0.2">
      <c r="A53" s="403" t="s">
        <v>1161</v>
      </c>
      <c r="B53" s="403">
        <v>18.498000000000001</v>
      </c>
      <c r="C53" s="403">
        <v>413.18700000000001</v>
      </c>
      <c r="D53" s="403">
        <v>203.227</v>
      </c>
      <c r="E53" s="403">
        <v>634.91200000000003</v>
      </c>
      <c r="F53" s="403" t="s">
        <v>1122</v>
      </c>
      <c r="G53" s="403" t="s">
        <v>1122</v>
      </c>
      <c r="H53" s="403" t="s">
        <v>1122</v>
      </c>
      <c r="I53" s="403" t="s">
        <v>1122</v>
      </c>
      <c r="J53" s="403">
        <v>0.77100000000000002</v>
      </c>
      <c r="K53" s="403">
        <v>0.77100000000000002</v>
      </c>
      <c r="L53" s="403">
        <v>635.68200000000002</v>
      </c>
      <c r="M53" s="403">
        <v>140.49199999999999</v>
      </c>
      <c r="N53" s="403">
        <v>342.41300000000001</v>
      </c>
      <c r="O53" s="403">
        <v>1118.587</v>
      </c>
    </row>
    <row r="54" spans="1:15" x14ac:dyDescent="0.2">
      <c r="A54" s="403" t="s">
        <v>1162</v>
      </c>
      <c r="B54" s="403">
        <v>11.464</v>
      </c>
      <c r="C54" s="403">
        <v>371.26100000000002</v>
      </c>
      <c r="D54" s="403">
        <v>162.51900000000001</v>
      </c>
      <c r="E54" s="403">
        <v>545.245</v>
      </c>
      <c r="F54" s="403" t="s">
        <v>1122</v>
      </c>
      <c r="G54" s="403" t="s">
        <v>1122</v>
      </c>
      <c r="H54" s="403" t="s">
        <v>1122</v>
      </c>
      <c r="I54" s="403" t="s">
        <v>1122</v>
      </c>
      <c r="J54" s="403">
        <v>0.72099999999999997</v>
      </c>
      <c r="K54" s="403">
        <v>0.72099999999999997</v>
      </c>
      <c r="L54" s="403">
        <v>545.96600000000001</v>
      </c>
      <c r="M54" s="403">
        <v>134.90100000000001</v>
      </c>
      <c r="N54" s="403">
        <v>290.16199999999998</v>
      </c>
      <c r="O54" s="403">
        <v>971.029</v>
      </c>
    </row>
    <row r="55" spans="1:15" x14ac:dyDescent="0.2">
      <c r="A55" s="403" t="s">
        <v>1163</v>
      </c>
      <c r="B55" s="403">
        <v>10.494</v>
      </c>
      <c r="C55" s="403">
        <v>291.34399999999999</v>
      </c>
      <c r="D55" s="403">
        <v>139.96100000000001</v>
      </c>
      <c r="E55" s="403">
        <v>441.79899999999998</v>
      </c>
      <c r="F55" s="403" t="s">
        <v>1122</v>
      </c>
      <c r="G55" s="403" t="s">
        <v>1122</v>
      </c>
      <c r="H55" s="403" t="s">
        <v>1122</v>
      </c>
      <c r="I55" s="403" t="s">
        <v>1122</v>
      </c>
      <c r="J55" s="403">
        <v>0.77100000000000002</v>
      </c>
      <c r="K55" s="403">
        <v>0.77100000000000002</v>
      </c>
      <c r="L55" s="403">
        <v>442.57</v>
      </c>
      <c r="M55" s="403">
        <v>130.827</v>
      </c>
      <c r="N55" s="403">
        <v>316.84500000000003</v>
      </c>
      <c r="O55" s="403">
        <v>890.24199999999996</v>
      </c>
    </row>
    <row r="56" spans="1:15" x14ac:dyDescent="0.2">
      <c r="A56" s="403" t="s">
        <v>1164</v>
      </c>
      <c r="B56" s="403">
        <v>12.095000000000001</v>
      </c>
      <c r="C56" s="403">
        <v>225.589</v>
      </c>
      <c r="D56" s="403">
        <v>99.295000000000002</v>
      </c>
      <c r="E56" s="403">
        <v>336.97899999999998</v>
      </c>
      <c r="F56" s="403" t="s">
        <v>1122</v>
      </c>
      <c r="G56" s="403" t="s">
        <v>1122</v>
      </c>
      <c r="H56" s="403" t="s">
        <v>1122</v>
      </c>
      <c r="I56" s="403" t="s">
        <v>1122</v>
      </c>
      <c r="J56" s="403">
        <v>0.746</v>
      </c>
      <c r="K56" s="403">
        <v>0.746</v>
      </c>
      <c r="L56" s="403">
        <v>337.72500000000002</v>
      </c>
      <c r="M56" s="403">
        <v>126.527</v>
      </c>
      <c r="N56" s="403">
        <v>288.97899999999998</v>
      </c>
      <c r="O56" s="403">
        <v>753.23</v>
      </c>
    </row>
    <row r="57" spans="1:15" x14ac:dyDescent="0.2">
      <c r="A57" s="403" t="s">
        <v>1165</v>
      </c>
      <c r="B57" s="403">
        <v>9.4429999999999996</v>
      </c>
      <c r="C57" s="403">
        <v>172.42400000000001</v>
      </c>
      <c r="D57" s="403">
        <v>92.566999999999993</v>
      </c>
      <c r="E57" s="403">
        <v>274.43400000000003</v>
      </c>
      <c r="F57" s="403" t="s">
        <v>1122</v>
      </c>
      <c r="G57" s="403" t="s">
        <v>1122</v>
      </c>
      <c r="H57" s="403" t="s">
        <v>1122</v>
      </c>
      <c r="I57" s="403" t="s">
        <v>1122</v>
      </c>
      <c r="J57" s="403">
        <v>0.77100000000000002</v>
      </c>
      <c r="K57" s="403">
        <v>0.77100000000000002</v>
      </c>
      <c r="L57" s="403">
        <v>275.20499999999998</v>
      </c>
      <c r="M57" s="403">
        <v>129.29900000000001</v>
      </c>
      <c r="N57" s="403">
        <v>311.05200000000002</v>
      </c>
      <c r="O57" s="403">
        <v>715.55600000000004</v>
      </c>
    </row>
    <row r="58" spans="1:15" x14ac:dyDescent="0.2">
      <c r="A58" s="403" t="s">
        <v>1166</v>
      </c>
      <c r="B58" s="403">
        <v>8.4570000000000007</v>
      </c>
      <c r="C58" s="403">
        <v>131.51</v>
      </c>
      <c r="D58" s="403">
        <v>86.037999999999997</v>
      </c>
      <c r="E58" s="403">
        <v>226.005</v>
      </c>
      <c r="F58" s="403" t="s">
        <v>1122</v>
      </c>
      <c r="G58" s="403" t="s">
        <v>1122</v>
      </c>
      <c r="H58" s="403" t="s">
        <v>1122</v>
      </c>
      <c r="I58" s="403" t="s">
        <v>1122</v>
      </c>
      <c r="J58" s="403">
        <v>0.746</v>
      </c>
      <c r="K58" s="403">
        <v>0.746</v>
      </c>
      <c r="L58" s="403">
        <v>226.751</v>
      </c>
      <c r="M58" s="403">
        <v>138.5</v>
      </c>
      <c r="N58" s="403">
        <v>359.05599999999998</v>
      </c>
      <c r="O58" s="403">
        <v>724.30700000000002</v>
      </c>
    </row>
    <row r="59" spans="1:15" x14ac:dyDescent="0.2">
      <c r="A59" s="403" t="s">
        <v>1167</v>
      </c>
      <c r="B59" s="403">
        <v>6.5</v>
      </c>
      <c r="C59" s="403">
        <v>114.199</v>
      </c>
      <c r="D59" s="403">
        <v>75.492999999999995</v>
      </c>
      <c r="E59" s="403">
        <v>196.19200000000001</v>
      </c>
      <c r="F59" s="403" t="s">
        <v>1122</v>
      </c>
      <c r="G59" s="403" t="s">
        <v>1122</v>
      </c>
      <c r="H59" s="403" t="s">
        <v>1122</v>
      </c>
      <c r="I59" s="403" t="s">
        <v>1122</v>
      </c>
      <c r="J59" s="403">
        <v>0.77100000000000002</v>
      </c>
      <c r="K59" s="403">
        <v>0.77100000000000002</v>
      </c>
      <c r="L59" s="403">
        <v>196.96299999999999</v>
      </c>
      <c r="M59" s="403">
        <v>154.36600000000001</v>
      </c>
      <c r="N59" s="403">
        <v>394.11900000000003</v>
      </c>
      <c r="O59" s="403">
        <v>745.44799999999998</v>
      </c>
    </row>
    <row r="60" spans="1:15" x14ac:dyDescent="0.2">
      <c r="A60" s="403" t="s">
        <v>1168</v>
      </c>
      <c r="B60" s="403">
        <v>8.6509999999999998</v>
      </c>
      <c r="C60" s="403">
        <v>115.324</v>
      </c>
      <c r="D60" s="403">
        <v>76.936000000000007</v>
      </c>
      <c r="E60" s="403">
        <v>200.911</v>
      </c>
      <c r="F60" s="403" t="s">
        <v>1122</v>
      </c>
      <c r="G60" s="403" t="s">
        <v>1122</v>
      </c>
      <c r="H60" s="403" t="s">
        <v>1122</v>
      </c>
      <c r="I60" s="403" t="s">
        <v>1122</v>
      </c>
      <c r="J60" s="403">
        <v>0.77100000000000002</v>
      </c>
      <c r="K60" s="403">
        <v>0.77100000000000002</v>
      </c>
      <c r="L60" s="403">
        <v>201.68199999999999</v>
      </c>
      <c r="M60" s="403">
        <v>155.80699999999999</v>
      </c>
      <c r="N60" s="403">
        <v>378.93599999999998</v>
      </c>
      <c r="O60" s="403">
        <v>736.42499999999995</v>
      </c>
    </row>
    <row r="61" spans="1:15" x14ac:dyDescent="0.2">
      <c r="A61" s="403" t="s">
        <v>1169</v>
      </c>
      <c r="B61" s="403">
        <v>9.6690000000000005</v>
      </c>
      <c r="C61" s="403">
        <v>115.43600000000001</v>
      </c>
      <c r="D61" s="403">
        <v>84.125</v>
      </c>
      <c r="E61" s="403">
        <v>209.23</v>
      </c>
      <c r="F61" s="403" t="s">
        <v>1122</v>
      </c>
      <c r="G61" s="403" t="s">
        <v>1122</v>
      </c>
      <c r="H61" s="403" t="s">
        <v>1122</v>
      </c>
      <c r="I61" s="403" t="s">
        <v>1122</v>
      </c>
      <c r="J61" s="403">
        <v>0.746</v>
      </c>
      <c r="K61" s="403">
        <v>0.746</v>
      </c>
      <c r="L61" s="403">
        <v>209.976</v>
      </c>
      <c r="M61" s="403">
        <v>152.94499999999999</v>
      </c>
      <c r="N61" s="403">
        <v>322.351</v>
      </c>
      <c r="O61" s="403">
        <v>685.27200000000005</v>
      </c>
    </row>
    <row r="62" spans="1:15" x14ac:dyDescent="0.2">
      <c r="A62" s="403" t="s">
        <v>1170</v>
      </c>
      <c r="B62" s="403">
        <v>12.467000000000001</v>
      </c>
      <c r="C62" s="403">
        <v>148.595</v>
      </c>
      <c r="D62" s="403">
        <v>106.351</v>
      </c>
      <c r="E62" s="403">
        <v>267.41300000000001</v>
      </c>
      <c r="F62" s="403" t="s">
        <v>1122</v>
      </c>
      <c r="G62" s="403" t="s">
        <v>1122</v>
      </c>
      <c r="H62" s="403" t="s">
        <v>1122</v>
      </c>
      <c r="I62" s="403" t="s">
        <v>1122</v>
      </c>
      <c r="J62" s="403">
        <v>0.77100000000000002</v>
      </c>
      <c r="K62" s="403">
        <v>0.77100000000000002</v>
      </c>
      <c r="L62" s="403">
        <v>268.18299999999999</v>
      </c>
      <c r="M62" s="403">
        <v>138.21899999999999</v>
      </c>
      <c r="N62" s="403">
        <v>326.702</v>
      </c>
      <c r="O62" s="403">
        <v>733.10400000000004</v>
      </c>
    </row>
    <row r="63" spans="1:15" x14ac:dyDescent="0.2">
      <c r="A63" s="403" t="s">
        <v>1171</v>
      </c>
      <c r="B63" s="403">
        <v>14.601000000000001</v>
      </c>
      <c r="C63" s="403">
        <v>257.51100000000002</v>
      </c>
      <c r="D63" s="403">
        <v>161.02799999999999</v>
      </c>
      <c r="E63" s="403">
        <v>433.14</v>
      </c>
      <c r="F63" s="403" t="s">
        <v>1122</v>
      </c>
      <c r="G63" s="403" t="s">
        <v>1122</v>
      </c>
      <c r="H63" s="403" t="s">
        <v>1122</v>
      </c>
      <c r="I63" s="403" t="s">
        <v>1122</v>
      </c>
      <c r="J63" s="403">
        <v>0.746</v>
      </c>
      <c r="K63" s="403">
        <v>0.746</v>
      </c>
      <c r="L63" s="403">
        <v>433.88600000000002</v>
      </c>
      <c r="M63" s="403">
        <v>134.089</v>
      </c>
      <c r="N63" s="403">
        <v>329.95299999999997</v>
      </c>
      <c r="O63" s="403">
        <v>897.928</v>
      </c>
    </row>
    <row r="64" spans="1:15" x14ac:dyDescent="0.2">
      <c r="A64" s="403" t="s">
        <v>1172</v>
      </c>
      <c r="B64" s="403">
        <v>21.829000000000001</v>
      </c>
      <c r="C64" s="403">
        <v>362.04500000000002</v>
      </c>
      <c r="D64" s="403">
        <v>212.23599999999999</v>
      </c>
      <c r="E64" s="403">
        <v>596.10900000000004</v>
      </c>
      <c r="F64" s="403" t="s">
        <v>1122</v>
      </c>
      <c r="G64" s="403" t="s">
        <v>1122</v>
      </c>
      <c r="H64" s="403" t="s">
        <v>1122</v>
      </c>
      <c r="I64" s="403" t="s">
        <v>1122</v>
      </c>
      <c r="J64" s="403">
        <v>0.77100000000000002</v>
      </c>
      <c r="K64" s="403">
        <v>0.77100000000000002</v>
      </c>
      <c r="L64" s="403">
        <v>596.88</v>
      </c>
      <c r="M64" s="403">
        <v>141.971</v>
      </c>
      <c r="N64" s="403">
        <v>354.31400000000002</v>
      </c>
      <c r="O64" s="403">
        <v>1093.165</v>
      </c>
    </row>
    <row r="65" spans="1:15" x14ac:dyDescent="0.2">
      <c r="A65" s="403" t="s">
        <v>1173</v>
      </c>
      <c r="B65" s="403">
        <v>144.16800000000001</v>
      </c>
      <c r="C65" s="403">
        <v>2718.4270000000001</v>
      </c>
      <c r="D65" s="403">
        <v>1499.7750000000001</v>
      </c>
      <c r="E65" s="403">
        <v>4362.37</v>
      </c>
      <c r="F65" s="403" t="s">
        <v>1122</v>
      </c>
      <c r="G65" s="403" t="s">
        <v>1122</v>
      </c>
      <c r="H65" s="403" t="s">
        <v>1122</v>
      </c>
      <c r="I65" s="403" t="s">
        <v>1122</v>
      </c>
      <c r="J65" s="403">
        <v>9.0990000000000002</v>
      </c>
      <c r="K65" s="403">
        <v>9.0990000000000002</v>
      </c>
      <c r="L65" s="403">
        <v>4371.4690000000001</v>
      </c>
      <c r="M65" s="403">
        <v>1677.943</v>
      </c>
      <c r="N65" s="403">
        <v>4013.922</v>
      </c>
      <c r="O65" s="403">
        <v>10063.334000000001</v>
      </c>
    </row>
    <row r="66" spans="1:15" x14ac:dyDescent="0.2">
      <c r="A66" s="403" t="s">
        <v>1174</v>
      </c>
      <c r="B66" s="403">
        <v>20.297000000000001</v>
      </c>
      <c r="C66" s="403">
        <v>421.23099999999999</v>
      </c>
      <c r="D66" s="403">
        <v>253.959</v>
      </c>
      <c r="E66" s="403">
        <v>695.48699999999997</v>
      </c>
      <c r="F66" s="403" t="s">
        <v>1122</v>
      </c>
      <c r="G66" s="403" t="s">
        <v>1122</v>
      </c>
      <c r="H66" s="403" t="s">
        <v>1122</v>
      </c>
      <c r="I66" s="403" t="s">
        <v>1122</v>
      </c>
      <c r="J66" s="403">
        <v>0.874</v>
      </c>
      <c r="K66" s="403">
        <v>0.874</v>
      </c>
      <c r="L66" s="403">
        <v>696.36099999999999</v>
      </c>
      <c r="M66" s="403">
        <v>149.26</v>
      </c>
      <c r="N66" s="403">
        <v>378.012</v>
      </c>
      <c r="O66" s="403">
        <v>1223.633</v>
      </c>
    </row>
    <row r="67" spans="1:15" x14ac:dyDescent="0.2">
      <c r="A67" s="403" t="s">
        <v>1175</v>
      </c>
      <c r="B67" s="403">
        <v>13.63</v>
      </c>
      <c r="C67" s="403">
        <v>373.27100000000002</v>
      </c>
      <c r="D67" s="403">
        <v>198.75</v>
      </c>
      <c r="E67" s="403">
        <v>585.65099999999995</v>
      </c>
      <c r="F67" s="403" t="s">
        <v>1122</v>
      </c>
      <c r="G67" s="403" t="s">
        <v>1122</v>
      </c>
      <c r="H67" s="403" t="s">
        <v>1122</v>
      </c>
      <c r="I67" s="403" t="s">
        <v>1122</v>
      </c>
      <c r="J67" s="403">
        <v>0.78900000000000003</v>
      </c>
      <c r="K67" s="403">
        <v>0.78900000000000003</v>
      </c>
      <c r="L67" s="403">
        <v>586.44000000000005</v>
      </c>
      <c r="M67" s="403">
        <v>142.5</v>
      </c>
      <c r="N67" s="403">
        <v>289.89999999999998</v>
      </c>
      <c r="O67" s="403">
        <v>1018.84</v>
      </c>
    </row>
    <row r="68" spans="1:15" x14ac:dyDescent="0.2">
      <c r="A68" s="403" t="s">
        <v>1176</v>
      </c>
      <c r="B68" s="403">
        <v>11.997</v>
      </c>
      <c r="C68" s="403">
        <v>268.875</v>
      </c>
      <c r="D68" s="403">
        <v>137.64500000000001</v>
      </c>
      <c r="E68" s="403">
        <v>418.517</v>
      </c>
      <c r="F68" s="403" t="s">
        <v>1122</v>
      </c>
      <c r="G68" s="403" t="s">
        <v>1122</v>
      </c>
      <c r="H68" s="403" t="s">
        <v>1122</v>
      </c>
      <c r="I68" s="403" t="s">
        <v>1122</v>
      </c>
      <c r="J68" s="403">
        <v>0.874</v>
      </c>
      <c r="K68" s="403">
        <v>0.874</v>
      </c>
      <c r="L68" s="403">
        <v>419.39</v>
      </c>
      <c r="M68" s="403">
        <v>137.38300000000001</v>
      </c>
      <c r="N68" s="403">
        <v>322.07799999999997</v>
      </c>
      <c r="O68" s="403">
        <v>878.851</v>
      </c>
    </row>
    <row r="69" spans="1:15" x14ac:dyDescent="0.2">
      <c r="A69" s="403" t="s">
        <v>1177</v>
      </c>
      <c r="B69" s="403">
        <v>12.393000000000001</v>
      </c>
      <c r="C69" s="403">
        <v>206.32400000000001</v>
      </c>
      <c r="D69" s="403">
        <v>101.64100000000001</v>
      </c>
      <c r="E69" s="403">
        <v>320.358</v>
      </c>
      <c r="F69" s="403" t="s">
        <v>1122</v>
      </c>
      <c r="G69" s="403" t="s">
        <v>1122</v>
      </c>
      <c r="H69" s="403" t="s">
        <v>1122</v>
      </c>
      <c r="I69" s="403" t="s">
        <v>1122</v>
      </c>
      <c r="J69" s="403">
        <v>0.84499999999999997</v>
      </c>
      <c r="K69" s="403">
        <v>0.84499999999999997</v>
      </c>
      <c r="L69" s="403">
        <v>321.20299999999997</v>
      </c>
      <c r="M69" s="403">
        <v>131.316</v>
      </c>
      <c r="N69" s="403">
        <v>299.78800000000001</v>
      </c>
      <c r="O69" s="403">
        <v>752.30799999999999</v>
      </c>
    </row>
    <row r="70" spans="1:15" x14ac:dyDescent="0.2">
      <c r="A70" s="403" t="s">
        <v>1178</v>
      </c>
      <c r="B70" s="403">
        <v>9.6530000000000005</v>
      </c>
      <c r="C70" s="403">
        <v>145.167</v>
      </c>
      <c r="D70" s="403">
        <v>98.135000000000005</v>
      </c>
      <c r="E70" s="403">
        <v>252.95500000000001</v>
      </c>
      <c r="F70" s="403" t="s">
        <v>1122</v>
      </c>
      <c r="G70" s="403" t="s">
        <v>1122</v>
      </c>
      <c r="H70" s="403" t="s">
        <v>1122</v>
      </c>
      <c r="I70" s="403" t="s">
        <v>1122</v>
      </c>
      <c r="J70" s="403">
        <v>0.874</v>
      </c>
      <c r="K70" s="403">
        <v>0.874</v>
      </c>
      <c r="L70" s="403">
        <v>253.828</v>
      </c>
      <c r="M70" s="403">
        <v>135.75299999999999</v>
      </c>
      <c r="N70" s="403">
        <v>345.04700000000003</v>
      </c>
      <c r="O70" s="403">
        <v>734.62900000000002</v>
      </c>
    </row>
    <row r="71" spans="1:15" x14ac:dyDescent="0.2">
      <c r="A71" s="403" t="s">
        <v>1179</v>
      </c>
      <c r="B71" s="403">
        <v>10</v>
      </c>
      <c r="C71" s="403">
        <v>123.602</v>
      </c>
      <c r="D71" s="403">
        <v>87.587000000000003</v>
      </c>
      <c r="E71" s="403">
        <v>221.18799999999999</v>
      </c>
      <c r="F71" s="403" t="s">
        <v>1122</v>
      </c>
      <c r="G71" s="403" t="s">
        <v>1122</v>
      </c>
      <c r="H71" s="403" t="s">
        <v>1122</v>
      </c>
      <c r="I71" s="403" t="s">
        <v>1122</v>
      </c>
      <c r="J71" s="403">
        <v>0.84499999999999997</v>
      </c>
      <c r="K71" s="403">
        <v>0.84499999999999997</v>
      </c>
      <c r="L71" s="403">
        <v>222.03399999999999</v>
      </c>
      <c r="M71" s="403">
        <v>147.255</v>
      </c>
      <c r="N71" s="403">
        <v>372.63400000000001</v>
      </c>
      <c r="O71" s="403">
        <v>741.92200000000003</v>
      </c>
    </row>
    <row r="72" spans="1:15" x14ac:dyDescent="0.2">
      <c r="A72" s="403" t="s">
        <v>1180</v>
      </c>
      <c r="B72" s="403">
        <v>7.5250000000000004</v>
      </c>
      <c r="C72" s="403">
        <v>115.55500000000001</v>
      </c>
      <c r="D72" s="403">
        <v>80.566000000000003</v>
      </c>
      <c r="E72" s="403">
        <v>203.64500000000001</v>
      </c>
      <c r="F72" s="403" t="s">
        <v>1122</v>
      </c>
      <c r="G72" s="403" t="s">
        <v>1122</v>
      </c>
      <c r="H72" s="403" t="s">
        <v>1122</v>
      </c>
      <c r="I72" s="403" t="s">
        <v>1122</v>
      </c>
      <c r="J72" s="403">
        <v>0.874</v>
      </c>
      <c r="K72" s="403">
        <v>0.874</v>
      </c>
      <c r="L72" s="403">
        <v>204.51900000000001</v>
      </c>
      <c r="M72" s="403">
        <v>162.74299999999999</v>
      </c>
      <c r="N72" s="403">
        <v>418.20499999999998</v>
      </c>
      <c r="O72" s="403">
        <v>785.46600000000001</v>
      </c>
    </row>
    <row r="73" spans="1:15" x14ac:dyDescent="0.2">
      <c r="A73" s="403" t="s">
        <v>1181</v>
      </c>
      <c r="B73" s="403">
        <v>9.34</v>
      </c>
      <c r="C73" s="403">
        <v>111.048</v>
      </c>
      <c r="D73" s="403">
        <v>85.650999999999996</v>
      </c>
      <c r="E73" s="403">
        <v>206.03899999999999</v>
      </c>
      <c r="F73" s="403" t="s">
        <v>1122</v>
      </c>
      <c r="G73" s="403" t="s">
        <v>1122</v>
      </c>
      <c r="H73" s="403" t="s">
        <v>1122</v>
      </c>
      <c r="I73" s="403" t="s">
        <v>1122</v>
      </c>
      <c r="J73" s="403">
        <v>0.874</v>
      </c>
      <c r="K73" s="403">
        <v>0.874</v>
      </c>
      <c r="L73" s="403">
        <v>206.91200000000001</v>
      </c>
      <c r="M73" s="403">
        <v>164.523</v>
      </c>
      <c r="N73" s="403">
        <v>400.37799999999999</v>
      </c>
      <c r="O73" s="403">
        <v>771.81299999999999</v>
      </c>
    </row>
    <row r="74" spans="1:15" x14ac:dyDescent="0.2">
      <c r="A74" s="403" t="s">
        <v>1182</v>
      </c>
      <c r="B74" s="403">
        <v>8.8119999999999994</v>
      </c>
      <c r="C74" s="403">
        <v>111.048</v>
      </c>
      <c r="D74" s="403">
        <v>90.247</v>
      </c>
      <c r="E74" s="403">
        <v>210.10599999999999</v>
      </c>
      <c r="F74" s="403" t="s">
        <v>1122</v>
      </c>
      <c r="G74" s="403" t="s">
        <v>1122</v>
      </c>
      <c r="H74" s="403" t="s">
        <v>1122</v>
      </c>
      <c r="I74" s="403" t="s">
        <v>1122</v>
      </c>
      <c r="J74" s="403">
        <v>0.84499999999999997</v>
      </c>
      <c r="K74" s="403">
        <v>0.84499999999999997</v>
      </c>
      <c r="L74" s="403">
        <v>210.952</v>
      </c>
      <c r="M74" s="403">
        <v>160.06100000000001</v>
      </c>
      <c r="N74" s="403">
        <v>350.79300000000001</v>
      </c>
      <c r="O74" s="403">
        <v>721.80499999999995</v>
      </c>
    </row>
    <row r="75" spans="1:15" x14ac:dyDescent="0.2">
      <c r="A75" s="403" t="s">
        <v>1183</v>
      </c>
      <c r="B75" s="403">
        <v>11.32</v>
      </c>
      <c r="C75" s="403">
        <v>142.05600000000001</v>
      </c>
      <c r="D75" s="403">
        <v>112.538</v>
      </c>
      <c r="E75" s="403">
        <v>265.91399999999999</v>
      </c>
      <c r="F75" s="403" t="s">
        <v>1122</v>
      </c>
      <c r="G75" s="403" t="s">
        <v>1122</v>
      </c>
      <c r="H75" s="403" t="s">
        <v>1122</v>
      </c>
      <c r="I75" s="403" t="s">
        <v>1122</v>
      </c>
      <c r="J75" s="403">
        <v>0.874</v>
      </c>
      <c r="K75" s="403">
        <v>0.874</v>
      </c>
      <c r="L75" s="403">
        <v>266.78699999999998</v>
      </c>
      <c r="M75" s="403">
        <v>145.03700000000001</v>
      </c>
      <c r="N75" s="403">
        <v>324.99</v>
      </c>
      <c r="O75" s="403">
        <v>736.81500000000005</v>
      </c>
    </row>
    <row r="76" spans="1:15" x14ac:dyDescent="0.2">
      <c r="A76" s="403" t="s">
        <v>1184</v>
      </c>
      <c r="B76" s="403">
        <v>15.132</v>
      </c>
      <c r="C76" s="403">
        <v>204.714</v>
      </c>
      <c r="D76" s="403">
        <v>121.69</v>
      </c>
      <c r="E76" s="403">
        <v>341.53699999999998</v>
      </c>
      <c r="F76" s="403" t="s">
        <v>1122</v>
      </c>
      <c r="G76" s="403" t="s">
        <v>1122</v>
      </c>
      <c r="H76" s="403" t="s">
        <v>1122</v>
      </c>
      <c r="I76" s="403" t="s">
        <v>1122</v>
      </c>
      <c r="J76" s="403">
        <v>0.84499999999999997</v>
      </c>
      <c r="K76" s="403">
        <v>0.84499999999999997</v>
      </c>
      <c r="L76" s="403">
        <v>342.38200000000001</v>
      </c>
      <c r="M76" s="403">
        <v>135.90100000000001</v>
      </c>
      <c r="N76" s="403">
        <v>331.16399999999999</v>
      </c>
      <c r="O76" s="403">
        <v>809.447</v>
      </c>
    </row>
    <row r="77" spans="1:15" x14ac:dyDescent="0.2">
      <c r="A77" s="403" t="s">
        <v>1185</v>
      </c>
      <c r="B77" s="403">
        <v>17.657</v>
      </c>
      <c r="C77" s="403">
        <v>325.41899999999998</v>
      </c>
      <c r="D77" s="403">
        <v>183.39500000000001</v>
      </c>
      <c r="E77" s="403">
        <v>526.471</v>
      </c>
      <c r="F77" s="403" t="s">
        <v>1122</v>
      </c>
      <c r="G77" s="403" t="s">
        <v>1122</v>
      </c>
      <c r="H77" s="403" t="s">
        <v>1122</v>
      </c>
      <c r="I77" s="403" t="s">
        <v>1122</v>
      </c>
      <c r="J77" s="403">
        <v>0.874</v>
      </c>
      <c r="K77" s="403">
        <v>0.874</v>
      </c>
      <c r="L77" s="403">
        <v>527.34400000000005</v>
      </c>
      <c r="M77" s="403">
        <v>142.13399999999999</v>
      </c>
      <c r="N77" s="403">
        <v>364.36900000000003</v>
      </c>
      <c r="O77" s="403">
        <v>1033.847</v>
      </c>
    </row>
    <row r="78" spans="1:15" x14ac:dyDescent="0.2">
      <c r="A78" s="403" t="s">
        <v>1186</v>
      </c>
      <c r="B78" s="403">
        <v>147.756</v>
      </c>
      <c r="C78" s="403">
        <v>2548.308</v>
      </c>
      <c r="D78" s="403">
        <v>1551.8019999999999</v>
      </c>
      <c r="E78" s="403">
        <v>4247.866</v>
      </c>
      <c r="F78" s="403" t="s">
        <v>1122</v>
      </c>
      <c r="G78" s="403" t="s">
        <v>1122</v>
      </c>
      <c r="H78" s="403" t="s">
        <v>1122</v>
      </c>
      <c r="I78" s="403" t="s">
        <v>1122</v>
      </c>
      <c r="J78" s="403">
        <v>10.286</v>
      </c>
      <c r="K78" s="403">
        <v>10.286</v>
      </c>
      <c r="L78" s="403">
        <v>4258.152</v>
      </c>
      <c r="M78" s="403">
        <v>1753.866</v>
      </c>
      <c r="N78" s="403">
        <v>4195.58</v>
      </c>
      <c r="O78" s="403">
        <v>10207.599</v>
      </c>
    </row>
    <row r="79" spans="1:15" x14ac:dyDescent="0.2">
      <c r="A79" s="403" t="s">
        <v>1187</v>
      </c>
      <c r="B79" s="403">
        <v>17.713999999999999</v>
      </c>
      <c r="C79" s="403">
        <v>396.99299999999999</v>
      </c>
      <c r="D79" s="403">
        <v>177.11799999999999</v>
      </c>
      <c r="E79" s="403">
        <v>591.82500000000005</v>
      </c>
      <c r="F79" s="403" t="s">
        <v>1122</v>
      </c>
      <c r="G79" s="403" t="s">
        <v>1122</v>
      </c>
      <c r="H79" s="403" t="s">
        <v>1122</v>
      </c>
      <c r="I79" s="403" t="s">
        <v>1122</v>
      </c>
      <c r="J79" s="403">
        <v>1.0049999999999999</v>
      </c>
      <c r="K79" s="403">
        <v>1.0049999999999999</v>
      </c>
      <c r="L79" s="403">
        <v>592.83000000000004</v>
      </c>
      <c r="M79" s="403">
        <v>152.16</v>
      </c>
      <c r="N79" s="403">
        <v>385.78</v>
      </c>
      <c r="O79" s="403">
        <v>1130.769</v>
      </c>
    </row>
    <row r="80" spans="1:15" x14ac:dyDescent="0.2">
      <c r="A80" s="403" t="s">
        <v>1188</v>
      </c>
      <c r="B80" s="403">
        <v>18.181000000000001</v>
      </c>
      <c r="C80" s="403">
        <v>407.40699999999998</v>
      </c>
      <c r="D80" s="403">
        <v>172.54400000000001</v>
      </c>
      <c r="E80" s="403">
        <v>598.13199999999995</v>
      </c>
      <c r="F80" s="403" t="s">
        <v>1122</v>
      </c>
      <c r="G80" s="403" t="s">
        <v>1122</v>
      </c>
      <c r="H80" s="403" t="s">
        <v>1122</v>
      </c>
      <c r="I80" s="403" t="s">
        <v>1122</v>
      </c>
      <c r="J80" s="403">
        <v>0.90800000000000003</v>
      </c>
      <c r="K80" s="403">
        <v>0.90800000000000003</v>
      </c>
      <c r="L80" s="403">
        <v>599.04</v>
      </c>
      <c r="M80" s="403">
        <v>148.88200000000001</v>
      </c>
      <c r="N80" s="403">
        <v>333.72699999999998</v>
      </c>
      <c r="O80" s="403">
        <v>1081.6500000000001</v>
      </c>
    </row>
    <row r="81" spans="1:15" x14ac:dyDescent="0.2">
      <c r="A81" s="403" t="s">
        <v>1189</v>
      </c>
      <c r="B81" s="403">
        <v>14.15</v>
      </c>
      <c r="C81" s="403">
        <v>350.66300000000001</v>
      </c>
      <c r="D81" s="403">
        <v>157.12299999999999</v>
      </c>
      <c r="E81" s="403">
        <v>521.93700000000001</v>
      </c>
      <c r="F81" s="403" t="s">
        <v>1122</v>
      </c>
      <c r="G81" s="403" t="s">
        <v>1122</v>
      </c>
      <c r="H81" s="403" t="s">
        <v>1122</v>
      </c>
      <c r="I81" s="403" t="s">
        <v>1122</v>
      </c>
      <c r="J81" s="403">
        <v>1.0049999999999999</v>
      </c>
      <c r="K81" s="403">
        <v>1.0049999999999999</v>
      </c>
      <c r="L81" s="403">
        <v>522.94200000000001</v>
      </c>
      <c r="M81" s="403">
        <v>144.01900000000001</v>
      </c>
      <c r="N81" s="403">
        <v>340.50700000000001</v>
      </c>
      <c r="O81" s="403">
        <v>1007.467</v>
      </c>
    </row>
    <row r="82" spans="1:15" x14ac:dyDescent="0.2">
      <c r="A82" s="403" t="s">
        <v>1190</v>
      </c>
      <c r="B82" s="403">
        <v>11.971</v>
      </c>
      <c r="C82" s="403">
        <v>228.56899999999999</v>
      </c>
      <c r="D82" s="403">
        <v>94.76</v>
      </c>
      <c r="E82" s="403">
        <v>335.29899999999998</v>
      </c>
      <c r="F82" s="403" t="s">
        <v>1122</v>
      </c>
      <c r="G82" s="403" t="s">
        <v>1122</v>
      </c>
      <c r="H82" s="403" t="s">
        <v>1122</v>
      </c>
      <c r="I82" s="403" t="s">
        <v>1122</v>
      </c>
      <c r="J82" s="403">
        <v>0.97299999999999998</v>
      </c>
      <c r="K82" s="403">
        <v>0.97299999999999998</v>
      </c>
      <c r="L82" s="403">
        <v>336.27199999999999</v>
      </c>
      <c r="M82" s="403">
        <v>132.66800000000001</v>
      </c>
      <c r="N82" s="403">
        <v>306.91500000000002</v>
      </c>
      <c r="O82" s="403">
        <v>775.85500000000002</v>
      </c>
    </row>
    <row r="83" spans="1:15" x14ac:dyDescent="0.2">
      <c r="A83" s="403" t="s">
        <v>1191</v>
      </c>
      <c r="B83" s="403">
        <v>10.794</v>
      </c>
      <c r="C83" s="403">
        <v>168.84899999999999</v>
      </c>
      <c r="D83" s="403">
        <v>100.828</v>
      </c>
      <c r="E83" s="403">
        <v>280.471</v>
      </c>
      <c r="F83" s="403" t="s">
        <v>1122</v>
      </c>
      <c r="G83" s="403" t="s">
        <v>1122</v>
      </c>
      <c r="H83" s="403" t="s">
        <v>1122</v>
      </c>
      <c r="I83" s="403" t="s">
        <v>1122</v>
      </c>
      <c r="J83" s="403">
        <v>1.0049999999999999</v>
      </c>
      <c r="K83" s="403">
        <v>1.0049999999999999</v>
      </c>
      <c r="L83" s="403">
        <v>281.476</v>
      </c>
      <c r="M83" s="403">
        <v>134.69399999999999</v>
      </c>
      <c r="N83" s="403">
        <v>349.23599999999999</v>
      </c>
      <c r="O83" s="403">
        <v>765.40599999999995</v>
      </c>
    </row>
    <row r="84" spans="1:15" x14ac:dyDescent="0.2">
      <c r="A84" s="403" t="s">
        <v>1192</v>
      </c>
      <c r="B84" s="403">
        <v>10.448</v>
      </c>
      <c r="C84" s="403">
        <v>121.88200000000001</v>
      </c>
      <c r="D84" s="403">
        <v>88.350999999999999</v>
      </c>
      <c r="E84" s="403">
        <v>220.68199999999999</v>
      </c>
      <c r="F84" s="403" t="s">
        <v>1122</v>
      </c>
      <c r="G84" s="403" t="s">
        <v>1122</v>
      </c>
      <c r="H84" s="403" t="s">
        <v>1122</v>
      </c>
      <c r="I84" s="403" t="s">
        <v>1122</v>
      </c>
      <c r="J84" s="403">
        <v>0.97299999999999998</v>
      </c>
      <c r="K84" s="403">
        <v>0.97299999999999998</v>
      </c>
      <c r="L84" s="403">
        <v>221.655</v>
      </c>
      <c r="M84" s="403">
        <v>152.91900000000001</v>
      </c>
      <c r="N84" s="403">
        <v>389.01100000000002</v>
      </c>
      <c r="O84" s="403">
        <v>763.58399999999995</v>
      </c>
    </row>
    <row r="85" spans="1:15" x14ac:dyDescent="0.2">
      <c r="A85" s="403" t="s">
        <v>1193</v>
      </c>
      <c r="B85" s="403">
        <v>9.4619999999999997</v>
      </c>
      <c r="C85" s="403">
        <v>108.175</v>
      </c>
      <c r="D85" s="403">
        <v>80.491</v>
      </c>
      <c r="E85" s="403">
        <v>198.12799999999999</v>
      </c>
      <c r="F85" s="403" t="s">
        <v>1122</v>
      </c>
      <c r="G85" s="403" t="s">
        <v>1122</v>
      </c>
      <c r="H85" s="403" t="s">
        <v>1122</v>
      </c>
      <c r="I85" s="403" t="s">
        <v>1122</v>
      </c>
      <c r="J85" s="403">
        <v>1.0049999999999999</v>
      </c>
      <c r="K85" s="403">
        <v>1.0049999999999999</v>
      </c>
      <c r="L85" s="403">
        <v>199.13300000000001</v>
      </c>
      <c r="M85" s="403">
        <v>167.55500000000001</v>
      </c>
      <c r="N85" s="403">
        <v>427.12700000000001</v>
      </c>
      <c r="O85" s="403">
        <v>793.81500000000005</v>
      </c>
    </row>
    <row r="86" spans="1:15" x14ac:dyDescent="0.2">
      <c r="A86" s="403" t="s">
        <v>1194</v>
      </c>
      <c r="B86" s="403">
        <v>9.6530000000000005</v>
      </c>
      <c r="C86" s="403">
        <v>102.54300000000001</v>
      </c>
      <c r="D86" s="403">
        <v>98.278000000000006</v>
      </c>
      <c r="E86" s="403">
        <v>210.47300000000001</v>
      </c>
      <c r="F86" s="403" t="s">
        <v>1122</v>
      </c>
      <c r="G86" s="403" t="s">
        <v>1122</v>
      </c>
      <c r="H86" s="403" t="s">
        <v>1122</v>
      </c>
      <c r="I86" s="403" t="s">
        <v>1122</v>
      </c>
      <c r="J86" s="403">
        <v>1.0049999999999999</v>
      </c>
      <c r="K86" s="403">
        <v>1.0049999999999999</v>
      </c>
      <c r="L86" s="403">
        <v>211.47900000000001</v>
      </c>
      <c r="M86" s="403">
        <v>169.73099999999999</v>
      </c>
      <c r="N86" s="403">
        <v>425.11500000000001</v>
      </c>
      <c r="O86" s="403">
        <v>806.32500000000005</v>
      </c>
    </row>
    <row r="87" spans="1:15" x14ac:dyDescent="0.2">
      <c r="A87" s="403" t="s">
        <v>1195</v>
      </c>
      <c r="B87" s="403">
        <v>11.037000000000001</v>
      </c>
      <c r="C87" s="403">
        <v>104.562</v>
      </c>
      <c r="D87" s="403">
        <v>98.641000000000005</v>
      </c>
      <c r="E87" s="403">
        <v>214.239</v>
      </c>
      <c r="F87" s="403" t="s">
        <v>1122</v>
      </c>
      <c r="G87" s="403" t="s">
        <v>1122</v>
      </c>
      <c r="H87" s="403" t="s">
        <v>1122</v>
      </c>
      <c r="I87" s="403" t="s">
        <v>1122</v>
      </c>
      <c r="J87" s="403">
        <v>0.97299999999999998</v>
      </c>
      <c r="K87" s="403">
        <v>0.97299999999999998</v>
      </c>
      <c r="L87" s="403">
        <v>215.21199999999999</v>
      </c>
      <c r="M87" s="403">
        <v>168.11500000000001</v>
      </c>
      <c r="N87" s="403">
        <v>365.09100000000001</v>
      </c>
      <c r="O87" s="403">
        <v>748.41800000000001</v>
      </c>
    </row>
    <row r="88" spans="1:15" x14ac:dyDescent="0.2">
      <c r="A88" s="403" t="s">
        <v>1196</v>
      </c>
      <c r="B88" s="403">
        <v>15.932</v>
      </c>
      <c r="C88" s="403">
        <v>136.01499999999999</v>
      </c>
      <c r="D88" s="403">
        <v>118.926</v>
      </c>
      <c r="E88" s="403">
        <v>270.87299999999999</v>
      </c>
      <c r="F88" s="403" t="s">
        <v>1122</v>
      </c>
      <c r="G88" s="403" t="s">
        <v>1122</v>
      </c>
      <c r="H88" s="403" t="s">
        <v>1122</v>
      </c>
      <c r="I88" s="403" t="s">
        <v>1122</v>
      </c>
      <c r="J88" s="403">
        <v>1.0049999999999999</v>
      </c>
      <c r="K88" s="403">
        <v>1.0049999999999999</v>
      </c>
      <c r="L88" s="403">
        <v>271.87799999999999</v>
      </c>
      <c r="M88" s="403">
        <v>150.517</v>
      </c>
      <c r="N88" s="403">
        <v>341.23399999999998</v>
      </c>
      <c r="O88" s="403">
        <v>763.62900000000002</v>
      </c>
    </row>
    <row r="89" spans="1:15" x14ac:dyDescent="0.2">
      <c r="A89" s="403" t="s">
        <v>1197</v>
      </c>
      <c r="B89" s="403">
        <v>16.936</v>
      </c>
      <c r="C89" s="403">
        <v>199.346</v>
      </c>
      <c r="D89" s="403">
        <v>131.56</v>
      </c>
      <c r="E89" s="403">
        <v>347.84100000000001</v>
      </c>
      <c r="F89" s="403" t="s">
        <v>1122</v>
      </c>
      <c r="G89" s="403" t="s">
        <v>1122</v>
      </c>
      <c r="H89" s="403" t="s">
        <v>1122</v>
      </c>
      <c r="I89" s="403" t="s">
        <v>1122</v>
      </c>
      <c r="J89" s="403">
        <v>0.97299999999999998</v>
      </c>
      <c r="K89" s="403">
        <v>0.97299999999999998</v>
      </c>
      <c r="L89" s="403">
        <v>348.81400000000002</v>
      </c>
      <c r="M89" s="403">
        <v>143.13200000000001</v>
      </c>
      <c r="N89" s="403">
        <v>347.82600000000002</v>
      </c>
      <c r="O89" s="403">
        <v>839.77200000000005</v>
      </c>
    </row>
    <row r="90" spans="1:15" x14ac:dyDescent="0.2">
      <c r="A90" s="403" t="s">
        <v>1198</v>
      </c>
      <c r="B90" s="403">
        <v>18.25</v>
      </c>
      <c r="C90" s="403">
        <v>317.721</v>
      </c>
      <c r="D90" s="403">
        <v>171.23599999999999</v>
      </c>
      <c r="E90" s="403">
        <v>507.20699999999999</v>
      </c>
      <c r="F90" s="403" t="s">
        <v>1122</v>
      </c>
      <c r="G90" s="403" t="s">
        <v>1122</v>
      </c>
      <c r="H90" s="403" t="s">
        <v>1122</v>
      </c>
      <c r="I90" s="403" t="s">
        <v>1122</v>
      </c>
      <c r="J90" s="403">
        <v>1.0049999999999999</v>
      </c>
      <c r="K90" s="403">
        <v>1.0049999999999999</v>
      </c>
      <c r="L90" s="403">
        <v>508.21300000000002</v>
      </c>
      <c r="M90" s="403">
        <v>148.87799999999999</v>
      </c>
      <c r="N90" s="403">
        <v>378.48700000000002</v>
      </c>
      <c r="O90" s="403">
        <v>1035.578</v>
      </c>
    </row>
    <row r="91" spans="1:15" x14ac:dyDescent="0.2">
      <c r="A91" s="403" t="s">
        <v>1199</v>
      </c>
      <c r="B91" s="403">
        <v>164.529</v>
      </c>
      <c r="C91" s="403">
        <v>2642.7240000000002</v>
      </c>
      <c r="D91" s="403">
        <v>1489.854</v>
      </c>
      <c r="E91" s="403">
        <v>4297.107</v>
      </c>
      <c r="F91" s="403" t="s">
        <v>1122</v>
      </c>
      <c r="G91" s="403" t="s">
        <v>1122</v>
      </c>
      <c r="H91" s="403" t="s">
        <v>1122</v>
      </c>
      <c r="I91" s="403" t="s">
        <v>1122</v>
      </c>
      <c r="J91" s="403">
        <v>11.834</v>
      </c>
      <c r="K91" s="403">
        <v>11.834</v>
      </c>
      <c r="L91" s="403">
        <v>4308.9409999999998</v>
      </c>
      <c r="M91" s="403">
        <v>1813.27</v>
      </c>
      <c r="N91" s="403">
        <v>4389.6689999999999</v>
      </c>
      <c r="O91" s="403">
        <v>10511.88</v>
      </c>
    </row>
    <row r="92" spans="1:15" x14ac:dyDescent="0.2">
      <c r="A92" s="403" t="s">
        <v>1200</v>
      </c>
      <c r="B92" s="403">
        <v>22.972000000000001</v>
      </c>
      <c r="C92" s="403">
        <v>439.71800000000002</v>
      </c>
      <c r="D92" s="403">
        <v>188.50299999999999</v>
      </c>
      <c r="E92" s="403">
        <v>651.19200000000001</v>
      </c>
      <c r="F92" s="403" t="s">
        <v>1122</v>
      </c>
      <c r="G92" s="403" t="s">
        <v>1122</v>
      </c>
      <c r="H92" s="403" t="s">
        <v>1122</v>
      </c>
      <c r="I92" s="403" t="s">
        <v>1122</v>
      </c>
      <c r="J92" s="403">
        <v>1.173</v>
      </c>
      <c r="K92" s="403">
        <v>1.173</v>
      </c>
      <c r="L92" s="403">
        <v>652.36599999999999</v>
      </c>
      <c r="M92" s="403">
        <v>159.851</v>
      </c>
      <c r="N92" s="403">
        <v>405.63099999999997</v>
      </c>
      <c r="O92" s="403">
        <v>1217.848</v>
      </c>
    </row>
    <row r="93" spans="1:15" x14ac:dyDescent="0.2">
      <c r="A93" s="403" t="s">
        <v>1201</v>
      </c>
      <c r="B93" s="403">
        <v>13.914999999999999</v>
      </c>
      <c r="C93" s="403">
        <v>452.875</v>
      </c>
      <c r="D93" s="403">
        <v>177.93100000000001</v>
      </c>
      <c r="E93" s="403">
        <v>644.72</v>
      </c>
      <c r="F93" s="403" t="s">
        <v>1122</v>
      </c>
      <c r="G93" s="403" t="s">
        <v>1122</v>
      </c>
      <c r="H93" s="403" t="s">
        <v>1122</v>
      </c>
      <c r="I93" s="403" t="s">
        <v>1122</v>
      </c>
      <c r="J93" s="403">
        <v>1.06</v>
      </c>
      <c r="K93" s="403">
        <v>1.06</v>
      </c>
      <c r="L93" s="403">
        <v>645.78</v>
      </c>
      <c r="M93" s="403">
        <v>156.23699999999999</v>
      </c>
      <c r="N93" s="403">
        <v>346.97899999999998</v>
      </c>
      <c r="O93" s="403">
        <v>1148.9960000000001</v>
      </c>
    </row>
    <row r="94" spans="1:15" x14ac:dyDescent="0.2">
      <c r="A94" s="403" t="s">
        <v>1202</v>
      </c>
      <c r="B94" s="403">
        <v>10.961</v>
      </c>
      <c r="C94" s="403">
        <v>355.44900000000001</v>
      </c>
      <c r="D94" s="403">
        <v>135.12700000000001</v>
      </c>
      <c r="E94" s="403">
        <v>501.53699999999998</v>
      </c>
      <c r="F94" s="403" t="s">
        <v>1122</v>
      </c>
      <c r="G94" s="403" t="s">
        <v>1122</v>
      </c>
      <c r="H94" s="403" t="s">
        <v>1122</v>
      </c>
      <c r="I94" s="403" t="s">
        <v>1122</v>
      </c>
      <c r="J94" s="403">
        <v>1.173</v>
      </c>
      <c r="K94" s="403">
        <v>1.173</v>
      </c>
      <c r="L94" s="403">
        <v>502.71</v>
      </c>
      <c r="M94" s="403">
        <v>149.81200000000001</v>
      </c>
      <c r="N94" s="403">
        <v>343.16899999999998</v>
      </c>
      <c r="O94" s="403">
        <v>995.69100000000003</v>
      </c>
    </row>
    <row r="95" spans="1:15" x14ac:dyDescent="0.2">
      <c r="A95" s="403" t="s">
        <v>1203</v>
      </c>
      <c r="B95" s="403">
        <v>9.84</v>
      </c>
      <c r="C95" s="403">
        <v>260.63200000000001</v>
      </c>
      <c r="D95" s="403">
        <v>97.811999999999998</v>
      </c>
      <c r="E95" s="403">
        <v>368.28399999999999</v>
      </c>
      <c r="F95" s="403" t="s">
        <v>1122</v>
      </c>
      <c r="G95" s="403" t="s">
        <v>1122</v>
      </c>
      <c r="H95" s="403" t="s">
        <v>1122</v>
      </c>
      <c r="I95" s="403" t="s">
        <v>1122</v>
      </c>
      <c r="J95" s="403">
        <v>1.135</v>
      </c>
      <c r="K95" s="403">
        <v>1.135</v>
      </c>
      <c r="L95" s="403">
        <v>369.41899999999998</v>
      </c>
      <c r="M95" s="403">
        <v>140.93799999999999</v>
      </c>
      <c r="N95" s="403">
        <v>318.78699999999998</v>
      </c>
      <c r="O95" s="403">
        <v>829.14400000000001</v>
      </c>
    </row>
    <row r="96" spans="1:15" x14ac:dyDescent="0.2">
      <c r="A96" s="403" t="s">
        <v>1204</v>
      </c>
      <c r="B96" s="403">
        <v>8.8970000000000002</v>
      </c>
      <c r="C96" s="403">
        <v>173.64099999999999</v>
      </c>
      <c r="D96" s="403">
        <v>89.241</v>
      </c>
      <c r="E96" s="403">
        <v>271.779</v>
      </c>
      <c r="F96" s="403" t="s">
        <v>1122</v>
      </c>
      <c r="G96" s="403" t="s">
        <v>1122</v>
      </c>
      <c r="H96" s="403" t="s">
        <v>1122</v>
      </c>
      <c r="I96" s="403" t="s">
        <v>1122</v>
      </c>
      <c r="J96" s="403">
        <v>1.173</v>
      </c>
      <c r="K96" s="403">
        <v>1.173</v>
      </c>
      <c r="L96" s="403">
        <v>272.952</v>
      </c>
      <c r="M96" s="403">
        <v>142.60400000000001</v>
      </c>
      <c r="N96" s="403">
        <v>350.226</v>
      </c>
      <c r="O96" s="403">
        <v>765.78200000000004</v>
      </c>
    </row>
    <row r="97" spans="1:15" x14ac:dyDescent="0.2">
      <c r="A97" s="403" t="s">
        <v>1205</v>
      </c>
      <c r="B97" s="403">
        <v>9.1280000000000001</v>
      </c>
      <c r="C97" s="403">
        <v>128.84200000000001</v>
      </c>
      <c r="D97" s="403">
        <v>76.751000000000005</v>
      </c>
      <c r="E97" s="403">
        <v>214.72200000000001</v>
      </c>
      <c r="F97" s="403" t="s">
        <v>1122</v>
      </c>
      <c r="G97" s="403" t="s">
        <v>1122</v>
      </c>
      <c r="H97" s="403" t="s">
        <v>1122</v>
      </c>
      <c r="I97" s="403" t="s">
        <v>1122</v>
      </c>
      <c r="J97" s="403">
        <v>1.135</v>
      </c>
      <c r="K97" s="403">
        <v>1.135</v>
      </c>
      <c r="L97" s="403">
        <v>215.857</v>
      </c>
      <c r="M97" s="403">
        <v>154.065</v>
      </c>
      <c r="N97" s="403">
        <v>380.46499999999997</v>
      </c>
      <c r="O97" s="403">
        <v>750.38699999999994</v>
      </c>
    </row>
    <row r="98" spans="1:15" x14ac:dyDescent="0.2">
      <c r="A98" s="403" t="s">
        <v>1206</v>
      </c>
      <c r="B98" s="403">
        <v>7.9180000000000001</v>
      </c>
      <c r="C98" s="403">
        <v>108.767</v>
      </c>
      <c r="D98" s="403">
        <v>74.959999999999994</v>
      </c>
      <c r="E98" s="403">
        <v>191.64500000000001</v>
      </c>
      <c r="F98" s="403" t="s">
        <v>1122</v>
      </c>
      <c r="G98" s="403" t="s">
        <v>1122</v>
      </c>
      <c r="H98" s="403" t="s">
        <v>1122</v>
      </c>
      <c r="I98" s="403" t="s">
        <v>1122</v>
      </c>
      <c r="J98" s="403">
        <v>1.173</v>
      </c>
      <c r="K98" s="403">
        <v>1.173</v>
      </c>
      <c r="L98" s="403">
        <v>192.81899999999999</v>
      </c>
      <c r="M98" s="403">
        <v>165.50399999999999</v>
      </c>
      <c r="N98" s="403">
        <v>422.61599999999999</v>
      </c>
      <c r="O98" s="403">
        <v>780.93899999999996</v>
      </c>
    </row>
    <row r="99" spans="1:15" x14ac:dyDescent="0.2">
      <c r="A99" s="403" t="s">
        <v>1207</v>
      </c>
      <c r="B99" s="403">
        <v>7.4909999999999997</v>
      </c>
      <c r="C99" s="403">
        <v>105.024</v>
      </c>
      <c r="D99" s="403">
        <v>83.44</v>
      </c>
      <c r="E99" s="403">
        <v>195.95500000000001</v>
      </c>
      <c r="F99" s="403" t="s">
        <v>1122</v>
      </c>
      <c r="G99" s="403" t="s">
        <v>1122</v>
      </c>
      <c r="H99" s="403" t="s">
        <v>1122</v>
      </c>
      <c r="I99" s="403" t="s">
        <v>1122</v>
      </c>
      <c r="J99" s="403">
        <v>1.173</v>
      </c>
      <c r="K99" s="403">
        <v>1.173</v>
      </c>
      <c r="L99" s="403">
        <v>197.12799999999999</v>
      </c>
      <c r="M99" s="403">
        <v>171.58099999999999</v>
      </c>
      <c r="N99" s="403">
        <v>419.32499999999999</v>
      </c>
      <c r="O99" s="403">
        <v>788.03399999999999</v>
      </c>
    </row>
    <row r="100" spans="1:15" x14ac:dyDescent="0.2">
      <c r="A100" s="403" t="s">
        <v>1208</v>
      </c>
      <c r="B100" s="403">
        <v>9.9469999999999992</v>
      </c>
      <c r="C100" s="403">
        <v>108.086</v>
      </c>
      <c r="D100" s="403">
        <v>83.61</v>
      </c>
      <c r="E100" s="403">
        <v>201.643</v>
      </c>
      <c r="F100" s="403" t="s">
        <v>1122</v>
      </c>
      <c r="G100" s="403" t="s">
        <v>1122</v>
      </c>
      <c r="H100" s="403" t="s">
        <v>1122</v>
      </c>
      <c r="I100" s="403" t="s">
        <v>1122</v>
      </c>
      <c r="J100" s="403">
        <v>1.135</v>
      </c>
      <c r="K100" s="403">
        <v>1.135</v>
      </c>
      <c r="L100" s="403">
        <v>202.77799999999999</v>
      </c>
      <c r="M100" s="403">
        <v>166.036</v>
      </c>
      <c r="N100" s="403">
        <v>358.36799999999999</v>
      </c>
      <c r="O100" s="403">
        <v>727.18100000000004</v>
      </c>
    </row>
    <row r="101" spans="1:15" x14ac:dyDescent="0.2">
      <c r="A101" s="403" t="s">
        <v>1209</v>
      </c>
      <c r="B101" s="403">
        <v>13.879</v>
      </c>
      <c r="C101" s="403">
        <v>144.72</v>
      </c>
      <c r="D101" s="403">
        <v>103.575</v>
      </c>
      <c r="E101" s="403">
        <v>262.17399999999998</v>
      </c>
      <c r="F101" s="403" t="s">
        <v>1122</v>
      </c>
      <c r="G101" s="403" t="s">
        <v>1122</v>
      </c>
      <c r="H101" s="403" t="s">
        <v>1122</v>
      </c>
      <c r="I101" s="403" t="s">
        <v>1122</v>
      </c>
      <c r="J101" s="403">
        <v>1.173</v>
      </c>
      <c r="K101" s="403">
        <v>1.173</v>
      </c>
      <c r="L101" s="403">
        <v>263.34699999999998</v>
      </c>
      <c r="M101" s="403">
        <v>152.589</v>
      </c>
      <c r="N101" s="403">
        <v>363.80099999999999</v>
      </c>
      <c r="O101" s="403">
        <v>779.73800000000006</v>
      </c>
    </row>
    <row r="102" spans="1:15" x14ac:dyDescent="0.2">
      <c r="A102" s="403" t="s">
        <v>1210</v>
      </c>
      <c r="B102" s="403">
        <v>16.600999999999999</v>
      </c>
      <c r="C102" s="403">
        <v>226.721</v>
      </c>
      <c r="D102" s="403">
        <v>115.262</v>
      </c>
      <c r="E102" s="403">
        <v>358.584</v>
      </c>
      <c r="F102" s="403" t="s">
        <v>1122</v>
      </c>
      <c r="G102" s="403" t="s">
        <v>1122</v>
      </c>
      <c r="H102" s="403" t="s">
        <v>1122</v>
      </c>
      <c r="I102" s="403" t="s">
        <v>1122</v>
      </c>
      <c r="J102" s="403">
        <v>1.135</v>
      </c>
      <c r="K102" s="403">
        <v>1.135</v>
      </c>
      <c r="L102" s="403">
        <v>359.71899999999999</v>
      </c>
      <c r="M102" s="403">
        <v>145.43299999999999</v>
      </c>
      <c r="N102" s="403">
        <v>350.697</v>
      </c>
      <c r="O102" s="403">
        <v>855.84900000000005</v>
      </c>
    </row>
    <row r="103" spans="1:15" x14ac:dyDescent="0.2">
      <c r="A103" s="403" t="s">
        <v>1211</v>
      </c>
      <c r="B103" s="403">
        <v>17.704999999999998</v>
      </c>
      <c r="C103" s="403">
        <v>331.63200000000001</v>
      </c>
      <c r="D103" s="403">
        <v>140.458</v>
      </c>
      <c r="E103" s="403">
        <v>489.79500000000002</v>
      </c>
      <c r="F103" s="403" t="s">
        <v>1122</v>
      </c>
      <c r="G103" s="403" t="s">
        <v>1122</v>
      </c>
      <c r="H103" s="403" t="s">
        <v>1122</v>
      </c>
      <c r="I103" s="403" t="s">
        <v>1122</v>
      </c>
      <c r="J103" s="403">
        <v>1.173</v>
      </c>
      <c r="K103" s="403">
        <v>1.173</v>
      </c>
      <c r="L103" s="403">
        <v>490.96800000000002</v>
      </c>
      <c r="M103" s="403">
        <v>149.47200000000001</v>
      </c>
      <c r="N103" s="403">
        <v>369.26600000000002</v>
      </c>
      <c r="O103" s="403">
        <v>1009.706</v>
      </c>
    </row>
    <row r="104" spans="1:15" x14ac:dyDescent="0.2">
      <c r="A104" s="403" t="s">
        <v>1212</v>
      </c>
      <c r="B104" s="403">
        <v>149.25299999999999</v>
      </c>
      <c r="C104" s="403">
        <v>2836.1080000000002</v>
      </c>
      <c r="D104" s="403">
        <v>1366.671</v>
      </c>
      <c r="E104" s="403">
        <v>4352.0320000000002</v>
      </c>
      <c r="F104" s="403" t="s">
        <v>1122</v>
      </c>
      <c r="G104" s="403" t="s">
        <v>1122</v>
      </c>
      <c r="H104" s="403" t="s">
        <v>1122</v>
      </c>
      <c r="I104" s="403" t="s">
        <v>1122</v>
      </c>
      <c r="J104" s="403">
        <v>13.811999999999999</v>
      </c>
      <c r="K104" s="403">
        <v>13.811999999999999</v>
      </c>
      <c r="L104" s="403">
        <v>4365.8440000000001</v>
      </c>
      <c r="M104" s="403">
        <v>1854.1210000000001</v>
      </c>
      <c r="N104" s="403">
        <v>4428.0590000000002</v>
      </c>
      <c r="O104" s="403">
        <v>10648.023999999999</v>
      </c>
    </row>
    <row r="105" spans="1:15" x14ac:dyDescent="0.2">
      <c r="A105" s="403" t="s">
        <v>1213</v>
      </c>
      <c r="B105" s="403">
        <v>15.387</v>
      </c>
      <c r="C105" s="403">
        <v>361.55599999999998</v>
      </c>
      <c r="D105" s="403">
        <v>183.00899999999999</v>
      </c>
      <c r="E105" s="403">
        <v>559.952</v>
      </c>
      <c r="F105" s="403" t="s">
        <v>1122</v>
      </c>
      <c r="G105" s="403" t="s">
        <v>1122</v>
      </c>
      <c r="H105" s="403" t="s">
        <v>1122</v>
      </c>
      <c r="I105" s="403" t="s">
        <v>1122</v>
      </c>
      <c r="J105" s="403">
        <v>1.7789999999999999</v>
      </c>
      <c r="K105" s="403">
        <v>1.7789999999999999</v>
      </c>
      <c r="L105" s="403">
        <v>561.73</v>
      </c>
      <c r="M105" s="403">
        <v>156.679</v>
      </c>
      <c r="N105" s="403">
        <v>384.02</v>
      </c>
      <c r="O105" s="403">
        <v>1102.43</v>
      </c>
    </row>
    <row r="106" spans="1:15" x14ac:dyDescent="0.2">
      <c r="A106" s="403" t="s">
        <v>1214</v>
      </c>
      <c r="B106" s="403">
        <v>13.464</v>
      </c>
      <c r="C106" s="403">
        <v>385.99400000000003</v>
      </c>
      <c r="D106" s="403">
        <v>154.85499999999999</v>
      </c>
      <c r="E106" s="403">
        <v>554.31299999999999</v>
      </c>
      <c r="F106" s="403" t="s">
        <v>1122</v>
      </c>
      <c r="G106" s="403" t="s">
        <v>1122</v>
      </c>
      <c r="H106" s="403" t="s">
        <v>1122</v>
      </c>
      <c r="I106" s="403" t="s">
        <v>1122</v>
      </c>
      <c r="J106" s="403">
        <v>1.6639999999999999</v>
      </c>
      <c r="K106" s="403">
        <v>1.6639999999999999</v>
      </c>
      <c r="L106" s="403">
        <v>555.97699999999998</v>
      </c>
      <c r="M106" s="403">
        <v>154.999</v>
      </c>
      <c r="N106" s="403">
        <v>350.517</v>
      </c>
      <c r="O106" s="403">
        <v>1061.492</v>
      </c>
    </row>
    <row r="107" spans="1:15" x14ac:dyDescent="0.2">
      <c r="A107" s="403" t="s">
        <v>1215</v>
      </c>
      <c r="B107" s="403">
        <v>9.5990000000000002</v>
      </c>
      <c r="C107" s="403">
        <v>349.28199999999998</v>
      </c>
      <c r="D107" s="403">
        <v>119.151</v>
      </c>
      <c r="E107" s="403">
        <v>478.03100000000001</v>
      </c>
      <c r="F107" s="403" t="s">
        <v>1122</v>
      </c>
      <c r="G107" s="403" t="s">
        <v>1122</v>
      </c>
      <c r="H107" s="403" t="s">
        <v>1122</v>
      </c>
      <c r="I107" s="403" t="s">
        <v>1122</v>
      </c>
      <c r="J107" s="403">
        <v>1.7789999999999999</v>
      </c>
      <c r="K107" s="403">
        <v>1.7789999999999999</v>
      </c>
      <c r="L107" s="403">
        <v>479.81</v>
      </c>
      <c r="M107" s="403">
        <v>151.91900000000001</v>
      </c>
      <c r="N107" s="403">
        <v>354.983</v>
      </c>
      <c r="O107" s="403">
        <v>986.71100000000001</v>
      </c>
    </row>
    <row r="108" spans="1:15" x14ac:dyDescent="0.2">
      <c r="A108" s="403" t="s">
        <v>1216</v>
      </c>
      <c r="B108" s="403">
        <v>10.294</v>
      </c>
      <c r="C108" s="403">
        <v>242.63900000000001</v>
      </c>
      <c r="D108" s="403">
        <v>82.923000000000002</v>
      </c>
      <c r="E108" s="403">
        <v>335.85500000000002</v>
      </c>
      <c r="F108" s="403" t="s">
        <v>1122</v>
      </c>
      <c r="G108" s="403" t="s">
        <v>1122</v>
      </c>
      <c r="H108" s="403" t="s">
        <v>1122</v>
      </c>
      <c r="I108" s="403" t="s">
        <v>1122</v>
      </c>
      <c r="J108" s="403">
        <v>1.7210000000000001</v>
      </c>
      <c r="K108" s="403">
        <v>1.7210000000000001</v>
      </c>
      <c r="L108" s="403">
        <v>337.577</v>
      </c>
      <c r="M108" s="403">
        <v>142.61500000000001</v>
      </c>
      <c r="N108" s="403">
        <v>318.83</v>
      </c>
      <c r="O108" s="403">
        <v>799.02200000000005</v>
      </c>
    </row>
    <row r="109" spans="1:15" x14ac:dyDescent="0.2">
      <c r="A109" s="403" t="s">
        <v>1217</v>
      </c>
      <c r="B109" s="403">
        <v>6.2149999999999999</v>
      </c>
      <c r="C109" s="403">
        <v>157.298</v>
      </c>
      <c r="D109" s="403">
        <v>85.361000000000004</v>
      </c>
      <c r="E109" s="403">
        <v>248.874</v>
      </c>
      <c r="F109" s="403" t="s">
        <v>1122</v>
      </c>
      <c r="G109" s="403" t="s">
        <v>1122</v>
      </c>
      <c r="H109" s="403" t="s">
        <v>1122</v>
      </c>
      <c r="I109" s="403" t="s">
        <v>1122</v>
      </c>
      <c r="J109" s="403">
        <v>1.7789999999999999</v>
      </c>
      <c r="K109" s="403">
        <v>1.7789999999999999</v>
      </c>
      <c r="L109" s="403">
        <v>250.65299999999999</v>
      </c>
      <c r="M109" s="403">
        <v>142.149</v>
      </c>
      <c r="N109" s="403">
        <v>357.72899999999998</v>
      </c>
      <c r="O109" s="403">
        <v>750.53</v>
      </c>
    </row>
    <row r="110" spans="1:15" x14ac:dyDescent="0.2">
      <c r="A110" s="403" t="s">
        <v>1218</v>
      </c>
      <c r="B110" s="403">
        <v>4.915</v>
      </c>
      <c r="C110" s="403">
        <v>124.84099999999999</v>
      </c>
      <c r="D110" s="403">
        <v>77.766999999999996</v>
      </c>
      <c r="E110" s="403">
        <v>207.524</v>
      </c>
      <c r="F110" s="403" t="s">
        <v>1122</v>
      </c>
      <c r="G110" s="403" t="s">
        <v>1122</v>
      </c>
      <c r="H110" s="403" t="s">
        <v>1122</v>
      </c>
      <c r="I110" s="403" t="s">
        <v>1122</v>
      </c>
      <c r="J110" s="403">
        <v>1.7210000000000001</v>
      </c>
      <c r="K110" s="403">
        <v>1.7210000000000001</v>
      </c>
      <c r="L110" s="403">
        <v>209.245</v>
      </c>
      <c r="M110" s="403">
        <v>155.63399999999999</v>
      </c>
      <c r="N110" s="403">
        <v>400.83</v>
      </c>
      <c r="O110" s="403">
        <v>765.70799999999997</v>
      </c>
    </row>
    <row r="111" spans="1:15" x14ac:dyDescent="0.2">
      <c r="A111" s="403" t="s">
        <v>1219</v>
      </c>
      <c r="B111" s="403">
        <v>6.0910000000000002</v>
      </c>
      <c r="C111" s="403">
        <v>104.572</v>
      </c>
      <c r="D111" s="403">
        <v>66.557000000000002</v>
      </c>
      <c r="E111" s="403">
        <v>177.22</v>
      </c>
      <c r="F111" s="403" t="s">
        <v>1122</v>
      </c>
      <c r="G111" s="403" t="s">
        <v>1122</v>
      </c>
      <c r="H111" s="403" t="s">
        <v>1122</v>
      </c>
      <c r="I111" s="403" t="s">
        <v>1122</v>
      </c>
      <c r="J111" s="403">
        <v>1.7789999999999999</v>
      </c>
      <c r="K111" s="403">
        <v>1.7789999999999999</v>
      </c>
      <c r="L111" s="403">
        <v>178.99799999999999</v>
      </c>
      <c r="M111" s="403">
        <v>175.60400000000001</v>
      </c>
      <c r="N111" s="403">
        <v>466.46100000000001</v>
      </c>
      <c r="O111" s="403">
        <v>821.06299999999999</v>
      </c>
    </row>
    <row r="112" spans="1:15" x14ac:dyDescent="0.2">
      <c r="A112" s="403" t="s">
        <v>1220</v>
      </c>
      <c r="B112" s="403">
        <v>5.7519999999999998</v>
      </c>
      <c r="C112" s="403">
        <v>102.533</v>
      </c>
      <c r="D112" s="403">
        <v>63.384999999999998</v>
      </c>
      <c r="E112" s="403">
        <v>171.67</v>
      </c>
      <c r="F112" s="403" t="s">
        <v>1122</v>
      </c>
      <c r="G112" s="403" t="s">
        <v>1122</v>
      </c>
      <c r="H112" s="403" t="s">
        <v>1122</v>
      </c>
      <c r="I112" s="403" t="s">
        <v>1122</v>
      </c>
      <c r="J112" s="403">
        <v>1.7789999999999999</v>
      </c>
      <c r="K112" s="403">
        <v>1.7789999999999999</v>
      </c>
      <c r="L112" s="403">
        <v>173.44900000000001</v>
      </c>
      <c r="M112" s="403">
        <v>183.40600000000001</v>
      </c>
      <c r="N112" s="403">
        <v>447.56599999999997</v>
      </c>
      <c r="O112" s="403">
        <v>804.42200000000003</v>
      </c>
    </row>
    <row r="113" spans="1:15" x14ac:dyDescent="0.2">
      <c r="A113" s="403" t="s">
        <v>1221</v>
      </c>
      <c r="B113" s="403">
        <v>7.64</v>
      </c>
      <c r="C113" s="403">
        <v>107.623</v>
      </c>
      <c r="D113" s="403">
        <v>78.102000000000004</v>
      </c>
      <c r="E113" s="403">
        <v>193.364</v>
      </c>
      <c r="F113" s="403" t="s">
        <v>1122</v>
      </c>
      <c r="G113" s="403" t="s">
        <v>1122</v>
      </c>
      <c r="H113" s="403" t="s">
        <v>1122</v>
      </c>
      <c r="I113" s="403" t="s">
        <v>1122</v>
      </c>
      <c r="J113" s="403">
        <v>1.7210000000000001</v>
      </c>
      <c r="K113" s="403">
        <v>1.7210000000000001</v>
      </c>
      <c r="L113" s="403">
        <v>195.08600000000001</v>
      </c>
      <c r="M113" s="403">
        <v>178.48500000000001</v>
      </c>
      <c r="N113" s="403">
        <v>382.47300000000001</v>
      </c>
      <c r="O113" s="403">
        <v>756.04300000000001</v>
      </c>
    </row>
    <row r="114" spans="1:15" x14ac:dyDescent="0.2">
      <c r="A114" s="403" t="s">
        <v>1222</v>
      </c>
      <c r="B114" s="403">
        <v>10.417999999999999</v>
      </c>
      <c r="C114" s="403">
        <v>142.12200000000001</v>
      </c>
      <c r="D114" s="403">
        <v>111.318</v>
      </c>
      <c r="E114" s="403">
        <v>263.85700000000003</v>
      </c>
      <c r="F114" s="403" t="s">
        <v>1122</v>
      </c>
      <c r="G114" s="403" t="s">
        <v>1122</v>
      </c>
      <c r="H114" s="403" t="s">
        <v>1122</v>
      </c>
      <c r="I114" s="403" t="s">
        <v>1122</v>
      </c>
      <c r="J114" s="403">
        <v>1.7789999999999999</v>
      </c>
      <c r="K114" s="403">
        <v>1.7789999999999999</v>
      </c>
      <c r="L114" s="403">
        <v>265.63600000000002</v>
      </c>
      <c r="M114" s="403">
        <v>158.25299999999999</v>
      </c>
      <c r="N114" s="403">
        <v>360.68299999999999</v>
      </c>
      <c r="O114" s="403">
        <v>784.572</v>
      </c>
    </row>
    <row r="115" spans="1:15" x14ac:dyDescent="0.2">
      <c r="A115" s="403" t="s">
        <v>1223</v>
      </c>
      <c r="B115" s="403">
        <v>11.023999999999999</v>
      </c>
      <c r="C115" s="403">
        <v>227.39400000000001</v>
      </c>
      <c r="D115" s="403">
        <v>128.387</v>
      </c>
      <c r="E115" s="403">
        <v>366.80500000000001</v>
      </c>
      <c r="F115" s="403" t="s">
        <v>1122</v>
      </c>
      <c r="G115" s="403" t="s">
        <v>1122</v>
      </c>
      <c r="H115" s="403" t="s">
        <v>1122</v>
      </c>
      <c r="I115" s="403" t="s">
        <v>1122</v>
      </c>
      <c r="J115" s="403">
        <v>1.7210000000000001</v>
      </c>
      <c r="K115" s="403">
        <v>1.7210000000000001</v>
      </c>
      <c r="L115" s="403">
        <v>368.52600000000001</v>
      </c>
      <c r="M115" s="403">
        <v>149.292</v>
      </c>
      <c r="N115" s="403">
        <v>360.26</v>
      </c>
      <c r="O115" s="403">
        <v>878.07799999999997</v>
      </c>
    </row>
    <row r="116" spans="1:15" x14ac:dyDescent="0.2">
      <c r="A116" s="403" t="s">
        <v>1224</v>
      </c>
      <c r="B116" s="403">
        <v>14.105</v>
      </c>
      <c r="C116" s="403">
        <v>345.33199999999999</v>
      </c>
      <c r="D116" s="403">
        <v>167.40100000000001</v>
      </c>
      <c r="E116" s="403">
        <v>526.83699999999999</v>
      </c>
      <c r="F116" s="403" t="s">
        <v>1122</v>
      </c>
      <c r="G116" s="403" t="s">
        <v>1122</v>
      </c>
      <c r="H116" s="403" t="s">
        <v>1122</v>
      </c>
      <c r="I116" s="403" t="s">
        <v>1122</v>
      </c>
      <c r="J116" s="403">
        <v>1.7789999999999999</v>
      </c>
      <c r="K116" s="403">
        <v>1.7789999999999999</v>
      </c>
      <c r="L116" s="403">
        <v>528.61599999999999</v>
      </c>
      <c r="M116" s="403">
        <v>157.05600000000001</v>
      </c>
      <c r="N116" s="403">
        <v>385.7</v>
      </c>
      <c r="O116" s="403">
        <v>1071.3720000000001</v>
      </c>
    </row>
    <row r="117" spans="1:15" x14ac:dyDescent="0.2">
      <c r="A117" s="403" t="s">
        <v>1225</v>
      </c>
      <c r="B117" s="403">
        <v>114.90300000000001</v>
      </c>
      <c r="C117" s="403">
        <v>2650.8679999999999</v>
      </c>
      <c r="D117" s="403">
        <v>1318.213</v>
      </c>
      <c r="E117" s="403">
        <v>4083.9839999999999</v>
      </c>
      <c r="F117" s="403" t="s">
        <v>1122</v>
      </c>
      <c r="G117" s="403" t="s">
        <v>1122</v>
      </c>
      <c r="H117" s="403" t="s">
        <v>1122</v>
      </c>
      <c r="I117" s="403" t="s">
        <v>1122</v>
      </c>
      <c r="J117" s="403">
        <v>21</v>
      </c>
      <c r="K117" s="403">
        <v>21</v>
      </c>
      <c r="L117" s="403">
        <v>4104.9840000000004</v>
      </c>
      <c r="M117" s="403">
        <v>1906.0889999999999</v>
      </c>
      <c r="N117" s="403">
        <v>4567.1850000000004</v>
      </c>
      <c r="O117" s="403">
        <v>10578.258</v>
      </c>
    </row>
    <row r="118" spans="1:15" x14ac:dyDescent="0.2">
      <c r="A118" s="403" t="s">
        <v>1226</v>
      </c>
      <c r="B118" s="403">
        <v>16.494</v>
      </c>
      <c r="C118" s="403">
        <v>412.22899999999998</v>
      </c>
      <c r="D118" s="403">
        <v>185.88800000000001</v>
      </c>
      <c r="E118" s="403">
        <v>614.61</v>
      </c>
      <c r="F118" s="403" t="s">
        <v>1122</v>
      </c>
      <c r="G118" s="403" t="s">
        <v>1122</v>
      </c>
      <c r="H118" s="403" t="s">
        <v>1122</v>
      </c>
      <c r="I118" s="403" t="s">
        <v>1122</v>
      </c>
      <c r="J118" s="403">
        <v>1.788</v>
      </c>
      <c r="K118" s="403">
        <v>1.788</v>
      </c>
      <c r="L118" s="403">
        <v>616.39800000000002</v>
      </c>
      <c r="M118" s="403">
        <v>172.31399999999999</v>
      </c>
      <c r="N118" s="403">
        <v>400.37700000000001</v>
      </c>
      <c r="O118" s="403">
        <v>1189.0899999999999</v>
      </c>
    </row>
    <row r="119" spans="1:15" x14ac:dyDescent="0.2">
      <c r="A119" s="403" t="s">
        <v>1227</v>
      </c>
      <c r="B119" s="403">
        <v>13.121</v>
      </c>
      <c r="C119" s="403">
        <v>360.358</v>
      </c>
      <c r="D119" s="403">
        <v>124.092</v>
      </c>
      <c r="E119" s="403">
        <v>497.57100000000003</v>
      </c>
      <c r="F119" s="403" t="s">
        <v>1122</v>
      </c>
      <c r="G119" s="403" t="s">
        <v>1122</v>
      </c>
      <c r="H119" s="403" t="s">
        <v>1122</v>
      </c>
      <c r="I119" s="403" t="s">
        <v>1122</v>
      </c>
      <c r="J119" s="403">
        <v>1.615</v>
      </c>
      <c r="K119" s="403">
        <v>1.615</v>
      </c>
      <c r="L119" s="403">
        <v>499.18599999999998</v>
      </c>
      <c r="M119" s="403">
        <v>164.358</v>
      </c>
      <c r="N119" s="403">
        <v>337.99</v>
      </c>
      <c r="O119" s="403">
        <v>1001.534</v>
      </c>
    </row>
    <row r="120" spans="1:15" x14ac:dyDescent="0.2">
      <c r="A120" s="403" t="s">
        <v>1228</v>
      </c>
      <c r="B120" s="403">
        <v>8.7349999999999994</v>
      </c>
      <c r="C120" s="403">
        <v>308.58199999999999</v>
      </c>
      <c r="D120" s="403">
        <v>85.4</v>
      </c>
      <c r="E120" s="403">
        <v>402.71699999999998</v>
      </c>
      <c r="F120" s="403" t="s">
        <v>1122</v>
      </c>
      <c r="G120" s="403" t="s">
        <v>1122</v>
      </c>
      <c r="H120" s="403" t="s">
        <v>1122</v>
      </c>
      <c r="I120" s="403" t="s">
        <v>1122</v>
      </c>
      <c r="J120" s="403">
        <v>1.788</v>
      </c>
      <c r="K120" s="403">
        <v>1.788</v>
      </c>
      <c r="L120" s="403">
        <v>404.505</v>
      </c>
      <c r="M120" s="403">
        <v>158.01499999999999</v>
      </c>
      <c r="N120" s="403">
        <v>366.49900000000002</v>
      </c>
      <c r="O120" s="403">
        <v>929.01900000000001</v>
      </c>
    </row>
    <row r="121" spans="1:15" x14ac:dyDescent="0.2">
      <c r="A121" s="403" t="s">
        <v>1229</v>
      </c>
      <c r="B121" s="403">
        <v>10.356999999999999</v>
      </c>
      <c r="C121" s="403">
        <v>206.94900000000001</v>
      </c>
      <c r="D121" s="403">
        <v>62.936999999999998</v>
      </c>
      <c r="E121" s="403">
        <v>280.24299999999999</v>
      </c>
      <c r="F121" s="403" t="s">
        <v>1122</v>
      </c>
      <c r="G121" s="403" t="s">
        <v>1122</v>
      </c>
      <c r="H121" s="403" t="s">
        <v>1122</v>
      </c>
      <c r="I121" s="403" t="s">
        <v>1122</v>
      </c>
      <c r="J121" s="403">
        <v>1.73</v>
      </c>
      <c r="K121" s="403">
        <v>1.73</v>
      </c>
      <c r="L121" s="403">
        <v>281.97300000000001</v>
      </c>
      <c r="M121" s="403">
        <v>150.899</v>
      </c>
      <c r="N121" s="403">
        <v>345.75</v>
      </c>
      <c r="O121" s="403">
        <v>778.62099999999998</v>
      </c>
    </row>
    <row r="122" spans="1:15" x14ac:dyDescent="0.2">
      <c r="A122" s="403" t="s">
        <v>1230</v>
      </c>
      <c r="B122" s="403">
        <v>8.6609999999999996</v>
      </c>
      <c r="C122" s="403">
        <v>153.22800000000001</v>
      </c>
      <c r="D122" s="403">
        <v>66.269000000000005</v>
      </c>
      <c r="E122" s="403">
        <v>228.15799999999999</v>
      </c>
      <c r="F122" s="403" t="s">
        <v>1122</v>
      </c>
      <c r="G122" s="403" t="s">
        <v>1122</v>
      </c>
      <c r="H122" s="403" t="s">
        <v>1122</v>
      </c>
      <c r="I122" s="403" t="s">
        <v>1122</v>
      </c>
      <c r="J122" s="403">
        <v>1.788</v>
      </c>
      <c r="K122" s="403">
        <v>1.788</v>
      </c>
      <c r="L122" s="403">
        <v>229.946</v>
      </c>
      <c r="M122" s="403">
        <v>156.46100000000001</v>
      </c>
      <c r="N122" s="403">
        <v>381.18700000000001</v>
      </c>
      <c r="O122" s="403">
        <v>767.59400000000005</v>
      </c>
    </row>
    <row r="123" spans="1:15" x14ac:dyDescent="0.2">
      <c r="A123" s="403" t="s">
        <v>1231</v>
      </c>
      <c r="B123" s="403">
        <v>5.5289999999999999</v>
      </c>
      <c r="C123" s="403">
        <v>117.70099999999999</v>
      </c>
      <c r="D123" s="403">
        <v>63.323</v>
      </c>
      <c r="E123" s="403">
        <v>186.553</v>
      </c>
      <c r="F123" s="403" t="s">
        <v>1122</v>
      </c>
      <c r="G123" s="403" t="s">
        <v>1122</v>
      </c>
      <c r="H123" s="403" t="s">
        <v>1122</v>
      </c>
      <c r="I123" s="403" t="s">
        <v>1122</v>
      </c>
      <c r="J123" s="403">
        <v>1.73</v>
      </c>
      <c r="K123" s="403">
        <v>1.73</v>
      </c>
      <c r="L123" s="403">
        <v>188.28299999999999</v>
      </c>
      <c r="M123" s="403">
        <v>173.214</v>
      </c>
      <c r="N123" s="403">
        <v>443.46300000000002</v>
      </c>
      <c r="O123" s="403">
        <v>804.96</v>
      </c>
    </row>
    <row r="124" spans="1:15" x14ac:dyDescent="0.2">
      <c r="A124" s="403" t="s">
        <v>1232</v>
      </c>
      <c r="B124" s="403">
        <v>7.9240000000000004</v>
      </c>
      <c r="C124" s="403">
        <v>100.455</v>
      </c>
      <c r="D124" s="403">
        <v>59.362000000000002</v>
      </c>
      <c r="E124" s="403">
        <v>167.74100000000001</v>
      </c>
      <c r="F124" s="403" t="s">
        <v>1122</v>
      </c>
      <c r="G124" s="403" t="s">
        <v>1122</v>
      </c>
      <c r="H124" s="403" t="s">
        <v>1122</v>
      </c>
      <c r="I124" s="403" t="s">
        <v>1122</v>
      </c>
      <c r="J124" s="403">
        <v>1.788</v>
      </c>
      <c r="K124" s="403">
        <v>1.788</v>
      </c>
      <c r="L124" s="403">
        <v>169.529</v>
      </c>
      <c r="M124" s="403">
        <v>190.542</v>
      </c>
      <c r="N124" s="403">
        <v>473.26299999999998</v>
      </c>
      <c r="O124" s="403">
        <v>833.33399999999995</v>
      </c>
    </row>
    <row r="125" spans="1:15" x14ac:dyDescent="0.2">
      <c r="A125" s="403" t="s">
        <v>1233</v>
      </c>
      <c r="B125" s="403">
        <v>8.4589999999999996</v>
      </c>
      <c r="C125" s="403">
        <v>108.57</v>
      </c>
      <c r="D125" s="403">
        <v>64.284999999999997</v>
      </c>
      <c r="E125" s="403">
        <v>181.31299999999999</v>
      </c>
      <c r="F125" s="403" t="s">
        <v>1122</v>
      </c>
      <c r="G125" s="403" t="s">
        <v>1122</v>
      </c>
      <c r="H125" s="403" t="s">
        <v>1122</v>
      </c>
      <c r="I125" s="403" t="s">
        <v>1122</v>
      </c>
      <c r="J125" s="403">
        <v>1.788</v>
      </c>
      <c r="K125" s="403">
        <v>1.788</v>
      </c>
      <c r="L125" s="403">
        <v>183.101</v>
      </c>
      <c r="M125" s="403">
        <v>190.66900000000001</v>
      </c>
      <c r="N125" s="403">
        <v>444.78800000000001</v>
      </c>
      <c r="O125" s="403">
        <v>818.55700000000002</v>
      </c>
    </row>
    <row r="126" spans="1:15" x14ac:dyDescent="0.2">
      <c r="A126" s="403" t="s">
        <v>1234</v>
      </c>
      <c r="B126" s="403">
        <v>10.818</v>
      </c>
      <c r="C126" s="403">
        <v>108.53</v>
      </c>
      <c r="D126" s="403">
        <v>64.97</v>
      </c>
      <c r="E126" s="403">
        <v>184.31800000000001</v>
      </c>
      <c r="F126" s="403" t="s">
        <v>1122</v>
      </c>
      <c r="G126" s="403" t="s">
        <v>1122</v>
      </c>
      <c r="H126" s="403" t="s">
        <v>1122</v>
      </c>
      <c r="I126" s="403" t="s">
        <v>1122</v>
      </c>
      <c r="J126" s="403">
        <v>1.73</v>
      </c>
      <c r="K126" s="403">
        <v>1.73</v>
      </c>
      <c r="L126" s="403">
        <v>186.048</v>
      </c>
      <c r="M126" s="403">
        <v>183.81100000000001</v>
      </c>
      <c r="N126" s="403">
        <v>391.9</v>
      </c>
      <c r="O126" s="403">
        <v>761.75900000000001</v>
      </c>
    </row>
    <row r="127" spans="1:15" x14ac:dyDescent="0.2">
      <c r="A127" s="403" t="s">
        <v>1235</v>
      </c>
      <c r="B127" s="403">
        <v>11.536</v>
      </c>
      <c r="C127" s="403">
        <v>150.17500000000001</v>
      </c>
      <c r="D127" s="403">
        <v>105.744</v>
      </c>
      <c r="E127" s="403">
        <v>267.45499999999998</v>
      </c>
      <c r="F127" s="403" t="s">
        <v>1122</v>
      </c>
      <c r="G127" s="403" t="s">
        <v>1122</v>
      </c>
      <c r="H127" s="403" t="s">
        <v>1122</v>
      </c>
      <c r="I127" s="403" t="s">
        <v>1122</v>
      </c>
      <c r="J127" s="403">
        <v>1.788</v>
      </c>
      <c r="K127" s="403">
        <v>1.788</v>
      </c>
      <c r="L127" s="403">
        <v>269.24299999999999</v>
      </c>
      <c r="M127" s="403">
        <v>166.99199999999999</v>
      </c>
      <c r="N127" s="403">
        <v>381.10500000000002</v>
      </c>
      <c r="O127" s="403">
        <v>817.33900000000006</v>
      </c>
    </row>
    <row r="128" spans="1:15" x14ac:dyDescent="0.2">
      <c r="A128" s="403" t="s">
        <v>1236</v>
      </c>
      <c r="B128" s="403">
        <v>15.683</v>
      </c>
      <c r="C128" s="403">
        <v>208.011</v>
      </c>
      <c r="D128" s="403">
        <v>109.405</v>
      </c>
      <c r="E128" s="403">
        <v>333.09800000000001</v>
      </c>
      <c r="F128" s="403" t="s">
        <v>1122</v>
      </c>
      <c r="G128" s="403" t="s">
        <v>1122</v>
      </c>
      <c r="H128" s="403" t="s">
        <v>1122</v>
      </c>
      <c r="I128" s="403" t="s">
        <v>1122</v>
      </c>
      <c r="J128" s="403">
        <v>1.73</v>
      </c>
      <c r="K128" s="403">
        <v>1.73</v>
      </c>
      <c r="L128" s="403">
        <v>334.82799999999997</v>
      </c>
      <c r="M128" s="403">
        <v>159.072</v>
      </c>
      <c r="N128" s="403">
        <v>368.04500000000002</v>
      </c>
      <c r="O128" s="403">
        <v>861.94600000000003</v>
      </c>
    </row>
    <row r="129" spans="1:15" x14ac:dyDescent="0.2">
      <c r="A129" s="403" t="s">
        <v>1237</v>
      </c>
      <c r="B129" s="403">
        <v>19.460999999999999</v>
      </c>
      <c r="C129" s="403">
        <v>322.73700000000002</v>
      </c>
      <c r="D129" s="403">
        <v>130.202</v>
      </c>
      <c r="E129" s="403">
        <v>472.4</v>
      </c>
      <c r="F129" s="403" t="s">
        <v>1122</v>
      </c>
      <c r="G129" s="403" t="s">
        <v>1122</v>
      </c>
      <c r="H129" s="403" t="s">
        <v>1122</v>
      </c>
      <c r="I129" s="403" t="s">
        <v>1122</v>
      </c>
      <c r="J129" s="403">
        <v>1.788</v>
      </c>
      <c r="K129" s="403">
        <v>1.788</v>
      </c>
      <c r="L129" s="403">
        <v>474.18799999999999</v>
      </c>
      <c r="M129" s="403">
        <v>166.89400000000001</v>
      </c>
      <c r="N129" s="403">
        <v>413.54599999999999</v>
      </c>
      <c r="O129" s="403">
        <v>1054.6279999999999</v>
      </c>
    </row>
    <row r="130" spans="1:15" x14ac:dyDescent="0.2">
      <c r="A130" s="403" t="s">
        <v>1238</v>
      </c>
      <c r="B130" s="403">
        <v>136.75899999999999</v>
      </c>
      <c r="C130" s="403">
        <v>2557.34</v>
      </c>
      <c r="D130" s="403">
        <v>1121.876</v>
      </c>
      <c r="E130" s="403">
        <v>3815.9749999999999</v>
      </c>
      <c r="F130" s="403" t="s">
        <v>1122</v>
      </c>
      <c r="G130" s="403" t="s">
        <v>1122</v>
      </c>
      <c r="H130" s="403" t="s">
        <v>1122</v>
      </c>
      <c r="I130" s="403" t="s">
        <v>1122</v>
      </c>
      <c r="J130" s="403">
        <v>21.05</v>
      </c>
      <c r="K130" s="403">
        <v>21.05</v>
      </c>
      <c r="L130" s="403">
        <v>3837.0250000000001</v>
      </c>
      <c r="M130" s="403">
        <v>2033.239</v>
      </c>
      <c r="N130" s="403">
        <v>4745.6270000000004</v>
      </c>
      <c r="O130" s="403">
        <v>10615.891</v>
      </c>
    </row>
    <row r="131" spans="1:15" x14ac:dyDescent="0.2">
      <c r="A131" s="403" t="s">
        <v>1239</v>
      </c>
      <c r="B131" s="403">
        <v>18.704999999999998</v>
      </c>
      <c r="C131" s="403">
        <v>450.62200000000001</v>
      </c>
      <c r="D131" s="403">
        <v>127.011</v>
      </c>
      <c r="E131" s="403">
        <v>596.33799999999997</v>
      </c>
      <c r="F131" s="403" t="s">
        <v>1122</v>
      </c>
      <c r="G131" s="403" t="s">
        <v>1122</v>
      </c>
      <c r="H131" s="403" t="s">
        <v>1122</v>
      </c>
      <c r="I131" s="403" t="s">
        <v>1122</v>
      </c>
      <c r="J131" s="403">
        <v>1.88</v>
      </c>
      <c r="K131" s="403">
        <v>1.88</v>
      </c>
      <c r="L131" s="403">
        <v>598.21699999999998</v>
      </c>
      <c r="M131" s="403">
        <v>179.39400000000001</v>
      </c>
      <c r="N131" s="403">
        <v>436.04599999999999</v>
      </c>
      <c r="O131" s="403">
        <v>1213.6569999999999</v>
      </c>
    </row>
    <row r="132" spans="1:15" x14ac:dyDescent="0.2">
      <c r="A132" s="403" t="s">
        <v>1240</v>
      </c>
      <c r="B132" s="403">
        <v>13.054</v>
      </c>
      <c r="C132" s="403">
        <v>410.86599999999999</v>
      </c>
      <c r="D132" s="403">
        <v>95.966999999999999</v>
      </c>
      <c r="E132" s="403">
        <v>519.88699999999994</v>
      </c>
      <c r="F132" s="403" t="s">
        <v>1122</v>
      </c>
      <c r="G132" s="403" t="s">
        <v>1122</v>
      </c>
      <c r="H132" s="403" t="s">
        <v>1122</v>
      </c>
      <c r="I132" s="403" t="s">
        <v>1122</v>
      </c>
      <c r="J132" s="403">
        <v>1.698</v>
      </c>
      <c r="K132" s="403">
        <v>1.698</v>
      </c>
      <c r="L132" s="403">
        <v>521.58500000000004</v>
      </c>
      <c r="M132" s="403">
        <v>172.71299999999999</v>
      </c>
      <c r="N132" s="403">
        <v>363.81099999999998</v>
      </c>
      <c r="O132" s="403">
        <v>1058.1089999999999</v>
      </c>
    </row>
    <row r="133" spans="1:15" x14ac:dyDescent="0.2">
      <c r="A133" s="403" t="s">
        <v>1241</v>
      </c>
      <c r="B133" s="403">
        <v>10.605</v>
      </c>
      <c r="C133" s="403">
        <v>326.399</v>
      </c>
      <c r="D133" s="403">
        <v>107.081</v>
      </c>
      <c r="E133" s="403">
        <v>444.08499999999998</v>
      </c>
      <c r="F133" s="403" t="s">
        <v>1122</v>
      </c>
      <c r="G133" s="403" t="s">
        <v>1122</v>
      </c>
      <c r="H133" s="403" t="s">
        <v>1122</v>
      </c>
      <c r="I133" s="403" t="s">
        <v>1122</v>
      </c>
      <c r="J133" s="403">
        <v>1.88</v>
      </c>
      <c r="K133" s="403">
        <v>1.88</v>
      </c>
      <c r="L133" s="403">
        <v>445.96499999999997</v>
      </c>
      <c r="M133" s="403">
        <v>166.13499999999999</v>
      </c>
      <c r="N133" s="403">
        <v>389.767</v>
      </c>
      <c r="O133" s="403">
        <v>1001.867</v>
      </c>
    </row>
    <row r="134" spans="1:15" x14ac:dyDescent="0.2">
      <c r="A134" s="403" t="s">
        <v>1242</v>
      </c>
      <c r="B134" s="403">
        <v>13.242000000000001</v>
      </c>
      <c r="C134" s="403">
        <v>239.97</v>
      </c>
      <c r="D134" s="403">
        <v>104.41200000000001</v>
      </c>
      <c r="E134" s="403">
        <v>357.62400000000002</v>
      </c>
      <c r="F134" s="403" t="s">
        <v>1122</v>
      </c>
      <c r="G134" s="403" t="s">
        <v>1122</v>
      </c>
      <c r="H134" s="403" t="s">
        <v>1122</v>
      </c>
      <c r="I134" s="403" t="s">
        <v>1122</v>
      </c>
      <c r="J134" s="403">
        <v>1.819</v>
      </c>
      <c r="K134" s="403">
        <v>1.819</v>
      </c>
      <c r="L134" s="403">
        <v>359.44299999999998</v>
      </c>
      <c r="M134" s="403">
        <v>159.04599999999999</v>
      </c>
      <c r="N134" s="403">
        <v>361.49099999999999</v>
      </c>
      <c r="O134" s="403">
        <v>879.97900000000004</v>
      </c>
    </row>
    <row r="135" spans="1:15" x14ac:dyDescent="0.2">
      <c r="A135" s="403" t="s">
        <v>1243</v>
      </c>
      <c r="B135" s="403">
        <v>8.7970000000000006</v>
      </c>
      <c r="C135" s="403">
        <v>141.33699999999999</v>
      </c>
      <c r="D135" s="403">
        <v>76.959999999999994</v>
      </c>
      <c r="E135" s="403">
        <v>227.09399999999999</v>
      </c>
      <c r="F135" s="403" t="s">
        <v>1122</v>
      </c>
      <c r="G135" s="403" t="s">
        <v>1122</v>
      </c>
      <c r="H135" s="403" t="s">
        <v>1122</v>
      </c>
      <c r="I135" s="403" t="s">
        <v>1122</v>
      </c>
      <c r="J135" s="403">
        <v>1.88</v>
      </c>
      <c r="K135" s="403">
        <v>1.88</v>
      </c>
      <c r="L135" s="403">
        <v>228.97300000000001</v>
      </c>
      <c r="M135" s="403">
        <v>159.459</v>
      </c>
      <c r="N135" s="403">
        <v>395.00700000000001</v>
      </c>
      <c r="O135" s="403">
        <v>783.43899999999996</v>
      </c>
    </row>
    <row r="136" spans="1:15" x14ac:dyDescent="0.2">
      <c r="A136" s="403" t="s">
        <v>1244</v>
      </c>
      <c r="B136" s="403">
        <v>6.8380000000000001</v>
      </c>
      <c r="C136" s="403">
        <v>108.782</v>
      </c>
      <c r="D136" s="403">
        <v>61.64</v>
      </c>
      <c r="E136" s="403">
        <v>177.25899999999999</v>
      </c>
      <c r="F136" s="403" t="s">
        <v>1122</v>
      </c>
      <c r="G136" s="403" t="s">
        <v>1122</v>
      </c>
      <c r="H136" s="403" t="s">
        <v>1122</v>
      </c>
      <c r="I136" s="403" t="s">
        <v>1122</v>
      </c>
      <c r="J136" s="403">
        <v>1.819</v>
      </c>
      <c r="K136" s="403">
        <v>1.819</v>
      </c>
      <c r="L136" s="403">
        <v>179.078</v>
      </c>
      <c r="M136" s="403">
        <v>173.048</v>
      </c>
      <c r="N136" s="403">
        <v>423.822</v>
      </c>
      <c r="O136" s="403">
        <v>775.94799999999998</v>
      </c>
    </row>
    <row r="137" spans="1:15" x14ac:dyDescent="0.2">
      <c r="A137" s="403" t="s">
        <v>1245</v>
      </c>
      <c r="B137" s="403">
        <v>11.83</v>
      </c>
      <c r="C137" s="403">
        <v>102.708</v>
      </c>
      <c r="D137" s="403">
        <v>50.765999999999998</v>
      </c>
      <c r="E137" s="403">
        <v>165.304</v>
      </c>
      <c r="F137" s="403" t="s">
        <v>1122</v>
      </c>
      <c r="G137" s="403" t="s">
        <v>1122</v>
      </c>
      <c r="H137" s="403" t="s">
        <v>1122</v>
      </c>
      <c r="I137" s="403" t="s">
        <v>1122</v>
      </c>
      <c r="J137" s="403">
        <v>1.88</v>
      </c>
      <c r="K137" s="403">
        <v>1.88</v>
      </c>
      <c r="L137" s="403">
        <v>167.18299999999999</v>
      </c>
      <c r="M137" s="403">
        <v>187.595</v>
      </c>
      <c r="N137" s="403">
        <v>487.99099999999999</v>
      </c>
      <c r="O137" s="403">
        <v>842.77</v>
      </c>
    </row>
    <row r="138" spans="1:15" x14ac:dyDescent="0.2">
      <c r="A138" s="403" t="s">
        <v>1246</v>
      </c>
      <c r="B138" s="403">
        <v>12.621</v>
      </c>
      <c r="C138" s="403">
        <v>106.783</v>
      </c>
      <c r="D138" s="403">
        <v>56.962000000000003</v>
      </c>
      <c r="E138" s="403">
        <v>176.36600000000001</v>
      </c>
      <c r="F138" s="403" t="s">
        <v>1122</v>
      </c>
      <c r="G138" s="403" t="s">
        <v>1122</v>
      </c>
      <c r="H138" s="403" t="s">
        <v>1122</v>
      </c>
      <c r="I138" s="403" t="s">
        <v>1122</v>
      </c>
      <c r="J138" s="403">
        <v>1.88</v>
      </c>
      <c r="K138" s="403">
        <v>1.88</v>
      </c>
      <c r="L138" s="403">
        <v>178.24600000000001</v>
      </c>
      <c r="M138" s="403">
        <v>192</v>
      </c>
      <c r="N138" s="403">
        <v>460.71499999999997</v>
      </c>
      <c r="O138" s="403">
        <v>830.96100000000001</v>
      </c>
    </row>
    <row r="139" spans="1:15" x14ac:dyDescent="0.2">
      <c r="A139" s="403" t="s">
        <v>1247</v>
      </c>
      <c r="B139" s="403">
        <v>11.999000000000001</v>
      </c>
      <c r="C139" s="403">
        <v>106.776</v>
      </c>
      <c r="D139" s="403">
        <v>83.81</v>
      </c>
      <c r="E139" s="403">
        <v>202.58500000000001</v>
      </c>
      <c r="F139" s="403" t="s">
        <v>1122</v>
      </c>
      <c r="G139" s="403" t="s">
        <v>1122</v>
      </c>
      <c r="H139" s="403" t="s">
        <v>1122</v>
      </c>
      <c r="I139" s="403" t="s">
        <v>1122</v>
      </c>
      <c r="J139" s="403">
        <v>1.819</v>
      </c>
      <c r="K139" s="403">
        <v>1.819</v>
      </c>
      <c r="L139" s="403">
        <v>204.404</v>
      </c>
      <c r="M139" s="403">
        <v>187.63200000000001</v>
      </c>
      <c r="N139" s="403">
        <v>411.24200000000002</v>
      </c>
      <c r="O139" s="403">
        <v>803.27800000000002</v>
      </c>
    </row>
    <row r="140" spans="1:15" x14ac:dyDescent="0.2">
      <c r="A140" s="403" t="s">
        <v>1248</v>
      </c>
      <c r="B140" s="403">
        <v>12.432</v>
      </c>
      <c r="C140" s="403">
        <v>132.137</v>
      </c>
      <c r="D140" s="403">
        <v>85.063999999999993</v>
      </c>
      <c r="E140" s="403">
        <v>229.63300000000001</v>
      </c>
      <c r="F140" s="403" t="s">
        <v>1122</v>
      </c>
      <c r="G140" s="403" t="s">
        <v>1122</v>
      </c>
      <c r="H140" s="403" t="s">
        <v>1122</v>
      </c>
      <c r="I140" s="403" t="s">
        <v>1122</v>
      </c>
      <c r="J140" s="403">
        <v>1.88</v>
      </c>
      <c r="K140" s="403">
        <v>1.88</v>
      </c>
      <c r="L140" s="403">
        <v>231.512</v>
      </c>
      <c r="M140" s="403">
        <v>169.512</v>
      </c>
      <c r="N140" s="403">
        <v>392.572</v>
      </c>
      <c r="O140" s="403">
        <v>793.59699999999998</v>
      </c>
    </row>
    <row r="141" spans="1:15" x14ac:dyDescent="0.2">
      <c r="A141" s="403" t="s">
        <v>1249</v>
      </c>
      <c r="B141" s="403">
        <v>15.917</v>
      </c>
      <c r="C141" s="403">
        <v>220.60300000000001</v>
      </c>
      <c r="D141" s="403">
        <v>71.701999999999998</v>
      </c>
      <c r="E141" s="403">
        <v>308.22199999999998</v>
      </c>
      <c r="F141" s="403" t="s">
        <v>1122</v>
      </c>
      <c r="G141" s="403" t="s">
        <v>1122</v>
      </c>
      <c r="H141" s="403" t="s">
        <v>1122</v>
      </c>
      <c r="I141" s="403" t="s">
        <v>1122</v>
      </c>
      <c r="J141" s="403">
        <v>1.819</v>
      </c>
      <c r="K141" s="403">
        <v>1.819</v>
      </c>
      <c r="L141" s="403">
        <v>310.041</v>
      </c>
      <c r="M141" s="403">
        <v>161.81299999999999</v>
      </c>
      <c r="N141" s="403">
        <v>388.63600000000002</v>
      </c>
      <c r="O141" s="403">
        <v>860.49</v>
      </c>
    </row>
    <row r="142" spans="1:15" x14ac:dyDescent="0.2">
      <c r="A142" s="403" t="s">
        <v>1250</v>
      </c>
      <c r="B142" s="403">
        <v>19.175999999999998</v>
      </c>
      <c r="C142" s="403">
        <v>303.05700000000002</v>
      </c>
      <c r="D142" s="403">
        <v>115.782</v>
      </c>
      <c r="E142" s="403">
        <v>438.01499999999999</v>
      </c>
      <c r="F142" s="403" t="s">
        <v>1122</v>
      </c>
      <c r="G142" s="403" t="s">
        <v>1122</v>
      </c>
      <c r="H142" s="403" t="s">
        <v>1122</v>
      </c>
      <c r="I142" s="403" t="s">
        <v>1122</v>
      </c>
      <c r="J142" s="403">
        <v>1.88</v>
      </c>
      <c r="K142" s="403">
        <v>1.88</v>
      </c>
      <c r="L142" s="403">
        <v>439.89499999999998</v>
      </c>
      <c r="M142" s="403">
        <v>168.702</v>
      </c>
      <c r="N142" s="403">
        <v>410.11799999999999</v>
      </c>
      <c r="O142" s="403">
        <v>1018.715</v>
      </c>
    </row>
    <row r="143" spans="1:15" x14ac:dyDescent="0.2">
      <c r="A143" s="403" t="s">
        <v>1251</v>
      </c>
      <c r="B143" s="403">
        <v>155.21600000000001</v>
      </c>
      <c r="C143" s="403">
        <v>2649.51</v>
      </c>
      <c r="D143" s="403">
        <v>1037.1569999999999</v>
      </c>
      <c r="E143" s="403">
        <v>3841.8829999999998</v>
      </c>
      <c r="F143" s="403" t="s">
        <v>1122</v>
      </c>
      <c r="G143" s="403" t="s">
        <v>1122</v>
      </c>
      <c r="H143" s="403" t="s">
        <v>1122</v>
      </c>
      <c r="I143" s="403" t="s">
        <v>1122</v>
      </c>
      <c r="J143" s="403">
        <v>22.13</v>
      </c>
      <c r="K143" s="403">
        <v>22.13</v>
      </c>
      <c r="L143" s="403">
        <v>3864.0129999999999</v>
      </c>
      <c r="M143" s="403">
        <v>2077.0479999999998</v>
      </c>
      <c r="N143" s="403">
        <v>4919.2749999999996</v>
      </c>
      <c r="O143" s="403">
        <v>10860.337</v>
      </c>
    </row>
    <row r="144" spans="1:15" x14ac:dyDescent="0.2">
      <c r="A144" s="403" t="s">
        <v>1252</v>
      </c>
      <c r="B144" s="403">
        <v>16.911999999999999</v>
      </c>
      <c r="C144" s="403">
        <v>428.19</v>
      </c>
      <c r="D144" s="403">
        <v>133.84800000000001</v>
      </c>
      <c r="E144" s="403">
        <v>578.94899999999996</v>
      </c>
      <c r="F144" s="403" t="s">
        <v>1122</v>
      </c>
      <c r="G144" s="403" t="s">
        <v>1122</v>
      </c>
      <c r="H144" s="403" t="s">
        <v>1122</v>
      </c>
      <c r="I144" s="403" t="s">
        <v>1122</v>
      </c>
      <c r="J144" s="403">
        <v>1.8919999999999999</v>
      </c>
      <c r="K144" s="403">
        <v>1.8919999999999999</v>
      </c>
      <c r="L144" s="403">
        <v>580.84100000000001</v>
      </c>
      <c r="M144" s="403">
        <v>173.791</v>
      </c>
      <c r="N144" s="403">
        <v>415.60500000000002</v>
      </c>
      <c r="O144" s="403">
        <v>1170.2370000000001</v>
      </c>
    </row>
    <row r="145" spans="1:15" x14ac:dyDescent="0.2">
      <c r="A145" s="403" t="s">
        <v>1253</v>
      </c>
      <c r="B145" s="403">
        <v>14.788</v>
      </c>
      <c r="C145" s="403">
        <v>348.27499999999998</v>
      </c>
      <c r="D145" s="403">
        <v>109.932</v>
      </c>
      <c r="E145" s="403">
        <v>472.99599999999998</v>
      </c>
      <c r="F145" s="403" t="s">
        <v>1122</v>
      </c>
      <c r="G145" s="403" t="s">
        <v>1122</v>
      </c>
      <c r="H145" s="403" t="s">
        <v>1122</v>
      </c>
      <c r="I145" s="403" t="s">
        <v>1122</v>
      </c>
      <c r="J145" s="403">
        <v>1.7090000000000001</v>
      </c>
      <c r="K145" s="403">
        <v>1.7090000000000001</v>
      </c>
      <c r="L145" s="403">
        <v>474.70499999999998</v>
      </c>
      <c r="M145" s="403">
        <v>167.44</v>
      </c>
      <c r="N145" s="403">
        <v>350.81799999999998</v>
      </c>
      <c r="O145" s="403">
        <v>992.96299999999997</v>
      </c>
    </row>
    <row r="146" spans="1:15" x14ac:dyDescent="0.2">
      <c r="A146" s="403" t="s">
        <v>1254</v>
      </c>
      <c r="B146" s="403">
        <v>10.541</v>
      </c>
      <c r="C146" s="403">
        <v>305.23099999999999</v>
      </c>
      <c r="D146" s="403">
        <v>116.336</v>
      </c>
      <c r="E146" s="403">
        <v>432.10899999999998</v>
      </c>
      <c r="F146" s="403" t="s">
        <v>1122</v>
      </c>
      <c r="G146" s="403" t="s">
        <v>1122</v>
      </c>
      <c r="H146" s="403" t="s">
        <v>1122</v>
      </c>
      <c r="I146" s="403" t="s">
        <v>1122</v>
      </c>
      <c r="J146" s="403">
        <v>1.8919999999999999</v>
      </c>
      <c r="K146" s="403">
        <v>1.8919999999999999</v>
      </c>
      <c r="L146" s="403">
        <v>434.00099999999998</v>
      </c>
      <c r="M146" s="403">
        <v>164.08699999999999</v>
      </c>
      <c r="N146" s="403">
        <v>391.03699999999998</v>
      </c>
      <c r="O146" s="403">
        <v>989.125</v>
      </c>
    </row>
    <row r="147" spans="1:15" x14ac:dyDescent="0.2">
      <c r="A147" s="403" t="s">
        <v>1255</v>
      </c>
      <c r="B147" s="403">
        <v>14.673</v>
      </c>
      <c r="C147" s="403">
        <v>239.381</v>
      </c>
      <c r="D147" s="403">
        <v>101.99299999999999</v>
      </c>
      <c r="E147" s="403">
        <v>356.04700000000003</v>
      </c>
      <c r="F147" s="403" t="s">
        <v>1122</v>
      </c>
      <c r="G147" s="403" t="s">
        <v>1122</v>
      </c>
      <c r="H147" s="403" t="s">
        <v>1122</v>
      </c>
      <c r="I147" s="403" t="s">
        <v>1122</v>
      </c>
      <c r="J147" s="403">
        <v>1.831</v>
      </c>
      <c r="K147" s="403">
        <v>1.831</v>
      </c>
      <c r="L147" s="403">
        <v>357.87799999999999</v>
      </c>
      <c r="M147" s="403">
        <v>159.285</v>
      </c>
      <c r="N147" s="403">
        <v>356.87200000000001</v>
      </c>
      <c r="O147" s="403">
        <v>874.03399999999999</v>
      </c>
    </row>
    <row r="148" spans="1:15" x14ac:dyDescent="0.2">
      <c r="A148" s="403" t="s">
        <v>1256</v>
      </c>
      <c r="B148" s="403">
        <v>8.8580000000000005</v>
      </c>
      <c r="C148" s="403">
        <v>157.76400000000001</v>
      </c>
      <c r="D148" s="403">
        <v>73.543000000000006</v>
      </c>
      <c r="E148" s="403">
        <v>240.16499999999999</v>
      </c>
      <c r="F148" s="403" t="s">
        <v>1122</v>
      </c>
      <c r="G148" s="403" t="s">
        <v>1122</v>
      </c>
      <c r="H148" s="403" t="s">
        <v>1122</v>
      </c>
      <c r="I148" s="403" t="s">
        <v>1122</v>
      </c>
      <c r="J148" s="403">
        <v>1.8919999999999999</v>
      </c>
      <c r="K148" s="403">
        <v>1.8919999999999999</v>
      </c>
      <c r="L148" s="403">
        <v>242.05699999999999</v>
      </c>
      <c r="M148" s="403">
        <v>157.74700000000001</v>
      </c>
      <c r="N148" s="403">
        <v>384.87</v>
      </c>
      <c r="O148" s="403">
        <v>784.67399999999998</v>
      </c>
    </row>
    <row r="149" spans="1:15" x14ac:dyDescent="0.2">
      <c r="A149" s="403" t="s">
        <v>1257</v>
      </c>
      <c r="B149" s="403">
        <v>7.0209999999999999</v>
      </c>
      <c r="C149" s="403">
        <v>107.687</v>
      </c>
      <c r="D149" s="403">
        <v>76.378</v>
      </c>
      <c r="E149" s="403">
        <v>191.08600000000001</v>
      </c>
      <c r="F149" s="403" t="s">
        <v>1122</v>
      </c>
      <c r="G149" s="403" t="s">
        <v>1122</v>
      </c>
      <c r="H149" s="403" t="s">
        <v>1122</v>
      </c>
      <c r="I149" s="403" t="s">
        <v>1122</v>
      </c>
      <c r="J149" s="403">
        <v>1.831</v>
      </c>
      <c r="K149" s="403">
        <v>1.831</v>
      </c>
      <c r="L149" s="403">
        <v>192.917</v>
      </c>
      <c r="M149" s="403">
        <v>174.1</v>
      </c>
      <c r="N149" s="403">
        <v>431.30700000000002</v>
      </c>
      <c r="O149" s="403">
        <v>798.32500000000005</v>
      </c>
    </row>
    <row r="150" spans="1:15" x14ac:dyDescent="0.2">
      <c r="A150" s="403" t="s">
        <v>1258</v>
      </c>
      <c r="B150" s="403">
        <v>11.459</v>
      </c>
      <c r="C150" s="403">
        <v>96.635999999999996</v>
      </c>
      <c r="D150" s="403">
        <v>72.498999999999995</v>
      </c>
      <c r="E150" s="403">
        <v>180.59399999999999</v>
      </c>
      <c r="F150" s="403" t="s">
        <v>1122</v>
      </c>
      <c r="G150" s="403" t="s">
        <v>1122</v>
      </c>
      <c r="H150" s="403" t="s">
        <v>1122</v>
      </c>
      <c r="I150" s="403" t="s">
        <v>1122</v>
      </c>
      <c r="J150" s="403">
        <v>1.8919999999999999</v>
      </c>
      <c r="K150" s="403">
        <v>1.8919999999999999</v>
      </c>
      <c r="L150" s="403">
        <v>182.48599999999999</v>
      </c>
      <c r="M150" s="403">
        <v>196.02600000000001</v>
      </c>
      <c r="N150" s="403">
        <v>497.733</v>
      </c>
      <c r="O150" s="403">
        <v>876.245</v>
      </c>
    </row>
    <row r="151" spans="1:15" x14ac:dyDescent="0.2">
      <c r="A151" s="403" t="s">
        <v>1259</v>
      </c>
      <c r="B151" s="403">
        <v>10.827999999999999</v>
      </c>
      <c r="C151" s="403">
        <v>97.491</v>
      </c>
      <c r="D151" s="403">
        <v>81.623999999999995</v>
      </c>
      <c r="E151" s="403">
        <v>189.94300000000001</v>
      </c>
      <c r="F151" s="403" t="s">
        <v>1122</v>
      </c>
      <c r="G151" s="403" t="s">
        <v>1122</v>
      </c>
      <c r="H151" s="403" t="s">
        <v>1122</v>
      </c>
      <c r="I151" s="403" t="s">
        <v>1122</v>
      </c>
      <c r="J151" s="403">
        <v>1.8919999999999999</v>
      </c>
      <c r="K151" s="403">
        <v>1.8919999999999999</v>
      </c>
      <c r="L151" s="403">
        <v>191.83500000000001</v>
      </c>
      <c r="M151" s="403">
        <v>204.07300000000001</v>
      </c>
      <c r="N151" s="403">
        <v>497.51900000000001</v>
      </c>
      <c r="O151" s="403">
        <v>893.428</v>
      </c>
    </row>
    <row r="152" spans="1:15" x14ac:dyDescent="0.2">
      <c r="A152" s="403" t="s">
        <v>1260</v>
      </c>
      <c r="B152" s="403">
        <v>14.387</v>
      </c>
      <c r="C152" s="403">
        <v>100.804</v>
      </c>
      <c r="D152" s="403">
        <v>75.783000000000001</v>
      </c>
      <c r="E152" s="403">
        <v>190.97300000000001</v>
      </c>
      <c r="F152" s="403" t="s">
        <v>1122</v>
      </c>
      <c r="G152" s="403" t="s">
        <v>1122</v>
      </c>
      <c r="H152" s="403" t="s">
        <v>1122</v>
      </c>
      <c r="I152" s="403" t="s">
        <v>1122</v>
      </c>
      <c r="J152" s="403">
        <v>1.831</v>
      </c>
      <c r="K152" s="403">
        <v>1.831</v>
      </c>
      <c r="L152" s="403">
        <v>192.804</v>
      </c>
      <c r="M152" s="403">
        <v>200.572</v>
      </c>
      <c r="N152" s="403">
        <v>408.81200000000001</v>
      </c>
      <c r="O152" s="403">
        <v>802.18799999999999</v>
      </c>
    </row>
    <row r="153" spans="1:15" x14ac:dyDescent="0.2">
      <c r="A153" s="403" t="s">
        <v>1261</v>
      </c>
      <c r="B153" s="403">
        <v>15.286</v>
      </c>
      <c r="C153" s="403">
        <v>126.96899999999999</v>
      </c>
      <c r="D153" s="403">
        <v>83.834000000000003</v>
      </c>
      <c r="E153" s="403">
        <v>226.08799999999999</v>
      </c>
      <c r="F153" s="403" t="s">
        <v>1122</v>
      </c>
      <c r="G153" s="403" t="s">
        <v>1122</v>
      </c>
      <c r="H153" s="403" t="s">
        <v>1122</v>
      </c>
      <c r="I153" s="403" t="s">
        <v>1122</v>
      </c>
      <c r="J153" s="403">
        <v>1.8919999999999999</v>
      </c>
      <c r="K153" s="403">
        <v>1.8919999999999999</v>
      </c>
      <c r="L153" s="403">
        <v>227.98</v>
      </c>
      <c r="M153" s="403">
        <v>176.43100000000001</v>
      </c>
      <c r="N153" s="403">
        <v>396.267</v>
      </c>
      <c r="O153" s="403">
        <v>800.678</v>
      </c>
    </row>
    <row r="154" spans="1:15" x14ac:dyDescent="0.2">
      <c r="A154" s="403" t="s">
        <v>1262</v>
      </c>
      <c r="B154" s="403">
        <v>16.166</v>
      </c>
      <c r="C154" s="403">
        <v>189.52699999999999</v>
      </c>
      <c r="D154" s="403">
        <v>100.84399999999999</v>
      </c>
      <c r="E154" s="403">
        <v>306.53699999999998</v>
      </c>
      <c r="F154" s="403" t="s">
        <v>1122</v>
      </c>
      <c r="G154" s="403" t="s">
        <v>1122</v>
      </c>
      <c r="H154" s="403" t="s">
        <v>1122</v>
      </c>
      <c r="I154" s="403" t="s">
        <v>1122</v>
      </c>
      <c r="J154" s="403">
        <v>1.831</v>
      </c>
      <c r="K154" s="403">
        <v>1.831</v>
      </c>
      <c r="L154" s="403">
        <v>308.36799999999999</v>
      </c>
      <c r="M154" s="403">
        <v>166.923</v>
      </c>
      <c r="N154" s="403">
        <v>392.291</v>
      </c>
      <c r="O154" s="403">
        <v>867.58199999999999</v>
      </c>
    </row>
    <row r="155" spans="1:15" x14ac:dyDescent="0.2">
      <c r="A155" s="403" t="s">
        <v>1263</v>
      </c>
      <c r="B155" s="403">
        <v>20.7</v>
      </c>
      <c r="C155" s="403">
        <v>288.89499999999998</v>
      </c>
      <c r="D155" s="403">
        <v>143.35400000000001</v>
      </c>
      <c r="E155" s="403">
        <v>452.94900000000001</v>
      </c>
      <c r="F155" s="403" t="s">
        <v>1122</v>
      </c>
      <c r="G155" s="403" t="s">
        <v>1122</v>
      </c>
      <c r="H155" s="403" t="s">
        <v>1122</v>
      </c>
      <c r="I155" s="403" t="s">
        <v>1122</v>
      </c>
      <c r="J155" s="403">
        <v>1.8919999999999999</v>
      </c>
      <c r="K155" s="403">
        <v>1.8919999999999999</v>
      </c>
      <c r="L155" s="403">
        <v>454.84100000000001</v>
      </c>
      <c r="M155" s="403">
        <v>175.96199999999999</v>
      </c>
      <c r="N155" s="403">
        <v>458.22899999999998</v>
      </c>
      <c r="O155" s="403">
        <v>1089.0319999999999</v>
      </c>
    </row>
    <row r="156" spans="1:15" x14ac:dyDescent="0.2">
      <c r="A156" s="403" t="s">
        <v>1264</v>
      </c>
      <c r="B156" s="403">
        <v>161.619</v>
      </c>
      <c r="C156" s="403">
        <v>2486.4299999999998</v>
      </c>
      <c r="D156" s="403">
        <v>1169.9680000000001</v>
      </c>
      <c r="E156" s="403">
        <v>3818.0160000000001</v>
      </c>
      <c r="F156" s="403" t="s">
        <v>1122</v>
      </c>
      <c r="G156" s="403" t="s">
        <v>1122</v>
      </c>
      <c r="H156" s="403" t="s">
        <v>1122</v>
      </c>
      <c r="I156" s="403" t="s">
        <v>1122</v>
      </c>
      <c r="J156" s="403">
        <v>22.276</v>
      </c>
      <c r="K156" s="403">
        <v>22.276</v>
      </c>
      <c r="L156" s="403">
        <v>3840.2930000000001</v>
      </c>
      <c r="M156" s="403">
        <v>2116.4369999999999</v>
      </c>
      <c r="N156" s="403">
        <v>4981.6459999999997</v>
      </c>
      <c r="O156" s="403">
        <v>10938.376</v>
      </c>
    </row>
    <row r="157" spans="1:15" x14ac:dyDescent="0.2">
      <c r="A157" s="403" t="s">
        <v>1265</v>
      </c>
      <c r="B157" s="403">
        <v>19.346</v>
      </c>
      <c r="C157" s="403">
        <v>447.173</v>
      </c>
      <c r="D157" s="403">
        <v>160.77799999999999</v>
      </c>
      <c r="E157" s="403">
        <v>627.29600000000005</v>
      </c>
      <c r="F157" s="403" t="s">
        <v>1122</v>
      </c>
      <c r="G157" s="403" t="s">
        <v>1122</v>
      </c>
      <c r="H157" s="403" t="s">
        <v>1122</v>
      </c>
      <c r="I157" s="403" t="s">
        <v>1122</v>
      </c>
      <c r="J157" s="403">
        <v>1.893</v>
      </c>
      <c r="K157" s="403">
        <v>1.893</v>
      </c>
      <c r="L157" s="403">
        <v>629.18899999999996</v>
      </c>
      <c r="M157" s="403">
        <v>193.90899999999999</v>
      </c>
      <c r="N157" s="403">
        <v>438.32600000000002</v>
      </c>
      <c r="O157" s="403">
        <v>1261.425</v>
      </c>
    </row>
    <row r="158" spans="1:15" x14ac:dyDescent="0.2">
      <c r="A158" s="403" t="s">
        <v>1266</v>
      </c>
      <c r="B158" s="403">
        <v>16.928999999999998</v>
      </c>
      <c r="C158" s="403">
        <v>363.1</v>
      </c>
      <c r="D158" s="403">
        <v>109.801</v>
      </c>
      <c r="E158" s="403">
        <v>489.82900000000001</v>
      </c>
      <c r="F158" s="403" t="s">
        <v>1122</v>
      </c>
      <c r="G158" s="403" t="s">
        <v>1122</v>
      </c>
      <c r="H158" s="403" t="s">
        <v>1122</v>
      </c>
      <c r="I158" s="403" t="s">
        <v>1122</v>
      </c>
      <c r="J158" s="403">
        <v>1.7709999999999999</v>
      </c>
      <c r="K158" s="403">
        <v>1.7709999999999999</v>
      </c>
      <c r="L158" s="403">
        <v>491.6</v>
      </c>
      <c r="M158" s="403">
        <v>181.744</v>
      </c>
      <c r="N158" s="403">
        <v>381.64100000000002</v>
      </c>
      <c r="O158" s="403">
        <v>1054.9849999999999</v>
      </c>
    </row>
    <row r="159" spans="1:15" x14ac:dyDescent="0.2">
      <c r="A159" s="403" t="s">
        <v>1267</v>
      </c>
      <c r="B159" s="403">
        <v>12.066000000000001</v>
      </c>
      <c r="C159" s="403">
        <v>318.09800000000001</v>
      </c>
      <c r="D159" s="403">
        <v>130.67099999999999</v>
      </c>
      <c r="E159" s="403">
        <v>460.83499999999998</v>
      </c>
      <c r="F159" s="403" t="s">
        <v>1122</v>
      </c>
      <c r="G159" s="403" t="s">
        <v>1122</v>
      </c>
      <c r="H159" s="403" t="s">
        <v>1122</v>
      </c>
      <c r="I159" s="403" t="s">
        <v>1122</v>
      </c>
      <c r="J159" s="403">
        <v>1.893</v>
      </c>
      <c r="K159" s="403">
        <v>1.893</v>
      </c>
      <c r="L159" s="403">
        <v>462.72800000000001</v>
      </c>
      <c r="M159" s="403">
        <v>178.81399999999999</v>
      </c>
      <c r="N159" s="403">
        <v>415.267</v>
      </c>
      <c r="O159" s="403">
        <v>1056.81</v>
      </c>
    </row>
    <row r="160" spans="1:15" x14ac:dyDescent="0.2">
      <c r="A160" s="403" t="s">
        <v>1268</v>
      </c>
      <c r="B160" s="403">
        <v>17.170000000000002</v>
      </c>
      <c r="C160" s="403">
        <v>249.28899999999999</v>
      </c>
      <c r="D160" s="403">
        <v>96.352000000000004</v>
      </c>
      <c r="E160" s="403">
        <v>362.81200000000001</v>
      </c>
      <c r="F160" s="403" t="s">
        <v>1122</v>
      </c>
      <c r="G160" s="403" t="s">
        <v>1122</v>
      </c>
      <c r="H160" s="403" t="s">
        <v>1122</v>
      </c>
      <c r="I160" s="403" t="s">
        <v>1122</v>
      </c>
      <c r="J160" s="403">
        <v>1.8320000000000001</v>
      </c>
      <c r="K160" s="403">
        <v>1.8320000000000001</v>
      </c>
      <c r="L160" s="403">
        <v>364.64400000000001</v>
      </c>
      <c r="M160" s="403">
        <v>169.417</v>
      </c>
      <c r="N160" s="403">
        <v>369.65600000000001</v>
      </c>
      <c r="O160" s="403">
        <v>903.71699999999998</v>
      </c>
    </row>
    <row r="161" spans="1:15" x14ac:dyDescent="0.2">
      <c r="A161" s="403" t="s">
        <v>1269</v>
      </c>
      <c r="B161" s="403">
        <v>10.367000000000001</v>
      </c>
      <c r="C161" s="403">
        <v>163.34</v>
      </c>
      <c r="D161" s="403">
        <v>88.134</v>
      </c>
      <c r="E161" s="403">
        <v>261.84100000000001</v>
      </c>
      <c r="F161" s="403" t="s">
        <v>1122</v>
      </c>
      <c r="G161" s="403" t="s">
        <v>1122</v>
      </c>
      <c r="H161" s="403" t="s">
        <v>1122</v>
      </c>
      <c r="I161" s="403" t="s">
        <v>1122</v>
      </c>
      <c r="J161" s="403">
        <v>1.893</v>
      </c>
      <c r="K161" s="403">
        <v>1.893</v>
      </c>
      <c r="L161" s="403">
        <v>263.73399999999998</v>
      </c>
      <c r="M161" s="403">
        <v>173.934</v>
      </c>
      <c r="N161" s="403">
        <v>417.76400000000001</v>
      </c>
      <c r="O161" s="403">
        <v>855.43200000000002</v>
      </c>
    </row>
    <row r="162" spans="1:15" x14ac:dyDescent="0.2">
      <c r="A162" s="403" t="s">
        <v>1270</v>
      </c>
      <c r="B162" s="403">
        <v>8.1969999999999992</v>
      </c>
      <c r="C162" s="403">
        <v>110.794</v>
      </c>
      <c r="D162" s="403">
        <v>74.798000000000002</v>
      </c>
      <c r="E162" s="403">
        <v>193.78899999999999</v>
      </c>
      <c r="F162" s="403" t="s">
        <v>1122</v>
      </c>
      <c r="G162" s="403" t="s">
        <v>1122</v>
      </c>
      <c r="H162" s="403" t="s">
        <v>1122</v>
      </c>
      <c r="I162" s="403" t="s">
        <v>1122</v>
      </c>
      <c r="J162" s="403">
        <v>1.8320000000000001</v>
      </c>
      <c r="K162" s="403">
        <v>1.8320000000000001</v>
      </c>
      <c r="L162" s="403">
        <v>195.62100000000001</v>
      </c>
      <c r="M162" s="403">
        <v>192.68899999999999</v>
      </c>
      <c r="N162" s="403">
        <v>468.28100000000001</v>
      </c>
      <c r="O162" s="403">
        <v>856.59100000000001</v>
      </c>
    </row>
    <row r="163" spans="1:15" x14ac:dyDescent="0.2">
      <c r="A163" s="403" t="s">
        <v>1271</v>
      </c>
      <c r="B163" s="403">
        <v>12.856999999999999</v>
      </c>
      <c r="C163" s="403">
        <v>99.174000000000007</v>
      </c>
      <c r="D163" s="403">
        <v>75.001000000000005</v>
      </c>
      <c r="E163" s="403">
        <v>187.03299999999999</v>
      </c>
      <c r="F163" s="403" t="s">
        <v>1122</v>
      </c>
      <c r="G163" s="403" t="s">
        <v>1122</v>
      </c>
      <c r="H163" s="403" t="s">
        <v>1122</v>
      </c>
      <c r="I163" s="403" t="s">
        <v>1122</v>
      </c>
      <c r="J163" s="403">
        <v>1.893</v>
      </c>
      <c r="K163" s="403">
        <v>1.893</v>
      </c>
      <c r="L163" s="403">
        <v>188.92599999999999</v>
      </c>
      <c r="M163" s="403">
        <v>209.036</v>
      </c>
      <c r="N163" s="403">
        <v>497.017</v>
      </c>
      <c r="O163" s="403">
        <v>894.97900000000004</v>
      </c>
    </row>
    <row r="164" spans="1:15" x14ac:dyDescent="0.2">
      <c r="A164" s="403" t="s">
        <v>1272</v>
      </c>
      <c r="B164" s="403">
        <v>12.141999999999999</v>
      </c>
      <c r="C164" s="403">
        <v>100.265</v>
      </c>
      <c r="D164" s="403">
        <v>86.247</v>
      </c>
      <c r="E164" s="403">
        <v>198.65299999999999</v>
      </c>
      <c r="F164" s="403" t="s">
        <v>1122</v>
      </c>
      <c r="G164" s="403" t="s">
        <v>1122</v>
      </c>
      <c r="H164" s="403" t="s">
        <v>1122</v>
      </c>
      <c r="I164" s="403" t="s">
        <v>1122</v>
      </c>
      <c r="J164" s="403">
        <v>1.893</v>
      </c>
      <c r="K164" s="403">
        <v>1.893</v>
      </c>
      <c r="L164" s="403">
        <v>200.54599999999999</v>
      </c>
      <c r="M164" s="403">
        <v>208.21899999999999</v>
      </c>
      <c r="N164" s="403">
        <v>504.05700000000002</v>
      </c>
      <c r="O164" s="403">
        <v>912.82299999999998</v>
      </c>
    </row>
    <row r="165" spans="1:15" x14ac:dyDescent="0.2">
      <c r="A165" s="403" t="s">
        <v>1273</v>
      </c>
      <c r="B165" s="403">
        <v>16.131</v>
      </c>
      <c r="C165" s="403">
        <v>103.559</v>
      </c>
      <c r="D165" s="403">
        <v>86.061999999999998</v>
      </c>
      <c r="E165" s="403">
        <v>205.75200000000001</v>
      </c>
      <c r="F165" s="403" t="s">
        <v>1122</v>
      </c>
      <c r="G165" s="403" t="s">
        <v>1122</v>
      </c>
      <c r="H165" s="403" t="s">
        <v>1122</v>
      </c>
      <c r="I165" s="403" t="s">
        <v>1122</v>
      </c>
      <c r="J165" s="403">
        <v>1.8320000000000001</v>
      </c>
      <c r="K165" s="403">
        <v>1.8320000000000001</v>
      </c>
      <c r="L165" s="403">
        <v>207.584</v>
      </c>
      <c r="M165" s="403">
        <v>204.602</v>
      </c>
      <c r="N165" s="403">
        <v>420.98700000000002</v>
      </c>
      <c r="O165" s="403">
        <v>833.17399999999998</v>
      </c>
    </row>
    <row r="166" spans="1:15" x14ac:dyDescent="0.2">
      <c r="A166" s="403" t="s">
        <v>1274</v>
      </c>
      <c r="B166" s="403">
        <v>12.818</v>
      </c>
      <c r="C166" s="403">
        <v>130.74600000000001</v>
      </c>
      <c r="D166" s="403">
        <v>89.456000000000003</v>
      </c>
      <c r="E166" s="403">
        <v>233.01900000000001</v>
      </c>
      <c r="F166" s="403" t="s">
        <v>1122</v>
      </c>
      <c r="G166" s="403" t="s">
        <v>1122</v>
      </c>
      <c r="H166" s="403" t="s">
        <v>1122</v>
      </c>
      <c r="I166" s="403" t="s">
        <v>1122</v>
      </c>
      <c r="J166" s="403">
        <v>1.893</v>
      </c>
      <c r="K166" s="403">
        <v>1.893</v>
      </c>
      <c r="L166" s="403">
        <v>234.91200000000001</v>
      </c>
      <c r="M166" s="403">
        <v>187.96100000000001</v>
      </c>
      <c r="N166" s="403">
        <v>424.15</v>
      </c>
      <c r="O166" s="403">
        <v>847.02300000000002</v>
      </c>
    </row>
    <row r="167" spans="1:15" x14ac:dyDescent="0.2">
      <c r="A167" s="403" t="s">
        <v>1275</v>
      </c>
      <c r="B167" s="403">
        <v>13.561</v>
      </c>
      <c r="C167" s="403">
        <v>197.19300000000001</v>
      </c>
      <c r="D167" s="403">
        <v>105.238</v>
      </c>
      <c r="E167" s="403">
        <v>315.99200000000002</v>
      </c>
      <c r="F167" s="403" t="s">
        <v>1122</v>
      </c>
      <c r="G167" s="403" t="s">
        <v>1122</v>
      </c>
      <c r="H167" s="403" t="s">
        <v>1122</v>
      </c>
      <c r="I167" s="403" t="s">
        <v>1122</v>
      </c>
      <c r="J167" s="403">
        <v>1.8320000000000001</v>
      </c>
      <c r="K167" s="403">
        <v>1.8320000000000001</v>
      </c>
      <c r="L167" s="403">
        <v>317.82400000000001</v>
      </c>
      <c r="M167" s="403">
        <v>181.02500000000001</v>
      </c>
      <c r="N167" s="403">
        <v>417.09899999999999</v>
      </c>
      <c r="O167" s="403">
        <v>915.94899999999996</v>
      </c>
    </row>
    <row r="168" spans="1:15" x14ac:dyDescent="0.2">
      <c r="A168" s="403" t="s">
        <v>1276</v>
      </c>
      <c r="B168" s="403">
        <v>17.353000000000002</v>
      </c>
      <c r="C168" s="403">
        <v>300.06900000000002</v>
      </c>
      <c r="D168" s="403">
        <v>124.477</v>
      </c>
      <c r="E168" s="403">
        <v>441.899</v>
      </c>
      <c r="F168" s="403" t="s">
        <v>1122</v>
      </c>
      <c r="G168" s="403" t="s">
        <v>1122</v>
      </c>
      <c r="H168" s="403" t="s">
        <v>1122</v>
      </c>
      <c r="I168" s="403" t="s">
        <v>1122</v>
      </c>
      <c r="J168" s="403">
        <v>1.893</v>
      </c>
      <c r="K168" s="403">
        <v>1.893</v>
      </c>
      <c r="L168" s="403">
        <v>443.79199999999997</v>
      </c>
      <c r="M168" s="403">
        <v>183.124</v>
      </c>
      <c r="N168" s="403">
        <v>425.53699999999998</v>
      </c>
      <c r="O168" s="403">
        <v>1052.454</v>
      </c>
    </row>
    <row r="169" spans="1:15" x14ac:dyDescent="0.2">
      <c r="A169" s="403" t="s">
        <v>1277</v>
      </c>
      <c r="B169" s="403">
        <v>168.93600000000001</v>
      </c>
      <c r="C169" s="403">
        <v>2582.4769999999999</v>
      </c>
      <c r="D169" s="403">
        <v>1227.0150000000001</v>
      </c>
      <c r="E169" s="403">
        <v>3978.4279999999999</v>
      </c>
      <c r="F169" s="403" t="s">
        <v>1122</v>
      </c>
      <c r="G169" s="403" t="s">
        <v>1122</v>
      </c>
      <c r="H169" s="403" t="s">
        <v>1122</v>
      </c>
      <c r="I169" s="403" t="s">
        <v>1122</v>
      </c>
      <c r="J169" s="403">
        <v>22.350999999999999</v>
      </c>
      <c r="K169" s="403">
        <v>22.350999999999999</v>
      </c>
      <c r="L169" s="403">
        <v>4000.779</v>
      </c>
      <c r="M169" s="403">
        <v>2264.4749999999999</v>
      </c>
      <c r="N169" s="403">
        <v>5178.6369999999997</v>
      </c>
      <c r="O169" s="403">
        <v>11443.89</v>
      </c>
    </row>
    <row r="170" spans="1:15" x14ac:dyDescent="0.2">
      <c r="A170" s="403" t="s">
        <v>1278</v>
      </c>
      <c r="B170" s="403">
        <v>14.66</v>
      </c>
      <c r="C170" s="403">
        <v>381.08300000000003</v>
      </c>
      <c r="D170" s="403">
        <v>122.959</v>
      </c>
      <c r="E170" s="403">
        <v>518.70100000000002</v>
      </c>
      <c r="F170" s="403" t="s">
        <v>1122</v>
      </c>
      <c r="G170" s="403" t="s">
        <v>1122</v>
      </c>
      <c r="H170" s="403" t="s">
        <v>1122</v>
      </c>
      <c r="I170" s="403" t="s">
        <v>1122</v>
      </c>
      <c r="J170" s="403">
        <v>2.0699999999999998</v>
      </c>
      <c r="K170" s="403">
        <v>2.0699999999999998</v>
      </c>
      <c r="L170" s="403">
        <v>520.77099999999996</v>
      </c>
      <c r="M170" s="403">
        <v>192.761</v>
      </c>
      <c r="N170" s="403">
        <v>473.81700000000001</v>
      </c>
      <c r="O170" s="403">
        <v>1187.3489999999999</v>
      </c>
    </row>
    <row r="171" spans="1:15" x14ac:dyDescent="0.2">
      <c r="A171" s="403" t="s">
        <v>1279</v>
      </c>
      <c r="B171" s="403">
        <v>12.827999999999999</v>
      </c>
      <c r="C171" s="403">
        <v>422.50799999999998</v>
      </c>
      <c r="D171" s="403">
        <v>112.258</v>
      </c>
      <c r="E171" s="403">
        <v>547.59400000000005</v>
      </c>
      <c r="F171" s="403" t="s">
        <v>1122</v>
      </c>
      <c r="G171" s="403" t="s">
        <v>1122</v>
      </c>
      <c r="H171" s="403" t="s">
        <v>1122</v>
      </c>
      <c r="I171" s="403" t="s">
        <v>1122</v>
      </c>
      <c r="J171" s="403">
        <v>1.87</v>
      </c>
      <c r="K171" s="403">
        <v>1.87</v>
      </c>
      <c r="L171" s="403">
        <v>549.46299999999997</v>
      </c>
      <c r="M171" s="403">
        <v>191.239</v>
      </c>
      <c r="N171" s="403">
        <v>387.24700000000001</v>
      </c>
      <c r="O171" s="403">
        <v>1127.9490000000001</v>
      </c>
    </row>
    <row r="172" spans="1:15" x14ac:dyDescent="0.2">
      <c r="A172" s="403" t="s">
        <v>1280</v>
      </c>
      <c r="B172" s="403">
        <v>9.1430000000000007</v>
      </c>
      <c r="C172" s="403">
        <v>298</v>
      </c>
      <c r="D172" s="403">
        <v>100.22499999999999</v>
      </c>
      <c r="E172" s="403">
        <v>407.36799999999999</v>
      </c>
      <c r="F172" s="403" t="s">
        <v>1122</v>
      </c>
      <c r="G172" s="403" t="s">
        <v>1122</v>
      </c>
      <c r="H172" s="403" t="s">
        <v>1122</v>
      </c>
      <c r="I172" s="403" t="s">
        <v>1122</v>
      </c>
      <c r="J172" s="403">
        <v>2.0699999999999998</v>
      </c>
      <c r="K172" s="403">
        <v>2.0699999999999998</v>
      </c>
      <c r="L172" s="403">
        <v>409.43799999999999</v>
      </c>
      <c r="M172" s="403">
        <v>181.24299999999999</v>
      </c>
      <c r="N172" s="403">
        <v>403.56900000000002</v>
      </c>
      <c r="O172" s="403">
        <v>994.25099999999998</v>
      </c>
    </row>
    <row r="173" spans="1:15" x14ac:dyDescent="0.2">
      <c r="A173" s="403" t="s">
        <v>1281</v>
      </c>
      <c r="B173" s="403">
        <v>13.489000000000001</v>
      </c>
      <c r="C173" s="403">
        <v>210.399</v>
      </c>
      <c r="D173" s="403">
        <v>76.426000000000002</v>
      </c>
      <c r="E173" s="403">
        <v>300.31299999999999</v>
      </c>
      <c r="F173" s="403" t="s">
        <v>1122</v>
      </c>
      <c r="G173" s="403" t="s">
        <v>1122</v>
      </c>
      <c r="H173" s="403" t="s">
        <v>1122</v>
      </c>
      <c r="I173" s="403" t="s">
        <v>1122</v>
      </c>
      <c r="J173" s="403">
        <v>2.0030000000000001</v>
      </c>
      <c r="K173" s="403">
        <v>2.0030000000000001</v>
      </c>
      <c r="L173" s="403">
        <v>302.31599999999997</v>
      </c>
      <c r="M173" s="403">
        <v>179.096</v>
      </c>
      <c r="N173" s="403">
        <v>387.58199999999999</v>
      </c>
      <c r="O173" s="403">
        <v>868.99300000000005</v>
      </c>
    </row>
    <row r="174" spans="1:15" x14ac:dyDescent="0.2">
      <c r="A174" s="403" t="s">
        <v>1282</v>
      </c>
      <c r="B174" s="403">
        <v>8.1440000000000001</v>
      </c>
      <c r="C174" s="403">
        <v>130.11699999999999</v>
      </c>
      <c r="D174" s="403">
        <v>70.269000000000005</v>
      </c>
      <c r="E174" s="403">
        <v>208.53</v>
      </c>
      <c r="F174" s="403" t="s">
        <v>1122</v>
      </c>
      <c r="G174" s="403" t="s">
        <v>1122</v>
      </c>
      <c r="H174" s="403" t="s">
        <v>1122</v>
      </c>
      <c r="I174" s="403" t="s">
        <v>1122</v>
      </c>
      <c r="J174" s="403">
        <v>2.0699999999999998</v>
      </c>
      <c r="K174" s="403">
        <v>2.0699999999999998</v>
      </c>
      <c r="L174" s="403">
        <v>210.6</v>
      </c>
      <c r="M174" s="403">
        <v>185.011</v>
      </c>
      <c r="N174" s="403">
        <v>440.64699999999999</v>
      </c>
      <c r="O174" s="403">
        <v>836.25900000000001</v>
      </c>
    </row>
    <row r="175" spans="1:15" x14ac:dyDescent="0.2">
      <c r="A175" s="403" t="s">
        <v>1283</v>
      </c>
      <c r="B175" s="403">
        <v>6.44</v>
      </c>
      <c r="C175" s="403">
        <v>101.92</v>
      </c>
      <c r="D175" s="403">
        <v>65.739000000000004</v>
      </c>
      <c r="E175" s="403">
        <v>174.09800000000001</v>
      </c>
      <c r="F175" s="403" t="s">
        <v>1122</v>
      </c>
      <c r="G175" s="403" t="s">
        <v>1122</v>
      </c>
      <c r="H175" s="403" t="s">
        <v>1122</v>
      </c>
      <c r="I175" s="403" t="s">
        <v>1122</v>
      </c>
      <c r="J175" s="403">
        <v>2.0030000000000001</v>
      </c>
      <c r="K175" s="403">
        <v>2.0030000000000001</v>
      </c>
      <c r="L175" s="403">
        <v>176.102</v>
      </c>
      <c r="M175" s="403">
        <v>197.762</v>
      </c>
      <c r="N175" s="403">
        <v>465.34500000000003</v>
      </c>
      <c r="O175" s="403">
        <v>839.20799999999997</v>
      </c>
    </row>
    <row r="176" spans="1:15" x14ac:dyDescent="0.2">
      <c r="A176" s="403" t="s">
        <v>1284</v>
      </c>
      <c r="B176" s="403">
        <v>9.24</v>
      </c>
      <c r="C176" s="403">
        <v>97.548000000000002</v>
      </c>
      <c r="D176" s="403">
        <v>68.027000000000001</v>
      </c>
      <c r="E176" s="403">
        <v>174.81399999999999</v>
      </c>
      <c r="F176" s="403" t="s">
        <v>1122</v>
      </c>
      <c r="G176" s="403" t="s">
        <v>1122</v>
      </c>
      <c r="H176" s="403" t="s">
        <v>1122</v>
      </c>
      <c r="I176" s="403" t="s">
        <v>1122</v>
      </c>
      <c r="J176" s="403">
        <v>2.0699999999999998</v>
      </c>
      <c r="K176" s="403">
        <v>2.0699999999999998</v>
      </c>
      <c r="L176" s="403">
        <v>176.88399999999999</v>
      </c>
      <c r="M176" s="403">
        <v>214.36099999999999</v>
      </c>
      <c r="N176" s="403">
        <v>521.07500000000005</v>
      </c>
      <c r="O176" s="403">
        <v>912.32</v>
      </c>
    </row>
    <row r="177" spans="1:15" x14ac:dyDescent="0.2">
      <c r="A177" s="403" t="s">
        <v>1285</v>
      </c>
      <c r="B177" s="403">
        <v>8.7260000000000009</v>
      </c>
      <c r="C177" s="403">
        <v>95.245000000000005</v>
      </c>
      <c r="D177" s="403">
        <v>74.432000000000002</v>
      </c>
      <c r="E177" s="403">
        <v>178.40299999999999</v>
      </c>
      <c r="F177" s="403" t="s">
        <v>1122</v>
      </c>
      <c r="G177" s="403" t="s">
        <v>1122</v>
      </c>
      <c r="H177" s="403" t="s">
        <v>1122</v>
      </c>
      <c r="I177" s="403" t="s">
        <v>1122</v>
      </c>
      <c r="J177" s="403">
        <v>2.0699999999999998</v>
      </c>
      <c r="K177" s="403">
        <v>2.0699999999999998</v>
      </c>
      <c r="L177" s="403">
        <v>180.47300000000001</v>
      </c>
      <c r="M177" s="403">
        <v>217.93600000000001</v>
      </c>
      <c r="N177" s="403">
        <v>508.78500000000003</v>
      </c>
      <c r="O177" s="403">
        <v>907.19399999999996</v>
      </c>
    </row>
    <row r="178" spans="1:15" x14ac:dyDescent="0.2">
      <c r="A178" s="403" t="s">
        <v>1286</v>
      </c>
      <c r="B178" s="403">
        <v>11.593</v>
      </c>
      <c r="C178" s="403">
        <v>100.221</v>
      </c>
      <c r="D178" s="403">
        <v>74.471000000000004</v>
      </c>
      <c r="E178" s="403">
        <v>186.285</v>
      </c>
      <c r="F178" s="403" t="s">
        <v>1122</v>
      </c>
      <c r="G178" s="403" t="s">
        <v>1122</v>
      </c>
      <c r="H178" s="403" t="s">
        <v>1122</v>
      </c>
      <c r="I178" s="403" t="s">
        <v>1122</v>
      </c>
      <c r="J178" s="403">
        <v>2.0030000000000001</v>
      </c>
      <c r="K178" s="403">
        <v>2.0030000000000001</v>
      </c>
      <c r="L178" s="403">
        <v>188.28800000000001</v>
      </c>
      <c r="M178" s="403">
        <v>214.21799999999999</v>
      </c>
      <c r="N178" s="403">
        <v>436.84500000000003</v>
      </c>
      <c r="O178" s="403">
        <v>839.351</v>
      </c>
    </row>
    <row r="179" spans="1:15" x14ac:dyDescent="0.2">
      <c r="A179" s="403" t="s">
        <v>1287</v>
      </c>
      <c r="B179" s="403">
        <v>12.647</v>
      </c>
      <c r="C179" s="403">
        <v>127.096</v>
      </c>
      <c r="D179" s="403">
        <v>90.316000000000003</v>
      </c>
      <c r="E179" s="403">
        <v>230.059</v>
      </c>
      <c r="F179" s="403" t="s">
        <v>1122</v>
      </c>
      <c r="G179" s="403" t="s">
        <v>1122</v>
      </c>
      <c r="H179" s="403" t="s">
        <v>1122</v>
      </c>
      <c r="I179" s="403" t="s">
        <v>1122</v>
      </c>
      <c r="J179" s="403">
        <v>2.0699999999999998</v>
      </c>
      <c r="K179" s="403">
        <v>2.0699999999999998</v>
      </c>
      <c r="L179" s="403">
        <v>232.13</v>
      </c>
      <c r="M179" s="403">
        <v>192.70400000000001</v>
      </c>
      <c r="N179" s="403">
        <v>434.57900000000001</v>
      </c>
      <c r="O179" s="403">
        <v>859.41300000000001</v>
      </c>
    </row>
    <row r="180" spans="1:15" x14ac:dyDescent="0.2">
      <c r="A180" s="403" t="s">
        <v>1288</v>
      </c>
      <c r="B180" s="403">
        <v>13.381</v>
      </c>
      <c r="C180" s="403">
        <v>183.99</v>
      </c>
      <c r="D180" s="403">
        <v>96.48</v>
      </c>
      <c r="E180" s="403">
        <v>293.85000000000002</v>
      </c>
      <c r="F180" s="403" t="s">
        <v>1122</v>
      </c>
      <c r="G180" s="403" t="s">
        <v>1122</v>
      </c>
      <c r="H180" s="403" t="s">
        <v>1122</v>
      </c>
      <c r="I180" s="403" t="s">
        <v>1122</v>
      </c>
      <c r="J180" s="403">
        <v>2.0030000000000001</v>
      </c>
      <c r="K180" s="403">
        <v>2.0030000000000001</v>
      </c>
      <c r="L180" s="403">
        <v>295.85399999999998</v>
      </c>
      <c r="M180" s="403">
        <v>186.661</v>
      </c>
      <c r="N180" s="403">
        <v>430.30599999999998</v>
      </c>
      <c r="O180" s="403">
        <v>912.82100000000003</v>
      </c>
    </row>
    <row r="181" spans="1:15" x14ac:dyDescent="0.2">
      <c r="A181" s="403" t="s">
        <v>1289</v>
      </c>
      <c r="B181" s="403">
        <v>17.122</v>
      </c>
      <c r="C181" s="403">
        <v>341.12799999999999</v>
      </c>
      <c r="D181" s="403">
        <v>131.02600000000001</v>
      </c>
      <c r="E181" s="403">
        <v>489.27499999999998</v>
      </c>
      <c r="F181" s="403" t="s">
        <v>1122</v>
      </c>
      <c r="G181" s="403" t="s">
        <v>1122</v>
      </c>
      <c r="H181" s="403" t="s">
        <v>1122</v>
      </c>
      <c r="I181" s="403" t="s">
        <v>1122</v>
      </c>
      <c r="J181" s="403">
        <v>2.0699999999999998</v>
      </c>
      <c r="K181" s="403">
        <v>2.0699999999999998</v>
      </c>
      <c r="L181" s="403">
        <v>491.346</v>
      </c>
      <c r="M181" s="403">
        <v>198.291</v>
      </c>
      <c r="N181" s="403">
        <v>479.24700000000001</v>
      </c>
      <c r="O181" s="403">
        <v>1168.883</v>
      </c>
    </row>
    <row r="182" spans="1:15" x14ac:dyDescent="0.2">
      <c r="A182" s="403" t="s">
        <v>1290</v>
      </c>
      <c r="B182" s="403">
        <v>137.411</v>
      </c>
      <c r="C182" s="403">
        <v>2487.7440000000001</v>
      </c>
      <c r="D182" s="403">
        <v>1082.627</v>
      </c>
      <c r="E182" s="403">
        <v>3707.7820000000002</v>
      </c>
      <c r="F182" s="403" t="s">
        <v>1122</v>
      </c>
      <c r="G182" s="403" t="s">
        <v>1122</v>
      </c>
      <c r="H182" s="403" t="s">
        <v>1122</v>
      </c>
      <c r="I182" s="403" t="s">
        <v>1122</v>
      </c>
      <c r="J182" s="403">
        <v>24.373999999999999</v>
      </c>
      <c r="K182" s="403">
        <v>24.373999999999999</v>
      </c>
      <c r="L182" s="403">
        <v>3732.1559999999999</v>
      </c>
      <c r="M182" s="403">
        <v>2351.2820000000002</v>
      </c>
      <c r="N182" s="403">
        <v>5367.7939999999999</v>
      </c>
      <c r="O182" s="403">
        <v>11451.231</v>
      </c>
    </row>
    <row r="183" spans="1:15" x14ac:dyDescent="0.2">
      <c r="A183" s="403" t="s">
        <v>1291</v>
      </c>
      <c r="B183" s="403">
        <v>15.773</v>
      </c>
      <c r="C183" s="403">
        <v>400.976</v>
      </c>
      <c r="D183" s="403">
        <v>139.20099999999999</v>
      </c>
      <c r="E183" s="403">
        <v>555.94899999999996</v>
      </c>
      <c r="F183" s="403" t="s">
        <v>1122</v>
      </c>
      <c r="G183" s="403" t="s">
        <v>1122</v>
      </c>
      <c r="H183" s="403" t="s">
        <v>1122</v>
      </c>
      <c r="I183" s="403" t="s">
        <v>1122</v>
      </c>
      <c r="J183" s="403">
        <v>2.3330000000000002</v>
      </c>
      <c r="K183" s="403">
        <v>2.3330000000000002</v>
      </c>
      <c r="L183" s="403">
        <v>558.28200000000004</v>
      </c>
      <c r="M183" s="403">
        <v>203.97200000000001</v>
      </c>
      <c r="N183" s="403">
        <v>446.68400000000003</v>
      </c>
      <c r="O183" s="403">
        <v>1208.9380000000001</v>
      </c>
    </row>
    <row r="184" spans="1:15" x14ac:dyDescent="0.2">
      <c r="A184" s="403" t="s">
        <v>1292</v>
      </c>
      <c r="B184" s="403">
        <v>13.802</v>
      </c>
      <c r="C184" s="403">
        <v>352.83800000000002</v>
      </c>
      <c r="D184" s="403">
        <v>127.42</v>
      </c>
      <c r="E184" s="403">
        <v>494.06</v>
      </c>
      <c r="F184" s="403" t="s">
        <v>1122</v>
      </c>
      <c r="G184" s="403" t="s">
        <v>1122</v>
      </c>
      <c r="H184" s="403" t="s">
        <v>1122</v>
      </c>
      <c r="I184" s="403" t="s">
        <v>1122</v>
      </c>
      <c r="J184" s="403">
        <v>2.1070000000000002</v>
      </c>
      <c r="K184" s="403">
        <v>2.1070000000000002</v>
      </c>
      <c r="L184" s="403">
        <v>496.16699999999997</v>
      </c>
      <c r="M184" s="403">
        <v>192.93799999999999</v>
      </c>
      <c r="N184" s="403">
        <v>395.577</v>
      </c>
      <c r="O184" s="403">
        <v>1084.682</v>
      </c>
    </row>
    <row r="185" spans="1:15" x14ac:dyDescent="0.2">
      <c r="A185" s="403" t="s">
        <v>1293</v>
      </c>
      <c r="B185" s="403">
        <v>9.8369999999999997</v>
      </c>
      <c r="C185" s="403">
        <v>297.62099999999998</v>
      </c>
      <c r="D185" s="403">
        <v>115.881</v>
      </c>
      <c r="E185" s="403">
        <v>423.34</v>
      </c>
      <c r="F185" s="403" t="s">
        <v>1122</v>
      </c>
      <c r="G185" s="403" t="s">
        <v>1122</v>
      </c>
      <c r="H185" s="403" t="s">
        <v>1122</v>
      </c>
      <c r="I185" s="403" t="s">
        <v>1122</v>
      </c>
      <c r="J185" s="403">
        <v>2.3330000000000002</v>
      </c>
      <c r="K185" s="403">
        <v>2.3330000000000002</v>
      </c>
      <c r="L185" s="403">
        <v>425.67200000000003</v>
      </c>
      <c r="M185" s="403">
        <v>185.39</v>
      </c>
      <c r="N185" s="403">
        <v>406.64800000000002</v>
      </c>
      <c r="O185" s="403">
        <v>1017.71</v>
      </c>
    </row>
    <row r="186" spans="1:15" x14ac:dyDescent="0.2">
      <c r="A186" s="403" t="s">
        <v>1294</v>
      </c>
      <c r="B186" s="403">
        <v>14.221</v>
      </c>
      <c r="C186" s="403">
        <v>193.39500000000001</v>
      </c>
      <c r="D186" s="403">
        <v>87.384</v>
      </c>
      <c r="E186" s="403">
        <v>295</v>
      </c>
      <c r="F186" s="403" t="s">
        <v>1122</v>
      </c>
      <c r="G186" s="403" t="s">
        <v>1122</v>
      </c>
      <c r="H186" s="403" t="s">
        <v>1122</v>
      </c>
      <c r="I186" s="403" t="s">
        <v>1122</v>
      </c>
      <c r="J186" s="403">
        <v>2.2570000000000001</v>
      </c>
      <c r="K186" s="403">
        <v>2.2570000000000001</v>
      </c>
      <c r="L186" s="403">
        <v>297.25799999999998</v>
      </c>
      <c r="M186" s="403">
        <v>180.05799999999999</v>
      </c>
      <c r="N186" s="403">
        <v>394.36500000000001</v>
      </c>
      <c r="O186" s="403">
        <v>871.68</v>
      </c>
    </row>
    <row r="187" spans="1:15" x14ac:dyDescent="0.2">
      <c r="A187" s="403" t="s">
        <v>1295</v>
      </c>
      <c r="B187" s="403">
        <v>8.5860000000000003</v>
      </c>
      <c r="C187" s="403">
        <v>133.672</v>
      </c>
      <c r="D187" s="403">
        <v>83.507000000000005</v>
      </c>
      <c r="E187" s="403">
        <v>225.76499999999999</v>
      </c>
      <c r="F187" s="403" t="s">
        <v>1122</v>
      </c>
      <c r="G187" s="403" t="s">
        <v>1122</v>
      </c>
      <c r="H187" s="403" t="s">
        <v>1122</v>
      </c>
      <c r="I187" s="403" t="s">
        <v>1122</v>
      </c>
      <c r="J187" s="403">
        <v>2.3330000000000002</v>
      </c>
      <c r="K187" s="403">
        <v>2.3330000000000002</v>
      </c>
      <c r="L187" s="403">
        <v>228.09700000000001</v>
      </c>
      <c r="M187" s="403">
        <v>187.32300000000001</v>
      </c>
      <c r="N187" s="403">
        <v>446.48899999999998</v>
      </c>
      <c r="O187" s="403">
        <v>861.90899999999999</v>
      </c>
    </row>
    <row r="188" spans="1:15" x14ac:dyDescent="0.2">
      <c r="A188" s="403" t="s">
        <v>1296</v>
      </c>
      <c r="B188" s="403">
        <v>6.79</v>
      </c>
      <c r="C188" s="403">
        <v>100.633</v>
      </c>
      <c r="D188" s="403">
        <v>70.748999999999995</v>
      </c>
      <c r="E188" s="403">
        <v>178.17099999999999</v>
      </c>
      <c r="F188" s="403" t="s">
        <v>1122</v>
      </c>
      <c r="G188" s="403" t="s">
        <v>1122</v>
      </c>
      <c r="H188" s="403" t="s">
        <v>1122</v>
      </c>
      <c r="I188" s="403" t="s">
        <v>1122</v>
      </c>
      <c r="J188" s="403">
        <v>2.2570000000000001</v>
      </c>
      <c r="K188" s="403">
        <v>2.2570000000000001</v>
      </c>
      <c r="L188" s="403">
        <v>180.429</v>
      </c>
      <c r="M188" s="403">
        <v>215.24199999999999</v>
      </c>
      <c r="N188" s="403">
        <v>505.86099999999999</v>
      </c>
      <c r="O188" s="403">
        <v>901.53200000000004</v>
      </c>
    </row>
    <row r="189" spans="1:15" x14ac:dyDescent="0.2">
      <c r="A189" s="403" t="s">
        <v>1297</v>
      </c>
      <c r="B189" s="403">
        <v>8.2989999999999995</v>
      </c>
      <c r="C189" s="403">
        <v>90.623000000000005</v>
      </c>
      <c r="D189" s="403">
        <v>75.239000000000004</v>
      </c>
      <c r="E189" s="403">
        <v>174.161</v>
      </c>
      <c r="F189" s="403" t="s">
        <v>1122</v>
      </c>
      <c r="G189" s="403" t="s">
        <v>1122</v>
      </c>
      <c r="H189" s="403" t="s">
        <v>1122</v>
      </c>
      <c r="I189" s="403" t="s">
        <v>1122</v>
      </c>
      <c r="J189" s="403">
        <v>2.3330000000000002</v>
      </c>
      <c r="K189" s="403">
        <v>2.3330000000000002</v>
      </c>
      <c r="L189" s="403">
        <v>176.494</v>
      </c>
      <c r="M189" s="403">
        <v>230.86099999999999</v>
      </c>
      <c r="N189" s="403">
        <v>561.60699999999997</v>
      </c>
      <c r="O189" s="403">
        <v>968.96199999999999</v>
      </c>
    </row>
    <row r="190" spans="1:15" x14ac:dyDescent="0.2">
      <c r="A190" s="403" t="s">
        <v>1298</v>
      </c>
      <c r="B190" s="403">
        <v>7.8369999999999997</v>
      </c>
      <c r="C190" s="403">
        <v>90.504999999999995</v>
      </c>
      <c r="D190" s="403">
        <v>81.186000000000007</v>
      </c>
      <c r="E190" s="403">
        <v>179.529</v>
      </c>
      <c r="F190" s="403" t="s">
        <v>1122</v>
      </c>
      <c r="G190" s="403" t="s">
        <v>1122</v>
      </c>
      <c r="H190" s="403" t="s">
        <v>1122</v>
      </c>
      <c r="I190" s="403" t="s">
        <v>1122</v>
      </c>
      <c r="J190" s="403">
        <v>2.3330000000000002</v>
      </c>
      <c r="K190" s="403">
        <v>2.3330000000000002</v>
      </c>
      <c r="L190" s="403">
        <v>181.86099999999999</v>
      </c>
      <c r="M190" s="403">
        <v>227.98</v>
      </c>
      <c r="N190" s="403">
        <v>502.774</v>
      </c>
      <c r="O190" s="403">
        <v>912.61500000000001</v>
      </c>
    </row>
    <row r="191" spans="1:15" x14ac:dyDescent="0.2">
      <c r="A191" s="403" t="s">
        <v>1299</v>
      </c>
      <c r="B191" s="403">
        <v>10.413</v>
      </c>
      <c r="C191" s="403">
        <v>92.64</v>
      </c>
      <c r="D191" s="403">
        <v>77.203000000000003</v>
      </c>
      <c r="E191" s="403">
        <v>180.255</v>
      </c>
      <c r="F191" s="403" t="s">
        <v>1122</v>
      </c>
      <c r="G191" s="403" t="s">
        <v>1122</v>
      </c>
      <c r="H191" s="403" t="s">
        <v>1122</v>
      </c>
      <c r="I191" s="403" t="s">
        <v>1122</v>
      </c>
      <c r="J191" s="403">
        <v>2.2570000000000001</v>
      </c>
      <c r="K191" s="403">
        <v>2.2570000000000001</v>
      </c>
      <c r="L191" s="403">
        <v>182.512</v>
      </c>
      <c r="M191" s="403">
        <v>218.19900000000001</v>
      </c>
      <c r="N191" s="403">
        <v>466.73700000000002</v>
      </c>
      <c r="O191" s="403">
        <v>867.44799999999998</v>
      </c>
    </row>
    <row r="192" spans="1:15" x14ac:dyDescent="0.2">
      <c r="A192" s="403" t="s">
        <v>1300</v>
      </c>
      <c r="B192" s="403">
        <v>11.7</v>
      </c>
      <c r="C192" s="403">
        <v>117.854</v>
      </c>
      <c r="D192" s="403">
        <v>95.543000000000006</v>
      </c>
      <c r="E192" s="403">
        <v>225.096</v>
      </c>
      <c r="F192" s="403" t="s">
        <v>1122</v>
      </c>
      <c r="G192" s="403" t="s">
        <v>1122</v>
      </c>
      <c r="H192" s="403" t="s">
        <v>1122</v>
      </c>
      <c r="I192" s="403" t="s">
        <v>1122</v>
      </c>
      <c r="J192" s="403">
        <v>2.3330000000000002</v>
      </c>
      <c r="K192" s="403">
        <v>2.3330000000000002</v>
      </c>
      <c r="L192" s="403">
        <v>227.429</v>
      </c>
      <c r="M192" s="403">
        <v>202.80199999999999</v>
      </c>
      <c r="N192" s="403">
        <v>437.79599999999999</v>
      </c>
      <c r="O192" s="403">
        <v>868.02700000000004</v>
      </c>
    </row>
    <row r="193" spans="1:15" x14ac:dyDescent="0.2">
      <c r="A193" s="403" t="s">
        <v>1301</v>
      </c>
      <c r="B193" s="403">
        <v>12.378</v>
      </c>
      <c r="C193" s="403">
        <v>192.708</v>
      </c>
      <c r="D193" s="403">
        <v>92.912999999999997</v>
      </c>
      <c r="E193" s="403">
        <v>298</v>
      </c>
      <c r="F193" s="403" t="s">
        <v>1122</v>
      </c>
      <c r="G193" s="403" t="s">
        <v>1122</v>
      </c>
      <c r="H193" s="403" t="s">
        <v>1122</v>
      </c>
      <c r="I193" s="403" t="s">
        <v>1122</v>
      </c>
      <c r="J193" s="403">
        <v>2.2570000000000001</v>
      </c>
      <c r="K193" s="403">
        <v>2.2570000000000001</v>
      </c>
      <c r="L193" s="403">
        <v>300.25700000000001</v>
      </c>
      <c r="M193" s="403">
        <v>190.16499999999999</v>
      </c>
      <c r="N193" s="403">
        <v>445.863</v>
      </c>
      <c r="O193" s="403">
        <v>936.28499999999997</v>
      </c>
    </row>
    <row r="194" spans="1:15" x14ac:dyDescent="0.2">
      <c r="A194" s="403" t="s">
        <v>1302</v>
      </c>
      <c r="B194" s="403">
        <v>15.839</v>
      </c>
      <c r="C194" s="403">
        <v>304.30500000000001</v>
      </c>
      <c r="D194" s="403">
        <v>116.233</v>
      </c>
      <c r="E194" s="403">
        <v>436.37700000000001</v>
      </c>
      <c r="F194" s="403" t="s">
        <v>1122</v>
      </c>
      <c r="G194" s="403" t="s">
        <v>1122</v>
      </c>
      <c r="H194" s="403" t="s">
        <v>1122</v>
      </c>
      <c r="I194" s="403" t="s">
        <v>1122</v>
      </c>
      <c r="J194" s="403">
        <v>2.3330000000000002</v>
      </c>
      <c r="K194" s="403">
        <v>2.3330000000000002</v>
      </c>
      <c r="L194" s="403">
        <v>438.709</v>
      </c>
      <c r="M194" s="403">
        <v>203.69900000000001</v>
      </c>
      <c r="N194" s="403">
        <v>468.39100000000002</v>
      </c>
      <c r="O194" s="403">
        <v>1110.799</v>
      </c>
    </row>
    <row r="195" spans="1:15" x14ac:dyDescent="0.2">
      <c r="A195" s="403" t="s">
        <v>1303</v>
      </c>
      <c r="B195" s="403">
        <v>135.47499999999999</v>
      </c>
      <c r="C195" s="403">
        <v>2367.3389999999999</v>
      </c>
      <c r="D195" s="403">
        <v>1162.4580000000001</v>
      </c>
      <c r="E195" s="403">
        <v>3665.2719999999999</v>
      </c>
      <c r="F195" s="403" t="s">
        <v>1122</v>
      </c>
      <c r="G195" s="403" t="s">
        <v>1122</v>
      </c>
      <c r="H195" s="403" t="s">
        <v>1122</v>
      </c>
      <c r="I195" s="403" t="s">
        <v>1122</v>
      </c>
      <c r="J195" s="403">
        <v>27.463999999999999</v>
      </c>
      <c r="K195" s="403">
        <v>27.463999999999999</v>
      </c>
      <c r="L195" s="403">
        <v>3692.7359999999999</v>
      </c>
      <c r="M195" s="403">
        <v>2438.6289999999999</v>
      </c>
      <c r="N195" s="403">
        <v>5474.741</v>
      </c>
      <c r="O195" s="403">
        <v>11606.106</v>
      </c>
    </row>
    <row r="196" spans="1:15" x14ac:dyDescent="0.2">
      <c r="A196" s="403" t="s">
        <v>1304</v>
      </c>
      <c r="B196" s="403">
        <v>13.047000000000001</v>
      </c>
      <c r="C196" s="403">
        <v>394.31099999999998</v>
      </c>
      <c r="D196" s="403">
        <v>119.517</v>
      </c>
      <c r="E196" s="403">
        <v>526.875</v>
      </c>
      <c r="F196" s="403" t="s">
        <v>1122</v>
      </c>
      <c r="G196" s="403" t="s">
        <v>1122</v>
      </c>
      <c r="H196" s="403" t="s">
        <v>1122</v>
      </c>
      <c r="I196" s="403" t="s">
        <v>1122</v>
      </c>
      <c r="J196" s="403">
        <v>2.5089999999999999</v>
      </c>
      <c r="K196" s="403">
        <v>2.5089999999999999</v>
      </c>
      <c r="L196" s="403">
        <v>529.38400000000001</v>
      </c>
      <c r="M196" s="403">
        <v>206.726</v>
      </c>
      <c r="N196" s="403">
        <v>470.24200000000002</v>
      </c>
      <c r="O196" s="403">
        <v>1206.3520000000001</v>
      </c>
    </row>
    <row r="197" spans="1:15" x14ac:dyDescent="0.2">
      <c r="A197" s="403" t="s">
        <v>1305</v>
      </c>
      <c r="B197" s="403">
        <v>11.417</v>
      </c>
      <c r="C197" s="403">
        <v>372.505</v>
      </c>
      <c r="D197" s="403">
        <v>103.11199999999999</v>
      </c>
      <c r="E197" s="403">
        <v>487.03300000000002</v>
      </c>
      <c r="F197" s="403" t="s">
        <v>1122</v>
      </c>
      <c r="G197" s="403" t="s">
        <v>1122</v>
      </c>
      <c r="H197" s="403" t="s">
        <v>1122</v>
      </c>
      <c r="I197" s="403" t="s">
        <v>1122</v>
      </c>
      <c r="J197" s="403">
        <v>2.266</v>
      </c>
      <c r="K197" s="403">
        <v>2.266</v>
      </c>
      <c r="L197" s="403">
        <v>489.3</v>
      </c>
      <c r="M197" s="403">
        <v>198.16399999999999</v>
      </c>
      <c r="N197" s="403">
        <v>398.721</v>
      </c>
      <c r="O197" s="403">
        <v>1086.1849999999999</v>
      </c>
    </row>
    <row r="198" spans="1:15" x14ac:dyDescent="0.2">
      <c r="A198" s="403" t="s">
        <v>1306</v>
      </c>
      <c r="B198" s="403">
        <v>8.1370000000000005</v>
      </c>
      <c r="C198" s="403">
        <v>312.65499999999997</v>
      </c>
      <c r="D198" s="403">
        <v>108.32899999999999</v>
      </c>
      <c r="E198" s="403">
        <v>429.12099999999998</v>
      </c>
      <c r="F198" s="403" t="s">
        <v>1122</v>
      </c>
      <c r="G198" s="403" t="s">
        <v>1122</v>
      </c>
      <c r="H198" s="403" t="s">
        <v>1122</v>
      </c>
      <c r="I198" s="403" t="s">
        <v>1122</v>
      </c>
      <c r="J198" s="403">
        <v>2.5089999999999999</v>
      </c>
      <c r="K198" s="403">
        <v>2.5089999999999999</v>
      </c>
      <c r="L198" s="403">
        <v>431.63</v>
      </c>
      <c r="M198" s="403">
        <v>194.517</v>
      </c>
      <c r="N198" s="403">
        <v>428.18</v>
      </c>
      <c r="O198" s="403">
        <v>1054.327</v>
      </c>
    </row>
    <row r="199" spans="1:15" x14ac:dyDescent="0.2">
      <c r="A199" s="403" t="s">
        <v>1307</v>
      </c>
      <c r="B199" s="403">
        <v>10.858000000000001</v>
      </c>
      <c r="C199" s="403">
        <v>219.67099999999999</v>
      </c>
      <c r="D199" s="403">
        <v>85.222999999999999</v>
      </c>
      <c r="E199" s="403">
        <v>315.75299999999999</v>
      </c>
      <c r="F199" s="403" t="s">
        <v>1122</v>
      </c>
      <c r="G199" s="403" t="s">
        <v>1122</v>
      </c>
      <c r="H199" s="403" t="s">
        <v>1122</v>
      </c>
      <c r="I199" s="403" t="s">
        <v>1122</v>
      </c>
      <c r="J199" s="403">
        <v>2.4279999999999999</v>
      </c>
      <c r="K199" s="403">
        <v>2.4279999999999999</v>
      </c>
      <c r="L199" s="403">
        <v>318.18099999999998</v>
      </c>
      <c r="M199" s="403">
        <v>188.774</v>
      </c>
      <c r="N199" s="403">
        <v>406.50900000000001</v>
      </c>
      <c r="O199" s="403">
        <v>913.46400000000006</v>
      </c>
    </row>
    <row r="200" spans="1:15" x14ac:dyDescent="0.2">
      <c r="A200" s="403" t="s">
        <v>1308</v>
      </c>
      <c r="B200" s="403">
        <v>6.556</v>
      </c>
      <c r="C200" s="403">
        <v>136.26499999999999</v>
      </c>
      <c r="D200" s="403">
        <v>78.575999999999993</v>
      </c>
      <c r="E200" s="403">
        <v>221.39699999999999</v>
      </c>
      <c r="F200" s="403" t="s">
        <v>1122</v>
      </c>
      <c r="G200" s="403" t="s">
        <v>1122</v>
      </c>
      <c r="H200" s="403" t="s">
        <v>1122</v>
      </c>
      <c r="I200" s="403" t="s">
        <v>1122</v>
      </c>
      <c r="J200" s="403">
        <v>2.5089999999999999</v>
      </c>
      <c r="K200" s="403">
        <v>2.5089999999999999</v>
      </c>
      <c r="L200" s="403">
        <v>223.90600000000001</v>
      </c>
      <c r="M200" s="403">
        <v>201.99199999999999</v>
      </c>
      <c r="N200" s="403">
        <v>474.76</v>
      </c>
      <c r="O200" s="403">
        <v>900.65899999999999</v>
      </c>
    </row>
    <row r="201" spans="1:15" x14ac:dyDescent="0.2">
      <c r="A201" s="403" t="s">
        <v>1309</v>
      </c>
      <c r="B201" s="403">
        <v>5.1840000000000002</v>
      </c>
      <c r="C201" s="403">
        <v>99.728999999999999</v>
      </c>
      <c r="D201" s="403">
        <v>75.424000000000007</v>
      </c>
      <c r="E201" s="403">
        <v>180.33699999999999</v>
      </c>
      <c r="F201" s="403" t="s">
        <v>1122</v>
      </c>
      <c r="G201" s="403" t="s">
        <v>1122</v>
      </c>
      <c r="H201" s="403" t="s">
        <v>1122</v>
      </c>
      <c r="I201" s="403" t="s">
        <v>1122</v>
      </c>
      <c r="J201" s="403">
        <v>2.4279999999999999</v>
      </c>
      <c r="K201" s="403">
        <v>2.4279999999999999</v>
      </c>
      <c r="L201" s="403">
        <v>182.76499999999999</v>
      </c>
      <c r="M201" s="403">
        <v>222.24100000000001</v>
      </c>
      <c r="N201" s="403">
        <v>519.89599999999996</v>
      </c>
      <c r="O201" s="403">
        <v>924.90300000000002</v>
      </c>
    </row>
    <row r="202" spans="1:15" x14ac:dyDescent="0.2">
      <c r="A202" s="403" t="s">
        <v>1310</v>
      </c>
      <c r="B202" s="403">
        <v>9.0860000000000003</v>
      </c>
      <c r="C202" s="403">
        <v>95.950999999999993</v>
      </c>
      <c r="D202" s="403">
        <v>78.688999999999993</v>
      </c>
      <c r="E202" s="403">
        <v>183.726</v>
      </c>
      <c r="F202" s="403" t="s">
        <v>1122</v>
      </c>
      <c r="G202" s="403" t="s">
        <v>1122</v>
      </c>
      <c r="H202" s="403" t="s">
        <v>1122</v>
      </c>
      <c r="I202" s="403" t="s">
        <v>1122</v>
      </c>
      <c r="J202" s="403">
        <v>2.5089999999999999</v>
      </c>
      <c r="K202" s="403">
        <v>2.5089999999999999</v>
      </c>
      <c r="L202" s="403">
        <v>186.23500000000001</v>
      </c>
      <c r="M202" s="403">
        <v>240.41800000000001</v>
      </c>
      <c r="N202" s="403">
        <v>562.08500000000004</v>
      </c>
      <c r="O202" s="403">
        <v>988.73800000000006</v>
      </c>
    </row>
    <row r="203" spans="1:15" x14ac:dyDescent="0.2">
      <c r="A203" s="403" t="s">
        <v>1311</v>
      </c>
      <c r="B203" s="403">
        <v>8.58</v>
      </c>
      <c r="C203" s="403">
        <v>92.35</v>
      </c>
      <c r="D203" s="403">
        <v>73.2</v>
      </c>
      <c r="E203" s="403">
        <v>174.13</v>
      </c>
      <c r="F203" s="403" t="s">
        <v>1122</v>
      </c>
      <c r="G203" s="403" t="s">
        <v>1122</v>
      </c>
      <c r="H203" s="403" t="s">
        <v>1122</v>
      </c>
      <c r="I203" s="403" t="s">
        <v>1122</v>
      </c>
      <c r="J203" s="403">
        <v>2.5089999999999999</v>
      </c>
      <c r="K203" s="403">
        <v>2.5089999999999999</v>
      </c>
      <c r="L203" s="403">
        <v>176.63900000000001</v>
      </c>
      <c r="M203" s="403">
        <v>242.94800000000001</v>
      </c>
      <c r="N203" s="403">
        <v>542.80399999999997</v>
      </c>
      <c r="O203" s="403">
        <v>962.39099999999996</v>
      </c>
    </row>
    <row r="204" spans="1:15" x14ac:dyDescent="0.2">
      <c r="A204" s="403" t="s">
        <v>1312</v>
      </c>
      <c r="B204" s="403">
        <v>11.398999999999999</v>
      </c>
      <c r="C204" s="403">
        <v>102.958</v>
      </c>
      <c r="D204" s="403">
        <v>83.016999999999996</v>
      </c>
      <c r="E204" s="403">
        <v>197.374</v>
      </c>
      <c r="F204" s="403" t="s">
        <v>1122</v>
      </c>
      <c r="G204" s="403" t="s">
        <v>1122</v>
      </c>
      <c r="H204" s="403" t="s">
        <v>1122</v>
      </c>
      <c r="I204" s="403" t="s">
        <v>1122</v>
      </c>
      <c r="J204" s="403">
        <v>2.4279999999999999</v>
      </c>
      <c r="K204" s="403">
        <v>2.4279999999999999</v>
      </c>
      <c r="L204" s="403">
        <v>199.80199999999999</v>
      </c>
      <c r="M204" s="403">
        <v>228.84800000000001</v>
      </c>
      <c r="N204" s="403">
        <v>463.26299999999998</v>
      </c>
      <c r="O204" s="403">
        <v>891.91300000000001</v>
      </c>
    </row>
    <row r="205" spans="1:15" x14ac:dyDescent="0.2">
      <c r="A205" s="403" t="s">
        <v>1313</v>
      </c>
      <c r="B205" s="403">
        <v>11.821999999999999</v>
      </c>
      <c r="C205" s="403">
        <v>144.48099999999999</v>
      </c>
      <c r="D205" s="403">
        <v>102.649</v>
      </c>
      <c r="E205" s="403">
        <v>258.952</v>
      </c>
      <c r="F205" s="403" t="s">
        <v>1122</v>
      </c>
      <c r="G205" s="403" t="s">
        <v>1122</v>
      </c>
      <c r="H205" s="403" t="s">
        <v>1122</v>
      </c>
      <c r="I205" s="403" t="s">
        <v>1122</v>
      </c>
      <c r="J205" s="403">
        <v>2.5089999999999999</v>
      </c>
      <c r="K205" s="403">
        <v>2.5089999999999999</v>
      </c>
      <c r="L205" s="403">
        <v>261.46100000000001</v>
      </c>
      <c r="M205" s="403">
        <v>210.46899999999999</v>
      </c>
      <c r="N205" s="403">
        <v>450.58600000000001</v>
      </c>
      <c r="O205" s="403">
        <v>922.51599999999996</v>
      </c>
    </row>
    <row r="206" spans="1:15" x14ac:dyDescent="0.2">
      <c r="A206" s="403" t="s">
        <v>1314</v>
      </c>
      <c r="B206" s="403">
        <v>12.507999999999999</v>
      </c>
      <c r="C206" s="403">
        <v>207.006</v>
      </c>
      <c r="D206" s="403">
        <v>101.215</v>
      </c>
      <c r="E206" s="403">
        <v>320.72899999999998</v>
      </c>
      <c r="F206" s="403" t="s">
        <v>1122</v>
      </c>
      <c r="G206" s="403" t="s">
        <v>1122</v>
      </c>
      <c r="H206" s="403" t="s">
        <v>1122</v>
      </c>
      <c r="I206" s="403" t="s">
        <v>1122</v>
      </c>
      <c r="J206" s="403">
        <v>2.4279999999999999</v>
      </c>
      <c r="K206" s="403">
        <v>2.4279999999999999</v>
      </c>
      <c r="L206" s="403">
        <v>323.15699999999998</v>
      </c>
      <c r="M206" s="403">
        <v>197.66399999999999</v>
      </c>
      <c r="N206" s="403">
        <v>439.84800000000001</v>
      </c>
      <c r="O206" s="403">
        <v>960.66899999999998</v>
      </c>
    </row>
    <row r="207" spans="1:15" x14ac:dyDescent="0.2">
      <c r="A207" s="403" t="s">
        <v>1315</v>
      </c>
      <c r="B207" s="403">
        <v>16.004999999999999</v>
      </c>
      <c r="C207" s="403">
        <v>311.589</v>
      </c>
      <c r="D207" s="403">
        <v>121.96599999999999</v>
      </c>
      <c r="E207" s="403">
        <v>449.56</v>
      </c>
      <c r="F207" s="403" t="s">
        <v>1122</v>
      </c>
      <c r="G207" s="403" t="s">
        <v>1122</v>
      </c>
      <c r="H207" s="403" t="s">
        <v>1122</v>
      </c>
      <c r="I207" s="403" t="s">
        <v>1122</v>
      </c>
      <c r="J207" s="403">
        <v>2.5089999999999999</v>
      </c>
      <c r="K207" s="403">
        <v>2.5089999999999999</v>
      </c>
      <c r="L207" s="403">
        <v>452.06900000000002</v>
      </c>
      <c r="M207" s="403">
        <v>205.995</v>
      </c>
      <c r="N207" s="403">
        <v>477.12599999999998</v>
      </c>
      <c r="O207" s="403">
        <v>1135.19</v>
      </c>
    </row>
    <row r="208" spans="1:15" x14ac:dyDescent="0.2">
      <c r="A208" s="403" t="s">
        <v>1316</v>
      </c>
      <c r="B208" s="403">
        <v>124.6</v>
      </c>
      <c r="C208" s="403">
        <v>2489.0529999999999</v>
      </c>
      <c r="D208" s="403">
        <v>1130.9179999999999</v>
      </c>
      <c r="E208" s="403">
        <v>3744.5709999999999</v>
      </c>
      <c r="F208" s="403" t="s">
        <v>1122</v>
      </c>
      <c r="G208" s="403" t="s">
        <v>1122</v>
      </c>
      <c r="H208" s="403" t="s">
        <v>1122</v>
      </c>
      <c r="I208" s="403" t="s">
        <v>1122</v>
      </c>
      <c r="J208" s="403">
        <v>29.542000000000002</v>
      </c>
      <c r="K208" s="403">
        <v>29.542000000000002</v>
      </c>
      <c r="L208" s="403">
        <v>3774.1129999999998</v>
      </c>
      <c r="M208" s="403">
        <v>2538.7559999999999</v>
      </c>
      <c r="N208" s="403">
        <v>5633.14</v>
      </c>
      <c r="O208" s="403">
        <v>11946.009</v>
      </c>
    </row>
    <row r="209" spans="1:15" x14ac:dyDescent="0.2">
      <c r="A209" s="403" t="s">
        <v>1317</v>
      </c>
      <c r="B209" s="403">
        <v>15.191000000000001</v>
      </c>
      <c r="C209" s="403">
        <v>434.10199999999998</v>
      </c>
      <c r="D209" s="403">
        <v>122.824</v>
      </c>
      <c r="E209" s="403">
        <v>572.11800000000005</v>
      </c>
      <c r="F209" s="403" t="s">
        <v>1122</v>
      </c>
      <c r="G209" s="403" t="s">
        <v>1122</v>
      </c>
      <c r="H209" s="403" t="s">
        <v>1122</v>
      </c>
      <c r="I209" s="403" t="s">
        <v>1122</v>
      </c>
      <c r="J209" s="403">
        <v>2.7559999999999998</v>
      </c>
      <c r="K209" s="403">
        <v>2.7559999999999998</v>
      </c>
      <c r="L209" s="403">
        <v>574.87400000000002</v>
      </c>
      <c r="M209" s="403">
        <v>220.93700000000001</v>
      </c>
      <c r="N209" s="403">
        <v>490.85399999999998</v>
      </c>
      <c r="O209" s="403">
        <v>1286.6659999999999</v>
      </c>
    </row>
    <row r="210" spans="1:15" x14ac:dyDescent="0.2">
      <c r="A210" s="403" t="s">
        <v>1318</v>
      </c>
      <c r="B210" s="403">
        <v>12.468999999999999</v>
      </c>
      <c r="C210" s="403">
        <v>400.88600000000002</v>
      </c>
      <c r="D210" s="403">
        <v>111.872</v>
      </c>
      <c r="E210" s="403">
        <v>525.22799999999995</v>
      </c>
      <c r="F210" s="403" t="s">
        <v>1122</v>
      </c>
      <c r="G210" s="403" t="s">
        <v>1122</v>
      </c>
      <c r="H210" s="403" t="s">
        <v>1122</v>
      </c>
      <c r="I210" s="403" t="s">
        <v>1122</v>
      </c>
      <c r="J210" s="403">
        <v>2.5779999999999998</v>
      </c>
      <c r="K210" s="403">
        <v>2.5779999999999998</v>
      </c>
      <c r="L210" s="403">
        <v>527.80600000000004</v>
      </c>
      <c r="M210" s="403">
        <v>213.54599999999999</v>
      </c>
      <c r="N210" s="403">
        <v>439.80099999999999</v>
      </c>
      <c r="O210" s="403">
        <v>1181.152</v>
      </c>
    </row>
    <row r="211" spans="1:15" x14ac:dyDescent="0.2">
      <c r="A211" s="403" t="s">
        <v>1319</v>
      </c>
      <c r="B211" s="403">
        <v>9.19</v>
      </c>
      <c r="C211" s="403">
        <v>327.59899999999999</v>
      </c>
      <c r="D211" s="403">
        <v>108.595</v>
      </c>
      <c r="E211" s="403">
        <v>445.38400000000001</v>
      </c>
      <c r="F211" s="403" t="s">
        <v>1122</v>
      </c>
      <c r="G211" s="403" t="s">
        <v>1122</v>
      </c>
      <c r="H211" s="403" t="s">
        <v>1122</v>
      </c>
      <c r="I211" s="403" t="s">
        <v>1122</v>
      </c>
      <c r="J211" s="403">
        <v>2.7559999999999998</v>
      </c>
      <c r="K211" s="403">
        <v>2.7559999999999998</v>
      </c>
      <c r="L211" s="403">
        <v>448.14</v>
      </c>
      <c r="M211" s="403">
        <v>207.36199999999999</v>
      </c>
      <c r="N211" s="403">
        <v>452.23399999999998</v>
      </c>
      <c r="O211" s="403">
        <v>1107.7370000000001</v>
      </c>
    </row>
    <row r="212" spans="1:15" x14ac:dyDescent="0.2">
      <c r="A212" s="403" t="s">
        <v>1320</v>
      </c>
      <c r="B212" s="403">
        <v>11.183</v>
      </c>
      <c r="C212" s="403">
        <v>228.16800000000001</v>
      </c>
      <c r="D212" s="403">
        <v>80.468999999999994</v>
      </c>
      <c r="E212" s="403">
        <v>319.82100000000003</v>
      </c>
      <c r="F212" s="403" t="s">
        <v>1122</v>
      </c>
      <c r="G212" s="403" t="s">
        <v>1122</v>
      </c>
      <c r="H212" s="403" t="s">
        <v>1122</v>
      </c>
      <c r="I212" s="403" t="s">
        <v>1122</v>
      </c>
      <c r="J212" s="403">
        <v>2.6669999999999998</v>
      </c>
      <c r="K212" s="403">
        <v>2.6669999999999998</v>
      </c>
      <c r="L212" s="403">
        <v>322.488</v>
      </c>
      <c r="M212" s="403">
        <v>201.17099999999999</v>
      </c>
      <c r="N212" s="403">
        <v>427.73</v>
      </c>
      <c r="O212" s="403">
        <v>951.38900000000001</v>
      </c>
    </row>
    <row r="213" spans="1:15" x14ac:dyDescent="0.2">
      <c r="A213" s="403" t="s">
        <v>1321</v>
      </c>
      <c r="B213" s="403">
        <v>6.5839999999999996</v>
      </c>
      <c r="C213" s="403">
        <v>161.38</v>
      </c>
      <c r="D213" s="403">
        <v>76.766999999999996</v>
      </c>
      <c r="E213" s="403">
        <v>244.73099999999999</v>
      </c>
      <c r="F213" s="403" t="s">
        <v>1122</v>
      </c>
      <c r="G213" s="403" t="s">
        <v>1122</v>
      </c>
      <c r="H213" s="403" t="s">
        <v>1122</v>
      </c>
      <c r="I213" s="403" t="s">
        <v>1122</v>
      </c>
      <c r="J213" s="403">
        <v>2.7559999999999998</v>
      </c>
      <c r="K213" s="403">
        <v>2.7559999999999998</v>
      </c>
      <c r="L213" s="403">
        <v>247.48599999999999</v>
      </c>
      <c r="M213" s="403">
        <v>203.542</v>
      </c>
      <c r="N213" s="403">
        <v>472.483</v>
      </c>
      <c r="O213" s="403">
        <v>923.51199999999994</v>
      </c>
    </row>
    <row r="214" spans="1:15" x14ac:dyDescent="0.2">
      <c r="A214" s="403" t="s">
        <v>1322</v>
      </c>
      <c r="B214" s="403">
        <v>8.0869999999999997</v>
      </c>
      <c r="C214" s="403">
        <v>120.16</v>
      </c>
      <c r="D214" s="403">
        <v>70.037999999999997</v>
      </c>
      <c r="E214" s="403">
        <v>198.285</v>
      </c>
      <c r="F214" s="403" t="s">
        <v>1122</v>
      </c>
      <c r="G214" s="403" t="s">
        <v>1122</v>
      </c>
      <c r="H214" s="403" t="s">
        <v>1122</v>
      </c>
      <c r="I214" s="403" t="s">
        <v>1122</v>
      </c>
      <c r="J214" s="403">
        <v>2.6669999999999998</v>
      </c>
      <c r="K214" s="403">
        <v>2.6669999999999998</v>
      </c>
      <c r="L214" s="403">
        <v>200.952</v>
      </c>
      <c r="M214" s="403">
        <v>230.155</v>
      </c>
      <c r="N214" s="403">
        <v>541.97500000000002</v>
      </c>
      <c r="O214" s="403">
        <v>973.08199999999999</v>
      </c>
    </row>
    <row r="215" spans="1:15" x14ac:dyDescent="0.2">
      <c r="A215" s="403" t="s">
        <v>1323</v>
      </c>
      <c r="B215" s="403">
        <v>12.477</v>
      </c>
      <c r="C215" s="403">
        <v>111.732</v>
      </c>
      <c r="D215" s="403">
        <v>77.17</v>
      </c>
      <c r="E215" s="403">
        <v>201.37799999999999</v>
      </c>
      <c r="F215" s="403" t="s">
        <v>1122</v>
      </c>
      <c r="G215" s="403" t="s">
        <v>1122</v>
      </c>
      <c r="H215" s="403" t="s">
        <v>1122</v>
      </c>
      <c r="I215" s="403" t="s">
        <v>1122</v>
      </c>
      <c r="J215" s="403">
        <v>2.7559999999999998</v>
      </c>
      <c r="K215" s="403">
        <v>2.7559999999999998</v>
      </c>
      <c r="L215" s="403">
        <v>204.13399999999999</v>
      </c>
      <c r="M215" s="403">
        <v>251.36600000000001</v>
      </c>
      <c r="N215" s="403">
        <v>588.83000000000004</v>
      </c>
      <c r="O215" s="403">
        <v>1044.33</v>
      </c>
    </row>
    <row r="216" spans="1:15" x14ac:dyDescent="0.2">
      <c r="A216" s="403" t="s">
        <v>1324</v>
      </c>
      <c r="B216" s="403">
        <v>12.105</v>
      </c>
      <c r="C216" s="403">
        <v>115.851</v>
      </c>
      <c r="D216" s="403">
        <v>80.432000000000002</v>
      </c>
      <c r="E216" s="403">
        <v>208.387</v>
      </c>
      <c r="F216" s="403" t="s">
        <v>1122</v>
      </c>
      <c r="G216" s="403" t="s">
        <v>1122</v>
      </c>
      <c r="H216" s="403" t="s">
        <v>1122</v>
      </c>
      <c r="I216" s="403" t="s">
        <v>1122</v>
      </c>
      <c r="J216" s="403">
        <v>2.7559999999999998</v>
      </c>
      <c r="K216" s="403">
        <v>2.7559999999999998</v>
      </c>
      <c r="L216" s="403">
        <v>211.143</v>
      </c>
      <c r="M216" s="403">
        <v>259.685</v>
      </c>
      <c r="N216" s="403">
        <v>593.82500000000005</v>
      </c>
      <c r="O216" s="403">
        <v>1064.653</v>
      </c>
    </row>
    <row r="217" spans="1:15" x14ac:dyDescent="0.2">
      <c r="A217" s="403" t="s">
        <v>1325</v>
      </c>
      <c r="B217" s="403">
        <v>7.1340000000000003</v>
      </c>
      <c r="C217" s="403">
        <v>115.07599999999999</v>
      </c>
      <c r="D217" s="403">
        <v>79.378</v>
      </c>
      <c r="E217" s="403">
        <v>201.589</v>
      </c>
      <c r="F217" s="403" t="s">
        <v>1122</v>
      </c>
      <c r="G217" s="403" t="s">
        <v>1122</v>
      </c>
      <c r="H217" s="403" t="s">
        <v>1122</v>
      </c>
      <c r="I217" s="403" t="s">
        <v>1122</v>
      </c>
      <c r="J217" s="403">
        <v>2.6669999999999998</v>
      </c>
      <c r="K217" s="403">
        <v>2.6669999999999998</v>
      </c>
      <c r="L217" s="403">
        <v>204.256</v>
      </c>
      <c r="M217" s="403">
        <v>241.11500000000001</v>
      </c>
      <c r="N217" s="403">
        <v>478.923</v>
      </c>
      <c r="O217" s="403">
        <v>924.29399999999998</v>
      </c>
    </row>
    <row r="218" spans="1:15" x14ac:dyDescent="0.2">
      <c r="A218" s="403" t="s">
        <v>1326</v>
      </c>
      <c r="B218" s="403">
        <v>8.1989999999999998</v>
      </c>
      <c r="C218" s="403">
        <v>159.149</v>
      </c>
      <c r="D218" s="403">
        <v>88.85</v>
      </c>
      <c r="E218" s="403">
        <v>256.19799999999998</v>
      </c>
      <c r="F218" s="403" t="s">
        <v>1122</v>
      </c>
      <c r="G218" s="403" t="s">
        <v>1122</v>
      </c>
      <c r="H218" s="403" t="s">
        <v>1122</v>
      </c>
      <c r="I218" s="403" t="s">
        <v>1122</v>
      </c>
      <c r="J218" s="403">
        <v>2.7559999999999998</v>
      </c>
      <c r="K218" s="403">
        <v>2.7559999999999998</v>
      </c>
      <c r="L218" s="403">
        <v>258.95400000000001</v>
      </c>
      <c r="M218" s="403">
        <v>220.65899999999999</v>
      </c>
      <c r="N218" s="403">
        <v>469.72199999999998</v>
      </c>
      <c r="O218" s="403">
        <v>949.33399999999995</v>
      </c>
    </row>
    <row r="219" spans="1:15" x14ac:dyDescent="0.2">
      <c r="A219" s="403" t="s">
        <v>1327</v>
      </c>
      <c r="B219" s="403">
        <v>10.919</v>
      </c>
      <c r="C219" s="403">
        <v>229.619</v>
      </c>
      <c r="D219" s="403">
        <v>93.061000000000007</v>
      </c>
      <c r="E219" s="403">
        <v>333.59899999999999</v>
      </c>
      <c r="F219" s="403" t="s">
        <v>1122</v>
      </c>
      <c r="G219" s="403" t="s">
        <v>1122</v>
      </c>
      <c r="H219" s="403" t="s">
        <v>1122</v>
      </c>
      <c r="I219" s="403" t="s">
        <v>1122</v>
      </c>
      <c r="J219" s="403">
        <v>2.6669999999999998</v>
      </c>
      <c r="K219" s="403">
        <v>2.6669999999999998</v>
      </c>
      <c r="L219" s="403">
        <v>336.26600000000002</v>
      </c>
      <c r="M219" s="403">
        <v>207.649</v>
      </c>
      <c r="N219" s="403">
        <v>456.51100000000002</v>
      </c>
      <c r="O219" s="403">
        <v>1000.426</v>
      </c>
    </row>
    <row r="220" spans="1:15" x14ac:dyDescent="0.2">
      <c r="A220" s="403" t="s">
        <v>1328</v>
      </c>
      <c r="B220" s="403">
        <v>17.548999999999999</v>
      </c>
      <c r="C220" s="403">
        <v>327.30099999999999</v>
      </c>
      <c r="D220" s="403">
        <v>109.938</v>
      </c>
      <c r="E220" s="403">
        <v>454.78800000000001</v>
      </c>
      <c r="F220" s="403" t="s">
        <v>1122</v>
      </c>
      <c r="G220" s="403" t="s">
        <v>1122</v>
      </c>
      <c r="H220" s="403" t="s">
        <v>1122</v>
      </c>
      <c r="I220" s="403" t="s">
        <v>1122</v>
      </c>
      <c r="J220" s="403">
        <v>2.7559999999999998</v>
      </c>
      <c r="K220" s="403">
        <v>2.7559999999999998</v>
      </c>
      <c r="L220" s="403">
        <v>457.54399999999998</v>
      </c>
      <c r="M220" s="403">
        <v>217.92</v>
      </c>
      <c r="N220" s="403">
        <v>497.49599999999998</v>
      </c>
      <c r="O220" s="403">
        <v>1172.96</v>
      </c>
    </row>
    <row r="221" spans="1:15" x14ac:dyDescent="0.2">
      <c r="A221" s="403" t="s">
        <v>1329</v>
      </c>
      <c r="B221" s="403">
        <v>131.08799999999999</v>
      </c>
      <c r="C221" s="403">
        <v>2730.88</v>
      </c>
      <c r="D221" s="403">
        <v>1099.394</v>
      </c>
      <c r="E221" s="403">
        <v>3961.3609999999999</v>
      </c>
      <c r="F221" s="403" t="s">
        <v>1122</v>
      </c>
      <c r="G221" s="403" t="s">
        <v>1122</v>
      </c>
      <c r="H221" s="403" t="s">
        <v>1122</v>
      </c>
      <c r="I221" s="403" t="s">
        <v>1122</v>
      </c>
      <c r="J221" s="403">
        <v>32.536999999999999</v>
      </c>
      <c r="K221" s="403">
        <v>32.536999999999999</v>
      </c>
      <c r="L221" s="403">
        <v>3993.8980000000001</v>
      </c>
      <c r="M221" s="403">
        <v>2675.1080000000002</v>
      </c>
      <c r="N221" s="403">
        <v>5909.085</v>
      </c>
      <c r="O221" s="403">
        <v>12578.091</v>
      </c>
    </row>
    <row r="222" spans="1:15" x14ac:dyDescent="0.2">
      <c r="A222" s="403" t="s">
        <v>1330</v>
      </c>
      <c r="B222" s="403">
        <v>11.815</v>
      </c>
      <c r="C222" s="403">
        <v>385.3</v>
      </c>
      <c r="D222" s="403">
        <v>109.377</v>
      </c>
      <c r="E222" s="403">
        <v>506.49200000000002</v>
      </c>
      <c r="F222" s="403">
        <v>5.3999999999999999E-2</v>
      </c>
      <c r="G222" s="403">
        <v>0.21199999999999999</v>
      </c>
      <c r="H222" s="403">
        <v>0</v>
      </c>
      <c r="I222" s="403">
        <v>0</v>
      </c>
      <c r="J222" s="403">
        <v>7.7910000000000004</v>
      </c>
      <c r="K222" s="403">
        <v>8.0570000000000004</v>
      </c>
      <c r="L222" s="403">
        <v>514.54899999999998</v>
      </c>
      <c r="M222" s="403">
        <v>223.36799999999999</v>
      </c>
      <c r="N222" s="403">
        <v>497.04300000000001</v>
      </c>
      <c r="O222" s="403">
        <v>1234.96</v>
      </c>
    </row>
    <row r="223" spans="1:15" x14ac:dyDescent="0.2">
      <c r="A223" s="403" t="s">
        <v>1331</v>
      </c>
      <c r="B223" s="403">
        <v>12.948</v>
      </c>
      <c r="C223" s="403">
        <v>389.512</v>
      </c>
      <c r="D223" s="403">
        <v>92.756</v>
      </c>
      <c r="E223" s="403">
        <v>495.21600000000001</v>
      </c>
      <c r="F223" s="403">
        <v>4.8000000000000001E-2</v>
      </c>
      <c r="G223" s="403">
        <v>0.192</v>
      </c>
      <c r="H223" s="403">
        <v>0</v>
      </c>
      <c r="I223" s="403">
        <v>0</v>
      </c>
      <c r="J223" s="403">
        <v>7.1210000000000004</v>
      </c>
      <c r="K223" s="403">
        <v>7.36</v>
      </c>
      <c r="L223" s="403">
        <v>502.57600000000002</v>
      </c>
      <c r="M223" s="403">
        <v>215.613</v>
      </c>
      <c r="N223" s="403">
        <v>474.54300000000001</v>
      </c>
      <c r="O223" s="403">
        <v>1192.732</v>
      </c>
    </row>
    <row r="224" spans="1:15" x14ac:dyDescent="0.2">
      <c r="A224" s="403" t="s">
        <v>1332</v>
      </c>
      <c r="B224" s="403">
        <v>9.5640000000000001</v>
      </c>
      <c r="C224" s="403">
        <v>350.178</v>
      </c>
      <c r="D224" s="403">
        <v>101.524</v>
      </c>
      <c r="E224" s="403">
        <v>461.267</v>
      </c>
      <c r="F224" s="403">
        <v>5.8999999999999997E-2</v>
      </c>
      <c r="G224" s="403">
        <v>0.21199999999999999</v>
      </c>
      <c r="H224" s="403">
        <v>0</v>
      </c>
      <c r="I224" s="403">
        <v>0</v>
      </c>
      <c r="J224" s="403">
        <v>7.3710000000000004</v>
      </c>
      <c r="K224" s="403">
        <v>7.6420000000000003</v>
      </c>
      <c r="L224" s="403">
        <v>468.90800000000002</v>
      </c>
      <c r="M224" s="403">
        <v>220.03399999999999</v>
      </c>
      <c r="N224" s="403">
        <v>498.78300000000002</v>
      </c>
      <c r="O224" s="403">
        <v>1187.7249999999999</v>
      </c>
    </row>
    <row r="225" spans="1:15" x14ac:dyDescent="0.2">
      <c r="A225" s="403" t="s">
        <v>1333</v>
      </c>
      <c r="B225" s="403">
        <v>9.5399999999999991</v>
      </c>
      <c r="C225" s="403">
        <v>239.328</v>
      </c>
      <c r="D225" s="403">
        <v>76.808000000000007</v>
      </c>
      <c r="E225" s="403">
        <v>325.67700000000002</v>
      </c>
      <c r="F225" s="403">
        <v>6.2E-2</v>
      </c>
      <c r="G225" s="403">
        <v>0.20499999999999999</v>
      </c>
      <c r="H225" s="403">
        <v>0</v>
      </c>
      <c r="I225" s="403">
        <v>0</v>
      </c>
      <c r="J225" s="403">
        <v>7.4580000000000002</v>
      </c>
      <c r="K225" s="403">
        <v>7.726</v>
      </c>
      <c r="L225" s="403">
        <v>333.40300000000002</v>
      </c>
      <c r="M225" s="403">
        <v>211.13399999999999</v>
      </c>
      <c r="N225" s="403">
        <v>467.35700000000003</v>
      </c>
      <c r="O225" s="403">
        <v>1011.894</v>
      </c>
    </row>
    <row r="226" spans="1:15" x14ac:dyDescent="0.2">
      <c r="A226" s="403" t="s">
        <v>1334</v>
      </c>
      <c r="B226" s="403">
        <v>6.2729999999999997</v>
      </c>
      <c r="C226" s="403">
        <v>162.65600000000001</v>
      </c>
      <c r="D226" s="403">
        <v>71.194999999999993</v>
      </c>
      <c r="E226" s="403">
        <v>240.12299999999999</v>
      </c>
      <c r="F226" s="403">
        <v>7.2999999999999995E-2</v>
      </c>
      <c r="G226" s="403">
        <v>0.21199999999999999</v>
      </c>
      <c r="H226" s="403">
        <v>0</v>
      </c>
      <c r="I226" s="403">
        <v>0</v>
      </c>
      <c r="J226" s="403">
        <v>8.33</v>
      </c>
      <c r="K226" s="403">
        <v>8.6150000000000002</v>
      </c>
      <c r="L226" s="403">
        <v>248.738</v>
      </c>
      <c r="M226" s="403">
        <v>215.87899999999999</v>
      </c>
      <c r="N226" s="403">
        <v>524.88699999999994</v>
      </c>
      <c r="O226" s="403">
        <v>989.50400000000002</v>
      </c>
    </row>
    <row r="227" spans="1:15" x14ac:dyDescent="0.2">
      <c r="A227" s="403" t="s">
        <v>1335</v>
      </c>
      <c r="B227" s="403">
        <v>5.5330000000000004</v>
      </c>
      <c r="C227" s="403">
        <v>123.786</v>
      </c>
      <c r="D227" s="403">
        <v>71.81</v>
      </c>
      <c r="E227" s="403">
        <v>201.12899999999999</v>
      </c>
      <c r="F227" s="403">
        <v>6.7000000000000004E-2</v>
      </c>
      <c r="G227" s="403">
        <v>0.20499999999999999</v>
      </c>
      <c r="H227" s="403">
        <v>0</v>
      </c>
      <c r="I227" s="403">
        <v>0</v>
      </c>
      <c r="J227" s="403">
        <v>8.1809999999999992</v>
      </c>
      <c r="K227" s="403">
        <v>8.4529999999999994</v>
      </c>
      <c r="L227" s="403">
        <v>209.58199999999999</v>
      </c>
      <c r="M227" s="403">
        <v>239.74199999999999</v>
      </c>
      <c r="N227" s="403">
        <v>564.33199999999999</v>
      </c>
      <c r="O227" s="403">
        <v>1013.655</v>
      </c>
    </row>
    <row r="228" spans="1:15" x14ac:dyDescent="0.2">
      <c r="A228" s="403" t="s">
        <v>1336</v>
      </c>
      <c r="B228" s="403">
        <v>9.2650000000000006</v>
      </c>
      <c r="C228" s="403">
        <v>112.777</v>
      </c>
      <c r="D228" s="403">
        <v>66.733999999999995</v>
      </c>
      <c r="E228" s="403">
        <v>188.77600000000001</v>
      </c>
      <c r="F228" s="403">
        <v>5.8999999999999997E-2</v>
      </c>
      <c r="G228" s="403">
        <v>0.21199999999999999</v>
      </c>
      <c r="H228" s="403">
        <v>0</v>
      </c>
      <c r="I228" s="403">
        <v>0</v>
      </c>
      <c r="J228" s="403">
        <v>8.7569999999999997</v>
      </c>
      <c r="K228" s="403">
        <v>9.0280000000000005</v>
      </c>
      <c r="L228" s="403">
        <v>197.804</v>
      </c>
      <c r="M228" s="403">
        <v>256.51299999999998</v>
      </c>
      <c r="N228" s="403">
        <v>619.79999999999995</v>
      </c>
      <c r="O228" s="403">
        <v>1074.116</v>
      </c>
    </row>
    <row r="229" spans="1:15" x14ac:dyDescent="0.2">
      <c r="A229" s="403" t="s">
        <v>1337</v>
      </c>
      <c r="B229" s="403">
        <v>8.3960000000000008</v>
      </c>
      <c r="C229" s="403">
        <v>112.812</v>
      </c>
      <c r="D229" s="403">
        <v>79.376999999999995</v>
      </c>
      <c r="E229" s="403">
        <v>200.58500000000001</v>
      </c>
      <c r="F229" s="403">
        <v>5.1999999999999998E-2</v>
      </c>
      <c r="G229" s="403">
        <v>0.21199999999999999</v>
      </c>
      <c r="H229" s="403">
        <v>0</v>
      </c>
      <c r="I229" s="403">
        <v>0</v>
      </c>
      <c r="J229" s="403">
        <v>8.67</v>
      </c>
      <c r="K229" s="403">
        <v>8.9350000000000005</v>
      </c>
      <c r="L229" s="403">
        <v>209.51900000000001</v>
      </c>
      <c r="M229" s="403">
        <v>258.47800000000001</v>
      </c>
      <c r="N229" s="403">
        <v>609.63300000000004</v>
      </c>
      <c r="O229" s="403">
        <v>1077.6310000000001</v>
      </c>
    </row>
    <row r="230" spans="1:15" x14ac:dyDescent="0.2">
      <c r="A230" s="403" t="s">
        <v>1338</v>
      </c>
      <c r="B230" s="403">
        <v>5.9459999999999997</v>
      </c>
      <c r="C230" s="403">
        <v>115.86199999999999</v>
      </c>
      <c r="D230" s="403">
        <v>77.462999999999994</v>
      </c>
      <c r="E230" s="403">
        <v>199.27199999999999</v>
      </c>
      <c r="F230" s="403">
        <v>4.9000000000000002E-2</v>
      </c>
      <c r="G230" s="403">
        <v>0.20499999999999999</v>
      </c>
      <c r="H230" s="403">
        <v>0</v>
      </c>
      <c r="I230" s="403">
        <v>0</v>
      </c>
      <c r="J230" s="403">
        <v>8.7080000000000002</v>
      </c>
      <c r="K230" s="403">
        <v>8.9619999999999997</v>
      </c>
      <c r="L230" s="403">
        <v>208.23400000000001</v>
      </c>
      <c r="M230" s="403">
        <v>248.70699999999999</v>
      </c>
      <c r="N230" s="403">
        <v>522.41600000000005</v>
      </c>
      <c r="O230" s="403">
        <v>979.35699999999997</v>
      </c>
    </row>
    <row r="231" spans="1:15" x14ac:dyDescent="0.2">
      <c r="A231" s="403" t="s">
        <v>1339</v>
      </c>
      <c r="B231" s="403">
        <v>3.919</v>
      </c>
      <c r="C231" s="403">
        <v>155.59</v>
      </c>
      <c r="D231" s="403">
        <v>83.72</v>
      </c>
      <c r="E231" s="403">
        <v>243.22900000000001</v>
      </c>
      <c r="F231" s="403">
        <v>5.1999999999999998E-2</v>
      </c>
      <c r="G231" s="403">
        <v>0.21199999999999999</v>
      </c>
      <c r="H231" s="403">
        <v>0</v>
      </c>
      <c r="I231" s="403">
        <v>0</v>
      </c>
      <c r="J231" s="403">
        <v>9.0220000000000002</v>
      </c>
      <c r="K231" s="403">
        <v>9.2859999999999996</v>
      </c>
      <c r="L231" s="403">
        <v>252.51499999999999</v>
      </c>
      <c r="M231" s="403">
        <v>226.86</v>
      </c>
      <c r="N231" s="403">
        <v>516.51400000000001</v>
      </c>
      <c r="O231" s="403">
        <v>995.89</v>
      </c>
    </row>
    <row r="232" spans="1:15" x14ac:dyDescent="0.2">
      <c r="A232" s="403" t="s">
        <v>1340</v>
      </c>
      <c r="B232" s="403">
        <v>9.9039999999999999</v>
      </c>
      <c r="C232" s="403">
        <v>236.96700000000001</v>
      </c>
      <c r="D232" s="403">
        <v>90.379000000000005</v>
      </c>
      <c r="E232" s="403">
        <v>337.25</v>
      </c>
      <c r="F232" s="403">
        <v>5.5E-2</v>
      </c>
      <c r="G232" s="403">
        <v>0.20499999999999999</v>
      </c>
      <c r="H232" s="403">
        <v>0</v>
      </c>
      <c r="I232" s="403">
        <v>0</v>
      </c>
      <c r="J232" s="403">
        <v>8.8309999999999995</v>
      </c>
      <c r="K232" s="403">
        <v>9.0909999999999993</v>
      </c>
      <c r="L232" s="403">
        <v>346.34100000000001</v>
      </c>
      <c r="M232" s="403">
        <v>217.23</v>
      </c>
      <c r="N232" s="403">
        <v>506.74700000000001</v>
      </c>
      <c r="O232" s="403">
        <v>1070.319</v>
      </c>
    </row>
    <row r="233" spans="1:15" x14ac:dyDescent="0.2">
      <c r="A233" s="403" t="s">
        <v>1341</v>
      </c>
      <c r="B233" s="403">
        <v>22.123999999999999</v>
      </c>
      <c r="C233" s="403">
        <v>400.41800000000001</v>
      </c>
      <c r="D233" s="403">
        <v>119.627</v>
      </c>
      <c r="E233" s="403">
        <v>542.16800000000001</v>
      </c>
      <c r="F233" s="403">
        <v>5.6000000000000001E-2</v>
      </c>
      <c r="G233" s="403">
        <v>0.21199999999999999</v>
      </c>
      <c r="H233" s="403">
        <v>0</v>
      </c>
      <c r="I233" s="403">
        <v>0</v>
      </c>
      <c r="J233" s="403">
        <v>8.7449999999999992</v>
      </c>
      <c r="K233" s="403">
        <v>9.0139999999999993</v>
      </c>
      <c r="L233" s="403">
        <v>551.18200000000002</v>
      </c>
      <c r="M233" s="403">
        <v>233.08199999999999</v>
      </c>
      <c r="N233" s="403">
        <v>582.53300000000002</v>
      </c>
      <c r="O233" s="403">
        <v>1366.797</v>
      </c>
    </row>
    <row r="234" spans="1:15" x14ac:dyDescent="0.2">
      <c r="A234" s="403" t="s">
        <v>1342</v>
      </c>
      <c r="B234" s="403">
        <v>115.227</v>
      </c>
      <c r="C234" s="403">
        <v>2784.806</v>
      </c>
      <c r="D234" s="403">
        <v>1040.769</v>
      </c>
      <c r="E234" s="403">
        <v>3940.8020000000001</v>
      </c>
      <c r="F234" s="403">
        <v>0.68500000000000005</v>
      </c>
      <c r="G234" s="403">
        <v>2.5</v>
      </c>
      <c r="H234" s="403">
        <v>0</v>
      </c>
      <c r="I234" s="403">
        <v>0</v>
      </c>
      <c r="J234" s="403">
        <v>98.984999999999999</v>
      </c>
      <c r="K234" s="403">
        <v>102.17</v>
      </c>
      <c r="L234" s="403">
        <v>4042.9720000000002</v>
      </c>
      <c r="M234" s="403">
        <v>2766.64</v>
      </c>
      <c r="N234" s="403">
        <v>6383.8209999999999</v>
      </c>
      <c r="O234" s="403">
        <v>13193.433000000001</v>
      </c>
    </row>
    <row r="235" spans="1:15" x14ac:dyDescent="0.2">
      <c r="A235" s="403" t="s">
        <v>1343</v>
      </c>
      <c r="B235" s="403">
        <v>13.196</v>
      </c>
      <c r="C235" s="403">
        <v>409.495</v>
      </c>
      <c r="D235" s="403">
        <v>93.370999999999995</v>
      </c>
      <c r="E235" s="403">
        <v>516.06200000000001</v>
      </c>
      <c r="F235" s="403">
        <v>0.11899999999999999</v>
      </c>
      <c r="G235" s="403">
        <v>0.23799999999999999</v>
      </c>
      <c r="H235" s="403">
        <v>0</v>
      </c>
      <c r="I235" s="403">
        <v>0</v>
      </c>
      <c r="J235" s="403">
        <v>7.9059999999999997</v>
      </c>
      <c r="K235" s="403">
        <v>8.2629999999999999</v>
      </c>
      <c r="L235" s="403">
        <v>524.32600000000002</v>
      </c>
      <c r="M235" s="403">
        <v>238.267</v>
      </c>
      <c r="N235" s="403">
        <v>507.83499999999998</v>
      </c>
      <c r="O235" s="403">
        <v>1270.4280000000001</v>
      </c>
    </row>
    <row r="236" spans="1:15" x14ac:dyDescent="0.2">
      <c r="A236" s="403" t="s">
        <v>1344</v>
      </c>
      <c r="B236" s="403">
        <v>12.135999999999999</v>
      </c>
      <c r="C236" s="403">
        <v>343.84500000000003</v>
      </c>
      <c r="D236" s="403">
        <v>86.361000000000004</v>
      </c>
      <c r="E236" s="403">
        <v>442.34199999999998</v>
      </c>
      <c r="F236" s="403">
        <v>0.123</v>
      </c>
      <c r="G236" s="403">
        <v>0.215</v>
      </c>
      <c r="H236" s="403">
        <v>0</v>
      </c>
      <c r="I236" s="403">
        <v>0</v>
      </c>
      <c r="J236" s="403">
        <v>7.2110000000000003</v>
      </c>
      <c r="K236" s="403">
        <v>7.5490000000000004</v>
      </c>
      <c r="L236" s="403">
        <v>449.89100000000002</v>
      </c>
      <c r="M236" s="403">
        <v>217.92099999999999</v>
      </c>
      <c r="N236" s="403">
        <v>472.73399999999998</v>
      </c>
      <c r="O236" s="403">
        <v>1140.546</v>
      </c>
    </row>
    <row r="237" spans="1:15" x14ac:dyDescent="0.2">
      <c r="A237" s="403" t="s">
        <v>1345</v>
      </c>
      <c r="B237" s="403">
        <v>10.199</v>
      </c>
      <c r="C237" s="403">
        <v>308.94600000000003</v>
      </c>
      <c r="D237" s="403">
        <v>84.007000000000005</v>
      </c>
      <c r="E237" s="403">
        <v>403.15199999999999</v>
      </c>
      <c r="F237" s="403">
        <v>0.14199999999999999</v>
      </c>
      <c r="G237" s="403">
        <v>0.23799999999999999</v>
      </c>
      <c r="H237" s="403">
        <v>0</v>
      </c>
      <c r="I237" s="403">
        <v>0</v>
      </c>
      <c r="J237" s="403">
        <v>8.0690000000000008</v>
      </c>
      <c r="K237" s="403">
        <v>8.4480000000000004</v>
      </c>
      <c r="L237" s="403">
        <v>411.6</v>
      </c>
      <c r="M237" s="403">
        <v>221.59</v>
      </c>
      <c r="N237" s="403">
        <v>517.66200000000003</v>
      </c>
      <c r="O237" s="403">
        <v>1150.8520000000001</v>
      </c>
    </row>
    <row r="238" spans="1:15" x14ac:dyDescent="0.2">
      <c r="A238" s="403" t="s">
        <v>1346</v>
      </c>
      <c r="B238" s="403">
        <v>9.8450000000000006</v>
      </c>
      <c r="C238" s="403">
        <v>241.59700000000001</v>
      </c>
      <c r="D238" s="403">
        <v>76.254999999999995</v>
      </c>
      <c r="E238" s="403">
        <v>327.69799999999998</v>
      </c>
      <c r="F238" s="403">
        <v>0.13</v>
      </c>
      <c r="G238" s="403">
        <v>0.23</v>
      </c>
      <c r="H238" s="403">
        <v>0</v>
      </c>
      <c r="I238" s="403">
        <v>0</v>
      </c>
      <c r="J238" s="403">
        <v>7.7210000000000001</v>
      </c>
      <c r="K238" s="403">
        <v>8.0809999999999995</v>
      </c>
      <c r="L238" s="403">
        <v>335.779</v>
      </c>
      <c r="M238" s="403">
        <v>215.99700000000001</v>
      </c>
      <c r="N238" s="403">
        <v>489.64400000000001</v>
      </c>
      <c r="O238" s="403">
        <v>1041.4190000000001</v>
      </c>
    </row>
    <row r="239" spans="1:15" x14ac:dyDescent="0.2">
      <c r="A239" s="403" t="s">
        <v>1347</v>
      </c>
      <c r="B239" s="403">
        <v>6.6680000000000001</v>
      </c>
      <c r="C239" s="403">
        <v>161.203</v>
      </c>
      <c r="D239" s="403">
        <v>73.84</v>
      </c>
      <c r="E239" s="403">
        <v>241.71100000000001</v>
      </c>
      <c r="F239" s="403">
        <v>0.13700000000000001</v>
      </c>
      <c r="G239" s="403">
        <v>0.23799999999999999</v>
      </c>
      <c r="H239" s="403">
        <v>0</v>
      </c>
      <c r="I239" s="403">
        <v>0</v>
      </c>
      <c r="J239" s="403">
        <v>7.8630000000000004</v>
      </c>
      <c r="K239" s="403">
        <v>8.2379999999999995</v>
      </c>
      <c r="L239" s="403">
        <v>249.95</v>
      </c>
      <c r="M239" s="403">
        <v>225.69399999999999</v>
      </c>
      <c r="N239" s="403">
        <v>543.92600000000004</v>
      </c>
      <c r="O239" s="403">
        <v>1019.57</v>
      </c>
    </row>
    <row r="240" spans="1:15" x14ac:dyDescent="0.2">
      <c r="A240" s="403" t="s">
        <v>1348</v>
      </c>
      <c r="B240" s="403">
        <v>6.9050000000000002</v>
      </c>
      <c r="C240" s="403">
        <v>126.839</v>
      </c>
      <c r="D240" s="403">
        <v>74.435000000000002</v>
      </c>
      <c r="E240" s="403">
        <v>208.179</v>
      </c>
      <c r="F240" s="403">
        <v>0.14099999999999999</v>
      </c>
      <c r="G240" s="403">
        <v>0.23</v>
      </c>
      <c r="H240" s="403">
        <v>0</v>
      </c>
      <c r="I240" s="403">
        <v>0</v>
      </c>
      <c r="J240" s="403">
        <v>7.7480000000000002</v>
      </c>
      <c r="K240" s="403">
        <v>8.1189999999999998</v>
      </c>
      <c r="L240" s="403">
        <v>216.298</v>
      </c>
      <c r="M240" s="403">
        <v>245.798</v>
      </c>
      <c r="N240" s="403">
        <v>610.31500000000005</v>
      </c>
      <c r="O240" s="403">
        <v>1072.412</v>
      </c>
    </row>
    <row r="241" spans="1:15" x14ac:dyDescent="0.2">
      <c r="A241" s="403" t="s">
        <v>1349</v>
      </c>
      <c r="B241" s="403">
        <v>9.8989999999999991</v>
      </c>
      <c r="C241" s="403">
        <v>125.833</v>
      </c>
      <c r="D241" s="403">
        <v>74.599999999999994</v>
      </c>
      <c r="E241" s="403">
        <v>210.33199999999999</v>
      </c>
      <c r="F241" s="403">
        <v>0.121</v>
      </c>
      <c r="G241" s="403">
        <v>0.23799999999999999</v>
      </c>
      <c r="H241" s="403">
        <v>0</v>
      </c>
      <c r="I241" s="403">
        <v>0</v>
      </c>
      <c r="J241" s="403">
        <v>7.8579999999999997</v>
      </c>
      <c r="K241" s="403">
        <v>8.2170000000000005</v>
      </c>
      <c r="L241" s="403">
        <v>218.54900000000001</v>
      </c>
      <c r="M241" s="403">
        <v>269.96499999999997</v>
      </c>
      <c r="N241" s="403">
        <v>641.92100000000005</v>
      </c>
      <c r="O241" s="403">
        <v>1130.4349999999999</v>
      </c>
    </row>
    <row r="242" spans="1:15" x14ac:dyDescent="0.2">
      <c r="A242" s="403" t="s">
        <v>1350</v>
      </c>
      <c r="B242" s="403">
        <v>9.2270000000000003</v>
      </c>
      <c r="C242" s="403">
        <v>117.895</v>
      </c>
      <c r="D242" s="403">
        <v>82.488</v>
      </c>
      <c r="E242" s="403">
        <v>209.61</v>
      </c>
      <c r="F242" s="403">
        <v>0.108</v>
      </c>
      <c r="G242" s="403">
        <v>0.23799999999999999</v>
      </c>
      <c r="H242" s="403">
        <v>0</v>
      </c>
      <c r="I242" s="403">
        <v>0</v>
      </c>
      <c r="J242" s="403">
        <v>8.0180000000000007</v>
      </c>
      <c r="K242" s="403">
        <v>8.3640000000000008</v>
      </c>
      <c r="L242" s="403">
        <v>217.97399999999999</v>
      </c>
      <c r="M242" s="403">
        <v>269.85700000000003</v>
      </c>
      <c r="N242" s="403">
        <v>648.89499999999998</v>
      </c>
      <c r="O242" s="403">
        <v>1136.7260000000001</v>
      </c>
    </row>
    <row r="243" spans="1:15" x14ac:dyDescent="0.2">
      <c r="A243" s="403" t="s">
        <v>1351</v>
      </c>
      <c r="B243" s="403">
        <v>7.577</v>
      </c>
      <c r="C243" s="403">
        <v>124.03100000000001</v>
      </c>
      <c r="D243" s="403">
        <v>79.584999999999994</v>
      </c>
      <c r="E243" s="403">
        <v>211.19300000000001</v>
      </c>
      <c r="F243" s="403">
        <v>8.7999999999999995E-2</v>
      </c>
      <c r="G243" s="403">
        <v>0.23</v>
      </c>
      <c r="H243" s="403">
        <v>0</v>
      </c>
      <c r="I243" s="403">
        <v>0</v>
      </c>
      <c r="J243" s="403">
        <v>7.8769999999999998</v>
      </c>
      <c r="K243" s="403">
        <v>8.1950000000000003</v>
      </c>
      <c r="L243" s="403">
        <v>219.38800000000001</v>
      </c>
      <c r="M243" s="403">
        <v>262.38799999999998</v>
      </c>
      <c r="N243" s="403">
        <v>552.50099999999998</v>
      </c>
      <c r="O243" s="403">
        <v>1034.277</v>
      </c>
    </row>
    <row r="244" spans="1:15" x14ac:dyDescent="0.2">
      <c r="A244" s="403" t="s">
        <v>1352</v>
      </c>
      <c r="B244" s="403">
        <v>7.6529999999999996</v>
      </c>
      <c r="C244" s="403">
        <v>154.404</v>
      </c>
      <c r="D244" s="403">
        <v>85.296000000000006</v>
      </c>
      <c r="E244" s="403">
        <v>247.352</v>
      </c>
      <c r="F244" s="403">
        <v>9.5000000000000001E-2</v>
      </c>
      <c r="G244" s="403">
        <v>0.23799999999999999</v>
      </c>
      <c r="H244" s="403">
        <v>0</v>
      </c>
      <c r="I244" s="403">
        <v>0</v>
      </c>
      <c r="J244" s="403">
        <v>8.09</v>
      </c>
      <c r="K244" s="403">
        <v>8.423</v>
      </c>
      <c r="L244" s="403">
        <v>255.77500000000001</v>
      </c>
      <c r="M244" s="403">
        <v>240.07900000000001</v>
      </c>
      <c r="N244" s="403">
        <v>534.50099999999998</v>
      </c>
      <c r="O244" s="403">
        <v>1030.355</v>
      </c>
    </row>
    <row r="245" spans="1:15" x14ac:dyDescent="0.2">
      <c r="A245" s="403" t="s">
        <v>1353</v>
      </c>
      <c r="B245" s="403">
        <v>11.553000000000001</v>
      </c>
      <c r="C245" s="403">
        <v>228.7</v>
      </c>
      <c r="D245" s="403">
        <v>87.031000000000006</v>
      </c>
      <c r="E245" s="403">
        <v>327.28399999999999</v>
      </c>
      <c r="F245" s="403">
        <v>0.10299999999999999</v>
      </c>
      <c r="G245" s="403">
        <v>0.23</v>
      </c>
      <c r="H245" s="403">
        <v>0</v>
      </c>
      <c r="I245" s="403">
        <v>0</v>
      </c>
      <c r="J245" s="403">
        <v>7.7149999999999999</v>
      </c>
      <c r="K245" s="403">
        <v>8.048</v>
      </c>
      <c r="L245" s="403">
        <v>335.33199999999999</v>
      </c>
      <c r="M245" s="403">
        <v>223.23599999999999</v>
      </c>
      <c r="N245" s="403">
        <v>496.48399999999998</v>
      </c>
      <c r="O245" s="403">
        <v>1055.0519999999999</v>
      </c>
    </row>
    <row r="246" spans="1:15" x14ac:dyDescent="0.2">
      <c r="A246" s="403" t="s">
        <v>1354</v>
      </c>
      <c r="B246" s="403">
        <v>19.597999999999999</v>
      </c>
      <c r="C246" s="403">
        <v>339.81099999999998</v>
      </c>
      <c r="D246" s="403">
        <v>93.697000000000003</v>
      </c>
      <c r="E246" s="403">
        <v>453.10599999999999</v>
      </c>
      <c r="F246" s="403">
        <v>0.124</v>
      </c>
      <c r="G246" s="403">
        <v>0.23799999999999999</v>
      </c>
      <c r="H246" s="403">
        <v>0</v>
      </c>
      <c r="I246" s="403">
        <v>0</v>
      </c>
      <c r="J246" s="403">
        <v>7.9219999999999997</v>
      </c>
      <c r="K246" s="403">
        <v>8.2829999999999995</v>
      </c>
      <c r="L246" s="403">
        <v>461.38900000000001</v>
      </c>
      <c r="M246" s="403">
        <v>229.36099999999999</v>
      </c>
      <c r="N246" s="403">
        <v>551.23599999999999</v>
      </c>
      <c r="O246" s="403">
        <v>1241.9860000000001</v>
      </c>
    </row>
    <row r="247" spans="1:15" x14ac:dyDescent="0.2">
      <c r="A247" s="403" t="s">
        <v>1355</v>
      </c>
      <c r="B247" s="403">
        <v>124.456</v>
      </c>
      <c r="C247" s="403">
        <v>2682.201</v>
      </c>
      <c r="D247" s="403">
        <v>990.96600000000001</v>
      </c>
      <c r="E247" s="403">
        <v>3797.6239999999998</v>
      </c>
      <c r="F247" s="403">
        <v>1.4319999999999999</v>
      </c>
      <c r="G247" s="403">
        <v>2.8</v>
      </c>
      <c r="H247" s="403">
        <v>0</v>
      </c>
      <c r="I247" s="403">
        <v>0</v>
      </c>
      <c r="J247" s="403">
        <v>93.998000000000005</v>
      </c>
      <c r="K247" s="403">
        <v>98.228999999999999</v>
      </c>
      <c r="L247" s="403">
        <v>3895.8530000000001</v>
      </c>
      <c r="M247" s="403">
        <v>2860.154</v>
      </c>
      <c r="N247" s="403">
        <v>6563.759</v>
      </c>
      <c r="O247" s="403">
        <v>13319.766</v>
      </c>
    </row>
    <row r="248" spans="1:15" x14ac:dyDescent="0.2">
      <c r="A248" s="403" t="s">
        <v>1356</v>
      </c>
      <c r="B248" s="403">
        <v>16.347000000000001</v>
      </c>
      <c r="C248" s="403">
        <v>444.762</v>
      </c>
      <c r="D248" s="403">
        <v>102.348</v>
      </c>
      <c r="E248" s="403">
        <v>563.45600000000002</v>
      </c>
      <c r="F248" s="403">
        <v>0.127</v>
      </c>
      <c r="G248" s="403">
        <v>0.255</v>
      </c>
      <c r="H248" s="403">
        <v>0</v>
      </c>
      <c r="I248" s="403">
        <v>0</v>
      </c>
      <c r="J248" s="403">
        <v>8.1159999999999997</v>
      </c>
      <c r="K248" s="403">
        <v>8.4979999999999993</v>
      </c>
      <c r="L248" s="403">
        <v>571.95399999999995</v>
      </c>
      <c r="M248" s="403">
        <v>241.19300000000001</v>
      </c>
      <c r="N248" s="403">
        <v>553.60699999999997</v>
      </c>
      <c r="O248" s="403">
        <v>1366.7539999999999</v>
      </c>
    </row>
    <row r="249" spans="1:15" x14ac:dyDescent="0.2">
      <c r="A249" s="403" t="s">
        <v>1357</v>
      </c>
      <c r="B249" s="403">
        <v>11.471</v>
      </c>
      <c r="C249" s="403">
        <v>367.959</v>
      </c>
      <c r="D249" s="403">
        <v>82.135000000000005</v>
      </c>
      <c r="E249" s="403">
        <v>461.565</v>
      </c>
      <c r="F249" s="403">
        <v>0.109</v>
      </c>
      <c r="G249" s="403">
        <v>0.23</v>
      </c>
      <c r="H249" s="403">
        <v>0</v>
      </c>
      <c r="I249" s="403">
        <v>0</v>
      </c>
      <c r="J249" s="403">
        <v>7.2469999999999999</v>
      </c>
      <c r="K249" s="403">
        <v>7.5860000000000003</v>
      </c>
      <c r="L249" s="403">
        <v>469.15199999999999</v>
      </c>
      <c r="M249" s="403">
        <v>223.441</v>
      </c>
      <c r="N249" s="403">
        <v>460.12099999999998</v>
      </c>
      <c r="O249" s="403">
        <v>1152.7139999999999</v>
      </c>
    </row>
    <row r="250" spans="1:15" x14ac:dyDescent="0.2">
      <c r="A250" s="403" t="s">
        <v>1358</v>
      </c>
      <c r="B250" s="403">
        <v>10.247999999999999</v>
      </c>
      <c r="C250" s="403">
        <v>318.11200000000002</v>
      </c>
      <c r="D250" s="403">
        <v>81.963999999999999</v>
      </c>
      <c r="E250" s="403">
        <v>410.32400000000001</v>
      </c>
      <c r="F250" s="403">
        <v>0.128</v>
      </c>
      <c r="G250" s="403">
        <v>0.255</v>
      </c>
      <c r="H250" s="403">
        <v>0</v>
      </c>
      <c r="I250" s="403">
        <v>0</v>
      </c>
      <c r="J250" s="403">
        <v>8.093</v>
      </c>
      <c r="K250" s="403">
        <v>8.4760000000000009</v>
      </c>
      <c r="L250" s="403">
        <v>418.8</v>
      </c>
      <c r="M250" s="403">
        <v>222.10300000000001</v>
      </c>
      <c r="N250" s="403">
        <v>512.57100000000003</v>
      </c>
      <c r="O250" s="403">
        <v>1153.473</v>
      </c>
    </row>
    <row r="251" spans="1:15" x14ac:dyDescent="0.2">
      <c r="A251" s="403" t="s">
        <v>1359</v>
      </c>
      <c r="B251" s="403">
        <v>7.6390000000000002</v>
      </c>
      <c r="C251" s="403">
        <v>230.93600000000001</v>
      </c>
      <c r="D251" s="403">
        <v>72.040999999999997</v>
      </c>
      <c r="E251" s="403">
        <v>310.61500000000001</v>
      </c>
      <c r="F251" s="403">
        <v>0.128</v>
      </c>
      <c r="G251" s="403">
        <v>0.247</v>
      </c>
      <c r="H251" s="403">
        <v>0</v>
      </c>
      <c r="I251" s="403">
        <v>0</v>
      </c>
      <c r="J251" s="403">
        <v>7.9009999999999998</v>
      </c>
      <c r="K251" s="403">
        <v>8.2759999999999998</v>
      </c>
      <c r="L251" s="403">
        <v>318.89100000000002</v>
      </c>
      <c r="M251" s="403">
        <v>219.131</v>
      </c>
      <c r="N251" s="403">
        <v>488.721</v>
      </c>
      <c r="O251" s="403">
        <v>1026.7429999999999</v>
      </c>
    </row>
    <row r="252" spans="1:15" x14ac:dyDescent="0.2">
      <c r="A252" s="403" t="s">
        <v>1360</v>
      </c>
      <c r="B252" s="403">
        <v>6.258</v>
      </c>
      <c r="C252" s="403">
        <v>157.185</v>
      </c>
      <c r="D252" s="403">
        <v>69.146000000000001</v>
      </c>
      <c r="E252" s="403">
        <v>232.589</v>
      </c>
      <c r="F252" s="403">
        <v>0.14099999999999999</v>
      </c>
      <c r="G252" s="403">
        <v>0.255</v>
      </c>
      <c r="H252" s="403">
        <v>0</v>
      </c>
      <c r="I252" s="403">
        <v>0</v>
      </c>
      <c r="J252" s="403">
        <v>8.2319999999999993</v>
      </c>
      <c r="K252" s="403">
        <v>8.6280000000000001</v>
      </c>
      <c r="L252" s="403">
        <v>241.21700000000001</v>
      </c>
      <c r="M252" s="403">
        <v>236.197</v>
      </c>
      <c r="N252" s="403">
        <v>577.91800000000001</v>
      </c>
      <c r="O252" s="403">
        <v>1055.3320000000001</v>
      </c>
    </row>
    <row r="253" spans="1:15" x14ac:dyDescent="0.2">
      <c r="A253" s="403" t="s">
        <v>1361</v>
      </c>
      <c r="B253" s="403">
        <v>6.0970000000000004</v>
      </c>
      <c r="C253" s="403">
        <v>121.49</v>
      </c>
      <c r="D253" s="403">
        <v>68.951999999999998</v>
      </c>
      <c r="E253" s="403">
        <v>196.53899999999999</v>
      </c>
      <c r="F253" s="403">
        <v>0.128</v>
      </c>
      <c r="G253" s="403">
        <v>0.247</v>
      </c>
      <c r="H253" s="403">
        <v>0</v>
      </c>
      <c r="I253" s="403">
        <v>0</v>
      </c>
      <c r="J253" s="403">
        <v>7.915</v>
      </c>
      <c r="K253" s="403">
        <v>8.2889999999999997</v>
      </c>
      <c r="L253" s="403">
        <v>204.828</v>
      </c>
      <c r="M253" s="403">
        <v>258.96600000000001</v>
      </c>
      <c r="N253" s="403">
        <v>606.33500000000004</v>
      </c>
      <c r="O253" s="403">
        <v>1070.1279999999999</v>
      </c>
    </row>
    <row r="254" spans="1:15" x14ac:dyDescent="0.2">
      <c r="A254" s="403" t="s">
        <v>1362</v>
      </c>
      <c r="B254" s="403">
        <v>8.0869999999999997</v>
      </c>
      <c r="C254" s="403">
        <v>128.10499999999999</v>
      </c>
      <c r="D254" s="403">
        <v>72.869</v>
      </c>
      <c r="E254" s="403">
        <v>209.06</v>
      </c>
      <c r="F254" s="403">
        <v>0.121</v>
      </c>
      <c r="G254" s="403">
        <v>0.255</v>
      </c>
      <c r="H254" s="403">
        <v>0</v>
      </c>
      <c r="I254" s="403">
        <v>0</v>
      </c>
      <c r="J254" s="403">
        <v>7.9329999999999998</v>
      </c>
      <c r="K254" s="403">
        <v>8.3089999999999993</v>
      </c>
      <c r="L254" s="403">
        <v>217.369</v>
      </c>
      <c r="M254" s="403">
        <v>273.39999999999998</v>
      </c>
      <c r="N254" s="403">
        <v>656.197</v>
      </c>
      <c r="O254" s="403">
        <v>1146.9649999999999</v>
      </c>
    </row>
    <row r="255" spans="1:15" x14ac:dyDescent="0.2">
      <c r="A255" s="403" t="s">
        <v>1363</v>
      </c>
      <c r="B255" s="403">
        <v>7.3150000000000004</v>
      </c>
      <c r="C255" s="403">
        <v>115.19799999999999</v>
      </c>
      <c r="D255" s="403">
        <v>72.150000000000006</v>
      </c>
      <c r="E255" s="403">
        <v>194.66399999999999</v>
      </c>
      <c r="F255" s="403">
        <v>0.108</v>
      </c>
      <c r="G255" s="403">
        <v>0.255</v>
      </c>
      <c r="H255" s="403">
        <v>0</v>
      </c>
      <c r="I255" s="403">
        <v>0</v>
      </c>
      <c r="J255" s="403">
        <v>8.1890000000000001</v>
      </c>
      <c r="K255" s="403">
        <v>8.5519999999999996</v>
      </c>
      <c r="L255" s="403">
        <v>203.21600000000001</v>
      </c>
      <c r="M255" s="403">
        <v>275.411</v>
      </c>
      <c r="N255" s="403">
        <v>643.63300000000004</v>
      </c>
      <c r="O255" s="403">
        <v>1122.26</v>
      </c>
    </row>
    <row r="256" spans="1:15" x14ac:dyDescent="0.2">
      <c r="A256" s="403" t="s">
        <v>1364</v>
      </c>
      <c r="B256" s="403">
        <v>6.0529999999999999</v>
      </c>
      <c r="C256" s="403">
        <v>123.928</v>
      </c>
      <c r="D256" s="403">
        <v>68.105999999999995</v>
      </c>
      <c r="E256" s="403">
        <v>198.08699999999999</v>
      </c>
      <c r="F256" s="403">
        <v>9.1999999999999998E-2</v>
      </c>
      <c r="G256" s="403">
        <v>0.247</v>
      </c>
      <c r="H256" s="403">
        <v>0</v>
      </c>
      <c r="I256" s="403">
        <v>0</v>
      </c>
      <c r="J256" s="403">
        <v>7.9249999999999998</v>
      </c>
      <c r="K256" s="403">
        <v>8.2639999999999993</v>
      </c>
      <c r="L256" s="403">
        <v>206.351</v>
      </c>
      <c r="M256" s="403">
        <v>264.03500000000003</v>
      </c>
      <c r="N256" s="403">
        <v>548.49599999999998</v>
      </c>
      <c r="O256" s="403">
        <v>1018.8819999999999</v>
      </c>
    </row>
    <row r="257" spans="1:15" x14ac:dyDescent="0.2">
      <c r="A257" s="403" t="s">
        <v>1365</v>
      </c>
      <c r="B257" s="403">
        <v>6.6980000000000004</v>
      </c>
      <c r="C257" s="403">
        <v>167.01400000000001</v>
      </c>
      <c r="D257" s="403">
        <v>78.242999999999995</v>
      </c>
      <c r="E257" s="403">
        <v>251.95500000000001</v>
      </c>
      <c r="F257" s="403">
        <v>8.7999999999999995E-2</v>
      </c>
      <c r="G257" s="403">
        <v>0.255</v>
      </c>
      <c r="H257" s="403">
        <v>0</v>
      </c>
      <c r="I257" s="403">
        <v>0</v>
      </c>
      <c r="J257" s="403">
        <v>7.8570000000000002</v>
      </c>
      <c r="K257" s="403">
        <v>8.1999999999999993</v>
      </c>
      <c r="L257" s="403">
        <v>260.15499999999997</v>
      </c>
      <c r="M257" s="403">
        <v>240.744</v>
      </c>
      <c r="N257" s="403">
        <v>535.53700000000003</v>
      </c>
      <c r="O257" s="403">
        <v>1036.4349999999999</v>
      </c>
    </row>
    <row r="258" spans="1:15" x14ac:dyDescent="0.2">
      <c r="A258" s="403" t="s">
        <v>1366</v>
      </c>
      <c r="B258" s="403">
        <v>12.837</v>
      </c>
      <c r="C258" s="403">
        <v>262.04000000000002</v>
      </c>
      <c r="D258" s="403">
        <v>74.753</v>
      </c>
      <c r="E258" s="403">
        <v>349.63</v>
      </c>
      <c r="F258" s="403">
        <v>9.1999999999999998E-2</v>
      </c>
      <c r="G258" s="403">
        <v>0.247</v>
      </c>
      <c r="H258" s="403">
        <v>0</v>
      </c>
      <c r="I258" s="403">
        <v>0</v>
      </c>
      <c r="J258" s="403">
        <v>7.93</v>
      </c>
      <c r="K258" s="403">
        <v>8.2690000000000001</v>
      </c>
      <c r="L258" s="403">
        <v>357.89800000000002</v>
      </c>
      <c r="M258" s="403">
        <v>228.85599999999999</v>
      </c>
      <c r="N258" s="403">
        <v>516.95299999999997</v>
      </c>
      <c r="O258" s="403">
        <v>1103.7080000000001</v>
      </c>
    </row>
    <row r="259" spans="1:15" x14ac:dyDescent="0.2">
      <c r="A259" s="403" t="s">
        <v>1367</v>
      </c>
      <c r="B259" s="403">
        <v>16.454999999999998</v>
      </c>
      <c r="C259" s="403">
        <v>359.14800000000002</v>
      </c>
      <c r="D259" s="403">
        <v>91.974999999999994</v>
      </c>
      <c r="E259" s="403">
        <v>467.57799999999997</v>
      </c>
      <c r="F259" s="403">
        <v>0.109</v>
      </c>
      <c r="G259" s="403">
        <v>0.255</v>
      </c>
      <c r="H259" s="403">
        <v>0</v>
      </c>
      <c r="I259" s="403">
        <v>0</v>
      </c>
      <c r="J259" s="403">
        <v>8.0269999999999992</v>
      </c>
      <c r="K259" s="403">
        <v>8.391</v>
      </c>
      <c r="L259" s="403">
        <v>475.96899999999999</v>
      </c>
      <c r="M259" s="403">
        <v>234.61600000000001</v>
      </c>
      <c r="N259" s="403">
        <v>537.70899999999995</v>
      </c>
      <c r="O259" s="403">
        <v>1248.2940000000001</v>
      </c>
    </row>
    <row r="260" spans="1:15" x14ac:dyDescent="0.2">
      <c r="A260" s="403" t="s">
        <v>1368</v>
      </c>
      <c r="B260" s="403">
        <v>115.505</v>
      </c>
      <c r="C260" s="403">
        <v>2795.4009999999998</v>
      </c>
      <c r="D260" s="403">
        <v>934.68100000000004</v>
      </c>
      <c r="E260" s="403">
        <v>3845.587</v>
      </c>
      <c r="F260" s="403">
        <v>1.369</v>
      </c>
      <c r="G260" s="403">
        <v>3</v>
      </c>
      <c r="H260" s="403">
        <v>0</v>
      </c>
      <c r="I260" s="403">
        <v>0</v>
      </c>
      <c r="J260" s="403">
        <v>95.367000000000004</v>
      </c>
      <c r="K260" s="403">
        <v>99.736000000000004</v>
      </c>
      <c r="L260" s="403">
        <v>3945.3229999999999</v>
      </c>
      <c r="M260" s="403">
        <v>2918.0920000000001</v>
      </c>
      <c r="N260" s="403">
        <v>6636.3590000000004</v>
      </c>
      <c r="O260" s="403">
        <v>13499.772999999999</v>
      </c>
    </row>
    <row r="261" spans="1:15" x14ac:dyDescent="0.2">
      <c r="A261" s="403" t="s">
        <v>1369</v>
      </c>
      <c r="B261" s="403">
        <v>13.923999999999999</v>
      </c>
      <c r="C261" s="403">
        <v>420.71100000000001</v>
      </c>
      <c r="D261" s="403">
        <v>93.632000000000005</v>
      </c>
      <c r="E261" s="403">
        <v>528.26700000000005</v>
      </c>
      <c r="F261" s="403">
        <v>0.114</v>
      </c>
      <c r="G261" s="403">
        <v>0.27100000000000002</v>
      </c>
      <c r="H261" s="403">
        <v>0</v>
      </c>
      <c r="I261" s="403">
        <v>0</v>
      </c>
      <c r="J261" s="403">
        <v>9.0909999999999993</v>
      </c>
      <c r="K261" s="403">
        <v>9.4760000000000009</v>
      </c>
      <c r="L261" s="403">
        <v>537.74300000000005</v>
      </c>
      <c r="M261" s="403">
        <v>237.261</v>
      </c>
      <c r="N261" s="403">
        <v>539.76700000000005</v>
      </c>
      <c r="O261" s="403">
        <v>1314.771</v>
      </c>
    </row>
    <row r="262" spans="1:15" x14ac:dyDescent="0.2">
      <c r="A262" s="403" t="s">
        <v>1370</v>
      </c>
      <c r="B262" s="403">
        <v>11.03</v>
      </c>
      <c r="C262" s="403">
        <v>375.04500000000002</v>
      </c>
      <c r="D262" s="403">
        <v>80.951999999999998</v>
      </c>
      <c r="E262" s="403">
        <v>467.02699999999999</v>
      </c>
      <c r="F262" s="403">
        <v>9.5000000000000001E-2</v>
      </c>
      <c r="G262" s="403">
        <v>0.254</v>
      </c>
      <c r="H262" s="403">
        <v>0</v>
      </c>
      <c r="I262" s="403">
        <v>0</v>
      </c>
      <c r="J262" s="403">
        <v>8.5399999999999991</v>
      </c>
      <c r="K262" s="403">
        <v>8.8879999999999999</v>
      </c>
      <c r="L262" s="403">
        <v>475.91500000000002</v>
      </c>
      <c r="M262" s="403">
        <v>227.83699999999999</v>
      </c>
      <c r="N262" s="403">
        <v>475.28</v>
      </c>
      <c r="O262" s="403">
        <v>1179.0319999999999</v>
      </c>
    </row>
    <row r="263" spans="1:15" x14ac:dyDescent="0.2">
      <c r="A263" s="403" t="s">
        <v>1371</v>
      </c>
      <c r="B263" s="403">
        <v>9.9619999999999997</v>
      </c>
      <c r="C263" s="403">
        <v>322.40899999999999</v>
      </c>
      <c r="D263" s="403">
        <v>78.097999999999999</v>
      </c>
      <c r="E263" s="403">
        <v>410.46899999999999</v>
      </c>
      <c r="F263" s="403">
        <v>0.115</v>
      </c>
      <c r="G263" s="403">
        <v>0.27100000000000002</v>
      </c>
      <c r="H263" s="403">
        <v>0</v>
      </c>
      <c r="I263" s="403">
        <v>0</v>
      </c>
      <c r="J263" s="403">
        <v>8.7729999999999997</v>
      </c>
      <c r="K263" s="403">
        <v>9.1590000000000007</v>
      </c>
      <c r="L263" s="403">
        <v>419.62900000000002</v>
      </c>
      <c r="M263" s="403">
        <v>226.92</v>
      </c>
      <c r="N263" s="403">
        <v>514.11400000000003</v>
      </c>
      <c r="O263" s="403">
        <v>1160.663</v>
      </c>
    </row>
    <row r="264" spans="1:15" x14ac:dyDescent="0.2">
      <c r="A264" s="403" t="s">
        <v>1372</v>
      </c>
      <c r="B264" s="403">
        <v>10.082000000000001</v>
      </c>
      <c r="C264" s="403">
        <v>256.34800000000001</v>
      </c>
      <c r="D264" s="403">
        <v>70.504999999999995</v>
      </c>
      <c r="E264" s="403">
        <v>336.935</v>
      </c>
      <c r="F264" s="403">
        <v>0.10299999999999999</v>
      </c>
      <c r="G264" s="403">
        <v>0.26200000000000001</v>
      </c>
      <c r="H264" s="403">
        <v>0</v>
      </c>
      <c r="I264" s="403">
        <v>0</v>
      </c>
      <c r="J264" s="403">
        <v>8.2680000000000007</v>
      </c>
      <c r="K264" s="403">
        <v>8.6329999999999991</v>
      </c>
      <c r="L264" s="403">
        <v>345.56799999999998</v>
      </c>
      <c r="M264" s="403">
        <v>221.54</v>
      </c>
      <c r="N264" s="403">
        <v>485.08499999999998</v>
      </c>
      <c r="O264" s="403">
        <v>1052.192</v>
      </c>
    </row>
    <row r="265" spans="1:15" x14ac:dyDescent="0.2">
      <c r="A265" s="403" t="s">
        <v>1373</v>
      </c>
      <c r="B265" s="403">
        <v>6.0810000000000004</v>
      </c>
      <c r="C265" s="403">
        <v>173.86699999999999</v>
      </c>
      <c r="D265" s="403">
        <v>62.600999999999999</v>
      </c>
      <c r="E265" s="403">
        <v>242.54900000000001</v>
      </c>
      <c r="F265" s="403">
        <v>0.11700000000000001</v>
      </c>
      <c r="G265" s="403">
        <v>0.27100000000000002</v>
      </c>
      <c r="H265" s="403">
        <v>0</v>
      </c>
      <c r="I265" s="403">
        <v>0</v>
      </c>
      <c r="J265" s="403">
        <v>8.9589999999999996</v>
      </c>
      <c r="K265" s="403">
        <v>9.3469999999999995</v>
      </c>
      <c r="L265" s="403">
        <v>251.89699999999999</v>
      </c>
      <c r="M265" s="403">
        <v>230.99700000000001</v>
      </c>
      <c r="N265" s="403">
        <v>531.20899999999995</v>
      </c>
      <c r="O265" s="403">
        <v>1014.103</v>
      </c>
    </row>
    <row r="266" spans="1:15" x14ac:dyDescent="0.2">
      <c r="A266" s="403" t="s">
        <v>1374</v>
      </c>
      <c r="B266" s="403">
        <v>5.601</v>
      </c>
      <c r="C266" s="403">
        <v>127.907</v>
      </c>
      <c r="D266" s="403">
        <v>63.856000000000002</v>
      </c>
      <c r="E266" s="403">
        <v>197.364</v>
      </c>
      <c r="F266" s="403">
        <v>0.11899999999999999</v>
      </c>
      <c r="G266" s="403">
        <v>0.26200000000000001</v>
      </c>
      <c r="H266" s="403">
        <v>0</v>
      </c>
      <c r="I266" s="403">
        <v>0</v>
      </c>
      <c r="J266" s="403">
        <v>8.7189999999999994</v>
      </c>
      <c r="K266" s="403">
        <v>9.1</v>
      </c>
      <c r="L266" s="403">
        <v>206.464</v>
      </c>
      <c r="M266" s="403">
        <v>247.244</v>
      </c>
      <c r="N266" s="403">
        <v>583.65300000000002</v>
      </c>
      <c r="O266" s="403">
        <v>1037.3599999999999</v>
      </c>
    </row>
    <row r="267" spans="1:15" x14ac:dyDescent="0.2">
      <c r="A267" s="403" t="s">
        <v>1375</v>
      </c>
      <c r="B267" s="403">
        <v>8.9890000000000008</v>
      </c>
      <c r="C267" s="403">
        <v>125.318</v>
      </c>
      <c r="D267" s="403">
        <v>62.128999999999998</v>
      </c>
      <c r="E267" s="403">
        <v>196.43600000000001</v>
      </c>
      <c r="F267" s="403">
        <v>0.104</v>
      </c>
      <c r="G267" s="403">
        <v>0.27100000000000002</v>
      </c>
      <c r="H267" s="403">
        <v>0</v>
      </c>
      <c r="I267" s="403">
        <v>0</v>
      </c>
      <c r="J267" s="403">
        <v>9.0419999999999998</v>
      </c>
      <c r="K267" s="403">
        <v>9.4169999999999998</v>
      </c>
      <c r="L267" s="403">
        <v>205.852</v>
      </c>
      <c r="M267" s="403">
        <v>270.03300000000002</v>
      </c>
      <c r="N267" s="403">
        <v>648.21100000000001</v>
      </c>
      <c r="O267" s="403">
        <v>1124.097</v>
      </c>
    </row>
    <row r="268" spans="1:15" x14ac:dyDescent="0.2">
      <c r="A268" s="403" t="s">
        <v>1376</v>
      </c>
      <c r="B268" s="403">
        <v>7.4509999999999996</v>
      </c>
      <c r="C268" s="403">
        <v>124.062</v>
      </c>
      <c r="D268" s="403">
        <v>61.664000000000001</v>
      </c>
      <c r="E268" s="403">
        <v>193.178</v>
      </c>
      <c r="F268" s="403">
        <v>9.6000000000000002E-2</v>
      </c>
      <c r="G268" s="403">
        <v>0.27100000000000002</v>
      </c>
      <c r="H268" s="403">
        <v>0</v>
      </c>
      <c r="I268" s="403">
        <v>0</v>
      </c>
      <c r="J268" s="403">
        <v>9.0220000000000002</v>
      </c>
      <c r="K268" s="403">
        <v>9.3889999999999993</v>
      </c>
      <c r="L268" s="403">
        <v>202.56700000000001</v>
      </c>
      <c r="M268" s="403">
        <v>267.78199999999998</v>
      </c>
      <c r="N268" s="403">
        <v>609.10900000000004</v>
      </c>
      <c r="O268" s="403">
        <v>1079.4570000000001</v>
      </c>
    </row>
    <row r="269" spans="1:15" x14ac:dyDescent="0.2">
      <c r="A269" s="403" t="s">
        <v>1377</v>
      </c>
      <c r="B269" s="403">
        <v>6.9779999999999998</v>
      </c>
      <c r="C269" s="403">
        <v>123.755</v>
      </c>
      <c r="D269" s="403">
        <v>76.031999999999996</v>
      </c>
      <c r="E269" s="403">
        <v>206.76499999999999</v>
      </c>
      <c r="F269" s="403">
        <v>8.8999999999999996E-2</v>
      </c>
      <c r="G269" s="403">
        <v>0.26200000000000001</v>
      </c>
      <c r="H269" s="403">
        <v>0</v>
      </c>
      <c r="I269" s="403">
        <v>0</v>
      </c>
      <c r="J269" s="403">
        <v>8.7469999999999999</v>
      </c>
      <c r="K269" s="403">
        <v>9.0980000000000008</v>
      </c>
      <c r="L269" s="403">
        <v>215.864</v>
      </c>
      <c r="M269" s="403">
        <v>259.96300000000002</v>
      </c>
      <c r="N269" s="403">
        <v>562.72699999999998</v>
      </c>
      <c r="O269" s="403">
        <v>1038.5540000000001</v>
      </c>
    </row>
    <row r="270" spans="1:15" x14ac:dyDescent="0.2">
      <c r="A270" s="403" t="s">
        <v>1378</v>
      </c>
      <c r="B270" s="403">
        <v>6.96</v>
      </c>
      <c r="C270" s="403">
        <v>170.02500000000001</v>
      </c>
      <c r="D270" s="403">
        <v>72.363</v>
      </c>
      <c r="E270" s="403">
        <v>249.34800000000001</v>
      </c>
      <c r="F270" s="403">
        <v>8.6999999999999994E-2</v>
      </c>
      <c r="G270" s="403">
        <v>0.27100000000000002</v>
      </c>
      <c r="H270" s="403">
        <v>0</v>
      </c>
      <c r="I270" s="403">
        <v>0</v>
      </c>
      <c r="J270" s="403">
        <v>8.7420000000000009</v>
      </c>
      <c r="K270" s="403">
        <v>9.1</v>
      </c>
      <c r="L270" s="403">
        <v>258.44799999999998</v>
      </c>
      <c r="M270" s="403">
        <v>242.64599999999999</v>
      </c>
      <c r="N270" s="403">
        <v>523.79600000000005</v>
      </c>
      <c r="O270" s="403">
        <v>1024.8900000000001</v>
      </c>
    </row>
    <row r="271" spans="1:15" x14ac:dyDescent="0.2">
      <c r="A271" s="403" t="s">
        <v>1379</v>
      </c>
      <c r="B271" s="403">
        <v>12.164</v>
      </c>
      <c r="C271" s="403">
        <v>261.86</v>
      </c>
      <c r="D271" s="403">
        <v>76.409000000000006</v>
      </c>
      <c r="E271" s="403">
        <v>350.43400000000003</v>
      </c>
      <c r="F271" s="403">
        <v>0.10299999999999999</v>
      </c>
      <c r="G271" s="403">
        <v>0.26200000000000001</v>
      </c>
      <c r="H271" s="403">
        <v>0</v>
      </c>
      <c r="I271" s="403">
        <v>0</v>
      </c>
      <c r="J271" s="403">
        <v>7.9790000000000001</v>
      </c>
      <c r="K271" s="403">
        <v>8.3439999999999994</v>
      </c>
      <c r="L271" s="403">
        <v>358.77800000000002</v>
      </c>
      <c r="M271" s="403">
        <v>228.559</v>
      </c>
      <c r="N271" s="403">
        <v>518.28800000000001</v>
      </c>
      <c r="O271" s="403">
        <v>1105.625</v>
      </c>
    </row>
    <row r="272" spans="1:15" x14ac:dyDescent="0.2">
      <c r="A272" s="403" t="s">
        <v>1380</v>
      </c>
      <c r="B272" s="403">
        <v>17.347000000000001</v>
      </c>
      <c r="C272" s="403">
        <v>390.16500000000002</v>
      </c>
      <c r="D272" s="403">
        <v>95.192999999999998</v>
      </c>
      <c r="E272" s="403">
        <v>502.70499999999998</v>
      </c>
      <c r="F272" s="403">
        <v>0.125</v>
      </c>
      <c r="G272" s="403">
        <v>0.27100000000000002</v>
      </c>
      <c r="H272" s="403">
        <v>0</v>
      </c>
      <c r="I272" s="403">
        <v>0</v>
      </c>
      <c r="J272" s="403">
        <v>9.06</v>
      </c>
      <c r="K272" s="403">
        <v>9.4559999999999995</v>
      </c>
      <c r="L272" s="403">
        <v>512.16200000000003</v>
      </c>
      <c r="M272" s="403">
        <v>239.44200000000001</v>
      </c>
      <c r="N272" s="403">
        <v>559.84400000000005</v>
      </c>
      <c r="O272" s="403">
        <v>1311.4480000000001</v>
      </c>
    </row>
    <row r="273" spans="1:15" x14ac:dyDescent="0.2">
      <c r="A273" s="403" t="s">
        <v>1381</v>
      </c>
      <c r="B273" s="403">
        <v>116.57</v>
      </c>
      <c r="C273" s="403">
        <v>2871.1860000000001</v>
      </c>
      <c r="D273" s="403">
        <v>893.43399999999997</v>
      </c>
      <c r="E273" s="403">
        <v>3881.19</v>
      </c>
      <c r="F273" s="403">
        <v>1.266</v>
      </c>
      <c r="G273" s="403">
        <v>3.2</v>
      </c>
      <c r="H273" s="403">
        <v>0</v>
      </c>
      <c r="I273" s="403">
        <v>0</v>
      </c>
      <c r="J273" s="403">
        <v>104.94199999999999</v>
      </c>
      <c r="K273" s="403">
        <v>109.40900000000001</v>
      </c>
      <c r="L273" s="403">
        <v>3990.5990000000002</v>
      </c>
      <c r="M273" s="403">
        <v>2900.2240000000002</v>
      </c>
      <c r="N273" s="403">
        <v>6550.049</v>
      </c>
      <c r="O273" s="403">
        <v>13440.870999999999</v>
      </c>
    </row>
    <row r="274" spans="1:15" x14ac:dyDescent="0.2">
      <c r="A274" s="403" t="s">
        <v>1382</v>
      </c>
      <c r="B274" s="403">
        <v>12.473000000000001</v>
      </c>
      <c r="C274" s="403">
        <v>424.56599999999997</v>
      </c>
      <c r="D274" s="403">
        <v>83.884</v>
      </c>
      <c r="E274" s="403">
        <v>520.923</v>
      </c>
      <c r="F274" s="403">
        <v>9.5000000000000001E-2</v>
      </c>
      <c r="G274" s="403">
        <v>0.28899999999999998</v>
      </c>
      <c r="H274" s="403">
        <v>0</v>
      </c>
      <c r="I274" s="403">
        <v>0</v>
      </c>
      <c r="J274" s="403">
        <v>9.8770000000000007</v>
      </c>
      <c r="K274" s="403">
        <v>10.262</v>
      </c>
      <c r="L274" s="403">
        <v>531.18499999999995</v>
      </c>
      <c r="M274" s="403">
        <v>244.958</v>
      </c>
      <c r="N274" s="403">
        <v>557.61199999999997</v>
      </c>
      <c r="O274" s="403">
        <v>1333.7550000000001</v>
      </c>
    </row>
    <row r="275" spans="1:15" x14ac:dyDescent="0.2">
      <c r="A275" s="403" t="s">
        <v>1383</v>
      </c>
      <c r="B275" s="403">
        <v>12.095000000000001</v>
      </c>
      <c r="C275" s="403">
        <v>412.02199999999999</v>
      </c>
      <c r="D275" s="403">
        <v>79.241</v>
      </c>
      <c r="E275" s="403">
        <v>503.35899999999998</v>
      </c>
      <c r="F275" s="403">
        <v>7.6999999999999999E-2</v>
      </c>
      <c r="G275" s="403">
        <v>0.26100000000000001</v>
      </c>
      <c r="H275" s="403">
        <v>0</v>
      </c>
      <c r="I275" s="403">
        <v>0</v>
      </c>
      <c r="J275" s="403">
        <v>8.4789999999999992</v>
      </c>
      <c r="K275" s="403">
        <v>8.8170000000000002</v>
      </c>
      <c r="L275" s="403">
        <v>512.17600000000004</v>
      </c>
      <c r="M275" s="403">
        <v>232.76499999999999</v>
      </c>
      <c r="N275" s="403">
        <v>499.327</v>
      </c>
      <c r="O275" s="403">
        <v>1244.268</v>
      </c>
    </row>
    <row r="276" spans="1:15" x14ac:dyDescent="0.2">
      <c r="A276" s="403" t="s">
        <v>1384</v>
      </c>
      <c r="B276" s="403">
        <v>9.6850000000000005</v>
      </c>
      <c r="C276" s="403">
        <v>378.96699999999998</v>
      </c>
      <c r="D276" s="403">
        <v>85.659000000000006</v>
      </c>
      <c r="E276" s="403">
        <v>474.31099999999998</v>
      </c>
      <c r="F276" s="403">
        <v>0.09</v>
      </c>
      <c r="G276" s="403">
        <v>0.28899999999999998</v>
      </c>
      <c r="H276" s="403">
        <v>0</v>
      </c>
      <c r="I276" s="403">
        <v>0</v>
      </c>
      <c r="J276" s="403">
        <v>9.7940000000000005</v>
      </c>
      <c r="K276" s="403">
        <v>10.173</v>
      </c>
      <c r="L276" s="403">
        <v>484.48399999999998</v>
      </c>
      <c r="M276" s="403">
        <v>238.05799999999999</v>
      </c>
      <c r="N276" s="403">
        <v>534.97900000000004</v>
      </c>
      <c r="O276" s="403">
        <v>1257.5219999999999</v>
      </c>
    </row>
    <row r="277" spans="1:15" x14ac:dyDescent="0.2">
      <c r="A277" s="403" t="s">
        <v>1385</v>
      </c>
      <c r="B277" s="403">
        <v>11.567</v>
      </c>
      <c r="C277" s="403">
        <v>259.91800000000001</v>
      </c>
      <c r="D277" s="403">
        <v>68.882000000000005</v>
      </c>
      <c r="E277" s="403">
        <v>340.36700000000002</v>
      </c>
      <c r="F277" s="403">
        <v>9.8000000000000004E-2</v>
      </c>
      <c r="G277" s="403">
        <v>0.27900000000000003</v>
      </c>
      <c r="H277" s="403">
        <v>0</v>
      </c>
      <c r="I277" s="403">
        <v>0</v>
      </c>
      <c r="J277" s="403">
        <v>8.65</v>
      </c>
      <c r="K277" s="403">
        <v>9.0269999999999992</v>
      </c>
      <c r="L277" s="403">
        <v>349.39400000000001</v>
      </c>
      <c r="M277" s="403">
        <v>228.113</v>
      </c>
      <c r="N277" s="403">
        <v>493.41800000000001</v>
      </c>
      <c r="O277" s="403">
        <v>1070.925</v>
      </c>
    </row>
    <row r="278" spans="1:15" x14ac:dyDescent="0.2">
      <c r="A278" s="403" t="s">
        <v>1386</v>
      </c>
      <c r="B278" s="403">
        <v>6.0880000000000001</v>
      </c>
      <c r="C278" s="403">
        <v>155.68799999999999</v>
      </c>
      <c r="D278" s="403">
        <v>61.704999999999998</v>
      </c>
      <c r="E278" s="403">
        <v>223.48099999999999</v>
      </c>
      <c r="F278" s="403">
        <v>0.113</v>
      </c>
      <c r="G278" s="403">
        <v>0.28899999999999998</v>
      </c>
      <c r="H278" s="403">
        <v>0</v>
      </c>
      <c r="I278" s="403">
        <v>0</v>
      </c>
      <c r="J278" s="403">
        <v>9.1790000000000003</v>
      </c>
      <c r="K278" s="403">
        <v>9.5809999999999995</v>
      </c>
      <c r="L278" s="403">
        <v>233.06200000000001</v>
      </c>
      <c r="M278" s="403">
        <v>234.762</v>
      </c>
      <c r="N278" s="403">
        <v>548.44899999999996</v>
      </c>
      <c r="O278" s="403">
        <v>1016.273</v>
      </c>
    </row>
    <row r="279" spans="1:15" x14ac:dyDescent="0.2">
      <c r="A279" s="403" t="s">
        <v>1387</v>
      </c>
      <c r="B279" s="403">
        <v>7.8840000000000003</v>
      </c>
      <c r="C279" s="403">
        <v>125.672</v>
      </c>
      <c r="D279" s="403">
        <v>62.866999999999997</v>
      </c>
      <c r="E279" s="403">
        <v>196.423</v>
      </c>
      <c r="F279" s="403">
        <v>0.10199999999999999</v>
      </c>
      <c r="G279" s="403">
        <v>0.27900000000000003</v>
      </c>
      <c r="H279" s="403">
        <v>0</v>
      </c>
      <c r="I279" s="403">
        <v>0</v>
      </c>
      <c r="J279" s="403">
        <v>9.0269999999999992</v>
      </c>
      <c r="K279" s="403">
        <v>9.4090000000000007</v>
      </c>
      <c r="L279" s="403">
        <v>205.83199999999999</v>
      </c>
      <c r="M279" s="403">
        <v>259.56400000000002</v>
      </c>
      <c r="N279" s="403">
        <v>621.79999999999995</v>
      </c>
      <c r="O279" s="403">
        <v>1087.1949999999999</v>
      </c>
    </row>
    <row r="280" spans="1:15" x14ac:dyDescent="0.2">
      <c r="A280" s="403" t="s">
        <v>1388</v>
      </c>
      <c r="B280" s="403">
        <v>8.0020000000000007</v>
      </c>
      <c r="C280" s="403">
        <v>121.58499999999999</v>
      </c>
      <c r="D280" s="403">
        <v>62.51</v>
      </c>
      <c r="E280" s="403">
        <v>192.09700000000001</v>
      </c>
      <c r="F280" s="403">
        <v>9.0999999999999998E-2</v>
      </c>
      <c r="G280" s="403">
        <v>0.28899999999999998</v>
      </c>
      <c r="H280" s="403">
        <v>0</v>
      </c>
      <c r="I280" s="403">
        <v>0</v>
      </c>
      <c r="J280" s="403">
        <v>9.1329999999999991</v>
      </c>
      <c r="K280" s="403">
        <v>9.5129999999999999</v>
      </c>
      <c r="L280" s="403">
        <v>201.60900000000001</v>
      </c>
      <c r="M280" s="403">
        <v>286.47699999999998</v>
      </c>
      <c r="N280" s="403">
        <v>687.53300000000002</v>
      </c>
      <c r="O280" s="403">
        <v>1175.6189999999999</v>
      </c>
    </row>
    <row r="281" spans="1:15" x14ac:dyDescent="0.2">
      <c r="A281" s="403" t="s">
        <v>1389</v>
      </c>
      <c r="B281" s="403">
        <v>7.1970000000000001</v>
      </c>
      <c r="C281" s="403">
        <v>113.735</v>
      </c>
      <c r="D281" s="403">
        <v>67.036000000000001</v>
      </c>
      <c r="E281" s="403">
        <v>187.96799999999999</v>
      </c>
      <c r="F281" s="403">
        <v>7.6999999999999999E-2</v>
      </c>
      <c r="G281" s="403">
        <v>0.28899999999999998</v>
      </c>
      <c r="H281" s="403">
        <v>0</v>
      </c>
      <c r="I281" s="403">
        <v>0</v>
      </c>
      <c r="J281" s="403">
        <v>8.7460000000000004</v>
      </c>
      <c r="K281" s="403">
        <v>9.1110000000000007</v>
      </c>
      <c r="L281" s="403">
        <v>197.08</v>
      </c>
      <c r="M281" s="403">
        <v>289.95600000000002</v>
      </c>
      <c r="N281" s="403">
        <v>677.30499999999995</v>
      </c>
      <c r="O281" s="403">
        <v>1164.3409999999999</v>
      </c>
    </row>
    <row r="282" spans="1:15" x14ac:dyDescent="0.2">
      <c r="A282" s="403" t="s">
        <v>1390</v>
      </c>
      <c r="B282" s="403">
        <v>5.4359999999999999</v>
      </c>
      <c r="C282" s="403">
        <v>122.161</v>
      </c>
      <c r="D282" s="403">
        <v>61.642000000000003</v>
      </c>
      <c r="E282" s="403">
        <v>189.239</v>
      </c>
      <c r="F282" s="403">
        <v>6.7000000000000004E-2</v>
      </c>
      <c r="G282" s="403">
        <v>0.27900000000000003</v>
      </c>
      <c r="H282" s="403">
        <v>0</v>
      </c>
      <c r="I282" s="403">
        <v>0</v>
      </c>
      <c r="J282" s="403">
        <v>9.0350000000000001</v>
      </c>
      <c r="K282" s="403">
        <v>9.3810000000000002</v>
      </c>
      <c r="L282" s="403">
        <v>198.62</v>
      </c>
      <c r="M282" s="403">
        <v>273.40699999999998</v>
      </c>
      <c r="N282" s="403">
        <v>560.25099999999998</v>
      </c>
      <c r="O282" s="403">
        <v>1032.279</v>
      </c>
    </row>
    <row r="283" spans="1:15" x14ac:dyDescent="0.2">
      <c r="A283" s="403" t="s">
        <v>1391</v>
      </c>
      <c r="B283" s="403">
        <v>7.2839999999999998</v>
      </c>
      <c r="C283" s="403">
        <v>172.40899999999999</v>
      </c>
      <c r="D283" s="403">
        <v>51.904000000000003</v>
      </c>
      <c r="E283" s="403">
        <v>231.59700000000001</v>
      </c>
      <c r="F283" s="403">
        <v>6.7000000000000004E-2</v>
      </c>
      <c r="G283" s="403">
        <v>0.28899999999999998</v>
      </c>
      <c r="H283" s="403">
        <v>0</v>
      </c>
      <c r="I283" s="403">
        <v>0</v>
      </c>
      <c r="J283" s="403">
        <v>9.2100000000000009</v>
      </c>
      <c r="K283" s="403">
        <v>9.5649999999999995</v>
      </c>
      <c r="L283" s="403">
        <v>241.16300000000001</v>
      </c>
      <c r="M283" s="403">
        <v>250.10900000000001</v>
      </c>
      <c r="N283" s="403">
        <v>547.45699999999999</v>
      </c>
      <c r="O283" s="403">
        <v>1038.7280000000001</v>
      </c>
    </row>
    <row r="284" spans="1:15" x14ac:dyDescent="0.2">
      <c r="A284" s="403" t="s">
        <v>1392</v>
      </c>
      <c r="B284" s="403">
        <v>12.234</v>
      </c>
      <c r="C284" s="403">
        <v>265.654</v>
      </c>
      <c r="D284" s="403">
        <v>57.576999999999998</v>
      </c>
      <c r="E284" s="403">
        <v>335.46600000000001</v>
      </c>
      <c r="F284" s="403">
        <v>7.0000000000000007E-2</v>
      </c>
      <c r="G284" s="403">
        <v>0.27900000000000003</v>
      </c>
      <c r="H284" s="403">
        <v>0</v>
      </c>
      <c r="I284" s="403">
        <v>0</v>
      </c>
      <c r="J284" s="403">
        <v>8.8409999999999993</v>
      </c>
      <c r="K284" s="403">
        <v>9.19</v>
      </c>
      <c r="L284" s="403">
        <v>344.65499999999997</v>
      </c>
      <c r="M284" s="403">
        <v>234.322</v>
      </c>
      <c r="N284" s="403">
        <v>535.36900000000003</v>
      </c>
      <c r="O284" s="403">
        <v>1114.346</v>
      </c>
    </row>
    <row r="285" spans="1:15" x14ac:dyDescent="0.2">
      <c r="A285" s="403" t="s">
        <v>1393</v>
      </c>
      <c r="B285" s="403">
        <v>17.356999999999999</v>
      </c>
      <c r="C285" s="403">
        <v>371.16500000000002</v>
      </c>
      <c r="D285" s="403">
        <v>75.682000000000002</v>
      </c>
      <c r="E285" s="403">
        <v>464.20299999999997</v>
      </c>
      <c r="F285" s="403">
        <v>8.2000000000000003E-2</v>
      </c>
      <c r="G285" s="403">
        <v>0.28899999999999998</v>
      </c>
      <c r="H285" s="403">
        <v>0</v>
      </c>
      <c r="I285" s="403">
        <v>0</v>
      </c>
      <c r="J285" s="403">
        <v>9.2140000000000004</v>
      </c>
      <c r="K285" s="403">
        <v>9.5850000000000009</v>
      </c>
      <c r="L285" s="403">
        <v>473.78899999999999</v>
      </c>
      <c r="M285" s="403">
        <v>246.262</v>
      </c>
      <c r="N285" s="403">
        <v>565.07100000000003</v>
      </c>
      <c r="O285" s="403">
        <v>1285.1220000000001</v>
      </c>
    </row>
    <row r="286" spans="1:15" x14ac:dyDescent="0.2">
      <c r="A286" s="403" t="s">
        <v>1394</v>
      </c>
      <c r="B286" s="403">
        <v>117.30200000000001</v>
      </c>
      <c r="C286" s="403">
        <v>2923.26</v>
      </c>
      <c r="D286" s="403">
        <v>818.58900000000006</v>
      </c>
      <c r="E286" s="403">
        <v>3859.1509999999998</v>
      </c>
      <c r="F286" s="403">
        <v>1.028</v>
      </c>
      <c r="G286" s="403">
        <v>3.4</v>
      </c>
      <c r="H286" s="403">
        <v>0</v>
      </c>
      <c r="I286" s="403">
        <v>0</v>
      </c>
      <c r="J286" s="403">
        <v>109.185</v>
      </c>
      <c r="K286" s="403">
        <v>113.613</v>
      </c>
      <c r="L286" s="403">
        <v>3972.7640000000001</v>
      </c>
      <c r="M286" s="403">
        <v>3018.7550000000001</v>
      </c>
      <c r="N286" s="403">
        <v>6828.16</v>
      </c>
      <c r="O286" s="403">
        <v>13819.679</v>
      </c>
    </row>
    <row r="287" spans="1:15" x14ac:dyDescent="0.2">
      <c r="A287" s="403" t="s">
        <v>1395</v>
      </c>
      <c r="B287" s="403">
        <v>16.776</v>
      </c>
      <c r="C287" s="403">
        <v>487.11200000000002</v>
      </c>
      <c r="D287" s="403">
        <v>96.427000000000007</v>
      </c>
      <c r="E287" s="403">
        <v>600.31600000000003</v>
      </c>
      <c r="F287" s="403">
        <v>7.8E-2</v>
      </c>
      <c r="G287" s="403">
        <v>0.35699999999999998</v>
      </c>
      <c r="H287" s="403">
        <v>0</v>
      </c>
      <c r="I287" s="403">
        <v>0</v>
      </c>
      <c r="J287" s="403">
        <v>8.4510000000000005</v>
      </c>
      <c r="K287" s="403">
        <v>8.8859999999999992</v>
      </c>
      <c r="L287" s="403">
        <v>609.202</v>
      </c>
      <c r="M287" s="403">
        <v>256.53300000000002</v>
      </c>
      <c r="N287" s="403">
        <v>577.39700000000005</v>
      </c>
      <c r="O287" s="403">
        <v>1443.1310000000001</v>
      </c>
    </row>
    <row r="288" spans="1:15" x14ac:dyDescent="0.2">
      <c r="A288" s="403" t="s">
        <v>1396</v>
      </c>
      <c r="B288" s="403">
        <v>13.146000000000001</v>
      </c>
      <c r="C288" s="403">
        <v>446.45400000000001</v>
      </c>
      <c r="D288" s="403">
        <v>85.606999999999999</v>
      </c>
      <c r="E288" s="403">
        <v>545.20699999999999</v>
      </c>
      <c r="F288" s="403">
        <v>7.4999999999999997E-2</v>
      </c>
      <c r="G288" s="403">
        <v>0.32200000000000001</v>
      </c>
      <c r="H288" s="403">
        <v>0</v>
      </c>
      <c r="I288" s="403">
        <v>0</v>
      </c>
      <c r="J288" s="403">
        <v>7.9560000000000004</v>
      </c>
      <c r="K288" s="403">
        <v>8.3539999999999992</v>
      </c>
      <c r="L288" s="403">
        <v>553.56100000000004</v>
      </c>
      <c r="M288" s="403">
        <v>241.62</v>
      </c>
      <c r="N288" s="403">
        <v>493.85500000000002</v>
      </c>
      <c r="O288" s="403">
        <v>1289.0360000000001</v>
      </c>
    </row>
    <row r="289" spans="1:15" x14ac:dyDescent="0.2">
      <c r="A289" s="403" t="s">
        <v>1397</v>
      </c>
      <c r="B289" s="403">
        <v>9.6809999999999992</v>
      </c>
      <c r="C289" s="403">
        <v>357.07600000000002</v>
      </c>
      <c r="D289" s="403">
        <v>77.787999999999997</v>
      </c>
      <c r="E289" s="403">
        <v>444.54500000000002</v>
      </c>
      <c r="F289" s="403">
        <v>8.6999999999999994E-2</v>
      </c>
      <c r="G289" s="403">
        <v>0.35699999999999998</v>
      </c>
      <c r="H289" s="403">
        <v>0</v>
      </c>
      <c r="I289" s="403">
        <v>0</v>
      </c>
      <c r="J289" s="403">
        <v>8.9760000000000009</v>
      </c>
      <c r="K289" s="403">
        <v>9.4190000000000005</v>
      </c>
      <c r="L289" s="403">
        <v>453.964</v>
      </c>
      <c r="M289" s="403">
        <v>241.292</v>
      </c>
      <c r="N289" s="403">
        <v>539.02700000000004</v>
      </c>
      <c r="O289" s="403">
        <v>1234.2829999999999</v>
      </c>
    </row>
    <row r="290" spans="1:15" x14ac:dyDescent="0.2">
      <c r="A290" s="403" t="s">
        <v>1398</v>
      </c>
      <c r="B290" s="403">
        <v>8.9359999999999999</v>
      </c>
      <c r="C290" s="403">
        <v>242.25800000000001</v>
      </c>
      <c r="D290" s="403">
        <v>60.009</v>
      </c>
      <c r="E290" s="403">
        <v>311.20400000000001</v>
      </c>
      <c r="F290" s="403">
        <v>9.0999999999999998E-2</v>
      </c>
      <c r="G290" s="403">
        <v>0.34499999999999997</v>
      </c>
      <c r="H290" s="403">
        <v>0</v>
      </c>
      <c r="I290" s="403">
        <v>0</v>
      </c>
      <c r="J290" s="403">
        <v>8.4689999999999994</v>
      </c>
      <c r="K290" s="403">
        <v>8.9049999999999994</v>
      </c>
      <c r="L290" s="403">
        <v>320.10899999999998</v>
      </c>
      <c r="M290" s="403">
        <v>236.71</v>
      </c>
      <c r="N290" s="403">
        <v>516.71600000000001</v>
      </c>
      <c r="O290" s="403">
        <v>1073.5360000000001</v>
      </c>
    </row>
    <row r="291" spans="1:15" x14ac:dyDescent="0.2">
      <c r="A291" s="403" t="s">
        <v>1399</v>
      </c>
      <c r="B291" s="403">
        <v>6.569</v>
      </c>
      <c r="C291" s="403">
        <v>166.703</v>
      </c>
      <c r="D291" s="403">
        <v>59.841000000000001</v>
      </c>
      <c r="E291" s="403">
        <v>233.114</v>
      </c>
      <c r="F291" s="403">
        <v>9.5000000000000001E-2</v>
      </c>
      <c r="G291" s="403">
        <v>0.35699999999999998</v>
      </c>
      <c r="H291" s="403">
        <v>0</v>
      </c>
      <c r="I291" s="403">
        <v>0</v>
      </c>
      <c r="J291" s="403">
        <v>9.2200000000000006</v>
      </c>
      <c r="K291" s="403">
        <v>9.6720000000000006</v>
      </c>
      <c r="L291" s="403">
        <v>242.786</v>
      </c>
      <c r="M291" s="403">
        <v>241.7</v>
      </c>
      <c r="N291" s="403">
        <v>565.423</v>
      </c>
      <c r="O291" s="403">
        <v>1049.9090000000001</v>
      </c>
    </row>
    <row r="292" spans="1:15" x14ac:dyDescent="0.2">
      <c r="A292" s="403" t="s">
        <v>1400</v>
      </c>
      <c r="B292" s="403">
        <v>7.819</v>
      </c>
      <c r="C292" s="403">
        <v>135.12899999999999</v>
      </c>
      <c r="D292" s="403">
        <v>57.210999999999999</v>
      </c>
      <c r="E292" s="403">
        <v>200.15899999999999</v>
      </c>
      <c r="F292" s="403">
        <v>9.1999999999999998E-2</v>
      </c>
      <c r="G292" s="403">
        <v>0.34499999999999997</v>
      </c>
      <c r="H292" s="403">
        <v>0</v>
      </c>
      <c r="I292" s="403">
        <v>0</v>
      </c>
      <c r="J292" s="403">
        <v>8.968</v>
      </c>
      <c r="K292" s="403">
        <v>9.4060000000000006</v>
      </c>
      <c r="L292" s="403">
        <v>209.565</v>
      </c>
      <c r="M292" s="403">
        <v>277.41500000000002</v>
      </c>
      <c r="N292" s="403">
        <v>668.14200000000005</v>
      </c>
      <c r="O292" s="403">
        <v>1155.1220000000001</v>
      </c>
    </row>
    <row r="293" spans="1:15" x14ac:dyDescent="0.2">
      <c r="A293" s="403" t="s">
        <v>1401</v>
      </c>
      <c r="B293" s="403">
        <v>8.9540000000000006</v>
      </c>
      <c r="C293" s="403">
        <v>132.202</v>
      </c>
      <c r="D293" s="403">
        <v>53.856999999999999</v>
      </c>
      <c r="E293" s="403">
        <v>195.012</v>
      </c>
      <c r="F293" s="403">
        <v>8.5999999999999993E-2</v>
      </c>
      <c r="G293" s="403">
        <v>0.35699999999999998</v>
      </c>
      <c r="H293" s="403">
        <v>0</v>
      </c>
      <c r="I293" s="403">
        <v>0</v>
      </c>
      <c r="J293" s="403">
        <v>9.0250000000000004</v>
      </c>
      <c r="K293" s="403">
        <v>9.4670000000000005</v>
      </c>
      <c r="L293" s="403">
        <v>204.47900000000001</v>
      </c>
      <c r="M293" s="403">
        <v>297.18900000000002</v>
      </c>
      <c r="N293" s="403">
        <v>682.572</v>
      </c>
      <c r="O293" s="403">
        <v>1184.24</v>
      </c>
    </row>
    <row r="294" spans="1:15" x14ac:dyDescent="0.2">
      <c r="A294" s="403" t="s">
        <v>1402</v>
      </c>
      <c r="B294" s="403">
        <v>7.6970000000000001</v>
      </c>
      <c r="C294" s="403">
        <v>123.56699999999999</v>
      </c>
      <c r="D294" s="403">
        <v>59.503</v>
      </c>
      <c r="E294" s="403">
        <v>190.767</v>
      </c>
      <c r="F294" s="403">
        <v>7.4999999999999997E-2</v>
      </c>
      <c r="G294" s="403">
        <v>0.35699999999999998</v>
      </c>
      <c r="H294" s="403">
        <v>0</v>
      </c>
      <c r="I294" s="403">
        <v>0</v>
      </c>
      <c r="J294" s="403">
        <v>8.9619999999999997</v>
      </c>
      <c r="K294" s="403">
        <v>9.3940000000000001</v>
      </c>
      <c r="L294" s="403">
        <v>200.161</v>
      </c>
      <c r="M294" s="403">
        <v>293.05799999999999</v>
      </c>
      <c r="N294" s="403">
        <v>675.572</v>
      </c>
      <c r="O294" s="403">
        <v>1168.7909999999999</v>
      </c>
    </row>
    <row r="295" spans="1:15" x14ac:dyDescent="0.2">
      <c r="A295" s="403" t="s">
        <v>1403</v>
      </c>
      <c r="B295" s="403">
        <v>5.6550000000000002</v>
      </c>
      <c r="C295" s="403">
        <v>120.087</v>
      </c>
      <c r="D295" s="403">
        <v>60.168999999999997</v>
      </c>
      <c r="E295" s="403">
        <v>185.911</v>
      </c>
      <c r="F295" s="403">
        <v>6.0999999999999999E-2</v>
      </c>
      <c r="G295" s="403">
        <v>0.34499999999999997</v>
      </c>
      <c r="H295" s="403">
        <v>0</v>
      </c>
      <c r="I295" s="403">
        <v>0</v>
      </c>
      <c r="J295" s="403">
        <v>8.5350000000000001</v>
      </c>
      <c r="K295" s="403">
        <v>8.9410000000000007</v>
      </c>
      <c r="L295" s="403">
        <v>194.85300000000001</v>
      </c>
      <c r="M295" s="403">
        <v>278.06099999999998</v>
      </c>
      <c r="N295" s="403">
        <v>574.375</v>
      </c>
      <c r="O295" s="403">
        <v>1047.288</v>
      </c>
    </row>
    <row r="296" spans="1:15" x14ac:dyDescent="0.2">
      <c r="A296" s="403" t="s">
        <v>1404</v>
      </c>
      <c r="B296" s="403">
        <v>6.6289999999999996</v>
      </c>
      <c r="C296" s="403">
        <v>163.10300000000001</v>
      </c>
      <c r="D296" s="403">
        <v>64.040000000000006</v>
      </c>
      <c r="E296" s="403">
        <v>233.773</v>
      </c>
      <c r="F296" s="403">
        <v>6.4000000000000001E-2</v>
      </c>
      <c r="G296" s="403">
        <v>0.35699999999999998</v>
      </c>
      <c r="H296" s="403">
        <v>0</v>
      </c>
      <c r="I296" s="403">
        <v>0</v>
      </c>
      <c r="J296" s="403">
        <v>9.266</v>
      </c>
      <c r="K296" s="403">
        <v>9.6869999999999994</v>
      </c>
      <c r="L296" s="403">
        <v>243.46</v>
      </c>
      <c r="M296" s="403">
        <v>257</v>
      </c>
      <c r="N296" s="403">
        <v>562.16</v>
      </c>
      <c r="O296" s="403">
        <v>1062.6199999999999</v>
      </c>
    </row>
    <row r="297" spans="1:15" x14ac:dyDescent="0.2">
      <c r="A297" s="403" t="s">
        <v>1405</v>
      </c>
      <c r="B297" s="403">
        <v>10.62</v>
      </c>
      <c r="C297" s="403">
        <v>240.86600000000001</v>
      </c>
      <c r="D297" s="403">
        <v>66.682000000000002</v>
      </c>
      <c r="E297" s="403">
        <v>318.16800000000001</v>
      </c>
      <c r="F297" s="403">
        <v>7.0000000000000007E-2</v>
      </c>
      <c r="G297" s="403">
        <v>0.34499999999999997</v>
      </c>
      <c r="H297" s="403">
        <v>0</v>
      </c>
      <c r="I297" s="403">
        <v>0</v>
      </c>
      <c r="J297" s="403">
        <v>9.0069999999999997</v>
      </c>
      <c r="K297" s="403">
        <v>9.423</v>
      </c>
      <c r="L297" s="403">
        <v>327.59100000000001</v>
      </c>
      <c r="M297" s="403">
        <v>242.952</v>
      </c>
      <c r="N297" s="403">
        <v>545.17499999999995</v>
      </c>
      <c r="O297" s="403">
        <v>1115.7170000000001</v>
      </c>
    </row>
    <row r="298" spans="1:15" x14ac:dyDescent="0.2">
      <c r="A298" s="403" t="s">
        <v>1406</v>
      </c>
      <c r="B298" s="403">
        <v>15.635999999999999</v>
      </c>
      <c r="C298" s="403">
        <v>347.73899999999998</v>
      </c>
      <c r="D298" s="403">
        <v>83.641000000000005</v>
      </c>
      <c r="E298" s="403">
        <v>447.01600000000002</v>
      </c>
      <c r="F298" s="403">
        <v>8.2000000000000003E-2</v>
      </c>
      <c r="G298" s="403">
        <v>0.35699999999999998</v>
      </c>
      <c r="H298" s="403">
        <v>0</v>
      </c>
      <c r="I298" s="403">
        <v>0</v>
      </c>
      <c r="J298" s="403">
        <v>9.5869999999999997</v>
      </c>
      <c r="K298" s="403">
        <v>10.026</v>
      </c>
      <c r="L298" s="403">
        <v>457.04199999999997</v>
      </c>
      <c r="M298" s="403">
        <v>251.98699999999999</v>
      </c>
      <c r="N298" s="403">
        <v>567.56600000000003</v>
      </c>
      <c r="O298" s="403">
        <v>1276.5940000000001</v>
      </c>
    </row>
    <row r="299" spans="1:15" x14ac:dyDescent="0.2">
      <c r="A299" s="403" t="s">
        <v>1407</v>
      </c>
      <c r="B299" s="403">
        <v>118.119</v>
      </c>
      <c r="C299" s="403">
        <v>2961.9810000000002</v>
      </c>
      <c r="D299" s="403">
        <v>824.77599999999995</v>
      </c>
      <c r="E299" s="403">
        <v>3904.8760000000002</v>
      </c>
      <c r="F299" s="403">
        <v>0.95699999999999996</v>
      </c>
      <c r="G299" s="403">
        <v>4.2</v>
      </c>
      <c r="H299" s="403">
        <v>0</v>
      </c>
      <c r="I299" s="403">
        <v>0</v>
      </c>
      <c r="J299" s="403">
        <v>106.422</v>
      </c>
      <c r="K299" s="403">
        <v>111.57899999999999</v>
      </c>
      <c r="L299" s="403">
        <v>4016.4549999999999</v>
      </c>
      <c r="M299" s="403">
        <v>3115.5169999999998</v>
      </c>
      <c r="N299" s="403">
        <v>6965.5569999999998</v>
      </c>
      <c r="O299" s="403">
        <v>14097.529</v>
      </c>
    </row>
    <row r="300" spans="1:15" x14ac:dyDescent="0.2">
      <c r="A300" s="403" t="s">
        <v>1408</v>
      </c>
      <c r="B300" s="403">
        <v>12.816000000000001</v>
      </c>
      <c r="C300" s="403">
        <v>436.387</v>
      </c>
      <c r="D300" s="403">
        <v>81.096999999999994</v>
      </c>
      <c r="E300" s="403">
        <v>530.29999999999995</v>
      </c>
      <c r="F300" s="403">
        <v>9.8000000000000004E-2</v>
      </c>
      <c r="G300" s="403">
        <v>0.38200000000000001</v>
      </c>
      <c r="H300" s="403">
        <v>0</v>
      </c>
      <c r="I300" s="403">
        <v>0</v>
      </c>
      <c r="J300" s="403">
        <v>9.3650000000000002</v>
      </c>
      <c r="K300" s="403">
        <v>9.8439999999999994</v>
      </c>
      <c r="L300" s="403">
        <v>540.14400000000001</v>
      </c>
      <c r="M300" s="403">
        <v>261.048</v>
      </c>
      <c r="N300" s="403">
        <v>577.79200000000003</v>
      </c>
      <c r="O300" s="403">
        <v>1378.9829999999999</v>
      </c>
    </row>
    <row r="301" spans="1:15" x14ac:dyDescent="0.2">
      <c r="A301" s="403" t="s">
        <v>1409</v>
      </c>
      <c r="B301" s="403">
        <v>11.516</v>
      </c>
      <c r="C301" s="403">
        <v>419.87799999999999</v>
      </c>
      <c r="D301" s="403">
        <v>81.58</v>
      </c>
      <c r="E301" s="403">
        <v>512.97400000000005</v>
      </c>
      <c r="F301" s="403">
        <v>9.8000000000000004E-2</v>
      </c>
      <c r="G301" s="403">
        <v>0.34499999999999997</v>
      </c>
      <c r="H301" s="403">
        <v>0</v>
      </c>
      <c r="I301" s="403">
        <v>0</v>
      </c>
      <c r="J301" s="403">
        <v>8.33</v>
      </c>
      <c r="K301" s="403">
        <v>8.7729999999999997</v>
      </c>
      <c r="L301" s="403">
        <v>521.74699999999996</v>
      </c>
      <c r="M301" s="403">
        <v>248.13399999999999</v>
      </c>
      <c r="N301" s="403">
        <v>512.41</v>
      </c>
      <c r="O301" s="403">
        <v>1282.2919999999999</v>
      </c>
    </row>
    <row r="302" spans="1:15" x14ac:dyDescent="0.2">
      <c r="A302" s="403" t="s">
        <v>1410</v>
      </c>
      <c r="B302" s="403">
        <v>8.6210000000000004</v>
      </c>
      <c r="C302" s="403">
        <v>349.90600000000001</v>
      </c>
      <c r="D302" s="403">
        <v>70.625</v>
      </c>
      <c r="E302" s="403">
        <v>429.15199999999999</v>
      </c>
      <c r="F302" s="403">
        <v>0.112</v>
      </c>
      <c r="G302" s="403">
        <v>0.38200000000000001</v>
      </c>
      <c r="H302" s="403">
        <v>0</v>
      </c>
      <c r="I302" s="403">
        <v>0</v>
      </c>
      <c r="J302" s="403">
        <v>8.9740000000000002</v>
      </c>
      <c r="K302" s="403">
        <v>9.468</v>
      </c>
      <c r="L302" s="403">
        <v>438.62099999999998</v>
      </c>
      <c r="M302" s="403">
        <v>251.286</v>
      </c>
      <c r="N302" s="403">
        <v>557.02700000000004</v>
      </c>
      <c r="O302" s="403">
        <v>1246.933</v>
      </c>
    </row>
    <row r="303" spans="1:15" x14ac:dyDescent="0.2">
      <c r="A303" s="403" t="s">
        <v>1411</v>
      </c>
      <c r="B303" s="403">
        <v>9.0280000000000005</v>
      </c>
      <c r="C303" s="403">
        <v>259.44600000000003</v>
      </c>
      <c r="D303" s="403">
        <v>63.03</v>
      </c>
      <c r="E303" s="403">
        <v>331.50400000000002</v>
      </c>
      <c r="F303" s="403">
        <v>9.6000000000000002E-2</v>
      </c>
      <c r="G303" s="403">
        <v>0.37</v>
      </c>
      <c r="H303" s="403">
        <v>0</v>
      </c>
      <c r="I303" s="403">
        <v>0</v>
      </c>
      <c r="J303" s="403">
        <v>9.7159999999999993</v>
      </c>
      <c r="K303" s="403">
        <v>10.182</v>
      </c>
      <c r="L303" s="403">
        <v>341.68599999999998</v>
      </c>
      <c r="M303" s="403">
        <v>242.374</v>
      </c>
      <c r="N303" s="403">
        <v>532.721</v>
      </c>
      <c r="O303" s="403">
        <v>1116.7819999999999</v>
      </c>
    </row>
    <row r="304" spans="1:15" x14ac:dyDescent="0.2">
      <c r="A304" s="403" t="s">
        <v>1412</v>
      </c>
      <c r="B304" s="403">
        <v>5.851</v>
      </c>
      <c r="C304" s="403">
        <v>188.286</v>
      </c>
      <c r="D304" s="403">
        <v>54.219000000000001</v>
      </c>
      <c r="E304" s="403">
        <v>248.35599999999999</v>
      </c>
      <c r="F304" s="403">
        <v>0.109</v>
      </c>
      <c r="G304" s="403">
        <v>0.38200000000000001</v>
      </c>
      <c r="H304" s="403">
        <v>0</v>
      </c>
      <c r="I304" s="403">
        <v>0</v>
      </c>
      <c r="J304" s="403">
        <v>8.5210000000000008</v>
      </c>
      <c r="K304" s="403">
        <v>9.0120000000000005</v>
      </c>
      <c r="L304" s="403">
        <v>257.36799999999999</v>
      </c>
      <c r="M304" s="403">
        <v>252.59399999999999</v>
      </c>
      <c r="N304" s="403">
        <v>593.51099999999997</v>
      </c>
      <c r="O304" s="403">
        <v>1103.473</v>
      </c>
    </row>
    <row r="305" spans="1:15" x14ac:dyDescent="0.2">
      <c r="A305" s="403" t="s">
        <v>1413</v>
      </c>
      <c r="B305" s="403">
        <v>5.8739999999999997</v>
      </c>
      <c r="C305" s="403">
        <v>135.523</v>
      </c>
      <c r="D305" s="403">
        <v>53.121000000000002</v>
      </c>
      <c r="E305" s="403">
        <v>194.518</v>
      </c>
      <c r="F305" s="403">
        <v>0.11899999999999999</v>
      </c>
      <c r="G305" s="403">
        <v>0.37</v>
      </c>
      <c r="H305" s="403">
        <v>0</v>
      </c>
      <c r="I305" s="403">
        <v>0</v>
      </c>
      <c r="J305" s="403">
        <v>9.4450000000000003</v>
      </c>
      <c r="K305" s="403">
        <v>9.9339999999999993</v>
      </c>
      <c r="L305" s="403">
        <v>204.452</v>
      </c>
      <c r="M305" s="403">
        <v>282.41699999999997</v>
      </c>
      <c r="N305" s="403">
        <v>650.87699999999995</v>
      </c>
      <c r="O305" s="403">
        <v>1137.7460000000001</v>
      </c>
    </row>
    <row r="306" spans="1:15" x14ac:dyDescent="0.2">
      <c r="A306" s="403" t="s">
        <v>1414</v>
      </c>
      <c r="B306" s="403">
        <v>3.4580000000000002</v>
      </c>
      <c r="C306" s="403">
        <v>135.291</v>
      </c>
      <c r="D306" s="403">
        <v>48.243000000000002</v>
      </c>
      <c r="E306" s="403">
        <v>186.99199999999999</v>
      </c>
      <c r="F306" s="403">
        <v>0.108</v>
      </c>
      <c r="G306" s="403">
        <v>0.38200000000000001</v>
      </c>
      <c r="H306" s="403">
        <v>0</v>
      </c>
      <c r="I306" s="403">
        <v>0</v>
      </c>
      <c r="J306" s="403">
        <v>9.5670000000000002</v>
      </c>
      <c r="K306" s="403">
        <v>10.057</v>
      </c>
      <c r="L306" s="403">
        <v>197.048</v>
      </c>
      <c r="M306" s="403">
        <v>308.50099999999998</v>
      </c>
      <c r="N306" s="403">
        <v>754.75599999999997</v>
      </c>
      <c r="O306" s="403">
        <v>1260.306</v>
      </c>
    </row>
    <row r="307" spans="1:15" x14ac:dyDescent="0.2">
      <c r="A307" s="403" t="s">
        <v>1415</v>
      </c>
      <c r="B307" s="403">
        <v>7.423</v>
      </c>
      <c r="C307" s="403">
        <v>133.30199999999999</v>
      </c>
      <c r="D307" s="403">
        <v>50.44</v>
      </c>
      <c r="E307" s="403">
        <v>191.16499999999999</v>
      </c>
      <c r="F307" s="403">
        <v>9.6000000000000002E-2</v>
      </c>
      <c r="G307" s="403">
        <v>0.38200000000000001</v>
      </c>
      <c r="H307" s="403">
        <v>0</v>
      </c>
      <c r="I307" s="403">
        <v>0</v>
      </c>
      <c r="J307" s="403">
        <v>9.7710000000000008</v>
      </c>
      <c r="K307" s="403">
        <v>10.249000000000001</v>
      </c>
      <c r="L307" s="403">
        <v>201.41300000000001</v>
      </c>
      <c r="M307" s="403">
        <v>318.44</v>
      </c>
      <c r="N307" s="403">
        <v>764.31899999999996</v>
      </c>
      <c r="O307" s="403">
        <v>1284.173</v>
      </c>
    </row>
    <row r="308" spans="1:15" x14ac:dyDescent="0.2">
      <c r="A308" s="403" t="s">
        <v>1416</v>
      </c>
      <c r="B308" s="403">
        <v>10.494</v>
      </c>
      <c r="C308" s="403">
        <v>132.27799999999999</v>
      </c>
      <c r="D308" s="403">
        <v>51.874000000000002</v>
      </c>
      <c r="E308" s="403">
        <v>194.64500000000001</v>
      </c>
      <c r="F308" s="403">
        <v>7.9000000000000001E-2</v>
      </c>
      <c r="G308" s="403">
        <v>0.37</v>
      </c>
      <c r="H308" s="403">
        <v>0</v>
      </c>
      <c r="I308" s="403">
        <v>0</v>
      </c>
      <c r="J308" s="403">
        <v>9.4689999999999994</v>
      </c>
      <c r="K308" s="403">
        <v>9.9179999999999993</v>
      </c>
      <c r="L308" s="403">
        <v>204.56299999999999</v>
      </c>
      <c r="M308" s="403">
        <v>292.09300000000002</v>
      </c>
      <c r="N308" s="403">
        <v>603.58900000000006</v>
      </c>
      <c r="O308" s="403">
        <v>1100.2449999999999</v>
      </c>
    </row>
    <row r="309" spans="1:15" x14ac:dyDescent="0.2">
      <c r="A309" s="403" t="s">
        <v>1417</v>
      </c>
      <c r="B309" s="403">
        <v>6.7779999999999996</v>
      </c>
      <c r="C309" s="403">
        <v>174.369</v>
      </c>
      <c r="D309" s="403">
        <v>56.530999999999999</v>
      </c>
      <c r="E309" s="403">
        <v>237.678</v>
      </c>
      <c r="F309" s="403">
        <v>9.0999999999999998E-2</v>
      </c>
      <c r="G309" s="403">
        <v>0.38200000000000001</v>
      </c>
      <c r="H309" s="403">
        <v>0</v>
      </c>
      <c r="I309" s="403">
        <v>0</v>
      </c>
      <c r="J309" s="403">
        <v>9.9930000000000003</v>
      </c>
      <c r="K309" s="403">
        <v>10.465999999999999</v>
      </c>
      <c r="L309" s="403">
        <v>248.14400000000001</v>
      </c>
      <c r="M309" s="403">
        <v>273.05</v>
      </c>
      <c r="N309" s="403">
        <v>603.98400000000004</v>
      </c>
      <c r="O309" s="403">
        <v>1125.1769999999999</v>
      </c>
    </row>
    <row r="310" spans="1:15" x14ac:dyDescent="0.2">
      <c r="A310" s="403" t="s">
        <v>1418</v>
      </c>
      <c r="B310" s="403">
        <v>14.361000000000001</v>
      </c>
      <c r="C310" s="403">
        <v>302.89800000000002</v>
      </c>
      <c r="D310" s="403">
        <v>68.929000000000002</v>
      </c>
      <c r="E310" s="403">
        <v>386.18799999999999</v>
      </c>
      <c r="F310" s="403">
        <v>0.1</v>
      </c>
      <c r="G310" s="403">
        <v>0.37</v>
      </c>
      <c r="H310" s="403">
        <v>0</v>
      </c>
      <c r="I310" s="403">
        <v>0</v>
      </c>
      <c r="J310" s="403">
        <v>9.8539999999999992</v>
      </c>
      <c r="K310" s="403">
        <v>10.324</v>
      </c>
      <c r="L310" s="403">
        <v>396.512</v>
      </c>
      <c r="M310" s="403">
        <v>257.41199999999998</v>
      </c>
      <c r="N310" s="403">
        <v>577.87800000000004</v>
      </c>
      <c r="O310" s="403">
        <v>1231.8030000000001</v>
      </c>
    </row>
    <row r="311" spans="1:15" x14ac:dyDescent="0.2">
      <c r="A311" s="403" t="s">
        <v>1419</v>
      </c>
      <c r="B311" s="403">
        <v>20.568999999999999</v>
      </c>
      <c r="C311" s="403">
        <v>428.56099999999998</v>
      </c>
      <c r="D311" s="403">
        <v>89.608999999999995</v>
      </c>
      <c r="E311" s="403">
        <v>538.73900000000003</v>
      </c>
      <c r="F311" s="403">
        <v>0.115</v>
      </c>
      <c r="G311" s="403">
        <v>0.38200000000000001</v>
      </c>
      <c r="H311" s="403">
        <v>0</v>
      </c>
      <c r="I311" s="403">
        <v>0</v>
      </c>
      <c r="J311" s="403">
        <v>9.7119999999999997</v>
      </c>
      <c r="K311" s="403">
        <v>10.209</v>
      </c>
      <c r="L311" s="403">
        <v>548.94799999999998</v>
      </c>
      <c r="M311" s="403">
        <v>264.68700000000001</v>
      </c>
      <c r="N311" s="403">
        <v>610.16899999999998</v>
      </c>
      <c r="O311" s="403">
        <v>1423.8040000000001</v>
      </c>
    </row>
    <row r="312" spans="1:15" x14ac:dyDescent="0.2">
      <c r="A312" s="403" t="s">
        <v>1420</v>
      </c>
      <c r="B312" s="403">
        <v>116.788</v>
      </c>
      <c r="C312" s="403">
        <v>3095.989</v>
      </c>
      <c r="D312" s="403">
        <v>769.29600000000005</v>
      </c>
      <c r="E312" s="403">
        <v>3982.0729999999999</v>
      </c>
      <c r="F312" s="403">
        <v>1.22</v>
      </c>
      <c r="G312" s="403">
        <v>4.5</v>
      </c>
      <c r="H312" s="403">
        <v>0</v>
      </c>
      <c r="I312" s="403">
        <v>0</v>
      </c>
      <c r="J312" s="403">
        <v>112.717</v>
      </c>
      <c r="K312" s="403">
        <v>118.43600000000001</v>
      </c>
      <c r="L312" s="403">
        <v>4100.51</v>
      </c>
      <c r="M312" s="403">
        <v>3252.0360000000001</v>
      </c>
      <c r="N312" s="403">
        <v>7337.5069999999996</v>
      </c>
      <c r="O312" s="403">
        <v>14690.053</v>
      </c>
    </row>
    <row r="313" spans="1:15" x14ac:dyDescent="0.2">
      <c r="A313" s="403" t="s">
        <v>1421</v>
      </c>
      <c r="B313" s="403">
        <v>14.122999999999999</v>
      </c>
      <c r="C313" s="403">
        <v>490.65100000000001</v>
      </c>
      <c r="D313" s="403">
        <v>90.287999999999997</v>
      </c>
      <c r="E313" s="403">
        <v>595.06100000000004</v>
      </c>
      <c r="F313" s="403">
        <v>0.115</v>
      </c>
      <c r="G313" s="403">
        <v>0.44900000000000001</v>
      </c>
      <c r="H313" s="403">
        <v>0</v>
      </c>
      <c r="I313" s="403">
        <v>0</v>
      </c>
      <c r="J313" s="403">
        <v>9.8859999999999992</v>
      </c>
      <c r="K313" s="403">
        <v>10.45</v>
      </c>
      <c r="L313" s="403">
        <v>605.51099999999997</v>
      </c>
      <c r="M313" s="403">
        <v>273.851</v>
      </c>
      <c r="N313" s="403">
        <v>603.73400000000004</v>
      </c>
      <c r="O313" s="403">
        <v>1483.096</v>
      </c>
    </row>
    <row r="314" spans="1:15" x14ac:dyDescent="0.2">
      <c r="A314" s="403" t="s">
        <v>1422</v>
      </c>
      <c r="B314" s="403">
        <v>11.709</v>
      </c>
      <c r="C314" s="403">
        <v>452.70800000000003</v>
      </c>
      <c r="D314" s="403">
        <v>84.665000000000006</v>
      </c>
      <c r="E314" s="403">
        <v>549.08100000000002</v>
      </c>
      <c r="F314" s="403">
        <v>0.11899999999999999</v>
      </c>
      <c r="G314" s="403">
        <v>0.42</v>
      </c>
      <c r="H314" s="403">
        <v>0</v>
      </c>
      <c r="I314" s="403">
        <v>0</v>
      </c>
      <c r="J314" s="403">
        <v>9.9160000000000004</v>
      </c>
      <c r="K314" s="403">
        <v>10.455</v>
      </c>
      <c r="L314" s="403">
        <v>559.53700000000003</v>
      </c>
      <c r="M314" s="403">
        <v>262.99799999999999</v>
      </c>
      <c r="N314" s="403">
        <v>552.85799999999995</v>
      </c>
      <c r="O314" s="403">
        <v>1375.393</v>
      </c>
    </row>
    <row r="315" spans="1:15" x14ac:dyDescent="0.2">
      <c r="A315" s="403" t="s">
        <v>1423</v>
      </c>
      <c r="B315" s="403">
        <v>10.651999999999999</v>
      </c>
      <c r="C315" s="403">
        <v>395.65600000000001</v>
      </c>
      <c r="D315" s="403">
        <v>73.822999999999993</v>
      </c>
      <c r="E315" s="403">
        <v>480.13099999999997</v>
      </c>
      <c r="F315" s="403">
        <v>0.127</v>
      </c>
      <c r="G315" s="403">
        <v>0.44900000000000001</v>
      </c>
      <c r="H315" s="403">
        <v>0</v>
      </c>
      <c r="I315" s="403">
        <v>0</v>
      </c>
      <c r="J315" s="403">
        <v>10.834</v>
      </c>
      <c r="K315" s="403">
        <v>11.41</v>
      </c>
      <c r="L315" s="403">
        <v>491.541</v>
      </c>
      <c r="M315" s="403">
        <v>261.745</v>
      </c>
      <c r="N315" s="403">
        <v>580.28</v>
      </c>
      <c r="O315" s="403">
        <v>1333.566</v>
      </c>
    </row>
    <row r="316" spans="1:15" x14ac:dyDescent="0.2">
      <c r="A316" s="403" t="s">
        <v>1424</v>
      </c>
      <c r="B316" s="403">
        <v>10.051</v>
      </c>
      <c r="C316" s="403">
        <v>289.72899999999998</v>
      </c>
      <c r="D316" s="403">
        <v>60.704000000000001</v>
      </c>
      <c r="E316" s="403">
        <v>360.483</v>
      </c>
      <c r="F316" s="403">
        <v>0.11899999999999999</v>
      </c>
      <c r="G316" s="403">
        <v>0.434</v>
      </c>
      <c r="H316" s="403">
        <v>0</v>
      </c>
      <c r="I316" s="403">
        <v>0</v>
      </c>
      <c r="J316" s="403">
        <v>10.058</v>
      </c>
      <c r="K316" s="403">
        <v>10.612</v>
      </c>
      <c r="L316" s="403">
        <v>371.09500000000003</v>
      </c>
      <c r="M316" s="403">
        <v>249.65299999999999</v>
      </c>
      <c r="N316" s="403">
        <v>543.92899999999997</v>
      </c>
      <c r="O316" s="403">
        <v>1164.6759999999999</v>
      </c>
    </row>
    <row r="317" spans="1:15" x14ac:dyDescent="0.2">
      <c r="A317" s="403" t="s">
        <v>1425</v>
      </c>
      <c r="B317" s="403">
        <v>7.7140000000000004</v>
      </c>
      <c r="C317" s="403">
        <v>186.98599999999999</v>
      </c>
      <c r="D317" s="403">
        <v>52.765999999999998</v>
      </c>
      <c r="E317" s="403">
        <v>247.46600000000001</v>
      </c>
      <c r="F317" s="403">
        <v>0.125</v>
      </c>
      <c r="G317" s="403">
        <v>0.44900000000000001</v>
      </c>
      <c r="H317" s="403">
        <v>0</v>
      </c>
      <c r="I317" s="403">
        <v>0</v>
      </c>
      <c r="J317" s="403">
        <v>10.409000000000001</v>
      </c>
      <c r="K317" s="403">
        <v>10.983000000000001</v>
      </c>
      <c r="L317" s="403">
        <v>258.44900000000001</v>
      </c>
      <c r="M317" s="403">
        <v>266.404</v>
      </c>
      <c r="N317" s="403">
        <v>651.92100000000005</v>
      </c>
      <c r="O317" s="403">
        <v>1176.7739999999999</v>
      </c>
    </row>
    <row r="318" spans="1:15" x14ac:dyDescent="0.2">
      <c r="A318" s="403" t="s">
        <v>1426</v>
      </c>
      <c r="B318" s="403">
        <v>6.5579999999999998</v>
      </c>
      <c r="C318" s="403">
        <v>136.18100000000001</v>
      </c>
      <c r="D318" s="403">
        <v>52.01</v>
      </c>
      <c r="E318" s="403">
        <v>194.74799999999999</v>
      </c>
      <c r="F318" s="403">
        <v>0.12</v>
      </c>
      <c r="G318" s="403">
        <v>0.434</v>
      </c>
      <c r="H318" s="403">
        <v>0</v>
      </c>
      <c r="I318" s="403">
        <v>0</v>
      </c>
      <c r="J318" s="403">
        <v>10.944000000000001</v>
      </c>
      <c r="K318" s="403">
        <v>11.497999999999999</v>
      </c>
      <c r="L318" s="403">
        <v>206.24700000000001</v>
      </c>
      <c r="M318" s="403">
        <v>293.52300000000002</v>
      </c>
      <c r="N318" s="403">
        <v>687.84900000000005</v>
      </c>
      <c r="O318" s="403">
        <v>1187.6189999999999</v>
      </c>
    </row>
    <row r="319" spans="1:15" x14ac:dyDescent="0.2">
      <c r="A319" s="403" t="s">
        <v>1427</v>
      </c>
      <c r="B319" s="403">
        <v>8.9640000000000004</v>
      </c>
      <c r="C319" s="403">
        <v>128.15899999999999</v>
      </c>
      <c r="D319" s="403">
        <v>48.593000000000004</v>
      </c>
      <c r="E319" s="403">
        <v>185.71600000000001</v>
      </c>
      <c r="F319" s="403">
        <v>0.108</v>
      </c>
      <c r="G319" s="403">
        <v>0.44900000000000001</v>
      </c>
      <c r="H319" s="403">
        <v>0</v>
      </c>
      <c r="I319" s="403">
        <v>0</v>
      </c>
      <c r="J319" s="403">
        <v>11.496</v>
      </c>
      <c r="K319" s="403">
        <v>12.053000000000001</v>
      </c>
      <c r="L319" s="403">
        <v>197.76900000000001</v>
      </c>
      <c r="M319" s="403">
        <v>309.90499999999997</v>
      </c>
      <c r="N319" s="403">
        <v>738.88699999999994</v>
      </c>
      <c r="O319" s="403">
        <v>1246.5609999999999</v>
      </c>
    </row>
    <row r="320" spans="1:15" x14ac:dyDescent="0.2">
      <c r="A320" s="403" t="s">
        <v>1428</v>
      </c>
      <c r="B320" s="403">
        <v>8.5839999999999996</v>
      </c>
      <c r="C320" s="403">
        <v>125.60599999999999</v>
      </c>
      <c r="D320" s="403">
        <v>51.09</v>
      </c>
      <c r="E320" s="403">
        <v>185.28</v>
      </c>
      <c r="F320" s="403">
        <v>9.8000000000000004E-2</v>
      </c>
      <c r="G320" s="403">
        <v>0.44900000000000001</v>
      </c>
      <c r="H320" s="403">
        <v>0</v>
      </c>
      <c r="I320" s="403">
        <v>0</v>
      </c>
      <c r="J320" s="403">
        <v>10.289</v>
      </c>
      <c r="K320" s="403">
        <v>10.836</v>
      </c>
      <c r="L320" s="403">
        <v>196.11600000000001</v>
      </c>
      <c r="M320" s="403">
        <v>317.62900000000002</v>
      </c>
      <c r="N320" s="403">
        <v>741.101</v>
      </c>
      <c r="O320" s="403">
        <v>1254.845</v>
      </c>
    </row>
    <row r="321" spans="1:15" x14ac:dyDescent="0.2">
      <c r="A321" s="403" t="s">
        <v>1429</v>
      </c>
      <c r="B321" s="403">
        <v>6.774</v>
      </c>
      <c r="C321" s="403">
        <v>127.124</v>
      </c>
      <c r="D321" s="403">
        <v>53.780999999999999</v>
      </c>
      <c r="E321" s="403">
        <v>187.679</v>
      </c>
      <c r="F321" s="403">
        <v>8.3000000000000004E-2</v>
      </c>
      <c r="G321" s="403">
        <v>0.434</v>
      </c>
      <c r="H321" s="403">
        <v>0</v>
      </c>
      <c r="I321" s="403">
        <v>0</v>
      </c>
      <c r="J321" s="403">
        <v>10.715</v>
      </c>
      <c r="K321" s="403">
        <v>11.231999999999999</v>
      </c>
      <c r="L321" s="403">
        <v>198.911</v>
      </c>
      <c r="M321" s="403">
        <v>298.88299999999998</v>
      </c>
      <c r="N321" s="403">
        <v>630.62800000000004</v>
      </c>
      <c r="O321" s="403">
        <v>1128.422</v>
      </c>
    </row>
    <row r="322" spans="1:15" x14ac:dyDescent="0.2">
      <c r="A322" s="403" t="s">
        <v>1430</v>
      </c>
      <c r="B322" s="403">
        <v>6.9189999999999996</v>
      </c>
      <c r="C322" s="403">
        <v>174.84299999999999</v>
      </c>
      <c r="D322" s="403">
        <v>64.983000000000004</v>
      </c>
      <c r="E322" s="403">
        <v>246.745</v>
      </c>
      <c r="F322" s="403">
        <v>8.5000000000000006E-2</v>
      </c>
      <c r="G322" s="403">
        <v>0.44900000000000001</v>
      </c>
      <c r="H322" s="403">
        <v>0</v>
      </c>
      <c r="I322" s="403">
        <v>0</v>
      </c>
      <c r="J322" s="403">
        <v>11.709</v>
      </c>
      <c r="K322" s="403">
        <v>12.242000000000001</v>
      </c>
      <c r="L322" s="403">
        <v>258.988</v>
      </c>
      <c r="M322" s="403">
        <v>275.71100000000001</v>
      </c>
      <c r="N322" s="403">
        <v>615.87300000000005</v>
      </c>
      <c r="O322" s="403">
        <v>1150.5709999999999</v>
      </c>
    </row>
    <row r="323" spans="1:15" x14ac:dyDescent="0.2">
      <c r="A323" s="403" t="s">
        <v>1431</v>
      </c>
      <c r="B323" s="403">
        <v>13.435</v>
      </c>
      <c r="C323" s="403">
        <v>300.77</v>
      </c>
      <c r="D323" s="403">
        <v>74.986000000000004</v>
      </c>
      <c r="E323" s="403">
        <v>389.19099999999997</v>
      </c>
      <c r="F323" s="403">
        <v>8.7999999999999995E-2</v>
      </c>
      <c r="G323" s="403">
        <v>0.434</v>
      </c>
      <c r="H323" s="403">
        <v>0</v>
      </c>
      <c r="I323" s="403">
        <v>0</v>
      </c>
      <c r="J323" s="403">
        <v>11.112</v>
      </c>
      <c r="K323" s="403">
        <v>11.635</v>
      </c>
      <c r="L323" s="403">
        <v>400.82600000000002</v>
      </c>
      <c r="M323" s="403">
        <v>262.755</v>
      </c>
      <c r="N323" s="403">
        <v>599.93100000000004</v>
      </c>
      <c r="O323" s="403">
        <v>1263.5119999999999</v>
      </c>
    </row>
    <row r="324" spans="1:15" x14ac:dyDescent="0.2">
      <c r="A324" s="403" t="s">
        <v>1432</v>
      </c>
      <c r="B324" s="403">
        <v>16.13</v>
      </c>
      <c r="C324" s="403">
        <v>418.125</v>
      </c>
      <c r="D324" s="403">
        <v>82.349000000000004</v>
      </c>
      <c r="E324" s="403">
        <v>516.60400000000004</v>
      </c>
      <c r="F324" s="403">
        <v>0.113</v>
      </c>
      <c r="G324" s="403">
        <v>0.44900000000000001</v>
      </c>
      <c r="H324" s="403">
        <v>0</v>
      </c>
      <c r="I324" s="403">
        <v>0</v>
      </c>
      <c r="J324" s="403">
        <v>11.472</v>
      </c>
      <c r="K324" s="403">
        <v>12.034000000000001</v>
      </c>
      <c r="L324" s="403">
        <v>528.63800000000003</v>
      </c>
      <c r="M324" s="403">
        <v>270.911</v>
      </c>
      <c r="N324" s="403">
        <v>611.76700000000005</v>
      </c>
      <c r="O324" s="403">
        <v>1411.316</v>
      </c>
    </row>
    <row r="325" spans="1:15" x14ac:dyDescent="0.2">
      <c r="A325" s="403" t="s">
        <v>1433</v>
      </c>
      <c r="B325" s="403">
        <v>121.613</v>
      </c>
      <c r="C325" s="403">
        <v>3226.317</v>
      </c>
      <c r="D325" s="403">
        <v>790.03700000000003</v>
      </c>
      <c r="E325" s="403">
        <v>4137.9669999999996</v>
      </c>
      <c r="F325" s="403">
        <v>1.3</v>
      </c>
      <c r="G325" s="403">
        <v>5.3</v>
      </c>
      <c r="H325" s="403">
        <v>0</v>
      </c>
      <c r="I325" s="403">
        <v>0</v>
      </c>
      <c r="J325" s="403">
        <v>128.84</v>
      </c>
      <c r="K325" s="403">
        <v>135.44</v>
      </c>
      <c r="L325" s="403">
        <v>4273.4070000000002</v>
      </c>
      <c r="M325" s="403">
        <v>3343.9690000000001</v>
      </c>
      <c r="N325" s="403">
        <v>7554.6149999999998</v>
      </c>
      <c r="O325" s="403">
        <v>15171.991</v>
      </c>
    </row>
    <row r="326" spans="1:15" x14ac:dyDescent="0.2">
      <c r="A326" s="403" t="s">
        <v>1434</v>
      </c>
      <c r="B326" s="403">
        <v>16.567</v>
      </c>
      <c r="C326" s="403">
        <v>484.45100000000002</v>
      </c>
      <c r="D326" s="403">
        <v>91.147000000000006</v>
      </c>
      <c r="E326" s="403">
        <v>592.16499999999996</v>
      </c>
      <c r="F326" s="403">
        <v>0.114</v>
      </c>
      <c r="G326" s="403">
        <v>0.48399999999999999</v>
      </c>
      <c r="H326" s="403">
        <v>0</v>
      </c>
      <c r="I326" s="403">
        <v>0</v>
      </c>
      <c r="J326" s="403">
        <v>10.436</v>
      </c>
      <c r="K326" s="403">
        <v>11.032999999999999</v>
      </c>
      <c r="L326" s="403">
        <v>603.19799999999998</v>
      </c>
      <c r="M326" s="403">
        <v>289.11</v>
      </c>
      <c r="N326" s="403">
        <v>634.55200000000002</v>
      </c>
      <c r="O326" s="403">
        <v>1526.8610000000001</v>
      </c>
    </row>
    <row r="327" spans="1:15" x14ac:dyDescent="0.2">
      <c r="A327" s="403" t="s">
        <v>1435</v>
      </c>
      <c r="B327" s="403">
        <v>12.045999999999999</v>
      </c>
      <c r="C327" s="403">
        <v>429.11099999999999</v>
      </c>
      <c r="D327" s="403">
        <v>72.716999999999999</v>
      </c>
      <c r="E327" s="403">
        <v>513.87400000000002</v>
      </c>
      <c r="F327" s="403">
        <v>0.109</v>
      </c>
      <c r="G327" s="403">
        <v>0.437</v>
      </c>
      <c r="H327" s="403">
        <v>0</v>
      </c>
      <c r="I327" s="403">
        <v>0</v>
      </c>
      <c r="J327" s="403">
        <v>10.135999999999999</v>
      </c>
      <c r="K327" s="403">
        <v>10.682</v>
      </c>
      <c r="L327" s="403">
        <v>524.55600000000004</v>
      </c>
      <c r="M327" s="403">
        <v>267.48200000000003</v>
      </c>
      <c r="N327" s="403">
        <v>538.47500000000002</v>
      </c>
      <c r="O327" s="403">
        <v>1330.5129999999999</v>
      </c>
    </row>
    <row r="328" spans="1:15" x14ac:dyDescent="0.2">
      <c r="A328" s="403" t="s">
        <v>1436</v>
      </c>
      <c r="B328" s="403">
        <v>10.205</v>
      </c>
      <c r="C328" s="403">
        <v>367.58699999999999</v>
      </c>
      <c r="D328" s="403">
        <v>67.590999999999994</v>
      </c>
      <c r="E328" s="403">
        <v>445.38200000000001</v>
      </c>
      <c r="F328" s="403">
        <v>0.121</v>
      </c>
      <c r="G328" s="403">
        <v>0.48399999999999999</v>
      </c>
      <c r="H328" s="403">
        <v>0</v>
      </c>
      <c r="I328" s="403">
        <v>0</v>
      </c>
      <c r="J328" s="403">
        <v>10.742000000000001</v>
      </c>
      <c r="K328" s="403">
        <v>11.346</v>
      </c>
      <c r="L328" s="403">
        <v>456.72899999999998</v>
      </c>
      <c r="M328" s="403">
        <v>267.83999999999997</v>
      </c>
      <c r="N328" s="403">
        <v>604.48599999999999</v>
      </c>
      <c r="O328" s="403">
        <v>1329.0550000000001</v>
      </c>
    </row>
    <row r="329" spans="1:15" x14ac:dyDescent="0.2">
      <c r="A329" s="403" t="s">
        <v>1437</v>
      </c>
      <c r="B329" s="403">
        <v>11.513999999999999</v>
      </c>
      <c r="C329" s="403">
        <v>274.78399999999999</v>
      </c>
      <c r="D329" s="403">
        <v>59.112000000000002</v>
      </c>
      <c r="E329" s="403">
        <v>345.40899999999999</v>
      </c>
      <c r="F329" s="403">
        <v>0.11</v>
      </c>
      <c r="G329" s="403">
        <v>0.46800000000000003</v>
      </c>
      <c r="H329" s="403">
        <v>0</v>
      </c>
      <c r="I329" s="403">
        <v>0</v>
      </c>
      <c r="J329" s="403">
        <v>11.163</v>
      </c>
      <c r="K329" s="403">
        <v>11.742000000000001</v>
      </c>
      <c r="L329" s="403">
        <v>357.15100000000001</v>
      </c>
      <c r="M329" s="403">
        <v>263.84899999999999</v>
      </c>
      <c r="N329" s="403">
        <v>575.16300000000001</v>
      </c>
      <c r="O329" s="403">
        <v>1196.163</v>
      </c>
    </row>
    <row r="330" spans="1:15" x14ac:dyDescent="0.2">
      <c r="A330" s="403" t="s">
        <v>1438</v>
      </c>
      <c r="B330" s="403">
        <v>7.593</v>
      </c>
      <c r="C330" s="403">
        <v>207.91300000000001</v>
      </c>
      <c r="D330" s="403">
        <v>52.451000000000001</v>
      </c>
      <c r="E330" s="403">
        <v>267.95699999999999</v>
      </c>
      <c r="F330" s="403">
        <v>0.11799999999999999</v>
      </c>
      <c r="G330" s="403">
        <v>0.48399999999999999</v>
      </c>
      <c r="H330" s="403">
        <v>0</v>
      </c>
      <c r="I330" s="403">
        <v>0</v>
      </c>
      <c r="J330" s="403">
        <v>11.554</v>
      </c>
      <c r="K330" s="403">
        <v>12.156000000000001</v>
      </c>
      <c r="L330" s="403">
        <v>280.113</v>
      </c>
      <c r="M330" s="403">
        <v>269.82600000000002</v>
      </c>
      <c r="N330" s="403">
        <v>637.37300000000005</v>
      </c>
      <c r="O330" s="403">
        <v>1187.3130000000001</v>
      </c>
    </row>
    <row r="331" spans="1:15" x14ac:dyDescent="0.2">
      <c r="A331" s="403" t="s">
        <v>1439</v>
      </c>
      <c r="B331" s="403">
        <v>6.7709999999999999</v>
      </c>
      <c r="C331" s="403">
        <v>157.54499999999999</v>
      </c>
      <c r="D331" s="403">
        <v>52.686</v>
      </c>
      <c r="E331" s="403">
        <v>217.00200000000001</v>
      </c>
      <c r="F331" s="403">
        <v>0.11899999999999999</v>
      </c>
      <c r="G331" s="403">
        <v>0.46800000000000003</v>
      </c>
      <c r="H331" s="403">
        <v>0</v>
      </c>
      <c r="I331" s="403">
        <v>0</v>
      </c>
      <c r="J331" s="403">
        <v>10.797000000000001</v>
      </c>
      <c r="K331" s="403">
        <v>11.385</v>
      </c>
      <c r="L331" s="403">
        <v>228.387</v>
      </c>
      <c r="M331" s="403">
        <v>300.83800000000002</v>
      </c>
      <c r="N331" s="403">
        <v>712.56899999999996</v>
      </c>
      <c r="O331" s="403">
        <v>1241.7929999999999</v>
      </c>
    </row>
    <row r="332" spans="1:15" x14ac:dyDescent="0.2">
      <c r="A332" s="403" t="s">
        <v>1440</v>
      </c>
      <c r="B332" s="403">
        <v>10.036</v>
      </c>
      <c r="C332" s="403">
        <v>147.19999999999999</v>
      </c>
      <c r="D332" s="403">
        <v>52.33</v>
      </c>
      <c r="E332" s="403">
        <v>209.566</v>
      </c>
      <c r="F332" s="403">
        <v>0.109</v>
      </c>
      <c r="G332" s="403">
        <v>0.48399999999999999</v>
      </c>
      <c r="H332" s="403">
        <v>0</v>
      </c>
      <c r="I332" s="403">
        <v>0</v>
      </c>
      <c r="J332" s="403">
        <v>11.226000000000001</v>
      </c>
      <c r="K332" s="403">
        <v>11.819000000000001</v>
      </c>
      <c r="L332" s="403">
        <v>221.38499999999999</v>
      </c>
      <c r="M332" s="403">
        <v>333.822</v>
      </c>
      <c r="N332" s="403">
        <v>814.69100000000003</v>
      </c>
      <c r="O332" s="403">
        <v>1369.8979999999999</v>
      </c>
    </row>
    <row r="333" spans="1:15" x14ac:dyDescent="0.2">
      <c r="A333" s="403" t="s">
        <v>1441</v>
      </c>
      <c r="B333" s="403">
        <v>8.6159999999999997</v>
      </c>
      <c r="C333" s="403">
        <v>142.67400000000001</v>
      </c>
      <c r="D333" s="403">
        <v>53.027999999999999</v>
      </c>
      <c r="E333" s="403">
        <v>204.31800000000001</v>
      </c>
      <c r="F333" s="403">
        <v>9.2999999999999999E-2</v>
      </c>
      <c r="G333" s="403">
        <v>0.48399999999999999</v>
      </c>
      <c r="H333" s="403">
        <v>0</v>
      </c>
      <c r="I333" s="403">
        <v>0</v>
      </c>
      <c r="J333" s="403">
        <v>11.284000000000001</v>
      </c>
      <c r="K333" s="403">
        <v>11.86</v>
      </c>
      <c r="L333" s="403">
        <v>216.178</v>
      </c>
      <c r="M333" s="403">
        <v>325.83499999999998</v>
      </c>
      <c r="N333" s="403">
        <v>762.19799999999998</v>
      </c>
      <c r="O333" s="403">
        <v>1304.212</v>
      </c>
    </row>
    <row r="334" spans="1:15" x14ac:dyDescent="0.2">
      <c r="A334" s="403" t="s">
        <v>1442</v>
      </c>
      <c r="B334" s="403">
        <v>7.226</v>
      </c>
      <c r="C334" s="403">
        <v>144.86500000000001</v>
      </c>
      <c r="D334" s="403">
        <v>54.093000000000004</v>
      </c>
      <c r="E334" s="403">
        <v>206.185</v>
      </c>
      <c r="F334" s="403">
        <v>8.1000000000000003E-2</v>
      </c>
      <c r="G334" s="403">
        <v>0.46800000000000003</v>
      </c>
      <c r="H334" s="403">
        <v>0</v>
      </c>
      <c r="I334" s="403">
        <v>0</v>
      </c>
      <c r="J334" s="403">
        <v>10.345000000000001</v>
      </c>
      <c r="K334" s="403">
        <v>10.894</v>
      </c>
      <c r="L334" s="403">
        <v>217.07900000000001</v>
      </c>
      <c r="M334" s="403">
        <v>318.303</v>
      </c>
      <c r="N334" s="403">
        <v>687.00900000000001</v>
      </c>
      <c r="O334" s="403">
        <v>1222.3900000000001</v>
      </c>
    </row>
    <row r="335" spans="1:15" x14ac:dyDescent="0.2">
      <c r="A335" s="403" t="s">
        <v>1443</v>
      </c>
      <c r="B335" s="403">
        <v>7.7190000000000003</v>
      </c>
      <c r="C335" s="403">
        <v>193.673</v>
      </c>
      <c r="D335" s="403">
        <v>55.661000000000001</v>
      </c>
      <c r="E335" s="403">
        <v>257.05399999999997</v>
      </c>
      <c r="F335" s="403">
        <v>8.5000000000000006E-2</v>
      </c>
      <c r="G335" s="403">
        <v>0.48399999999999999</v>
      </c>
      <c r="H335" s="403">
        <v>0</v>
      </c>
      <c r="I335" s="403">
        <v>0</v>
      </c>
      <c r="J335" s="403">
        <v>11.417999999999999</v>
      </c>
      <c r="K335" s="403">
        <v>11.987</v>
      </c>
      <c r="L335" s="403">
        <v>269.041</v>
      </c>
      <c r="M335" s="403">
        <v>304.36200000000002</v>
      </c>
      <c r="N335" s="403">
        <v>657.04300000000001</v>
      </c>
      <c r="O335" s="403">
        <v>1230.4459999999999</v>
      </c>
    </row>
    <row r="336" spans="1:15" x14ac:dyDescent="0.2">
      <c r="A336" s="403" t="s">
        <v>1444</v>
      </c>
      <c r="B336" s="403">
        <v>13.167</v>
      </c>
      <c r="C336" s="403">
        <v>312.08999999999997</v>
      </c>
      <c r="D336" s="403">
        <v>57.914000000000001</v>
      </c>
      <c r="E336" s="403">
        <v>383.17099999999999</v>
      </c>
      <c r="F336" s="403">
        <v>8.2000000000000003E-2</v>
      </c>
      <c r="G336" s="403">
        <v>0.46800000000000003</v>
      </c>
      <c r="H336" s="403">
        <v>0</v>
      </c>
      <c r="I336" s="403">
        <v>0</v>
      </c>
      <c r="J336" s="403">
        <v>10.895</v>
      </c>
      <c r="K336" s="403">
        <v>11.445</v>
      </c>
      <c r="L336" s="403">
        <v>394.61599999999999</v>
      </c>
      <c r="M336" s="403">
        <v>275.73700000000002</v>
      </c>
      <c r="N336" s="403">
        <v>611.38300000000004</v>
      </c>
      <c r="O336" s="403">
        <v>1281.7360000000001</v>
      </c>
    </row>
    <row r="337" spans="1:15" x14ac:dyDescent="0.2">
      <c r="A337" s="403" t="s">
        <v>1445</v>
      </c>
      <c r="B337" s="403">
        <v>17.931000000000001</v>
      </c>
      <c r="C337" s="403">
        <v>423.58499999999998</v>
      </c>
      <c r="D337" s="403">
        <v>73.78</v>
      </c>
      <c r="E337" s="403">
        <v>515.29600000000005</v>
      </c>
      <c r="F337" s="403">
        <v>8.8999999999999996E-2</v>
      </c>
      <c r="G337" s="403">
        <v>0.48399999999999999</v>
      </c>
      <c r="H337" s="403">
        <v>0</v>
      </c>
      <c r="I337" s="403">
        <v>0</v>
      </c>
      <c r="J337" s="403">
        <v>11.289</v>
      </c>
      <c r="K337" s="403">
        <v>11.862</v>
      </c>
      <c r="L337" s="403">
        <v>527.15800000000002</v>
      </c>
      <c r="M337" s="403">
        <v>285.84199999999998</v>
      </c>
      <c r="N337" s="403">
        <v>651.79300000000001</v>
      </c>
      <c r="O337" s="403">
        <v>1464.7929999999999</v>
      </c>
    </row>
    <row r="338" spans="1:15" x14ac:dyDescent="0.2">
      <c r="A338" s="403" t="s">
        <v>1446</v>
      </c>
      <c r="B338" s="403">
        <v>129.39099999999999</v>
      </c>
      <c r="C338" s="403">
        <v>3285.32</v>
      </c>
      <c r="D338" s="403">
        <v>742.50800000000004</v>
      </c>
      <c r="E338" s="403">
        <v>4157.2190000000001</v>
      </c>
      <c r="F338" s="403">
        <v>1.228</v>
      </c>
      <c r="G338" s="403">
        <v>5.7</v>
      </c>
      <c r="H338" s="403">
        <v>0</v>
      </c>
      <c r="I338" s="403">
        <v>0</v>
      </c>
      <c r="J338" s="403">
        <v>131.28299999999999</v>
      </c>
      <c r="K338" s="403">
        <v>138.21100000000001</v>
      </c>
      <c r="L338" s="403">
        <v>4295.43</v>
      </c>
      <c r="M338" s="403">
        <v>3502.848</v>
      </c>
      <c r="N338" s="403">
        <v>7882.9459999999999</v>
      </c>
      <c r="O338" s="403">
        <v>15681.225</v>
      </c>
    </row>
    <row r="339" spans="1:15" x14ac:dyDescent="0.2">
      <c r="A339" s="403" t="s">
        <v>1447</v>
      </c>
      <c r="B339" s="403">
        <v>10.643000000000001</v>
      </c>
      <c r="C339" s="403">
        <v>463.55500000000001</v>
      </c>
      <c r="D339" s="403">
        <v>73.981999999999999</v>
      </c>
      <c r="E339" s="403">
        <v>548.18100000000004</v>
      </c>
      <c r="F339" s="403">
        <v>0.109</v>
      </c>
      <c r="G339" s="403">
        <v>0.60299999999999998</v>
      </c>
      <c r="H339" s="403">
        <v>0</v>
      </c>
      <c r="I339" s="403">
        <v>0</v>
      </c>
      <c r="J339" s="403">
        <v>9.3759999999999994</v>
      </c>
      <c r="K339" s="403">
        <v>10.087999999999999</v>
      </c>
      <c r="L339" s="403">
        <v>558.26900000000001</v>
      </c>
      <c r="M339" s="403">
        <v>290.779</v>
      </c>
      <c r="N339" s="403">
        <v>637.84500000000003</v>
      </c>
      <c r="O339" s="403">
        <v>1486.893</v>
      </c>
    </row>
    <row r="340" spans="1:15" x14ac:dyDescent="0.2">
      <c r="A340" s="403" t="s">
        <v>1448</v>
      </c>
      <c r="B340" s="403">
        <v>8.6940000000000008</v>
      </c>
      <c r="C340" s="403">
        <v>403.85700000000003</v>
      </c>
      <c r="D340" s="403">
        <v>65.524000000000001</v>
      </c>
      <c r="E340" s="403">
        <v>478.07499999999999</v>
      </c>
      <c r="F340" s="403">
        <v>0.114</v>
      </c>
      <c r="G340" s="403">
        <v>0.54500000000000004</v>
      </c>
      <c r="H340" s="403">
        <v>0</v>
      </c>
      <c r="I340" s="403">
        <v>0</v>
      </c>
      <c r="J340" s="403">
        <v>8.8360000000000003</v>
      </c>
      <c r="K340" s="403">
        <v>9.4949999999999992</v>
      </c>
      <c r="L340" s="403">
        <v>487.57</v>
      </c>
      <c r="M340" s="403">
        <v>270.82600000000002</v>
      </c>
      <c r="N340" s="403">
        <v>557.77700000000004</v>
      </c>
      <c r="O340" s="403">
        <v>1316.172</v>
      </c>
    </row>
    <row r="341" spans="1:15" x14ac:dyDescent="0.2">
      <c r="A341" s="403" t="s">
        <v>1449</v>
      </c>
      <c r="B341" s="403">
        <v>8.6940000000000008</v>
      </c>
      <c r="C341" s="403">
        <v>377.26299999999998</v>
      </c>
      <c r="D341" s="403">
        <v>67.822999999999993</v>
      </c>
      <c r="E341" s="403">
        <v>453.78</v>
      </c>
      <c r="F341" s="403">
        <v>0.12</v>
      </c>
      <c r="G341" s="403">
        <v>0.60299999999999998</v>
      </c>
      <c r="H341" s="403">
        <v>0</v>
      </c>
      <c r="I341" s="403">
        <v>0</v>
      </c>
      <c r="J341" s="403">
        <v>10.068</v>
      </c>
      <c r="K341" s="403">
        <v>10.792</v>
      </c>
      <c r="L341" s="403">
        <v>464.57100000000003</v>
      </c>
      <c r="M341" s="403">
        <v>281.20400000000001</v>
      </c>
      <c r="N341" s="403">
        <v>639.73500000000001</v>
      </c>
      <c r="O341" s="403">
        <v>1385.51</v>
      </c>
    </row>
    <row r="342" spans="1:15" x14ac:dyDescent="0.2">
      <c r="A342" s="403" t="s">
        <v>1450</v>
      </c>
      <c r="B342" s="403">
        <v>7.4450000000000003</v>
      </c>
      <c r="C342" s="403">
        <v>262.93200000000002</v>
      </c>
      <c r="D342" s="403">
        <v>55.237000000000002</v>
      </c>
      <c r="E342" s="403">
        <v>325.61500000000001</v>
      </c>
      <c r="F342" s="403">
        <v>0.109</v>
      </c>
      <c r="G342" s="403">
        <v>0.58399999999999996</v>
      </c>
      <c r="H342" s="403">
        <v>0</v>
      </c>
      <c r="I342" s="403">
        <v>0</v>
      </c>
      <c r="J342" s="403">
        <v>9.8010000000000002</v>
      </c>
      <c r="K342" s="403">
        <v>10.494</v>
      </c>
      <c r="L342" s="403">
        <v>336.10899999999998</v>
      </c>
      <c r="M342" s="403">
        <v>273.99900000000002</v>
      </c>
      <c r="N342" s="403">
        <v>596.75699999999995</v>
      </c>
      <c r="O342" s="403">
        <v>1206.865</v>
      </c>
    </row>
    <row r="343" spans="1:15" x14ac:dyDescent="0.2">
      <c r="A343" s="403" t="s">
        <v>1451</v>
      </c>
      <c r="B343" s="403">
        <v>5.1589999999999998</v>
      </c>
      <c r="C343" s="403">
        <v>174.34</v>
      </c>
      <c r="D343" s="403">
        <v>58.453000000000003</v>
      </c>
      <c r="E343" s="403">
        <v>237.952</v>
      </c>
      <c r="F343" s="403">
        <v>0.126</v>
      </c>
      <c r="G343" s="403">
        <v>0.60299999999999998</v>
      </c>
      <c r="H343" s="403">
        <v>0</v>
      </c>
      <c r="I343" s="403">
        <v>0</v>
      </c>
      <c r="J343" s="403">
        <v>10.433999999999999</v>
      </c>
      <c r="K343" s="403">
        <v>11.163</v>
      </c>
      <c r="L343" s="403">
        <v>249.11500000000001</v>
      </c>
      <c r="M343" s="403">
        <v>293.67599999999999</v>
      </c>
      <c r="N343" s="403">
        <v>722.96799999999996</v>
      </c>
      <c r="O343" s="403">
        <v>1265.759</v>
      </c>
    </row>
    <row r="344" spans="1:15" x14ac:dyDescent="0.2">
      <c r="A344" s="403" t="s">
        <v>1452</v>
      </c>
      <c r="B344" s="403">
        <v>6.0819999999999999</v>
      </c>
      <c r="C344" s="403">
        <v>141.62100000000001</v>
      </c>
      <c r="D344" s="403">
        <v>52.015999999999998</v>
      </c>
      <c r="E344" s="403">
        <v>199.71899999999999</v>
      </c>
      <c r="F344" s="403">
        <v>0.123</v>
      </c>
      <c r="G344" s="403">
        <v>0.58399999999999996</v>
      </c>
      <c r="H344" s="403">
        <v>0</v>
      </c>
      <c r="I344" s="403">
        <v>0</v>
      </c>
      <c r="J344" s="403">
        <v>9.2420000000000009</v>
      </c>
      <c r="K344" s="403">
        <v>9.9480000000000004</v>
      </c>
      <c r="L344" s="403">
        <v>209.667</v>
      </c>
      <c r="M344" s="403">
        <v>324.05700000000002</v>
      </c>
      <c r="N344" s="403">
        <v>784.327</v>
      </c>
      <c r="O344" s="403">
        <v>1318.0519999999999</v>
      </c>
    </row>
    <row r="345" spans="1:15" x14ac:dyDescent="0.2">
      <c r="A345" s="403" t="s">
        <v>1453</v>
      </c>
      <c r="B345" s="403">
        <v>6.91</v>
      </c>
      <c r="C345" s="403">
        <v>146.25299999999999</v>
      </c>
      <c r="D345" s="403">
        <v>49.764000000000003</v>
      </c>
      <c r="E345" s="403">
        <v>202.92699999999999</v>
      </c>
      <c r="F345" s="403">
        <v>0.109</v>
      </c>
      <c r="G345" s="403">
        <v>0.60299999999999998</v>
      </c>
      <c r="H345" s="403">
        <v>0</v>
      </c>
      <c r="I345" s="403">
        <v>0</v>
      </c>
      <c r="J345" s="403">
        <v>10.068</v>
      </c>
      <c r="K345" s="403">
        <v>10.78</v>
      </c>
      <c r="L345" s="403">
        <v>213.70699999999999</v>
      </c>
      <c r="M345" s="403">
        <v>349.65</v>
      </c>
      <c r="N345" s="403">
        <v>842.64</v>
      </c>
      <c r="O345" s="403">
        <v>1405.9960000000001</v>
      </c>
    </row>
    <row r="346" spans="1:15" x14ac:dyDescent="0.2">
      <c r="A346" s="403" t="s">
        <v>1454</v>
      </c>
      <c r="B346" s="403">
        <v>6.61</v>
      </c>
      <c r="C346" s="403">
        <v>148.517</v>
      </c>
      <c r="D346" s="403">
        <v>50.485999999999997</v>
      </c>
      <c r="E346" s="403">
        <v>205.613</v>
      </c>
      <c r="F346" s="403">
        <v>9.5000000000000001E-2</v>
      </c>
      <c r="G346" s="403">
        <v>0.60299999999999998</v>
      </c>
      <c r="H346" s="403">
        <v>0</v>
      </c>
      <c r="I346" s="403">
        <v>0</v>
      </c>
      <c r="J346" s="403">
        <v>10.087999999999999</v>
      </c>
      <c r="K346" s="403">
        <v>10.786</v>
      </c>
      <c r="L346" s="403">
        <v>216.399</v>
      </c>
      <c r="M346" s="403">
        <v>356.00799999999998</v>
      </c>
      <c r="N346" s="403">
        <v>824.83299999999997</v>
      </c>
      <c r="O346" s="403">
        <v>1397.24</v>
      </c>
    </row>
    <row r="347" spans="1:15" x14ac:dyDescent="0.2">
      <c r="A347" s="403" t="s">
        <v>1455</v>
      </c>
      <c r="B347" s="403">
        <v>5.1680000000000001</v>
      </c>
      <c r="C347" s="403">
        <v>143.57400000000001</v>
      </c>
      <c r="D347" s="403">
        <v>46.1</v>
      </c>
      <c r="E347" s="403">
        <v>194.84200000000001</v>
      </c>
      <c r="F347" s="403">
        <v>7.9000000000000001E-2</v>
      </c>
      <c r="G347" s="403">
        <v>0.58399999999999996</v>
      </c>
      <c r="H347" s="403">
        <v>0</v>
      </c>
      <c r="I347" s="403">
        <v>0</v>
      </c>
      <c r="J347" s="403">
        <v>9.7390000000000008</v>
      </c>
      <c r="K347" s="403">
        <v>10.401999999999999</v>
      </c>
      <c r="L347" s="403">
        <v>205.244</v>
      </c>
      <c r="M347" s="403">
        <v>341.81099999999998</v>
      </c>
      <c r="N347" s="403">
        <v>734.86099999999999</v>
      </c>
      <c r="O347" s="403">
        <v>1281.9159999999999</v>
      </c>
    </row>
    <row r="348" spans="1:15" x14ac:dyDescent="0.2">
      <c r="A348" s="403" t="s">
        <v>1456</v>
      </c>
      <c r="B348" s="403">
        <v>5.4160000000000004</v>
      </c>
      <c r="C348" s="403">
        <v>177.98099999999999</v>
      </c>
      <c r="D348" s="403">
        <v>57.481000000000002</v>
      </c>
      <c r="E348" s="403">
        <v>240.87899999999999</v>
      </c>
      <c r="F348" s="403">
        <v>7.1999999999999995E-2</v>
      </c>
      <c r="G348" s="403">
        <v>0.60299999999999998</v>
      </c>
      <c r="H348" s="403">
        <v>0</v>
      </c>
      <c r="I348" s="403">
        <v>0</v>
      </c>
      <c r="J348" s="403">
        <v>10.379</v>
      </c>
      <c r="K348" s="403">
        <v>11.054</v>
      </c>
      <c r="L348" s="403">
        <v>251.93299999999999</v>
      </c>
      <c r="M348" s="403">
        <v>309.60300000000001</v>
      </c>
      <c r="N348" s="403">
        <v>659.89</v>
      </c>
      <c r="O348" s="403">
        <v>1221.4259999999999</v>
      </c>
    </row>
    <row r="349" spans="1:15" x14ac:dyDescent="0.2">
      <c r="A349" s="403" t="s">
        <v>1457</v>
      </c>
      <c r="B349" s="403">
        <v>9.0459999999999994</v>
      </c>
      <c r="C349" s="403">
        <v>271.18</v>
      </c>
      <c r="D349" s="403">
        <v>55.27</v>
      </c>
      <c r="E349" s="403">
        <v>335.495</v>
      </c>
      <c r="F349" s="403">
        <v>7.5999999999999998E-2</v>
      </c>
      <c r="G349" s="403">
        <v>0.58399999999999996</v>
      </c>
      <c r="H349" s="403">
        <v>0</v>
      </c>
      <c r="I349" s="403">
        <v>0</v>
      </c>
      <c r="J349" s="403">
        <v>9.3000000000000007</v>
      </c>
      <c r="K349" s="403">
        <v>9.9600000000000009</v>
      </c>
      <c r="L349" s="403">
        <v>345.45499999999998</v>
      </c>
      <c r="M349" s="403">
        <v>290.12400000000002</v>
      </c>
      <c r="N349" s="403">
        <v>615.07600000000002</v>
      </c>
      <c r="O349" s="403">
        <v>1250.654</v>
      </c>
    </row>
    <row r="350" spans="1:15" x14ac:dyDescent="0.2">
      <c r="A350" s="403" t="s">
        <v>1458</v>
      </c>
      <c r="B350" s="403">
        <v>13.569000000000001</v>
      </c>
      <c r="C350" s="403">
        <v>372.101</v>
      </c>
      <c r="D350" s="403">
        <v>69.436999999999998</v>
      </c>
      <c r="E350" s="403">
        <v>455.10700000000003</v>
      </c>
      <c r="F350" s="403">
        <v>9.6000000000000002E-2</v>
      </c>
      <c r="G350" s="403">
        <v>0.60299999999999998</v>
      </c>
      <c r="H350" s="403">
        <v>0</v>
      </c>
      <c r="I350" s="403">
        <v>0</v>
      </c>
      <c r="J350" s="403">
        <v>11.128</v>
      </c>
      <c r="K350" s="403">
        <v>11.827</v>
      </c>
      <c r="L350" s="403">
        <v>466.93400000000003</v>
      </c>
      <c r="M350" s="403">
        <v>296.25200000000001</v>
      </c>
      <c r="N350" s="403">
        <v>668.89599999999996</v>
      </c>
      <c r="O350" s="403">
        <v>1432.0830000000001</v>
      </c>
    </row>
    <row r="351" spans="1:15" x14ac:dyDescent="0.2">
      <c r="A351" s="403" t="s">
        <v>1459</v>
      </c>
      <c r="B351" s="403">
        <v>93.436000000000007</v>
      </c>
      <c r="C351" s="403">
        <v>3082.9749999999999</v>
      </c>
      <c r="D351" s="403">
        <v>701.57399999999996</v>
      </c>
      <c r="E351" s="403">
        <v>3877.9839999999999</v>
      </c>
      <c r="F351" s="403">
        <v>1.228</v>
      </c>
      <c r="G351" s="403">
        <v>7.1</v>
      </c>
      <c r="H351" s="403">
        <v>0</v>
      </c>
      <c r="I351" s="403">
        <v>0</v>
      </c>
      <c r="J351" s="403">
        <v>118.46</v>
      </c>
      <c r="K351" s="403">
        <v>126.789</v>
      </c>
      <c r="L351" s="403">
        <v>4004.7730000000001</v>
      </c>
      <c r="M351" s="403">
        <v>3677.989</v>
      </c>
      <c r="N351" s="403">
        <v>8284.7890000000007</v>
      </c>
      <c r="O351" s="403">
        <v>15967.550999999999</v>
      </c>
    </row>
    <row r="352" spans="1:15" x14ac:dyDescent="0.2">
      <c r="A352" s="403" t="s">
        <v>1460</v>
      </c>
      <c r="B352" s="403">
        <v>14.077999999999999</v>
      </c>
      <c r="C352" s="403">
        <v>487.20699999999999</v>
      </c>
      <c r="D352" s="403">
        <v>79.338999999999999</v>
      </c>
      <c r="E352" s="403">
        <v>580.62400000000002</v>
      </c>
      <c r="F352" s="403">
        <v>0.108</v>
      </c>
      <c r="G352" s="403">
        <v>0.56899999999999995</v>
      </c>
      <c r="H352" s="403">
        <v>0</v>
      </c>
      <c r="I352" s="403">
        <v>0</v>
      </c>
      <c r="J352" s="403">
        <v>9.7650000000000006</v>
      </c>
      <c r="K352" s="403">
        <v>10.442</v>
      </c>
      <c r="L352" s="403">
        <v>591.06600000000003</v>
      </c>
      <c r="M352" s="403">
        <v>302.79899999999998</v>
      </c>
      <c r="N352" s="403">
        <v>682.09799999999996</v>
      </c>
      <c r="O352" s="403">
        <v>1575.9639999999999</v>
      </c>
    </row>
    <row r="353" spans="1:15" x14ac:dyDescent="0.2">
      <c r="A353" s="403" t="s">
        <v>1461</v>
      </c>
      <c r="B353" s="403">
        <v>10.55</v>
      </c>
      <c r="C353" s="403">
        <v>409.71</v>
      </c>
      <c r="D353" s="403">
        <v>73.414000000000001</v>
      </c>
      <c r="E353" s="403">
        <v>493.67399999999998</v>
      </c>
      <c r="F353" s="403">
        <v>0.105</v>
      </c>
      <c r="G353" s="403">
        <v>0.51400000000000001</v>
      </c>
      <c r="H353" s="403">
        <v>0</v>
      </c>
      <c r="I353" s="403">
        <v>0</v>
      </c>
      <c r="J353" s="403">
        <v>9.4359999999999999</v>
      </c>
      <c r="K353" s="403">
        <v>10.055</v>
      </c>
      <c r="L353" s="403">
        <v>503.73</v>
      </c>
      <c r="M353" s="403">
        <v>281.83</v>
      </c>
      <c r="N353" s="403">
        <v>617.14300000000003</v>
      </c>
      <c r="O353" s="403">
        <v>1402.704</v>
      </c>
    </row>
    <row r="354" spans="1:15" x14ac:dyDescent="0.2">
      <c r="A354" s="403" t="s">
        <v>1462</v>
      </c>
      <c r="B354" s="403">
        <v>6.1289999999999996</v>
      </c>
      <c r="C354" s="403">
        <v>398.161</v>
      </c>
      <c r="D354" s="403">
        <v>70.962999999999994</v>
      </c>
      <c r="E354" s="403">
        <v>475.25400000000002</v>
      </c>
      <c r="F354" s="403">
        <v>0.11799999999999999</v>
      </c>
      <c r="G354" s="403">
        <v>0.56899999999999995</v>
      </c>
      <c r="H354" s="403">
        <v>0</v>
      </c>
      <c r="I354" s="403">
        <v>0</v>
      </c>
      <c r="J354" s="403">
        <v>10.050000000000001</v>
      </c>
      <c r="K354" s="403">
        <v>10.736000000000001</v>
      </c>
      <c r="L354" s="403">
        <v>485.99</v>
      </c>
      <c r="M354" s="403">
        <v>290.40100000000001</v>
      </c>
      <c r="N354" s="403">
        <v>672.78800000000001</v>
      </c>
      <c r="O354" s="403">
        <v>1449.1790000000001</v>
      </c>
    </row>
    <row r="355" spans="1:15" x14ac:dyDescent="0.2">
      <c r="A355" s="403" t="s">
        <v>1463</v>
      </c>
      <c r="B355" s="403">
        <v>8.8149999999999995</v>
      </c>
      <c r="C355" s="403">
        <v>265.41300000000001</v>
      </c>
      <c r="D355" s="403">
        <v>53.003</v>
      </c>
      <c r="E355" s="403">
        <v>327.23099999999999</v>
      </c>
      <c r="F355" s="403">
        <v>0.1</v>
      </c>
      <c r="G355" s="403">
        <v>0.55100000000000005</v>
      </c>
      <c r="H355" s="403">
        <v>0</v>
      </c>
      <c r="I355" s="403">
        <v>0</v>
      </c>
      <c r="J355" s="403">
        <v>10.305999999999999</v>
      </c>
      <c r="K355" s="403">
        <v>10.957000000000001</v>
      </c>
      <c r="L355" s="403">
        <v>338.18700000000001</v>
      </c>
      <c r="M355" s="403">
        <v>284.19799999999998</v>
      </c>
      <c r="N355" s="403">
        <v>656.43499999999995</v>
      </c>
      <c r="O355" s="403">
        <v>1278.82</v>
      </c>
    </row>
    <row r="356" spans="1:15" x14ac:dyDescent="0.2">
      <c r="A356" s="403" t="s">
        <v>1464</v>
      </c>
      <c r="B356" s="403">
        <v>5.4009999999999998</v>
      </c>
      <c r="C356" s="403">
        <v>180.15899999999999</v>
      </c>
      <c r="D356" s="403">
        <v>48.308999999999997</v>
      </c>
      <c r="E356" s="403">
        <v>233.869</v>
      </c>
      <c r="F356" s="403">
        <v>0.106</v>
      </c>
      <c r="G356" s="403">
        <v>0.56899999999999995</v>
      </c>
      <c r="H356" s="403">
        <v>0</v>
      </c>
      <c r="I356" s="403">
        <v>0</v>
      </c>
      <c r="J356" s="403">
        <v>10.795</v>
      </c>
      <c r="K356" s="403">
        <v>11.47</v>
      </c>
      <c r="L356" s="403">
        <v>245.339</v>
      </c>
      <c r="M356" s="403">
        <v>297.85199999999998</v>
      </c>
      <c r="N356" s="403">
        <v>730.45</v>
      </c>
      <c r="O356" s="403">
        <v>1273.6410000000001</v>
      </c>
    </row>
    <row r="357" spans="1:15" x14ac:dyDescent="0.2">
      <c r="A357" s="403" t="s">
        <v>1465</v>
      </c>
      <c r="B357" s="403">
        <v>6.2889999999999997</v>
      </c>
      <c r="C357" s="403">
        <v>147.05799999999999</v>
      </c>
      <c r="D357" s="403">
        <v>47.600999999999999</v>
      </c>
      <c r="E357" s="403">
        <v>200.94800000000001</v>
      </c>
      <c r="F357" s="403">
        <v>0.112</v>
      </c>
      <c r="G357" s="403">
        <v>0.55100000000000005</v>
      </c>
      <c r="H357" s="403">
        <v>0</v>
      </c>
      <c r="I357" s="403">
        <v>0</v>
      </c>
      <c r="J357" s="403">
        <v>10.382999999999999</v>
      </c>
      <c r="K357" s="403">
        <v>11.045999999999999</v>
      </c>
      <c r="L357" s="403">
        <v>211.994</v>
      </c>
      <c r="M357" s="403">
        <v>331.50099999999998</v>
      </c>
      <c r="N357" s="403">
        <v>793.24699999999996</v>
      </c>
      <c r="O357" s="403">
        <v>1336.742</v>
      </c>
    </row>
    <row r="358" spans="1:15" x14ac:dyDescent="0.2">
      <c r="A358" s="403" t="s">
        <v>1466</v>
      </c>
      <c r="B358" s="403">
        <v>8.5530000000000008</v>
      </c>
      <c r="C358" s="403">
        <v>135.226</v>
      </c>
      <c r="D358" s="403">
        <v>47.021999999999998</v>
      </c>
      <c r="E358" s="403">
        <v>190.80199999999999</v>
      </c>
      <c r="F358" s="403">
        <v>0.109</v>
      </c>
      <c r="G358" s="403">
        <v>0.56899999999999995</v>
      </c>
      <c r="H358" s="403">
        <v>0</v>
      </c>
      <c r="I358" s="403">
        <v>0</v>
      </c>
      <c r="J358" s="403">
        <v>10.289</v>
      </c>
      <c r="K358" s="403">
        <v>10.967000000000001</v>
      </c>
      <c r="L358" s="403">
        <v>201.76900000000001</v>
      </c>
      <c r="M358" s="403">
        <v>367.67700000000002</v>
      </c>
      <c r="N358" s="403">
        <v>894.13300000000004</v>
      </c>
      <c r="O358" s="403">
        <v>1463.579</v>
      </c>
    </row>
    <row r="359" spans="1:15" x14ac:dyDescent="0.2">
      <c r="A359" s="403" t="s">
        <v>1467</v>
      </c>
      <c r="B359" s="403">
        <v>6.9119999999999999</v>
      </c>
      <c r="C359" s="403">
        <v>140.13900000000001</v>
      </c>
      <c r="D359" s="403">
        <v>49.395000000000003</v>
      </c>
      <c r="E359" s="403">
        <v>196.446</v>
      </c>
      <c r="F359" s="403">
        <v>9.4E-2</v>
      </c>
      <c r="G359" s="403">
        <v>0.56899999999999995</v>
      </c>
      <c r="H359" s="403">
        <v>0</v>
      </c>
      <c r="I359" s="403">
        <v>0</v>
      </c>
      <c r="J359" s="403">
        <v>10.006</v>
      </c>
      <c r="K359" s="403">
        <v>10.669</v>
      </c>
      <c r="L359" s="403">
        <v>207.11500000000001</v>
      </c>
      <c r="M359" s="403">
        <v>360.416</v>
      </c>
      <c r="N359" s="403">
        <v>842.37699999999995</v>
      </c>
      <c r="O359" s="403">
        <v>1409.9090000000001</v>
      </c>
    </row>
    <row r="360" spans="1:15" x14ac:dyDescent="0.2">
      <c r="A360" s="403" t="s">
        <v>1468</v>
      </c>
      <c r="B360" s="403">
        <v>5.04</v>
      </c>
      <c r="C360" s="403">
        <v>140.47399999999999</v>
      </c>
      <c r="D360" s="403">
        <v>48.713999999999999</v>
      </c>
      <c r="E360" s="403">
        <v>194.227</v>
      </c>
      <c r="F360" s="403">
        <v>7.6999999999999999E-2</v>
      </c>
      <c r="G360" s="403">
        <v>0.55100000000000005</v>
      </c>
      <c r="H360" s="403">
        <v>0</v>
      </c>
      <c r="I360" s="403">
        <v>0</v>
      </c>
      <c r="J360" s="403">
        <v>9.9190000000000005</v>
      </c>
      <c r="K360" s="403">
        <v>10.547000000000001</v>
      </c>
      <c r="L360" s="403">
        <v>204.774</v>
      </c>
      <c r="M360" s="403">
        <v>339.61099999999999</v>
      </c>
      <c r="N360" s="403">
        <v>695.70299999999997</v>
      </c>
      <c r="O360" s="403">
        <v>1240.088</v>
      </c>
    </row>
    <row r="361" spans="1:15" x14ac:dyDescent="0.2">
      <c r="A361" s="403" t="s">
        <v>1469</v>
      </c>
      <c r="B361" s="403">
        <v>6.399</v>
      </c>
      <c r="C361" s="403">
        <v>184.57300000000001</v>
      </c>
      <c r="D361" s="403">
        <v>57.161999999999999</v>
      </c>
      <c r="E361" s="403">
        <v>248.13399999999999</v>
      </c>
      <c r="F361" s="403">
        <v>7.2999999999999995E-2</v>
      </c>
      <c r="G361" s="403">
        <v>0.56899999999999995</v>
      </c>
      <c r="H361" s="403">
        <v>0</v>
      </c>
      <c r="I361" s="403">
        <v>0</v>
      </c>
      <c r="J361" s="403">
        <v>10.06</v>
      </c>
      <c r="K361" s="403">
        <v>10.702</v>
      </c>
      <c r="L361" s="403">
        <v>258.83499999999998</v>
      </c>
      <c r="M361" s="403">
        <v>315.66300000000001</v>
      </c>
      <c r="N361" s="403">
        <v>673.73199999999997</v>
      </c>
      <c r="O361" s="403">
        <v>1248.23</v>
      </c>
    </row>
    <row r="362" spans="1:15" x14ac:dyDescent="0.2">
      <c r="A362" s="403" t="s">
        <v>1470</v>
      </c>
      <c r="B362" s="403">
        <v>8.9179999999999993</v>
      </c>
      <c r="C362" s="403">
        <v>250.68</v>
      </c>
      <c r="D362" s="403">
        <v>59.758000000000003</v>
      </c>
      <c r="E362" s="403">
        <v>319.35599999999999</v>
      </c>
      <c r="F362" s="403">
        <v>7.8E-2</v>
      </c>
      <c r="G362" s="403">
        <v>0.55100000000000005</v>
      </c>
      <c r="H362" s="403">
        <v>0</v>
      </c>
      <c r="I362" s="403">
        <v>0</v>
      </c>
      <c r="J362" s="403">
        <v>9.8559999999999999</v>
      </c>
      <c r="K362" s="403">
        <v>10.484999999999999</v>
      </c>
      <c r="L362" s="403">
        <v>329.84100000000001</v>
      </c>
      <c r="M362" s="403">
        <v>291.28100000000001</v>
      </c>
      <c r="N362" s="403">
        <v>629.03099999999995</v>
      </c>
      <c r="O362" s="403">
        <v>1250.152</v>
      </c>
    </row>
    <row r="363" spans="1:15" x14ac:dyDescent="0.2">
      <c r="A363" s="403" t="s">
        <v>1471</v>
      </c>
      <c r="B363" s="403">
        <v>15.44</v>
      </c>
      <c r="C363" s="403">
        <v>376.54899999999998</v>
      </c>
      <c r="D363" s="403">
        <v>72.486999999999995</v>
      </c>
      <c r="E363" s="403">
        <v>464.476</v>
      </c>
      <c r="F363" s="403">
        <v>9.1999999999999998E-2</v>
      </c>
      <c r="G363" s="403">
        <v>0.56899999999999995</v>
      </c>
      <c r="H363" s="403">
        <v>0</v>
      </c>
      <c r="I363" s="403">
        <v>0</v>
      </c>
      <c r="J363" s="403">
        <v>9.8840000000000003</v>
      </c>
      <c r="K363" s="403">
        <v>10.545</v>
      </c>
      <c r="L363" s="403">
        <v>475.02100000000002</v>
      </c>
      <c r="M363" s="403">
        <v>303.00799999999998</v>
      </c>
      <c r="N363" s="403">
        <v>668.70799999999997</v>
      </c>
      <c r="O363" s="403">
        <v>1446.7370000000001</v>
      </c>
    </row>
    <row r="364" spans="1:15" x14ac:dyDescent="0.2">
      <c r="A364" s="403" t="s">
        <v>1472</v>
      </c>
      <c r="B364" s="403">
        <v>102.524</v>
      </c>
      <c r="C364" s="403">
        <v>3115.0309999999999</v>
      </c>
      <c r="D364" s="403">
        <v>707.16700000000003</v>
      </c>
      <c r="E364" s="403">
        <v>3924.7220000000002</v>
      </c>
      <c r="F364" s="403">
        <v>1.173</v>
      </c>
      <c r="G364" s="403">
        <v>6.7</v>
      </c>
      <c r="H364" s="403">
        <v>0</v>
      </c>
      <c r="I364" s="403">
        <v>0</v>
      </c>
      <c r="J364" s="403">
        <v>120.748</v>
      </c>
      <c r="K364" s="403">
        <v>128.62100000000001</v>
      </c>
      <c r="L364" s="403">
        <v>4053.3429999999998</v>
      </c>
      <c r="M364" s="403">
        <v>3766.2379999999998</v>
      </c>
      <c r="N364" s="403">
        <v>8556.6790000000001</v>
      </c>
      <c r="O364" s="403">
        <v>16376.26</v>
      </c>
    </row>
    <row r="365" spans="1:15" x14ac:dyDescent="0.2">
      <c r="A365" s="403" t="s">
        <v>1473</v>
      </c>
      <c r="B365" s="403">
        <v>11.865</v>
      </c>
      <c r="C365" s="403">
        <v>461.85399999999998</v>
      </c>
      <c r="D365" s="403">
        <v>88.602999999999994</v>
      </c>
      <c r="E365" s="403">
        <v>562.322</v>
      </c>
      <c r="F365" s="403">
        <v>9.4E-2</v>
      </c>
      <c r="G365" s="403">
        <v>0.64400000000000002</v>
      </c>
      <c r="H365" s="403">
        <v>0</v>
      </c>
      <c r="I365" s="403">
        <v>0</v>
      </c>
      <c r="J365" s="403">
        <v>9.9130000000000003</v>
      </c>
      <c r="K365" s="403">
        <v>10.65</v>
      </c>
      <c r="L365" s="403">
        <v>572.97199999999998</v>
      </c>
      <c r="M365" s="403">
        <v>313.38200000000001</v>
      </c>
      <c r="N365" s="403">
        <v>735</v>
      </c>
      <c r="O365" s="403">
        <v>1621.354</v>
      </c>
    </row>
    <row r="366" spans="1:15" x14ac:dyDescent="0.2">
      <c r="A366" s="403" t="s">
        <v>1474</v>
      </c>
      <c r="B366" s="403">
        <v>8.8420000000000005</v>
      </c>
      <c r="C366" s="403">
        <v>430.07499999999999</v>
      </c>
      <c r="D366" s="403">
        <v>80.712000000000003</v>
      </c>
      <c r="E366" s="403">
        <v>519.62900000000002</v>
      </c>
      <c r="F366" s="403">
        <v>8.3000000000000004E-2</v>
      </c>
      <c r="G366" s="403">
        <v>0.60199999999999998</v>
      </c>
      <c r="H366" s="403">
        <v>0</v>
      </c>
      <c r="I366" s="403">
        <v>0</v>
      </c>
      <c r="J366" s="403">
        <v>9.6959999999999997</v>
      </c>
      <c r="K366" s="403">
        <v>10.381</v>
      </c>
      <c r="L366" s="403">
        <v>530.01</v>
      </c>
      <c r="M366" s="403">
        <v>302.35500000000002</v>
      </c>
      <c r="N366" s="403">
        <v>656.67499999999995</v>
      </c>
      <c r="O366" s="403">
        <v>1489.04</v>
      </c>
    </row>
    <row r="367" spans="1:15" x14ac:dyDescent="0.2">
      <c r="A367" s="403" t="s">
        <v>1475</v>
      </c>
      <c r="B367" s="403">
        <v>6.8620000000000001</v>
      </c>
      <c r="C367" s="403">
        <v>355.27800000000002</v>
      </c>
      <c r="D367" s="403">
        <v>71.477999999999994</v>
      </c>
      <c r="E367" s="403">
        <v>433.61799999999999</v>
      </c>
      <c r="F367" s="403">
        <v>9.9000000000000005E-2</v>
      </c>
      <c r="G367" s="403">
        <v>0.64400000000000002</v>
      </c>
      <c r="H367" s="403">
        <v>0</v>
      </c>
      <c r="I367" s="403">
        <v>0</v>
      </c>
      <c r="J367" s="403">
        <v>10.65</v>
      </c>
      <c r="K367" s="403">
        <v>11.391999999999999</v>
      </c>
      <c r="L367" s="403">
        <v>445.01</v>
      </c>
      <c r="M367" s="403">
        <v>303.86700000000002</v>
      </c>
      <c r="N367" s="403">
        <v>713.76300000000003</v>
      </c>
      <c r="O367" s="403">
        <v>1462.6389999999999</v>
      </c>
    </row>
    <row r="368" spans="1:15" x14ac:dyDescent="0.2">
      <c r="A368" s="403" t="s">
        <v>1476</v>
      </c>
      <c r="B368" s="403">
        <v>7.8259999999999996</v>
      </c>
      <c r="C368" s="403">
        <v>260.97500000000002</v>
      </c>
      <c r="D368" s="403">
        <v>58.661000000000001</v>
      </c>
      <c r="E368" s="403">
        <v>327.46199999999999</v>
      </c>
      <c r="F368" s="403">
        <v>0.105</v>
      </c>
      <c r="G368" s="403">
        <v>0.623</v>
      </c>
      <c r="H368" s="403">
        <v>0</v>
      </c>
      <c r="I368" s="403">
        <v>0</v>
      </c>
      <c r="J368" s="403">
        <v>10.430999999999999</v>
      </c>
      <c r="K368" s="403">
        <v>11.16</v>
      </c>
      <c r="L368" s="403">
        <v>338.62200000000001</v>
      </c>
      <c r="M368" s="403">
        <v>293.80099999999999</v>
      </c>
      <c r="N368" s="403">
        <v>682.822</v>
      </c>
      <c r="O368" s="403">
        <v>1315.2449999999999</v>
      </c>
    </row>
    <row r="369" spans="1:15" x14ac:dyDescent="0.2">
      <c r="A369" s="403" t="s">
        <v>1477</v>
      </c>
      <c r="B369" s="403">
        <v>5.2450000000000001</v>
      </c>
      <c r="C369" s="403">
        <v>184.60400000000001</v>
      </c>
      <c r="D369" s="403">
        <v>55.914999999999999</v>
      </c>
      <c r="E369" s="403">
        <v>245.76400000000001</v>
      </c>
      <c r="F369" s="403">
        <v>0.10100000000000001</v>
      </c>
      <c r="G369" s="403">
        <v>0.64400000000000002</v>
      </c>
      <c r="H369" s="403">
        <v>0</v>
      </c>
      <c r="I369" s="403">
        <v>0</v>
      </c>
      <c r="J369" s="403">
        <v>10.957000000000001</v>
      </c>
      <c r="K369" s="403">
        <v>11.702</v>
      </c>
      <c r="L369" s="403">
        <v>257.46600000000001</v>
      </c>
      <c r="M369" s="403">
        <v>323.77600000000001</v>
      </c>
      <c r="N369" s="403">
        <v>813.93700000000001</v>
      </c>
      <c r="O369" s="403">
        <v>1395.1790000000001</v>
      </c>
    </row>
    <row r="370" spans="1:15" x14ac:dyDescent="0.2">
      <c r="A370" s="403" t="s">
        <v>1478</v>
      </c>
      <c r="B370" s="403">
        <v>5.3079999999999998</v>
      </c>
      <c r="C370" s="403">
        <v>150.36500000000001</v>
      </c>
      <c r="D370" s="403">
        <v>51.317</v>
      </c>
      <c r="E370" s="403">
        <v>206.99</v>
      </c>
      <c r="F370" s="403">
        <v>9.2999999999999999E-2</v>
      </c>
      <c r="G370" s="403">
        <v>0.623</v>
      </c>
      <c r="H370" s="403">
        <v>0</v>
      </c>
      <c r="I370" s="403">
        <v>0</v>
      </c>
      <c r="J370" s="403">
        <v>9.7919999999999998</v>
      </c>
      <c r="K370" s="403">
        <v>10.507999999999999</v>
      </c>
      <c r="L370" s="403">
        <v>217.49799999999999</v>
      </c>
      <c r="M370" s="403">
        <v>351.92500000000001</v>
      </c>
      <c r="N370" s="403">
        <v>820.303</v>
      </c>
      <c r="O370" s="403">
        <v>1389.7270000000001</v>
      </c>
    </row>
    <row r="371" spans="1:15" x14ac:dyDescent="0.2">
      <c r="A371" s="403" t="s">
        <v>1479</v>
      </c>
      <c r="B371" s="403">
        <v>6.4059999999999997</v>
      </c>
      <c r="C371" s="403">
        <v>139.77600000000001</v>
      </c>
      <c r="D371" s="403">
        <v>50.497999999999998</v>
      </c>
      <c r="E371" s="403">
        <v>196.68</v>
      </c>
      <c r="F371" s="403">
        <v>8.8999999999999996E-2</v>
      </c>
      <c r="G371" s="403">
        <v>0.64400000000000002</v>
      </c>
      <c r="H371" s="403">
        <v>0</v>
      </c>
      <c r="I371" s="403">
        <v>0</v>
      </c>
      <c r="J371" s="403">
        <v>10.188000000000001</v>
      </c>
      <c r="K371" s="403">
        <v>10.92</v>
      </c>
      <c r="L371" s="403">
        <v>207.601</v>
      </c>
      <c r="M371" s="403">
        <v>367.53100000000001</v>
      </c>
      <c r="N371" s="403">
        <v>854.3</v>
      </c>
      <c r="O371" s="403">
        <v>1429.432</v>
      </c>
    </row>
    <row r="372" spans="1:15" x14ac:dyDescent="0.2">
      <c r="A372" s="403" t="s">
        <v>1480</v>
      </c>
      <c r="B372" s="403">
        <v>6.556</v>
      </c>
      <c r="C372" s="403">
        <v>153.499</v>
      </c>
      <c r="D372" s="403">
        <v>62.567</v>
      </c>
      <c r="E372" s="403">
        <v>222.62200000000001</v>
      </c>
      <c r="F372" s="403">
        <v>8.1000000000000003E-2</v>
      </c>
      <c r="G372" s="403">
        <v>0.64400000000000002</v>
      </c>
      <c r="H372" s="403">
        <v>0</v>
      </c>
      <c r="I372" s="403">
        <v>0</v>
      </c>
      <c r="J372" s="403">
        <v>10.019</v>
      </c>
      <c r="K372" s="403">
        <v>10.744</v>
      </c>
      <c r="L372" s="403">
        <v>233.36600000000001</v>
      </c>
      <c r="M372" s="403">
        <v>382.60199999999998</v>
      </c>
      <c r="N372" s="403">
        <v>880.06500000000005</v>
      </c>
      <c r="O372" s="403">
        <v>1496.0329999999999</v>
      </c>
    </row>
    <row r="373" spans="1:15" x14ac:dyDescent="0.2">
      <c r="A373" s="403" t="s">
        <v>1481</v>
      </c>
      <c r="B373" s="403">
        <v>5.4169999999999998</v>
      </c>
      <c r="C373" s="403">
        <v>151.786</v>
      </c>
      <c r="D373" s="403">
        <v>57.792999999999999</v>
      </c>
      <c r="E373" s="403">
        <v>214.99600000000001</v>
      </c>
      <c r="F373" s="403">
        <v>6.6000000000000003E-2</v>
      </c>
      <c r="G373" s="403">
        <v>0.623</v>
      </c>
      <c r="H373" s="403">
        <v>0</v>
      </c>
      <c r="I373" s="403">
        <v>0</v>
      </c>
      <c r="J373" s="403">
        <v>9.6359999999999992</v>
      </c>
      <c r="K373" s="403">
        <v>10.324999999999999</v>
      </c>
      <c r="L373" s="403">
        <v>225.321</v>
      </c>
      <c r="M373" s="403">
        <v>355.024</v>
      </c>
      <c r="N373" s="403">
        <v>714.28200000000004</v>
      </c>
      <c r="O373" s="403">
        <v>1294.627</v>
      </c>
    </row>
    <row r="374" spans="1:15" x14ac:dyDescent="0.2">
      <c r="A374" s="403" t="s">
        <v>1482</v>
      </c>
      <c r="B374" s="403">
        <v>4.2960000000000003</v>
      </c>
      <c r="C374" s="403">
        <v>184.81399999999999</v>
      </c>
      <c r="D374" s="403">
        <v>65.509</v>
      </c>
      <c r="E374" s="403">
        <v>254.619</v>
      </c>
      <c r="F374" s="403">
        <v>6.3E-2</v>
      </c>
      <c r="G374" s="403">
        <v>0.64400000000000002</v>
      </c>
      <c r="H374" s="403">
        <v>0</v>
      </c>
      <c r="I374" s="403">
        <v>0</v>
      </c>
      <c r="J374" s="403">
        <v>10.148999999999999</v>
      </c>
      <c r="K374" s="403">
        <v>10.856</v>
      </c>
      <c r="L374" s="403">
        <v>265.47500000000002</v>
      </c>
      <c r="M374" s="403">
        <v>327.99900000000002</v>
      </c>
      <c r="N374" s="403">
        <v>687.72299999999996</v>
      </c>
      <c r="O374" s="403">
        <v>1281.1959999999999</v>
      </c>
    </row>
    <row r="375" spans="1:15" x14ac:dyDescent="0.2">
      <c r="A375" s="403" t="s">
        <v>1483</v>
      </c>
      <c r="B375" s="403">
        <v>8.9079999999999995</v>
      </c>
      <c r="C375" s="403">
        <v>296.21100000000001</v>
      </c>
      <c r="D375" s="403">
        <v>69.385999999999996</v>
      </c>
      <c r="E375" s="403">
        <v>374.505</v>
      </c>
      <c r="F375" s="403">
        <v>7.0999999999999994E-2</v>
      </c>
      <c r="G375" s="403">
        <v>0.623</v>
      </c>
      <c r="H375" s="403">
        <v>0</v>
      </c>
      <c r="I375" s="403">
        <v>0</v>
      </c>
      <c r="J375" s="403">
        <v>9.6349999999999998</v>
      </c>
      <c r="K375" s="403">
        <v>10.329000000000001</v>
      </c>
      <c r="L375" s="403">
        <v>384.83499999999998</v>
      </c>
      <c r="M375" s="403">
        <v>312.13299999999998</v>
      </c>
      <c r="N375" s="403">
        <v>679.93799999999999</v>
      </c>
      <c r="O375" s="403">
        <v>1376.905</v>
      </c>
    </row>
    <row r="376" spans="1:15" x14ac:dyDescent="0.2">
      <c r="A376" s="403" t="s">
        <v>1484</v>
      </c>
      <c r="B376" s="403">
        <v>14.364000000000001</v>
      </c>
      <c r="C376" s="403">
        <v>482.54</v>
      </c>
      <c r="D376" s="403">
        <v>94.468000000000004</v>
      </c>
      <c r="E376" s="403">
        <v>591.37199999999996</v>
      </c>
      <c r="F376" s="403">
        <v>7.2999999999999995E-2</v>
      </c>
      <c r="G376" s="403">
        <v>0.64400000000000002</v>
      </c>
      <c r="H376" s="403">
        <v>0</v>
      </c>
      <c r="I376" s="403">
        <v>0</v>
      </c>
      <c r="J376" s="403">
        <v>8.0350000000000001</v>
      </c>
      <c r="K376" s="403">
        <v>8.7520000000000007</v>
      </c>
      <c r="L376" s="403">
        <v>600.12400000000002</v>
      </c>
      <c r="M376" s="403">
        <v>321.29599999999999</v>
      </c>
      <c r="N376" s="403">
        <v>703.58299999999997</v>
      </c>
      <c r="O376" s="403">
        <v>1625.0029999999999</v>
      </c>
    </row>
    <row r="377" spans="1:15" x14ac:dyDescent="0.2">
      <c r="A377" s="403" t="s">
        <v>1485</v>
      </c>
      <c r="B377" s="403">
        <v>91.894999999999996</v>
      </c>
      <c r="C377" s="403">
        <v>3251.5259999999998</v>
      </c>
      <c r="D377" s="403">
        <v>806.90700000000004</v>
      </c>
      <c r="E377" s="403">
        <v>4150.3280000000004</v>
      </c>
      <c r="F377" s="403">
        <v>1.018</v>
      </c>
      <c r="G377" s="403">
        <v>7.6</v>
      </c>
      <c r="H377" s="403">
        <v>0</v>
      </c>
      <c r="I377" s="403">
        <v>0</v>
      </c>
      <c r="J377" s="403">
        <v>119.101</v>
      </c>
      <c r="K377" s="403">
        <v>127.71899999999999</v>
      </c>
      <c r="L377" s="403">
        <v>4278.0469999999996</v>
      </c>
      <c r="M377" s="403">
        <v>3955.6909999999998</v>
      </c>
      <c r="N377" s="403">
        <v>8941.6020000000008</v>
      </c>
      <c r="O377" s="403">
        <v>17175.34</v>
      </c>
    </row>
    <row r="378" spans="1:15" x14ac:dyDescent="0.2">
      <c r="A378" s="403" t="s">
        <v>1486</v>
      </c>
      <c r="B378" s="403">
        <v>11.53</v>
      </c>
      <c r="C378" s="403">
        <v>512.97500000000002</v>
      </c>
      <c r="D378" s="403">
        <v>95.9</v>
      </c>
      <c r="E378" s="403">
        <v>620.40499999999997</v>
      </c>
      <c r="F378" s="403">
        <v>6.3E-2</v>
      </c>
      <c r="G378" s="403">
        <v>0.70199999999999996</v>
      </c>
      <c r="H378" s="403">
        <v>0</v>
      </c>
      <c r="I378" s="403">
        <v>0</v>
      </c>
      <c r="J378" s="403">
        <v>7.7220000000000004</v>
      </c>
      <c r="K378" s="403">
        <v>8.4879999999999995</v>
      </c>
      <c r="L378" s="403">
        <v>628.89300000000003</v>
      </c>
      <c r="M378" s="403">
        <v>340.25299999999999</v>
      </c>
      <c r="N378" s="403">
        <v>717.79</v>
      </c>
      <c r="O378" s="403">
        <v>1686.9359999999999</v>
      </c>
    </row>
    <row r="379" spans="1:15" x14ac:dyDescent="0.2">
      <c r="A379" s="403" t="s">
        <v>1487</v>
      </c>
      <c r="B379" s="403">
        <v>9.1519999999999992</v>
      </c>
      <c r="C379" s="403">
        <v>433.178</v>
      </c>
      <c r="D379" s="403">
        <v>78.691000000000003</v>
      </c>
      <c r="E379" s="403">
        <v>521.02200000000005</v>
      </c>
      <c r="F379" s="403">
        <v>6.2E-2</v>
      </c>
      <c r="G379" s="403">
        <v>0.63400000000000001</v>
      </c>
      <c r="H379" s="403">
        <v>0</v>
      </c>
      <c r="I379" s="403">
        <v>0</v>
      </c>
      <c r="J379" s="403">
        <v>7.024</v>
      </c>
      <c r="K379" s="403">
        <v>7.72</v>
      </c>
      <c r="L379" s="403">
        <v>528.74199999999996</v>
      </c>
      <c r="M379" s="403">
        <v>306.04599999999999</v>
      </c>
      <c r="N379" s="403">
        <v>622.63199999999995</v>
      </c>
      <c r="O379" s="403">
        <v>1457.42</v>
      </c>
    </row>
    <row r="380" spans="1:15" x14ac:dyDescent="0.2">
      <c r="A380" s="403" t="s">
        <v>1488</v>
      </c>
      <c r="B380" s="403">
        <v>8.375</v>
      </c>
      <c r="C380" s="403">
        <v>385.101</v>
      </c>
      <c r="D380" s="403">
        <v>78.096999999999994</v>
      </c>
      <c r="E380" s="403">
        <v>471.57299999999998</v>
      </c>
      <c r="F380" s="403">
        <v>6.7000000000000004E-2</v>
      </c>
      <c r="G380" s="403">
        <v>0.70199999999999996</v>
      </c>
      <c r="H380" s="403">
        <v>0</v>
      </c>
      <c r="I380" s="403">
        <v>0</v>
      </c>
      <c r="J380" s="403">
        <v>7.6470000000000002</v>
      </c>
      <c r="K380" s="403">
        <v>8.4160000000000004</v>
      </c>
      <c r="L380" s="403">
        <v>479.99</v>
      </c>
      <c r="M380" s="403">
        <v>315.459</v>
      </c>
      <c r="N380" s="403">
        <v>708.99199999999996</v>
      </c>
      <c r="O380" s="403">
        <v>1504.441</v>
      </c>
    </row>
    <row r="381" spans="1:15" x14ac:dyDescent="0.2">
      <c r="A381" s="403" t="s">
        <v>1489</v>
      </c>
      <c r="B381" s="403">
        <v>8.3019999999999996</v>
      </c>
      <c r="C381" s="403">
        <v>261.74599999999998</v>
      </c>
      <c r="D381" s="403">
        <v>64.256</v>
      </c>
      <c r="E381" s="403">
        <v>334.30500000000001</v>
      </c>
      <c r="F381" s="403">
        <v>7.4999999999999997E-2</v>
      </c>
      <c r="G381" s="403">
        <v>0.68</v>
      </c>
      <c r="H381" s="403">
        <v>0</v>
      </c>
      <c r="I381" s="403">
        <v>0</v>
      </c>
      <c r="J381" s="403">
        <v>7.4409999999999998</v>
      </c>
      <c r="K381" s="403">
        <v>8.1959999999999997</v>
      </c>
      <c r="L381" s="403">
        <v>342.50099999999998</v>
      </c>
      <c r="M381" s="403">
        <v>304.33699999999999</v>
      </c>
      <c r="N381" s="403">
        <v>663.11400000000003</v>
      </c>
      <c r="O381" s="403">
        <v>1309.951</v>
      </c>
    </row>
    <row r="382" spans="1:15" x14ac:dyDescent="0.2">
      <c r="A382" s="403" t="s">
        <v>1490</v>
      </c>
      <c r="B382" s="403">
        <v>5.2119999999999997</v>
      </c>
      <c r="C382" s="403">
        <v>168.15100000000001</v>
      </c>
      <c r="D382" s="403">
        <v>52.749000000000002</v>
      </c>
      <c r="E382" s="403">
        <v>226.11199999999999</v>
      </c>
      <c r="F382" s="403">
        <v>7.1999999999999995E-2</v>
      </c>
      <c r="G382" s="403">
        <v>0.70199999999999996</v>
      </c>
      <c r="H382" s="403">
        <v>0</v>
      </c>
      <c r="I382" s="403">
        <v>0</v>
      </c>
      <c r="J382" s="403">
        <v>7.7130000000000001</v>
      </c>
      <c r="K382" s="403">
        <v>8.4879999999999995</v>
      </c>
      <c r="L382" s="403">
        <v>234.6</v>
      </c>
      <c r="M382" s="403">
        <v>328.04500000000002</v>
      </c>
      <c r="N382" s="403">
        <v>763.79600000000005</v>
      </c>
      <c r="O382" s="403">
        <v>1326.441</v>
      </c>
    </row>
    <row r="383" spans="1:15" x14ac:dyDescent="0.2">
      <c r="A383" s="403" t="s">
        <v>1491</v>
      </c>
      <c r="B383" s="403">
        <v>5.8579999999999997</v>
      </c>
      <c r="C383" s="403">
        <v>138.779</v>
      </c>
      <c r="D383" s="403">
        <v>52.276000000000003</v>
      </c>
      <c r="E383" s="403">
        <v>196.91200000000001</v>
      </c>
      <c r="F383" s="403">
        <v>7.1999999999999995E-2</v>
      </c>
      <c r="G383" s="403">
        <v>0.68</v>
      </c>
      <c r="H383" s="403">
        <v>0</v>
      </c>
      <c r="I383" s="403">
        <v>0</v>
      </c>
      <c r="J383" s="403">
        <v>7.6580000000000004</v>
      </c>
      <c r="K383" s="403">
        <v>8.41</v>
      </c>
      <c r="L383" s="403">
        <v>205.322</v>
      </c>
      <c r="M383" s="403">
        <v>357.53899999999999</v>
      </c>
      <c r="N383" s="403">
        <v>826.822</v>
      </c>
      <c r="O383" s="403">
        <v>1389.683</v>
      </c>
    </row>
    <row r="384" spans="1:15" x14ac:dyDescent="0.2">
      <c r="A384" s="403" t="s">
        <v>1492</v>
      </c>
      <c r="B384" s="403">
        <v>7.1779999999999999</v>
      </c>
      <c r="C384" s="403">
        <v>133.50700000000001</v>
      </c>
      <c r="D384" s="403">
        <v>56.317999999999998</v>
      </c>
      <c r="E384" s="403">
        <v>197.00299999999999</v>
      </c>
      <c r="F384" s="403">
        <v>5.5E-2</v>
      </c>
      <c r="G384" s="403">
        <v>0.70199999999999996</v>
      </c>
      <c r="H384" s="403">
        <v>0</v>
      </c>
      <c r="I384" s="403">
        <v>0</v>
      </c>
      <c r="J384" s="403">
        <v>7.9820000000000002</v>
      </c>
      <c r="K384" s="403">
        <v>8.74</v>
      </c>
      <c r="L384" s="403">
        <v>205.74299999999999</v>
      </c>
      <c r="M384" s="403">
        <v>380.44</v>
      </c>
      <c r="N384" s="403">
        <v>883.11500000000001</v>
      </c>
      <c r="O384" s="403">
        <v>1469.299</v>
      </c>
    </row>
    <row r="385" spans="1:15" x14ac:dyDescent="0.2">
      <c r="A385" s="403" t="s">
        <v>1493</v>
      </c>
      <c r="B385" s="403">
        <v>7.2889999999999997</v>
      </c>
      <c r="C385" s="403">
        <v>136.97999999999999</v>
      </c>
      <c r="D385" s="403">
        <v>55.567999999999998</v>
      </c>
      <c r="E385" s="403">
        <v>199.83799999999999</v>
      </c>
      <c r="F385" s="403">
        <v>4.5999999999999999E-2</v>
      </c>
      <c r="G385" s="403">
        <v>0.70199999999999996</v>
      </c>
      <c r="H385" s="403">
        <v>0</v>
      </c>
      <c r="I385" s="403">
        <v>0</v>
      </c>
      <c r="J385" s="403">
        <v>7.96</v>
      </c>
      <c r="K385" s="403">
        <v>8.7089999999999996</v>
      </c>
      <c r="L385" s="403">
        <v>208.547</v>
      </c>
      <c r="M385" s="403">
        <v>394.923</v>
      </c>
      <c r="N385" s="403">
        <v>897.01300000000003</v>
      </c>
      <c r="O385" s="403">
        <v>1500.4829999999999</v>
      </c>
    </row>
    <row r="386" spans="1:15" x14ac:dyDescent="0.2">
      <c r="A386" s="403" t="s">
        <v>1494</v>
      </c>
      <c r="B386" s="403">
        <v>4.9039999999999999</v>
      </c>
      <c r="C386" s="403">
        <v>146.76900000000001</v>
      </c>
      <c r="D386" s="403">
        <v>52.405999999999999</v>
      </c>
      <c r="E386" s="403">
        <v>204.07900000000001</v>
      </c>
      <c r="F386" s="403">
        <v>3.9E-2</v>
      </c>
      <c r="G386" s="403">
        <v>0.68</v>
      </c>
      <c r="H386" s="403">
        <v>0</v>
      </c>
      <c r="I386" s="403">
        <v>0</v>
      </c>
      <c r="J386" s="403">
        <v>7.6079999999999997</v>
      </c>
      <c r="K386" s="403">
        <v>8.327</v>
      </c>
      <c r="L386" s="403">
        <v>212.40600000000001</v>
      </c>
      <c r="M386" s="403">
        <v>364.79399999999998</v>
      </c>
      <c r="N386" s="403">
        <v>742.49400000000003</v>
      </c>
      <c r="O386" s="403">
        <v>1319.694</v>
      </c>
    </row>
    <row r="387" spans="1:15" x14ac:dyDescent="0.2">
      <c r="A387" s="403" t="s">
        <v>1495</v>
      </c>
      <c r="B387" s="403">
        <v>6.31</v>
      </c>
      <c r="C387" s="403">
        <v>189.827</v>
      </c>
      <c r="D387" s="403">
        <v>61.368000000000002</v>
      </c>
      <c r="E387" s="403">
        <v>257.505</v>
      </c>
      <c r="F387" s="403">
        <v>3.9E-2</v>
      </c>
      <c r="G387" s="403">
        <v>0.70199999999999996</v>
      </c>
      <c r="H387" s="403">
        <v>0</v>
      </c>
      <c r="I387" s="403">
        <v>0</v>
      </c>
      <c r="J387" s="403">
        <v>7.6680000000000001</v>
      </c>
      <c r="K387" s="403">
        <v>8.4090000000000007</v>
      </c>
      <c r="L387" s="403">
        <v>265.91399999999999</v>
      </c>
      <c r="M387" s="403">
        <v>336.245</v>
      </c>
      <c r="N387" s="403">
        <v>736.84500000000003</v>
      </c>
      <c r="O387" s="403">
        <v>1339.0039999999999</v>
      </c>
    </row>
    <row r="388" spans="1:15" x14ac:dyDescent="0.2">
      <c r="A388" s="403" t="s">
        <v>1496</v>
      </c>
      <c r="B388" s="403">
        <v>8.4600000000000009</v>
      </c>
      <c r="C388" s="403">
        <v>236.06299999999999</v>
      </c>
      <c r="D388" s="403">
        <v>64.778000000000006</v>
      </c>
      <c r="E388" s="403">
        <v>309.30099999999999</v>
      </c>
      <c r="F388" s="403">
        <v>4.1000000000000002E-2</v>
      </c>
      <c r="G388" s="403">
        <v>0.68</v>
      </c>
      <c r="H388" s="403">
        <v>0</v>
      </c>
      <c r="I388" s="403">
        <v>0</v>
      </c>
      <c r="J388" s="403">
        <v>7.351</v>
      </c>
      <c r="K388" s="403">
        <v>8.0709999999999997</v>
      </c>
      <c r="L388" s="403">
        <v>317.37200000000001</v>
      </c>
      <c r="M388" s="403">
        <v>313.34399999999999</v>
      </c>
      <c r="N388" s="403">
        <v>690.87400000000002</v>
      </c>
      <c r="O388" s="403">
        <v>1321.59</v>
      </c>
    </row>
    <row r="389" spans="1:15" x14ac:dyDescent="0.2">
      <c r="A389" s="403" t="s">
        <v>1497</v>
      </c>
      <c r="B389" s="403">
        <v>14.288</v>
      </c>
      <c r="C389" s="403">
        <v>354.55900000000003</v>
      </c>
      <c r="D389" s="403">
        <v>77.180999999999997</v>
      </c>
      <c r="E389" s="403">
        <v>446.02800000000002</v>
      </c>
      <c r="F389" s="403">
        <v>5.5E-2</v>
      </c>
      <c r="G389" s="403">
        <v>0.70199999999999996</v>
      </c>
      <c r="H389" s="403">
        <v>0</v>
      </c>
      <c r="I389" s="403">
        <v>0</v>
      </c>
      <c r="J389" s="403">
        <v>7.8860000000000001</v>
      </c>
      <c r="K389" s="403">
        <v>8.6440000000000001</v>
      </c>
      <c r="L389" s="403">
        <v>454.67099999999999</v>
      </c>
      <c r="M389" s="403">
        <v>320.62099999999998</v>
      </c>
      <c r="N389" s="403">
        <v>743.16499999999996</v>
      </c>
      <c r="O389" s="403">
        <v>1518.4580000000001</v>
      </c>
    </row>
    <row r="390" spans="1:15" x14ac:dyDescent="0.2">
      <c r="A390" s="403" t="s">
        <v>1498</v>
      </c>
      <c r="B390" s="403">
        <v>96.858000000000004</v>
      </c>
      <c r="C390" s="403">
        <v>3097.2620000000002</v>
      </c>
      <c r="D390" s="403">
        <v>789.58799999999997</v>
      </c>
      <c r="E390" s="403">
        <v>3983.7080000000001</v>
      </c>
      <c r="F390" s="403">
        <v>0.68700000000000006</v>
      </c>
      <c r="G390" s="403">
        <v>8.27</v>
      </c>
      <c r="H390" s="403">
        <v>0</v>
      </c>
      <c r="I390" s="403">
        <v>0</v>
      </c>
      <c r="J390" s="403">
        <v>91.661000000000001</v>
      </c>
      <c r="K390" s="403">
        <v>100.61799999999999</v>
      </c>
      <c r="L390" s="403">
        <v>4084.3270000000002</v>
      </c>
      <c r="M390" s="403">
        <v>4062.047</v>
      </c>
      <c r="N390" s="403">
        <v>8990.2690000000002</v>
      </c>
      <c r="O390" s="403">
        <v>17136.642</v>
      </c>
    </row>
    <row r="391" spans="1:15" x14ac:dyDescent="0.2">
      <c r="A391" s="403" t="s">
        <v>1499</v>
      </c>
      <c r="B391" s="403">
        <v>9.9969999999999999</v>
      </c>
      <c r="C391" s="403">
        <v>444.94</v>
      </c>
      <c r="D391" s="403">
        <v>80.587999999999994</v>
      </c>
      <c r="E391" s="403">
        <v>535.524</v>
      </c>
      <c r="F391" s="403">
        <v>7.0000000000000001E-3</v>
      </c>
      <c r="G391" s="403">
        <v>0.74299999999999999</v>
      </c>
      <c r="H391" s="403">
        <v>0</v>
      </c>
      <c r="I391" s="403">
        <v>0</v>
      </c>
      <c r="J391" s="403">
        <v>7.7389999999999999</v>
      </c>
      <c r="K391" s="403">
        <v>8.49</v>
      </c>
      <c r="L391" s="403">
        <v>544.01400000000001</v>
      </c>
      <c r="M391" s="403">
        <v>325.49099999999999</v>
      </c>
      <c r="N391" s="403">
        <v>705.346</v>
      </c>
      <c r="O391" s="403">
        <v>1574.8520000000001</v>
      </c>
    </row>
    <row r="392" spans="1:15" x14ac:dyDescent="0.2">
      <c r="A392" s="403" t="s">
        <v>1500</v>
      </c>
      <c r="B392" s="403">
        <v>8.7119999999999997</v>
      </c>
      <c r="C392" s="403">
        <v>408.81700000000001</v>
      </c>
      <c r="D392" s="403">
        <v>69.081999999999994</v>
      </c>
      <c r="E392" s="403">
        <v>486.61099999999999</v>
      </c>
      <c r="F392" s="403">
        <v>1.2E-2</v>
      </c>
      <c r="G392" s="403">
        <v>0.67100000000000004</v>
      </c>
      <c r="H392" s="403">
        <v>0</v>
      </c>
      <c r="I392" s="403">
        <v>0</v>
      </c>
      <c r="J392" s="403">
        <v>6.9859999999999998</v>
      </c>
      <c r="K392" s="403">
        <v>7.6689999999999996</v>
      </c>
      <c r="L392" s="403">
        <v>494.28</v>
      </c>
      <c r="M392" s="403">
        <v>302.47800000000001</v>
      </c>
      <c r="N392" s="403">
        <v>627.24900000000002</v>
      </c>
      <c r="O392" s="403">
        <v>1424.008</v>
      </c>
    </row>
    <row r="393" spans="1:15" x14ac:dyDescent="0.2">
      <c r="A393" s="403" t="s">
        <v>1501</v>
      </c>
      <c r="B393" s="403">
        <v>8.2370000000000001</v>
      </c>
      <c r="C393" s="403">
        <v>380.98099999999999</v>
      </c>
      <c r="D393" s="403">
        <v>67.573999999999998</v>
      </c>
      <c r="E393" s="403">
        <v>456.791</v>
      </c>
      <c r="F393" s="403">
        <v>1.0999999999999999E-2</v>
      </c>
      <c r="G393" s="403">
        <v>0.74299999999999999</v>
      </c>
      <c r="H393" s="403">
        <v>0</v>
      </c>
      <c r="I393" s="403">
        <v>0</v>
      </c>
      <c r="J393" s="403">
        <v>7.7750000000000004</v>
      </c>
      <c r="K393" s="403">
        <v>8.5289999999999999</v>
      </c>
      <c r="L393" s="403">
        <v>465.32100000000003</v>
      </c>
      <c r="M393" s="403">
        <v>311.36099999999999</v>
      </c>
      <c r="N393" s="403">
        <v>698.49099999999999</v>
      </c>
      <c r="O393" s="403">
        <v>1475.172</v>
      </c>
    </row>
    <row r="394" spans="1:15" x14ac:dyDescent="0.2">
      <c r="A394" s="403" t="s">
        <v>1502</v>
      </c>
      <c r="B394" s="403">
        <v>7.3019999999999996</v>
      </c>
      <c r="C394" s="403">
        <v>273.137</v>
      </c>
      <c r="D394" s="403">
        <v>51.579000000000001</v>
      </c>
      <c r="E394" s="403">
        <v>332.01799999999997</v>
      </c>
      <c r="F394" s="403">
        <v>8.0000000000000002E-3</v>
      </c>
      <c r="G394" s="403">
        <v>0.71899999999999997</v>
      </c>
      <c r="H394" s="403">
        <v>0</v>
      </c>
      <c r="I394" s="403">
        <v>0</v>
      </c>
      <c r="J394" s="403">
        <v>7.6539999999999999</v>
      </c>
      <c r="K394" s="403">
        <v>8.3810000000000002</v>
      </c>
      <c r="L394" s="403">
        <v>340.399</v>
      </c>
      <c r="M394" s="403">
        <v>311.72500000000002</v>
      </c>
      <c r="N394" s="403">
        <v>697.38</v>
      </c>
      <c r="O394" s="403">
        <v>1349.5039999999999</v>
      </c>
    </row>
    <row r="395" spans="1:15" x14ac:dyDescent="0.2">
      <c r="A395" s="403" t="s">
        <v>1503</v>
      </c>
      <c r="B395" s="403">
        <v>5.5540000000000003</v>
      </c>
      <c r="C395" s="403">
        <v>196.23099999999999</v>
      </c>
      <c r="D395" s="403">
        <v>51.292000000000002</v>
      </c>
      <c r="E395" s="403">
        <v>253.077</v>
      </c>
      <c r="F395" s="403">
        <v>8.9999999999999993E-3</v>
      </c>
      <c r="G395" s="403">
        <v>0.74299999999999999</v>
      </c>
      <c r="H395" s="403">
        <v>0</v>
      </c>
      <c r="I395" s="403">
        <v>0</v>
      </c>
      <c r="J395" s="403">
        <v>8.1319999999999997</v>
      </c>
      <c r="K395" s="403">
        <v>8.8849999999999998</v>
      </c>
      <c r="L395" s="403">
        <v>261.96199999999999</v>
      </c>
      <c r="M395" s="403">
        <v>331.29500000000002</v>
      </c>
      <c r="N395" s="403">
        <v>761.26400000000001</v>
      </c>
      <c r="O395" s="403">
        <v>1354.52</v>
      </c>
    </row>
    <row r="396" spans="1:15" x14ac:dyDescent="0.2">
      <c r="A396" s="403" t="s">
        <v>1504</v>
      </c>
      <c r="B396" s="403">
        <v>5.1079999999999997</v>
      </c>
      <c r="C396" s="403">
        <v>149.33500000000001</v>
      </c>
      <c r="D396" s="403">
        <v>47.618000000000002</v>
      </c>
      <c r="E396" s="403">
        <v>202.06</v>
      </c>
      <c r="F396" s="403">
        <v>1.2E-2</v>
      </c>
      <c r="G396" s="403">
        <v>0.71899999999999997</v>
      </c>
      <c r="H396" s="403">
        <v>0</v>
      </c>
      <c r="I396" s="403">
        <v>0</v>
      </c>
      <c r="J396" s="403">
        <v>7.9669999999999996</v>
      </c>
      <c r="K396" s="403">
        <v>8.6989999999999998</v>
      </c>
      <c r="L396" s="403">
        <v>210.75899999999999</v>
      </c>
      <c r="M396" s="403">
        <v>356.35599999999999</v>
      </c>
      <c r="N396" s="403">
        <v>831.65800000000002</v>
      </c>
      <c r="O396" s="403">
        <v>1398.7729999999999</v>
      </c>
    </row>
    <row r="397" spans="1:15" x14ac:dyDescent="0.2">
      <c r="A397" s="403" t="s">
        <v>1505</v>
      </c>
      <c r="B397" s="403">
        <v>7.1</v>
      </c>
      <c r="C397" s="403">
        <v>139.727</v>
      </c>
      <c r="D397" s="403">
        <v>50.136000000000003</v>
      </c>
      <c r="E397" s="403">
        <v>196.96299999999999</v>
      </c>
      <c r="F397" s="403">
        <v>1.2999999999999999E-2</v>
      </c>
      <c r="G397" s="403">
        <v>0.74299999999999999</v>
      </c>
      <c r="H397" s="403">
        <v>0</v>
      </c>
      <c r="I397" s="403">
        <v>0</v>
      </c>
      <c r="J397" s="403">
        <v>8.3949999999999996</v>
      </c>
      <c r="K397" s="403">
        <v>9.1509999999999998</v>
      </c>
      <c r="L397" s="403">
        <v>206.114</v>
      </c>
      <c r="M397" s="403">
        <v>392.28199999999998</v>
      </c>
      <c r="N397" s="403">
        <v>898.16200000000003</v>
      </c>
      <c r="O397" s="403">
        <v>1496.558</v>
      </c>
    </row>
    <row r="398" spans="1:15" x14ac:dyDescent="0.2">
      <c r="A398" s="403" t="s">
        <v>1506</v>
      </c>
      <c r="B398" s="403">
        <v>6.3239999999999998</v>
      </c>
      <c r="C398" s="403">
        <v>138.60499999999999</v>
      </c>
      <c r="D398" s="403">
        <v>51.575000000000003</v>
      </c>
      <c r="E398" s="403">
        <v>196.505</v>
      </c>
      <c r="F398" s="403">
        <v>1.2E-2</v>
      </c>
      <c r="G398" s="403">
        <v>0.74299999999999999</v>
      </c>
      <c r="H398" s="403">
        <v>0</v>
      </c>
      <c r="I398" s="403">
        <v>0</v>
      </c>
      <c r="J398" s="403">
        <v>8.4429999999999996</v>
      </c>
      <c r="K398" s="403">
        <v>9.1980000000000004</v>
      </c>
      <c r="L398" s="403">
        <v>205.703</v>
      </c>
      <c r="M398" s="403">
        <v>392.416</v>
      </c>
      <c r="N398" s="403">
        <v>868.35</v>
      </c>
      <c r="O398" s="403">
        <v>1466.4690000000001</v>
      </c>
    </row>
    <row r="399" spans="1:15" x14ac:dyDescent="0.2">
      <c r="A399" s="403" t="s">
        <v>1507</v>
      </c>
      <c r="B399" s="403">
        <v>4.5389999999999997</v>
      </c>
      <c r="C399" s="403">
        <v>144.47800000000001</v>
      </c>
      <c r="D399" s="403">
        <v>51.469000000000001</v>
      </c>
      <c r="E399" s="403">
        <v>200.48699999999999</v>
      </c>
      <c r="F399" s="403">
        <v>0.01</v>
      </c>
      <c r="G399" s="403">
        <v>0.71899999999999997</v>
      </c>
      <c r="H399" s="403">
        <v>0</v>
      </c>
      <c r="I399" s="403">
        <v>0</v>
      </c>
      <c r="J399" s="403">
        <v>8.0370000000000008</v>
      </c>
      <c r="K399" s="403">
        <v>8.7669999999999995</v>
      </c>
      <c r="L399" s="403">
        <v>209.25399999999999</v>
      </c>
      <c r="M399" s="403">
        <v>374.71100000000001</v>
      </c>
      <c r="N399" s="403">
        <v>780.53499999999997</v>
      </c>
      <c r="O399" s="403">
        <v>1364.5</v>
      </c>
    </row>
    <row r="400" spans="1:15" x14ac:dyDescent="0.2">
      <c r="A400" s="403" t="s">
        <v>1508</v>
      </c>
      <c r="B400" s="403">
        <v>6</v>
      </c>
      <c r="C400" s="403">
        <v>203.447</v>
      </c>
      <c r="D400" s="403">
        <v>60.548999999999999</v>
      </c>
      <c r="E400" s="403">
        <v>269.99700000000001</v>
      </c>
      <c r="F400" s="403">
        <v>0.01</v>
      </c>
      <c r="G400" s="403">
        <v>0.74299999999999999</v>
      </c>
      <c r="H400" s="403">
        <v>0</v>
      </c>
      <c r="I400" s="403">
        <v>0</v>
      </c>
      <c r="J400" s="403">
        <v>8.1669999999999998</v>
      </c>
      <c r="K400" s="403">
        <v>8.9209999999999994</v>
      </c>
      <c r="L400" s="403">
        <v>278.91800000000001</v>
      </c>
      <c r="M400" s="403">
        <v>358.85199999999998</v>
      </c>
      <c r="N400" s="403">
        <v>760.15200000000004</v>
      </c>
      <c r="O400" s="403">
        <v>1397.923</v>
      </c>
    </row>
    <row r="401" spans="1:15" x14ac:dyDescent="0.2">
      <c r="A401" s="403" t="s">
        <v>1509</v>
      </c>
      <c r="B401" s="403">
        <v>9.0239999999999991</v>
      </c>
      <c r="C401" s="403">
        <v>304.45600000000002</v>
      </c>
      <c r="D401" s="403">
        <v>62.86</v>
      </c>
      <c r="E401" s="403">
        <v>376.34</v>
      </c>
      <c r="F401" s="403">
        <v>1.2999999999999999E-2</v>
      </c>
      <c r="G401" s="403">
        <v>0.71899999999999997</v>
      </c>
      <c r="H401" s="403">
        <v>0</v>
      </c>
      <c r="I401" s="403">
        <v>0</v>
      </c>
      <c r="J401" s="403">
        <v>7.9180000000000001</v>
      </c>
      <c r="K401" s="403">
        <v>8.65</v>
      </c>
      <c r="L401" s="403">
        <v>384.98899999999998</v>
      </c>
      <c r="M401" s="403">
        <v>320.95400000000001</v>
      </c>
      <c r="N401" s="403">
        <v>722.27099999999996</v>
      </c>
      <c r="O401" s="403">
        <v>1428.2139999999999</v>
      </c>
    </row>
    <row r="402" spans="1:15" x14ac:dyDescent="0.2">
      <c r="A402" s="403" t="s">
        <v>1510</v>
      </c>
      <c r="B402" s="403">
        <v>11.922000000000001</v>
      </c>
      <c r="C402" s="403">
        <v>428.57299999999998</v>
      </c>
      <c r="D402" s="403">
        <v>81.195999999999998</v>
      </c>
      <c r="E402" s="403">
        <v>521.69000000000005</v>
      </c>
      <c r="F402" s="403">
        <v>1.2999999999999999E-2</v>
      </c>
      <c r="G402" s="403">
        <v>0.74299999999999999</v>
      </c>
      <c r="H402" s="403">
        <v>0</v>
      </c>
      <c r="I402" s="403">
        <v>0</v>
      </c>
      <c r="J402" s="403">
        <v>7.78</v>
      </c>
      <c r="K402" s="403">
        <v>8.5359999999999996</v>
      </c>
      <c r="L402" s="403">
        <v>530.22699999999998</v>
      </c>
      <c r="M402" s="403">
        <v>331.94</v>
      </c>
      <c r="N402" s="403">
        <v>753.06500000000005</v>
      </c>
      <c r="O402" s="403">
        <v>1615.231</v>
      </c>
    </row>
    <row r="403" spans="1:15" x14ac:dyDescent="0.2">
      <c r="A403" s="403" t="s">
        <v>1511</v>
      </c>
      <c r="B403" s="403">
        <v>89.82</v>
      </c>
      <c r="C403" s="403">
        <v>3212.4560000000001</v>
      </c>
      <c r="D403" s="403">
        <v>725.51499999999999</v>
      </c>
      <c r="E403" s="403">
        <v>4027.7910000000002</v>
      </c>
      <c r="F403" s="403">
        <v>0.13</v>
      </c>
      <c r="G403" s="403">
        <v>8.7530000000000001</v>
      </c>
      <c r="H403" s="403">
        <v>0</v>
      </c>
      <c r="I403" s="403">
        <v>0</v>
      </c>
      <c r="J403" s="403">
        <v>94.994</v>
      </c>
      <c r="K403" s="403">
        <v>103.877</v>
      </c>
      <c r="L403" s="403">
        <v>4131.6679999999997</v>
      </c>
      <c r="M403" s="403">
        <v>4109.8609999999999</v>
      </c>
      <c r="N403" s="403">
        <v>9103.89</v>
      </c>
      <c r="O403" s="403">
        <v>17345.419999999998</v>
      </c>
    </row>
    <row r="404" spans="1:15" x14ac:dyDescent="0.2">
      <c r="A404" s="403" t="s">
        <v>1512</v>
      </c>
      <c r="B404" s="403">
        <v>10.02</v>
      </c>
      <c r="C404" s="403">
        <v>528.59699999999998</v>
      </c>
      <c r="D404" s="403">
        <v>104.877</v>
      </c>
      <c r="E404" s="403">
        <v>643.49400000000003</v>
      </c>
      <c r="F404" s="403">
        <v>5.8999999999999997E-2</v>
      </c>
      <c r="G404" s="403">
        <v>0.93400000000000005</v>
      </c>
      <c r="H404" s="403">
        <v>0</v>
      </c>
      <c r="I404" s="403">
        <v>0</v>
      </c>
      <c r="J404" s="403">
        <v>8.5939999999999994</v>
      </c>
      <c r="K404" s="403">
        <v>9.5860000000000003</v>
      </c>
      <c r="L404" s="403">
        <v>653.08100000000002</v>
      </c>
      <c r="M404" s="403">
        <v>336.27800000000002</v>
      </c>
      <c r="N404" s="403">
        <v>744.58900000000006</v>
      </c>
      <c r="O404" s="403">
        <v>1733.9480000000001</v>
      </c>
    </row>
    <row r="405" spans="1:15" x14ac:dyDescent="0.2">
      <c r="A405" s="403" t="s">
        <v>1513</v>
      </c>
      <c r="B405" s="403">
        <v>8.3989999999999991</v>
      </c>
      <c r="C405" s="403">
        <v>495.25</v>
      </c>
      <c r="D405" s="403">
        <v>85.641000000000005</v>
      </c>
      <c r="E405" s="403">
        <v>589.29</v>
      </c>
      <c r="F405" s="403">
        <v>5.5E-2</v>
      </c>
      <c r="G405" s="403">
        <v>0.84399999999999997</v>
      </c>
      <c r="H405" s="403">
        <v>0</v>
      </c>
      <c r="I405" s="403">
        <v>0</v>
      </c>
      <c r="J405" s="403">
        <v>7.6719999999999997</v>
      </c>
      <c r="K405" s="403">
        <v>8.57</v>
      </c>
      <c r="L405" s="403">
        <v>597.86099999999999</v>
      </c>
      <c r="M405" s="403">
        <v>311.30700000000002</v>
      </c>
      <c r="N405" s="403">
        <v>636.25099999999998</v>
      </c>
      <c r="O405" s="403">
        <v>1545.4190000000001</v>
      </c>
    </row>
    <row r="406" spans="1:15" x14ac:dyDescent="0.2">
      <c r="A406" s="403" t="s">
        <v>1514</v>
      </c>
      <c r="B406" s="403">
        <v>6.17</v>
      </c>
      <c r="C406" s="403">
        <v>398.375</v>
      </c>
      <c r="D406" s="403">
        <v>80.7</v>
      </c>
      <c r="E406" s="403">
        <v>485.245</v>
      </c>
      <c r="F406" s="403">
        <v>6.4000000000000001E-2</v>
      </c>
      <c r="G406" s="403">
        <v>0.93400000000000005</v>
      </c>
      <c r="H406" s="403">
        <v>0</v>
      </c>
      <c r="I406" s="403">
        <v>0</v>
      </c>
      <c r="J406" s="403">
        <v>8.5239999999999991</v>
      </c>
      <c r="K406" s="403">
        <v>9.5220000000000002</v>
      </c>
      <c r="L406" s="403">
        <v>494.767</v>
      </c>
      <c r="M406" s="403">
        <v>315.88200000000001</v>
      </c>
      <c r="N406" s="403">
        <v>687.04</v>
      </c>
      <c r="O406" s="403">
        <v>1497.6890000000001</v>
      </c>
    </row>
    <row r="407" spans="1:15" x14ac:dyDescent="0.2">
      <c r="A407" s="403" t="s">
        <v>1515</v>
      </c>
      <c r="B407" s="403">
        <v>7.0119999999999996</v>
      </c>
      <c r="C407" s="403">
        <v>267.87</v>
      </c>
      <c r="D407" s="403">
        <v>64.233999999999995</v>
      </c>
      <c r="E407" s="403">
        <v>339.11599999999999</v>
      </c>
      <c r="F407" s="403">
        <v>6.5000000000000002E-2</v>
      </c>
      <c r="G407" s="403">
        <v>0.90400000000000003</v>
      </c>
      <c r="H407" s="403">
        <v>0</v>
      </c>
      <c r="I407" s="403">
        <v>0</v>
      </c>
      <c r="J407" s="403">
        <v>8.3290000000000006</v>
      </c>
      <c r="K407" s="403">
        <v>9.298</v>
      </c>
      <c r="L407" s="403">
        <v>348.41399999999999</v>
      </c>
      <c r="M407" s="403">
        <v>306.00400000000002</v>
      </c>
      <c r="N407" s="403">
        <v>669.327</v>
      </c>
      <c r="O407" s="403">
        <v>1323.7449999999999</v>
      </c>
    </row>
    <row r="408" spans="1:15" x14ac:dyDescent="0.2">
      <c r="A408" s="403" t="s">
        <v>1516</v>
      </c>
      <c r="B408" s="403">
        <v>4.9980000000000002</v>
      </c>
      <c r="C408" s="403">
        <v>183.48699999999999</v>
      </c>
      <c r="D408" s="403">
        <v>57.786999999999999</v>
      </c>
      <c r="E408" s="403">
        <v>246.27199999999999</v>
      </c>
      <c r="F408" s="403">
        <v>6.6000000000000003E-2</v>
      </c>
      <c r="G408" s="403">
        <v>0.93400000000000005</v>
      </c>
      <c r="H408" s="403">
        <v>0</v>
      </c>
      <c r="I408" s="403">
        <v>0</v>
      </c>
      <c r="J408" s="403">
        <v>8.6430000000000007</v>
      </c>
      <c r="K408" s="403">
        <v>9.6440000000000001</v>
      </c>
      <c r="L408" s="403">
        <v>255.916</v>
      </c>
      <c r="M408" s="403">
        <v>326.93400000000003</v>
      </c>
      <c r="N408" s="403">
        <v>750.09900000000005</v>
      </c>
      <c r="O408" s="403">
        <v>1332.9490000000001</v>
      </c>
    </row>
    <row r="409" spans="1:15" x14ac:dyDescent="0.2">
      <c r="A409" s="403" t="s">
        <v>1517</v>
      </c>
      <c r="B409" s="403">
        <v>4.383</v>
      </c>
      <c r="C409" s="403">
        <v>137.661</v>
      </c>
      <c r="D409" s="403">
        <v>55.814999999999998</v>
      </c>
      <c r="E409" s="403">
        <v>197.85900000000001</v>
      </c>
      <c r="F409" s="403">
        <v>6.7000000000000004E-2</v>
      </c>
      <c r="G409" s="403">
        <v>0.90400000000000003</v>
      </c>
      <c r="H409" s="403">
        <v>0</v>
      </c>
      <c r="I409" s="403">
        <v>0</v>
      </c>
      <c r="J409" s="403">
        <v>8.391</v>
      </c>
      <c r="K409" s="403">
        <v>9.3620000000000001</v>
      </c>
      <c r="L409" s="403">
        <v>207.221</v>
      </c>
      <c r="M409" s="403">
        <v>349.41399999999999</v>
      </c>
      <c r="N409" s="403">
        <v>793.2</v>
      </c>
      <c r="O409" s="403">
        <v>1349.8340000000001</v>
      </c>
    </row>
    <row r="410" spans="1:15" x14ac:dyDescent="0.2">
      <c r="A410" s="403" t="s">
        <v>1518</v>
      </c>
      <c r="B410" s="403">
        <v>6.2309999999999999</v>
      </c>
      <c r="C410" s="403">
        <v>135.172</v>
      </c>
      <c r="D410" s="403">
        <v>57.963999999999999</v>
      </c>
      <c r="E410" s="403">
        <v>199.36600000000001</v>
      </c>
      <c r="F410" s="403">
        <v>6.5000000000000002E-2</v>
      </c>
      <c r="G410" s="403">
        <v>0.93400000000000005</v>
      </c>
      <c r="H410" s="403">
        <v>0</v>
      </c>
      <c r="I410" s="403">
        <v>0</v>
      </c>
      <c r="J410" s="403">
        <v>8.7210000000000001</v>
      </c>
      <c r="K410" s="403">
        <v>9.7200000000000006</v>
      </c>
      <c r="L410" s="403">
        <v>209.08600000000001</v>
      </c>
      <c r="M410" s="403">
        <v>393.17500000000001</v>
      </c>
      <c r="N410" s="403">
        <v>873.66099999999994</v>
      </c>
      <c r="O410" s="403">
        <v>1475.922</v>
      </c>
    </row>
    <row r="411" spans="1:15" x14ac:dyDescent="0.2">
      <c r="A411" s="403" t="s">
        <v>1519</v>
      </c>
      <c r="B411" s="403">
        <v>6.194</v>
      </c>
      <c r="C411" s="403">
        <v>134.07499999999999</v>
      </c>
      <c r="D411" s="403">
        <v>57.854999999999997</v>
      </c>
      <c r="E411" s="403">
        <v>198.12299999999999</v>
      </c>
      <c r="F411" s="403">
        <v>6.0999999999999999E-2</v>
      </c>
      <c r="G411" s="403">
        <v>0.93400000000000005</v>
      </c>
      <c r="H411" s="403">
        <v>0</v>
      </c>
      <c r="I411" s="403">
        <v>0</v>
      </c>
      <c r="J411" s="403">
        <v>8.6880000000000006</v>
      </c>
      <c r="K411" s="403">
        <v>9.6829999999999998</v>
      </c>
      <c r="L411" s="403">
        <v>207.80699999999999</v>
      </c>
      <c r="M411" s="403">
        <v>396.55799999999999</v>
      </c>
      <c r="N411" s="403">
        <v>874.06600000000003</v>
      </c>
      <c r="O411" s="403">
        <v>1478.431</v>
      </c>
    </row>
    <row r="412" spans="1:15" x14ac:dyDescent="0.2">
      <c r="A412" s="403" t="s">
        <v>1520</v>
      </c>
      <c r="B412" s="403">
        <v>3.968</v>
      </c>
      <c r="C412" s="403">
        <v>139.50200000000001</v>
      </c>
      <c r="D412" s="403">
        <v>64.584000000000003</v>
      </c>
      <c r="E412" s="403">
        <v>208.05500000000001</v>
      </c>
      <c r="F412" s="403">
        <v>4.9000000000000002E-2</v>
      </c>
      <c r="G412" s="403">
        <v>0.90400000000000003</v>
      </c>
      <c r="H412" s="403">
        <v>0</v>
      </c>
      <c r="I412" s="403">
        <v>0</v>
      </c>
      <c r="J412" s="403">
        <v>8.2390000000000008</v>
      </c>
      <c r="K412" s="403">
        <v>9.1929999999999996</v>
      </c>
      <c r="L412" s="403">
        <v>217.24700000000001</v>
      </c>
      <c r="M412" s="403">
        <v>363.28500000000003</v>
      </c>
      <c r="N412" s="403">
        <v>733.59199999999998</v>
      </c>
      <c r="O412" s="403">
        <v>1314.124</v>
      </c>
    </row>
    <row r="413" spans="1:15" x14ac:dyDescent="0.2">
      <c r="A413" s="403" t="s">
        <v>1521</v>
      </c>
      <c r="B413" s="403">
        <v>4.875</v>
      </c>
      <c r="C413" s="403">
        <v>181.17500000000001</v>
      </c>
      <c r="D413" s="403">
        <v>67.116</v>
      </c>
      <c r="E413" s="403">
        <v>253.166</v>
      </c>
      <c r="F413" s="403">
        <v>5.5E-2</v>
      </c>
      <c r="G413" s="403">
        <v>0.93400000000000005</v>
      </c>
      <c r="H413" s="403">
        <v>0</v>
      </c>
      <c r="I413" s="403">
        <v>0</v>
      </c>
      <c r="J413" s="403">
        <v>8.5120000000000005</v>
      </c>
      <c r="K413" s="403">
        <v>9.5020000000000007</v>
      </c>
      <c r="L413" s="403">
        <v>262.66699999999997</v>
      </c>
      <c r="M413" s="403">
        <v>341.32400000000001</v>
      </c>
      <c r="N413" s="403">
        <v>734.73599999999999</v>
      </c>
      <c r="O413" s="403">
        <v>1338.7260000000001</v>
      </c>
    </row>
    <row r="414" spans="1:15" x14ac:dyDescent="0.2">
      <c r="A414" s="403" t="s">
        <v>1522</v>
      </c>
      <c r="B414" s="403">
        <v>7.7279999999999998</v>
      </c>
      <c r="C414" s="403">
        <v>262.65699999999998</v>
      </c>
      <c r="D414" s="403">
        <v>62.771000000000001</v>
      </c>
      <c r="E414" s="403">
        <v>333.15600000000001</v>
      </c>
      <c r="F414" s="403">
        <v>0.06</v>
      </c>
      <c r="G414" s="403">
        <v>0.90400000000000003</v>
      </c>
      <c r="H414" s="403">
        <v>0</v>
      </c>
      <c r="I414" s="403">
        <v>0</v>
      </c>
      <c r="J414" s="403">
        <v>8.2189999999999994</v>
      </c>
      <c r="K414" s="403">
        <v>9.1829999999999998</v>
      </c>
      <c r="L414" s="403">
        <v>342.339</v>
      </c>
      <c r="M414" s="403">
        <v>315.96699999999998</v>
      </c>
      <c r="N414" s="403">
        <v>712.41200000000003</v>
      </c>
      <c r="O414" s="403">
        <v>1370.7180000000001</v>
      </c>
    </row>
    <row r="415" spans="1:15" x14ac:dyDescent="0.2">
      <c r="A415" s="403" t="s">
        <v>1523</v>
      </c>
      <c r="B415" s="403">
        <v>11.986000000000001</v>
      </c>
      <c r="C415" s="403">
        <v>397.62700000000001</v>
      </c>
      <c r="D415" s="403">
        <v>82.682000000000002</v>
      </c>
      <c r="E415" s="403">
        <v>492.29500000000002</v>
      </c>
      <c r="F415" s="403">
        <v>6.6000000000000003E-2</v>
      </c>
      <c r="G415" s="403">
        <v>0.93400000000000005</v>
      </c>
      <c r="H415" s="403">
        <v>0</v>
      </c>
      <c r="I415" s="403">
        <v>0</v>
      </c>
      <c r="J415" s="403">
        <v>8.7520000000000007</v>
      </c>
      <c r="K415" s="403">
        <v>9.7520000000000007</v>
      </c>
      <c r="L415" s="403">
        <v>502.048</v>
      </c>
      <c r="M415" s="403">
        <v>333.93099999999998</v>
      </c>
      <c r="N415" s="403">
        <v>751.14099999999996</v>
      </c>
      <c r="O415" s="403">
        <v>1587.12</v>
      </c>
    </row>
    <row r="416" spans="1:15" x14ac:dyDescent="0.2">
      <c r="A416" s="403" t="s">
        <v>1524</v>
      </c>
      <c r="B416" s="403">
        <v>81.962999999999994</v>
      </c>
      <c r="C416" s="403">
        <v>3260.9160000000002</v>
      </c>
      <c r="D416" s="403">
        <v>842.02499999999998</v>
      </c>
      <c r="E416" s="403">
        <v>4184.9040000000005</v>
      </c>
      <c r="F416" s="403">
        <v>0.73099999999999998</v>
      </c>
      <c r="G416" s="403">
        <v>11</v>
      </c>
      <c r="H416" s="403">
        <v>0</v>
      </c>
      <c r="I416" s="403">
        <v>0</v>
      </c>
      <c r="J416" s="403">
        <v>101.28400000000001</v>
      </c>
      <c r="K416" s="403">
        <v>113.01600000000001</v>
      </c>
      <c r="L416" s="403">
        <v>4297.92</v>
      </c>
      <c r="M416" s="403">
        <v>4090.0590000000002</v>
      </c>
      <c r="N416" s="403">
        <v>8957.5390000000007</v>
      </c>
      <c r="O416" s="403">
        <v>17345.517</v>
      </c>
    </row>
    <row r="417" spans="1:15" x14ac:dyDescent="0.2">
      <c r="A417" s="403" t="s">
        <v>1525</v>
      </c>
      <c r="B417" s="403">
        <v>13.205</v>
      </c>
      <c r="C417" s="403">
        <v>518.56200000000001</v>
      </c>
      <c r="D417" s="403">
        <v>93.09</v>
      </c>
      <c r="E417" s="403">
        <v>624.85699999999997</v>
      </c>
      <c r="F417" s="403">
        <v>0.05</v>
      </c>
      <c r="G417" s="403">
        <v>1.016</v>
      </c>
      <c r="H417" s="403">
        <v>0</v>
      </c>
      <c r="I417" s="403">
        <v>0</v>
      </c>
      <c r="J417" s="403">
        <v>8.843</v>
      </c>
      <c r="K417" s="403">
        <v>9.91</v>
      </c>
      <c r="L417" s="403">
        <v>634.76599999999996</v>
      </c>
      <c r="M417" s="403">
        <v>338.74700000000001</v>
      </c>
      <c r="N417" s="403">
        <v>749.43899999999996</v>
      </c>
      <c r="O417" s="403">
        <v>1722.952</v>
      </c>
    </row>
    <row r="418" spans="1:15" x14ac:dyDescent="0.2">
      <c r="A418" s="403" t="s">
        <v>1526</v>
      </c>
      <c r="B418" s="403">
        <v>10.624000000000001</v>
      </c>
      <c r="C418" s="403">
        <v>488.78300000000002</v>
      </c>
      <c r="D418" s="403">
        <v>82.084999999999994</v>
      </c>
      <c r="E418" s="403">
        <v>581.49300000000005</v>
      </c>
      <c r="F418" s="403">
        <v>8.5000000000000006E-2</v>
      </c>
      <c r="G418" s="403">
        <v>0.95099999999999996</v>
      </c>
      <c r="H418" s="403">
        <v>0</v>
      </c>
      <c r="I418" s="403">
        <v>0</v>
      </c>
      <c r="J418" s="403">
        <v>8.2949999999999999</v>
      </c>
      <c r="K418" s="403">
        <v>9.3309999999999995</v>
      </c>
      <c r="L418" s="403">
        <v>590.82399999999996</v>
      </c>
      <c r="M418" s="403">
        <v>319.62799999999999</v>
      </c>
      <c r="N418" s="403">
        <v>677.94200000000001</v>
      </c>
      <c r="O418" s="403">
        <v>1588.393</v>
      </c>
    </row>
    <row r="419" spans="1:15" x14ac:dyDescent="0.2">
      <c r="A419" s="403" t="s">
        <v>1527</v>
      </c>
      <c r="B419" s="403">
        <v>7.0419999999999998</v>
      </c>
      <c r="C419" s="403">
        <v>365.27800000000002</v>
      </c>
      <c r="D419" s="403">
        <v>71.713999999999999</v>
      </c>
      <c r="E419" s="403">
        <v>444.03399999999999</v>
      </c>
      <c r="F419" s="403">
        <v>0.126</v>
      </c>
      <c r="G419" s="403">
        <v>1.016</v>
      </c>
      <c r="H419" s="403">
        <v>0</v>
      </c>
      <c r="I419" s="403">
        <v>0</v>
      </c>
      <c r="J419" s="403">
        <v>8.7539999999999996</v>
      </c>
      <c r="K419" s="403">
        <v>9.8960000000000008</v>
      </c>
      <c r="L419" s="403">
        <v>453.93</v>
      </c>
      <c r="M419" s="403">
        <v>325.26900000000001</v>
      </c>
      <c r="N419" s="403">
        <v>697.39300000000003</v>
      </c>
      <c r="O419" s="403">
        <v>1476.5920000000001</v>
      </c>
    </row>
    <row r="420" spans="1:15" x14ac:dyDescent="0.2">
      <c r="A420" s="403" t="s">
        <v>1528</v>
      </c>
      <c r="B420" s="403">
        <v>8.5670000000000002</v>
      </c>
      <c r="C420" s="403">
        <v>258.87700000000001</v>
      </c>
      <c r="D420" s="403">
        <v>62.761000000000003</v>
      </c>
      <c r="E420" s="403">
        <v>330.20499999999998</v>
      </c>
      <c r="F420" s="403">
        <v>0.125</v>
      </c>
      <c r="G420" s="403">
        <v>0.98399999999999999</v>
      </c>
      <c r="H420" s="403">
        <v>0</v>
      </c>
      <c r="I420" s="403">
        <v>0</v>
      </c>
      <c r="J420" s="403">
        <v>8.7089999999999996</v>
      </c>
      <c r="K420" s="403">
        <v>9.8179999999999996</v>
      </c>
      <c r="L420" s="403">
        <v>340.02300000000002</v>
      </c>
      <c r="M420" s="403">
        <v>319.13099999999997</v>
      </c>
      <c r="N420" s="403">
        <v>679.45399999999995</v>
      </c>
      <c r="O420" s="403">
        <v>1338.6079999999999</v>
      </c>
    </row>
    <row r="421" spans="1:15" x14ac:dyDescent="0.2">
      <c r="A421" s="403" t="s">
        <v>1529</v>
      </c>
      <c r="B421" s="403">
        <v>6.1189999999999998</v>
      </c>
      <c r="C421" s="403">
        <v>176.74299999999999</v>
      </c>
      <c r="D421" s="403">
        <v>54.344999999999999</v>
      </c>
      <c r="E421" s="403">
        <v>237.20699999999999</v>
      </c>
      <c r="F421" s="403">
        <v>0.13300000000000001</v>
      </c>
      <c r="G421" s="403">
        <v>1.016</v>
      </c>
      <c r="H421" s="403">
        <v>0</v>
      </c>
      <c r="I421" s="403">
        <v>0</v>
      </c>
      <c r="J421" s="403">
        <v>8.9489999999999998</v>
      </c>
      <c r="K421" s="403">
        <v>10.099</v>
      </c>
      <c r="L421" s="403">
        <v>247.30600000000001</v>
      </c>
      <c r="M421" s="403">
        <v>344.2</v>
      </c>
      <c r="N421" s="403">
        <v>807.43</v>
      </c>
      <c r="O421" s="403">
        <v>1398.9359999999999</v>
      </c>
    </row>
    <row r="422" spans="1:15" x14ac:dyDescent="0.2">
      <c r="A422" s="403" t="s">
        <v>1530</v>
      </c>
      <c r="B422" s="403">
        <v>5.8949999999999996</v>
      </c>
      <c r="C422" s="403">
        <v>142.244</v>
      </c>
      <c r="D422" s="403">
        <v>53.783999999999999</v>
      </c>
      <c r="E422" s="403">
        <v>201.923</v>
      </c>
      <c r="F422" s="403">
        <v>0.107</v>
      </c>
      <c r="G422" s="403">
        <v>0.98399999999999999</v>
      </c>
      <c r="H422" s="403">
        <v>0</v>
      </c>
      <c r="I422" s="403">
        <v>0</v>
      </c>
      <c r="J422" s="403">
        <v>8.7279999999999998</v>
      </c>
      <c r="K422" s="403">
        <v>9.8190000000000008</v>
      </c>
      <c r="L422" s="403">
        <v>211.74199999999999</v>
      </c>
      <c r="M422" s="403">
        <v>368.91300000000001</v>
      </c>
      <c r="N422" s="403">
        <v>812.428</v>
      </c>
      <c r="O422" s="403">
        <v>1393.0830000000001</v>
      </c>
    </row>
    <row r="423" spans="1:15" x14ac:dyDescent="0.2">
      <c r="A423" s="403" t="s">
        <v>1531</v>
      </c>
      <c r="B423" s="403">
        <v>8.0530000000000008</v>
      </c>
      <c r="C423" s="403">
        <v>131.786</v>
      </c>
      <c r="D423" s="403">
        <v>54.552</v>
      </c>
      <c r="E423" s="403">
        <v>194.39099999999999</v>
      </c>
      <c r="F423" s="403">
        <v>0.05</v>
      </c>
      <c r="G423" s="403">
        <v>1.016</v>
      </c>
      <c r="H423" s="403">
        <v>0</v>
      </c>
      <c r="I423" s="403">
        <v>0</v>
      </c>
      <c r="J423" s="403">
        <v>8.9670000000000005</v>
      </c>
      <c r="K423" s="403">
        <v>10.032999999999999</v>
      </c>
      <c r="L423" s="403">
        <v>204.42500000000001</v>
      </c>
      <c r="M423" s="403">
        <v>394.07</v>
      </c>
      <c r="N423" s="403">
        <v>879.73500000000001</v>
      </c>
      <c r="O423" s="403">
        <v>1478.23</v>
      </c>
    </row>
    <row r="424" spans="1:15" x14ac:dyDescent="0.2">
      <c r="A424" s="403" t="s">
        <v>1532</v>
      </c>
      <c r="B424" s="403">
        <v>6.9029999999999996</v>
      </c>
      <c r="C424" s="403">
        <v>131.55600000000001</v>
      </c>
      <c r="D424" s="403">
        <v>57.677</v>
      </c>
      <c r="E424" s="403">
        <v>196.136</v>
      </c>
      <c r="F424" s="403">
        <v>0.04</v>
      </c>
      <c r="G424" s="403">
        <v>1.016</v>
      </c>
      <c r="H424" s="403">
        <v>0</v>
      </c>
      <c r="I424" s="403">
        <v>0</v>
      </c>
      <c r="J424" s="403">
        <v>8.9529999999999994</v>
      </c>
      <c r="K424" s="403">
        <v>10.01</v>
      </c>
      <c r="L424" s="403">
        <v>206.14599999999999</v>
      </c>
      <c r="M424" s="403">
        <v>390.512</v>
      </c>
      <c r="N424" s="403">
        <v>855.73599999999999</v>
      </c>
      <c r="O424" s="403">
        <v>1452.393</v>
      </c>
    </row>
    <row r="425" spans="1:15" x14ac:dyDescent="0.2">
      <c r="A425" s="403" t="s">
        <v>1533</v>
      </c>
      <c r="B425" s="403">
        <v>5.625</v>
      </c>
      <c r="C425" s="403">
        <v>134.96899999999999</v>
      </c>
      <c r="D425" s="403">
        <v>54.256</v>
      </c>
      <c r="E425" s="403">
        <v>194.84899999999999</v>
      </c>
      <c r="F425" s="403">
        <v>0.05</v>
      </c>
      <c r="G425" s="403">
        <v>0.98399999999999999</v>
      </c>
      <c r="H425" s="403">
        <v>0</v>
      </c>
      <c r="I425" s="403">
        <v>0</v>
      </c>
      <c r="J425" s="403">
        <v>8.6140000000000008</v>
      </c>
      <c r="K425" s="403">
        <v>9.6479999999999997</v>
      </c>
      <c r="L425" s="403">
        <v>204.49700000000001</v>
      </c>
      <c r="M425" s="403">
        <v>373.93900000000002</v>
      </c>
      <c r="N425" s="403">
        <v>792.08299999999997</v>
      </c>
      <c r="O425" s="403">
        <v>1370.519</v>
      </c>
    </row>
    <row r="426" spans="1:15" x14ac:dyDescent="0.2">
      <c r="A426" s="403" t="s">
        <v>1534</v>
      </c>
      <c r="B426" s="403">
        <v>5.9630000000000001</v>
      </c>
      <c r="C426" s="403">
        <v>178.97</v>
      </c>
      <c r="D426" s="403">
        <v>62.338999999999999</v>
      </c>
      <c r="E426" s="403">
        <v>247.27199999999999</v>
      </c>
      <c r="F426" s="403">
        <v>7.3999999999999996E-2</v>
      </c>
      <c r="G426" s="403">
        <v>1.016</v>
      </c>
      <c r="H426" s="403">
        <v>0</v>
      </c>
      <c r="I426" s="403">
        <v>0</v>
      </c>
      <c r="J426" s="403">
        <v>8.7609999999999992</v>
      </c>
      <c r="K426" s="403">
        <v>9.8520000000000003</v>
      </c>
      <c r="L426" s="403">
        <v>257.12400000000002</v>
      </c>
      <c r="M426" s="403">
        <v>349.13600000000002</v>
      </c>
      <c r="N426" s="403">
        <v>758.43100000000004</v>
      </c>
      <c r="O426" s="403">
        <v>1364.69</v>
      </c>
    </row>
    <row r="427" spans="1:15" x14ac:dyDescent="0.2">
      <c r="A427" s="403" t="s">
        <v>1535</v>
      </c>
      <c r="B427" s="403">
        <v>9.6359999999999992</v>
      </c>
      <c r="C427" s="403">
        <v>262.07799999999997</v>
      </c>
      <c r="D427" s="403">
        <v>66.462000000000003</v>
      </c>
      <c r="E427" s="403">
        <v>338.17700000000002</v>
      </c>
      <c r="F427" s="403">
        <v>8.6999999999999994E-2</v>
      </c>
      <c r="G427" s="403">
        <v>0.98399999999999999</v>
      </c>
      <c r="H427" s="403">
        <v>0</v>
      </c>
      <c r="I427" s="403">
        <v>0</v>
      </c>
      <c r="J427" s="403">
        <v>8.73</v>
      </c>
      <c r="K427" s="403">
        <v>9.8000000000000007</v>
      </c>
      <c r="L427" s="403">
        <v>347.97699999999998</v>
      </c>
      <c r="M427" s="403">
        <v>326.70800000000003</v>
      </c>
      <c r="N427" s="403">
        <v>725.58100000000002</v>
      </c>
      <c r="O427" s="403">
        <v>1400.2660000000001</v>
      </c>
    </row>
    <row r="428" spans="1:15" x14ac:dyDescent="0.2">
      <c r="A428" s="403" t="s">
        <v>1536</v>
      </c>
      <c r="B428" s="403">
        <v>15.272</v>
      </c>
      <c r="C428" s="403">
        <v>411.226</v>
      </c>
      <c r="D428" s="403">
        <v>96.415999999999997</v>
      </c>
      <c r="E428" s="403">
        <v>522.91399999999999</v>
      </c>
      <c r="F428" s="403">
        <v>0.124</v>
      </c>
      <c r="G428" s="403">
        <v>1.016</v>
      </c>
      <c r="H428" s="403">
        <v>0</v>
      </c>
      <c r="I428" s="403">
        <v>0</v>
      </c>
      <c r="J428" s="403">
        <v>9.0150000000000006</v>
      </c>
      <c r="K428" s="403">
        <v>10.156000000000001</v>
      </c>
      <c r="L428" s="403">
        <v>533.07000000000005</v>
      </c>
      <c r="M428" s="403">
        <v>347.95600000000002</v>
      </c>
      <c r="N428" s="403">
        <v>794.30600000000004</v>
      </c>
      <c r="O428" s="403">
        <v>1675.3320000000001</v>
      </c>
    </row>
    <row r="429" spans="1:15" x14ac:dyDescent="0.2">
      <c r="A429" s="403" t="s">
        <v>1537</v>
      </c>
      <c r="B429" s="403">
        <v>102.904</v>
      </c>
      <c r="C429" s="403">
        <v>3200.9720000000002</v>
      </c>
      <c r="D429" s="403">
        <v>809.48199999999997</v>
      </c>
      <c r="E429" s="403">
        <v>4113.3580000000002</v>
      </c>
      <c r="F429" s="403">
        <v>1.0509999999999999</v>
      </c>
      <c r="G429" s="403">
        <v>12</v>
      </c>
      <c r="H429" s="403">
        <v>0</v>
      </c>
      <c r="I429" s="403">
        <v>0</v>
      </c>
      <c r="J429" s="403">
        <v>105.319</v>
      </c>
      <c r="K429" s="403">
        <v>118.371</v>
      </c>
      <c r="L429" s="403">
        <v>4231.7290000000003</v>
      </c>
      <c r="M429" s="403">
        <v>4198.2089999999998</v>
      </c>
      <c r="N429" s="403">
        <v>9228.7219999999998</v>
      </c>
      <c r="O429" s="403">
        <v>17658.661</v>
      </c>
    </row>
    <row r="430" spans="1:15" x14ac:dyDescent="0.2">
      <c r="A430" s="403" t="s">
        <v>1538</v>
      </c>
      <c r="B430" s="403">
        <v>11.526999999999999</v>
      </c>
      <c r="C430" s="403">
        <v>478.98899999999998</v>
      </c>
      <c r="D430" s="403">
        <v>86.412000000000006</v>
      </c>
      <c r="E430" s="403">
        <v>576.928</v>
      </c>
      <c r="F430" s="403">
        <v>0.111</v>
      </c>
      <c r="G430" s="403">
        <v>1.155</v>
      </c>
      <c r="H430" s="403">
        <v>0</v>
      </c>
      <c r="I430" s="403">
        <v>0</v>
      </c>
      <c r="J430" s="403">
        <v>8.891</v>
      </c>
      <c r="K430" s="403">
        <v>10.157</v>
      </c>
      <c r="L430" s="403">
        <v>587.08500000000004</v>
      </c>
      <c r="M430" s="403">
        <v>344.142</v>
      </c>
      <c r="N430" s="403">
        <v>759.02499999999998</v>
      </c>
      <c r="O430" s="403">
        <v>1690.252</v>
      </c>
    </row>
    <row r="431" spans="1:15" x14ac:dyDescent="0.2">
      <c r="A431" s="403" t="s">
        <v>1539</v>
      </c>
      <c r="B431" s="403">
        <v>8.9540000000000006</v>
      </c>
      <c r="C431" s="403">
        <v>422.45800000000003</v>
      </c>
      <c r="D431" s="403">
        <v>76.018000000000001</v>
      </c>
      <c r="E431" s="403">
        <v>507.43</v>
      </c>
      <c r="F431" s="403">
        <v>0.109</v>
      </c>
      <c r="G431" s="403">
        <v>1.0429999999999999</v>
      </c>
      <c r="H431" s="403">
        <v>0</v>
      </c>
      <c r="I431" s="403">
        <v>0</v>
      </c>
      <c r="J431" s="403">
        <v>8.1449999999999996</v>
      </c>
      <c r="K431" s="403">
        <v>9.2970000000000006</v>
      </c>
      <c r="L431" s="403">
        <v>516.72699999999998</v>
      </c>
      <c r="M431" s="403">
        <v>318.19200000000001</v>
      </c>
      <c r="N431" s="403">
        <v>657.23800000000006</v>
      </c>
      <c r="O431" s="403">
        <v>1492.1559999999999</v>
      </c>
    </row>
    <row r="432" spans="1:15" x14ac:dyDescent="0.2">
      <c r="A432" s="403" t="s">
        <v>1540</v>
      </c>
      <c r="B432" s="403">
        <v>8.6189999999999998</v>
      </c>
      <c r="C432" s="403">
        <v>386.43299999999999</v>
      </c>
      <c r="D432" s="403">
        <v>72.113</v>
      </c>
      <c r="E432" s="403">
        <v>467.16500000000002</v>
      </c>
      <c r="F432" s="403">
        <v>8.2000000000000003E-2</v>
      </c>
      <c r="G432" s="403">
        <v>1.155</v>
      </c>
      <c r="H432" s="403">
        <v>0</v>
      </c>
      <c r="I432" s="403">
        <v>0</v>
      </c>
      <c r="J432" s="403">
        <v>8.89</v>
      </c>
      <c r="K432" s="403">
        <v>10.127000000000001</v>
      </c>
      <c r="L432" s="403">
        <v>477.29199999999997</v>
      </c>
      <c r="M432" s="403">
        <v>337.52800000000002</v>
      </c>
      <c r="N432" s="403">
        <v>727.82500000000005</v>
      </c>
      <c r="O432" s="403">
        <v>1542.644</v>
      </c>
    </row>
    <row r="433" spans="1:15" x14ac:dyDescent="0.2">
      <c r="A433" s="403" t="s">
        <v>1541</v>
      </c>
      <c r="B433" s="403">
        <v>7.3659999999999997</v>
      </c>
      <c r="C433" s="403">
        <v>248.65700000000001</v>
      </c>
      <c r="D433" s="403">
        <v>55.896999999999998</v>
      </c>
      <c r="E433" s="403">
        <v>311.92</v>
      </c>
      <c r="F433" s="403">
        <v>0.123</v>
      </c>
      <c r="G433" s="403">
        <v>1.1180000000000001</v>
      </c>
      <c r="H433" s="403">
        <v>0</v>
      </c>
      <c r="I433" s="403">
        <v>0</v>
      </c>
      <c r="J433" s="403">
        <v>8.4499999999999993</v>
      </c>
      <c r="K433" s="403">
        <v>9.6910000000000007</v>
      </c>
      <c r="L433" s="403">
        <v>321.61099999999999</v>
      </c>
      <c r="M433" s="403">
        <v>322.22800000000001</v>
      </c>
      <c r="N433" s="403">
        <v>682.69399999999996</v>
      </c>
      <c r="O433" s="403">
        <v>1326.5319999999999</v>
      </c>
    </row>
    <row r="434" spans="1:15" x14ac:dyDescent="0.2">
      <c r="A434" s="403" t="s">
        <v>1542</v>
      </c>
      <c r="B434" s="403">
        <v>5.84</v>
      </c>
      <c r="C434" s="403">
        <v>178.07900000000001</v>
      </c>
      <c r="D434" s="403">
        <v>53.72</v>
      </c>
      <c r="E434" s="403">
        <v>237.63900000000001</v>
      </c>
      <c r="F434" s="403">
        <v>0.127</v>
      </c>
      <c r="G434" s="403">
        <v>1.155</v>
      </c>
      <c r="H434" s="403">
        <v>0</v>
      </c>
      <c r="I434" s="403">
        <v>0</v>
      </c>
      <c r="J434" s="403">
        <v>8.9740000000000002</v>
      </c>
      <c r="K434" s="403">
        <v>10.256</v>
      </c>
      <c r="L434" s="403">
        <v>247.89500000000001</v>
      </c>
      <c r="M434" s="403">
        <v>340.18200000000002</v>
      </c>
      <c r="N434" s="403">
        <v>783.69100000000003</v>
      </c>
      <c r="O434" s="403">
        <v>1371.7670000000001</v>
      </c>
    </row>
    <row r="435" spans="1:15" x14ac:dyDescent="0.2">
      <c r="A435" s="403" t="s">
        <v>1543</v>
      </c>
      <c r="B435" s="403">
        <v>6.194</v>
      </c>
      <c r="C435" s="403">
        <v>138.721</v>
      </c>
      <c r="D435" s="403">
        <v>56.493000000000002</v>
      </c>
      <c r="E435" s="403">
        <v>201.40799999999999</v>
      </c>
      <c r="F435" s="403">
        <v>6.9000000000000006E-2</v>
      </c>
      <c r="G435" s="403">
        <v>1.1180000000000001</v>
      </c>
      <c r="H435" s="403">
        <v>0</v>
      </c>
      <c r="I435" s="403">
        <v>0</v>
      </c>
      <c r="J435" s="403">
        <v>8.8650000000000002</v>
      </c>
      <c r="K435" s="403">
        <v>10.051</v>
      </c>
      <c r="L435" s="403">
        <v>211.459</v>
      </c>
      <c r="M435" s="403">
        <v>389.31200000000001</v>
      </c>
      <c r="N435" s="403">
        <v>873.19200000000001</v>
      </c>
      <c r="O435" s="403">
        <v>1473.963</v>
      </c>
    </row>
    <row r="436" spans="1:15" x14ac:dyDescent="0.2">
      <c r="A436" s="403" t="s">
        <v>1544</v>
      </c>
      <c r="B436" s="403">
        <v>7.37</v>
      </c>
      <c r="C436" s="403">
        <v>127.69799999999999</v>
      </c>
      <c r="D436" s="403">
        <v>55.77</v>
      </c>
      <c r="E436" s="403">
        <v>190.83799999999999</v>
      </c>
      <c r="F436" s="403">
        <v>3.4000000000000002E-2</v>
      </c>
      <c r="G436" s="403">
        <v>1.155</v>
      </c>
      <c r="H436" s="403">
        <v>0</v>
      </c>
      <c r="I436" s="403">
        <v>0</v>
      </c>
      <c r="J436" s="403">
        <v>9.093</v>
      </c>
      <c r="K436" s="403">
        <v>10.282</v>
      </c>
      <c r="L436" s="403">
        <v>201.12</v>
      </c>
      <c r="M436" s="403">
        <v>416.39</v>
      </c>
      <c r="N436" s="403">
        <v>931.13</v>
      </c>
      <c r="O436" s="403">
        <v>1548.64</v>
      </c>
    </row>
    <row r="437" spans="1:15" x14ac:dyDescent="0.2">
      <c r="A437" s="403" t="s">
        <v>1545</v>
      </c>
      <c r="B437" s="403">
        <v>7.0110000000000001</v>
      </c>
      <c r="C437" s="403">
        <v>126.91800000000001</v>
      </c>
      <c r="D437" s="403">
        <v>60.347999999999999</v>
      </c>
      <c r="E437" s="403">
        <v>194.27600000000001</v>
      </c>
      <c r="F437" s="403">
        <v>1.0999999999999999E-2</v>
      </c>
      <c r="G437" s="403">
        <v>1.155</v>
      </c>
      <c r="H437" s="403">
        <v>0</v>
      </c>
      <c r="I437" s="403">
        <v>0</v>
      </c>
      <c r="J437" s="403">
        <v>8.9629999999999992</v>
      </c>
      <c r="K437" s="403">
        <v>10.128</v>
      </c>
      <c r="L437" s="403">
        <v>204.405</v>
      </c>
      <c r="M437" s="403">
        <v>424.57600000000002</v>
      </c>
      <c r="N437" s="403">
        <v>926.22199999999998</v>
      </c>
      <c r="O437" s="403">
        <v>1555.203</v>
      </c>
    </row>
    <row r="438" spans="1:15" x14ac:dyDescent="0.2">
      <c r="A438" s="403" t="s">
        <v>1546</v>
      </c>
      <c r="B438" s="403">
        <v>5.0190000000000001</v>
      </c>
      <c r="C438" s="403">
        <v>129.73099999999999</v>
      </c>
      <c r="D438" s="403">
        <v>51.468000000000004</v>
      </c>
      <c r="E438" s="403">
        <v>186.21799999999999</v>
      </c>
      <c r="F438" s="403">
        <v>2.4E-2</v>
      </c>
      <c r="G438" s="403">
        <v>1.1180000000000001</v>
      </c>
      <c r="H438" s="403">
        <v>0</v>
      </c>
      <c r="I438" s="403">
        <v>0</v>
      </c>
      <c r="J438" s="403">
        <v>8.6489999999999991</v>
      </c>
      <c r="K438" s="403">
        <v>9.7910000000000004</v>
      </c>
      <c r="L438" s="403">
        <v>196.00899999999999</v>
      </c>
      <c r="M438" s="403">
        <v>397.55599999999998</v>
      </c>
      <c r="N438" s="403">
        <v>807.072</v>
      </c>
      <c r="O438" s="403">
        <v>1400.636</v>
      </c>
    </row>
    <row r="439" spans="1:15" x14ac:dyDescent="0.2">
      <c r="A439" s="403" t="s">
        <v>1547</v>
      </c>
      <c r="B439" s="403">
        <v>5.5490000000000004</v>
      </c>
      <c r="C439" s="403">
        <v>165.84800000000001</v>
      </c>
      <c r="D439" s="403">
        <v>57.106999999999999</v>
      </c>
      <c r="E439" s="403">
        <v>228.50299999999999</v>
      </c>
      <c r="F439" s="403">
        <v>4.3999999999999997E-2</v>
      </c>
      <c r="G439" s="403">
        <v>1.155</v>
      </c>
      <c r="H439" s="403">
        <v>0</v>
      </c>
      <c r="I439" s="403">
        <v>0</v>
      </c>
      <c r="J439" s="403">
        <v>8.6300000000000008</v>
      </c>
      <c r="K439" s="403">
        <v>9.8290000000000006</v>
      </c>
      <c r="L439" s="403">
        <v>238.33199999999999</v>
      </c>
      <c r="M439" s="403">
        <v>370.11500000000001</v>
      </c>
      <c r="N439" s="403">
        <v>763.49699999999996</v>
      </c>
      <c r="O439" s="403">
        <v>1371.943</v>
      </c>
    </row>
    <row r="440" spans="1:15" x14ac:dyDescent="0.2">
      <c r="A440" s="403" t="s">
        <v>1548</v>
      </c>
      <c r="B440" s="403">
        <v>8.6140000000000008</v>
      </c>
      <c r="C440" s="403">
        <v>245.94200000000001</v>
      </c>
      <c r="D440" s="403">
        <v>58.582000000000001</v>
      </c>
      <c r="E440" s="403">
        <v>313.13799999999998</v>
      </c>
      <c r="F440" s="403">
        <v>5.8000000000000003E-2</v>
      </c>
      <c r="G440" s="403">
        <v>1.1180000000000001</v>
      </c>
      <c r="H440" s="403">
        <v>0</v>
      </c>
      <c r="I440" s="403">
        <v>0</v>
      </c>
      <c r="J440" s="403">
        <v>8.6389999999999993</v>
      </c>
      <c r="K440" s="403">
        <v>9.8160000000000007</v>
      </c>
      <c r="L440" s="403">
        <v>322.95400000000001</v>
      </c>
      <c r="M440" s="403">
        <v>337.10300000000001</v>
      </c>
      <c r="N440" s="403">
        <v>741.61500000000001</v>
      </c>
      <c r="O440" s="403">
        <v>1401.672</v>
      </c>
    </row>
    <row r="441" spans="1:15" x14ac:dyDescent="0.2">
      <c r="A441" s="403" t="s">
        <v>1549</v>
      </c>
      <c r="B441" s="403">
        <v>14.936999999999999</v>
      </c>
      <c r="C441" s="403">
        <v>424.267</v>
      </c>
      <c r="D441" s="403">
        <v>77.501999999999995</v>
      </c>
      <c r="E441" s="403">
        <v>516.70600000000002</v>
      </c>
      <c r="F441" s="403">
        <v>6.8000000000000005E-2</v>
      </c>
      <c r="G441" s="403">
        <v>1.155</v>
      </c>
      <c r="H441" s="403">
        <v>0</v>
      </c>
      <c r="I441" s="403">
        <v>0</v>
      </c>
      <c r="J441" s="403">
        <v>8.9329999999999998</v>
      </c>
      <c r="K441" s="403">
        <v>10.157</v>
      </c>
      <c r="L441" s="403">
        <v>526.86300000000006</v>
      </c>
      <c r="M441" s="403">
        <v>353.24799999999999</v>
      </c>
      <c r="N441" s="403">
        <v>800.57899999999995</v>
      </c>
      <c r="O441" s="403">
        <v>1680.69</v>
      </c>
    </row>
    <row r="442" spans="1:15" x14ac:dyDescent="0.2">
      <c r="A442" s="403" t="s">
        <v>1550</v>
      </c>
      <c r="B442" s="403">
        <v>96.998999999999995</v>
      </c>
      <c r="C442" s="403">
        <v>3073.2159999999999</v>
      </c>
      <c r="D442" s="403">
        <v>761.428</v>
      </c>
      <c r="E442" s="403">
        <v>3931.643</v>
      </c>
      <c r="F442" s="403">
        <v>0.86</v>
      </c>
      <c r="G442" s="403">
        <v>13.6</v>
      </c>
      <c r="H442" s="403">
        <v>0</v>
      </c>
      <c r="I442" s="403">
        <v>0</v>
      </c>
      <c r="J442" s="403">
        <v>105.122</v>
      </c>
      <c r="K442" s="403">
        <v>119.583</v>
      </c>
      <c r="L442" s="403">
        <v>4051.2260000000001</v>
      </c>
      <c r="M442" s="403">
        <v>4350.57</v>
      </c>
      <c r="N442" s="403">
        <v>9454.9490000000005</v>
      </c>
      <c r="O442" s="403">
        <v>17856.744999999999</v>
      </c>
    </row>
    <row r="443" spans="1:15" x14ac:dyDescent="0.2">
      <c r="A443" s="403" t="s">
        <v>1551</v>
      </c>
      <c r="B443" s="403">
        <v>6.8920000000000003</v>
      </c>
      <c r="C443" s="403">
        <v>406.976</v>
      </c>
      <c r="D443" s="403">
        <v>72.266000000000005</v>
      </c>
      <c r="E443" s="403">
        <v>486.13400000000001</v>
      </c>
      <c r="F443" s="403">
        <v>0.128</v>
      </c>
      <c r="G443" s="403">
        <v>1.1890000000000001</v>
      </c>
      <c r="H443" s="403">
        <v>0</v>
      </c>
      <c r="I443" s="403">
        <v>0</v>
      </c>
      <c r="J443" s="403">
        <v>8.7859999999999996</v>
      </c>
      <c r="K443" s="403">
        <v>10.103</v>
      </c>
      <c r="L443" s="403">
        <v>496.23599999999999</v>
      </c>
      <c r="M443" s="403">
        <v>347.79700000000003</v>
      </c>
      <c r="N443" s="403">
        <v>730.17899999999997</v>
      </c>
      <c r="O443" s="403">
        <v>1574.212</v>
      </c>
    </row>
    <row r="444" spans="1:15" x14ac:dyDescent="0.2">
      <c r="A444" s="403" t="s">
        <v>1552</v>
      </c>
      <c r="B444" s="403">
        <v>6.2629999999999999</v>
      </c>
      <c r="C444" s="403">
        <v>399.84399999999999</v>
      </c>
      <c r="D444" s="403">
        <v>75.248999999999995</v>
      </c>
      <c r="E444" s="403">
        <v>481.35599999999999</v>
      </c>
      <c r="F444" s="403">
        <v>0.111</v>
      </c>
      <c r="G444" s="403">
        <v>1.0740000000000001</v>
      </c>
      <c r="H444" s="403">
        <v>0</v>
      </c>
      <c r="I444" s="403">
        <v>0</v>
      </c>
      <c r="J444" s="403">
        <v>7.9960000000000004</v>
      </c>
      <c r="K444" s="403">
        <v>9.1809999999999992</v>
      </c>
      <c r="L444" s="403">
        <v>490.53699999999998</v>
      </c>
      <c r="M444" s="403">
        <v>326.57299999999998</v>
      </c>
      <c r="N444" s="403">
        <v>690.15</v>
      </c>
      <c r="O444" s="403">
        <v>1507.261</v>
      </c>
    </row>
    <row r="445" spans="1:15" x14ac:dyDescent="0.2">
      <c r="A445" s="403" t="s">
        <v>1553</v>
      </c>
      <c r="B445" s="403">
        <v>6.282</v>
      </c>
      <c r="C445" s="403">
        <v>361.64800000000002</v>
      </c>
      <c r="D445" s="403">
        <v>69.617999999999995</v>
      </c>
      <c r="E445" s="403">
        <v>437.548</v>
      </c>
      <c r="F445" s="403">
        <v>0.12</v>
      </c>
      <c r="G445" s="403">
        <v>1.1890000000000001</v>
      </c>
      <c r="H445" s="403">
        <v>0</v>
      </c>
      <c r="I445" s="403">
        <v>0</v>
      </c>
      <c r="J445" s="403">
        <v>8.298</v>
      </c>
      <c r="K445" s="403">
        <v>9.6069999999999993</v>
      </c>
      <c r="L445" s="403">
        <v>447.15499999999997</v>
      </c>
      <c r="M445" s="403">
        <v>345.00599999999997</v>
      </c>
      <c r="N445" s="403">
        <v>730.73</v>
      </c>
      <c r="O445" s="403">
        <v>1522.89</v>
      </c>
    </row>
    <row r="446" spans="1:15" x14ac:dyDescent="0.2">
      <c r="A446" s="403" t="s">
        <v>1554</v>
      </c>
      <c r="B446" s="403">
        <v>4.1319999999999997</v>
      </c>
      <c r="C446" s="403">
        <v>231.267</v>
      </c>
      <c r="D446" s="403">
        <v>51.637999999999998</v>
      </c>
      <c r="E446" s="403">
        <v>287.03699999999998</v>
      </c>
      <c r="F446" s="403">
        <v>9.1999999999999998E-2</v>
      </c>
      <c r="G446" s="403">
        <v>1.151</v>
      </c>
      <c r="H446" s="403">
        <v>0</v>
      </c>
      <c r="I446" s="403">
        <v>0</v>
      </c>
      <c r="J446" s="403">
        <v>8.3699999999999992</v>
      </c>
      <c r="K446" s="403">
        <v>9.6120000000000001</v>
      </c>
      <c r="L446" s="403">
        <v>296.64999999999998</v>
      </c>
      <c r="M446" s="403">
        <v>329.43299999999999</v>
      </c>
      <c r="N446" s="403">
        <v>707.64099999999996</v>
      </c>
      <c r="O446" s="403">
        <v>1333.7239999999999</v>
      </c>
    </row>
    <row r="447" spans="1:15" x14ac:dyDescent="0.2">
      <c r="A447" s="403" t="s">
        <v>1555</v>
      </c>
      <c r="B447" s="403">
        <v>4.2939999999999996</v>
      </c>
      <c r="C447" s="403">
        <v>164.33199999999999</v>
      </c>
      <c r="D447" s="403">
        <v>49.271000000000001</v>
      </c>
      <c r="E447" s="403">
        <v>217.89699999999999</v>
      </c>
      <c r="F447" s="403">
        <v>9.0999999999999998E-2</v>
      </c>
      <c r="G447" s="403">
        <v>1.1890000000000001</v>
      </c>
      <c r="H447" s="403">
        <v>0</v>
      </c>
      <c r="I447" s="403">
        <v>0</v>
      </c>
      <c r="J447" s="403">
        <v>9.0259999999999998</v>
      </c>
      <c r="K447" s="403">
        <v>10.305999999999999</v>
      </c>
      <c r="L447" s="403">
        <v>228.203</v>
      </c>
      <c r="M447" s="403">
        <v>363.18</v>
      </c>
      <c r="N447" s="403">
        <v>822.04499999999996</v>
      </c>
      <c r="O447" s="403">
        <v>1413.4280000000001</v>
      </c>
    </row>
    <row r="448" spans="1:15" x14ac:dyDescent="0.2">
      <c r="A448" s="403" t="s">
        <v>1556</v>
      </c>
      <c r="B448" s="403">
        <v>4.532</v>
      </c>
      <c r="C448" s="403">
        <v>137.46799999999999</v>
      </c>
      <c r="D448" s="403">
        <v>45.008000000000003</v>
      </c>
      <c r="E448" s="403">
        <v>187.00800000000001</v>
      </c>
      <c r="F448" s="403">
        <v>9.5000000000000001E-2</v>
      </c>
      <c r="G448" s="403">
        <v>1.151</v>
      </c>
      <c r="H448" s="403">
        <v>0</v>
      </c>
      <c r="I448" s="403">
        <v>0</v>
      </c>
      <c r="J448" s="403">
        <v>8.5120000000000005</v>
      </c>
      <c r="K448" s="403">
        <v>9.7569999999999997</v>
      </c>
      <c r="L448" s="403">
        <v>196.76499999999999</v>
      </c>
      <c r="M448" s="403">
        <v>395.06</v>
      </c>
      <c r="N448" s="403">
        <v>872.08900000000006</v>
      </c>
      <c r="O448" s="403">
        <v>1463.914</v>
      </c>
    </row>
    <row r="449" spans="1:15" x14ac:dyDescent="0.2">
      <c r="A449" s="403" t="s">
        <v>1557</v>
      </c>
      <c r="B449" s="403">
        <v>4.5469999999999997</v>
      </c>
      <c r="C449" s="403">
        <v>124.90600000000001</v>
      </c>
      <c r="D449" s="403">
        <v>44.837000000000003</v>
      </c>
      <c r="E449" s="403">
        <v>174.29</v>
      </c>
      <c r="F449" s="403">
        <v>3.3000000000000002E-2</v>
      </c>
      <c r="G449" s="403">
        <v>1.1890000000000001</v>
      </c>
      <c r="H449" s="403">
        <v>0</v>
      </c>
      <c r="I449" s="403">
        <v>0</v>
      </c>
      <c r="J449" s="403">
        <v>8.6769999999999996</v>
      </c>
      <c r="K449" s="403">
        <v>9.9</v>
      </c>
      <c r="L449" s="403">
        <v>184.19</v>
      </c>
      <c r="M449" s="403">
        <v>428.34699999999998</v>
      </c>
      <c r="N449" s="403">
        <v>948.77</v>
      </c>
      <c r="O449" s="403">
        <v>1561.307</v>
      </c>
    </row>
    <row r="450" spans="1:15" x14ac:dyDescent="0.2">
      <c r="A450" s="403" t="s">
        <v>1558</v>
      </c>
      <c r="B450" s="403">
        <v>4.5510000000000002</v>
      </c>
      <c r="C450" s="403">
        <v>129.488</v>
      </c>
      <c r="D450" s="403">
        <v>45.826000000000001</v>
      </c>
      <c r="E450" s="403">
        <v>179.86600000000001</v>
      </c>
      <c r="F450" s="403">
        <v>2E-3</v>
      </c>
      <c r="G450" s="403">
        <v>1.1890000000000001</v>
      </c>
      <c r="H450" s="403">
        <v>0</v>
      </c>
      <c r="I450" s="403">
        <v>0</v>
      </c>
      <c r="J450" s="403">
        <v>8.6969999999999992</v>
      </c>
      <c r="K450" s="403">
        <v>9.8879999999999999</v>
      </c>
      <c r="L450" s="403">
        <v>189.75399999999999</v>
      </c>
      <c r="M450" s="403">
        <v>435.55799999999999</v>
      </c>
      <c r="N450" s="403">
        <v>930.98800000000006</v>
      </c>
      <c r="O450" s="403">
        <v>1556.3</v>
      </c>
    </row>
    <row r="451" spans="1:15" x14ac:dyDescent="0.2">
      <c r="A451" s="403" t="s">
        <v>1559</v>
      </c>
      <c r="B451" s="403">
        <v>3.859</v>
      </c>
      <c r="C451" s="403">
        <v>136.18299999999999</v>
      </c>
      <c r="D451" s="403">
        <v>45.948999999999998</v>
      </c>
      <c r="E451" s="403">
        <v>185.99100000000001</v>
      </c>
      <c r="F451" s="403">
        <v>2.7E-2</v>
      </c>
      <c r="G451" s="403">
        <v>1.151</v>
      </c>
      <c r="H451" s="403">
        <v>0</v>
      </c>
      <c r="I451" s="403">
        <v>0</v>
      </c>
      <c r="J451" s="403">
        <v>8.3529999999999998</v>
      </c>
      <c r="K451" s="403">
        <v>9.5310000000000006</v>
      </c>
      <c r="L451" s="403">
        <v>195.52199999999999</v>
      </c>
      <c r="M451" s="403">
        <v>389.755</v>
      </c>
      <c r="N451" s="403">
        <v>769.06700000000001</v>
      </c>
      <c r="O451" s="403">
        <v>1354.3440000000001</v>
      </c>
    </row>
    <row r="452" spans="1:15" x14ac:dyDescent="0.2">
      <c r="A452" s="403" t="s">
        <v>1560</v>
      </c>
      <c r="B452" s="403">
        <v>5.5339999999999998</v>
      </c>
      <c r="C452" s="403">
        <v>192.124</v>
      </c>
      <c r="D452" s="403">
        <v>48.363999999999997</v>
      </c>
      <c r="E452" s="403">
        <v>246.02099999999999</v>
      </c>
      <c r="F452" s="403">
        <v>0.03</v>
      </c>
      <c r="G452" s="403">
        <v>1.1890000000000001</v>
      </c>
      <c r="H452" s="403">
        <v>0</v>
      </c>
      <c r="I452" s="403">
        <v>0</v>
      </c>
      <c r="J452" s="403">
        <v>8.6349999999999998</v>
      </c>
      <c r="K452" s="403">
        <v>9.8539999999999992</v>
      </c>
      <c r="L452" s="403">
        <v>255.876</v>
      </c>
      <c r="M452" s="403">
        <v>371.90800000000002</v>
      </c>
      <c r="N452" s="403">
        <v>788.09400000000005</v>
      </c>
      <c r="O452" s="403">
        <v>1415.8779999999999</v>
      </c>
    </row>
    <row r="453" spans="1:15" x14ac:dyDescent="0.2">
      <c r="A453" s="403" t="s">
        <v>1561</v>
      </c>
      <c r="B453" s="403">
        <v>6.47</v>
      </c>
      <c r="C453" s="403">
        <v>262.47000000000003</v>
      </c>
      <c r="D453" s="403">
        <v>51.252000000000002</v>
      </c>
      <c r="E453" s="403">
        <v>320.19299999999998</v>
      </c>
      <c r="F453" s="403">
        <v>0.10100000000000001</v>
      </c>
      <c r="G453" s="403">
        <v>1.151</v>
      </c>
      <c r="H453" s="403">
        <v>0</v>
      </c>
      <c r="I453" s="403">
        <v>0</v>
      </c>
      <c r="J453" s="403">
        <v>8.5090000000000003</v>
      </c>
      <c r="K453" s="403">
        <v>9.76</v>
      </c>
      <c r="L453" s="403">
        <v>329.95299999999997</v>
      </c>
      <c r="M453" s="403">
        <v>344.96600000000001</v>
      </c>
      <c r="N453" s="403">
        <v>751.82100000000003</v>
      </c>
      <c r="O453" s="403">
        <v>1426.739</v>
      </c>
    </row>
    <row r="454" spans="1:15" x14ac:dyDescent="0.2">
      <c r="A454" s="403" t="s">
        <v>1562</v>
      </c>
      <c r="B454" s="403">
        <v>7.4329999999999998</v>
      </c>
      <c r="C454" s="403">
        <v>355.22699999999998</v>
      </c>
      <c r="D454" s="403">
        <v>63.264000000000003</v>
      </c>
      <c r="E454" s="403">
        <v>425.92399999999998</v>
      </c>
      <c r="F454" s="403">
        <v>9.8000000000000004E-2</v>
      </c>
      <c r="G454" s="403">
        <v>1.1890000000000001</v>
      </c>
      <c r="H454" s="403">
        <v>0</v>
      </c>
      <c r="I454" s="403">
        <v>0</v>
      </c>
      <c r="J454" s="403">
        <v>8.8070000000000004</v>
      </c>
      <c r="K454" s="403">
        <v>10.093999999999999</v>
      </c>
      <c r="L454" s="403">
        <v>436.01799999999997</v>
      </c>
      <c r="M454" s="403">
        <v>357.14400000000001</v>
      </c>
      <c r="N454" s="403">
        <v>789.09100000000001</v>
      </c>
      <c r="O454" s="403">
        <v>1582.2529999999999</v>
      </c>
    </row>
    <row r="455" spans="1:15" x14ac:dyDescent="0.2">
      <c r="A455" s="403" t="s">
        <v>1563</v>
      </c>
      <c r="B455" s="403">
        <v>64.789000000000001</v>
      </c>
      <c r="C455" s="403">
        <v>2901.6869999999999</v>
      </c>
      <c r="D455" s="403">
        <v>662.54300000000001</v>
      </c>
      <c r="E455" s="403">
        <v>3629.02</v>
      </c>
      <c r="F455" s="403">
        <v>0.92700000000000005</v>
      </c>
      <c r="G455" s="403">
        <v>14</v>
      </c>
      <c r="H455" s="403">
        <v>0</v>
      </c>
      <c r="I455" s="403">
        <v>0</v>
      </c>
      <c r="J455" s="403">
        <v>102.666</v>
      </c>
      <c r="K455" s="403">
        <v>117.593</v>
      </c>
      <c r="L455" s="403">
        <v>3746.6120000000001</v>
      </c>
      <c r="M455" s="403">
        <v>4434.7250000000004</v>
      </c>
      <c r="N455" s="403">
        <v>9529.3130000000001</v>
      </c>
      <c r="O455" s="403">
        <v>17710.651000000002</v>
      </c>
    </row>
    <row r="456" spans="1:15" x14ac:dyDescent="0.2">
      <c r="A456" s="403" t="s">
        <v>1564</v>
      </c>
      <c r="B456" s="403">
        <v>7.3360000000000003</v>
      </c>
      <c r="C456" s="403">
        <v>442.17599999999999</v>
      </c>
      <c r="D456" s="403">
        <v>66.8</v>
      </c>
      <c r="E456" s="403">
        <v>516.31299999999999</v>
      </c>
      <c r="F456" s="403">
        <v>0.108</v>
      </c>
      <c r="G456" s="403">
        <v>1.2230000000000001</v>
      </c>
      <c r="H456" s="403">
        <v>0</v>
      </c>
      <c r="I456" s="403">
        <v>0</v>
      </c>
      <c r="J456" s="403">
        <v>8.75</v>
      </c>
      <c r="K456" s="403">
        <v>10.081</v>
      </c>
      <c r="L456" s="403">
        <v>526.39400000000001</v>
      </c>
      <c r="M456" s="403">
        <v>363.94900000000001</v>
      </c>
      <c r="N456" s="403">
        <v>807.04200000000003</v>
      </c>
      <c r="O456" s="403">
        <v>1697.385</v>
      </c>
    </row>
    <row r="457" spans="1:15" x14ac:dyDescent="0.2">
      <c r="A457" s="403" t="s">
        <v>1565</v>
      </c>
      <c r="B457" s="403">
        <v>7.1219999999999999</v>
      </c>
      <c r="C457" s="403">
        <v>489.02199999999999</v>
      </c>
      <c r="D457" s="403">
        <v>70.061999999999998</v>
      </c>
      <c r="E457" s="403">
        <v>566.20600000000002</v>
      </c>
      <c r="F457" s="403">
        <v>8.4000000000000005E-2</v>
      </c>
      <c r="G457" s="403">
        <v>1.105</v>
      </c>
      <c r="H457" s="403">
        <v>0</v>
      </c>
      <c r="I457" s="403">
        <v>0</v>
      </c>
      <c r="J457" s="403">
        <v>7.7640000000000002</v>
      </c>
      <c r="K457" s="403">
        <v>8.952</v>
      </c>
      <c r="L457" s="403">
        <v>575.15800000000002</v>
      </c>
      <c r="M457" s="403">
        <v>343.78100000000001</v>
      </c>
      <c r="N457" s="403">
        <v>706.298</v>
      </c>
      <c r="O457" s="403">
        <v>1625.2370000000001</v>
      </c>
    </row>
    <row r="458" spans="1:15" x14ac:dyDescent="0.2">
      <c r="A458" s="403" t="s">
        <v>1566</v>
      </c>
      <c r="B458" s="403">
        <v>6.5519999999999996</v>
      </c>
      <c r="C458" s="403">
        <v>362.74099999999999</v>
      </c>
      <c r="D458" s="403">
        <v>67.864999999999995</v>
      </c>
      <c r="E458" s="403">
        <v>437.15800000000002</v>
      </c>
      <c r="F458" s="403">
        <v>0.109</v>
      </c>
      <c r="G458" s="403">
        <v>1.2230000000000001</v>
      </c>
      <c r="H458" s="403">
        <v>0</v>
      </c>
      <c r="I458" s="403">
        <v>0</v>
      </c>
      <c r="J458" s="403">
        <v>8.7029999999999994</v>
      </c>
      <c r="K458" s="403">
        <v>10.035</v>
      </c>
      <c r="L458" s="403">
        <v>447.19299999999998</v>
      </c>
      <c r="M458" s="403">
        <v>350.20800000000003</v>
      </c>
      <c r="N458" s="403">
        <v>741.51800000000003</v>
      </c>
      <c r="O458" s="403">
        <v>1538.92</v>
      </c>
    </row>
    <row r="459" spans="1:15" x14ac:dyDescent="0.2">
      <c r="A459" s="403" t="s">
        <v>1567</v>
      </c>
      <c r="B459" s="403">
        <v>4.7969999999999997</v>
      </c>
      <c r="C459" s="403">
        <v>266.05599999999998</v>
      </c>
      <c r="D459" s="403">
        <v>44.143999999999998</v>
      </c>
      <c r="E459" s="403">
        <v>314.99799999999999</v>
      </c>
      <c r="F459" s="403">
        <v>0.111</v>
      </c>
      <c r="G459" s="403">
        <v>1.1839999999999999</v>
      </c>
      <c r="H459" s="403">
        <v>0</v>
      </c>
      <c r="I459" s="403">
        <v>0</v>
      </c>
      <c r="J459" s="403">
        <v>8.4149999999999991</v>
      </c>
      <c r="K459" s="403">
        <v>9.7100000000000009</v>
      </c>
      <c r="L459" s="403">
        <v>324.70699999999999</v>
      </c>
      <c r="M459" s="403">
        <v>344.78699999999998</v>
      </c>
      <c r="N459" s="403">
        <v>735.33</v>
      </c>
      <c r="O459" s="403">
        <v>1404.8230000000001</v>
      </c>
    </row>
    <row r="460" spans="1:15" x14ac:dyDescent="0.2">
      <c r="A460" s="403" t="s">
        <v>1568</v>
      </c>
      <c r="B460" s="403">
        <v>4.6970000000000001</v>
      </c>
      <c r="C460" s="403">
        <v>172.41399999999999</v>
      </c>
      <c r="D460" s="403">
        <v>36.581000000000003</v>
      </c>
      <c r="E460" s="403">
        <v>213.69200000000001</v>
      </c>
      <c r="F460" s="403">
        <v>0.11799999999999999</v>
      </c>
      <c r="G460" s="403">
        <v>1.2230000000000001</v>
      </c>
      <c r="H460" s="403">
        <v>0</v>
      </c>
      <c r="I460" s="403">
        <v>0</v>
      </c>
      <c r="J460" s="403">
        <v>8.7110000000000003</v>
      </c>
      <c r="K460" s="403">
        <v>10.052</v>
      </c>
      <c r="L460" s="403">
        <v>223.744</v>
      </c>
      <c r="M460" s="403">
        <v>370.40300000000002</v>
      </c>
      <c r="N460" s="403">
        <v>818.702</v>
      </c>
      <c r="O460" s="403">
        <v>1412.848</v>
      </c>
    </row>
    <row r="461" spans="1:15" x14ac:dyDescent="0.2">
      <c r="A461" s="403" t="s">
        <v>1569</v>
      </c>
      <c r="B461" s="403">
        <v>4.5129999999999999</v>
      </c>
      <c r="C461" s="403">
        <v>137.89599999999999</v>
      </c>
      <c r="D461" s="403">
        <v>39.329000000000001</v>
      </c>
      <c r="E461" s="403">
        <v>181.738</v>
      </c>
      <c r="F461" s="403">
        <v>5.2999999999999999E-2</v>
      </c>
      <c r="G461" s="403">
        <v>1.1839999999999999</v>
      </c>
      <c r="H461" s="403">
        <v>0</v>
      </c>
      <c r="I461" s="403">
        <v>0</v>
      </c>
      <c r="J461" s="403">
        <v>8.4710000000000001</v>
      </c>
      <c r="K461" s="403">
        <v>9.7080000000000002</v>
      </c>
      <c r="L461" s="403">
        <v>191.446</v>
      </c>
      <c r="M461" s="403">
        <v>400.40499999999997</v>
      </c>
      <c r="N461" s="403">
        <v>878.07500000000005</v>
      </c>
      <c r="O461" s="403">
        <v>1469.9259999999999</v>
      </c>
    </row>
    <row r="462" spans="1:15" x14ac:dyDescent="0.2">
      <c r="A462" s="403" t="s">
        <v>1570</v>
      </c>
      <c r="B462" s="403">
        <v>4.6210000000000004</v>
      </c>
      <c r="C462" s="403">
        <v>125.288</v>
      </c>
      <c r="D462" s="403">
        <v>39.872</v>
      </c>
      <c r="E462" s="403">
        <v>169.78100000000001</v>
      </c>
      <c r="F462" s="403">
        <v>1.6E-2</v>
      </c>
      <c r="G462" s="403">
        <v>1.2230000000000001</v>
      </c>
      <c r="H462" s="403">
        <v>0</v>
      </c>
      <c r="I462" s="403">
        <v>0</v>
      </c>
      <c r="J462" s="403">
        <v>8.7720000000000002</v>
      </c>
      <c r="K462" s="403">
        <v>10.010999999999999</v>
      </c>
      <c r="L462" s="403">
        <v>179.792</v>
      </c>
      <c r="M462" s="403">
        <v>422.82600000000002</v>
      </c>
      <c r="N462" s="403">
        <v>921.11599999999999</v>
      </c>
      <c r="O462" s="403">
        <v>1523.7329999999999</v>
      </c>
    </row>
    <row r="463" spans="1:15" x14ac:dyDescent="0.2">
      <c r="A463" s="403" t="s">
        <v>1571</v>
      </c>
      <c r="B463" s="403">
        <v>4.9400000000000004</v>
      </c>
      <c r="C463" s="403">
        <v>130.10599999999999</v>
      </c>
      <c r="D463" s="403">
        <v>43.442999999999998</v>
      </c>
      <c r="E463" s="403">
        <v>178.489</v>
      </c>
      <c r="F463" s="403">
        <v>-4.0000000000000001E-3</v>
      </c>
      <c r="G463" s="403">
        <v>1.2230000000000001</v>
      </c>
      <c r="H463" s="403">
        <v>0</v>
      </c>
      <c r="I463" s="403">
        <v>0</v>
      </c>
      <c r="J463" s="403">
        <v>8.6579999999999995</v>
      </c>
      <c r="K463" s="403">
        <v>9.8759999999999994</v>
      </c>
      <c r="L463" s="403">
        <v>188.36500000000001</v>
      </c>
      <c r="M463" s="403">
        <v>445.18</v>
      </c>
      <c r="N463" s="403">
        <v>982.35199999999998</v>
      </c>
      <c r="O463" s="403">
        <v>1615.8969999999999</v>
      </c>
    </row>
    <row r="464" spans="1:15" x14ac:dyDescent="0.2">
      <c r="A464" s="403" t="s">
        <v>1572</v>
      </c>
      <c r="B464" s="403">
        <v>4.4459999999999997</v>
      </c>
      <c r="C464" s="403">
        <v>130.267</v>
      </c>
      <c r="D464" s="403">
        <v>43.823</v>
      </c>
      <c r="E464" s="403">
        <v>178.536</v>
      </c>
      <c r="F464" s="403">
        <v>7.0000000000000001E-3</v>
      </c>
      <c r="G464" s="403">
        <v>1.1839999999999999</v>
      </c>
      <c r="H464" s="403">
        <v>0</v>
      </c>
      <c r="I464" s="403">
        <v>0</v>
      </c>
      <c r="J464" s="403">
        <v>8.3569999999999993</v>
      </c>
      <c r="K464" s="403">
        <v>9.548</v>
      </c>
      <c r="L464" s="403">
        <v>188.084</v>
      </c>
      <c r="M464" s="403">
        <v>409.09300000000002</v>
      </c>
      <c r="N464" s="403">
        <v>810.80799999999999</v>
      </c>
      <c r="O464" s="403">
        <v>1407.9860000000001</v>
      </c>
    </row>
    <row r="465" spans="1:15" x14ac:dyDescent="0.2">
      <c r="A465" s="403" t="s">
        <v>1573</v>
      </c>
      <c r="B465" s="403">
        <v>6.0410000000000004</v>
      </c>
      <c r="C465" s="403">
        <v>161.374</v>
      </c>
      <c r="D465" s="403">
        <v>49.728000000000002</v>
      </c>
      <c r="E465" s="403">
        <v>217.143</v>
      </c>
      <c r="F465" s="403">
        <v>3.6999999999999998E-2</v>
      </c>
      <c r="G465" s="403">
        <v>1.2230000000000001</v>
      </c>
      <c r="H465" s="403">
        <v>0</v>
      </c>
      <c r="I465" s="403">
        <v>0</v>
      </c>
      <c r="J465" s="403">
        <v>8.7379999999999995</v>
      </c>
      <c r="K465" s="403">
        <v>9.9979999999999993</v>
      </c>
      <c r="L465" s="403">
        <v>227.14099999999999</v>
      </c>
      <c r="M465" s="403">
        <v>390.61</v>
      </c>
      <c r="N465" s="403">
        <v>805.197</v>
      </c>
      <c r="O465" s="403">
        <v>1422.9469999999999</v>
      </c>
    </row>
    <row r="466" spans="1:15" x14ac:dyDescent="0.2">
      <c r="A466" s="403" t="s">
        <v>1574</v>
      </c>
      <c r="B466" s="403">
        <v>7.1879999999999997</v>
      </c>
      <c r="C466" s="403">
        <v>263.26799999999997</v>
      </c>
      <c r="D466" s="403">
        <v>61.158000000000001</v>
      </c>
      <c r="E466" s="403">
        <v>331.613</v>
      </c>
      <c r="F466" s="403">
        <v>5.0999999999999997E-2</v>
      </c>
      <c r="G466" s="403">
        <v>1.1839999999999999</v>
      </c>
      <c r="H466" s="403">
        <v>0</v>
      </c>
      <c r="I466" s="403">
        <v>0</v>
      </c>
      <c r="J466" s="403">
        <v>8.5960000000000001</v>
      </c>
      <c r="K466" s="403">
        <v>9.83</v>
      </c>
      <c r="L466" s="403">
        <v>341.44400000000002</v>
      </c>
      <c r="M466" s="403">
        <v>356.90600000000001</v>
      </c>
      <c r="N466" s="403">
        <v>757.95799999999997</v>
      </c>
      <c r="O466" s="403">
        <v>1456.308</v>
      </c>
    </row>
    <row r="467" spans="1:15" x14ac:dyDescent="0.2">
      <c r="A467" s="403" t="s">
        <v>1575</v>
      </c>
      <c r="B467" s="403">
        <v>7.782</v>
      </c>
      <c r="C467" s="403">
        <v>404.83300000000003</v>
      </c>
      <c r="D467" s="403">
        <v>86.611000000000004</v>
      </c>
      <c r="E467" s="403">
        <v>499.226</v>
      </c>
      <c r="F467" s="403">
        <v>7.3999999999999996E-2</v>
      </c>
      <c r="G467" s="403">
        <v>1.2230000000000001</v>
      </c>
      <c r="H467" s="403">
        <v>0</v>
      </c>
      <c r="I467" s="403">
        <v>0</v>
      </c>
      <c r="J467" s="403">
        <v>8.7880000000000003</v>
      </c>
      <c r="K467" s="403">
        <v>10.086</v>
      </c>
      <c r="L467" s="403">
        <v>509.31200000000001</v>
      </c>
      <c r="M467" s="403">
        <v>361.36</v>
      </c>
      <c r="N467" s="403">
        <v>807.04399999999998</v>
      </c>
      <c r="O467" s="403">
        <v>1677.7159999999999</v>
      </c>
    </row>
    <row r="468" spans="1:15" x14ac:dyDescent="0.2">
      <c r="A468" s="403" t="s">
        <v>1576</v>
      </c>
      <c r="B468" s="403">
        <v>70.034999999999997</v>
      </c>
      <c r="C468" s="403">
        <v>3085.0520000000001</v>
      </c>
      <c r="D468" s="403">
        <v>649.41600000000005</v>
      </c>
      <c r="E468" s="403">
        <v>3804.5030000000002</v>
      </c>
      <c r="F468" s="403">
        <v>0.76400000000000001</v>
      </c>
      <c r="G468" s="403">
        <v>14.4</v>
      </c>
      <c r="H468" s="403">
        <v>0</v>
      </c>
      <c r="I468" s="403">
        <v>0</v>
      </c>
      <c r="J468" s="403">
        <v>102.723</v>
      </c>
      <c r="K468" s="403">
        <v>117.886</v>
      </c>
      <c r="L468" s="403">
        <v>3922.39</v>
      </c>
      <c r="M468" s="403">
        <v>4559.5069999999996</v>
      </c>
      <c r="N468" s="403">
        <v>9773.0930000000008</v>
      </c>
      <c r="O468" s="403">
        <v>18254.990000000002</v>
      </c>
    </row>
    <row r="469" spans="1:15" x14ac:dyDescent="0.2">
      <c r="A469" s="403" t="s">
        <v>1577</v>
      </c>
      <c r="B469" s="403">
        <v>8.6539999999999999</v>
      </c>
      <c r="C469" s="403">
        <v>489.05399999999997</v>
      </c>
      <c r="D469" s="403">
        <v>84.760999999999996</v>
      </c>
      <c r="E469" s="403">
        <v>582.46900000000005</v>
      </c>
      <c r="F469" s="403">
        <v>0.05</v>
      </c>
      <c r="G469" s="403">
        <v>1.254</v>
      </c>
      <c r="H469" s="403">
        <v>0</v>
      </c>
      <c r="I469" s="403">
        <v>0</v>
      </c>
      <c r="J469" s="403">
        <v>9.14</v>
      </c>
      <c r="K469" s="403">
        <v>10.444000000000001</v>
      </c>
      <c r="L469" s="403">
        <v>592.91300000000001</v>
      </c>
      <c r="M469" s="403">
        <v>372.00400000000002</v>
      </c>
      <c r="N469" s="403">
        <v>796.25900000000001</v>
      </c>
      <c r="O469" s="403">
        <v>1761.175</v>
      </c>
    </row>
    <row r="470" spans="1:15" x14ac:dyDescent="0.2">
      <c r="A470" s="403" t="s">
        <v>1578</v>
      </c>
      <c r="B470" s="403">
        <v>7.9539999999999997</v>
      </c>
      <c r="C470" s="403">
        <v>470.25200000000001</v>
      </c>
      <c r="D470" s="403">
        <v>80.775999999999996</v>
      </c>
      <c r="E470" s="403">
        <v>558.98199999999997</v>
      </c>
      <c r="F470" s="403">
        <v>4.5999999999999999E-2</v>
      </c>
      <c r="G470" s="403">
        <v>1.173</v>
      </c>
      <c r="H470" s="403">
        <v>0</v>
      </c>
      <c r="I470" s="403">
        <v>0</v>
      </c>
      <c r="J470" s="403">
        <v>8.5190000000000001</v>
      </c>
      <c r="K470" s="403">
        <v>9.7379999999999995</v>
      </c>
      <c r="L470" s="403">
        <v>568.71900000000005</v>
      </c>
      <c r="M470" s="403">
        <v>355.83199999999999</v>
      </c>
      <c r="N470" s="403">
        <v>722.09500000000003</v>
      </c>
      <c r="O470" s="403">
        <v>1646.646</v>
      </c>
    </row>
    <row r="471" spans="1:15" x14ac:dyDescent="0.2">
      <c r="A471" s="403" t="s">
        <v>1579</v>
      </c>
      <c r="B471" s="403">
        <v>7.7190000000000003</v>
      </c>
      <c r="C471" s="403">
        <v>389.77499999999998</v>
      </c>
      <c r="D471" s="403">
        <v>66.125</v>
      </c>
      <c r="E471" s="403">
        <v>463.61799999999999</v>
      </c>
      <c r="F471" s="403">
        <v>9.8000000000000004E-2</v>
      </c>
      <c r="G471" s="403">
        <v>1.254</v>
      </c>
      <c r="H471" s="403">
        <v>0</v>
      </c>
      <c r="I471" s="403">
        <v>0</v>
      </c>
      <c r="J471" s="403">
        <v>9.0440000000000005</v>
      </c>
      <c r="K471" s="403">
        <v>10.395</v>
      </c>
      <c r="L471" s="403">
        <v>474.01299999999998</v>
      </c>
      <c r="M471" s="403">
        <v>352.25099999999998</v>
      </c>
      <c r="N471" s="403">
        <v>746.99900000000002</v>
      </c>
      <c r="O471" s="403">
        <v>1573.2639999999999</v>
      </c>
    </row>
    <row r="472" spans="1:15" x14ac:dyDescent="0.2">
      <c r="A472" s="403" t="s">
        <v>1580</v>
      </c>
      <c r="B472" s="403">
        <v>5.0369999999999999</v>
      </c>
      <c r="C472" s="403">
        <v>261.274</v>
      </c>
      <c r="D472" s="403">
        <v>51.363999999999997</v>
      </c>
      <c r="E472" s="403">
        <v>317.67399999999998</v>
      </c>
      <c r="F472" s="403">
        <v>9.7000000000000003E-2</v>
      </c>
      <c r="G472" s="403">
        <v>1.2130000000000001</v>
      </c>
      <c r="H472" s="403">
        <v>0</v>
      </c>
      <c r="I472" s="403">
        <v>0</v>
      </c>
      <c r="J472" s="403">
        <v>9.1280000000000001</v>
      </c>
      <c r="K472" s="403">
        <v>10.438000000000001</v>
      </c>
      <c r="L472" s="403">
        <v>328.11200000000002</v>
      </c>
      <c r="M472" s="403">
        <v>346.32499999999999</v>
      </c>
      <c r="N472" s="403">
        <v>731.40899999999999</v>
      </c>
      <c r="O472" s="403">
        <v>1405.847</v>
      </c>
    </row>
    <row r="473" spans="1:15" x14ac:dyDescent="0.2">
      <c r="A473" s="403" t="s">
        <v>1581</v>
      </c>
      <c r="B473" s="403">
        <v>5.0599999999999996</v>
      </c>
      <c r="C473" s="403">
        <v>183.92599999999999</v>
      </c>
      <c r="D473" s="403">
        <v>42.46</v>
      </c>
      <c r="E473" s="403">
        <v>231.446</v>
      </c>
      <c r="F473" s="403">
        <v>5.6000000000000001E-2</v>
      </c>
      <c r="G473" s="403">
        <v>1.254</v>
      </c>
      <c r="H473" s="403">
        <v>0</v>
      </c>
      <c r="I473" s="403">
        <v>0</v>
      </c>
      <c r="J473" s="403">
        <v>9.3070000000000004</v>
      </c>
      <c r="K473" s="403">
        <v>10.617000000000001</v>
      </c>
      <c r="L473" s="403">
        <v>242.06299999999999</v>
      </c>
      <c r="M473" s="403">
        <v>366.37700000000001</v>
      </c>
      <c r="N473" s="403">
        <v>815.221</v>
      </c>
      <c r="O473" s="403">
        <v>1423.6610000000001</v>
      </c>
    </row>
    <row r="474" spans="1:15" x14ac:dyDescent="0.2">
      <c r="A474" s="403" t="s">
        <v>1582</v>
      </c>
      <c r="B474" s="403">
        <v>6.1929999999999996</v>
      </c>
      <c r="C474" s="403">
        <v>136.86699999999999</v>
      </c>
      <c r="D474" s="403">
        <v>43.957999999999998</v>
      </c>
      <c r="E474" s="403">
        <v>187.018</v>
      </c>
      <c r="F474" s="403">
        <v>5.5E-2</v>
      </c>
      <c r="G474" s="403">
        <v>1.2130000000000001</v>
      </c>
      <c r="H474" s="403">
        <v>0</v>
      </c>
      <c r="I474" s="403">
        <v>0</v>
      </c>
      <c r="J474" s="403">
        <v>9.1630000000000003</v>
      </c>
      <c r="K474" s="403">
        <v>10.432</v>
      </c>
      <c r="L474" s="403">
        <v>197.45</v>
      </c>
      <c r="M474" s="403">
        <v>406.24200000000002</v>
      </c>
      <c r="N474" s="403">
        <v>908.88599999999997</v>
      </c>
      <c r="O474" s="403">
        <v>1512.578</v>
      </c>
    </row>
    <row r="475" spans="1:15" x14ac:dyDescent="0.2">
      <c r="A475" s="403" t="s">
        <v>1583</v>
      </c>
      <c r="B475" s="403">
        <v>5.399</v>
      </c>
      <c r="C475" s="403">
        <v>130.74700000000001</v>
      </c>
      <c r="D475" s="403">
        <v>43.875</v>
      </c>
      <c r="E475" s="403">
        <v>180.02099999999999</v>
      </c>
      <c r="F475" s="403">
        <v>4.9000000000000002E-2</v>
      </c>
      <c r="G475" s="403">
        <v>1.254</v>
      </c>
      <c r="H475" s="403">
        <v>0</v>
      </c>
      <c r="I475" s="403">
        <v>0</v>
      </c>
      <c r="J475" s="403">
        <v>9.2669999999999995</v>
      </c>
      <c r="K475" s="403">
        <v>10.57</v>
      </c>
      <c r="L475" s="403">
        <v>190.59</v>
      </c>
      <c r="M475" s="403">
        <v>436.83100000000002</v>
      </c>
      <c r="N475" s="403">
        <v>952.78800000000001</v>
      </c>
      <c r="O475" s="403">
        <v>1580.21</v>
      </c>
    </row>
    <row r="476" spans="1:15" x14ac:dyDescent="0.2">
      <c r="A476" s="403" t="s">
        <v>1584</v>
      </c>
      <c r="B476" s="403">
        <v>5.3680000000000003</v>
      </c>
      <c r="C476" s="403">
        <v>129.66</v>
      </c>
      <c r="D476" s="403">
        <v>41.066000000000003</v>
      </c>
      <c r="E476" s="403">
        <v>176.095</v>
      </c>
      <c r="F476" s="403">
        <v>7.0000000000000001E-3</v>
      </c>
      <c r="G476" s="403">
        <v>1.254</v>
      </c>
      <c r="H476" s="403">
        <v>0</v>
      </c>
      <c r="I476" s="403">
        <v>0</v>
      </c>
      <c r="J476" s="403">
        <v>9.3049999999999997</v>
      </c>
      <c r="K476" s="403">
        <v>10.566000000000001</v>
      </c>
      <c r="L476" s="403">
        <v>186.661</v>
      </c>
      <c r="M476" s="403">
        <v>424.779</v>
      </c>
      <c r="N476" s="403">
        <v>909.10799999999995</v>
      </c>
      <c r="O476" s="403">
        <v>1520.548</v>
      </c>
    </row>
    <row r="477" spans="1:15" x14ac:dyDescent="0.2">
      <c r="A477" s="403" t="s">
        <v>1585</v>
      </c>
      <c r="B477" s="403">
        <v>4.9470000000000001</v>
      </c>
      <c r="C477" s="403">
        <v>132.191</v>
      </c>
      <c r="D477" s="403">
        <v>38.255000000000003</v>
      </c>
      <c r="E477" s="403">
        <v>175.39400000000001</v>
      </c>
      <c r="F477" s="403">
        <v>1.7999999999999999E-2</v>
      </c>
      <c r="G477" s="403">
        <v>1.2130000000000001</v>
      </c>
      <c r="H477" s="403">
        <v>0</v>
      </c>
      <c r="I477" s="403">
        <v>0</v>
      </c>
      <c r="J477" s="403">
        <v>9.0530000000000008</v>
      </c>
      <c r="K477" s="403">
        <v>10.284000000000001</v>
      </c>
      <c r="L477" s="403">
        <v>185.678</v>
      </c>
      <c r="M477" s="403">
        <v>404.92599999999999</v>
      </c>
      <c r="N477" s="403">
        <v>806.44299999999998</v>
      </c>
      <c r="O477" s="403">
        <v>1397.048</v>
      </c>
    </row>
    <row r="478" spans="1:15" x14ac:dyDescent="0.2">
      <c r="A478" s="403" t="s">
        <v>1586</v>
      </c>
      <c r="B478" s="403">
        <v>5.9880000000000004</v>
      </c>
      <c r="C478" s="403">
        <v>189.83600000000001</v>
      </c>
      <c r="D478" s="403">
        <v>45.636000000000003</v>
      </c>
      <c r="E478" s="403">
        <v>241.46</v>
      </c>
      <c r="F478" s="403">
        <v>2.9000000000000001E-2</v>
      </c>
      <c r="G478" s="403">
        <v>1.254</v>
      </c>
      <c r="H478" s="403">
        <v>0</v>
      </c>
      <c r="I478" s="403">
        <v>0</v>
      </c>
      <c r="J478" s="403">
        <v>9.1319999999999997</v>
      </c>
      <c r="K478" s="403">
        <v>10.414999999999999</v>
      </c>
      <c r="L478" s="403">
        <v>251.875</v>
      </c>
      <c r="M478" s="403">
        <v>378.69099999999997</v>
      </c>
      <c r="N478" s="403">
        <v>791.43</v>
      </c>
      <c r="O478" s="403">
        <v>1421.9960000000001</v>
      </c>
    </row>
    <row r="479" spans="1:15" x14ac:dyDescent="0.2">
      <c r="A479" s="403" t="s">
        <v>1587</v>
      </c>
      <c r="B479" s="403">
        <v>6.6239999999999997</v>
      </c>
      <c r="C479" s="403">
        <v>282.20699999999999</v>
      </c>
      <c r="D479" s="403">
        <v>51.817999999999998</v>
      </c>
      <c r="E479" s="403">
        <v>340.649</v>
      </c>
      <c r="F479" s="403">
        <v>3.1E-2</v>
      </c>
      <c r="G479" s="403">
        <v>1.2130000000000001</v>
      </c>
      <c r="H479" s="403">
        <v>0</v>
      </c>
      <c r="I479" s="403">
        <v>0</v>
      </c>
      <c r="J479" s="403">
        <v>8.9779999999999998</v>
      </c>
      <c r="K479" s="403">
        <v>10.222</v>
      </c>
      <c r="L479" s="403">
        <v>350.87200000000001</v>
      </c>
      <c r="M479" s="403">
        <v>349.334</v>
      </c>
      <c r="N479" s="403">
        <v>760.84299999999996</v>
      </c>
      <c r="O479" s="403">
        <v>1461.049</v>
      </c>
    </row>
    <row r="480" spans="1:15" x14ac:dyDescent="0.2">
      <c r="A480" s="403" t="s">
        <v>1588</v>
      </c>
      <c r="B480" s="403">
        <v>7.7880000000000003</v>
      </c>
      <c r="C480" s="403">
        <v>433.14699999999999</v>
      </c>
      <c r="D480" s="403">
        <v>74.075000000000003</v>
      </c>
      <c r="E480" s="403">
        <v>515.00900000000001</v>
      </c>
      <c r="F480" s="403">
        <v>5.3999999999999999E-2</v>
      </c>
      <c r="G480" s="403">
        <v>1.254</v>
      </c>
      <c r="H480" s="403">
        <v>0</v>
      </c>
      <c r="I480" s="403">
        <v>0</v>
      </c>
      <c r="J480" s="403">
        <v>9.2110000000000003</v>
      </c>
      <c r="K480" s="403">
        <v>10.519</v>
      </c>
      <c r="L480" s="403">
        <v>525.52800000000002</v>
      </c>
      <c r="M480" s="403">
        <v>364.774</v>
      </c>
      <c r="N480" s="403">
        <v>807.63800000000003</v>
      </c>
      <c r="O480" s="403">
        <v>1697.941</v>
      </c>
    </row>
    <row r="481" spans="1:15" x14ac:dyDescent="0.2">
      <c r="A481" s="403" t="s">
        <v>1589</v>
      </c>
      <c r="B481" s="403">
        <v>76.731999999999999</v>
      </c>
      <c r="C481" s="403">
        <v>3228.4290000000001</v>
      </c>
      <c r="D481" s="403">
        <v>664.16800000000001</v>
      </c>
      <c r="E481" s="403">
        <v>3969.3290000000002</v>
      </c>
      <c r="F481" s="403">
        <v>0.59099999999999997</v>
      </c>
      <c r="G481" s="403">
        <v>14.8</v>
      </c>
      <c r="H481" s="403">
        <v>1E-3</v>
      </c>
      <c r="I481" s="403">
        <v>0</v>
      </c>
      <c r="J481" s="403">
        <v>109.247</v>
      </c>
      <c r="K481" s="403">
        <v>124.639</v>
      </c>
      <c r="L481" s="403">
        <v>4093.9679999999998</v>
      </c>
      <c r="M481" s="403">
        <v>4558.3680000000004</v>
      </c>
      <c r="N481" s="403">
        <v>9749.4249999999993</v>
      </c>
      <c r="O481" s="403">
        <v>18401.759999999998</v>
      </c>
    </row>
    <row r="482" spans="1:15" x14ac:dyDescent="0.2">
      <c r="A482" s="403" t="s">
        <v>1590</v>
      </c>
      <c r="B482" s="403">
        <v>8.8239999999999998</v>
      </c>
      <c r="C482" s="403">
        <v>529.65800000000002</v>
      </c>
      <c r="D482" s="403">
        <v>79.954999999999998</v>
      </c>
      <c r="E482" s="403">
        <v>618.43700000000001</v>
      </c>
      <c r="F482" s="403">
        <v>8.4000000000000005E-2</v>
      </c>
      <c r="G482" s="403">
        <v>1.4179999999999999</v>
      </c>
      <c r="H482" s="403">
        <v>0</v>
      </c>
      <c r="I482" s="403">
        <v>0</v>
      </c>
      <c r="J482" s="403">
        <v>9.2929999999999993</v>
      </c>
      <c r="K482" s="403">
        <v>10.795999999999999</v>
      </c>
      <c r="L482" s="403">
        <v>629.23299999999995</v>
      </c>
      <c r="M482" s="403">
        <v>373.69099999999997</v>
      </c>
      <c r="N482" s="403">
        <v>800.81299999999999</v>
      </c>
      <c r="O482" s="403">
        <v>1803.7370000000001</v>
      </c>
    </row>
    <row r="483" spans="1:15" x14ac:dyDescent="0.2">
      <c r="A483" s="403" t="s">
        <v>1591</v>
      </c>
      <c r="B483" s="403">
        <v>7.5540000000000003</v>
      </c>
      <c r="C483" s="403">
        <v>436.24700000000001</v>
      </c>
      <c r="D483" s="403">
        <v>68.367999999999995</v>
      </c>
      <c r="E483" s="403">
        <v>512.16899999999998</v>
      </c>
      <c r="F483" s="403">
        <v>6.2E-2</v>
      </c>
      <c r="G483" s="403">
        <v>1.2809999999999999</v>
      </c>
      <c r="H483" s="403">
        <v>0</v>
      </c>
      <c r="I483" s="403">
        <v>0</v>
      </c>
      <c r="J483" s="403">
        <v>8.3439999999999994</v>
      </c>
      <c r="K483" s="403">
        <v>9.6859999999999999</v>
      </c>
      <c r="L483" s="403">
        <v>521.85599999999999</v>
      </c>
      <c r="M483" s="403">
        <v>339.00799999999998</v>
      </c>
      <c r="N483" s="403">
        <v>665.88</v>
      </c>
      <c r="O483" s="403">
        <v>1526.7439999999999</v>
      </c>
    </row>
    <row r="484" spans="1:15" x14ac:dyDescent="0.2">
      <c r="A484" s="403" t="s">
        <v>1592</v>
      </c>
      <c r="B484" s="403">
        <v>7.1890000000000001</v>
      </c>
      <c r="C484" s="403">
        <v>366.16800000000001</v>
      </c>
      <c r="D484" s="403">
        <v>66.956000000000003</v>
      </c>
      <c r="E484" s="403">
        <v>440.31299999999999</v>
      </c>
      <c r="F484" s="403">
        <v>0.1</v>
      </c>
      <c r="G484" s="403">
        <v>1.4179999999999999</v>
      </c>
      <c r="H484" s="403">
        <v>0</v>
      </c>
      <c r="I484" s="403">
        <v>0</v>
      </c>
      <c r="J484" s="403">
        <v>9.4939999999999998</v>
      </c>
      <c r="K484" s="403">
        <v>11.013</v>
      </c>
      <c r="L484" s="403">
        <v>451.32600000000002</v>
      </c>
      <c r="M484" s="403">
        <v>350.22800000000001</v>
      </c>
      <c r="N484" s="403">
        <v>730.745</v>
      </c>
      <c r="O484" s="403">
        <v>1532.299</v>
      </c>
    </row>
    <row r="485" spans="1:15" x14ac:dyDescent="0.2">
      <c r="A485" s="403" t="s">
        <v>1593</v>
      </c>
      <c r="B485" s="403">
        <v>4.923</v>
      </c>
      <c r="C485" s="403">
        <v>254.48099999999999</v>
      </c>
      <c r="D485" s="403">
        <v>53.758000000000003</v>
      </c>
      <c r="E485" s="403">
        <v>313.16199999999998</v>
      </c>
      <c r="F485" s="403">
        <v>8.7999999999999995E-2</v>
      </c>
      <c r="G485" s="403">
        <v>1.373</v>
      </c>
      <c r="H485" s="403">
        <v>0</v>
      </c>
      <c r="I485" s="403">
        <v>0</v>
      </c>
      <c r="J485" s="403">
        <v>9.2279999999999998</v>
      </c>
      <c r="K485" s="403">
        <v>10.689</v>
      </c>
      <c r="L485" s="403">
        <v>323.851</v>
      </c>
      <c r="M485" s="403">
        <v>341.26900000000001</v>
      </c>
      <c r="N485" s="403">
        <v>710.75599999999997</v>
      </c>
      <c r="O485" s="403">
        <v>1375.876</v>
      </c>
    </row>
    <row r="486" spans="1:15" x14ac:dyDescent="0.2">
      <c r="A486" s="403" t="s">
        <v>1594</v>
      </c>
      <c r="B486" s="403">
        <v>4.4969999999999999</v>
      </c>
      <c r="C486" s="403">
        <v>169.68799999999999</v>
      </c>
      <c r="D486" s="403">
        <v>41.835999999999999</v>
      </c>
      <c r="E486" s="403">
        <v>216.02</v>
      </c>
      <c r="F486" s="403">
        <v>8.4000000000000005E-2</v>
      </c>
      <c r="G486" s="403">
        <v>1.4179999999999999</v>
      </c>
      <c r="H486" s="403">
        <v>0</v>
      </c>
      <c r="I486" s="403">
        <v>0</v>
      </c>
      <c r="J486" s="403">
        <v>9.6359999999999992</v>
      </c>
      <c r="K486" s="403">
        <v>11.138</v>
      </c>
      <c r="L486" s="403">
        <v>227.15799999999999</v>
      </c>
      <c r="M486" s="403">
        <v>358.99299999999999</v>
      </c>
      <c r="N486" s="403">
        <v>796.375</v>
      </c>
      <c r="O486" s="403">
        <v>1382.527</v>
      </c>
    </row>
    <row r="487" spans="1:15" x14ac:dyDescent="0.2">
      <c r="A487" s="403" t="s">
        <v>1595</v>
      </c>
      <c r="B487" s="403">
        <v>5.2190000000000003</v>
      </c>
      <c r="C487" s="403">
        <v>136.304</v>
      </c>
      <c r="D487" s="403">
        <v>39.082999999999998</v>
      </c>
      <c r="E487" s="403">
        <v>180.60499999999999</v>
      </c>
      <c r="F487" s="403">
        <v>8.4000000000000005E-2</v>
      </c>
      <c r="G487" s="403">
        <v>1.373</v>
      </c>
      <c r="H487" s="403">
        <v>0</v>
      </c>
      <c r="I487" s="403">
        <v>0</v>
      </c>
      <c r="J487" s="403">
        <v>9.375</v>
      </c>
      <c r="K487" s="403">
        <v>10.832000000000001</v>
      </c>
      <c r="L487" s="403">
        <v>191.43700000000001</v>
      </c>
      <c r="M487" s="403">
        <v>391.53500000000003</v>
      </c>
      <c r="N487" s="403">
        <v>872.34</v>
      </c>
      <c r="O487" s="403">
        <v>1455.3109999999999</v>
      </c>
    </row>
    <row r="488" spans="1:15" x14ac:dyDescent="0.2">
      <c r="A488" s="403" t="s">
        <v>1596</v>
      </c>
      <c r="B488" s="403">
        <v>4.6059999999999999</v>
      </c>
      <c r="C488" s="403">
        <v>130.815</v>
      </c>
      <c r="D488" s="403">
        <v>43.793999999999997</v>
      </c>
      <c r="E488" s="403">
        <v>179.214</v>
      </c>
      <c r="F488" s="403">
        <v>0.02</v>
      </c>
      <c r="G488" s="403">
        <v>1.4179999999999999</v>
      </c>
      <c r="H488" s="403">
        <v>0</v>
      </c>
      <c r="I488" s="403">
        <v>0</v>
      </c>
      <c r="J488" s="403">
        <v>9.5709999999999997</v>
      </c>
      <c r="K488" s="403">
        <v>11.01</v>
      </c>
      <c r="L488" s="403">
        <v>190.22399999999999</v>
      </c>
      <c r="M488" s="403">
        <v>414.928</v>
      </c>
      <c r="N488" s="403">
        <v>872.452</v>
      </c>
      <c r="O488" s="403">
        <v>1477.605</v>
      </c>
    </row>
    <row r="489" spans="1:15" x14ac:dyDescent="0.2">
      <c r="A489" s="403" t="s">
        <v>1597</v>
      </c>
      <c r="B489" s="403">
        <v>4.7969999999999997</v>
      </c>
      <c r="C489" s="403">
        <v>131.58699999999999</v>
      </c>
      <c r="D489" s="403">
        <v>46.052999999999997</v>
      </c>
      <c r="E489" s="403">
        <v>182.43700000000001</v>
      </c>
      <c r="F489" s="403">
        <v>5.0000000000000001E-3</v>
      </c>
      <c r="G489" s="403">
        <v>1.4179999999999999</v>
      </c>
      <c r="H489" s="403">
        <v>0</v>
      </c>
      <c r="I489" s="403">
        <v>0</v>
      </c>
      <c r="J489" s="403">
        <v>9.68</v>
      </c>
      <c r="K489" s="403">
        <v>11.103999999999999</v>
      </c>
      <c r="L489" s="403">
        <v>193.54</v>
      </c>
      <c r="M489" s="403">
        <v>421.93299999999999</v>
      </c>
      <c r="N489" s="403">
        <v>887.37900000000002</v>
      </c>
      <c r="O489" s="403">
        <v>1502.8530000000001</v>
      </c>
    </row>
    <row r="490" spans="1:15" x14ac:dyDescent="0.2">
      <c r="A490" s="403" t="s">
        <v>1598</v>
      </c>
      <c r="B490" s="403">
        <v>4.2709999999999999</v>
      </c>
      <c r="C490" s="403">
        <v>134.196</v>
      </c>
      <c r="D490" s="403">
        <v>50.177</v>
      </c>
      <c r="E490" s="403">
        <v>188.64500000000001</v>
      </c>
      <c r="F490" s="403">
        <v>8.9999999999999993E-3</v>
      </c>
      <c r="G490" s="403">
        <v>1.373</v>
      </c>
      <c r="H490" s="403">
        <v>0</v>
      </c>
      <c r="I490" s="403">
        <v>0</v>
      </c>
      <c r="J490" s="403">
        <v>9.1069999999999993</v>
      </c>
      <c r="K490" s="403">
        <v>10.49</v>
      </c>
      <c r="L490" s="403">
        <v>199.13399999999999</v>
      </c>
      <c r="M490" s="403">
        <v>392.47300000000001</v>
      </c>
      <c r="N490" s="403">
        <v>764.95600000000002</v>
      </c>
      <c r="O490" s="403">
        <v>1356.5630000000001</v>
      </c>
    </row>
    <row r="491" spans="1:15" x14ac:dyDescent="0.2">
      <c r="A491" s="403" t="s">
        <v>1599</v>
      </c>
      <c r="B491" s="403">
        <v>5.3650000000000002</v>
      </c>
      <c r="C491" s="403">
        <v>202.858</v>
      </c>
      <c r="D491" s="403">
        <v>48.823</v>
      </c>
      <c r="E491" s="403">
        <v>257.04599999999999</v>
      </c>
      <c r="F491" s="403">
        <v>3.3000000000000002E-2</v>
      </c>
      <c r="G491" s="403">
        <v>1.4179999999999999</v>
      </c>
      <c r="H491" s="403">
        <v>0</v>
      </c>
      <c r="I491" s="403">
        <v>0</v>
      </c>
      <c r="J491" s="403">
        <v>9.3580000000000005</v>
      </c>
      <c r="K491" s="403">
        <v>10.81</v>
      </c>
      <c r="L491" s="403">
        <v>267.85599999999999</v>
      </c>
      <c r="M491" s="403">
        <v>370.66300000000001</v>
      </c>
      <c r="N491" s="403">
        <v>745.47900000000004</v>
      </c>
      <c r="O491" s="403">
        <v>1383.999</v>
      </c>
    </row>
    <row r="492" spans="1:15" x14ac:dyDescent="0.2">
      <c r="A492" s="403" t="s">
        <v>1600</v>
      </c>
      <c r="B492" s="403">
        <v>6.3109999999999999</v>
      </c>
      <c r="C492" s="403">
        <v>256.78300000000002</v>
      </c>
      <c r="D492" s="403">
        <v>49.55</v>
      </c>
      <c r="E492" s="403">
        <v>312.64400000000001</v>
      </c>
      <c r="F492" s="403">
        <v>5.5E-2</v>
      </c>
      <c r="G492" s="403">
        <v>1.373</v>
      </c>
      <c r="H492" s="403">
        <v>0</v>
      </c>
      <c r="I492" s="403">
        <v>0</v>
      </c>
      <c r="J492" s="403">
        <v>9.2289999999999992</v>
      </c>
      <c r="K492" s="403">
        <v>10.657</v>
      </c>
      <c r="L492" s="403">
        <v>323.30099999999999</v>
      </c>
      <c r="M492" s="403">
        <v>336.58100000000002</v>
      </c>
      <c r="N492" s="403">
        <v>716.75099999999998</v>
      </c>
      <c r="O492" s="403">
        <v>1376.633</v>
      </c>
    </row>
    <row r="493" spans="1:15" x14ac:dyDescent="0.2">
      <c r="A493" s="403" t="s">
        <v>1601</v>
      </c>
      <c r="B493" s="403">
        <v>7.2530000000000001</v>
      </c>
      <c r="C493" s="403">
        <v>438.34699999999998</v>
      </c>
      <c r="D493" s="403">
        <v>75.784000000000006</v>
      </c>
      <c r="E493" s="403">
        <v>521.38400000000001</v>
      </c>
      <c r="F493" s="403">
        <v>6.6000000000000003E-2</v>
      </c>
      <c r="G493" s="403">
        <v>1.4179999999999999</v>
      </c>
      <c r="H493" s="403">
        <v>0</v>
      </c>
      <c r="I493" s="403">
        <v>0</v>
      </c>
      <c r="J493" s="403">
        <v>9.4550000000000001</v>
      </c>
      <c r="K493" s="403">
        <v>10.94</v>
      </c>
      <c r="L493" s="403">
        <v>532.32399999999996</v>
      </c>
      <c r="M493" s="403">
        <v>368.755</v>
      </c>
      <c r="N493" s="403">
        <v>814.43299999999999</v>
      </c>
      <c r="O493" s="403">
        <v>1715.5119999999999</v>
      </c>
    </row>
    <row r="494" spans="1:15" x14ac:dyDescent="0.2">
      <c r="A494" s="403" t="s">
        <v>1602</v>
      </c>
      <c r="B494" s="403">
        <v>70.808000000000007</v>
      </c>
      <c r="C494" s="403">
        <v>3186.5940000000001</v>
      </c>
      <c r="D494" s="403">
        <v>664.13599999999997</v>
      </c>
      <c r="E494" s="403">
        <v>3921.538</v>
      </c>
      <c r="F494" s="403">
        <v>0.69199999999999995</v>
      </c>
      <c r="G494" s="403">
        <v>16.7</v>
      </c>
      <c r="H494" s="403">
        <v>0</v>
      </c>
      <c r="I494" s="403">
        <v>2E-3</v>
      </c>
      <c r="J494" s="403">
        <v>111.771</v>
      </c>
      <c r="K494" s="403">
        <v>129.16499999999999</v>
      </c>
      <c r="L494" s="403">
        <v>4050.703</v>
      </c>
      <c r="M494" s="403">
        <v>4460.0569999999998</v>
      </c>
      <c r="N494" s="403">
        <v>9377.8639999999996</v>
      </c>
      <c r="O494" s="403">
        <v>17888.624</v>
      </c>
    </row>
    <row r="495" spans="1:15" x14ac:dyDescent="0.2">
      <c r="A495" s="403" t="s">
        <v>1603</v>
      </c>
      <c r="B495" s="403">
        <v>8.5619999999999994</v>
      </c>
      <c r="C495" s="403">
        <v>509.56200000000001</v>
      </c>
      <c r="D495" s="403">
        <v>83.468000000000004</v>
      </c>
      <c r="E495" s="403">
        <v>601.59299999999996</v>
      </c>
      <c r="F495" s="403">
        <v>6.0999999999999999E-2</v>
      </c>
      <c r="G495" s="403">
        <v>1.571</v>
      </c>
      <c r="H495" s="403">
        <v>0</v>
      </c>
      <c r="I495" s="403">
        <v>1.2E-2</v>
      </c>
      <c r="J495" s="403">
        <v>9.3079999999999998</v>
      </c>
      <c r="K495" s="403">
        <v>10.952999999999999</v>
      </c>
      <c r="L495" s="403">
        <v>612.54499999999996</v>
      </c>
      <c r="M495" s="403">
        <v>368.90600000000001</v>
      </c>
      <c r="N495" s="403">
        <v>766.30799999999999</v>
      </c>
      <c r="O495" s="403">
        <v>1747.759</v>
      </c>
    </row>
    <row r="496" spans="1:15" x14ac:dyDescent="0.2">
      <c r="A496" s="403" t="s">
        <v>1604</v>
      </c>
      <c r="B496" s="403">
        <v>7.4290000000000003</v>
      </c>
      <c r="C496" s="403">
        <v>450.05099999999999</v>
      </c>
      <c r="D496" s="403">
        <v>76.643000000000001</v>
      </c>
      <c r="E496" s="403">
        <v>534.12400000000002</v>
      </c>
      <c r="F496" s="403">
        <v>6.0999999999999999E-2</v>
      </c>
      <c r="G496" s="403">
        <v>1.419</v>
      </c>
      <c r="H496" s="403">
        <v>0</v>
      </c>
      <c r="I496" s="403">
        <v>8.0000000000000002E-3</v>
      </c>
      <c r="J496" s="403">
        <v>8.3000000000000007</v>
      </c>
      <c r="K496" s="403">
        <v>9.7889999999999997</v>
      </c>
      <c r="L496" s="403">
        <v>543.91200000000003</v>
      </c>
      <c r="M496" s="403">
        <v>343.74900000000002</v>
      </c>
      <c r="N496" s="403">
        <v>693.78300000000002</v>
      </c>
      <c r="O496" s="403">
        <v>1581.4449999999999</v>
      </c>
    </row>
    <row r="497" spans="1:15" x14ac:dyDescent="0.2">
      <c r="A497" s="403" t="s">
        <v>1605</v>
      </c>
      <c r="B497" s="403">
        <v>6.6349999999999998</v>
      </c>
      <c r="C497" s="403">
        <v>343.99700000000001</v>
      </c>
      <c r="D497" s="403">
        <v>54.622999999999998</v>
      </c>
      <c r="E497" s="403">
        <v>405.255</v>
      </c>
      <c r="F497" s="403">
        <v>7.0000000000000007E-2</v>
      </c>
      <c r="G497" s="403">
        <v>1.571</v>
      </c>
      <c r="H497" s="403">
        <v>0</v>
      </c>
      <c r="I497" s="403">
        <v>1.4999999999999999E-2</v>
      </c>
      <c r="J497" s="403">
        <v>9.3789999999999996</v>
      </c>
      <c r="K497" s="403">
        <v>11.036</v>
      </c>
      <c r="L497" s="403">
        <v>416.291</v>
      </c>
      <c r="M497" s="403">
        <v>347.19099999999997</v>
      </c>
      <c r="N497" s="403">
        <v>699.32</v>
      </c>
      <c r="O497" s="403">
        <v>1462.8019999999999</v>
      </c>
    </row>
    <row r="498" spans="1:15" x14ac:dyDescent="0.2">
      <c r="A498" s="403" t="s">
        <v>1606</v>
      </c>
      <c r="B498" s="403">
        <v>4.1980000000000004</v>
      </c>
      <c r="C498" s="403">
        <v>219.57900000000001</v>
      </c>
      <c r="D498" s="403">
        <v>40.682000000000002</v>
      </c>
      <c r="E498" s="403">
        <v>264.459</v>
      </c>
      <c r="F498" s="403">
        <v>0.106</v>
      </c>
      <c r="G498" s="403">
        <v>1.5209999999999999</v>
      </c>
      <c r="H498" s="403">
        <v>0</v>
      </c>
      <c r="I498" s="403">
        <v>1.6E-2</v>
      </c>
      <c r="J498" s="403">
        <v>9.3710000000000004</v>
      </c>
      <c r="K498" s="403">
        <v>11.013</v>
      </c>
      <c r="L498" s="403">
        <v>275.47199999999998</v>
      </c>
      <c r="M498" s="403">
        <v>340.48599999999999</v>
      </c>
      <c r="N498" s="403">
        <v>689.01</v>
      </c>
      <c r="O498" s="403">
        <v>1304.9690000000001</v>
      </c>
    </row>
    <row r="499" spans="1:15" x14ac:dyDescent="0.2">
      <c r="A499" s="403" t="s">
        <v>1607</v>
      </c>
      <c r="B499" s="403">
        <v>4.2460000000000004</v>
      </c>
      <c r="C499" s="403">
        <v>164.24700000000001</v>
      </c>
      <c r="D499" s="403">
        <v>43.963999999999999</v>
      </c>
      <c r="E499" s="403">
        <v>212.45599999999999</v>
      </c>
      <c r="F499" s="403">
        <v>0.114</v>
      </c>
      <c r="G499" s="403">
        <v>1.571</v>
      </c>
      <c r="H499" s="403">
        <v>1E-3</v>
      </c>
      <c r="I499" s="403">
        <v>1.4999999999999999E-2</v>
      </c>
      <c r="J499" s="403">
        <v>9.9589999999999996</v>
      </c>
      <c r="K499" s="403">
        <v>11.659000000000001</v>
      </c>
      <c r="L499" s="403">
        <v>224.11500000000001</v>
      </c>
      <c r="M499" s="403">
        <v>362.27100000000002</v>
      </c>
      <c r="N499" s="403">
        <v>821.61900000000003</v>
      </c>
      <c r="O499" s="403">
        <v>1408.0050000000001</v>
      </c>
    </row>
    <row r="500" spans="1:15" x14ac:dyDescent="0.2">
      <c r="A500" s="403" t="s">
        <v>1608</v>
      </c>
      <c r="B500" s="403">
        <v>4.835</v>
      </c>
      <c r="C500" s="403">
        <v>132.23500000000001</v>
      </c>
      <c r="D500" s="403">
        <v>48.026000000000003</v>
      </c>
      <c r="E500" s="403">
        <v>185.096</v>
      </c>
      <c r="F500" s="403">
        <v>0.104</v>
      </c>
      <c r="G500" s="403">
        <v>1.5209999999999999</v>
      </c>
      <c r="H500" s="403">
        <v>7.0000000000000001E-3</v>
      </c>
      <c r="I500" s="403">
        <v>0.01</v>
      </c>
      <c r="J500" s="403">
        <v>9.35</v>
      </c>
      <c r="K500" s="403">
        <v>10.991</v>
      </c>
      <c r="L500" s="403">
        <v>196.08699999999999</v>
      </c>
      <c r="M500" s="403">
        <v>407.35300000000001</v>
      </c>
      <c r="N500" s="403">
        <v>895.57100000000003</v>
      </c>
      <c r="O500" s="403">
        <v>1499.011</v>
      </c>
    </row>
    <row r="501" spans="1:15" x14ac:dyDescent="0.2">
      <c r="A501" s="403" t="s">
        <v>1609</v>
      </c>
      <c r="B501" s="403">
        <v>4.6639999999999997</v>
      </c>
      <c r="C501" s="403">
        <v>122.54300000000001</v>
      </c>
      <c r="D501" s="403">
        <v>42.19</v>
      </c>
      <c r="E501" s="403">
        <v>169.398</v>
      </c>
      <c r="F501" s="403">
        <v>4.1000000000000002E-2</v>
      </c>
      <c r="G501" s="403">
        <v>1.571</v>
      </c>
      <c r="H501" s="403">
        <v>7.0000000000000001E-3</v>
      </c>
      <c r="I501" s="403">
        <v>8.9999999999999993E-3</v>
      </c>
      <c r="J501" s="403">
        <v>9.4760000000000009</v>
      </c>
      <c r="K501" s="403">
        <v>11.105</v>
      </c>
      <c r="L501" s="403">
        <v>180.50299999999999</v>
      </c>
      <c r="M501" s="403">
        <v>436.48200000000003</v>
      </c>
      <c r="N501" s="403">
        <v>927.28599999999994</v>
      </c>
      <c r="O501" s="403">
        <v>1544.271</v>
      </c>
    </row>
    <row r="502" spans="1:15" x14ac:dyDescent="0.2">
      <c r="A502" s="403" t="s">
        <v>1610</v>
      </c>
      <c r="B502" s="403">
        <v>4.99</v>
      </c>
      <c r="C502" s="403">
        <v>129.16900000000001</v>
      </c>
      <c r="D502" s="403">
        <v>39.429000000000002</v>
      </c>
      <c r="E502" s="403">
        <v>173.58799999999999</v>
      </c>
      <c r="F502" s="403">
        <v>8.0000000000000002E-3</v>
      </c>
      <c r="G502" s="403">
        <v>1.571</v>
      </c>
      <c r="H502" s="403">
        <v>6.0000000000000001E-3</v>
      </c>
      <c r="I502" s="403">
        <v>1.0999999999999999E-2</v>
      </c>
      <c r="J502" s="403">
        <v>9.6029999999999998</v>
      </c>
      <c r="K502" s="403">
        <v>11.199</v>
      </c>
      <c r="L502" s="403">
        <v>184.78700000000001</v>
      </c>
      <c r="M502" s="403">
        <v>440.63600000000002</v>
      </c>
      <c r="N502" s="403">
        <v>920.17700000000002</v>
      </c>
      <c r="O502" s="403">
        <v>1545.5989999999999</v>
      </c>
    </row>
    <row r="503" spans="1:15" x14ac:dyDescent="0.2">
      <c r="A503" s="403" t="s">
        <v>1611</v>
      </c>
      <c r="B503" s="403">
        <v>4.3659999999999997</v>
      </c>
      <c r="C503" s="403">
        <v>135.50899999999999</v>
      </c>
      <c r="D503" s="403">
        <v>36.755000000000003</v>
      </c>
      <c r="E503" s="403">
        <v>176.63</v>
      </c>
      <c r="F503" s="403">
        <v>1.4999999999999999E-2</v>
      </c>
      <c r="G503" s="403">
        <v>1.5209999999999999</v>
      </c>
      <c r="H503" s="403">
        <v>5.0000000000000001E-3</v>
      </c>
      <c r="I503" s="403">
        <v>1.2E-2</v>
      </c>
      <c r="J503" s="403">
        <v>9.1050000000000004</v>
      </c>
      <c r="K503" s="403">
        <v>10.657</v>
      </c>
      <c r="L503" s="403">
        <v>187.28700000000001</v>
      </c>
      <c r="M503" s="403">
        <v>406.495</v>
      </c>
      <c r="N503" s="403">
        <v>795.48299999999995</v>
      </c>
      <c r="O503" s="403">
        <v>1389.2650000000001</v>
      </c>
    </row>
    <row r="504" spans="1:15" x14ac:dyDescent="0.2">
      <c r="A504" s="403" t="s">
        <v>1612</v>
      </c>
      <c r="B504" s="403">
        <v>5.0759999999999996</v>
      </c>
      <c r="C504" s="403">
        <v>188.88800000000001</v>
      </c>
      <c r="D504" s="403">
        <v>49.023000000000003</v>
      </c>
      <c r="E504" s="403">
        <v>242.98599999999999</v>
      </c>
      <c r="F504" s="403">
        <v>3.9E-2</v>
      </c>
      <c r="G504" s="403">
        <v>1.571</v>
      </c>
      <c r="H504" s="403">
        <v>4.0000000000000001E-3</v>
      </c>
      <c r="I504" s="403">
        <v>1.6E-2</v>
      </c>
      <c r="J504" s="403">
        <v>9.0579999999999998</v>
      </c>
      <c r="K504" s="403">
        <v>10.686999999999999</v>
      </c>
      <c r="L504" s="403">
        <v>253.67400000000001</v>
      </c>
      <c r="M504" s="403">
        <v>370.07</v>
      </c>
      <c r="N504" s="403">
        <v>738.47299999999996</v>
      </c>
      <c r="O504" s="403">
        <v>1362.2170000000001</v>
      </c>
    </row>
    <row r="505" spans="1:15" x14ac:dyDescent="0.2">
      <c r="A505" s="403" t="s">
        <v>1613</v>
      </c>
      <c r="B505" s="403">
        <v>5.3449999999999998</v>
      </c>
      <c r="C505" s="403">
        <v>292.40300000000002</v>
      </c>
      <c r="D505" s="403">
        <v>53.103999999999999</v>
      </c>
      <c r="E505" s="403">
        <v>350.85300000000001</v>
      </c>
      <c r="F505" s="403">
        <v>0.06</v>
      </c>
      <c r="G505" s="403">
        <v>1.5209999999999999</v>
      </c>
      <c r="H505" s="403">
        <v>3.0000000000000001E-3</v>
      </c>
      <c r="I505" s="403">
        <v>1.7000000000000001E-2</v>
      </c>
      <c r="J505" s="403">
        <v>8.82</v>
      </c>
      <c r="K505" s="403">
        <v>10.420999999999999</v>
      </c>
      <c r="L505" s="403">
        <v>361.274</v>
      </c>
      <c r="M505" s="403">
        <v>346.39800000000002</v>
      </c>
      <c r="N505" s="403">
        <v>740.88900000000001</v>
      </c>
      <c r="O505" s="403">
        <v>1448.5609999999999</v>
      </c>
    </row>
    <row r="506" spans="1:15" x14ac:dyDescent="0.2">
      <c r="A506" s="403" t="s">
        <v>1614</v>
      </c>
      <c r="B506" s="403">
        <v>6.8890000000000002</v>
      </c>
      <c r="C506" s="403">
        <v>477.03399999999999</v>
      </c>
      <c r="D506" s="403">
        <v>80.655000000000001</v>
      </c>
      <c r="E506" s="403">
        <v>564.57799999999997</v>
      </c>
      <c r="F506" s="403">
        <v>0.105</v>
      </c>
      <c r="G506" s="403">
        <v>1.571</v>
      </c>
      <c r="H506" s="403">
        <v>1.4E-2</v>
      </c>
      <c r="I506" s="403">
        <v>1.6E-2</v>
      </c>
      <c r="J506" s="403">
        <v>9.1530000000000005</v>
      </c>
      <c r="K506" s="403">
        <v>10.859</v>
      </c>
      <c r="L506" s="403">
        <v>575.43700000000001</v>
      </c>
      <c r="M506" s="403">
        <v>368.60199999999998</v>
      </c>
      <c r="N506" s="403">
        <v>812.68299999999999</v>
      </c>
      <c r="O506" s="403">
        <v>1756.722</v>
      </c>
    </row>
    <row r="507" spans="1:15" x14ac:dyDescent="0.2">
      <c r="A507" s="403" t="s">
        <v>1615</v>
      </c>
      <c r="B507" s="403">
        <v>67.236000000000004</v>
      </c>
      <c r="C507" s="403">
        <v>3164.6779999999999</v>
      </c>
      <c r="D507" s="403">
        <v>648.56200000000001</v>
      </c>
      <c r="E507" s="403">
        <v>3880.4749999999999</v>
      </c>
      <c r="F507" s="403">
        <v>0.78500000000000003</v>
      </c>
      <c r="G507" s="403">
        <v>18.5</v>
      </c>
      <c r="H507" s="403">
        <v>4.7E-2</v>
      </c>
      <c r="I507" s="403">
        <v>0.157</v>
      </c>
      <c r="J507" s="403">
        <v>110.883</v>
      </c>
      <c r="K507" s="403">
        <v>130.37100000000001</v>
      </c>
      <c r="L507" s="403">
        <v>4010.846</v>
      </c>
      <c r="M507" s="403">
        <v>4538.6400000000003</v>
      </c>
      <c r="N507" s="403">
        <v>9500.9459999999999</v>
      </c>
      <c r="O507" s="403">
        <v>18050.433000000001</v>
      </c>
    </row>
    <row r="508" spans="1:15" x14ac:dyDescent="0.2">
      <c r="A508" s="403" t="s">
        <v>1616</v>
      </c>
      <c r="B508" s="403">
        <v>7.7169999999999996</v>
      </c>
      <c r="C508" s="403">
        <v>538.69299999999998</v>
      </c>
      <c r="D508" s="403">
        <v>75.739000000000004</v>
      </c>
      <c r="E508" s="403">
        <v>622.14800000000002</v>
      </c>
      <c r="F508" s="403">
        <v>2.1000000000000001E-2</v>
      </c>
      <c r="G508" s="403">
        <v>1.673</v>
      </c>
      <c r="H508" s="403">
        <v>2.3E-2</v>
      </c>
      <c r="I508" s="403">
        <v>0.03</v>
      </c>
      <c r="J508" s="403">
        <v>9.4559999999999995</v>
      </c>
      <c r="K508" s="403">
        <v>11.202</v>
      </c>
      <c r="L508" s="403">
        <v>633.35</v>
      </c>
      <c r="M508" s="403">
        <v>369.32600000000002</v>
      </c>
      <c r="N508" s="403">
        <v>757.149</v>
      </c>
      <c r="O508" s="403">
        <v>1759.825</v>
      </c>
    </row>
    <row r="509" spans="1:15" x14ac:dyDescent="0.2">
      <c r="A509" s="403" t="s">
        <v>1617</v>
      </c>
      <c r="B509" s="403">
        <v>7.0860000000000003</v>
      </c>
      <c r="C509" s="403">
        <v>440.87900000000002</v>
      </c>
      <c r="D509" s="403">
        <v>70.474000000000004</v>
      </c>
      <c r="E509" s="403">
        <v>518.43899999999996</v>
      </c>
      <c r="F509" s="403">
        <v>1.7999999999999999E-2</v>
      </c>
      <c r="G509" s="403">
        <v>1.5109999999999999</v>
      </c>
      <c r="H509" s="403">
        <v>0.04</v>
      </c>
      <c r="I509" s="403">
        <v>3.6999999999999998E-2</v>
      </c>
      <c r="J509" s="403">
        <v>8.6530000000000005</v>
      </c>
      <c r="K509" s="403">
        <v>10.26</v>
      </c>
      <c r="L509" s="403">
        <v>528.69899999999996</v>
      </c>
      <c r="M509" s="403">
        <v>340.48</v>
      </c>
      <c r="N509" s="403">
        <v>669.78800000000001</v>
      </c>
      <c r="O509" s="403">
        <v>1538.9670000000001</v>
      </c>
    </row>
    <row r="510" spans="1:15" x14ac:dyDescent="0.2">
      <c r="A510" s="403" t="s">
        <v>1618</v>
      </c>
      <c r="B510" s="403">
        <v>6.7240000000000002</v>
      </c>
      <c r="C510" s="403">
        <v>370.98099999999999</v>
      </c>
      <c r="D510" s="403">
        <v>58.03</v>
      </c>
      <c r="E510" s="403">
        <v>435.73399999999998</v>
      </c>
      <c r="F510" s="403">
        <v>2.5999999999999999E-2</v>
      </c>
      <c r="G510" s="403">
        <v>1.673</v>
      </c>
      <c r="H510" s="403">
        <v>5.3999999999999999E-2</v>
      </c>
      <c r="I510" s="403">
        <v>4.1000000000000002E-2</v>
      </c>
      <c r="J510" s="403">
        <v>9.5169999999999995</v>
      </c>
      <c r="K510" s="403">
        <v>11.311</v>
      </c>
      <c r="L510" s="403">
        <v>447.04399999999998</v>
      </c>
      <c r="M510" s="403">
        <v>355.74599999999998</v>
      </c>
      <c r="N510" s="403">
        <v>739.87199999999996</v>
      </c>
      <c r="O510" s="403">
        <v>1542.662</v>
      </c>
    </row>
    <row r="511" spans="1:15" x14ac:dyDescent="0.2">
      <c r="A511" s="403" t="s">
        <v>1619</v>
      </c>
      <c r="B511" s="403">
        <v>4.452</v>
      </c>
      <c r="C511" s="403">
        <v>240.01300000000001</v>
      </c>
      <c r="D511" s="403">
        <v>41.595999999999997</v>
      </c>
      <c r="E511" s="403">
        <v>286.06099999999998</v>
      </c>
      <c r="F511" s="403">
        <v>2.5000000000000001E-2</v>
      </c>
      <c r="G511" s="403">
        <v>1.619</v>
      </c>
      <c r="H511" s="403">
        <v>7.9000000000000001E-2</v>
      </c>
      <c r="I511" s="403">
        <v>4.7E-2</v>
      </c>
      <c r="J511" s="403">
        <v>9.2430000000000003</v>
      </c>
      <c r="K511" s="403">
        <v>11.013999999999999</v>
      </c>
      <c r="L511" s="403">
        <v>297.07400000000001</v>
      </c>
      <c r="M511" s="403">
        <v>342.923</v>
      </c>
      <c r="N511" s="403">
        <v>714.33600000000001</v>
      </c>
      <c r="O511" s="403">
        <v>1354.3330000000001</v>
      </c>
    </row>
    <row r="512" spans="1:15" x14ac:dyDescent="0.2">
      <c r="A512" s="403" t="s">
        <v>1620</v>
      </c>
      <c r="B512" s="403">
        <v>4.4660000000000002</v>
      </c>
      <c r="C512" s="403">
        <v>170.755</v>
      </c>
      <c r="D512" s="403">
        <v>33.439</v>
      </c>
      <c r="E512" s="403">
        <v>208.66</v>
      </c>
      <c r="F512" s="403">
        <v>2.5999999999999999E-2</v>
      </c>
      <c r="G512" s="403">
        <v>1.673</v>
      </c>
      <c r="H512" s="403">
        <v>9.0999999999999998E-2</v>
      </c>
      <c r="I512" s="403">
        <v>4.3999999999999997E-2</v>
      </c>
      <c r="J512" s="403">
        <v>9.7409999999999997</v>
      </c>
      <c r="K512" s="403">
        <v>11.574999999999999</v>
      </c>
      <c r="L512" s="403">
        <v>220.23500000000001</v>
      </c>
      <c r="M512" s="403">
        <v>367.214</v>
      </c>
      <c r="N512" s="403">
        <v>795.12800000000004</v>
      </c>
      <c r="O512" s="403">
        <v>1382.577</v>
      </c>
    </row>
    <row r="513" spans="1:15" x14ac:dyDescent="0.2">
      <c r="A513" s="403" t="s">
        <v>1621</v>
      </c>
      <c r="B513" s="403">
        <v>4.6920000000000002</v>
      </c>
      <c r="C513" s="403">
        <v>137.928</v>
      </c>
      <c r="D513" s="403">
        <v>42.133000000000003</v>
      </c>
      <c r="E513" s="403">
        <v>184.75299999999999</v>
      </c>
      <c r="F513" s="403">
        <v>2.4E-2</v>
      </c>
      <c r="G513" s="403">
        <v>1.619</v>
      </c>
      <c r="H513" s="403">
        <v>0.111</v>
      </c>
      <c r="I513" s="403">
        <v>0.04</v>
      </c>
      <c r="J513" s="403">
        <v>9.65</v>
      </c>
      <c r="K513" s="403">
        <v>11.443</v>
      </c>
      <c r="L513" s="403">
        <v>196.196</v>
      </c>
      <c r="M513" s="403">
        <v>403.19200000000001</v>
      </c>
      <c r="N513" s="403">
        <v>863.34799999999996</v>
      </c>
      <c r="O513" s="403">
        <v>1462.7360000000001</v>
      </c>
    </row>
    <row r="514" spans="1:15" x14ac:dyDescent="0.2">
      <c r="A514" s="403" t="s">
        <v>1622</v>
      </c>
      <c r="B514" s="403">
        <v>4.0880000000000001</v>
      </c>
      <c r="C514" s="403">
        <v>130.18199999999999</v>
      </c>
      <c r="D514" s="403">
        <v>40.661999999999999</v>
      </c>
      <c r="E514" s="403">
        <v>174.93100000000001</v>
      </c>
      <c r="F514" s="403">
        <v>2.1000000000000001E-2</v>
      </c>
      <c r="G514" s="403">
        <v>1.673</v>
      </c>
      <c r="H514" s="403">
        <v>9.4E-2</v>
      </c>
      <c r="I514" s="403">
        <v>2.5999999999999999E-2</v>
      </c>
      <c r="J514" s="403">
        <v>9.8689999999999998</v>
      </c>
      <c r="K514" s="403">
        <v>11.682</v>
      </c>
      <c r="L514" s="403">
        <v>186.613</v>
      </c>
      <c r="M514" s="403">
        <v>436.95</v>
      </c>
      <c r="N514" s="403">
        <v>947.798</v>
      </c>
      <c r="O514" s="403">
        <v>1571.3610000000001</v>
      </c>
    </row>
    <row r="515" spans="1:15" x14ac:dyDescent="0.2">
      <c r="A515" s="403" t="s">
        <v>1623</v>
      </c>
      <c r="B515" s="403">
        <v>3.65</v>
      </c>
      <c r="C515" s="403">
        <v>137.554</v>
      </c>
      <c r="D515" s="403">
        <v>50.265000000000001</v>
      </c>
      <c r="E515" s="403">
        <v>191.46899999999999</v>
      </c>
      <c r="F515" s="403">
        <v>1.7000000000000001E-2</v>
      </c>
      <c r="G515" s="403">
        <v>1.673</v>
      </c>
      <c r="H515" s="403">
        <v>0.10299999999999999</v>
      </c>
      <c r="I515" s="403">
        <v>2.5000000000000001E-2</v>
      </c>
      <c r="J515" s="403">
        <v>9.9870000000000001</v>
      </c>
      <c r="K515" s="403">
        <v>11.805</v>
      </c>
      <c r="L515" s="403">
        <v>203.273</v>
      </c>
      <c r="M515" s="403">
        <v>441.41300000000001</v>
      </c>
      <c r="N515" s="403">
        <v>906.10500000000002</v>
      </c>
      <c r="O515" s="403">
        <v>1550.7919999999999</v>
      </c>
    </row>
    <row r="516" spans="1:15" x14ac:dyDescent="0.2">
      <c r="A516" s="403" t="s">
        <v>1624</v>
      </c>
      <c r="B516" s="403">
        <v>3.45</v>
      </c>
      <c r="C516" s="403">
        <v>143.36600000000001</v>
      </c>
      <c r="D516" s="403">
        <v>51.561999999999998</v>
      </c>
      <c r="E516" s="403">
        <v>198.37799999999999</v>
      </c>
      <c r="F516" s="403">
        <v>1.7999999999999999E-2</v>
      </c>
      <c r="G516" s="403">
        <v>1.619</v>
      </c>
      <c r="H516" s="403">
        <v>7.4999999999999997E-2</v>
      </c>
      <c r="I516" s="403">
        <v>0.03</v>
      </c>
      <c r="J516" s="403">
        <v>9.4700000000000006</v>
      </c>
      <c r="K516" s="403">
        <v>11.212</v>
      </c>
      <c r="L516" s="403">
        <v>209.59</v>
      </c>
      <c r="M516" s="403">
        <v>402.44799999999998</v>
      </c>
      <c r="N516" s="403">
        <v>766.726</v>
      </c>
      <c r="O516" s="403">
        <v>1378.7639999999999</v>
      </c>
    </row>
    <row r="517" spans="1:15" x14ac:dyDescent="0.2">
      <c r="A517" s="403" t="s">
        <v>1625</v>
      </c>
      <c r="B517" s="403">
        <v>3.85</v>
      </c>
      <c r="C517" s="403">
        <v>211.50299999999999</v>
      </c>
      <c r="D517" s="403">
        <v>57.33</v>
      </c>
      <c r="E517" s="403">
        <v>272.68299999999999</v>
      </c>
      <c r="F517" s="403">
        <v>1.7999999999999999E-2</v>
      </c>
      <c r="G517" s="403">
        <v>1.673</v>
      </c>
      <c r="H517" s="403">
        <v>6.9000000000000006E-2</v>
      </c>
      <c r="I517" s="403">
        <v>5.5E-2</v>
      </c>
      <c r="J517" s="403">
        <v>9.5939999999999994</v>
      </c>
      <c r="K517" s="403">
        <v>11.409000000000001</v>
      </c>
      <c r="L517" s="403">
        <v>284.09199999999998</v>
      </c>
      <c r="M517" s="403">
        <v>370.73200000000003</v>
      </c>
      <c r="N517" s="403">
        <v>746.76</v>
      </c>
      <c r="O517" s="403">
        <v>1401.585</v>
      </c>
    </row>
    <row r="518" spans="1:15" x14ac:dyDescent="0.2">
      <c r="A518" s="403" t="s">
        <v>1626</v>
      </c>
      <c r="B518" s="403">
        <v>4.109</v>
      </c>
      <c r="C518" s="403">
        <v>288.12599999999998</v>
      </c>
      <c r="D518" s="403">
        <v>62.334000000000003</v>
      </c>
      <c r="E518" s="403">
        <v>354.56900000000002</v>
      </c>
      <c r="F518" s="403">
        <v>1.6E-2</v>
      </c>
      <c r="G518" s="403">
        <v>1.619</v>
      </c>
      <c r="H518" s="403">
        <v>3.9E-2</v>
      </c>
      <c r="I518" s="403">
        <v>6.3E-2</v>
      </c>
      <c r="J518" s="403">
        <v>9.609</v>
      </c>
      <c r="K518" s="403">
        <v>11.345000000000001</v>
      </c>
      <c r="L518" s="403">
        <v>365.91399999999999</v>
      </c>
      <c r="M518" s="403">
        <v>343.084</v>
      </c>
      <c r="N518" s="403">
        <v>722.39</v>
      </c>
      <c r="O518" s="403">
        <v>1431.3879999999999</v>
      </c>
    </row>
    <row r="519" spans="1:15" x14ac:dyDescent="0.2">
      <c r="A519" s="403" t="s">
        <v>1627</v>
      </c>
      <c r="B519" s="403">
        <v>4.8609999999999998</v>
      </c>
      <c r="C519" s="403">
        <v>404.80399999999997</v>
      </c>
      <c r="D519" s="403">
        <v>79.680999999999997</v>
      </c>
      <c r="E519" s="403">
        <v>489.346</v>
      </c>
      <c r="F519" s="403">
        <v>2.1000000000000001E-2</v>
      </c>
      <c r="G519" s="403">
        <v>1.673</v>
      </c>
      <c r="H519" s="403">
        <v>3.5999999999999997E-2</v>
      </c>
      <c r="I519" s="403">
        <v>5.6000000000000001E-2</v>
      </c>
      <c r="J519" s="403">
        <v>9.81</v>
      </c>
      <c r="K519" s="403">
        <v>11.596</v>
      </c>
      <c r="L519" s="403">
        <v>500.94099999999997</v>
      </c>
      <c r="M519" s="403">
        <v>357.82600000000002</v>
      </c>
      <c r="N519" s="403">
        <v>759.125</v>
      </c>
      <c r="O519" s="403">
        <v>1617.8920000000001</v>
      </c>
    </row>
    <row r="520" spans="1:15" x14ac:dyDescent="0.2">
      <c r="A520" s="403" t="s">
        <v>1628</v>
      </c>
      <c r="B520" s="403">
        <v>59.146000000000001</v>
      </c>
      <c r="C520" s="403">
        <v>3214.3180000000002</v>
      </c>
      <c r="D520" s="403">
        <v>663.24300000000005</v>
      </c>
      <c r="E520" s="403">
        <v>3936.7060000000001</v>
      </c>
      <c r="F520" s="403">
        <v>0.249</v>
      </c>
      <c r="G520" s="403">
        <v>19.7</v>
      </c>
      <c r="H520" s="403">
        <v>0.81399999999999995</v>
      </c>
      <c r="I520" s="403">
        <v>0.49399999999999999</v>
      </c>
      <c r="J520" s="403">
        <v>114.596</v>
      </c>
      <c r="K520" s="403">
        <v>135.85300000000001</v>
      </c>
      <c r="L520" s="403">
        <v>4072.5590000000002</v>
      </c>
      <c r="M520" s="403">
        <v>4531.3320000000003</v>
      </c>
      <c r="N520" s="403">
        <v>9387.491</v>
      </c>
      <c r="O520" s="403">
        <v>17991.383000000002</v>
      </c>
    </row>
    <row r="521" spans="1:15" x14ac:dyDescent="0.2">
      <c r="A521" s="403" t="s">
        <v>1629</v>
      </c>
      <c r="B521" s="403">
        <v>5.3890000000000002</v>
      </c>
      <c r="C521" s="403">
        <v>457.06400000000002</v>
      </c>
      <c r="D521" s="403">
        <v>79.221999999999994</v>
      </c>
      <c r="E521" s="403">
        <v>541.67600000000004</v>
      </c>
      <c r="F521" s="403">
        <v>3.5999999999999997E-2</v>
      </c>
      <c r="G521" s="403">
        <v>1.669</v>
      </c>
      <c r="H521" s="403">
        <v>2.5999999999999999E-2</v>
      </c>
      <c r="I521" s="403">
        <v>5.2999999999999999E-2</v>
      </c>
      <c r="J521" s="403">
        <v>9.3369999999999997</v>
      </c>
      <c r="K521" s="403">
        <v>11.12</v>
      </c>
      <c r="L521" s="403">
        <v>552.79600000000005</v>
      </c>
      <c r="M521" s="403">
        <v>358.66300000000001</v>
      </c>
      <c r="N521" s="403">
        <v>731.17499999999995</v>
      </c>
      <c r="O521" s="403">
        <v>1642.635</v>
      </c>
    </row>
    <row r="522" spans="1:15" x14ac:dyDescent="0.2">
      <c r="A522" s="403" t="s">
        <v>1630</v>
      </c>
      <c r="B522" s="403">
        <v>4.6989999999999998</v>
      </c>
      <c r="C522" s="403">
        <v>397.84500000000003</v>
      </c>
      <c r="D522" s="403">
        <v>65.2</v>
      </c>
      <c r="E522" s="403">
        <v>467.745</v>
      </c>
      <c r="F522" s="403">
        <v>3.1E-2</v>
      </c>
      <c r="G522" s="403">
        <v>1.5609999999999999</v>
      </c>
      <c r="H522" s="403">
        <v>4.4999999999999998E-2</v>
      </c>
      <c r="I522" s="403">
        <v>4.7E-2</v>
      </c>
      <c r="J522" s="403">
        <v>8.8610000000000007</v>
      </c>
      <c r="K522" s="403">
        <v>10.545999999999999</v>
      </c>
      <c r="L522" s="403">
        <v>478.291</v>
      </c>
      <c r="M522" s="403">
        <v>340.11599999999999</v>
      </c>
      <c r="N522" s="403">
        <v>675.43</v>
      </c>
      <c r="O522" s="403">
        <v>1493.837</v>
      </c>
    </row>
    <row r="523" spans="1:15" x14ac:dyDescent="0.2">
      <c r="A523" s="403" t="s">
        <v>1631</v>
      </c>
      <c r="B523" s="403">
        <v>4.4770000000000003</v>
      </c>
      <c r="C523" s="403">
        <v>267.03100000000001</v>
      </c>
      <c r="D523" s="403">
        <v>58.334000000000003</v>
      </c>
      <c r="E523" s="403">
        <v>329.84300000000002</v>
      </c>
      <c r="F523" s="403">
        <v>3.5999999999999997E-2</v>
      </c>
      <c r="G523" s="403">
        <v>1.669</v>
      </c>
      <c r="H523" s="403">
        <v>8.1000000000000003E-2</v>
      </c>
      <c r="I523" s="403">
        <v>0.06</v>
      </c>
      <c r="J523" s="403">
        <v>9.298</v>
      </c>
      <c r="K523" s="403">
        <v>11.143000000000001</v>
      </c>
      <c r="L523" s="403">
        <v>340.98599999999999</v>
      </c>
      <c r="M523" s="403">
        <v>347.786</v>
      </c>
      <c r="N523" s="403">
        <v>697.19799999999998</v>
      </c>
      <c r="O523" s="403">
        <v>1385.9690000000001</v>
      </c>
    </row>
    <row r="524" spans="1:15" x14ac:dyDescent="0.2">
      <c r="A524" s="403" t="s">
        <v>1632</v>
      </c>
      <c r="B524" s="403">
        <v>2.8759999999999999</v>
      </c>
      <c r="C524" s="403">
        <v>213.79</v>
      </c>
      <c r="D524" s="403">
        <v>44.643000000000001</v>
      </c>
      <c r="E524" s="403">
        <v>261.30900000000003</v>
      </c>
      <c r="F524" s="403">
        <v>3.2000000000000001E-2</v>
      </c>
      <c r="G524" s="403">
        <v>1.615</v>
      </c>
      <c r="H524" s="403">
        <v>0.108</v>
      </c>
      <c r="I524" s="403">
        <v>5.5E-2</v>
      </c>
      <c r="J524" s="403">
        <v>8.7829999999999995</v>
      </c>
      <c r="K524" s="403">
        <v>10.593999999999999</v>
      </c>
      <c r="L524" s="403">
        <v>271.904</v>
      </c>
      <c r="M524" s="403">
        <v>344.06299999999999</v>
      </c>
      <c r="N524" s="403">
        <v>687.16899999999998</v>
      </c>
      <c r="O524" s="403">
        <v>1303.135</v>
      </c>
    </row>
    <row r="525" spans="1:15" x14ac:dyDescent="0.2">
      <c r="A525" s="403" t="s">
        <v>1633</v>
      </c>
      <c r="B525" s="403">
        <v>3.032</v>
      </c>
      <c r="C525" s="403">
        <v>151.98500000000001</v>
      </c>
      <c r="D525" s="403">
        <v>46.341999999999999</v>
      </c>
      <c r="E525" s="403">
        <v>201.35900000000001</v>
      </c>
      <c r="F525" s="403">
        <v>3.3000000000000002E-2</v>
      </c>
      <c r="G525" s="403">
        <v>1.669</v>
      </c>
      <c r="H525" s="403">
        <v>0.158</v>
      </c>
      <c r="I525" s="403">
        <v>5.6000000000000001E-2</v>
      </c>
      <c r="J525" s="403">
        <v>9.109</v>
      </c>
      <c r="K525" s="403">
        <v>11.023999999999999</v>
      </c>
      <c r="L525" s="403">
        <v>212.38300000000001</v>
      </c>
      <c r="M525" s="403">
        <v>375.53300000000002</v>
      </c>
      <c r="N525" s="403">
        <v>807.05200000000002</v>
      </c>
      <c r="O525" s="403">
        <v>1394.9680000000001</v>
      </c>
    </row>
    <row r="526" spans="1:15" x14ac:dyDescent="0.2">
      <c r="A526" s="403" t="s">
        <v>1634</v>
      </c>
      <c r="B526" s="403">
        <v>2.8540000000000001</v>
      </c>
      <c r="C526" s="403">
        <v>133.91999999999999</v>
      </c>
      <c r="D526" s="403">
        <v>45.534999999999997</v>
      </c>
      <c r="E526" s="403">
        <v>182.309</v>
      </c>
      <c r="F526" s="403">
        <v>3.7999999999999999E-2</v>
      </c>
      <c r="G526" s="403">
        <v>1.615</v>
      </c>
      <c r="H526" s="403">
        <v>0.156</v>
      </c>
      <c r="I526" s="403">
        <v>5.3999999999999999E-2</v>
      </c>
      <c r="J526" s="403">
        <v>8.6929999999999996</v>
      </c>
      <c r="K526" s="403">
        <v>10.554</v>
      </c>
      <c r="L526" s="403">
        <v>192.864</v>
      </c>
      <c r="M526" s="403">
        <v>401.42500000000001</v>
      </c>
      <c r="N526" s="403">
        <v>839.38900000000001</v>
      </c>
      <c r="O526" s="403">
        <v>1433.6780000000001</v>
      </c>
    </row>
    <row r="527" spans="1:15" x14ac:dyDescent="0.2">
      <c r="A527" s="403" t="s">
        <v>1635</v>
      </c>
      <c r="B527" s="403">
        <v>2.73</v>
      </c>
      <c r="C527" s="403">
        <v>127.764</v>
      </c>
      <c r="D527" s="403">
        <v>45.145000000000003</v>
      </c>
      <c r="E527" s="403">
        <v>175.64</v>
      </c>
      <c r="F527" s="403">
        <v>3.7999999999999999E-2</v>
      </c>
      <c r="G527" s="403">
        <v>1.669</v>
      </c>
      <c r="H527" s="403">
        <v>0.13100000000000001</v>
      </c>
      <c r="I527" s="403">
        <v>3.6999999999999998E-2</v>
      </c>
      <c r="J527" s="403">
        <v>9.0459999999999994</v>
      </c>
      <c r="K527" s="403">
        <v>10.920999999999999</v>
      </c>
      <c r="L527" s="403">
        <v>186.56100000000001</v>
      </c>
      <c r="M527" s="403">
        <v>437.27199999999999</v>
      </c>
      <c r="N527" s="403">
        <v>927.42700000000002</v>
      </c>
      <c r="O527" s="403">
        <v>1551.26</v>
      </c>
    </row>
    <row r="528" spans="1:15" x14ac:dyDescent="0.2">
      <c r="A528" s="403" t="s">
        <v>1636</v>
      </c>
      <c r="B528" s="403">
        <v>2.9169999999999998</v>
      </c>
      <c r="C528" s="403">
        <v>137.703</v>
      </c>
      <c r="D528" s="403">
        <v>53.256999999999998</v>
      </c>
      <c r="E528" s="403">
        <v>193.87700000000001</v>
      </c>
      <c r="F528" s="403">
        <v>3.5000000000000003E-2</v>
      </c>
      <c r="G528" s="403">
        <v>1.669</v>
      </c>
      <c r="H528" s="403">
        <v>0.113</v>
      </c>
      <c r="I528" s="403">
        <v>3.5999999999999997E-2</v>
      </c>
      <c r="J528" s="403">
        <v>9.0269999999999992</v>
      </c>
      <c r="K528" s="403">
        <v>10.88</v>
      </c>
      <c r="L528" s="403">
        <v>204.75800000000001</v>
      </c>
      <c r="M528" s="403">
        <v>435.75700000000001</v>
      </c>
      <c r="N528" s="403">
        <v>876.92899999999997</v>
      </c>
      <c r="O528" s="403">
        <v>1517.444</v>
      </c>
    </row>
    <row r="529" spans="1:15" x14ac:dyDescent="0.2">
      <c r="A529" s="403" t="s">
        <v>1637</v>
      </c>
      <c r="B529" s="403">
        <v>2.6829999999999998</v>
      </c>
      <c r="C529" s="403">
        <v>144.423</v>
      </c>
      <c r="D529" s="403">
        <v>44.465000000000003</v>
      </c>
      <c r="E529" s="403">
        <v>191.57</v>
      </c>
      <c r="F529" s="403">
        <v>2.7E-2</v>
      </c>
      <c r="G529" s="403">
        <v>1.615</v>
      </c>
      <c r="H529" s="403">
        <v>0.13700000000000001</v>
      </c>
      <c r="I529" s="403">
        <v>3.5999999999999997E-2</v>
      </c>
      <c r="J529" s="403">
        <v>8.827</v>
      </c>
      <c r="K529" s="403">
        <v>10.643000000000001</v>
      </c>
      <c r="L529" s="403">
        <v>202.21299999999999</v>
      </c>
      <c r="M529" s="403">
        <v>397.44099999999997</v>
      </c>
      <c r="N529" s="403">
        <v>763.34699999999998</v>
      </c>
      <c r="O529" s="403">
        <v>1363.001</v>
      </c>
    </row>
    <row r="530" spans="1:15" x14ac:dyDescent="0.2">
      <c r="A530" s="403" t="s">
        <v>1638</v>
      </c>
      <c r="B530" s="403">
        <v>3.335</v>
      </c>
      <c r="C530" s="403">
        <v>217.03800000000001</v>
      </c>
      <c r="D530" s="403">
        <v>43.497999999999998</v>
      </c>
      <c r="E530" s="403">
        <v>263.87099999999998</v>
      </c>
      <c r="F530" s="403">
        <v>2.8000000000000001E-2</v>
      </c>
      <c r="G530" s="403">
        <v>1.669</v>
      </c>
      <c r="H530" s="403">
        <v>0.122</v>
      </c>
      <c r="I530" s="403">
        <v>5.0999999999999997E-2</v>
      </c>
      <c r="J530" s="403">
        <v>9.2810000000000006</v>
      </c>
      <c r="K530" s="403">
        <v>11.151999999999999</v>
      </c>
      <c r="L530" s="403">
        <v>275.02199999999999</v>
      </c>
      <c r="M530" s="403">
        <v>375.69799999999998</v>
      </c>
      <c r="N530" s="403">
        <v>743.93799999999999</v>
      </c>
      <c r="O530" s="403">
        <v>1394.6579999999999</v>
      </c>
    </row>
    <row r="531" spans="1:15" x14ac:dyDescent="0.2">
      <c r="A531" s="403" t="s">
        <v>1639</v>
      </c>
      <c r="B531" s="403">
        <v>3.9119999999999999</v>
      </c>
      <c r="C531" s="403">
        <v>314.36099999999999</v>
      </c>
      <c r="D531" s="403">
        <v>50.155000000000001</v>
      </c>
      <c r="E531" s="403">
        <v>368.428</v>
      </c>
      <c r="F531" s="403">
        <v>2.5000000000000001E-2</v>
      </c>
      <c r="G531" s="403">
        <v>1.615</v>
      </c>
      <c r="H531" s="403">
        <v>8.5000000000000006E-2</v>
      </c>
      <c r="I531" s="403">
        <v>3.5999999999999997E-2</v>
      </c>
      <c r="J531" s="403">
        <v>9.1509999999999998</v>
      </c>
      <c r="K531" s="403">
        <v>10.911</v>
      </c>
      <c r="L531" s="403">
        <v>379.339</v>
      </c>
      <c r="M531" s="403">
        <v>349.887</v>
      </c>
      <c r="N531" s="403">
        <v>715.13099999999997</v>
      </c>
      <c r="O531" s="403">
        <v>1444.357</v>
      </c>
    </row>
    <row r="532" spans="1:15" x14ac:dyDescent="0.2">
      <c r="A532" s="403" t="s">
        <v>1640</v>
      </c>
      <c r="B532" s="403">
        <v>4.4000000000000004</v>
      </c>
      <c r="C532" s="403">
        <v>400.22899999999998</v>
      </c>
      <c r="D532" s="403">
        <v>56.572000000000003</v>
      </c>
      <c r="E532" s="403">
        <v>461.20100000000002</v>
      </c>
      <c r="F532" s="403">
        <v>3.3000000000000002E-2</v>
      </c>
      <c r="G532" s="403">
        <v>1.669</v>
      </c>
      <c r="H532" s="403">
        <v>5.6000000000000001E-2</v>
      </c>
      <c r="I532" s="403">
        <v>5.6000000000000001E-2</v>
      </c>
      <c r="J532" s="403">
        <v>9.8819999999999997</v>
      </c>
      <c r="K532" s="403">
        <v>11.696</v>
      </c>
      <c r="L532" s="403">
        <v>472.89699999999999</v>
      </c>
      <c r="M532" s="403">
        <v>353.31599999999997</v>
      </c>
      <c r="N532" s="403">
        <v>754.09699999999998</v>
      </c>
      <c r="O532" s="403">
        <v>1580.31</v>
      </c>
    </row>
    <row r="533" spans="1:15" x14ac:dyDescent="0.2">
      <c r="A533" s="403" t="s">
        <v>1641</v>
      </c>
      <c r="B533" s="403">
        <v>43.304000000000002</v>
      </c>
      <c r="C533" s="403">
        <v>2962.9879999999998</v>
      </c>
      <c r="D533" s="403">
        <v>632.36900000000003</v>
      </c>
      <c r="E533" s="403">
        <v>3638.6610000000001</v>
      </c>
      <c r="F533" s="403">
        <v>0.39300000000000002</v>
      </c>
      <c r="G533" s="403">
        <v>19.7</v>
      </c>
      <c r="H533" s="403">
        <v>1.2190000000000001</v>
      </c>
      <c r="I533" s="403">
        <v>0.57699999999999996</v>
      </c>
      <c r="J533" s="403">
        <v>109.297</v>
      </c>
      <c r="K533" s="403">
        <v>131.185</v>
      </c>
      <c r="L533" s="403">
        <v>3769.846</v>
      </c>
      <c r="M533" s="403">
        <v>4516.9570000000003</v>
      </c>
      <c r="N533" s="403">
        <v>9220.7880000000005</v>
      </c>
      <c r="O533" s="403">
        <v>17507.591</v>
      </c>
    </row>
    <row r="534" spans="1:15" x14ac:dyDescent="0.2">
      <c r="A534" s="403" t="s">
        <v>1642</v>
      </c>
      <c r="B534" s="403">
        <v>4.9850000000000003</v>
      </c>
      <c r="C534" s="403">
        <v>487.48099999999999</v>
      </c>
      <c r="D534" s="403">
        <v>68.483999999999995</v>
      </c>
      <c r="E534" s="403">
        <v>560.94899999999996</v>
      </c>
      <c r="F534" s="403">
        <v>3.6999999999999998E-2</v>
      </c>
      <c r="G534" s="403">
        <v>1.673</v>
      </c>
      <c r="H534" s="403">
        <v>5.2999999999999999E-2</v>
      </c>
      <c r="I534" s="403">
        <v>5.1999999999999998E-2</v>
      </c>
      <c r="J534" s="403">
        <v>9.6910000000000007</v>
      </c>
      <c r="K534" s="403">
        <v>11.506</v>
      </c>
      <c r="L534" s="403">
        <v>572.45500000000004</v>
      </c>
      <c r="M534" s="403">
        <v>366.49900000000002</v>
      </c>
      <c r="N534" s="403">
        <v>751.48</v>
      </c>
      <c r="O534" s="403">
        <v>1690.434</v>
      </c>
    </row>
    <row r="535" spans="1:15" x14ac:dyDescent="0.2">
      <c r="A535" s="403" t="s">
        <v>1643</v>
      </c>
      <c r="B535" s="403">
        <v>4.6980000000000004</v>
      </c>
      <c r="C535" s="403">
        <v>436.06599999999997</v>
      </c>
      <c r="D535" s="403">
        <v>64.486000000000004</v>
      </c>
      <c r="E535" s="403">
        <v>505.25</v>
      </c>
      <c r="F535" s="403">
        <v>3.5999999999999997E-2</v>
      </c>
      <c r="G535" s="403">
        <v>1.5109999999999999</v>
      </c>
      <c r="H535" s="403">
        <v>0.14899999999999999</v>
      </c>
      <c r="I535" s="403">
        <v>5.5E-2</v>
      </c>
      <c r="J535" s="403">
        <v>8.74</v>
      </c>
      <c r="K535" s="403">
        <v>10.491</v>
      </c>
      <c r="L535" s="403">
        <v>515.74099999999999</v>
      </c>
      <c r="M535" s="403">
        <v>343.81</v>
      </c>
      <c r="N535" s="403">
        <v>676.17899999999997</v>
      </c>
      <c r="O535" s="403">
        <v>1535.73</v>
      </c>
    </row>
    <row r="536" spans="1:15" x14ac:dyDescent="0.2">
      <c r="A536" s="403" t="s">
        <v>1644</v>
      </c>
      <c r="B536" s="403">
        <v>4.5970000000000004</v>
      </c>
      <c r="C536" s="403">
        <v>400.483</v>
      </c>
      <c r="D536" s="403">
        <v>57.587000000000003</v>
      </c>
      <c r="E536" s="403">
        <v>462.666</v>
      </c>
      <c r="F536" s="403">
        <v>3.6999999999999998E-2</v>
      </c>
      <c r="G536" s="403">
        <v>1.673</v>
      </c>
      <c r="H536" s="403">
        <v>0.21</v>
      </c>
      <c r="I536" s="403">
        <v>6.2E-2</v>
      </c>
      <c r="J536" s="403">
        <v>9.69</v>
      </c>
      <c r="K536" s="403">
        <v>11.672000000000001</v>
      </c>
      <c r="L536" s="403">
        <v>474.33800000000002</v>
      </c>
      <c r="M536" s="403">
        <v>354.72199999999998</v>
      </c>
      <c r="N536" s="403">
        <v>726.68799999999999</v>
      </c>
      <c r="O536" s="403">
        <v>1555.748</v>
      </c>
    </row>
    <row r="537" spans="1:15" x14ac:dyDescent="0.2">
      <c r="A537" s="403" t="s">
        <v>1645</v>
      </c>
      <c r="B537" s="403">
        <v>5.5339999999999998</v>
      </c>
      <c r="C537" s="403">
        <v>251.58699999999999</v>
      </c>
      <c r="D537" s="403">
        <v>45.488</v>
      </c>
      <c r="E537" s="403">
        <v>302.60899999999998</v>
      </c>
      <c r="F537" s="403">
        <v>4.3999999999999997E-2</v>
      </c>
      <c r="G537" s="403">
        <v>1.619</v>
      </c>
      <c r="H537" s="403">
        <v>0.252</v>
      </c>
      <c r="I537" s="403">
        <v>7.6999999999999999E-2</v>
      </c>
      <c r="J537" s="403">
        <v>9.07</v>
      </c>
      <c r="K537" s="403">
        <v>11.061999999999999</v>
      </c>
      <c r="L537" s="403">
        <v>313.67</v>
      </c>
      <c r="M537" s="403">
        <v>345.90699999999998</v>
      </c>
      <c r="N537" s="403">
        <v>695.245</v>
      </c>
      <c r="O537" s="403">
        <v>1354.8230000000001</v>
      </c>
    </row>
    <row r="538" spans="1:15" x14ac:dyDescent="0.2">
      <c r="A538" s="403" t="s">
        <v>1646</v>
      </c>
      <c r="B538" s="403">
        <v>5.6820000000000004</v>
      </c>
      <c r="C538" s="403">
        <v>171.047</v>
      </c>
      <c r="D538" s="403">
        <v>34.491999999999997</v>
      </c>
      <c r="E538" s="403">
        <v>211.221</v>
      </c>
      <c r="F538" s="403">
        <v>5.2999999999999999E-2</v>
      </c>
      <c r="G538" s="403">
        <v>1.673</v>
      </c>
      <c r="H538" s="403">
        <v>0.28299999999999997</v>
      </c>
      <c r="I538" s="403">
        <v>6.8000000000000005E-2</v>
      </c>
      <c r="J538" s="403">
        <v>9.19</v>
      </c>
      <c r="K538" s="403">
        <v>11.268000000000001</v>
      </c>
      <c r="L538" s="403">
        <v>222.488</v>
      </c>
      <c r="M538" s="403">
        <v>370.83199999999999</v>
      </c>
      <c r="N538" s="403">
        <v>790.23299999999995</v>
      </c>
      <c r="O538" s="403">
        <v>1383.5540000000001</v>
      </c>
    </row>
    <row r="539" spans="1:15" x14ac:dyDescent="0.2">
      <c r="A539" s="403" t="s">
        <v>1647</v>
      </c>
      <c r="B539" s="403">
        <v>5.0720000000000001</v>
      </c>
      <c r="C539" s="403">
        <v>138.73699999999999</v>
      </c>
      <c r="D539" s="403">
        <v>28.207000000000001</v>
      </c>
      <c r="E539" s="403">
        <v>172.01599999999999</v>
      </c>
      <c r="F539" s="403">
        <v>5.7000000000000002E-2</v>
      </c>
      <c r="G539" s="403">
        <v>1.619</v>
      </c>
      <c r="H539" s="403">
        <v>0.32</v>
      </c>
      <c r="I539" s="403">
        <v>5.8000000000000003E-2</v>
      </c>
      <c r="J539" s="403">
        <v>9.23</v>
      </c>
      <c r="K539" s="403">
        <v>11.285</v>
      </c>
      <c r="L539" s="403">
        <v>183.30099999999999</v>
      </c>
      <c r="M539" s="403">
        <v>401.50200000000001</v>
      </c>
      <c r="N539" s="403">
        <v>852.798</v>
      </c>
      <c r="O539" s="403">
        <v>1437.6020000000001</v>
      </c>
    </row>
    <row r="541" spans="1:15" x14ac:dyDescent="0.2">
      <c r="C541" s="404">
        <f>C455</f>
        <v>2901.6869999999999</v>
      </c>
      <c r="D541" s="404">
        <f t="shared" ref="D541:O541" si="0">D455</f>
        <v>662.54300000000001</v>
      </c>
      <c r="E541" s="404">
        <f t="shared" si="0"/>
        <v>3629.02</v>
      </c>
      <c r="F541" s="404">
        <f t="shared" si="0"/>
        <v>0.92700000000000005</v>
      </c>
      <c r="G541" s="404">
        <f t="shared" si="0"/>
        <v>14</v>
      </c>
      <c r="H541" s="404">
        <f t="shared" si="0"/>
        <v>0</v>
      </c>
      <c r="I541" s="404">
        <f t="shared" si="0"/>
        <v>0</v>
      </c>
      <c r="J541" s="404">
        <f t="shared" si="0"/>
        <v>102.666</v>
      </c>
      <c r="K541" s="404">
        <f t="shared" si="0"/>
        <v>117.593</v>
      </c>
      <c r="L541" s="404">
        <f t="shared" si="0"/>
        <v>3746.6120000000001</v>
      </c>
      <c r="M541" s="404">
        <f t="shared" si="0"/>
        <v>4434.7250000000004</v>
      </c>
      <c r="N541" s="404">
        <f t="shared" si="0"/>
        <v>9529.3130000000001</v>
      </c>
      <c r="O541" s="404">
        <f t="shared" si="0"/>
        <v>17710.651000000002</v>
      </c>
    </row>
    <row r="542" spans="1:15" x14ac:dyDescent="0.2">
      <c r="C542" s="404">
        <f>C468</f>
        <v>3085.0520000000001</v>
      </c>
      <c r="D542" s="404">
        <f t="shared" ref="D542:O542" si="1">D468</f>
        <v>649.41600000000005</v>
      </c>
      <c r="E542" s="404">
        <f t="shared" si="1"/>
        <v>3804.5030000000002</v>
      </c>
      <c r="F542" s="404">
        <f t="shared" si="1"/>
        <v>0.76400000000000001</v>
      </c>
      <c r="G542" s="404">
        <f t="shared" si="1"/>
        <v>14.4</v>
      </c>
      <c r="H542" s="404">
        <f t="shared" si="1"/>
        <v>0</v>
      </c>
      <c r="I542" s="404">
        <f t="shared" si="1"/>
        <v>0</v>
      </c>
      <c r="J542" s="404">
        <f t="shared" si="1"/>
        <v>102.723</v>
      </c>
      <c r="K542" s="404">
        <f t="shared" si="1"/>
        <v>117.886</v>
      </c>
      <c r="L542" s="404">
        <f t="shared" si="1"/>
        <v>3922.39</v>
      </c>
      <c r="M542" s="404">
        <f t="shared" si="1"/>
        <v>4559.5069999999996</v>
      </c>
      <c r="N542" s="404">
        <f t="shared" si="1"/>
        <v>9773.0930000000008</v>
      </c>
      <c r="O542" s="404">
        <f t="shared" si="1"/>
        <v>18254.990000000002</v>
      </c>
    </row>
    <row r="543" spans="1:15" x14ac:dyDescent="0.2">
      <c r="C543" s="404">
        <f>C481</f>
        <v>3228.4290000000001</v>
      </c>
      <c r="D543" s="404">
        <f t="shared" ref="D543:O543" si="2">D481</f>
        <v>664.16800000000001</v>
      </c>
      <c r="E543" s="404">
        <f t="shared" si="2"/>
        <v>3969.3290000000002</v>
      </c>
      <c r="F543" s="404">
        <f t="shared" si="2"/>
        <v>0.59099999999999997</v>
      </c>
      <c r="G543" s="404">
        <f t="shared" si="2"/>
        <v>14.8</v>
      </c>
      <c r="H543" s="404">
        <f t="shared" si="2"/>
        <v>1E-3</v>
      </c>
      <c r="I543" s="404">
        <f t="shared" si="2"/>
        <v>0</v>
      </c>
      <c r="J543" s="404">
        <f t="shared" si="2"/>
        <v>109.247</v>
      </c>
      <c r="K543" s="404">
        <f t="shared" si="2"/>
        <v>124.639</v>
      </c>
      <c r="L543" s="404">
        <f t="shared" si="2"/>
        <v>4093.9679999999998</v>
      </c>
      <c r="M543" s="404">
        <f t="shared" si="2"/>
        <v>4558.3680000000004</v>
      </c>
      <c r="N543" s="404">
        <f t="shared" si="2"/>
        <v>9749.4249999999993</v>
      </c>
      <c r="O543" s="404">
        <f t="shared" si="2"/>
        <v>18401.759999999998</v>
      </c>
    </row>
    <row r="544" spans="1:15" x14ac:dyDescent="0.2">
      <c r="C544" s="404">
        <f>C494</f>
        <v>3186.5940000000001</v>
      </c>
      <c r="D544" s="404">
        <f t="shared" ref="D544:O544" si="3">D494</f>
        <v>664.13599999999997</v>
      </c>
      <c r="E544" s="404">
        <f t="shared" si="3"/>
        <v>3921.538</v>
      </c>
      <c r="F544" s="404">
        <f t="shared" si="3"/>
        <v>0.69199999999999995</v>
      </c>
      <c r="G544" s="404">
        <f t="shared" si="3"/>
        <v>16.7</v>
      </c>
      <c r="H544" s="404">
        <f t="shared" si="3"/>
        <v>0</v>
      </c>
      <c r="I544" s="404">
        <f t="shared" si="3"/>
        <v>2E-3</v>
      </c>
      <c r="J544" s="404">
        <f t="shared" si="3"/>
        <v>111.771</v>
      </c>
      <c r="K544" s="404">
        <f t="shared" si="3"/>
        <v>129.16499999999999</v>
      </c>
      <c r="L544" s="404">
        <f t="shared" si="3"/>
        <v>4050.703</v>
      </c>
      <c r="M544" s="404">
        <f t="shared" si="3"/>
        <v>4460.0569999999998</v>
      </c>
      <c r="N544" s="404">
        <f t="shared" si="3"/>
        <v>9377.8639999999996</v>
      </c>
      <c r="O544" s="404">
        <f t="shared" si="3"/>
        <v>17888.624</v>
      </c>
    </row>
    <row r="545" spans="3:15" x14ac:dyDescent="0.2">
      <c r="C545" s="404">
        <f>C507</f>
        <v>3164.6779999999999</v>
      </c>
      <c r="D545" s="404">
        <f t="shared" ref="D545:O545" si="4">D507</f>
        <v>648.56200000000001</v>
      </c>
      <c r="E545" s="404">
        <f t="shared" si="4"/>
        <v>3880.4749999999999</v>
      </c>
      <c r="F545" s="404">
        <f t="shared" si="4"/>
        <v>0.78500000000000003</v>
      </c>
      <c r="G545" s="404">
        <f t="shared" si="4"/>
        <v>18.5</v>
      </c>
      <c r="H545" s="404">
        <f t="shared" si="4"/>
        <v>4.7E-2</v>
      </c>
      <c r="I545" s="404">
        <f t="shared" si="4"/>
        <v>0.157</v>
      </c>
      <c r="J545" s="404">
        <f t="shared" si="4"/>
        <v>110.883</v>
      </c>
      <c r="K545" s="404">
        <f t="shared" si="4"/>
        <v>130.37100000000001</v>
      </c>
      <c r="L545" s="404">
        <f t="shared" si="4"/>
        <v>4010.846</v>
      </c>
      <c r="M545" s="404">
        <f t="shared" si="4"/>
        <v>4538.6400000000003</v>
      </c>
      <c r="N545" s="404">
        <f t="shared" si="4"/>
        <v>9500.9459999999999</v>
      </c>
      <c r="O545" s="404">
        <f t="shared" si="4"/>
        <v>18050.433000000001</v>
      </c>
    </row>
    <row r="546" spans="3:15" x14ac:dyDescent="0.2">
      <c r="C546" s="404">
        <f>C520</f>
        <v>3214.3180000000002</v>
      </c>
      <c r="D546" s="404">
        <f t="shared" ref="D546:O546" si="5">D520</f>
        <v>663.24300000000005</v>
      </c>
      <c r="E546" s="404">
        <f t="shared" si="5"/>
        <v>3936.7060000000001</v>
      </c>
      <c r="F546" s="404">
        <f t="shared" si="5"/>
        <v>0.249</v>
      </c>
      <c r="G546" s="404">
        <f t="shared" si="5"/>
        <v>19.7</v>
      </c>
      <c r="H546" s="404">
        <f t="shared" si="5"/>
        <v>0.81399999999999995</v>
      </c>
      <c r="I546" s="404">
        <f t="shared" si="5"/>
        <v>0.49399999999999999</v>
      </c>
      <c r="J546" s="404">
        <f t="shared" si="5"/>
        <v>114.596</v>
      </c>
      <c r="K546" s="404">
        <f t="shared" si="5"/>
        <v>135.85300000000001</v>
      </c>
      <c r="L546" s="404">
        <f t="shared" si="5"/>
        <v>4072.5590000000002</v>
      </c>
      <c r="M546" s="404">
        <f t="shared" si="5"/>
        <v>4531.3320000000003</v>
      </c>
      <c r="N546" s="404">
        <f t="shared" si="5"/>
        <v>9387.491</v>
      </c>
      <c r="O546" s="404">
        <f t="shared" si="5"/>
        <v>17991.383000000002</v>
      </c>
    </row>
    <row r="547" spans="3:15" x14ac:dyDescent="0.2">
      <c r="C547" s="404">
        <f>C533</f>
        <v>2962.9879999999998</v>
      </c>
      <c r="D547" s="404">
        <f t="shared" ref="D547:O547" si="6">D533</f>
        <v>632.36900000000003</v>
      </c>
      <c r="E547" s="404">
        <f t="shared" si="6"/>
        <v>3638.6610000000001</v>
      </c>
      <c r="F547" s="404">
        <f t="shared" si="6"/>
        <v>0.39300000000000002</v>
      </c>
      <c r="G547" s="404">
        <f t="shared" si="6"/>
        <v>19.7</v>
      </c>
      <c r="H547" s="404">
        <f t="shared" si="6"/>
        <v>1.2190000000000001</v>
      </c>
      <c r="I547" s="404">
        <f t="shared" si="6"/>
        <v>0.57699999999999996</v>
      </c>
      <c r="J547" s="404">
        <f t="shared" si="6"/>
        <v>109.297</v>
      </c>
      <c r="K547" s="404">
        <f t="shared" si="6"/>
        <v>131.185</v>
      </c>
      <c r="L547" s="404">
        <f t="shared" si="6"/>
        <v>3769.846</v>
      </c>
      <c r="M547" s="404">
        <f t="shared" si="6"/>
        <v>4516.9570000000003</v>
      </c>
      <c r="N547" s="404">
        <f t="shared" si="6"/>
        <v>9220.7880000000005</v>
      </c>
      <c r="O547" s="404">
        <f t="shared" si="6"/>
        <v>17507.591</v>
      </c>
    </row>
  </sheetData>
  <mergeCells count="1">
    <mergeCell ref="A12:A13"/>
  </mergeCells>
  <hyperlinks>
    <hyperlink ref="A4" r:id="rId1" display="http://www.eia.doe.gov/totalenergy/data/monthly/dataunits.cfm" xr:uid="{00000000-0004-0000-1800-000000000000}"/>
  </hyperlink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O547"/>
  <sheetViews>
    <sheetView showGridLines="0" topLeftCell="A508" workbookViewId="0">
      <selection activeCell="B520" sqref="B520"/>
    </sheetView>
  </sheetViews>
  <sheetFormatPr defaultColWidth="9.140625" defaultRowHeight="12.75" x14ac:dyDescent="0.2"/>
  <cols>
    <col min="1" max="1" width="14.7109375" style="397" bestFit="1" customWidth="1"/>
    <col min="2" max="15" width="36.5703125" style="397" bestFit="1" customWidth="1"/>
    <col min="16" max="16384" width="9.140625" style="397"/>
  </cols>
  <sheetData>
    <row r="1" spans="1:15" ht="18" x14ac:dyDescent="0.25">
      <c r="A1" s="396" t="s">
        <v>1102</v>
      </c>
    </row>
    <row r="2" spans="1:15" ht="18.75" x14ac:dyDescent="0.3">
      <c r="A2" s="398" t="s">
        <v>1103</v>
      </c>
    </row>
    <row r="4" spans="1:15" x14ac:dyDescent="0.2">
      <c r="A4" s="399" t="s">
        <v>1104</v>
      </c>
    </row>
    <row r="6" spans="1:15" x14ac:dyDescent="0.2">
      <c r="A6" s="397" t="s">
        <v>1105</v>
      </c>
    </row>
    <row r="7" spans="1:15" x14ac:dyDescent="0.2">
      <c r="A7" s="397" t="s">
        <v>1106</v>
      </c>
    </row>
    <row r="9" spans="1:15" ht="15" x14ac:dyDescent="0.2">
      <c r="A9" s="400" t="s">
        <v>1663</v>
      </c>
    </row>
    <row r="12" spans="1:15" ht="38.25" x14ac:dyDescent="0.2">
      <c r="A12" s="768" t="s">
        <v>284</v>
      </c>
      <c r="B12" s="401" t="s">
        <v>1664</v>
      </c>
      <c r="C12" s="401" t="s">
        <v>1665</v>
      </c>
      <c r="D12" s="401" t="s">
        <v>1666</v>
      </c>
      <c r="E12" s="401" t="s">
        <v>1667</v>
      </c>
      <c r="F12" s="401" t="s">
        <v>1668</v>
      </c>
      <c r="G12" s="401" t="s">
        <v>1669</v>
      </c>
      <c r="H12" s="401" t="s">
        <v>1670</v>
      </c>
      <c r="I12" s="401" t="s">
        <v>1671</v>
      </c>
      <c r="J12" s="401" t="s">
        <v>1672</v>
      </c>
      <c r="K12" s="401" t="s">
        <v>1673</v>
      </c>
      <c r="L12" s="401" t="s">
        <v>1674</v>
      </c>
      <c r="M12" s="401" t="s">
        <v>1675</v>
      </c>
      <c r="N12" s="401" t="s">
        <v>1676</v>
      </c>
      <c r="O12" s="401" t="s">
        <v>1677</v>
      </c>
    </row>
    <row r="13" spans="1:15" x14ac:dyDescent="0.2">
      <c r="A13" s="769"/>
      <c r="B13" s="402" t="s">
        <v>1120</v>
      </c>
      <c r="C13" s="402" t="s">
        <v>1120</v>
      </c>
      <c r="D13" s="402" t="s">
        <v>1120</v>
      </c>
      <c r="E13" s="402" t="s">
        <v>1120</v>
      </c>
      <c r="F13" s="402" t="s">
        <v>1120</v>
      </c>
      <c r="G13" s="402" t="s">
        <v>1120</v>
      </c>
      <c r="H13" s="402" t="s">
        <v>1120</v>
      </c>
      <c r="I13" s="402" t="s">
        <v>1120</v>
      </c>
      <c r="J13" s="402" t="s">
        <v>1120</v>
      </c>
      <c r="K13" s="402" t="s">
        <v>1120</v>
      </c>
      <c r="L13" s="402" t="s">
        <v>1120</v>
      </c>
      <c r="M13" s="402" t="s">
        <v>1120</v>
      </c>
      <c r="N13" s="402" t="s">
        <v>1120</v>
      </c>
      <c r="O13" s="402" t="s">
        <v>1120</v>
      </c>
    </row>
    <row r="14" spans="1:15" x14ac:dyDescent="0.2">
      <c r="A14" s="403" t="s">
        <v>1121</v>
      </c>
      <c r="B14" s="403">
        <v>363.05799999999999</v>
      </c>
      <c r="C14" s="403">
        <v>826.34400000000005</v>
      </c>
      <c r="D14" s="403">
        <v>764.29</v>
      </c>
      <c r="E14" s="403">
        <v>1952.575</v>
      </c>
      <c r="F14" s="403">
        <v>3.1669999999999998</v>
      </c>
      <c r="G14" s="403" t="s">
        <v>1122</v>
      </c>
      <c r="H14" s="403" t="s">
        <v>1122</v>
      </c>
      <c r="I14" s="403" t="s">
        <v>1122</v>
      </c>
      <c r="J14" s="403">
        <v>98.933000000000007</v>
      </c>
      <c r="K14" s="403">
        <v>102.1</v>
      </c>
      <c r="L14" s="403">
        <v>2054.6750000000002</v>
      </c>
      <c r="M14" s="403">
        <v>188.59399999999999</v>
      </c>
      <c r="N14" s="403">
        <v>458.255</v>
      </c>
      <c r="O14" s="403">
        <v>2701.5239999999999</v>
      </c>
    </row>
    <row r="15" spans="1:15" x14ac:dyDescent="0.2">
      <c r="A15" s="403" t="s">
        <v>1123</v>
      </c>
      <c r="B15" s="403">
        <v>334.33300000000003</v>
      </c>
      <c r="C15" s="403">
        <v>712.64400000000001</v>
      </c>
      <c r="D15" s="403">
        <v>730.31799999999998</v>
      </c>
      <c r="E15" s="403">
        <v>1777.172</v>
      </c>
      <c r="F15" s="403">
        <v>2.9279999999999999</v>
      </c>
      <c r="G15" s="403" t="s">
        <v>1122</v>
      </c>
      <c r="H15" s="403" t="s">
        <v>1122</v>
      </c>
      <c r="I15" s="403" t="s">
        <v>1122</v>
      </c>
      <c r="J15" s="403">
        <v>89.358999999999995</v>
      </c>
      <c r="K15" s="403">
        <v>92.287000000000006</v>
      </c>
      <c r="L15" s="403">
        <v>1869.4590000000001</v>
      </c>
      <c r="M15" s="403">
        <v>186.26599999999999</v>
      </c>
      <c r="N15" s="403">
        <v>405.02699999999999</v>
      </c>
      <c r="O15" s="403">
        <v>2460.752</v>
      </c>
    </row>
    <row r="16" spans="1:15" x14ac:dyDescent="0.2">
      <c r="A16" s="403" t="s">
        <v>1124</v>
      </c>
      <c r="B16" s="403">
        <v>343.60199999999998</v>
      </c>
      <c r="C16" s="403">
        <v>746.21500000000003</v>
      </c>
      <c r="D16" s="403">
        <v>754.31600000000003</v>
      </c>
      <c r="E16" s="403">
        <v>1842.123</v>
      </c>
      <c r="F16" s="403">
        <v>3.24</v>
      </c>
      <c r="G16" s="403" t="s">
        <v>1122</v>
      </c>
      <c r="H16" s="403" t="s">
        <v>1122</v>
      </c>
      <c r="I16" s="403" t="s">
        <v>1122</v>
      </c>
      <c r="J16" s="403">
        <v>98.933000000000007</v>
      </c>
      <c r="K16" s="403">
        <v>102.172</v>
      </c>
      <c r="L16" s="403">
        <v>1944.2950000000001</v>
      </c>
      <c r="M16" s="403">
        <v>190.614</v>
      </c>
      <c r="N16" s="403">
        <v>444.70400000000001</v>
      </c>
      <c r="O16" s="403">
        <v>2579.6129999999998</v>
      </c>
    </row>
    <row r="17" spans="1:15" x14ac:dyDescent="0.2">
      <c r="A17" s="403" t="s">
        <v>1125</v>
      </c>
      <c r="B17" s="403">
        <v>337.98899999999998</v>
      </c>
      <c r="C17" s="403">
        <v>823.50699999999995</v>
      </c>
      <c r="D17" s="403">
        <v>664.52</v>
      </c>
      <c r="E17" s="403">
        <v>1825.37</v>
      </c>
      <c r="F17" s="403">
        <v>3.0950000000000002</v>
      </c>
      <c r="G17" s="403" t="s">
        <v>1122</v>
      </c>
      <c r="H17" s="403" t="s">
        <v>1122</v>
      </c>
      <c r="I17" s="403" t="s">
        <v>1122</v>
      </c>
      <c r="J17" s="403">
        <v>95.741</v>
      </c>
      <c r="K17" s="403">
        <v>98.835999999999999</v>
      </c>
      <c r="L17" s="403">
        <v>1924.2070000000001</v>
      </c>
      <c r="M17" s="403">
        <v>190.85599999999999</v>
      </c>
      <c r="N17" s="403">
        <v>435.14699999999999</v>
      </c>
      <c r="O17" s="403">
        <v>2550.21</v>
      </c>
    </row>
    <row r="18" spans="1:15" x14ac:dyDescent="0.2">
      <c r="A18" s="403" t="s">
        <v>1126</v>
      </c>
      <c r="B18" s="403">
        <v>343.90600000000001</v>
      </c>
      <c r="C18" s="403">
        <v>869.13300000000004</v>
      </c>
      <c r="D18" s="403">
        <v>758.11099999999999</v>
      </c>
      <c r="E18" s="403">
        <v>1968.3219999999999</v>
      </c>
      <c r="F18" s="403">
        <v>3.1930000000000001</v>
      </c>
      <c r="G18" s="403" t="s">
        <v>1122</v>
      </c>
      <c r="H18" s="403" t="s">
        <v>1122</v>
      </c>
      <c r="I18" s="403" t="s">
        <v>1122</v>
      </c>
      <c r="J18" s="403">
        <v>98.933000000000007</v>
      </c>
      <c r="K18" s="403">
        <v>102.126</v>
      </c>
      <c r="L18" s="403">
        <v>2070.4470000000001</v>
      </c>
      <c r="M18" s="403">
        <v>193.93</v>
      </c>
      <c r="N18" s="403">
        <v>477.43299999999999</v>
      </c>
      <c r="O18" s="403">
        <v>2741.81</v>
      </c>
    </row>
    <row r="19" spans="1:15" x14ac:dyDescent="0.2">
      <c r="A19" s="403" t="s">
        <v>1127</v>
      </c>
      <c r="B19" s="403">
        <v>326.28100000000001</v>
      </c>
      <c r="C19" s="403">
        <v>783.36300000000006</v>
      </c>
      <c r="D19" s="403">
        <v>733.84400000000005</v>
      </c>
      <c r="E19" s="403">
        <v>1843.241</v>
      </c>
      <c r="F19" s="403">
        <v>3.0979999999999999</v>
      </c>
      <c r="G19" s="403" t="s">
        <v>1122</v>
      </c>
      <c r="H19" s="403" t="s">
        <v>1122</v>
      </c>
      <c r="I19" s="403" t="s">
        <v>1122</v>
      </c>
      <c r="J19" s="403">
        <v>95.741</v>
      </c>
      <c r="K19" s="403">
        <v>98.84</v>
      </c>
      <c r="L19" s="403">
        <v>1942.08</v>
      </c>
      <c r="M19" s="403">
        <v>195.739</v>
      </c>
      <c r="N19" s="403">
        <v>503.40199999999999</v>
      </c>
      <c r="O19" s="403">
        <v>2641.221</v>
      </c>
    </row>
    <row r="20" spans="1:15" x14ac:dyDescent="0.2">
      <c r="A20" s="403" t="s">
        <v>1128</v>
      </c>
      <c r="B20" s="403">
        <v>320.48500000000001</v>
      </c>
      <c r="C20" s="403">
        <v>840.38400000000001</v>
      </c>
      <c r="D20" s="403">
        <v>738.39800000000002</v>
      </c>
      <c r="E20" s="403">
        <v>1898.126</v>
      </c>
      <c r="F20" s="403">
        <v>2.76</v>
      </c>
      <c r="G20" s="403" t="s">
        <v>1122</v>
      </c>
      <c r="H20" s="403" t="s">
        <v>1122</v>
      </c>
      <c r="I20" s="403" t="s">
        <v>1122</v>
      </c>
      <c r="J20" s="403">
        <v>98.933000000000007</v>
      </c>
      <c r="K20" s="403">
        <v>101.693</v>
      </c>
      <c r="L20" s="403">
        <v>1999.819</v>
      </c>
      <c r="M20" s="403">
        <v>195.00399999999999</v>
      </c>
      <c r="N20" s="403">
        <v>496.66399999999999</v>
      </c>
      <c r="O20" s="403">
        <v>2691.4870000000001</v>
      </c>
    </row>
    <row r="21" spans="1:15" x14ac:dyDescent="0.2">
      <c r="A21" s="403" t="s">
        <v>1129</v>
      </c>
      <c r="B21" s="403">
        <v>316.11099999999999</v>
      </c>
      <c r="C21" s="403">
        <v>878.21100000000001</v>
      </c>
      <c r="D21" s="403">
        <v>816.74099999999999</v>
      </c>
      <c r="E21" s="403">
        <v>2009.6</v>
      </c>
      <c r="F21" s="403">
        <v>2.665</v>
      </c>
      <c r="G21" s="403" t="s">
        <v>1122</v>
      </c>
      <c r="H21" s="403" t="s">
        <v>1122</v>
      </c>
      <c r="I21" s="403" t="s">
        <v>1122</v>
      </c>
      <c r="J21" s="403">
        <v>98.933000000000007</v>
      </c>
      <c r="K21" s="403">
        <v>101.598</v>
      </c>
      <c r="L21" s="403">
        <v>2111.1979999999999</v>
      </c>
      <c r="M21" s="403">
        <v>200.84700000000001</v>
      </c>
      <c r="N21" s="403">
        <v>505.56900000000002</v>
      </c>
      <c r="O21" s="403">
        <v>2817.6129999999998</v>
      </c>
    </row>
    <row r="22" spans="1:15" x14ac:dyDescent="0.2">
      <c r="A22" s="403" t="s">
        <v>1130</v>
      </c>
      <c r="B22" s="403">
        <v>306.75099999999998</v>
      </c>
      <c r="C22" s="403">
        <v>875.33799999999997</v>
      </c>
      <c r="D22" s="403">
        <v>756.73299999999995</v>
      </c>
      <c r="E22" s="403">
        <v>1937.6320000000001</v>
      </c>
      <c r="F22" s="403">
        <v>2.3260000000000001</v>
      </c>
      <c r="G22" s="403" t="s">
        <v>1122</v>
      </c>
      <c r="H22" s="403" t="s">
        <v>1122</v>
      </c>
      <c r="I22" s="403" t="s">
        <v>1122</v>
      </c>
      <c r="J22" s="403">
        <v>95.741</v>
      </c>
      <c r="K22" s="403">
        <v>98.066999999999993</v>
      </c>
      <c r="L22" s="403">
        <v>2035.6990000000001</v>
      </c>
      <c r="M22" s="403">
        <v>201.917</v>
      </c>
      <c r="N22" s="403">
        <v>424.38099999999997</v>
      </c>
      <c r="O22" s="403">
        <v>2661.9969999999998</v>
      </c>
    </row>
    <row r="23" spans="1:15" x14ac:dyDescent="0.2">
      <c r="A23" s="403" t="s">
        <v>1131</v>
      </c>
      <c r="B23" s="403">
        <v>337.36399999999998</v>
      </c>
      <c r="C23" s="403">
        <v>1010.434</v>
      </c>
      <c r="D23" s="403">
        <v>781.46199999999999</v>
      </c>
      <c r="E23" s="403">
        <v>2130.9960000000001</v>
      </c>
      <c r="F23" s="403">
        <v>2.5339999999999998</v>
      </c>
      <c r="G23" s="403" t="s">
        <v>1122</v>
      </c>
      <c r="H23" s="403" t="s">
        <v>1122</v>
      </c>
      <c r="I23" s="403" t="s">
        <v>1122</v>
      </c>
      <c r="J23" s="403">
        <v>98.933000000000007</v>
      </c>
      <c r="K23" s="403">
        <v>101.467</v>
      </c>
      <c r="L23" s="403">
        <v>2232.462</v>
      </c>
      <c r="M23" s="403">
        <v>206.47200000000001</v>
      </c>
      <c r="N23" s="403">
        <v>472.58</v>
      </c>
      <c r="O23" s="403">
        <v>2911.5149999999999</v>
      </c>
    </row>
    <row r="24" spans="1:15" x14ac:dyDescent="0.2">
      <c r="A24" s="403" t="s">
        <v>1132</v>
      </c>
      <c r="B24" s="403">
        <v>346.548</v>
      </c>
      <c r="C24" s="403">
        <v>999.08500000000004</v>
      </c>
      <c r="D24" s="403">
        <v>828.81200000000001</v>
      </c>
      <c r="E24" s="403">
        <v>2175.66</v>
      </c>
      <c r="F24" s="403">
        <v>2.669</v>
      </c>
      <c r="G24" s="403" t="s">
        <v>1122</v>
      </c>
      <c r="H24" s="403" t="s">
        <v>1122</v>
      </c>
      <c r="I24" s="403" t="s">
        <v>1122</v>
      </c>
      <c r="J24" s="403">
        <v>95.741</v>
      </c>
      <c r="K24" s="403">
        <v>98.41</v>
      </c>
      <c r="L24" s="403">
        <v>2274.0700000000002</v>
      </c>
      <c r="M24" s="403">
        <v>199.37299999999999</v>
      </c>
      <c r="N24" s="403">
        <v>463.85500000000002</v>
      </c>
      <c r="O24" s="403">
        <v>2937.2979999999998</v>
      </c>
    </row>
    <row r="25" spans="1:15" x14ac:dyDescent="0.2">
      <c r="A25" s="403" t="s">
        <v>1133</v>
      </c>
      <c r="B25" s="403">
        <v>380.30399999999997</v>
      </c>
      <c r="C25" s="403">
        <v>1023.256</v>
      </c>
      <c r="D25" s="403">
        <v>755.67899999999997</v>
      </c>
      <c r="E25" s="403">
        <v>2159.5859999999998</v>
      </c>
      <c r="F25" s="403">
        <v>3.0990000000000002</v>
      </c>
      <c r="G25" s="403" t="s">
        <v>1122</v>
      </c>
      <c r="H25" s="403" t="s">
        <v>1122</v>
      </c>
      <c r="I25" s="403" t="s">
        <v>1122</v>
      </c>
      <c r="J25" s="403">
        <v>98.933000000000007</v>
      </c>
      <c r="K25" s="403">
        <v>102.032</v>
      </c>
      <c r="L25" s="403">
        <v>2261.6179999999999</v>
      </c>
      <c r="M25" s="403">
        <v>191.31200000000001</v>
      </c>
      <c r="N25" s="403">
        <v>474.666</v>
      </c>
      <c r="O25" s="403">
        <v>2927.596</v>
      </c>
    </row>
    <row r="26" spans="1:15" x14ac:dyDescent="0.2">
      <c r="A26" s="403" t="s">
        <v>1134</v>
      </c>
      <c r="B26" s="403">
        <v>4056.7310000000002</v>
      </c>
      <c r="C26" s="403">
        <v>10388.281999999999</v>
      </c>
      <c r="D26" s="403">
        <v>9083.2240000000002</v>
      </c>
      <c r="E26" s="403">
        <v>23520.772000000001</v>
      </c>
      <c r="F26" s="403">
        <v>34.773000000000003</v>
      </c>
      <c r="G26" s="403" t="s">
        <v>1122</v>
      </c>
      <c r="H26" s="403" t="s">
        <v>1122</v>
      </c>
      <c r="I26" s="403" t="s">
        <v>1122</v>
      </c>
      <c r="J26" s="403">
        <v>1164.8530000000001</v>
      </c>
      <c r="K26" s="403">
        <v>1199.626</v>
      </c>
      <c r="L26" s="403">
        <v>24720.398000000001</v>
      </c>
      <c r="M26" s="403">
        <v>2340.9229999999998</v>
      </c>
      <c r="N26" s="403">
        <v>5561.9470000000001</v>
      </c>
      <c r="O26" s="403">
        <v>32623.268</v>
      </c>
    </row>
    <row r="27" spans="1:15" x14ac:dyDescent="0.2">
      <c r="A27" s="403" t="s">
        <v>1135</v>
      </c>
      <c r="B27" s="403">
        <v>358.86</v>
      </c>
      <c r="C27" s="403">
        <v>732.97199999999998</v>
      </c>
      <c r="D27" s="403">
        <v>763.76700000000005</v>
      </c>
      <c r="E27" s="403">
        <v>1859.37</v>
      </c>
      <c r="F27" s="403">
        <v>3.1379999999999999</v>
      </c>
      <c r="G27" s="403" t="s">
        <v>1122</v>
      </c>
      <c r="H27" s="403" t="s">
        <v>1122</v>
      </c>
      <c r="I27" s="403" t="s">
        <v>1122</v>
      </c>
      <c r="J27" s="403">
        <v>98.441999999999993</v>
      </c>
      <c r="K27" s="403">
        <v>101.58</v>
      </c>
      <c r="L27" s="403">
        <v>1960.95</v>
      </c>
      <c r="M27" s="403">
        <v>189.21799999999999</v>
      </c>
      <c r="N27" s="403">
        <v>451.55599999999998</v>
      </c>
      <c r="O27" s="403">
        <v>2601.723</v>
      </c>
    </row>
    <row r="28" spans="1:15" x14ac:dyDescent="0.2">
      <c r="A28" s="403" t="s">
        <v>1136</v>
      </c>
      <c r="B28" s="403">
        <v>336.45800000000003</v>
      </c>
      <c r="C28" s="403">
        <v>780.26499999999999</v>
      </c>
      <c r="D28" s="403">
        <v>689.18899999999996</v>
      </c>
      <c r="E28" s="403">
        <v>1808.864</v>
      </c>
      <c r="F28" s="403">
        <v>2.8660000000000001</v>
      </c>
      <c r="G28" s="403" t="s">
        <v>1122</v>
      </c>
      <c r="H28" s="403" t="s">
        <v>1122</v>
      </c>
      <c r="I28" s="403" t="s">
        <v>1122</v>
      </c>
      <c r="J28" s="403">
        <v>88.915000000000006</v>
      </c>
      <c r="K28" s="403">
        <v>91.781000000000006</v>
      </c>
      <c r="L28" s="403">
        <v>1900.645</v>
      </c>
      <c r="M28" s="403">
        <v>186.97499999999999</v>
      </c>
      <c r="N28" s="403">
        <v>416.964</v>
      </c>
      <c r="O28" s="403">
        <v>2504.5839999999998</v>
      </c>
    </row>
    <row r="29" spans="1:15" x14ac:dyDescent="0.2">
      <c r="A29" s="403" t="s">
        <v>1137</v>
      </c>
      <c r="B29" s="403">
        <v>340.52100000000002</v>
      </c>
      <c r="C29" s="403">
        <v>803.89200000000005</v>
      </c>
      <c r="D29" s="403">
        <v>689.62300000000005</v>
      </c>
      <c r="E29" s="403">
        <v>1837.7059999999999</v>
      </c>
      <c r="F29" s="403">
        <v>3.0720000000000001</v>
      </c>
      <c r="G29" s="403" t="s">
        <v>1122</v>
      </c>
      <c r="H29" s="403" t="s">
        <v>1122</v>
      </c>
      <c r="I29" s="403" t="s">
        <v>1122</v>
      </c>
      <c r="J29" s="403">
        <v>98.441999999999993</v>
      </c>
      <c r="K29" s="403">
        <v>101.514</v>
      </c>
      <c r="L29" s="403">
        <v>1939.22</v>
      </c>
      <c r="M29" s="403">
        <v>190.43799999999999</v>
      </c>
      <c r="N29" s="403">
        <v>462.12200000000001</v>
      </c>
      <c r="O29" s="403">
        <v>2591.7800000000002</v>
      </c>
    </row>
    <row r="30" spans="1:15" x14ac:dyDescent="0.2">
      <c r="A30" s="403" t="s">
        <v>1138</v>
      </c>
      <c r="B30" s="403">
        <v>336.53</v>
      </c>
      <c r="C30" s="403">
        <v>668.19799999999998</v>
      </c>
      <c r="D30" s="403">
        <v>681.88400000000001</v>
      </c>
      <c r="E30" s="403">
        <v>1691.0260000000001</v>
      </c>
      <c r="F30" s="403">
        <v>3.036</v>
      </c>
      <c r="G30" s="403" t="s">
        <v>1122</v>
      </c>
      <c r="H30" s="403" t="s">
        <v>1122</v>
      </c>
      <c r="I30" s="403" t="s">
        <v>1122</v>
      </c>
      <c r="J30" s="403">
        <v>95.266000000000005</v>
      </c>
      <c r="K30" s="403">
        <v>98.302000000000007</v>
      </c>
      <c r="L30" s="403">
        <v>1789.328</v>
      </c>
      <c r="M30" s="403">
        <v>191.46299999999999</v>
      </c>
      <c r="N30" s="403">
        <v>446.839</v>
      </c>
      <c r="O30" s="403">
        <v>2427.63</v>
      </c>
    </row>
    <row r="31" spans="1:15" x14ac:dyDescent="0.2">
      <c r="A31" s="403" t="s">
        <v>1139</v>
      </c>
      <c r="B31" s="403">
        <v>327.74299999999999</v>
      </c>
      <c r="C31" s="403">
        <v>787.07500000000005</v>
      </c>
      <c r="D31" s="403">
        <v>687.91099999999994</v>
      </c>
      <c r="E31" s="403">
        <v>1807.8879999999999</v>
      </c>
      <c r="F31" s="403">
        <v>3.1309999999999998</v>
      </c>
      <c r="G31" s="403" t="s">
        <v>1122</v>
      </c>
      <c r="H31" s="403" t="s">
        <v>1122</v>
      </c>
      <c r="I31" s="403" t="s">
        <v>1122</v>
      </c>
      <c r="J31" s="403">
        <v>98.441999999999993</v>
      </c>
      <c r="K31" s="403">
        <v>101.57299999999999</v>
      </c>
      <c r="L31" s="403">
        <v>1909.461</v>
      </c>
      <c r="M31" s="403">
        <v>195.256</v>
      </c>
      <c r="N31" s="403">
        <v>505.92399999999998</v>
      </c>
      <c r="O31" s="403">
        <v>2610.64</v>
      </c>
    </row>
    <row r="32" spans="1:15" x14ac:dyDescent="0.2">
      <c r="A32" s="403" t="s">
        <v>1140</v>
      </c>
      <c r="B32" s="403">
        <v>312.32499999999999</v>
      </c>
      <c r="C32" s="403">
        <v>719.29600000000005</v>
      </c>
      <c r="D32" s="403">
        <v>715.79300000000001</v>
      </c>
      <c r="E32" s="403">
        <v>1750.7860000000001</v>
      </c>
      <c r="F32" s="403">
        <v>2.9169999999999998</v>
      </c>
      <c r="G32" s="403" t="s">
        <v>1122</v>
      </c>
      <c r="H32" s="403" t="s">
        <v>1122</v>
      </c>
      <c r="I32" s="403" t="s">
        <v>1122</v>
      </c>
      <c r="J32" s="403">
        <v>95.266000000000005</v>
      </c>
      <c r="K32" s="403">
        <v>98.183000000000007</v>
      </c>
      <c r="L32" s="403">
        <v>1848.9690000000001</v>
      </c>
      <c r="M32" s="403">
        <v>196.88</v>
      </c>
      <c r="N32" s="403">
        <v>480.702</v>
      </c>
      <c r="O32" s="403">
        <v>2526.5509999999999</v>
      </c>
    </row>
    <row r="33" spans="1:15" x14ac:dyDescent="0.2">
      <c r="A33" s="403" t="s">
        <v>1141</v>
      </c>
      <c r="B33" s="403">
        <v>310.15199999999999</v>
      </c>
      <c r="C33" s="403">
        <v>803.71900000000005</v>
      </c>
      <c r="D33" s="403">
        <v>744.71400000000006</v>
      </c>
      <c r="E33" s="403">
        <v>1862.1559999999999</v>
      </c>
      <c r="F33" s="403">
        <v>2.6669999999999998</v>
      </c>
      <c r="G33" s="403" t="s">
        <v>1122</v>
      </c>
      <c r="H33" s="403" t="s">
        <v>1122</v>
      </c>
      <c r="I33" s="403" t="s">
        <v>1122</v>
      </c>
      <c r="J33" s="403">
        <v>98.441999999999993</v>
      </c>
      <c r="K33" s="403">
        <v>101.10899999999999</v>
      </c>
      <c r="L33" s="403">
        <v>1963.2650000000001</v>
      </c>
      <c r="M33" s="403">
        <v>196.20099999999999</v>
      </c>
      <c r="N33" s="403">
        <v>527.94799999999998</v>
      </c>
      <c r="O33" s="403">
        <v>2687.4140000000002</v>
      </c>
    </row>
    <row r="34" spans="1:15" x14ac:dyDescent="0.2">
      <c r="A34" s="403" t="s">
        <v>1142</v>
      </c>
      <c r="B34" s="403">
        <v>319.36399999999998</v>
      </c>
      <c r="C34" s="403">
        <v>849.79</v>
      </c>
      <c r="D34" s="403">
        <v>757.41</v>
      </c>
      <c r="E34" s="403">
        <v>1930.4069999999999</v>
      </c>
      <c r="F34" s="403">
        <v>2.508</v>
      </c>
      <c r="G34" s="403" t="s">
        <v>1122</v>
      </c>
      <c r="H34" s="403" t="s">
        <v>1122</v>
      </c>
      <c r="I34" s="403" t="s">
        <v>1122</v>
      </c>
      <c r="J34" s="403">
        <v>98.441999999999993</v>
      </c>
      <c r="K34" s="403">
        <v>100.95</v>
      </c>
      <c r="L34" s="403">
        <v>2031.357</v>
      </c>
      <c r="M34" s="403">
        <v>203.49600000000001</v>
      </c>
      <c r="N34" s="403">
        <v>500.36900000000003</v>
      </c>
      <c r="O34" s="403">
        <v>2735.2220000000002</v>
      </c>
    </row>
    <row r="35" spans="1:15" x14ac:dyDescent="0.2">
      <c r="A35" s="403" t="s">
        <v>1143</v>
      </c>
      <c r="B35" s="403">
        <v>311.298</v>
      </c>
      <c r="C35" s="403">
        <v>935.14200000000005</v>
      </c>
      <c r="D35" s="403">
        <v>706.476</v>
      </c>
      <c r="E35" s="403">
        <v>1959.4390000000001</v>
      </c>
      <c r="F35" s="403">
        <v>2.3889999999999998</v>
      </c>
      <c r="G35" s="403" t="s">
        <v>1122</v>
      </c>
      <c r="H35" s="403" t="s">
        <v>1122</v>
      </c>
      <c r="I35" s="403" t="s">
        <v>1122</v>
      </c>
      <c r="J35" s="403">
        <v>95.266000000000005</v>
      </c>
      <c r="K35" s="403">
        <v>97.656000000000006</v>
      </c>
      <c r="L35" s="403">
        <v>2057.0940000000001</v>
      </c>
      <c r="M35" s="403">
        <v>204.35599999999999</v>
      </c>
      <c r="N35" s="403">
        <v>429.69099999999997</v>
      </c>
      <c r="O35" s="403">
        <v>2691.1419999999998</v>
      </c>
    </row>
    <row r="36" spans="1:15" x14ac:dyDescent="0.2">
      <c r="A36" s="403" t="s">
        <v>1144</v>
      </c>
      <c r="B36" s="403">
        <v>331.56099999999998</v>
      </c>
      <c r="C36" s="403">
        <v>997.73599999999999</v>
      </c>
      <c r="D36" s="403">
        <v>777.07899999999995</v>
      </c>
      <c r="E36" s="403">
        <v>2115.4520000000002</v>
      </c>
      <c r="F36" s="403">
        <v>2.27</v>
      </c>
      <c r="G36" s="403" t="s">
        <v>1122</v>
      </c>
      <c r="H36" s="403" t="s">
        <v>1122</v>
      </c>
      <c r="I36" s="403" t="s">
        <v>1122</v>
      </c>
      <c r="J36" s="403">
        <v>98.441999999999993</v>
      </c>
      <c r="K36" s="403">
        <v>100.712</v>
      </c>
      <c r="L36" s="403">
        <v>2216.1640000000002</v>
      </c>
      <c r="M36" s="403">
        <v>205.11600000000001</v>
      </c>
      <c r="N36" s="403">
        <v>486.05700000000002</v>
      </c>
      <c r="O36" s="403">
        <v>2907.3380000000002</v>
      </c>
    </row>
    <row r="37" spans="1:15" x14ac:dyDescent="0.2">
      <c r="A37" s="403" t="s">
        <v>1145</v>
      </c>
      <c r="B37" s="403">
        <v>295.46800000000002</v>
      </c>
      <c r="C37" s="403">
        <v>994.96400000000006</v>
      </c>
      <c r="D37" s="403">
        <v>742.67600000000004</v>
      </c>
      <c r="E37" s="403">
        <v>2037.9690000000001</v>
      </c>
      <c r="F37" s="403">
        <v>2.3650000000000002</v>
      </c>
      <c r="G37" s="403" t="s">
        <v>1122</v>
      </c>
      <c r="H37" s="403" t="s">
        <v>1122</v>
      </c>
      <c r="I37" s="403" t="s">
        <v>1122</v>
      </c>
      <c r="J37" s="403">
        <v>95.266000000000005</v>
      </c>
      <c r="K37" s="403">
        <v>97.631</v>
      </c>
      <c r="L37" s="403">
        <v>2135.6</v>
      </c>
      <c r="M37" s="403">
        <v>195.08099999999999</v>
      </c>
      <c r="N37" s="403">
        <v>478.65800000000002</v>
      </c>
      <c r="O37" s="403">
        <v>2809.3389999999999</v>
      </c>
    </row>
    <row r="38" spans="1:15" x14ac:dyDescent="0.2">
      <c r="A38" s="403" t="s">
        <v>1146</v>
      </c>
      <c r="B38" s="403">
        <v>289.91399999999999</v>
      </c>
      <c r="C38" s="403">
        <v>930.44200000000001</v>
      </c>
      <c r="D38" s="403">
        <v>717.13499999999999</v>
      </c>
      <c r="E38" s="403">
        <v>1942.376</v>
      </c>
      <c r="F38" s="403">
        <v>2.843</v>
      </c>
      <c r="G38" s="403" t="s">
        <v>1122</v>
      </c>
      <c r="H38" s="403" t="s">
        <v>1122</v>
      </c>
      <c r="I38" s="403" t="s">
        <v>1122</v>
      </c>
      <c r="J38" s="403">
        <v>98.441999999999993</v>
      </c>
      <c r="K38" s="403">
        <v>101.285</v>
      </c>
      <c r="L38" s="403">
        <v>2043.6610000000001</v>
      </c>
      <c r="M38" s="403">
        <v>182.31399999999999</v>
      </c>
      <c r="N38" s="403">
        <v>466.161</v>
      </c>
      <c r="O38" s="403">
        <v>2692.136</v>
      </c>
    </row>
    <row r="39" spans="1:15" x14ac:dyDescent="0.2">
      <c r="A39" s="403" t="s">
        <v>1147</v>
      </c>
      <c r="B39" s="403">
        <v>3870.1950000000002</v>
      </c>
      <c r="C39" s="403">
        <v>10003.628000000001</v>
      </c>
      <c r="D39" s="403">
        <v>8673.6560000000009</v>
      </c>
      <c r="E39" s="403">
        <v>22603.577000000001</v>
      </c>
      <c r="F39" s="403">
        <v>33.201999999999998</v>
      </c>
      <c r="G39" s="403" t="s">
        <v>1122</v>
      </c>
      <c r="H39" s="403" t="s">
        <v>1122</v>
      </c>
      <c r="I39" s="403" t="s">
        <v>1122</v>
      </c>
      <c r="J39" s="403">
        <v>1159.0740000000001</v>
      </c>
      <c r="K39" s="403">
        <v>1192.2760000000001</v>
      </c>
      <c r="L39" s="403">
        <v>23795.852999999999</v>
      </c>
      <c r="M39" s="403">
        <v>2336.7939999999999</v>
      </c>
      <c r="N39" s="403">
        <v>5654.54</v>
      </c>
      <c r="O39" s="403">
        <v>31787.187000000002</v>
      </c>
    </row>
    <row r="40" spans="1:15" x14ac:dyDescent="0.2">
      <c r="A40" s="403" t="s">
        <v>1148</v>
      </c>
      <c r="B40" s="403">
        <v>326.61099999999999</v>
      </c>
      <c r="C40" s="403">
        <v>895.68200000000002</v>
      </c>
      <c r="D40" s="403">
        <v>778.98900000000003</v>
      </c>
      <c r="E40" s="403">
        <v>2009.788</v>
      </c>
      <c r="F40" s="403">
        <v>3.1019999999999999</v>
      </c>
      <c r="G40" s="403" t="s">
        <v>1122</v>
      </c>
      <c r="H40" s="403" t="s">
        <v>1122</v>
      </c>
      <c r="I40" s="403" t="s">
        <v>1122</v>
      </c>
      <c r="J40" s="403">
        <v>90.305000000000007</v>
      </c>
      <c r="K40" s="403">
        <v>93.406999999999996</v>
      </c>
      <c r="L40" s="403">
        <v>2103.1950000000002</v>
      </c>
      <c r="M40" s="403">
        <v>193.155</v>
      </c>
      <c r="N40" s="403">
        <v>466.71499999999997</v>
      </c>
      <c r="O40" s="403">
        <v>2763.0650000000001</v>
      </c>
    </row>
    <row r="41" spans="1:15" x14ac:dyDescent="0.2">
      <c r="A41" s="403" t="s">
        <v>1149</v>
      </c>
      <c r="B41" s="403">
        <v>327.017</v>
      </c>
      <c r="C41" s="403">
        <v>626.57399999999996</v>
      </c>
      <c r="D41" s="403">
        <v>627.947</v>
      </c>
      <c r="E41" s="403">
        <v>1589.673</v>
      </c>
      <c r="F41" s="403">
        <v>2.7610000000000001</v>
      </c>
      <c r="G41" s="403" t="s">
        <v>1122</v>
      </c>
      <c r="H41" s="403" t="s">
        <v>1122</v>
      </c>
      <c r="I41" s="403" t="s">
        <v>1122</v>
      </c>
      <c r="J41" s="403">
        <v>81.566000000000003</v>
      </c>
      <c r="K41" s="403">
        <v>84.326999999999998</v>
      </c>
      <c r="L41" s="403">
        <v>1674</v>
      </c>
      <c r="M41" s="403">
        <v>188.899</v>
      </c>
      <c r="N41" s="403">
        <v>412.51799999999997</v>
      </c>
      <c r="O41" s="403">
        <v>2275.4169999999999</v>
      </c>
    </row>
    <row r="42" spans="1:15" x14ac:dyDescent="0.2">
      <c r="A42" s="403" t="s">
        <v>1150</v>
      </c>
      <c r="B42" s="403">
        <v>348.71</v>
      </c>
      <c r="C42" s="403">
        <v>657.88599999999997</v>
      </c>
      <c r="D42" s="403">
        <v>690.88199999999995</v>
      </c>
      <c r="E42" s="403">
        <v>1700.0329999999999</v>
      </c>
      <c r="F42" s="403">
        <v>2.9049999999999998</v>
      </c>
      <c r="G42" s="403" t="s">
        <v>1122</v>
      </c>
      <c r="H42" s="403" t="s">
        <v>1122</v>
      </c>
      <c r="I42" s="403" t="s">
        <v>1122</v>
      </c>
      <c r="J42" s="403">
        <v>90.305000000000007</v>
      </c>
      <c r="K42" s="403">
        <v>93.21</v>
      </c>
      <c r="L42" s="403">
        <v>1793.242</v>
      </c>
      <c r="M42" s="403">
        <v>189.596</v>
      </c>
      <c r="N42" s="403">
        <v>457.17500000000001</v>
      </c>
      <c r="O42" s="403">
        <v>2440.0129999999999</v>
      </c>
    </row>
    <row r="43" spans="1:15" x14ac:dyDescent="0.2">
      <c r="A43" s="403" t="s">
        <v>1151</v>
      </c>
      <c r="B43" s="403">
        <v>327.98899999999998</v>
      </c>
      <c r="C43" s="403">
        <v>436.13400000000001</v>
      </c>
      <c r="D43" s="403">
        <v>626.64800000000002</v>
      </c>
      <c r="E43" s="403">
        <v>1390.598</v>
      </c>
      <c r="F43" s="403">
        <v>2.8940000000000001</v>
      </c>
      <c r="G43" s="403" t="s">
        <v>1122</v>
      </c>
      <c r="H43" s="403" t="s">
        <v>1122</v>
      </c>
      <c r="I43" s="403" t="s">
        <v>1122</v>
      </c>
      <c r="J43" s="403">
        <v>87.391999999999996</v>
      </c>
      <c r="K43" s="403">
        <v>90.286000000000001</v>
      </c>
      <c r="L43" s="403">
        <v>1480.884</v>
      </c>
      <c r="M43" s="403">
        <v>187.596</v>
      </c>
      <c r="N43" s="403">
        <v>436.02199999999999</v>
      </c>
      <c r="O43" s="403">
        <v>2104.502</v>
      </c>
    </row>
    <row r="44" spans="1:15" x14ac:dyDescent="0.2">
      <c r="A44" s="403" t="s">
        <v>1152</v>
      </c>
      <c r="B44" s="403">
        <v>309.447</v>
      </c>
      <c r="C44" s="403">
        <v>524.51900000000001</v>
      </c>
      <c r="D44" s="403">
        <v>613.64599999999996</v>
      </c>
      <c r="E44" s="403">
        <v>1450.1659999999999</v>
      </c>
      <c r="F44" s="403">
        <v>3.1190000000000002</v>
      </c>
      <c r="G44" s="403" t="s">
        <v>1122</v>
      </c>
      <c r="H44" s="403" t="s">
        <v>1122</v>
      </c>
      <c r="I44" s="403" t="s">
        <v>1122</v>
      </c>
      <c r="J44" s="403">
        <v>90.305000000000007</v>
      </c>
      <c r="K44" s="403">
        <v>93.424000000000007</v>
      </c>
      <c r="L44" s="403">
        <v>1543.59</v>
      </c>
      <c r="M44" s="403">
        <v>190.51</v>
      </c>
      <c r="N44" s="403">
        <v>486.42599999999999</v>
      </c>
      <c r="O44" s="403">
        <v>2220.5259999999998</v>
      </c>
    </row>
    <row r="45" spans="1:15" x14ac:dyDescent="0.2">
      <c r="A45" s="403" t="s">
        <v>1153</v>
      </c>
      <c r="B45" s="403">
        <v>287.83600000000001</v>
      </c>
      <c r="C45" s="403">
        <v>599.68299999999999</v>
      </c>
      <c r="D45" s="403">
        <v>625.58399999999995</v>
      </c>
      <c r="E45" s="403">
        <v>1511.441</v>
      </c>
      <c r="F45" s="403">
        <v>2.8620000000000001</v>
      </c>
      <c r="G45" s="403" t="s">
        <v>1122</v>
      </c>
      <c r="H45" s="403" t="s">
        <v>1122</v>
      </c>
      <c r="I45" s="403" t="s">
        <v>1122</v>
      </c>
      <c r="J45" s="403">
        <v>87.391999999999996</v>
      </c>
      <c r="K45" s="403">
        <v>90.254000000000005</v>
      </c>
      <c r="L45" s="403">
        <v>1601.6959999999999</v>
      </c>
      <c r="M45" s="403">
        <v>193.75200000000001</v>
      </c>
      <c r="N45" s="403">
        <v>490.59699999999998</v>
      </c>
      <c r="O45" s="403">
        <v>2286.0450000000001</v>
      </c>
    </row>
    <row r="46" spans="1:15" x14ac:dyDescent="0.2">
      <c r="A46" s="403" t="s">
        <v>1154</v>
      </c>
      <c r="B46" s="403">
        <v>273.67099999999999</v>
      </c>
      <c r="C46" s="403">
        <v>650.10599999999999</v>
      </c>
      <c r="D46" s="403">
        <v>685.54399999999998</v>
      </c>
      <c r="E46" s="403">
        <v>1608.2059999999999</v>
      </c>
      <c r="F46" s="403">
        <v>2.504</v>
      </c>
      <c r="G46" s="403" t="s">
        <v>1122</v>
      </c>
      <c r="H46" s="403" t="s">
        <v>1122</v>
      </c>
      <c r="I46" s="403" t="s">
        <v>1122</v>
      </c>
      <c r="J46" s="403">
        <v>90.305000000000007</v>
      </c>
      <c r="K46" s="403">
        <v>92.808999999999997</v>
      </c>
      <c r="L46" s="403">
        <v>1701.0150000000001</v>
      </c>
      <c r="M46" s="403">
        <v>192.642</v>
      </c>
      <c r="N46" s="403">
        <v>495.78899999999999</v>
      </c>
      <c r="O46" s="403">
        <v>2389.4459999999999</v>
      </c>
    </row>
    <row r="47" spans="1:15" x14ac:dyDescent="0.2">
      <c r="A47" s="403" t="s">
        <v>1155</v>
      </c>
      <c r="B47" s="403">
        <v>277.45499999999998</v>
      </c>
      <c r="C47" s="403">
        <v>734.41899999999998</v>
      </c>
      <c r="D47" s="403">
        <v>650.34799999999996</v>
      </c>
      <c r="E47" s="403">
        <v>1660.3620000000001</v>
      </c>
      <c r="F47" s="403">
        <v>2.2549999999999999</v>
      </c>
      <c r="G47" s="403" t="s">
        <v>1122</v>
      </c>
      <c r="H47" s="403" t="s">
        <v>1122</v>
      </c>
      <c r="I47" s="403" t="s">
        <v>1122</v>
      </c>
      <c r="J47" s="403">
        <v>90.305000000000007</v>
      </c>
      <c r="K47" s="403">
        <v>92.56</v>
      </c>
      <c r="L47" s="403">
        <v>1752.922</v>
      </c>
      <c r="M47" s="403">
        <v>200.67</v>
      </c>
      <c r="N47" s="403">
        <v>499.16500000000002</v>
      </c>
      <c r="O47" s="403">
        <v>2452.7559999999999</v>
      </c>
    </row>
    <row r="48" spans="1:15" x14ac:dyDescent="0.2">
      <c r="A48" s="403" t="s">
        <v>1156</v>
      </c>
      <c r="B48" s="403">
        <v>279.12299999999999</v>
      </c>
      <c r="C48" s="403">
        <v>767.66300000000001</v>
      </c>
      <c r="D48" s="403">
        <v>670.07600000000002</v>
      </c>
      <c r="E48" s="403">
        <v>1714.16</v>
      </c>
      <c r="F48" s="403">
        <v>2.2690000000000001</v>
      </c>
      <c r="G48" s="403" t="s">
        <v>1122</v>
      </c>
      <c r="H48" s="403" t="s">
        <v>1122</v>
      </c>
      <c r="I48" s="403" t="s">
        <v>1122</v>
      </c>
      <c r="J48" s="403">
        <v>87.391999999999996</v>
      </c>
      <c r="K48" s="403">
        <v>89.661000000000001</v>
      </c>
      <c r="L48" s="403">
        <v>1803.82</v>
      </c>
      <c r="M48" s="403">
        <v>203.27099999999999</v>
      </c>
      <c r="N48" s="403">
        <v>415.66</v>
      </c>
      <c r="O48" s="403">
        <v>2422.7510000000002</v>
      </c>
    </row>
    <row r="49" spans="1:15" x14ac:dyDescent="0.2">
      <c r="A49" s="403" t="s">
        <v>1157</v>
      </c>
      <c r="B49" s="403">
        <v>290.33300000000003</v>
      </c>
      <c r="C49" s="403">
        <v>883.48099999999999</v>
      </c>
      <c r="D49" s="403">
        <v>738.7</v>
      </c>
      <c r="E49" s="403">
        <v>1910.8520000000001</v>
      </c>
      <c r="F49" s="403">
        <v>2.4870000000000001</v>
      </c>
      <c r="G49" s="403" t="s">
        <v>1122</v>
      </c>
      <c r="H49" s="403" t="s">
        <v>1122</v>
      </c>
      <c r="I49" s="403" t="s">
        <v>1122</v>
      </c>
      <c r="J49" s="403">
        <v>90.305000000000007</v>
      </c>
      <c r="K49" s="403">
        <v>92.793000000000006</v>
      </c>
      <c r="L49" s="403">
        <v>2003.645</v>
      </c>
      <c r="M49" s="403">
        <v>204.34800000000001</v>
      </c>
      <c r="N49" s="403">
        <v>485.61700000000002</v>
      </c>
      <c r="O49" s="403">
        <v>2693.61</v>
      </c>
    </row>
    <row r="50" spans="1:15" x14ac:dyDescent="0.2">
      <c r="A50" s="403" t="s">
        <v>1158</v>
      </c>
      <c r="B50" s="403">
        <v>301.03300000000002</v>
      </c>
      <c r="C50" s="403">
        <v>871.49199999999996</v>
      </c>
      <c r="D50" s="403">
        <v>657.04600000000005</v>
      </c>
      <c r="E50" s="403">
        <v>1830.0920000000001</v>
      </c>
      <c r="F50" s="403">
        <v>2.496</v>
      </c>
      <c r="G50" s="403" t="s">
        <v>1122</v>
      </c>
      <c r="H50" s="403" t="s">
        <v>1122</v>
      </c>
      <c r="I50" s="403" t="s">
        <v>1122</v>
      </c>
      <c r="J50" s="403">
        <v>87.391999999999996</v>
      </c>
      <c r="K50" s="403">
        <v>89.888000000000005</v>
      </c>
      <c r="L50" s="403">
        <v>1919.98</v>
      </c>
      <c r="M50" s="403">
        <v>202.25800000000001</v>
      </c>
      <c r="N50" s="403">
        <v>481.221</v>
      </c>
      <c r="O50" s="403">
        <v>2603.4589999999998</v>
      </c>
    </row>
    <row r="51" spans="1:15" x14ac:dyDescent="0.2">
      <c r="A51" s="403" t="s">
        <v>1159</v>
      </c>
      <c r="B51" s="403">
        <v>317.65699999999998</v>
      </c>
      <c r="C51" s="403">
        <v>884.61199999999997</v>
      </c>
      <c r="D51" s="403">
        <v>761.10400000000004</v>
      </c>
      <c r="E51" s="403">
        <v>1963.819</v>
      </c>
      <c r="F51" s="403">
        <v>2.6680000000000001</v>
      </c>
      <c r="G51" s="403" t="s">
        <v>1122</v>
      </c>
      <c r="H51" s="403" t="s">
        <v>1122</v>
      </c>
      <c r="I51" s="403" t="s">
        <v>1122</v>
      </c>
      <c r="J51" s="403">
        <v>90.305000000000007</v>
      </c>
      <c r="K51" s="403">
        <v>92.972999999999999</v>
      </c>
      <c r="L51" s="403">
        <v>2056.7919999999999</v>
      </c>
      <c r="M51" s="403">
        <v>199.666</v>
      </c>
      <c r="N51" s="403">
        <v>506.21100000000001</v>
      </c>
      <c r="O51" s="403">
        <v>2762.6689999999999</v>
      </c>
    </row>
    <row r="52" spans="1:15" x14ac:dyDescent="0.2">
      <c r="A52" s="403" t="s">
        <v>1160</v>
      </c>
      <c r="B52" s="403">
        <v>3666.8829999999998</v>
      </c>
      <c r="C52" s="403">
        <v>8531.8349999999991</v>
      </c>
      <c r="D52" s="403">
        <v>8126.5140000000001</v>
      </c>
      <c r="E52" s="403">
        <v>20338.773000000001</v>
      </c>
      <c r="F52" s="403">
        <v>32.320999999999998</v>
      </c>
      <c r="G52" s="403" t="s">
        <v>1122</v>
      </c>
      <c r="H52" s="403" t="s">
        <v>1122</v>
      </c>
      <c r="I52" s="403" t="s">
        <v>1122</v>
      </c>
      <c r="J52" s="403">
        <v>1063.27</v>
      </c>
      <c r="K52" s="403">
        <v>1095.5909999999999</v>
      </c>
      <c r="L52" s="403">
        <v>21434.365000000002</v>
      </c>
      <c r="M52" s="403">
        <v>2346.3629999999998</v>
      </c>
      <c r="N52" s="403">
        <v>5632.29</v>
      </c>
      <c r="O52" s="403">
        <v>29413.018</v>
      </c>
    </row>
    <row r="53" spans="1:15" x14ac:dyDescent="0.2">
      <c r="A53" s="403" t="s">
        <v>1161</v>
      </c>
      <c r="B53" s="403">
        <v>305.27</v>
      </c>
      <c r="C53" s="403">
        <v>787.45600000000002</v>
      </c>
      <c r="D53" s="403">
        <v>784.51199999999994</v>
      </c>
      <c r="E53" s="403">
        <v>1876.221</v>
      </c>
      <c r="F53" s="403">
        <v>2.9</v>
      </c>
      <c r="G53" s="403" t="s">
        <v>1122</v>
      </c>
      <c r="H53" s="403" t="s">
        <v>1122</v>
      </c>
      <c r="I53" s="403" t="s">
        <v>1122</v>
      </c>
      <c r="J53" s="403">
        <v>103.32299999999999</v>
      </c>
      <c r="K53" s="403">
        <v>106.223</v>
      </c>
      <c r="L53" s="403">
        <v>1982.444</v>
      </c>
      <c r="M53" s="403">
        <v>199.94800000000001</v>
      </c>
      <c r="N53" s="403">
        <v>487.32299999999998</v>
      </c>
      <c r="O53" s="403">
        <v>2669.7159999999999</v>
      </c>
    </row>
    <row r="54" spans="1:15" x14ac:dyDescent="0.2">
      <c r="A54" s="403" t="s">
        <v>1162</v>
      </c>
      <c r="B54" s="403">
        <v>289.65800000000002</v>
      </c>
      <c r="C54" s="403">
        <v>592.39700000000005</v>
      </c>
      <c r="D54" s="403">
        <v>711.73099999999999</v>
      </c>
      <c r="E54" s="403">
        <v>1592.075</v>
      </c>
      <c r="F54" s="403">
        <v>2.9260000000000002</v>
      </c>
      <c r="G54" s="403" t="s">
        <v>1122</v>
      </c>
      <c r="H54" s="403" t="s">
        <v>1122</v>
      </c>
      <c r="I54" s="403" t="s">
        <v>1122</v>
      </c>
      <c r="J54" s="403">
        <v>96.656999999999996</v>
      </c>
      <c r="K54" s="403">
        <v>99.582999999999998</v>
      </c>
      <c r="L54" s="403">
        <v>1691.6579999999999</v>
      </c>
      <c r="M54" s="403">
        <v>201.904</v>
      </c>
      <c r="N54" s="403">
        <v>434.28300000000002</v>
      </c>
      <c r="O54" s="403">
        <v>2327.8449999999998</v>
      </c>
    </row>
    <row r="55" spans="1:15" x14ac:dyDescent="0.2">
      <c r="A55" s="403" t="s">
        <v>1163</v>
      </c>
      <c r="B55" s="403">
        <v>308.33699999999999</v>
      </c>
      <c r="C55" s="403">
        <v>597.66499999999996</v>
      </c>
      <c r="D55" s="403">
        <v>734.45799999999997</v>
      </c>
      <c r="E55" s="403">
        <v>1638.575</v>
      </c>
      <c r="F55" s="403">
        <v>3.032</v>
      </c>
      <c r="G55" s="403" t="s">
        <v>1122</v>
      </c>
      <c r="H55" s="403" t="s">
        <v>1122</v>
      </c>
      <c r="I55" s="403" t="s">
        <v>1122</v>
      </c>
      <c r="J55" s="403">
        <v>103.32299999999999</v>
      </c>
      <c r="K55" s="403">
        <v>106.355</v>
      </c>
      <c r="L55" s="403">
        <v>1744.93</v>
      </c>
      <c r="M55" s="403">
        <v>210.08799999999999</v>
      </c>
      <c r="N55" s="403">
        <v>508.80200000000002</v>
      </c>
      <c r="O55" s="403">
        <v>2463.8200000000002</v>
      </c>
    </row>
    <row r="56" spans="1:15" x14ac:dyDescent="0.2">
      <c r="A56" s="403" t="s">
        <v>1164</v>
      </c>
      <c r="B56" s="403">
        <v>307.34800000000001</v>
      </c>
      <c r="C56" s="403">
        <v>585.60799999999995</v>
      </c>
      <c r="D56" s="403">
        <v>679.81299999999999</v>
      </c>
      <c r="E56" s="403">
        <v>1570.4380000000001</v>
      </c>
      <c r="F56" s="403">
        <v>3.1120000000000001</v>
      </c>
      <c r="G56" s="403" t="s">
        <v>1122</v>
      </c>
      <c r="H56" s="403" t="s">
        <v>1122</v>
      </c>
      <c r="I56" s="403" t="s">
        <v>1122</v>
      </c>
      <c r="J56" s="403">
        <v>99.99</v>
      </c>
      <c r="K56" s="403">
        <v>103.102</v>
      </c>
      <c r="L56" s="403">
        <v>1673.539</v>
      </c>
      <c r="M56" s="403">
        <v>208.773</v>
      </c>
      <c r="N56" s="403">
        <v>476.82100000000003</v>
      </c>
      <c r="O56" s="403">
        <v>2359.1329999999998</v>
      </c>
    </row>
    <row r="57" spans="1:15" x14ac:dyDescent="0.2">
      <c r="A57" s="403" t="s">
        <v>1165</v>
      </c>
      <c r="B57" s="403">
        <v>315.27</v>
      </c>
      <c r="C57" s="403">
        <v>655.19600000000003</v>
      </c>
      <c r="D57" s="403">
        <v>709.28499999999997</v>
      </c>
      <c r="E57" s="403">
        <v>1677.047</v>
      </c>
      <c r="F57" s="403">
        <v>3.0529999999999999</v>
      </c>
      <c r="G57" s="403" t="s">
        <v>1122</v>
      </c>
      <c r="H57" s="403" t="s">
        <v>1122</v>
      </c>
      <c r="I57" s="403" t="s">
        <v>1122</v>
      </c>
      <c r="J57" s="403">
        <v>103.32299999999999</v>
      </c>
      <c r="K57" s="403">
        <v>106.376</v>
      </c>
      <c r="L57" s="403">
        <v>1783.424</v>
      </c>
      <c r="M57" s="403">
        <v>212.892</v>
      </c>
      <c r="N57" s="403">
        <v>512.15</v>
      </c>
      <c r="O57" s="403">
        <v>2508.4659999999999</v>
      </c>
    </row>
    <row r="58" spans="1:15" x14ac:dyDescent="0.2">
      <c r="A58" s="403" t="s">
        <v>1166</v>
      </c>
      <c r="B58" s="403">
        <v>299.57799999999997</v>
      </c>
      <c r="C58" s="403">
        <v>647.06899999999996</v>
      </c>
      <c r="D58" s="403">
        <v>695.93399999999997</v>
      </c>
      <c r="E58" s="403">
        <v>1640.92</v>
      </c>
      <c r="F58" s="403">
        <v>2.9239999999999999</v>
      </c>
      <c r="G58" s="403" t="s">
        <v>1122</v>
      </c>
      <c r="H58" s="403" t="s">
        <v>1122</v>
      </c>
      <c r="I58" s="403" t="s">
        <v>1122</v>
      </c>
      <c r="J58" s="403">
        <v>99.99</v>
      </c>
      <c r="K58" s="403">
        <v>102.914</v>
      </c>
      <c r="L58" s="403">
        <v>1743.835</v>
      </c>
      <c r="M58" s="403">
        <v>217.81100000000001</v>
      </c>
      <c r="N58" s="403">
        <v>564.66800000000001</v>
      </c>
      <c r="O58" s="403">
        <v>2526.3130000000001</v>
      </c>
    </row>
    <row r="59" spans="1:15" x14ac:dyDescent="0.2">
      <c r="A59" s="403" t="s">
        <v>1167</v>
      </c>
      <c r="B59" s="403">
        <v>297.24700000000001</v>
      </c>
      <c r="C59" s="403">
        <v>727.88900000000001</v>
      </c>
      <c r="D59" s="403">
        <v>722.31399999999996</v>
      </c>
      <c r="E59" s="403">
        <v>1747.252</v>
      </c>
      <c r="F59" s="403">
        <v>2.6659999999999999</v>
      </c>
      <c r="G59" s="403" t="s">
        <v>1122</v>
      </c>
      <c r="H59" s="403" t="s">
        <v>1122</v>
      </c>
      <c r="I59" s="403" t="s">
        <v>1122</v>
      </c>
      <c r="J59" s="403">
        <v>103.32299999999999</v>
      </c>
      <c r="K59" s="403">
        <v>105.989</v>
      </c>
      <c r="L59" s="403">
        <v>1853.241</v>
      </c>
      <c r="M59" s="403">
        <v>216.61699999999999</v>
      </c>
      <c r="N59" s="403">
        <v>553.05399999999997</v>
      </c>
      <c r="O59" s="403">
        <v>2622.9119999999998</v>
      </c>
    </row>
    <row r="60" spans="1:15" x14ac:dyDescent="0.2">
      <c r="A60" s="403" t="s">
        <v>1168</v>
      </c>
      <c r="B60" s="403">
        <v>291.02</v>
      </c>
      <c r="C60" s="403">
        <v>710.36099999999999</v>
      </c>
      <c r="D60" s="403">
        <v>752.798</v>
      </c>
      <c r="E60" s="403">
        <v>1755.6659999999999</v>
      </c>
      <c r="F60" s="403">
        <v>2.44</v>
      </c>
      <c r="G60" s="403" t="s">
        <v>1122</v>
      </c>
      <c r="H60" s="403" t="s">
        <v>1122</v>
      </c>
      <c r="I60" s="403" t="s">
        <v>1122</v>
      </c>
      <c r="J60" s="403">
        <v>103.32299999999999</v>
      </c>
      <c r="K60" s="403">
        <v>105.76300000000001</v>
      </c>
      <c r="L60" s="403">
        <v>1861.4290000000001</v>
      </c>
      <c r="M60" s="403">
        <v>221.82499999999999</v>
      </c>
      <c r="N60" s="403">
        <v>539.5</v>
      </c>
      <c r="O60" s="403">
        <v>2622.7539999999999</v>
      </c>
    </row>
    <row r="61" spans="1:15" x14ac:dyDescent="0.2">
      <c r="A61" s="403" t="s">
        <v>1169</v>
      </c>
      <c r="B61" s="403">
        <v>290.87200000000001</v>
      </c>
      <c r="C61" s="403">
        <v>718.91800000000001</v>
      </c>
      <c r="D61" s="403">
        <v>744.87099999999998</v>
      </c>
      <c r="E61" s="403">
        <v>1755.2819999999999</v>
      </c>
      <c r="F61" s="403">
        <v>2.0979999999999999</v>
      </c>
      <c r="G61" s="403" t="s">
        <v>1122</v>
      </c>
      <c r="H61" s="403" t="s">
        <v>1122</v>
      </c>
      <c r="I61" s="403" t="s">
        <v>1122</v>
      </c>
      <c r="J61" s="403">
        <v>99.99</v>
      </c>
      <c r="K61" s="403">
        <v>102.08799999999999</v>
      </c>
      <c r="L61" s="403">
        <v>1857.3710000000001</v>
      </c>
      <c r="M61" s="403">
        <v>223.67500000000001</v>
      </c>
      <c r="N61" s="403">
        <v>471.42500000000001</v>
      </c>
      <c r="O61" s="403">
        <v>2552.4699999999998</v>
      </c>
    </row>
    <row r="62" spans="1:15" x14ac:dyDescent="0.2">
      <c r="A62" s="403" t="s">
        <v>1170</v>
      </c>
      <c r="B62" s="403">
        <v>305.13200000000001</v>
      </c>
      <c r="C62" s="403">
        <v>956.59299999999996</v>
      </c>
      <c r="D62" s="403">
        <v>784.71600000000001</v>
      </c>
      <c r="E62" s="403">
        <v>2052.0700000000002</v>
      </c>
      <c r="F62" s="403">
        <v>2.7320000000000002</v>
      </c>
      <c r="G62" s="403" t="s">
        <v>1122</v>
      </c>
      <c r="H62" s="403" t="s">
        <v>1122</v>
      </c>
      <c r="I62" s="403" t="s">
        <v>1122</v>
      </c>
      <c r="J62" s="403">
        <v>103.32299999999999</v>
      </c>
      <c r="K62" s="403">
        <v>106.05500000000001</v>
      </c>
      <c r="L62" s="403">
        <v>2158.125</v>
      </c>
      <c r="M62" s="403">
        <v>222.59800000000001</v>
      </c>
      <c r="N62" s="403">
        <v>526.14400000000001</v>
      </c>
      <c r="O62" s="403">
        <v>2906.8670000000002</v>
      </c>
    </row>
    <row r="63" spans="1:15" x14ac:dyDescent="0.2">
      <c r="A63" s="403" t="s">
        <v>1171</v>
      </c>
      <c r="B63" s="403">
        <v>312.18299999999999</v>
      </c>
      <c r="C63" s="403">
        <v>898.90899999999999</v>
      </c>
      <c r="D63" s="403">
        <v>783.75699999999995</v>
      </c>
      <c r="E63" s="403">
        <v>1996.1379999999999</v>
      </c>
      <c r="F63" s="403">
        <v>2.7130000000000001</v>
      </c>
      <c r="G63" s="403" t="s">
        <v>1122</v>
      </c>
      <c r="H63" s="403" t="s">
        <v>1122</v>
      </c>
      <c r="I63" s="403" t="s">
        <v>1122</v>
      </c>
      <c r="J63" s="403">
        <v>99.99</v>
      </c>
      <c r="K63" s="403">
        <v>102.703</v>
      </c>
      <c r="L63" s="403">
        <v>2098.8409999999999</v>
      </c>
      <c r="M63" s="403">
        <v>219.08199999999999</v>
      </c>
      <c r="N63" s="403">
        <v>539.09400000000005</v>
      </c>
      <c r="O63" s="403">
        <v>2857.0160000000001</v>
      </c>
    </row>
    <row r="64" spans="1:15" x14ac:dyDescent="0.2">
      <c r="A64" s="403" t="s">
        <v>1172</v>
      </c>
      <c r="B64" s="403">
        <v>338.60500000000002</v>
      </c>
      <c r="C64" s="403">
        <v>883.00400000000002</v>
      </c>
      <c r="D64" s="403">
        <v>885.74099999999999</v>
      </c>
      <c r="E64" s="403">
        <v>2109.7310000000002</v>
      </c>
      <c r="F64" s="403">
        <v>2.774</v>
      </c>
      <c r="G64" s="403" t="s">
        <v>1122</v>
      </c>
      <c r="H64" s="403" t="s">
        <v>1122</v>
      </c>
      <c r="I64" s="403" t="s">
        <v>1122</v>
      </c>
      <c r="J64" s="403">
        <v>103.32299999999999</v>
      </c>
      <c r="K64" s="403">
        <v>106.09699999999999</v>
      </c>
      <c r="L64" s="403">
        <v>2215.828</v>
      </c>
      <c r="M64" s="403">
        <v>217.67</v>
      </c>
      <c r="N64" s="403">
        <v>543.23299999999995</v>
      </c>
      <c r="O64" s="403">
        <v>2976.7310000000002</v>
      </c>
    </row>
    <row r="65" spans="1:15" x14ac:dyDescent="0.2">
      <c r="A65" s="403" t="s">
        <v>1173</v>
      </c>
      <c r="B65" s="403">
        <v>3660.5189999999998</v>
      </c>
      <c r="C65" s="403">
        <v>8761.5709999999999</v>
      </c>
      <c r="D65" s="403">
        <v>8989.93</v>
      </c>
      <c r="E65" s="403">
        <v>21411.920999999998</v>
      </c>
      <c r="F65" s="403">
        <v>33.372</v>
      </c>
      <c r="G65" s="403" t="s">
        <v>1122</v>
      </c>
      <c r="H65" s="403" t="s">
        <v>1122</v>
      </c>
      <c r="I65" s="403" t="s">
        <v>1122</v>
      </c>
      <c r="J65" s="403">
        <v>1219.876</v>
      </c>
      <c r="K65" s="403">
        <v>1253.248</v>
      </c>
      <c r="L65" s="403">
        <v>22665.169000000002</v>
      </c>
      <c r="M65" s="403">
        <v>2572.8829999999998</v>
      </c>
      <c r="N65" s="403">
        <v>6154.7690000000002</v>
      </c>
      <c r="O65" s="403">
        <v>31392.821</v>
      </c>
    </row>
    <row r="66" spans="1:15" x14ac:dyDescent="0.2">
      <c r="A66" s="403" t="s">
        <v>1174</v>
      </c>
      <c r="B66" s="403">
        <v>305.46699999999998</v>
      </c>
      <c r="C66" s="403">
        <v>801.01199999999994</v>
      </c>
      <c r="D66" s="403">
        <v>830.60299999999995</v>
      </c>
      <c r="E66" s="403">
        <v>1935.4449999999999</v>
      </c>
      <c r="F66" s="403">
        <v>3.0609999999999999</v>
      </c>
      <c r="G66" s="403" t="s">
        <v>1122</v>
      </c>
      <c r="H66" s="403" t="s">
        <v>1122</v>
      </c>
      <c r="I66" s="403" t="s">
        <v>1122</v>
      </c>
      <c r="J66" s="403">
        <v>108.818</v>
      </c>
      <c r="K66" s="403">
        <v>111.879</v>
      </c>
      <c r="L66" s="403">
        <v>2047.3240000000001</v>
      </c>
      <c r="M66" s="403">
        <v>213.50800000000001</v>
      </c>
      <c r="N66" s="403">
        <v>540.72699999999998</v>
      </c>
      <c r="O66" s="403">
        <v>2801.56</v>
      </c>
    </row>
    <row r="67" spans="1:15" x14ac:dyDescent="0.2">
      <c r="A67" s="403" t="s">
        <v>1175</v>
      </c>
      <c r="B67" s="403">
        <v>293.529</v>
      </c>
      <c r="C67" s="403">
        <v>383.43400000000003</v>
      </c>
      <c r="D67" s="403">
        <v>825.18200000000002</v>
      </c>
      <c r="E67" s="403">
        <v>1502.194</v>
      </c>
      <c r="F67" s="403">
        <v>2.2400000000000002</v>
      </c>
      <c r="G67" s="403" t="s">
        <v>1122</v>
      </c>
      <c r="H67" s="403" t="s">
        <v>1122</v>
      </c>
      <c r="I67" s="403" t="s">
        <v>1122</v>
      </c>
      <c r="J67" s="403">
        <v>98.287000000000006</v>
      </c>
      <c r="K67" s="403">
        <v>100.527</v>
      </c>
      <c r="L67" s="403">
        <v>1602.721</v>
      </c>
      <c r="M67" s="403">
        <v>209.65100000000001</v>
      </c>
      <c r="N67" s="403">
        <v>426.51100000000002</v>
      </c>
      <c r="O67" s="403">
        <v>2238.8829999999998</v>
      </c>
    </row>
    <row r="68" spans="1:15" x14ac:dyDescent="0.2">
      <c r="A68" s="403" t="s">
        <v>1176</v>
      </c>
      <c r="B68" s="403">
        <v>316.24400000000003</v>
      </c>
      <c r="C68" s="403">
        <v>623.35900000000004</v>
      </c>
      <c r="D68" s="403">
        <v>816.10299999999995</v>
      </c>
      <c r="E68" s="403">
        <v>1753.896</v>
      </c>
      <c r="F68" s="403">
        <v>2.9279999999999999</v>
      </c>
      <c r="G68" s="403" t="s">
        <v>1122</v>
      </c>
      <c r="H68" s="403" t="s">
        <v>1122</v>
      </c>
      <c r="I68" s="403" t="s">
        <v>1122</v>
      </c>
      <c r="J68" s="403">
        <v>108.818</v>
      </c>
      <c r="K68" s="403">
        <v>111.746</v>
      </c>
      <c r="L68" s="403">
        <v>1865.6420000000001</v>
      </c>
      <c r="M68" s="403">
        <v>220.07400000000001</v>
      </c>
      <c r="N68" s="403">
        <v>515.93499999999995</v>
      </c>
      <c r="O68" s="403">
        <v>2601.65</v>
      </c>
    </row>
    <row r="69" spans="1:15" x14ac:dyDescent="0.2">
      <c r="A69" s="403" t="s">
        <v>1177</v>
      </c>
      <c r="B69" s="403">
        <v>297.78899999999999</v>
      </c>
      <c r="C69" s="403">
        <v>583.80399999999997</v>
      </c>
      <c r="D69" s="403">
        <v>752.57100000000003</v>
      </c>
      <c r="E69" s="403">
        <v>1632.1790000000001</v>
      </c>
      <c r="F69" s="403">
        <v>2.7570000000000001</v>
      </c>
      <c r="G69" s="403" t="s">
        <v>1122</v>
      </c>
      <c r="H69" s="403" t="s">
        <v>1122</v>
      </c>
      <c r="I69" s="403" t="s">
        <v>1122</v>
      </c>
      <c r="J69" s="403">
        <v>105.30800000000001</v>
      </c>
      <c r="K69" s="403">
        <v>108.06399999999999</v>
      </c>
      <c r="L69" s="403">
        <v>1740.2429999999999</v>
      </c>
      <c r="M69" s="403">
        <v>220.2</v>
      </c>
      <c r="N69" s="403">
        <v>502.70600000000002</v>
      </c>
      <c r="O69" s="403">
        <v>2463.15</v>
      </c>
    </row>
    <row r="70" spans="1:15" x14ac:dyDescent="0.2">
      <c r="A70" s="403" t="s">
        <v>1178</v>
      </c>
      <c r="B70" s="403">
        <v>295.20800000000003</v>
      </c>
      <c r="C70" s="403">
        <v>700.41700000000003</v>
      </c>
      <c r="D70" s="403">
        <v>756.54899999999998</v>
      </c>
      <c r="E70" s="403">
        <v>1752.4960000000001</v>
      </c>
      <c r="F70" s="403">
        <v>2.762</v>
      </c>
      <c r="G70" s="403" t="s">
        <v>1122</v>
      </c>
      <c r="H70" s="403" t="s">
        <v>1122</v>
      </c>
      <c r="I70" s="403" t="s">
        <v>1122</v>
      </c>
      <c r="J70" s="403">
        <v>108.818</v>
      </c>
      <c r="K70" s="403">
        <v>111.58</v>
      </c>
      <c r="L70" s="403">
        <v>1864.076</v>
      </c>
      <c r="M70" s="403">
        <v>227.74</v>
      </c>
      <c r="N70" s="403">
        <v>578.85299999999995</v>
      </c>
      <c r="O70" s="403">
        <v>2670.6689999999999</v>
      </c>
    </row>
    <row r="71" spans="1:15" x14ac:dyDescent="0.2">
      <c r="A71" s="403" t="s">
        <v>1179</v>
      </c>
      <c r="B71" s="403">
        <v>286.065</v>
      </c>
      <c r="C71" s="403">
        <v>695.41399999999999</v>
      </c>
      <c r="D71" s="403">
        <v>801.125</v>
      </c>
      <c r="E71" s="403">
        <v>1782.654</v>
      </c>
      <c r="F71" s="403">
        <v>2.5470000000000002</v>
      </c>
      <c r="G71" s="403" t="s">
        <v>1122</v>
      </c>
      <c r="H71" s="403" t="s">
        <v>1122</v>
      </c>
      <c r="I71" s="403" t="s">
        <v>1122</v>
      </c>
      <c r="J71" s="403">
        <v>105.30800000000001</v>
      </c>
      <c r="K71" s="403">
        <v>107.855</v>
      </c>
      <c r="L71" s="403">
        <v>1890.509</v>
      </c>
      <c r="M71" s="403">
        <v>229.166</v>
      </c>
      <c r="N71" s="403">
        <v>579.91300000000001</v>
      </c>
      <c r="O71" s="403">
        <v>2699.5880000000002</v>
      </c>
    </row>
    <row r="72" spans="1:15" x14ac:dyDescent="0.2">
      <c r="A72" s="403" t="s">
        <v>1180</v>
      </c>
      <c r="B72" s="403">
        <v>276.44400000000002</v>
      </c>
      <c r="C72" s="403">
        <v>695.71400000000006</v>
      </c>
      <c r="D72" s="403">
        <v>772.577</v>
      </c>
      <c r="E72" s="403">
        <v>1746.3219999999999</v>
      </c>
      <c r="F72" s="403">
        <v>2.484</v>
      </c>
      <c r="G72" s="403" t="s">
        <v>1122</v>
      </c>
      <c r="H72" s="403" t="s">
        <v>1122</v>
      </c>
      <c r="I72" s="403" t="s">
        <v>1122</v>
      </c>
      <c r="J72" s="403">
        <v>108.818</v>
      </c>
      <c r="K72" s="403">
        <v>111.30200000000001</v>
      </c>
      <c r="L72" s="403">
        <v>1857.624</v>
      </c>
      <c r="M72" s="403">
        <v>224.05199999999999</v>
      </c>
      <c r="N72" s="403">
        <v>575.75</v>
      </c>
      <c r="O72" s="403">
        <v>2657.4259999999999</v>
      </c>
    </row>
    <row r="73" spans="1:15" x14ac:dyDescent="0.2">
      <c r="A73" s="403" t="s">
        <v>1181</v>
      </c>
      <c r="B73" s="403">
        <v>263.40300000000002</v>
      </c>
      <c r="C73" s="403">
        <v>749.73500000000001</v>
      </c>
      <c r="D73" s="403">
        <v>831.44899999999996</v>
      </c>
      <c r="E73" s="403">
        <v>1845.5050000000001</v>
      </c>
      <c r="F73" s="403">
        <v>2.4710000000000001</v>
      </c>
      <c r="G73" s="403" t="s">
        <v>1122</v>
      </c>
      <c r="H73" s="403" t="s">
        <v>1122</v>
      </c>
      <c r="I73" s="403" t="s">
        <v>1122</v>
      </c>
      <c r="J73" s="403">
        <v>108.818</v>
      </c>
      <c r="K73" s="403">
        <v>111.289</v>
      </c>
      <c r="L73" s="403">
        <v>1956.7940000000001</v>
      </c>
      <c r="M73" s="403">
        <v>230.05799999999999</v>
      </c>
      <c r="N73" s="403">
        <v>559.86400000000003</v>
      </c>
      <c r="O73" s="403">
        <v>2746.7159999999999</v>
      </c>
    </row>
    <row r="74" spans="1:15" x14ac:dyDescent="0.2">
      <c r="A74" s="403" t="s">
        <v>1182</v>
      </c>
      <c r="B74" s="403">
        <v>256.53199999999998</v>
      </c>
      <c r="C74" s="403">
        <v>829.33799999999997</v>
      </c>
      <c r="D74" s="403">
        <v>801.851</v>
      </c>
      <c r="E74" s="403">
        <v>1894.7149999999999</v>
      </c>
      <c r="F74" s="403">
        <v>2.4289999999999998</v>
      </c>
      <c r="G74" s="403" t="s">
        <v>1122</v>
      </c>
      <c r="H74" s="403" t="s">
        <v>1122</v>
      </c>
      <c r="I74" s="403" t="s">
        <v>1122</v>
      </c>
      <c r="J74" s="403">
        <v>105.30800000000001</v>
      </c>
      <c r="K74" s="403">
        <v>107.736</v>
      </c>
      <c r="L74" s="403">
        <v>2002.451</v>
      </c>
      <c r="M74" s="403">
        <v>230.18299999999999</v>
      </c>
      <c r="N74" s="403">
        <v>504.47300000000001</v>
      </c>
      <c r="O74" s="403">
        <v>2737.107</v>
      </c>
    </row>
    <row r="75" spans="1:15" x14ac:dyDescent="0.2">
      <c r="A75" s="403" t="s">
        <v>1183</v>
      </c>
      <c r="B75" s="403">
        <v>286.95800000000003</v>
      </c>
      <c r="C75" s="403">
        <v>844.46500000000003</v>
      </c>
      <c r="D75" s="403">
        <v>857.65700000000004</v>
      </c>
      <c r="E75" s="403">
        <v>1993.0730000000001</v>
      </c>
      <c r="F75" s="403">
        <v>2.5419999999999998</v>
      </c>
      <c r="G75" s="403" t="s">
        <v>1122</v>
      </c>
      <c r="H75" s="403" t="s">
        <v>1122</v>
      </c>
      <c r="I75" s="403" t="s">
        <v>1122</v>
      </c>
      <c r="J75" s="403">
        <v>108.818</v>
      </c>
      <c r="K75" s="403">
        <v>111.36</v>
      </c>
      <c r="L75" s="403">
        <v>2104.433</v>
      </c>
      <c r="M75" s="403">
        <v>230.51400000000001</v>
      </c>
      <c r="N75" s="403">
        <v>516.52200000000005</v>
      </c>
      <c r="O75" s="403">
        <v>2851.4679999999998</v>
      </c>
    </row>
    <row r="76" spans="1:15" x14ac:dyDescent="0.2">
      <c r="A76" s="403" t="s">
        <v>1184</v>
      </c>
      <c r="B76" s="403">
        <v>284.904</v>
      </c>
      <c r="C76" s="403">
        <v>852.99900000000002</v>
      </c>
      <c r="D76" s="403">
        <v>832.40599999999995</v>
      </c>
      <c r="E76" s="403">
        <v>1971.1020000000001</v>
      </c>
      <c r="F76" s="403">
        <v>3.016</v>
      </c>
      <c r="G76" s="403" t="s">
        <v>1122</v>
      </c>
      <c r="H76" s="403" t="s">
        <v>1122</v>
      </c>
      <c r="I76" s="403" t="s">
        <v>1122</v>
      </c>
      <c r="J76" s="403">
        <v>105.30800000000001</v>
      </c>
      <c r="K76" s="403">
        <v>108.324</v>
      </c>
      <c r="L76" s="403">
        <v>2079.4259999999999</v>
      </c>
      <c r="M76" s="403">
        <v>225.14099999999999</v>
      </c>
      <c r="N76" s="403">
        <v>548.62400000000002</v>
      </c>
      <c r="O76" s="403">
        <v>2853.192</v>
      </c>
    </row>
    <row r="77" spans="1:15" x14ac:dyDescent="0.2">
      <c r="A77" s="403" t="s">
        <v>1185</v>
      </c>
      <c r="B77" s="403">
        <v>291.82799999999997</v>
      </c>
      <c r="C77" s="403">
        <v>876.18700000000001</v>
      </c>
      <c r="D77" s="403">
        <v>868.97500000000002</v>
      </c>
      <c r="E77" s="403">
        <v>2042.297</v>
      </c>
      <c r="F77" s="403">
        <v>3.3650000000000002</v>
      </c>
      <c r="G77" s="403" t="s">
        <v>1122</v>
      </c>
      <c r="H77" s="403" t="s">
        <v>1122</v>
      </c>
      <c r="I77" s="403" t="s">
        <v>1122</v>
      </c>
      <c r="J77" s="403">
        <v>108.818</v>
      </c>
      <c r="K77" s="403">
        <v>112.18300000000001</v>
      </c>
      <c r="L77" s="403">
        <v>2154.48</v>
      </c>
      <c r="M77" s="403">
        <v>221.673</v>
      </c>
      <c r="N77" s="403">
        <v>568.27</v>
      </c>
      <c r="O77" s="403">
        <v>2944.4229999999998</v>
      </c>
    </row>
    <row r="78" spans="1:15" x14ac:dyDescent="0.2">
      <c r="A78" s="403" t="s">
        <v>1186</v>
      </c>
      <c r="B78" s="403">
        <v>3454.3719999999998</v>
      </c>
      <c r="C78" s="403">
        <v>8635.4480000000003</v>
      </c>
      <c r="D78" s="403">
        <v>9747.0480000000007</v>
      </c>
      <c r="E78" s="403">
        <v>21851.45</v>
      </c>
      <c r="F78" s="403">
        <v>32.600999999999999</v>
      </c>
      <c r="G78" s="403" t="s">
        <v>1122</v>
      </c>
      <c r="H78" s="403" t="s">
        <v>1122</v>
      </c>
      <c r="I78" s="403" t="s">
        <v>1122</v>
      </c>
      <c r="J78" s="403">
        <v>1281.2449999999999</v>
      </c>
      <c r="K78" s="403">
        <v>1313.846</v>
      </c>
      <c r="L78" s="403">
        <v>23165.295999999998</v>
      </c>
      <c r="M78" s="403">
        <v>2681.9589999999998</v>
      </c>
      <c r="N78" s="403">
        <v>6415.7550000000001</v>
      </c>
      <c r="O78" s="403">
        <v>32263.008999999998</v>
      </c>
    </row>
    <row r="79" spans="1:15" x14ac:dyDescent="0.2">
      <c r="A79" s="403" t="s">
        <v>1187</v>
      </c>
      <c r="B79" s="403">
        <v>259.80700000000002</v>
      </c>
      <c r="C79" s="403">
        <v>895.38300000000004</v>
      </c>
      <c r="D79" s="403">
        <v>861.98099999999999</v>
      </c>
      <c r="E79" s="403">
        <v>2018.5250000000001</v>
      </c>
      <c r="F79" s="403">
        <v>2.8210000000000002</v>
      </c>
      <c r="G79" s="403" t="s">
        <v>1122</v>
      </c>
      <c r="H79" s="403" t="s">
        <v>1122</v>
      </c>
      <c r="I79" s="403" t="s">
        <v>1122</v>
      </c>
      <c r="J79" s="403">
        <v>118.94</v>
      </c>
      <c r="K79" s="403">
        <v>121.761</v>
      </c>
      <c r="L79" s="403">
        <v>2140.2869999999998</v>
      </c>
      <c r="M79" s="403">
        <v>224.79300000000001</v>
      </c>
      <c r="N79" s="403">
        <v>569.92999999999995</v>
      </c>
      <c r="O79" s="403">
        <v>2935.009</v>
      </c>
    </row>
    <row r="80" spans="1:15" x14ac:dyDescent="0.2">
      <c r="A80" s="403" t="s">
        <v>1188</v>
      </c>
      <c r="B80" s="403">
        <v>210.23099999999999</v>
      </c>
      <c r="C80" s="403">
        <v>641.36199999999997</v>
      </c>
      <c r="D80" s="403">
        <v>820.15</v>
      </c>
      <c r="E80" s="403">
        <v>1672.5350000000001</v>
      </c>
      <c r="F80" s="403">
        <v>2.5</v>
      </c>
      <c r="G80" s="403" t="s">
        <v>1122</v>
      </c>
      <c r="H80" s="403" t="s">
        <v>1122</v>
      </c>
      <c r="I80" s="403" t="s">
        <v>1122</v>
      </c>
      <c r="J80" s="403">
        <v>107.43</v>
      </c>
      <c r="K80" s="403">
        <v>109.93</v>
      </c>
      <c r="L80" s="403">
        <v>1782.4649999999999</v>
      </c>
      <c r="M80" s="403">
        <v>209.70500000000001</v>
      </c>
      <c r="N80" s="403">
        <v>470.065</v>
      </c>
      <c r="O80" s="403">
        <v>2462.2339999999999</v>
      </c>
    </row>
    <row r="81" spans="1:15" x14ac:dyDescent="0.2">
      <c r="A81" s="403" t="s">
        <v>1189</v>
      </c>
      <c r="B81" s="403">
        <v>206.374</v>
      </c>
      <c r="C81" s="403">
        <v>617.72500000000002</v>
      </c>
      <c r="D81" s="403">
        <v>829.82799999999997</v>
      </c>
      <c r="E81" s="403">
        <v>1658.9449999999999</v>
      </c>
      <c r="F81" s="403">
        <v>2.7719999999999998</v>
      </c>
      <c r="G81" s="403" t="s">
        <v>1122</v>
      </c>
      <c r="H81" s="403" t="s">
        <v>1122</v>
      </c>
      <c r="I81" s="403" t="s">
        <v>1122</v>
      </c>
      <c r="J81" s="403">
        <v>118.94</v>
      </c>
      <c r="K81" s="403">
        <v>121.712</v>
      </c>
      <c r="L81" s="403">
        <v>1780.6569999999999</v>
      </c>
      <c r="M81" s="403">
        <v>212.13399999999999</v>
      </c>
      <c r="N81" s="403">
        <v>501.55200000000002</v>
      </c>
      <c r="O81" s="403">
        <v>2494.3429999999998</v>
      </c>
    </row>
    <row r="82" spans="1:15" x14ac:dyDescent="0.2">
      <c r="A82" s="403" t="s">
        <v>1190</v>
      </c>
      <c r="B82" s="403">
        <v>269.03300000000002</v>
      </c>
      <c r="C82" s="403">
        <v>613.20399999999995</v>
      </c>
      <c r="D82" s="403">
        <v>787.21799999999996</v>
      </c>
      <c r="E82" s="403">
        <v>1680.998</v>
      </c>
      <c r="F82" s="403">
        <v>2.8479999999999999</v>
      </c>
      <c r="G82" s="403" t="s">
        <v>1122</v>
      </c>
      <c r="H82" s="403" t="s">
        <v>1122</v>
      </c>
      <c r="I82" s="403" t="s">
        <v>1122</v>
      </c>
      <c r="J82" s="403">
        <v>115.10299999999999</v>
      </c>
      <c r="K82" s="403">
        <v>117.952</v>
      </c>
      <c r="L82" s="403">
        <v>1798.95</v>
      </c>
      <c r="M82" s="403">
        <v>217.99600000000001</v>
      </c>
      <c r="N82" s="403">
        <v>504.31299999999999</v>
      </c>
      <c r="O82" s="403">
        <v>2521.259</v>
      </c>
    </row>
    <row r="83" spans="1:15" x14ac:dyDescent="0.2">
      <c r="A83" s="403" t="s">
        <v>1191</v>
      </c>
      <c r="B83" s="403">
        <v>286.88099999999997</v>
      </c>
      <c r="C83" s="403">
        <v>617.83699999999999</v>
      </c>
      <c r="D83" s="403">
        <v>831.03399999999999</v>
      </c>
      <c r="E83" s="403">
        <v>1759.77</v>
      </c>
      <c r="F83" s="403">
        <v>3.2370000000000001</v>
      </c>
      <c r="G83" s="403" t="s">
        <v>1122</v>
      </c>
      <c r="H83" s="403" t="s">
        <v>1122</v>
      </c>
      <c r="I83" s="403" t="s">
        <v>1122</v>
      </c>
      <c r="J83" s="403">
        <v>118.94</v>
      </c>
      <c r="K83" s="403">
        <v>122.17700000000001</v>
      </c>
      <c r="L83" s="403">
        <v>1881.9469999999999</v>
      </c>
      <c r="M83" s="403">
        <v>231.303</v>
      </c>
      <c r="N83" s="403">
        <v>599.72400000000005</v>
      </c>
      <c r="O83" s="403">
        <v>2712.9740000000002</v>
      </c>
    </row>
    <row r="84" spans="1:15" x14ac:dyDescent="0.2">
      <c r="A84" s="403" t="s">
        <v>1192</v>
      </c>
      <c r="B84" s="403">
        <v>282.41300000000001</v>
      </c>
      <c r="C84" s="403">
        <v>598.90200000000004</v>
      </c>
      <c r="D84" s="403">
        <v>792.01900000000001</v>
      </c>
      <c r="E84" s="403">
        <v>1682.174</v>
      </c>
      <c r="F84" s="403">
        <v>2.8279999999999998</v>
      </c>
      <c r="G84" s="403" t="s">
        <v>1122</v>
      </c>
      <c r="H84" s="403" t="s">
        <v>1122</v>
      </c>
      <c r="I84" s="403" t="s">
        <v>1122</v>
      </c>
      <c r="J84" s="403">
        <v>115.10299999999999</v>
      </c>
      <c r="K84" s="403">
        <v>117.931</v>
      </c>
      <c r="L84" s="403">
        <v>1800.105</v>
      </c>
      <c r="M84" s="403">
        <v>237.595</v>
      </c>
      <c r="N84" s="403">
        <v>604.41999999999996</v>
      </c>
      <c r="O84" s="403">
        <v>2642.1190000000001</v>
      </c>
    </row>
    <row r="85" spans="1:15" x14ac:dyDescent="0.2">
      <c r="A85" s="403" t="s">
        <v>1193</v>
      </c>
      <c r="B85" s="403">
        <v>286.17899999999997</v>
      </c>
      <c r="C85" s="403">
        <v>692.21600000000001</v>
      </c>
      <c r="D85" s="403">
        <v>799.04</v>
      </c>
      <c r="E85" s="403">
        <v>1791.463</v>
      </c>
      <c r="F85" s="403">
        <v>2.7519999999999998</v>
      </c>
      <c r="G85" s="403" t="s">
        <v>1122</v>
      </c>
      <c r="H85" s="403" t="s">
        <v>1122</v>
      </c>
      <c r="I85" s="403" t="s">
        <v>1122</v>
      </c>
      <c r="J85" s="403">
        <v>118.94</v>
      </c>
      <c r="K85" s="403">
        <v>121.69199999999999</v>
      </c>
      <c r="L85" s="403">
        <v>1913.155</v>
      </c>
      <c r="M85" s="403">
        <v>232.03</v>
      </c>
      <c r="N85" s="403">
        <v>591.48599999999999</v>
      </c>
      <c r="O85" s="403">
        <v>2736.6709999999998</v>
      </c>
    </row>
    <row r="86" spans="1:15" x14ac:dyDescent="0.2">
      <c r="A86" s="403" t="s">
        <v>1194</v>
      </c>
      <c r="B86" s="403">
        <v>284.048</v>
      </c>
      <c r="C86" s="403">
        <v>689.63499999999999</v>
      </c>
      <c r="D86" s="403">
        <v>823.21400000000006</v>
      </c>
      <c r="E86" s="403">
        <v>1809.759</v>
      </c>
      <c r="F86" s="403">
        <v>2.4969999999999999</v>
      </c>
      <c r="G86" s="403" t="s">
        <v>1122</v>
      </c>
      <c r="H86" s="403" t="s">
        <v>1122</v>
      </c>
      <c r="I86" s="403" t="s">
        <v>1122</v>
      </c>
      <c r="J86" s="403">
        <v>118.94</v>
      </c>
      <c r="K86" s="403">
        <v>121.437</v>
      </c>
      <c r="L86" s="403">
        <v>1931.1959999999999</v>
      </c>
      <c r="M86" s="403">
        <v>240.16399999999999</v>
      </c>
      <c r="N86" s="403">
        <v>601.52200000000005</v>
      </c>
      <c r="O86" s="403">
        <v>2772.8820000000001</v>
      </c>
    </row>
    <row r="87" spans="1:15" x14ac:dyDescent="0.2">
      <c r="A87" s="403" t="s">
        <v>1195</v>
      </c>
      <c r="B87" s="403">
        <v>290.113</v>
      </c>
      <c r="C87" s="403">
        <v>676.89599999999996</v>
      </c>
      <c r="D87" s="403">
        <v>785.18499999999995</v>
      </c>
      <c r="E87" s="403">
        <v>1763.413</v>
      </c>
      <c r="F87" s="403">
        <v>2.3839999999999999</v>
      </c>
      <c r="G87" s="403" t="s">
        <v>1122</v>
      </c>
      <c r="H87" s="403" t="s">
        <v>1122</v>
      </c>
      <c r="I87" s="403" t="s">
        <v>1122</v>
      </c>
      <c r="J87" s="403">
        <v>115.10299999999999</v>
      </c>
      <c r="K87" s="403">
        <v>117.48699999999999</v>
      </c>
      <c r="L87" s="403">
        <v>1880.9</v>
      </c>
      <c r="M87" s="403">
        <v>242.67500000000001</v>
      </c>
      <c r="N87" s="403">
        <v>527.01199999999994</v>
      </c>
      <c r="O87" s="403">
        <v>2650.587</v>
      </c>
    </row>
    <row r="88" spans="1:15" x14ac:dyDescent="0.2">
      <c r="A88" s="403" t="s">
        <v>1196</v>
      </c>
      <c r="B88" s="403">
        <v>302.29599999999999</v>
      </c>
      <c r="C88" s="403">
        <v>807.53099999999995</v>
      </c>
      <c r="D88" s="403">
        <v>841.73900000000003</v>
      </c>
      <c r="E88" s="403">
        <v>1965.883</v>
      </c>
      <c r="F88" s="403">
        <v>2.1920000000000002</v>
      </c>
      <c r="G88" s="403" t="s">
        <v>1122</v>
      </c>
      <c r="H88" s="403" t="s">
        <v>1122</v>
      </c>
      <c r="I88" s="403" t="s">
        <v>1122</v>
      </c>
      <c r="J88" s="403">
        <v>118.94</v>
      </c>
      <c r="K88" s="403">
        <v>121.133</v>
      </c>
      <c r="L88" s="403">
        <v>2087.0160000000001</v>
      </c>
      <c r="M88" s="403">
        <v>243.136</v>
      </c>
      <c r="N88" s="403">
        <v>551.20600000000002</v>
      </c>
      <c r="O88" s="403">
        <v>2881.357</v>
      </c>
    </row>
    <row r="89" spans="1:15" x14ac:dyDescent="0.2">
      <c r="A89" s="403" t="s">
        <v>1197</v>
      </c>
      <c r="B89" s="403">
        <v>305.81</v>
      </c>
      <c r="C89" s="403">
        <v>825.54499999999996</v>
      </c>
      <c r="D89" s="403">
        <v>826.30100000000004</v>
      </c>
      <c r="E89" s="403">
        <v>1969.66</v>
      </c>
      <c r="F89" s="403">
        <v>2.246</v>
      </c>
      <c r="G89" s="403" t="s">
        <v>1122</v>
      </c>
      <c r="H89" s="403" t="s">
        <v>1122</v>
      </c>
      <c r="I89" s="403" t="s">
        <v>1122</v>
      </c>
      <c r="J89" s="403">
        <v>115.10299999999999</v>
      </c>
      <c r="K89" s="403">
        <v>117.349</v>
      </c>
      <c r="L89" s="403">
        <v>2087.009</v>
      </c>
      <c r="M89" s="403">
        <v>237.82300000000001</v>
      </c>
      <c r="N89" s="403">
        <v>577.93700000000001</v>
      </c>
      <c r="O89" s="403">
        <v>2902.7689999999998</v>
      </c>
    </row>
    <row r="90" spans="1:15" x14ac:dyDescent="0.2">
      <c r="A90" s="403" t="s">
        <v>1198</v>
      </c>
      <c r="B90" s="403">
        <v>330.31599999999997</v>
      </c>
      <c r="C90" s="403">
        <v>862.30200000000002</v>
      </c>
      <c r="D90" s="403">
        <v>837.07500000000005</v>
      </c>
      <c r="E90" s="403">
        <v>2038.4269999999999</v>
      </c>
      <c r="F90" s="403">
        <v>2.4849999999999999</v>
      </c>
      <c r="G90" s="403" t="s">
        <v>1122</v>
      </c>
      <c r="H90" s="403" t="s">
        <v>1122</v>
      </c>
      <c r="I90" s="403" t="s">
        <v>1122</v>
      </c>
      <c r="J90" s="403">
        <v>118.94</v>
      </c>
      <c r="K90" s="403">
        <v>121.426</v>
      </c>
      <c r="L90" s="403">
        <v>2159.8519999999999</v>
      </c>
      <c r="M90" s="403">
        <v>231.221</v>
      </c>
      <c r="N90" s="403">
        <v>587.82299999999998</v>
      </c>
      <c r="O90" s="403">
        <v>2978.8960000000002</v>
      </c>
    </row>
    <row r="91" spans="1:15" x14ac:dyDescent="0.2">
      <c r="A91" s="403" t="s">
        <v>1199</v>
      </c>
      <c r="B91" s="403">
        <v>3313.502</v>
      </c>
      <c r="C91" s="403">
        <v>8539.0249999999996</v>
      </c>
      <c r="D91" s="403">
        <v>9834.7860000000001</v>
      </c>
      <c r="E91" s="403">
        <v>21812.038</v>
      </c>
      <c r="F91" s="403">
        <v>31.562999999999999</v>
      </c>
      <c r="G91" s="403" t="s">
        <v>1122</v>
      </c>
      <c r="H91" s="403" t="s">
        <v>1122</v>
      </c>
      <c r="I91" s="403" t="s">
        <v>1122</v>
      </c>
      <c r="J91" s="403">
        <v>1400.424</v>
      </c>
      <c r="K91" s="403">
        <v>1431.9870000000001</v>
      </c>
      <c r="L91" s="403">
        <v>23244.026000000002</v>
      </c>
      <c r="M91" s="403">
        <v>2760.5740000000001</v>
      </c>
      <c r="N91" s="403">
        <v>6682.9560000000001</v>
      </c>
      <c r="O91" s="403">
        <v>32687.556</v>
      </c>
    </row>
    <row r="92" spans="1:15" x14ac:dyDescent="0.2">
      <c r="A92" s="403" t="s">
        <v>1200</v>
      </c>
      <c r="B92" s="403">
        <v>320.53300000000002</v>
      </c>
      <c r="C92" s="403">
        <v>841.12</v>
      </c>
      <c r="D92" s="403">
        <v>933.95600000000002</v>
      </c>
      <c r="E92" s="403">
        <v>2099.4459999999999</v>
      </c>
      <c r="F92" s="403">
        <v>3.0489999999999999</v>
      </c>
      <c r="G92" s="403" t="s">
        <v>1122</v>
      </c>
      <c r="H92" s="403" t="s">
        <v>1122</v>
      </c>
      <c r="I92" s="403" t="s">
        <v>1122</v>
      </c>
      <c r="J92" s="403">
        <v>119.31699999999999</v>
      </c>
      <c r="K92" s="403">
        <v>122.366</v>
      </c>
      <c r="L92" s="403">
        <v>2221.8119999999999</v>
      </c>
      <c r="M92" s="403">
        <v>233.12100000000001</v>
      </c>
      <c r="N92" s="403">
        <v>591.55999999999995</v>
      </c>
      <c r="O92" s="403">
        <v>3046.4929999999999</v>
      </c>
    </row>
    <row r="93" spans="1:15" x14ac:dyDescent="0.2">
      <c r="A93" s="403" t="s">
        <v>1201</v>
      </c>
      <c r="B93" s="403">
        <v>290.52600000000001</v>
      </c>
      <c r="C93" s="403">
        <v>584.99800000000005</v>
      </c>
      <c r="D93" s="403">
        <v>869.1</v>
      </c>
      <c r="E93" s="403">
        <v>1747.595</v>
      </c>
      <c r="F93" s="403">
        <v>2.593</v>
      </c>
      <c r="G93" s="403" t="s">
        <v>1122</v>
      </c>
      <c r="H93" s="403" t="s">
        <v>1122</v>
      </c>
      <c r="I93" s="403" t="s">
        <v>1122</v>
      </c>
      <c r="J93" s="403">
        <v>107.77</v>
      </c>
      <c r="K93" s="403">
        <v>110.363</v>
      </c>
      <c r="L93" s="403">
        <v>1857.9580000000001</v>
      </c>
      <c r="M93" s="403">
        <v>230.76</v>
      </c>
      <c r="N93" s="403">
        <v>512.48500000000001</v>
      </c>
      <c r="O93" s="403">
        <v>2601.203</v>
      </c>
    </row>
    <row r="94" spans="1:15" x14ac:dyDescent="0.2">
      <c r="A94" s="403" t="s">
        <v>1202</v>
      </c>
      <c r="B94" s="403">
        <v>309.61099999999999</v>
      </c>
      <c r="C94" s="403">
        <v>565.923</v>
      </c>
      <c r="D94" s="403">
        <v>933.16700000000003</v>
      </c>
      <c r="E94" s="403">
        <v>1810.6559999999999</v>
      </c>
      <c r="F94" s="403">
        <v>3.1589999999999998</v>
      </c>
      <c r="G94" s="403" t="s">
        <v>1122</v>
      </c>
      <c r="H94" s="403" t="s">
        <v>1122</v>
      </c>
      <c r="I94" s="403" t="s">
        <v>1122</v>
      </c>
      <c r="J94" s="403">
        <v>119.31699999999999</v>
      </c>
      <c r="K94" s="403">
        <v>122.476</v>
      </c>
      <c r="L94" s="403">
        <v>1933.1320000000001</v>
      </c>
      <c r="M94" s="403">
        <v>238.1</v>
      </c>
      <c r="N94" s="403">
        <v>545.40700000000004</v>
      </c>
      <c r="O94" s="403">
        <v>2716.6379999999999</v>
      </c>
    </row>
    <row r="95" spans="1:15" x14ac:dyDescent="0.2">
      <c r="A95" s="403" t="s">
        <v>1203</v>
      </c>
      <c r="B95" s="403">
        <v>299.40899999999999</v>
      </c>
      <c r="C95" s="403">
        <v>576.375</v>
      </c>
      <c r="D95" s="403">
        <v>794.697</v>
      </c>
      <c r="E95" s="403">
        <v>1675.4369999999999</v>
      </c>
      <c r="F95" s="403">
        <v>3.0939999999999999</v>
      </c>
      <c r="G95" s="403" t="s">
        <v>1122</v>
      </c>
      <c r="H95" s="403" t="s">
        <v>1122</v>
      </c>
      <c r="I95" s="403" t="s">
        <v>1122</v>
      </c>
      <c r="J95" s="403">
        <v>115.468</v>
      </c>
      <c r="K95" s="403">
        <v>118.562</v>
      </c>
      <c r="L95" s="403">
        <v>1793.999</v>
      </c>
      <c r="M95" s="403">
        <v>238.649</v>
      </c>
      <c r="N95" s="403">
        <v>539.798</v>
      </c>
      <c r="O95" s="403">
        <v>2572.4459999999999</v>
      </c>
    </row>
    <row r="96" spans="1:15" x14ac:dyDescent="0.2">
      <c r="A96" s="403" t="s">
        <v>1204</v>
      </c>
      <c r="B96" s="403">
        <v>298.44900000000001</v>
      </c>
      <c r="C96" s="403">
        <v>662.85500000000002</v>
      </c>
      <c r="D96" s="403">
        <v>874.904</v>
      </c>
      <c r="E96" s="403">
        <v>1847.1669999999999</v>
      </c>
      <c r="F96" s="403">
        <v>3.5270000000000001</v>
      </c>
      <c r="G96" s="403" t="s">
        <v>1122</v>
      </c>
      <c r="H96" s="403" t="s">
        <v>1122</v>
      </c>
      <c r="I96" s="403" t="s">
        <v>1122</v>
      </c>
      <c r="J96" s="403">
        <v>119.31699999999999</v>
      </c>
      <c r="K96" s="403">
        <v>122.84399999999999</v>
      </c>
      <c r="L96" s="403">
        <v>1970.01</v>
      </c>
      <c r="M96" s="403">
        <v>244.97499999999999</v>
      </c>
      <c r="N96" s="403">
        <v>601.64300000000003</v>
      </c>
      <c r="O96" s="403">
        <v>2816.6280000000002</v>
      </c>
    </row>
    <row r="97" spans="1:15" x14ac:dyDescent="0.2">
      <c r="A97" s="403" t="s">
        <v>1205</v>
      </c>
      <c r="B97" s="403">
        <v>286.34199999999998</v>
      </c>
      <c r="C97" s="403">
        <v>645.649</v>
      </c>
      <c r="D97" s="403">
        <v>852.39099999999996</v>
      </c>
      <c r="E97" s="403">
        <v>1793.5740000000001</v>
      </c>
      <c r="F97" s="403">
        <v>3.044</v>
      </c>
      <c r="G97" s="403" t="s">
        <v>1122</v>
      </c>
      <c r="H97" s="403" t="s">
        <v>1122</v>
      </c>
      <c r="I97" s="403" t="s">
        <v>1122</v>
      </c>
      <c r="J97" s="403">
        <v>115.468</v>
      </c>
      <c r="K97" s="403">
        <v>118.512</v>
      </c>
      <c r="L97" s="403">
        <v>1912.086</v>
      </c>
      <c r="M97" s="403">
        <v>245.38800000000001</v>
      </c>
      <c r="N97" s="403">
        <v>605.98699999999997</v>
      </c>
      <c r="O97" s="403">
        <v>2763.4609999999998</v>
      </c>
    </row>
    <row r="98" spans="1:15" x14ac:dyDescent="0.2">
      <c r="A98" s="403" t="s">
        <v>1206</v>
      </c>
      <c r="B98" s="403">
        <v>291.73700000000002</v>
      </c>
      <c r="C98" s="403">
        <v>678.745</v>
      </c>
      <c r="D98" s="403">
        <v>837.14</v>
      </c>
      <c r="E98" s="403">
        <v>1815.328</v>
      </c>
      <c r="F98" s="403">
        <v>2.774</v>
      </c>
      <c r="G98" s="403" t="s">
        <v>1122</v>
      </c>
      <c r="H98" s="403" t="s">
        <v>1122</v>
      </c>
      <c r="I98" s="403" t="s">
        <v>1122</v>
      </c>
      <c r="J98" s="403">
        <v>119.31699999999999</v>
      </c>
      <c r="K98" s="403">
        <v>122.09099999999999</v>
      </c>
      <c r="L98" s="403">
        <v>1937.4190000000001</v>
      </c>
      <c r="M98" s="403">
        <v>242.197</v>
      </c>
      <c r="N98" s="403">
        <v>618.45299999999997</v>
      </c>
      <c r="O98" s="403">
        <v>2798.07</v>
      </c>
    </row>
    <row r="99" spans="1:15" x14ac:dyDescent="0.2">
      <c r="A99" s="403" t="s">
        <v>1207</v>
      </c>
      <c r="B99" s="403">
        <v>292.30900000000003</v>
      </c>
      <c r="C99" s="403">
        <v>702.80100000000004</v>
      </c>
      <c r="D99" s="403">
        <v>901.875</v>
      </c>
      <c r="E99" s="403">
        <v>1905.5329999999999</v>
      </c>
      <c r="F99" s="403">
        <v>2.5910000000000002</v>
      </c>
      <c r="G99" s="403" t="s">
        <v>1122</v>
      </c>
      <c r="H99" s="403" t="s">
        <v>1122</v>
      </c>
      <c r="I99" s="403" t="s">
        <v>1122</v>
      </c>
      <c r="J99" s="403">
        <v>119.31699999999999</v>
      </c>
      <c r="K99" s="403">
        <v>121.908</v>
      </c>
      <c r="L99" s="403">
        <v>2027.441</v>
      </c>
      <c r="M99" s="403">
        <v>245.51400000000001</v>
      </c>
      <c r="N99" s="403">
        <v>600.00900000000001</v>
      </c>
      <c r="O99" s="403">
        <v>2872.9639999999999</v>
      </c>
    </row>
    <row r="100" spans="1:15" x14ac:dyDescent="0.2">
      <c r="A100" s="403" t="s">
        <v>1208</v>
      </c>
      <c r="B100" s="403">
        <v>285.505</v>
      </c>
      <c r="C100" s="403">
        <v>720.18100000000004</v>
      </c>
      <c r="D100" s="403">
        <v>829.72400000000005</v>
      </c>
      <c r="E100" s="403">
        <v>1843.1590000000001</v>
      </c>
      <c r="F100" s="403">
        <v>2.3130000000000002</v>
      </c>
      <c r="G100" s="403" t="s">
        <v>1122</v>
      </c>
      <c r="H100" s="403" t="s">
        <v>1122</v>
      </c>
      <c r="I100" s="403" t="s">
        <v>1122</v>
      </c>
      <c r="J100" s="403">
        <v>115.468</v>
      </c>
      <c r="K100" s="403">
        <v>117.78100000000001</v>
      </c>
      <c r="L100" s="403">
        <v>1960.9390000000001</v>
      </c>
      <c r="M100" s="403">
        <v>242.3</v>
      </c>
      <c r="N100" s="403">
        <v>522.97400000000005</v>
      </c>
      <c r="O100" s="403">
        <v>2726.2139999999999</v>
      </c>
    </row>
    <row r="101" spans="1:15" x14ac:dyDescent="0.2">
      <c r="A101" s="403" t="s">
        <v>1209</v>
      </c>
      <c r="B101" s="403">
        <v>296.49599999999998</v>
      </c>
      <c r="C101" s="403">
        <v>845.32500000000005</v>
      </c>
      <c r="D101" s="403">
        <v>921.928</v>
      </c>
      <c r="E101" s="403">
        <v>2067.2049999999999</v>
      </c>
      <c r="F101" s="403">
        <v>2.4580000000000002</v>
      </c>
      <c r="G101" s="403" t="s">
        <v>1122</v>
      </c>
      <c r="H101" s="403" t="s">
        <v>1122</v>
      </c>
      <c r="I101" s="403" t="s">
        <v>1122</v>
      </c>
      <c r="J101" s="403">
        <v>119.31699999999999</v>
      </c>
      <c r="K101" s="403">
        <v>121.77500000000001</v>
      </c>
      <c r="L101" s="403">
        <v>2188.98</v>
      </c>
      <c r="M101" s="403">
        <v>243.86199999999999</v>
      </c>
      <c r="N101" s="403">
        <v>581.41300000000001</v>
      </c>
      <c r="O101" s="403">
        <v>3014.2559999999999</v>
      </c>
    </row>
    <row r="102" spans="1:15" x14ac:dyDescent="0.2">
      <c r="A102" s="403" t="s">
        <v>1210</v>
      </c>
      <c r="B102" s="403">
        <v>297.92399999999998</v>
      </c>
      <c r="C102" s="403">
        <v>868.59400000000005</v>
      </c>
      <c r="D102" s="403">
        <v>877.46100000000001</v>
      </c>
      <c r="E102" s="403">
        <v>2043.8879999999999</v>
      </c>
      <c r="F102" s="403">
        <v>2.726</v>
      </c>
      <c r="G102" s="403" t="s">
        <v>1122</v>
      </c>
      <c r="H102" s="403" t="s">
        <v>1122</v>
      </c>
      <c r="I102" s="403" t="s">
        <v>1122</v>
      </c>
      <c r="J102" s="403">
        <v>115.468</v>
      </c>
      <c r="K102" s="403">
        <v>118.194</v>
      </c>
      <c r="L102" s="403">
        <v>2162.0819999999999</v>
      </c>
      <c r="M102" s="403">
        <v>238.089</v>
      </c>
      <c r="N102" s="403">
        <v>574.12900000000002</v>
      </c>
      <c r="O102" s="403">
        <v>2974.3</v>
      </c>
    </row>
    <row r="103" spans="1:15" x14ac:dyDescent="0.2">
      <c r="A103" s="403" t="s">
        <v>1211</v>
      </c>
      <c r="B103" s="403">
        <v>324.077</v>
      </c>
      <c r="C103" s="403">
        <v>856.78899999999999</v>
      </c>
      <c r="D103" s="403">
        <v>921.64400000000001</v>
      </c>
      <c r="E103" s="403">
        <v>2104.114</v>
      </c>
      <c r="F103" s="403">
        <v>2.7690000000000001</v>
      </c>
      <c r="G103" s="403" t="s">
        <v>1122</v>
      </c>
      <c r="H103" s="403" t="s">
        <v>1122</v>
      </c>
      <c r="I103" s="403" t="s">
        <v>1122</v>
      </c>
      <c r="J103" s="403">
        <v>119.31699999999999</v>
      </c>
      <c r="K103" s="403">
        <v>122.087</v>
      </c>
      <c r="L103" s="403">
        <v>2226.201</v>
      </c>
      <c r="M103" s="403">
        <v>229.61699999999999</v>
      </c>
      <c r="N103" s="403">
        <v>567.26199999999994</v>
      </c>
      <c r="O103" s="403">
        <v>3023.08</v>
      </c>
    </row>
    <row r="104" spans="1:15" x14ac:dyDescent="0.2">
      <c r="A104" s="403" t="s">
        <v>1212</v>
      </c>
      <c r="B104" s="403">
        <v>3592.9160000000002</v>
      </c>
      <c r="C104" s="403">
        <v>8549.1110000000008</v>
      </c>
      <c r="D104" s="403">
        <v>10547.986999999999</v>
      </c>
      <c r="E104" s="403">
        <v>22752.859</v>
      </c>
      <c r="F104" s="403">
        <v>34.094000000000001</v>
      </c>
      <c r="G104" s="403" t="s">
        <v>1122</v>
      </c>
      <c r="H104" s="403" t="s">
        <v>1122</v>
      </c>
      <c r="I104" s="403" t="s">
        <v>1122</v>
      </c>
      <c r="J104" s="403">
        <v>1404.8620000000001</v>
      </c>
      <c r="K104" s="403">
        <v>1438.9559999999999</v>
      </c>
      <c r="L104" s="403">
        <v>24191.814999999999</v>
      </c>
      <c r="M104" s="403">
        <v>2872.5729999999999</v>
      </c>
      <c r="N104" s="403">
        <v>6860.3509999999997</v>
      </c>
      <c r="O104" s="403">
        <v>33924.74</v>
      </c>
    </row>
    <row r="105" spans="1:15" x14ac:dyDescent="0.2">
      <c r="A105" s="403" t="s">
        <v>1213</v>
      </c>
      <c r="B105" s="403">
        <v>304.714</v>
      </c>
      <c r="C105" s="403">
        <v>825.452</v>
      </c>
      <c r="D105" s="403">
        <v>890.74199999999996</v>
      </c>
      <c r="E105" s="403">
        <v>2024.183</v>
      </c>
      <c r="F105" s="403">
        <v>3.0289999999999999</v>
      </c>
      <c r="G105" s="403" t="s">
        <v>1122</v>
      </c>
      <c r="H105" s="403" t="s">
        <v>1122</v>
      </c>
      <c r="I105" s="403" t="s">
        <v>1122</v>
      </c>
      <c r="J105" s="403">
        <v>135.51900000000001</v>
      </c>
      <c r="K105" s="403">
        <v>138.54900000000001</v>
      </c>
      <c r="L105" s="403">
        <v>2162.732</v>
      </c>
      <c r="M105" s="403">
        <v>230.41900000000001</v>
      </c>
      <c r="N105" s="403">
        <v>564.75599999999997</v>
      </c>
      <c r="O105" s="403">
        <v>2957.9070000000002</v>
      </c>
    </row>
    <row r="106" spans="1:15" x14ac:dyDescent="0.2">
      <c r="A106" s="403" t="s">
        <v>1214</v>
      </c>
      <c r="B106" s="403">
        <v>283.53399999999999</v>
      </c>
      <c r="C106" s="403">
        <v>672.14200000000005</v>
      </c>
      <c r="D106" s="403">
        <v>811.87800000000004</v>
      </c>
      <c r="E106" s="403">
        <v>1767.0319999999999</v>
      </c>
      <c r="F106" s="403">
        <v>2.56</v>
      </c>
      <c r="G106" s="403" t="s">
        <v>1122</v>
      </c>
      <c r="H106" s="403" t="s">
        <v>1122</v>
      </c>
      <c r="I106" s="403" t="s">
        <v>1122</v>
      </c>
      <c r="J106" s="403">
        <v>126.776</v>
      </c>
      <c r="K106" s="403">
        <v>129.33600000000001</v>
      </c>
      <c r="L106" s="403">
        <v>1896.3679999999999</v>
      </c>
      <c r="M106" s="403">
        <v>233.749</v>
      </c>
      <c r="N106" s="403">
        <v>528.60500000000002</v>
      </c>
      <c r="O106" s="403">
        <v>2658.723</v>
      </c>
    </row>
    <row r="107" spans="1:15" x14ac:dyDescent="0.2">
      <c r="A107" s="403" t="s">
        <v>1215</v>
      </c>
      <c r="B107" s="403">
        <v>290.19799999999998</v>
      </c>
      <c r="C107" s="403">
        <v>698.35199999999998</v>
      </c>
      <c r="D107" s="403">
        <v>837.86400000000003</v>
      </c>
      <c r="E107" s="403">
        <v>1823.172</v>
      </c>
      <c r="F107" s="403">
        <v>2.9140000000000001</v>
      </c>
      <c r="G107" s="403" t="s">
        <v>1122</v>
      </c>
      <c r="H107" s="403" t="s">
        <v>1122</v>
      </c>
      <c r="I107" s="403" t="s">
        <v>1122</v>
      </c>
      <c r="J107" s="403">
        <v>135.51900000000001</v>
      </c>
      <c r="K107" s="403">
        <v>138.43299999999999</v>
      </c>
      <c r="L107" s="403">
        <v>1961.605</v>
      </c>
      <c r="M107" s="403">
        <v>235.721</v>
      </c>
      <c r="N107" s="403">
        <v>550.80200000000002</v>
      </c>
      <c r="O107" s="403">
        <v>2748.1289999999999</v>
      </c>
    </row>
    <row r="108" spans="1:15" x14ac:dyDescent="0.2">
      <c r="A108" s="403" t="s">
        <v>1216</v>
      </c>
      <c r="B108" s="403">
        <v>283.48500000000001</v>
      </c>
      <c r="C108" s="403">
        <v>547.95299999999997</v>
      </c>
      <c r="D108" s="403">
        <v>773.64300000000003</v>
      </c>
      <c r="E108" s="403">
        <v>1600.4110000000001</v>
      </c>
      <c r="F108" s="403">
        <v>3.0830000000000002</v>
      </c>
      <c r="G108" s="403" t="s">
        <v>1122</v>
      </c>
      <c r="H108" s="403" t="s">
        <v>1122</v>
      </c>
      <c r="I108" s="403" t="s">
        <v>1122</v>
      </c>
      <c r="J108" s="403">
        <v>131.148</v>
      </c>
      <c r="K108" s="403">
        <v>134.23099999999999</v>
      </c>
      <c r="L108" s="403">
        <v>1734.6410000000001</v>
      </c>
      <c r="M108" s="403">
        <v>231.702</v>
      </c>
      <c r="N108" s="403">
        <v>517.995</v>
      </c>
      <c r="O108" s="403">
        <v>2484.3380000000002</v>
      </c>
    </row>
    <row r="109" spans="1:15" x14ac:dyDescent="0.2">
      <c r="A109" s="403" t="s">
        <v>1217</v>
      </c>
      <c r="B109" s="403">
        <v>275.18700000000001</v>
      </c>
      <c r="C109" s="403">
        <v>607.65499999999997</v>
      </c>
      <c r="D109" s="403">
        <v>771.98599999999999</v>
      </c>
      <c r="E109" s="403">
        <v>1649.575</v>
      </c>
      <c r="F109" s="403">
        <v>3.4569999999999999</v>
      </c>
      <c r="G109" s="403" t="s">
        <v>1122</v>
      </c>
      <c r="H109" s="403" t="s">
        <v>1122</v>
      </c>
      <c r="I109" s="403" t="s">
        <v>1122</v>
      </c>
      <c r="J109" s="403">
        <v>135.51900000000001</v>
      </c>
      <c r="K109" s="403">
        <v>138.976</v>
      </c>
      <c r="L109" s="403">
        <v>1788.5509999999999</v>
      </c>
      <c r="M109" s="403">
        <v>229.40600000000001</v>
      </c>
      <c r="N109" s="403">
        <v>577.31700000000001</v>
      </c>
      <c r="O109" s="403">
        <v>2595.2739999999999</v>
      </c>
    </row>
    <row r="110" spans="1:15" x14ac:dyDescent="0.2">
      <c r="A110" s="403" t="s">
        <v>1218</v>
      </c>
      <c r="B110" s="403">
        <v>248.75899999999999</v>
      </c>
      <c r="C110" s="403">
        <v>573.17399999999998</v>
      </c>
      <c r="D110" s="403">
        <v>750.53300000000002</v>
      </c>
      <c r="E110" s="403">
        <v>1568.5260000000001</v>
      </c>
      <c r="F110" s="403">
        <v>3.3119999999999998</v>
      </c>
      <c r="G110" s="403" t="s">
        <v>1122</v>
      </c>
      <c r="H110" s="403" t="s">
        <v>1122</v>
      </c>
      <c r="I110" s="403" t="s">
        <v>1122</v>
      </c>
      <c r="J110" s="403">
        <v>131.148</v>
      </c>
      <c r="K110" s="403">
        <v>134.46</v>
      </c>
      <c r="L110" s="403">
        <v>1702.9849999999999</v>
      </c>
      <c r="M110" s="403">
        <v>227.71299999999999</v>
      </c>
      <c r="N110" s="403">
        <v>586.47</v>
      </c>
      <c r="O110" s="403">
        <v>2517.1689999999999</v>
      </c>
    </row>
    <row r="111" spans="1:15" x14ac:dyDescent="0.2">
      <c r="A111" s="403" t="s">
        <v>1219</v>
      </c>
      <c r="B111" s="403">
        <v>227.149</v>
      </c>
      <c r="C111" s="403">
        <v>595.66200000000003</v>
      </c>
      <c r="D111" s="403">
        <v>729.13699999999994</v>
      </c>
      <c r="E111" s="403">
        <v>1547.691</v>
      </c>
      <c r="F111" s="403">
        <v>2.9239999999999999</v>
      </c>
      <c r="G111" s="403" t="s">
        <v>1122</v>
      </c>
      <c r="H111" s="403" t="s">
        <v>1122</v>
      </c>
      <c r="I111" s="403" t="s">
        <v>1122</v>
      </c>
      <c r="J111" s="403">
        <v>135.51900000000001</v>
      </c>
      <c r="K111" s="403">
        <v>138.44300000000001</v>
      </c>
      <c r="L111" s="403">
        <v>1686.134</v>
      </c>
      <c r="M111" s="403">
        <v>223.59200000000001</v>
      </c>
      <c r="N111" s="403">
        <v>593.93299999999999</v>
      </c>
      <c r="O111" s="403">
        <v>2503.6590000000001</v>
      </c>
    </row>
    <row r="112" spans="1:15" x14ac:dyDescent="0.2">
      <c r="A112" s="403" t="s">
        <v>1220</v>
      </c>
      <c r="B112" s="403">
        <v>229.08799999999999</v>
      </c>
      <c r="C112" s="403">
        <v>615.90599999999995</v>
      </c>
      <c r="D112" s="403">
        <v>715.48900000000003</v>
      </c>
      <c r="E112" s="403">
        <v>1557.39</v>
      </c>
      <c r="F112" s="403">
        <v>2.452</v>
      </c>
      <c r="G112" s="403" t="s">
        <v>1122</v>
      </c>
      <c r="H112" s="403" t="s">
        <v>1122</v>
      </c>
      <c r="I112" s="403" t="s">
        <v>1122</v>
      </c>
      <c r="J112" s="403">
        <v>135.51900000000001</v>
      </c>
      <c r="K112" s="403">
        <v>137.971</v>
      </c>
      <c r="L112" s="403">
        <v>1695.3610000000001</v>
      </c>
      <c r="M112" s="403">
        <v>230.02</v>
      </c>
      <c r="N112" s="403">
        <v>561.31799999999998</v>
      </c>
      <c r="O112" s="403">
        <v>2486.6990000000001</v>
      </c>
    </row>
    <row r="113" spans="1:15" x14ac:dyDescent="0.2">
      <c r="A113" s="403" t="s">
        <v>1221</v>
      </c>
      <c r="B113" s="403">
        <v>223.04900000000001</v>
      </c>
      <c r="C113" s="403">
        <v>670.79899999999998</v>
      </c>
      <c r="D113" s="403">
        <v>809.44</v>
      </c>
      <c r="E113" s="403">
        <v>1699.2449999999999</v>
      </c>
      <c r="F113" s="403">
        <v>2.214</v>
      </c>
      <c r="G113" s="403" t="s">
        <v>1122</v>
      </c>
      <c r="H113" s="403" t="s">
        <v>1122</v>
      </c>
      <c r="I113" s="403" t="s">
        <v>1122</v>
      </c>
      <c r="J113" s="403">
        <v>131.148</v>
      </c>
      <c r="K113" s="403">
        <v>133.36199999999999</v>
      </c>
      <c r="L113" s="403">
        <v>1832.607</v>
      </c>
      <c r="M113" s="403">
        <v>237.37299999999999</v>
      </c>
      <c r="N113" s="403">
        <v>508.66399999999999</v>
      </c>
      <c r="O113" s="403">
        <v>2578.643</v>
      </c>
    </row>
    <row r="114" spans="1:15" x14ac:dyDescent="0.2">
      <c r="A114" s="403" t="s">
        <v>1222</v>
      </c>
      <c r="B114" s="403">
        <v>250.06200000000001</v>
      </c>
      <c r="C114" s="403">
        <v>831.14</v>
      </c>
      <c r="D114" s="403">
        <v>822.68200000000002</v>
      </c>
      <c r="E114" s="403">
        <v>1897.8820000000001</v>
      </c>
      <c r="F114" s="403">
        <v>2.14</v>
      </c>
      <c r="G114" s="403" t="s">
        <v>1122</v>
      </c>
      <c r="H114" s="403" t="s">
        <v>1122</v>
      </c>
      <c r="I114" s="403" t="s">
        <v>1122</v>
      </c>
      <c r="J114" s="403">
        <v>135.51900000000001</v>
      </c>
      <c r="K114" s="403">
        <v>137.65899999999999</v>
      </c>
      <c r="L114" s="403">
        <v>2035.5409999999999</v>
      </c>
      <c r="M114" s="403">
        <v>236.83699999999999</v>
      </c>
      <c r="N114" s="403">
        <v>539.78700000000003</v>
      </c>
      <c r="O114" s="403">
        <v>2812.1660000000002</v>
      </c>
    </row>
    <row r="115" spans="1:15" x14ac:dyDescent="0.2">
      <c r="A115" s="403" t="s">
        <v>1223</v>
      </c>
      <c r="B115" s="403">
        <v>258.95999999999998</v>
      </c>
      <c r="C115" s="403">
        <v>846.36599999999999</v>
      </c>
      <c r="D115" s="403">
        <v>749.923</v>
      </c>
      <c r="E115" s="403">
        <v>1853.057</v>
      </c>
      <c r="F115" s="403">
        <v>2.3010000000000002</v>
      </c>
      <c r="G115" s="403" t="s">
        <v>1122</v>
      </c>
      <c r="H115" s="403" t="s">
        <v>1122</v>
      </c>
      <c r="I115" s="403" t="s">
        <v>1122</v>
      </c>
      <c r="J115" s="403">
        <v>131.148</v>
      </c>
      <c r="K115" s="403">
        <v>133.44900000000001</v>
      </c>
      <c r="L115" s="403">
        <v>1986.5060000000001</v>
      </c>
      <c r="M115" s="403">
        <v>230.696</v>
      </c>
      <c r="N115" s="403">
        <v>556.697</v>
      </c>
      <c r="O115" s="403">
        <v>2773.8980000000001</v>
      </c>
    </row>
    <row r="116" spans="1:15" x14ac:dyDescent="0.2">
      <c r="A116" s="403" t="s">
        <v>1224</v>
      </c>
      <c r="B116" s="403">
        <v>280.79899999999998</v>
      </c>
      <c r="C116" s="403">
        <v>846.82100000000003</v>
      </c>
      <c r="D116" s="403">
        <v>846.15899999999999</v>
      </c>
      <c r="E116" s="403">
        <v>1972.6880000000001</v>
      </c>
      <c r="F116" s="403">
        <v>2.4510000000000001</v>
      </c>
      <c r="G116" s="403" t="s">
        <v>1122</v>
      </c>
      <c r="H116" s="403" t="s">
        <v>1122</v>
      </c>
      <c r="I116" s="403" t="s">
        <v>1122</v>
      </c>
      <c r="J116" s="403">
        <v>135.51900000000001</v>
      </c>
      <c r="K116" s="403">
        <v>137.97</v>
      </c>
      <c r="L116" s="403">
        <v>2110.6579999999999</v>
      </c>
      <c r="M116" s="403">
        <v>233.78</v>
      </c>
      <c r="N116" s="403">
        <v>574.12099999999998</v>
      </c>
      <c r="O116" s="403">
        <v>2918.5590000000002</v>
      </c>
    </row>
    <row r="117" spans="1:15" x14ac:dyDescent="0.2">
      <c r="A117" s="403" t="s">
        <v>1225</v>
      </c>
      <c r="B117" s="403">
        <v>3155.0140000000001</v>
      </c>
      <c r="C117" s="403">
        <v>8332.5310000000009</v>
      </c>
      <c r="D117" s="403">
        <v>9509.4760000000006</v>
      </c>
      <c r="E117" s="403">
        <v>20961.991000000002</v>
      </c>
      <c r="F117" s="403">
        <v>32.838000000000001</v>
      </c>
      <c r="G117" s="403" t="s">
        <v>1122</v>
      </c>
      <c r="H117" s="403" t="s">
        <v>1122</v>
      </c>
      <c r="I117" s="403" t="s">
        <v>1122</v>
      </c>
      <c r="J117" s="403">
        <v>1600</v>
      </c>
      <c r="K117" s="403">
        <v>1632.838</v>
      </c>
      <c r="L117" s="403">
        <v>22594.829000000002</v>
      </c>
      <c r="M117" s="403">
        <v>2781.009</v>
      </c>
      <c r="N117" s="403">
        <v>6663.5820000000003</v>
      </c>
      <c r="O117" s="403">
        <v>32039.419000000002</v>
      </c>
    </row>
    <row r="118" spans="1:15" x14ac:dyDescent="0.2">
      <c r="A118" s="403" t="s">
        <v>1226</v>
      </c>
      <c r="B118" s="403">
        <v>293.95400000000001</v>
      </c>
      <c r="C118" s="403">
        <v>747.05899999999997</v>
      </c>
      <c r="D118" s="403">
        <v>779.80799999999999</v>
      </c>
      <c r="E118" s="403">
        <v>1820.4380000000001</v>
      </c>
      <c r="F118" s="403">
        <v>3.048</v>
      </c>
      <c r="G118" s="403" t="s">
        <v>1122</v>
      </c>
      <c r="H118" s="403" t="s">
        <v>1122</v>
      </c>
      <c r="I118" s="403" t="s">
        <v>1122</v>
      </c>
      <c r="J118" s="403">
        <v>143.93</v>
      </c>
      <c r="K118" s="403">
        <v>146.97900000000001</v>
      </c>
      <c r="L118" s="403">
        <v>1967.4169999999999</v>
      </c>
      <c r="M118" s="403">
        <v>228.86199999999999</v>
      </c>
      <c r="N118" s="403">
        <v>531.76800000000003</v>
      </c>
      <c r="O118" s="403">
        <v>2728.047</v>
      </c>
    </row>
    <row r="119" spans="1:15" x14ac:dyDescent="0.2">
      <c r="A119" s="403" t="s">
        <v>1227</v>
      </c>
      <c r="B119" s="403">
        <v>272.68700000000001</v>
      </c>
      <c r="C119" s="403">
        <v>521.46600000000001</v>
      </c>
      <c r="D119" s="403">
        <v>664.52700000000004</v>
      </c>
      <c r="E119" s="403">
        <v>1457.7909999999999</v>
      </c>
      <c r="F119" s="403">
        <v>2.5760000000000001</v>
      </c>
      <c r="G119" s="403" t="s">
        <v>1122</v>
      </c>
      <c r="H119" s="403" t="s">
        <v>1122</v>
      </c>
      <c r="I119" s="403" t="s">
        <v>1122</v>
      </c>
      <c r="J119" s="403">
        <v>130.00200000000001</v>
      </c>
      <c r="K119" s="403">
        <v>132.578</v>
      </c>
      <c r="L119" s="403">
        <v>1590.3689999999999</v>
      </c>
      <c r="M119" s="403">
        <v>230.006</v>
      </c>
      <c r="N119" s="403">
        <v>472.99299999999999</v>
      </c>
      <c r="O119" s="403">
        <v>2293.3679999999999</v>
      </c>
    </row>
    <row r="120" spans="1:15" x14ac:dyDescent="0.2">
      <c r="A120" s="403" t="s">
        <v>1228</v>
      </c>
      <c r="B120" s="403">
        <v>276.16800000000001</v>
      </c>
      <c r="C120" s="403">
        <v>684.96400000000006</v>
      </c>
      <c r="D120" s="403">
        <v>718.15</v>
      </c>
      <c r="E120" s="403">
        <v>1676.777</v>
      </c>
      <c r="F120" s="403">
        <v>2.9319999999999999</v>
      </c>
      <c r="G120" s="403" t="s">
        <v>1122</v>
      </c>
      <c r="H120" s="403" t="s">
        <v>1122</v>
      </c>
      <c r="I120" s="403" t="s">
        <v>1122</v>
      </c>
      <c r="J120" s="403">
        <v>143.93</v>
      </c>
      <c r="K120" s="403">
        <v>146.863</v>
      </c>
      <c r="L120" s="403">
        <v>1823.64</v>
      </c>
      <c r="M120" s="403">
        <v>234.029</v>
      </c>
      <c r="N120" s="403">
        <v>542.80700000000002</v>
      </c>
      <c r="O120" s="403">
        <v>2600.4760000000001</v>
      </c>
    </row>
    <row r="121" spans="1:15" x14ac:dyDescent="0.2">
      <c r="A121" s="403" t="s">
        <v>1229</v>
      </c>
      <c r="B121" s="403">
        <v>255.57400000000001</v>
      </c>
      <c r="C121" s="403">
        <v>583.12099999999998</v>
      </c>
      <c r="D121" s="403">
        <v>654.476</v>
      </c>
      <c r="E121" s="403">
        <v>1491.904</v>
      </c>
      <c r="F121" s="403">
        <v>3.1019999999999999</v>
      </c>
      <c r="G121" s="403" t="s">
        <v>1122</v>
      </c>
      <c r="H121" s="403" t="s">
        <v>1122</v>
      </c>
      <c r="I121" s="403" t="s">
        <v>1122</v>
      </c>
      <c r="J121" s="403">
        <v>139.28800000000001</v>
      </c>
      <c r="K121" s="403">
        <v>142.38999999999999</v>
      </c>
      <c r="L121" s="403">
        <v>1634.2940000000001</v>
      </c>
      <c r="M121" s="403">
        <v>232.488</v>
      </c>
      <c r="N121" s="403">
        <v>532.69299999999998</v>
      </c>
      <c r="O121" s="403">
        <v>2399.4749999999999</v>
      </c>
    </row>
    <row r="122" spans="1:15" x14ac:dyDescent="0.2">
      <c r="A122" s="403" t="s">
        <v>1230</v>
      </c>
      <c r="B122" s="403">
        <v>233.74799999999999</v>
      </c>
      <c r="C122" s="403">
        <v>662.428</v>
      </c>
      <c r="D122" s="403">
        <v>708.74099999999999</v>
      </c>
      <c r="E122" s="403">
        <v>1604.96</v>
      </c>
      <c r="F122" s="403">
        <v>3.4780000000000002</v>
      </c>
      <c r="G122" s="403" t="s">
        <v>1122</v>
      </c>
      <c r="H122" s="403" t="s">
        <v>1122</v>
      </c>
      <c r="I122" s="403" t="s">
        <v>1122</v>
      </c>
      <c r="J122" s="403">
        <v>143.93</v>
      </c>
      <c r="K122" s="403">
        <v>147.40899999999999</v>
      </c>
      <c r="L122" s="403">
        <v>1752.3689999999999</v>
      </c>
      <c r="M122" s="403">
        <v>234.453</v>
      </c>
      <c r="N122" s="403">
        <v>571.20100000000002</v>
      </c>
      <c r="O122" s="403">
        <v>2558.0230000000001</v>
      </c>
    </row>
    <row r="123" spans="1:15" x14ac:dyDescent="0.2">
      <c r="A123" s="403" t="s">
        <v>1231</v>
      </c>
      <c r="B123" s="403">
        <v>228.92599999999999</v>
      </c>
      <c r="C123" s="403">
        <v>610.59799999999996</v>
      </c>
      <c r="D123" s="403">
        <v>681.28300000000002</v>
      </c>
      <c r="E123" s="403">
        <v>1516.5840000000001</v>
      </c>
      <c r="F123" s="403">
        <v>3.3330000000000002</v>
      </c>
      <c r="G123" s="403" t="s">
        <v>1122</v>
      </c>
      <c r="H123" s="403" t="s">
        <v>1122</v>
      </c>
      <c r="I123" s="403" t="s">
        <v>1122</v>
      </c>
      <c r="J123" s="403">
        <v>139.28800000000001</v>
      </c>
      <c r="K123" s="403">
        <v>142.62</v>
      </c>
      <c r="L123" s="403">
        <v>1659.204</v>
      </c>
      <c r="M123" s="403">
        <v>244.44</v>
      </c>
      <c r="N123" s="403">
        <v>625.81600000000003</v>
      </c>
      <c r="O123" s="403">
        <v>2529.46</v>
      </c>
    </row>
    <row r="124" spans="1:15" x14ac:dyDescent="0.2">
      <c r="A124" s="403" t="s">
        <v>1232</v>
      </c>
      <c r="B124" s="403">
        <v>267.30500000000001</v>
      </c>
      <c r="C124" s="403">
        <v>634.97799999999995</v>
      </c>
      <c r="D124" s="403">
        <v>676.42899999999997</v>
      </c>
      <c r="E124" s="403">
        <v>1578.96</v>
      </c>
      <c r="F124" s="403">
        <v>2.9420000000000002</v>
      </c>
      <c r="G124" s="403" t="s">
        <v>1122</v>
      </c>
      <c r="H124" s="403" t="s">
        <v>1122</v>
      </c>
      <c r="I124" s="403" t="s">
        <v>1122</v>
      </c>
      <c r="J124" s="403">
        <v>143.93</v>
      </c>
      <c r="K124" s="403">
        <v>146.87299999999999</v>
      </c>
      <c r="L124" s="403">
        <v>1725.8330000000001</v>
      </c>
      <c r="M124" s="403">
        <v>244.68199999999999</v>
      </c>
      <c r="N124" s="403">
        <v>607.73599999999999</v>
      </c>
      <c r="O124" s="403">
        <v>2578.2510000000002</v>
      </c>
    </row>
    <row r="125" spans="1:15" x14ac:dyDescent="0.2">
      <c r="A125" s="403" t="s">
        <v>1233</v>
      </c>
      <c r="B125" s="403">
        <v>270.26799999999997</v>
      </c>
      <c r="C125" s="403">
        <v>660.351</v>
      </c>
      <c r="D125" s="403">
        <v>679.59400000000005</v>
      </c>
      <c r="E125" s="403">
        <v>1610.4860000000001</v>
      </c>
      <c r="F125" s="403">
        <v>2.4670000000000001</v>
      </c>
      <c r="G125" s="403" t="s">
        <v>1122</v>
      </c>
      <c r="H125" s="403" t="s">
        <v>1122</v>
      </c>
      <c r="I125" s="403" t="s">
        <v>1122</v>
      </c>
      <c r="J125" s="403">
        <v>143.93</v>
      </c>
      <c r="K125" s="403">
        <v>146.398</v>
      </c>
      <c r="L125" s="403">
        <v>1756.884</v>
      </c>
      <c r="M125" s="403">
        <v>245.69800000000001</v>
      </c>
      <c r="N125" s="403">
        <v>573.16</v>
      </c>
      <c r="O125" s="403">
        <v>2575.7420000000002</v>
      </c>
    </row>
    <row r="126" spans="1:15" x14ac:dyDescent="0.2">
      <c r="A126" s="403" t="s">
        <v>1234</v>
      </c>
      <c r="B126" s="403">
        <v>263.029</v>
      </c>
      <c r="C126" s="403">
        <v>668.19200000000001</v>
      </c>
      <c r="D126" s="403">
        <v>687.572</v>
      </c>
      <c r="E126" s="403">
        <v>1617.0619999999999</v>
      </c>
      <c r="F126" s="403">
        <v>2.2280000000000002</v>
      </c>
      <c r="G126" s="403" t="s">
        <v>1122</v>
      </c>
      <c r="H126" s="403" t="s">
        <v>1122</v>
      </c>
      <c r="I126" s="403" t="s">
        <v>1122</v>
      </c>
      <c r="J126" s="403">
        <v>139.28800000000001</v>
      </c>
      <c r="K126" s="403">
        <v>141.51599999999999</v>
      </c>
      <c r="L126" s="403">
        <v>1758.577</v>
      </c>
      <c r="M126" s="403">
        <v>242.28899999999999</v>
      </c>
      <c r="N126" s="403">
        <v>516.57899999999995</v>
      </c>
      <c r="O126" s="403">
        <v>2517.4450000000002</v>
      </c>
    </row>
    <row r="127" spans="1:15" x14ac:dyDescent="0.2">
      <c r="A127" s="403" t="s">
        <v>1235</v>
      </c>
      <c r="B127" s="403">
        <v>264.16000000000003</v>
      </c>
      <c r="C127" s="403">
        <v>799.34900000000005</v>
      </c>
      <c r="D127" s="403">
        <v>682.99900000000002</v>
      </c>
      <c r="E127" s="403">
        <v>1743.86</v>
      </c>
      <c r="F127" s="403">
        <v>2.153</v>
      </c>
      <c r="G127" s="403" t="s">
        <v>1122</v>
      </c>
      <c r="H127" s="403" t="s">
        <v>1122</v>
      </c>
      <c r="I127" s="403" t="s">
        <v>1122</v>
      </c>
      <c r="J127" s="403">
        <v>143.93</v>
      </c>
      <c r="K127" s="403">
        <v>146.083</v>
      </c>
      <c r="L127" s="403">
        <v>1889.943</v>
      </c>
      <c r="M127" s="403">
        <v>235.95500000000001</v>
      </c>
      <c r="N127" s="403">
        <v>538.49099999999999</v>
      </c>
      <c r="O127" s="403">
        <v>2664.3890000000001</v>
      </c>
    </row>
    <row r="128" spans="1:15" x14ac:dyDescent="0.2">
      <c r="A128" s="403" t="s">
        <v>1236</v>
      </c>
      <c r="B128" s="403">
        <v>265.79599999999999</v>
      </c>
      <c r="C128" s="403">
        <v>748.58699999999999</v>
      </c>
      <c r="D128" s="403">
        <v>638.89599999999996</v>
      </c>
      <c r="E128" s="403">
        <v>1653.442</v>
      </c>
      <c r="F128" s="403">
        <v>2.3159999999999998</v>
      </c>
      <c r="G128" s="403" t="s">
        <v>1122</v>
      </c>
      <c r="H128" s="403" t="s">
        <v>1122</v>
      </c>
      <c r="I128" s="403" t="s">
        <v>1122</v>
      </c>
      <c r="J128" s="403">
        <v>139.28800000000001</v>
      </c>
      <c r="K128" s="403">
        <v>141.60300000000001</v>
      </c>
      <c r="L128" s="403">
        <v>1795.0450000000001</v>
      </c>
      <c r="M128" s="403">
        <v>225.74299999999999</v>
      </c>
      <c r="N128" s="403">
        <v>522.30100000000004</v>
      </c>
      <c r="O128" s="403">
        <v>2543.0880000000002</v>
      </c>
    </row>
    <row r="129" spans="1:15" x14ac:dyDescent="0.2">
      <c r="A129" s="403" t="s">
        <v>1237</v>
      </c>
      <c r="B129" s="403">
        <v>265.31400000000002</v>
      </c>
      <c r="C129" s="403">
        <v>862.45500000000004</v>
      </c>
      <c r="D129" s="403">
        <v>692.39099999999996</v>
      </c>
      <c r="E129" s="403">
        <v>1817.1310000000001</v>
      </c>
      <c r="F129" s="403">
        <v>2.4660000000000002</v>
      </c>
      <c r="G129" s="403" t="s">
        <v>1122</v>
      </c>
      <c r="H129" s="403" t="s">
        <v>1122</v>
      </c>
      <c r="I129" s="403" t="s">
        <v>1122</v>
      </c>
      <c r="J129" s="403">
        <v>143.93</v>
      </c>
      <c r="K129" s="403">
        <v>146.39599999999999</v>
      </c>
      <c r="L129" s="403">
        <v>1963.527</v>
      </c>
      <c r="M129" s="403">
        <v>218.791</v>
      </c>
      <c r="N129" s="403">
        <v>542.14300000000003</v>
      </c>
      <c r="O129" s="403">
        <v>2724.4609999999998</v>
      </c>
    </row>
    <row r="130" spans="1:15" x14ac:dyDescent="0.2">
      <c r="A130" s="403" t="s">
        <v>1238</v>
      </c>
      <c r="B130" s="403">
        <v>3156.9250000000002</v>
      </c>
      <c r="C130" s="403">
        <v>8184.5410000000002</v>
      </c>
      <c r="D130" s="403">
        <v>8264.9380000000001</v>
      </c>
      <c r="E130" s="403">
        <v>19590.455000000002</v>
      </c>
      <c r="F130" s="403">
        <v>33.042999999999999</v>
      </c>
      <c r="G130" s="403" t="s">
        <v>1122</v>
      </c>
      <c r="H130" s="403" t="s">
        <v>1122</v>
      </c>
      <c r="I130" s="403" t="s">
        <v>1122</v>
      </c>
      <c r="J130" s="403">
        <v>1694.665</v>
      </c>
      <c r="K130" s="403">
        <v>1727.7080000000001</v>
      </c>
      <c r="L130" s="403">
        <v>21318.163</v>
      </c>
      <c r="M130" s="403">
        <v>2817.4369999999999</v>
      </c>
      <c r="N130" s="403">
        <v>6575.9610000000002</v>
      </c>
      <c r="O130" s="403">
        <v>30711.561000000002</v>
      </c>
    </row>
    <row r="131" spans="1:15" x14ac:dyDescent="0.2">
      <c r="A131" s="403" t="s">
        <v>1239</v>
      </c>
      <c r="B131" s="403">
        <v>265.12400000000002</v>
      </c>
      <c r="C131" s="403">
        <v>788.23199999999997</v>
      </c>
      <c r="D131" s="403">
        <v>695.80799999999999</v>
      </c>
      <c r="E131" s="403">
        <v>1748.751</v>
      </c>
      <c r="F131" s="403">
        <v>3.0489999999999999</v>
      </c>
      <c r="G131" s="403" t="s">
        <v>1122</v>
      </c>
      <c r="H131" s="403" t="s">
        <v>1122</v>
      </c>
      <c r="I131" s="403" t="s">
        <v>1122</v>
      </c>
      <c r="J131" s="403">
        <v>140.11000000000001</v>
      </c>
      <c r="K131" s="403">
        <v>143.15899999999999</v>
      </c>
      <c r="L131" s="403">
        <v>1891.91</v>
      </c>
      <c r="M131" s="403">
        <v>214.749</v>
      </c>
      <c r="N131" s="403">
        <v>521.98099999999999</v>
      </c>
      <c r="O131" s="403">
        <v>2628.64</v>
      </c>
    </row>
    <row r="132" spans="1:15" x14ac:dyDescent="0.2">
      <c r="A132" s="403" t="s">
        <v>1240</v>
      </c>
      <c r="B132" s="403">
        <v>248.82400000000001</v>
      </c>
      <c r="C132" s="403">
        <v>517.48900000000003</v>
      </c>
      <c r="D132" s="403">
        <v>625.04399999999998</v>
      </c>
      <c r="E132" s="403">
        <v>1389.9369999999999</v>
      </c>
      <c r="F132" s="403">
        <v>2.5760000000000001</v>
      </c>
      <c r="G132" s="403" t="s">
        <v>1122</v>
      </c>
      <c r="H132" s="403" t="s">
        <v>1122</v>
      </c>
      <c r="I132" s="403" t="s">
        <v>1122</v>
      </c>
      <c r="J132" s="403">
        <v>126.551</v>
      </c>
      <c r="K132" s="403">
        <v>129.12700000000001</v>
      </c>
      <c r="L132" s="403">
        <v>1519.0650000000001</v>
      </c>
      <c r="M132" s="403">
        <v>214.19800000000001</v>
      </c>
      <c r="N132" s="403">
        <v>451.197</v>
      </c>
      <c r="O132" s="403">
        <v>2184.4589999999998</v>
      </c>
    </row>
    <row r="133" spans="1:15" x14ac:dyDescent="0.2">
      <c r="A133" s="403" t="s">
        <v>1241</v>
      </c>
      <c r="B133" s="403">
        <v>239.374</v>
      </c>
      <c r="C133" s="403">
        <v>618.12800000000004</v>
      </c>
      <c r="D133" s="403">
        <v>648.14599999999996</v>
      </c>
      <c r="E133" s="403">
        <v>1503.636</v>
      </c>
      <c r="F133" s="403">
        <v>2.9319999999999999</v>
      </c>
      <c r="G133" s="403" t="s">
        <v>1122</v>
      </c>
      <c r="H133" s="403" t="s">
        <v>1122</v>
      </c>
      <c r="I133" s="403" t="s">
        <v>1122</v>
      </c>
      <c r="J133" s="403">
        <v>140.11000000000001</v>
      </c>
      <c r="K133" s="403">
        <v>143.042</v>
      </c>
      <c r="L133" s="403">
        <v>1646.6780000000001</v>
      </c>
      <c r="M133" s="403">
        <v>220.06100000000001</v>
      </c>
      <c r="N133" s="403">
        <v>516.28200000000004</v>
      </c>
      <c r="O133" s="403">
        <v>2383.0210000000002</v>
      </c>
    </row>
    <row r="134" spans="1:15" x14ac:dyDescent="0.2">
      <c r="A134" s="403" t="s">
        <v>1242</v>
      </c>
      <c r="B134" s="403">
        <v>221.39500000000001</v>
      </c>
      <c r="C134" s="403">
        <v>512.33299999999997</v>
      </c>
      <c r="D134" s="403">
        <v>652.26599999999996</v>
      </c>
      <c r="E134" s="403">
        <v>1385.3009999999999</v>
      </c>
      <c r="F134" s="403">
        <v>3.1030000000000002</v>
      </c>
      <c r="G134" s="403" t="s">
        <v>1122</v>
      </c>
      <c r="H134" s="403" t="s">
        <v>1122</v>
      </c>
      <c r="I134" s="403" t="s">
        <v>1122</v>
      </c>
      <c r="J134" s="403">
        <v>135.59</v>
      </c>
      <c r="K134" s="403">
        <v>138.69300000000001</v>
      </c>
      <c r="L134" s="403">
        <v>1523.9939999999999</v>
      </c>
      <c r="M134" s="403">
        <v>214.01</v>
      </c>
      <c r="N134" s="403">
        <v>486.416</v>
      </c>
      <c r="O134" s="403">
        <v>2224.4209999999998</v>
      </c>
    </row>
    <row r="135" spans="1:15" x14ac:dyDescent="0.2">
      <c r="A135" s="403" t="s">
        <v>1243</v>
      </c>
      <c r="B135" s="403">
        <v>213.63900000000001</v>
      </c>
      <c r="C135" s="403">
        <v>476.72199999999998</v>
      </c>
      <c r="D135" s="403">
        <v>633.65899999999999</v>
      </c>
      <c r="E135" s="403">
        <v>1321.566</v>
      </c>
      <c r="F135" s="403">
        <v>3.4790000000000001</v>
      </c>
      <c r="G135" s="403" t="s">
        <v>1122</v>
      </c>
      <c r="H135" s="403" t="s">
        <v>1122</v>
      </c>
      <c r="I135" s="403" t="s">
        <v>1122</v>
      </c>
      <c r="J135" s="403">
        <v>140.11000000000001</v>
      </c>
      <c r="K135" s="403">
        <v>143.589</v>
      </c>
      <c r="L135" s="403">
        <v>1465.155</v>
      </c>
      <c r="M135" s="403">
        <v>213.18199999999999</v>
      </c>
      <c r="N135" s="403">
        <v>528.09</v>
      </c>
      <c r="O135" s="403">
        <v>2206.4279999999999</v>
      </c>
    </row>
    <row r="136" spans="1:15" x14ac:dyDescent="0.2">
      <c r="A136" s="403" t="s">
        <v>1244</v>
      </c>
      <c r="B136" s="403">
        <v>199.595</v>
      </c>
      <c r="C136" s="403">
        <v>519.33299999999997</v>
      </c>
      <c r="D136" s="403">
        <v>626.94799999999998</v>
      </c>
      <c r="E136" s="403">
        <v>1342.2619999999999</v>
      </c>
      <c r="F136" s="403">
        <v>3.3330000000000002</v>
      </c>
      <c r="G136" s="403" t="s">
        <v>1122</v>
      </c>
      <c r="H136" s="403" t="s">
        <v>1122</v>
      </c>
      <c r="I136" s="403" t="s">
        <v>1122</v>
      </c>
      <c r="J136" s="403">
        <v>135.59</v>
      </c>
      <c r="K136" s="403">
        <v>138.923</v>
      </c>
      <c r="L136" s="403">
        <v>1481.1849999999999</v>
      </c>
      <c r="M136" s="403">
        <v>217.291</v>
      </c>
      <c r="N136" s="403">
        <v>532.17899999999997</v>
      </c>
      <c r="O136" s="403">
        <v>2230.6550000000002</v>
      </c>
    </row>
    <row r="137" spans="1:15" x14ac:dyDescent="0.2">
      <c r="A137" s="403" t="s">
        <v>1245</v>
      </c>
      <c r="B137" s="403">
        <v>193.35499999999999</v>
      </c>
      <c r="C137" s="403">
        <v>524.53599999999994</v>
      </c>
      <c r="D137" s="403">
        <v>648.79100000000005</v>
      </c>
      <c r="E137" s="403">
        <v>1363.6469999999999</v>
      </c>
      <c r="F137" s="403">
        <v>2.9430000000000001</v>
      </c>
      <c r="G137" s="403" t="s">
        <v>1122</v>
      </c>
      <c r="H137" s="403" t="s">
        <v>1122</v>
      </c>
      <c r="I137" s="403" t="s">
        <v>1122</v>
      </c>
      <c r="J137" s="403">
        <v>140.11000000000001</v>
      </c>
      <c r="K137" s="403">
        <v>143.053</v>
      </c>
      <c r="L137" s="403">
        <v>1506.7</v>
      </c>
      <c r="M137" s="403">
        <v>213.649</v>
      </c>
      <c r="N137" s="403">
        <v>555.76599999999996</v>
      </c>
      <c r="O137" s="403">
        <v>2276.1149999999998</v>
      </c>
    </row>
    <row r="138" spans="1:15" x14ac:dyDescent="0.2">
      <c r="A138" s="403" t="s">
        <v>1246</v>
      </c>
      <c r="B138" s="403">
        <v>194.642</v>
      </c>
      <c r="C138" s="403">
        <v>533.70299999999997</v>
      </c>
      <c r="D138" s="403">
        <v>692.26199999999994</v>
      </c>
      <c r="E138" s="403">
        <v>1419.2760000000001</v>
      </c>
      <c r="F138" s="403">
        <v>2.468</v>
      </c>
      <c r="G138" s="403" t="s">
        <v>1122</v>
      </c>
      <c r="H138" s="403" t="s">
        <v>1122</v>
      </c>
      <c r="I138" s="403" t="s">
        <v>1122</v>
      </c>
      <c r="J138" s="403">
        <v>140.11000000000001</v>
      </c>
      <c r="K138" s="403">
        <v>142.578</v>
      </c>
      <c r="L138" s="403">
        <v>1561.854</v>
      </c>
      <c r="M138" s="403">
        <v>216.001</v>
      </c>
      <c r="N138" s="403">
        <v>518.30799999999999</v>
      </c>
      <c r="O138" s="403">
        <v>2296.163</v>
      </c>
    </row>
    <row r="139" spans="1:15" x14ac:dyDescent="0.2">
      <c r="A139" s="403" t="s">
        <v>1247</v>
      </c>
      <c r="B139" s="403">
        <v>186.441</v>
      </c>
      <c r="C139" s="403">
        <v>578.38800000000003</v>
      </c>
      <c r="D139" s="403">
        <v>625.976</v>
      </c>
      <c r="E139" s="403">
        <v>1387.623</v>
      </c>
      <c r="F139" s="403">
        <v>2.2280000000000002</v>
      </c>
      <c r="G139" s="403" t="s">
        <v>1122</v>
      </c>
      <c r="H139" s="403" t="s">
        <v>1122</v>
      </c>
      <c r="I139" s="403" t="s">
        <v>1122</v>
      </c>
      <c r="J139" s="403">
        <v>135.59</v>
      </c>
      <c r="K139" s="403">
        <v>137.81899999999999</v>
      </c>
      <c r="L139" s="403">
        <v>1525.442</v>
      </c>
      <c r="M139" s="403">
        <v>204.65199999999999</v>
      </c>
      <c r="N139" s="403">
        <v>448.54599999999999</v>
      </c>
      <c r="O139" s="403">
        <v>2178.64</v>
      </c>
    </row>
    <row r="140" spans="1:15" x14ac:dyDescent="0.2">
      <c r="A140" s="403" t="s">
        <v>1248</v>
      </c>
      <c r="B140" s="403">
        <v>193.958</v>
      </c>
      <c r="C140" s="403">
        <v>671.68</v>
      </c>
      <c r="D140" s="403">
        <v>668.173</v>
      </c>
      <c r="E140" s="403">
        <v>1532.4359999999999</v>
      </c>
      <c r="F140" s="403">
        <v>2.153</v>
      </c>
      <c r="G140" s="403" t="s">
        <v>1122</v>
      </c>
      <c r="H140" s="403" t="s">
        <v>1122</v>
      </c>
      <c r="I140" s="403" t="s">
        <v>1122</v>
      </c>
      <c r="J140" s="403">
        <v>140.11000000000001</v>
      </c>
      <c r="K140" s="403">
        <v>142.26300000000001</v>
      </c>
      <c r="L140" s="403">
        <v>1674.6990000000001</v>
      </c>
      <c r="M140" s="403">
        <v>207.553</v>
      </c>
      <c r="N140" s="403">
        <v>480.67200000000003</v>
      </c>
      <c r="O140" s="403">
        <v>2362.924</v>
      </c>
    </row>
    <row r="141" spans="1:15" x14ac:dyDescent="0.2">
      <c r="A141" s="403" t="s">
        <v>1249</v>
      </c>
      <c r="B141" s="403">
        <v>196.94399999999999</v>
      </c>
      <c r="C141" s="403">
        <v>704.31700000000001</v>
      </c>
      <c r="D141" s="403">
        <v>622.62099999999998</v>
      </c>
      <c r="E141" s="403">
        <v>1522.431</v>
      </c>
      <c r="F141" s="403">
        <v>2.3159999999999998</v>
      </c>
      <c r="G141" s="403" t="s">
        <v>1122</v>
      </c>
      <c r="H141" s="403" t="s">
        <v>1122</v>
      </c>
      <c r="I141" s="403" t="s">
        <v>1122</v>
      </c>
      <c r="J141" s="403">
        <v>135.59</v>
      </c>
      <c r="K141" s="403">
        <v>137.90600000000001</v>
      </c>
      <c r="L141" s="403">
        <v>1660.337</v>
      </c>
      <c r="M141" s="403">
        <v>206.941</v>
      </c>
      <c r="N141" s="403">
        <v>497.02100000000002</v>
      </c>
      <c r="O141" s="403">
        <v>2364.299</v>
      </c>
    </row>
    <row r="142" spans="1:15" x14ac:dyDescent="0.2">
      <c r="A142" s="403" t="s">
        <v>1250</v>
      </c>
      <c r="B142" s="403">
        <v>198.66900000000001</v>
      </c>
      <c r="C142" s="403">
        <v>622.18100000000004</v>
      </c>
      <c r="D142" s="403">
        <v>632.19200000000001</v>
      </c>
      <c r="E142" s="403">
        <v>1452.365</v>
      </c>
      <c r="F142" s="403">
        <v>2.4660000000000002</v>
      </c>
      <c r="G142" s="403" t="s">
        <v>1122</v>
      </c>
      <c r="H142" s="403" t="s">
        <v>1122</v>
      </c>
      <c r="I142" s="403" t="s">
        <v>1122</v>
      </c>
      <c r="J142" s="403">
        <v>140.11000000000001</v>
      </c>
      <c r="K142" s="403">
        <v>142.57599999999999</v>
      </c>
      <c r="L142" s="403">
        <v>1594.942</v>
      </c>
      <c r="M142" s="403">
        <v>199.48</v>
      </c>
      <c r="N142" s="403">
        <v>484.94</v>
      </c>
      <c r="O142" s="403">
        <v>2279.3620000000001</v>
      </c>
    </row>
    <row r="143" spans="1:15" x14ac:dyDescent="0.2">
      <c r="A143" s="403" t="s">
        <v>1251</v>
      </c>
      <c r="B143" s="403">
        <v>2551.9830000000002</v>
      </c>
      <c r="C143" s="403">
        <v>7067.8559999999998</v>
      </c>
      <c r="D143" s="403">
        <v>7771.9030000000002</v>
      </c>
      <c r="E143" s="403">
        <v>17370.085999999999</v>
      </c>
      <c r="F143" s="403">
        <v>33.045999999999999</v>
      </c>
      <c r="G143" s="403" t="s">
        <v>1122</v>
      </c>
      <c r="H143" s="403" t="s">
        <v>1122</v>
      </c>
      <c r="I143" s="403" t="s">
        <v>1122</v>
      </c>
      <c r="J143" s="403">
        <v>1649.682</v>
      </c>
      <c r="K143" s="403">
        <v>1682.729</v>
      </c>
      <c r="L143" s="403">
        <v>19052.814999999999</v>
      </c>
      <c r="M143" s="403">
        <v>2541.7660000000001</v>
      </c>
      <c r="N143" s="403">
        <v>6019.9129999999996</v>
      </c>
      <c r="O143" s="403">
        <v>27614.493999999999</v>
      </c>
    </row>
    <row r="144" spans="1:15" x14ac:dyDescent="0.2">
      <c r="A144" s="403" t="s">
        <v>1252</v>
      </c>
      <c r="B144" s="403">
        <v>210.84800000000001</v>
      </c>
      <c r="C144" s="403">
        <v>702.49099999999999</v>
      </c>
      <c r="D144" s="403">
        <v>562.72199999999998</v>
      </c>
      <c r="E144" s="403">
        <v>1474.702</v>
      </c>
      <c r="F144" s="403">
        <v>3.0680000000000001</v>
      </c>
      <c r="G144" s="403" t="s">
        <v>1122</v>
      </c>
      <c r="H144" s="403" t="s">
        <v>1122</v>
      </c>
      <c r="I144" s="403" t="s">
        <v>1122</v>
      </c>
      <c r="J144" s="403">
        <v>159.19900000000001</v>
      </c>
      <c r="K144" s="403">
        <v>162.267</v>
      </c>
      <c r="L144" s="403">
        <v>1636.9690000000001</v>
      </c>
      <c r="M144" s="403">
        <v>197.685</v>
      </c>
      <c r="N144" s="403">
        <v>472.74400000000003</v>
      </c>
      <c r="O144" s="403">
        <v>2307.3969999999999</v>
      </c>
    </row>
    <row r="145" spans="1:15" x14ac:dyDescent="0.2">
      <c r="A145" s="403" t="s">
        <v>1253</v>
      </c>
      <c r="B145" s="403">
        <v>196.125</v>
      </c>
      <c r="C145" s="403">
        <v>628.96100000000001</v>
      </c>
      <c r="D145" s="403">
        <v>529.92499999999995</v>
      </c>
      <c r="E145" s="403">
        <v>1353.9570000000001</v>
      </c>
      <c r="F145" s="403">
        <v>2.593</v>
      </c>
      <c r="G145" s="403" t="s">
        <v>1122</v>
      </c>
      <c r="H145" s="403" t="s">
        <v>1122</v>
      </c>
      <c r="I145" s="403" t="s">
        <v>1122</v>
      </c>
      <c r="J145" s="403">
        <v>143.792</v>
      </c>
      <c r="K145" s="403">
        <v>146.38499999999999</v>
      </c>
      <c r="L145" s="403">
        <v>1500.3420000000001</v>
      </c>
      <c r="M145" s="403">
        <v>201.417</v>
      </c>
      <c r="N145" s="403">
        <v>422.00700000000001</v>
      </c>
      <c r="O145" s="403">
        <v>2123.7660000000001</v>
      </c>
    </row>
    <row r="146" spans="1:15" x14ac:dyDescent="0.2">
      <c r="A146" s="403" t="s">
        <v>1254</v>
      </c>
      <c r="B146" s="403">
        <v>186.92</v>
      </c>
      <c r="C146" s="403">
        <v>632.34500000000003</v>
      </c>
      <c r="D146" s="403">
        <v>603.65800000000002</v>
      </c>
      <c r="E146" s="403">
        <v>1422.1859999999999</v>
      </c>
      <c r="F146" s="403">
        <v>2.9510000000000001</v>
      </c>
      <c r="G146" s="403" t="s">
        <v>1122</v>
      </c>
      <c r="H146" s="403" t="s">
        <v>1122</v>
      </c>
      <c r="I146" s="403" t="s">
        <v>1122</v>
      </c>
      <c r="J146" s="403">
        <v>159.19900000000001</v>
      </c>
      <c r="K146" s="403">
        <v>162.149</v>
      </c>
      <c r="L146" s="403">
        <v>1584.335</v>
      </c>
      <c r="M146" s="403">
        <v>205.61199999999999</v>
      </c>
      <c r="N146" s="403">
        <v>489.99599999999998</v>
      </c>
      <c r="O146" s="403">
        <v>2279.9430000000002</v>
      </c>
    </row>
    <row r="147" spans="1:15" x14ac:dyDescent="0.2">
      <c r="A147" s="403" t="s">
        <v>1255</v>
      </c>
      <c r="B147" s="403">
        <v>205.13300000000001</v>
      </c>
      <c r="C147" s="403">
        <v>591.92499999999995</v>
      </c>
      <c r="D147" s="403">
        <v>567.58100000000002</v>
      </c>
      <c r="E147" s="403">
        <v>1362.296</v>
      </c>
      <c r="F147" s="403">
        <v>3.1219999999999999</v>
      </c>
      <c r="G147" s="403" t="s">
        <v>1122</v>
      </c>
      <c r="H147" s="403" t="s">
        <v>1122</v>
      </c>
      <c r="I147" s="403" t="s">
        <v>1122</v>
      </c>
      <c r="J147" s="403">
        <v>154.06299999999999</v>
      </c>
      <c r="K147" s="403">
        <v>157.185</v>
      </c>
      <c r="L147" s="403">
        <v>1519.482</v>
      </c>
      <c r="M147" s="403">
        <v>206.59100000000001</v>
      </c>
      <c r="N147" s="403">
        <v>462.86</v>
      </c>
      <c r="O147" s="403">
        <v>2188.9319999999998</v>
      </c>
    </row>
    <row r="148" spans="1:15" x14ac:dyDescent="0.2">
      <c r="A148" s="403" t="s">
        <v>1256</v>
      </c>
      <c r="B148" s="403">
        <v>198.417</v>
      </c>
      <c r="C148" s="403">
        <v>556.26900000000001</v>
      </c>
      <c r="D148" s="403">
        <v>610.45100000000002</v>
      </c>
      <c r="E148" s="403">
        <v>1363.4659999999999</v>
      </c>
      <c r="F148" s="403">
        <v>3.5009999999999999</v>
      </c>
      <c r="G148" s="403" t="s">
        <v>1122</v>
      </c>
      <c r="H148" s="403" t="s">
        <v>1122</v>
      </c>
      <c r="I148" s="403" t="s">
        <v>1122</v>
      </c>
      <c r="J148" s="403">
        <v>159.19900000000001</v>
      </c>
      <c r="K148" s="403">
        <v>162.69900000000001</v>
      </c>
      <c r="L148" s="403">
        <v>1526.165</v>
      </c>
      <c r="M148" s="403">
        <v>214.03100000000001</v>
      </c>
      <c r="N148" s="403">
        <v>522.19000000000005</v>
      </c>
      <c r="O148" s="403">
        <v>2262.386</v>
      </c>
    </row>
    <row r="149" spans="1:15" x14ac:dyDescent="0.2">
      <c r="A149" s="403" t="s">
        <v>1257</v>
      </c>
      <c r="B149" s="403">
        <v>182.137</v>
      </c>
      <c r="C149" s="403">
        <v>521.93799999999999</v>
      </c>
      <c r="D149" s="403">
        <v>615.41600000000005</v>
      </c>
      <c r="E149" s="403">
        <v>1318.626</v>
      </c>
      <c r="F149" s="403">
        <v>3.3540000000000001</v>
      </c>
      <c r="G149" s="403" t="s">
        <v>1122</v>
      </c>
      <c r="H149" s="403" t="s">
        <v>1122</v>
      </c>
      <c r="I149" s="403" t="s">
        <v>1122</v>
      </c>
      <c r="J149" s="403">
        <v>154.06299999999999</v>
      </c>
      <c r="K149" s="403">
        <v>157.417</v>
      </c>
      <c r="L149" s="403">
        <v>1476.0429999999999</v>
      </c>
      <c r="M149" s="403">
        <v>225.71100000000001</v>
      </c>
      <c r="N149" s="403">
        <v>559.16399999999999</v>
      </c>
      <c r="O149" s="403">
        <v>2260.9180000000001</v>
      </c>
    </row>
    <row r="150" spans="1:15" x14ac:dyDescent="0.2">
      <c r="A150" s="403" t="s">
        <v>1258</v>
      </c>
      <c r="B150" s="403">
        <v>206.05</v>
      </c>
      <c r="C150" s="403">
        <v>499.20600000000002</v>
      </c>
      <c r="D150" s="403">
        <v>633.06600000000003</v>
      </c>
      <c r="E150" s="403">
        <v>1336.7070000000001</v>
      </c>
      <c r="F150" s="403">
        <v>2.9609999999999999</v>
      </c>
      <c r="G150" s="403" t="s">
        <v>1122</v>
      </c>
      <c r="H150" s="403" t="s">
        <v>1122</v>
      </c>
      <c r="I150" s="403" t="s">
        <v>1122</v>
      </c>
      <c r="J150" s="403">
        <v>159.19900000000001</v>
      </c>
      <c r="K150" s="403">
        <v>162.16</v>
      </c>
      <c r="L150" s="403">
        <v>1498.866</v>
      </c>
      <c r="M150" s="403">
        <v>226.63900000000001</v>
      </c>
      <c r="N150" s="403">
        <v>575.46299999999997</v>
      </c>
      <c r="O150" s="403">
        <v>2300.9679999999998</v>
      </c>
    </row>
    <row r="151" spans="1:15" x14ac:dyDescent="0.2">
      <c r="A151" s="403" t="s">
        <v>1259</v>
      </c>
      <c r="B151" s="403">
        <v>208.816</v>
      </c>
      <c r="C151" s="403">
        <v>509.06900000000002</v>
      </c>
      <c r="D151" s="403">
        <v>658.00300000000004</v>
      </c>
      <c r="E151" s="403">
        <v>1375.278</v>
      </c>
      <c r="F151" s="403">
        <v>2.4830000000000001</v>
      </c>
      <c r="G151" s="403" t="s">
        <v>1122</v>
      </c>
      <c r="H151" s="403" t="s">
        <v>1122</v>
      </c>
      <c r="I151" s="403" t="s">
        <v>1122</v>
      </c>
      <c r="J151" s="403">
        <v>159.19900000000001</v>
      </c>
      <c r="K151" s="403">
        <v>161.68199999999999</v>
      </c>
      <c r="L151" s="403">
        <v>1536.9590000000001</v>
      </c>
      <c r="M151" s="403">
        <v>237.51400000000001</v>
      </c>
      <c r="N151" s="403">
        <v>579.04499999999996</v>
      </c>
      <c r="O151" s="403">
        <v>2353.518</v>
      </c>
    </row>
    <row r="152" spans="1:15" x14ac:dyDescent="0.2">
      <c r="A152" s="403" t="s">
        <v>1260</v>
      </c>
      <c r="B152" s="403">
        <v>202.64099999999999</v>
      </c>
      <c r="C152" s="403">
        <v>491.94799999999998</v>
      </c>
      <c r="D152" s="403">
        <v>666.57799999999997</v>
      </c>
      <c r="E152" s="403">
        <v>1360.223</v>
      </c>
      <c r="F152" s="403">
        <v>2.2429999999999999</v>
      </c>
      <c r="G152" s="403" t="s">
        <v>1122</v>
      </c>
      <c r="H152" s="403" t="s">
        <v>1122</v>
      </c>
      <c r="I152" s="403" t="s">
        <v>1122</v>
      </c>
      <c r="J152" s="403">
        <v>154.06299999999999</v>
      </c>
      <c r="K152" s="403">
        <v>156.30600000000001</v>
      </c>
      <c r="L152" s="403">
        <v>1516.529</v>
      </c>
      <c r="M152" s="403">
        <v>237.53700000000001</v>
      </c>
      <c r="N152" s="403">
        <v>484.15600000000001</v>
      </c>
      <c r="O152" s="403">
        <v>2238.2220000000002</v>
      </c>
    </row>
    <row r="153" spans="1:15" x14ac:dyDescent="0.2">
      <c r="A153" s="403" t="s">
        <v>1261</v>
      </c>
      <c r="B153" s="403">
        <v>217.029</v>
      </c>
      <c r="C153" s="403">
        <v>522.19799999999998</v>
      </c>
      <c r="D153" s="403">
        <v>647.37300000000005</v>
      </c>
      <c r="E153" s="403">
        <v>1385.8579999999999</v>
      </c>
      <c r="F153" s="403">
        <v>2.1669999999999998</v>
      </c>
      <c r="G153" s="403" t="s">
        <v>1122</v>
      </c>
      <c r="H153" s="403" t="s">
        <v>1122</v>
      </c>
      <c r="I153" s="403" t="s">
        <v>1122</v>
      </c>
      <c r="J153" s="403">
        <v>159.19900000000001</v>
      </c>
      <c r="K153" s="403">
        <v>161.36500000000001</v>
      </c>
      <c r="L153" s="403">
        <v>1547.223</v>
      </c>
      <c r="M153" s="403">
        <v>235.16800000000001</v>
      </c>
      <c r="N153" s="403">
        <v>528.19299999999998</v>
      </c>
      <c r="O153" s="403">
        <v>2310.5839999999998</v>
      </c>
    </row>
    <row r="154" spans="1:15" x14ac:dyDescent="0.2">
      <c r="A154" s="403" t="s">
        <v>1262</v>
      </c>
      <c r="B154" s="403">
        <v>226.56100000000001</v>
      </c>
      <c r="C154" s="403">
        <v>551.66200000000003</v>
      </c>
      <c r="D154" s="403">
        <v>654.73900000000003</v>
      </c>
      <c r="E154" s="403">
        <v>1432.011</v>
      </c>
      <c r="F154" s="403">
        <v>2.331</v>
      </c>
      <c r="G154" s="403" t="s">
        <v>1122</v>
      </c>
      <c r="H154" s="403" t="s">
        <v>1122</v>
      </c>
      <c r="I154" s="403" t="s">
        <v>1122</v>
      </c>
      <c r="J154" s="403">
        <v>154.06299999999999</v>
      </c>
      <c r="K154" s="403">
        <v>156.39400000000001</v>
      </c>
      <c r="L154" s="403">
        <v>1588.405</v>
      </c>
      <c r="M154" s="403">
        <v>230.46</v>
      </c>
      <c r="N154" s="403">
        <v>541.61199999999997</v>
      </c>
      <c r="O154" s="403">
        <v>2360.4769999999999</v>
      </c>
    </row>
    <row r="155" spans="1:15" x14ac:dyDescent="0.2">
      <c r="A155" s="403" t="s">
        <v>1263</v>
      </c>
      <c r="B155" s="403">
        <v>248.86199999999999</v>
      </c>
      <c r="C155" s="403">
        <v>567.63099999999997</v>
      </c>
      <c r="D155" s="403">
        <v>640.51900000000001</v>
      </c>
      <c r="E155" s="403">
        <v>1454.2670000000001</v>
      </c>
      <c r="F155" s="403">
        <v>2.4820000000000002</v>
      </c>
      <c r="G155" s="403" t="s">
        <v>1122</v>
      </c>
      <c r="H155" s="403" t="s">
        <v>1122</v>
      </c>
      <c r="I155" s="403" t="s">
        <v>1122</v>
      </c>
      <c r="J155" s="403">
        <v>159.19900000000001</v>
      </c>
      <c r="K155" s="403">
        <v>161.68</v>
      </c>
      <c r="L155" s="403">
        <v>1615.9469999999999</v>
      </c>
      <c r="M155" s="403">
        <v>229.346</v>
      </c>
      <c r="N155" s="403">
        <v>597.24800000000005</v>
      </c>
      <c r="O155" s="403">
        <v>2442.5410000000002</v>
      </c>
    </row>
    <row r="156" spans="1:15" x14ac:dyDescent="0.2">
      <c r="A156" s="403" t="s">
        <v>1264</v>
      </c>
      <c r="B156" s="403">
        <v>2489.5630000000001</v>
      </c>
      <c r="C156" s="403">
        <v>6776.2730000000001</v>
      </c>
      <c r="D156" s="403">
        <v>7390.009</v>
      </c>
      <c r="E156" s="403">
        <v>16640.207999999999</v>
      </c>
      <c r="F156" s="403">
        <v>33.255000000000003</v>
      </c>
      <c r="G156" s="403" t="s">
        <v>1122</v>
      </c>
      <c r="H156" s="403" t="s">
        <v>1122</v>
      </c>
      <c r="I156" s="403" t="s">
        <v>1122</v>
      </c>
      <c r="J156" s="403">
        <v>1874.4349999999999</v>
      </c>
      <c r="K156" s="403">
        <v>1907.69</v>
      </c>
      <c r="L156" s="403">
        <v>18547.898000000001</v>
      </c>
      <c r="M156" s="403">
        <v>2647.71</v>
      </c>
      <c r="N156" s="403">
        <v>6232.1509999999998</v>
      </c>
      <c r="O156" s="403">
        <v>27427.758999999998</v>
      </c>
    </row>
    <row r="157" spans="1:15" x14ac:dyDescent="0.2">
      <c r="A157" s="403" t="s">
        <v>1265</v>
      </c>
      <c r="B157" s="403">
        <v>256.20299999999997</v>
      </c>
      <c r="C157" s="403">
        <v>765.49699999999996</v>
      </c>
      <c r="D157" s="403">
        <v>715.31500000000005</v>
      </c>
      <c r="E157" s="403">
        <v>1737.771</v>
      </c>
      <c r="F157" s="403">
        <v>3.0449999999999999</v>
      </c>
      <c r="G157" s="403" t="s">
        <v>1122</v>
      </c>
      <c r="H157" s="403" t="s">
        <v>1122</v>
      </c>
      <c r="I157" s="403" t="s">
        <v>1122</v>
      </c>
      <c r="J157" s="403">
        <v>162.47499999999999</v>
      </c>
      <c r="K157" s="403">
        <v>165.52</v>
      </c>
      <c r="L157" s="403">
        <v>1903.2909999999999</v>
      </c>
      <c r="M157" s="403">
        <v>226.86500000000001</v>
      </c>
      <c r="N157" s="403">
        <v>512.82299999999998</v>
      </c>
      <c r="O157" s="403">
        <v>2642.9789999999998</v>
      </c>
    </row>
    <row r="158" spans="1:15" x14ac:dyDescent="0.2">
      <c r="A158" s="403" t="s">
        <v>1266</v>
      </c>
      <c r="B158" s="403">
        <v>236.721</v>
      </c>
      <c r="C158" s="403">
        <v>685.96900000000005</v>
      </c>
      <c r="D158" s="403">
        <v>628.64700000000005</v>
      </c>
      <c r="E158" s="403">
        <v>1553.355</v>
      </c>
      <c r="F158" s="403">
        <v>2.573</v>
      </c>
      <c r="G158" s="403" t="s">
        <v>1122</v>
      </c>
      <c r="H158" s="403" t="s">
        <v>1122</v>
      </c>
      <c r="I158" s="403" t="s">
        <v>1122</v>
      </c>
      <c r="J158" s="403">
        <v>151.99299999999999</v>
      </c>
      <c r="K158" s="403">
        <v>154.566</v>
      </c>
      <c r="L158" s="403">
        <v>1707.92</v>
      </c>
      <c r="M158" s="403">
        <v>229.37</v>
      </c>
      <c r="N158" s="403">
        <v>481.65</v>
      </c>
      <c r="O158" s="403">
        <v>2418.9409999999998</v>
      </c>
    </row>
    <row r="159" spans="1:15" x14ac:dyDescent="0.2">
      <c r="A159" s="403" t="s">
        <v>1267</v>
      </c>
      <c r="B159" s="403">
        <v>238.22399999999999</v>
      </c>
      <c r="C159" s="403">
        <v>688.77800000000002</v>
      </c>
      <c r="D159" s="403">
        <v>691.73</v>
      </c>
      <c r="E159" s="403">
        <v>1617.7570000000001</v>
      </c>
      <c r="F159" s="403">
        <v>2.9279999999999999</v>
      </c>
      <c r="G159" s="403" t="s">
        <v>1122</v>
      </c>
      <c r="H159" s="403" t="s">
        <v>1122</v>
      </c>
      <c r="I159" s="403" t="s">
        <v>1122</v>
      </c>
      <c r="J159" s="403">
        <v>162.47499999999999</v>
      </c>
      <c r="K159" s="403">
        <v>165.404</v>
      </c>
      <c r="L159" s="403">
        <v>1783.16</v>
      </c>
      <c r="M159" s="403">
        <v>236.98500000000001</v>
      </c>
      <c r="N159" s="403">
        <v>550.35900000000004</v>
      </c>
      <c r="O159" s="403">
        <v>2570.5050000000001</v>
      </c>
    </row>
    <row r="160" spans="1:15" x14ac:dyDescent="0.2">
      <c r="A160" s="403" t="s">
        <v>1268</v>
      </c>
      <c r="B160" s="403">
        <v>253.41499999999999</v>
      </c>
      <c r="C160" s="403">
        <v>647.23099999999999</v>
      </c>
      <c r="D160" s="403">
        <v>652.70100000000002</v>
      </c>
      <c r="E160" s="403">
        <v>1552.914</v>
      </c>
      <c r="F160" s="403">
        <v>3.0990000000000002</v>
      </c>
      <c r="G160" s="403" t="s">
        <v>1122</v>
      </c>
      <c r="H160" s="403" t="s">
        <v>1122</v>
      </c>
      <c r="I160" s="403" t="s">
        <v>1122</v>
      </c>
      <c r="J160" s="403">
        <v>157.23400000000001</v>
      </c>
      <c r="K160" s="403">
        <v>160.33199999999999</v>
      </c>
      <c r="L160" s="403">
        <v>1713.2460000000001</v>
      </c>
      <c r="M160" s="403">
        <v>234.822</v>
      </c>
      <c r="N160" s="403">
        <v>512.36500000000001</v>
      </c>
      <c r="O160" s="403">
        <v>2460.433</v>
      </c>
    </row>
    <row r="161" spans="1:15" x14ac:dyDescent="0.2">
      <c r="A161" s="403" t="s">
        <v>1269</v>
      </c>
      <c r="B161" s="403">
        <v>245.08</v>
      </c>
      <c r="C161" s="403">
        <v>607.73599999999999</v>
      </c>
      <c r="D161" s="403">
        <v>682.41200000000003</v>
      </c>
      <c r="E161" s="403">
        <v>1534.6590000000001</v>
      </c>
      <c r="F161" s="403">
        <v>3.4740000000000002</v>
      </c>
      <c r="G161" s="403" t="s">
        <v>1122</v>
      </c>
      <c r="H161" s="403" t="s">
        <v>1122</v>
      </c>
      <c r="I161" s="403" t="s">
        <v>1122</v>
      </c>
      <c r="J161" s="403">
        <v>162.47499999999999</v>
      </c>
      <c r="K161" s="403">
        <v>165.94900000000001</v>
      </c>
      <c r="L161" s="403">
        <v>1700.6079999999999</v>
      </c>
      <c r="M161" s="403">
        <v>240.69</v>
      </c>
      <c r="N161" s="403">
        <v>578.10199999999998</v>
      </c>
      <c r="O161" s="403">
        <v>2519.4</v>
      </c>
    </row>
    <row r="162" spans="1:15" x14ac:dyDescent="0.2">
      <c r="A162" s="403" t="s">
        <v>1270</v>
      </c>
      <c r="B162" s="403">
        <v>224.65600000000001</v>
      </c>
      <c r="C162" s="403">
        <v>571.10299999999995</v>
      </c>
      <c r="D162" s="403">
        <v>648.39800000000002</v>
      </c>
      <c r="E162" s="403">
        <v>1441.7170000000001</v>
      </c>
      <c r="F162" s="403">
        <v>3.3290000000000002</v>
      </c>
      <c r="G162" s="403" t="s">
        <v>1122</v>
      </c>
      <c r="H162" s="403" t="s">
        <v>1122</v>
      </c>
      <c r="I162" s="403" t="s">
        <v>1122</v>
      </c>
      <c r="J162" s="403">
        <v>157.23400000000001</v>
      </c>
      <c r="K162" s="403">
        <v>160.56200000000001</v>
      </c>
      <c r="L162" s="403">
        <v>1602.28</v>
      </c>
      <c r="M162" s="403">
        <v>248.386</v>
      </c>
      <c r="N162" s="403">
        <v>603.64</v>
      </c>
      <c r="O162" s="403">
        <v>2454.306</v>
      </c>
    </row>
    <row r="163" spans="1:15" x14ac:dyDescent="0.2">
      <c r="A163" s="403" t="s">
        <v>1271</v>
      </c>
      <c r="B163" s="403">
        <v>226.684</v>
      </c>
      <c r="C163" s="403">
        <v>547.08900000000006</v>
      </c>
      <c r="D163" s="403">
        <v>685.46500000000003</v>
      </c>
      <c r="E163" s="403">
        <v>1458.3040000000001</v>
      </c>
      <c r="F163" s="403">
        <v>2.9390000000000001</v>
      </c>
      <c r="G163" s="403" t="s">
        <v>1122</v>
      </c>
      <c r="H163" s="403" t="s">
        <v>1122</v>
      </c>
      <c r="I163" s="403" t="s">
        <v>1122</v>
      </c>
      <c r="J163" s="403">
        <v>162.47499999999999</v>
      </c>
      <c r="K163" s="403">
        <v>165.41399999999999</v>
      </c>
      <c r="L163" s="403">
        <v>1623.7180000000001</v>
      </c>
      <c r="M163" s="403">
        <v>244.32599999999999</v>
      </c>
      <c r="N163" s="403">
        <v>580.92600000000004</v>
      </c>
      <c r="O163" s="403">
        <v>2448.9699999999998</v>
      </c>
    </row>
    <row r="164" spans="1:15" x14ac:dyDescent="0.2">
      <c r="A164" s="403" t="s">
        <v>1272</v>
      </c>
      <c r="B164" s="403">
        <v>229.696</v>
      </c>
      <c r="C164" s="403">
        <v>557.53099999999995</v>
      </c>
      <c r="D164" s="403">
        <v>698.01099999999997</v>
      </c>
      <c r="E164" s="403">
        <v>1483.3130000000001</v>
      </c>
      <c r="F164" s="403">
        <v>2.464</v>
      </c>
      <c r="G164" s="403" t="s">
        <v>1122</v>
      </c>
      <c r="H164" s="403" t="s">
        <v>1122</v>
      </c>
      <c r="I164" s="403" t="s">
        <v>1122</v>
      </c>
      <c r="J164" s="403">
        <v>162.47499999999999</v>
      </c>
      <c r="K164" s="403">
        <v>164.93899999999999</v>
      </c>
      <c r="L164" s="403">
        <v>1648.252</v>
      </c>
      <c r="M164" s="403">
        <v>253.47800000000001</v>
      </c>
      <c r="N164" s="403">
        <v>613.62</v>
      </c>
      <c r="O164" s="403">
        <v>2515.35</v>
      </c>
    </row>
    <row r="165" spans="1:15" x14ac:dyDescent="0.2">
      <c r="A165" s="403" t="s">
        <v>1273</v>
      </c>
      <c r="B165" s="403">
        <v>222.91300000000001</v>
      </c>
      <c r="C165" s="403">
        <v>538.46199999999999</v>
      </c>
      <c r="D165" s="403">
        <v>652.024</v>
      </c>
      <c r="E165" s="403">
        <v>1412.961</v>
      </c>
      <c r="F165" s="403">
        <v>2.226</v>
      </c>
      <c r="G165" s="403" t="s">
        <v>1122</v>
      </c>
      <c r="H165" s="403" t="s">
        <v>1122</v>
      </c>
      <c r="I165" s="403" t="s">
        <v>1122</v>
      </c>
      <c r="J165" s="403">
        <v>157.23400000000001</v>
      </c>
      <c r="K165" s="403">
        <v>159.459</v>
      </c>
      <c r="L165" s="403">
        <v>1572.42</v>
      </c>
      <c r="M165" s="403">
        <v>242.39400000000001</v>
      </c>
      <c r="N165" s="403">
        <v>498.74700000000001</v>
      </c>
      <c r="O165" s="403">
        <v>2313.5610000000001</v>
      </c>
    </row>
    <row r="166" spans="1:15" x14ac:dyDescent="0.2">
      <c r="A166" s="403" t="s">
        <v>1274</v>
      </c>
      <c r="B166" s="403">
        <v>221.95599999999999</v>
      </c>
      <c r="C166" s="403">
        <v>571.274</v>
      </c>
      <c r="D166" s="403">
        <v>700.42700000000002</v>
      </c>
      <c r="E166" s="403">
        <v>1490.2349999999999</v>
      </c>
      <c r="F166" s="403">
        <v>2.15</v>
      </c>
      <c r="G166" s="403" t="s">
        <v>1122</v>
      </c>
      <c r="H166" s="403" t="s">
        <v>1122</v>
      </c>
      <c r="I166" s="403" t="s">
        <v>1122</v>
      </c>
      <c r="J166" s="403">
        <v>162.47499999999999</v>
      </c>
      <c r="K166" s="403">
        <v>164.625</v>
      </c>
      <c r="L166" s="403">
        <v>1654.86</v>
      </c>
      <c r="M166" s="403">
        <v>241.27099999999999</v>
      </c>
      <c r="N166" s="403">
        <v>544.44799999999998</v>
      </c>
      <c r="O166" s="403">
        <v>2440.5790000000002</v>
      </c>
    </row>
    <row r="167" spans="1:15" x14ac:dyDescent="0.2">
      <c r="A167" s="403" t="s">
        <v>1275</v>
      </c>
      <c r="B167" s="403">
        <v>231.80500000000001</v>
      </c>
      <c r="C167" s="403">
        <v>603.11699999999996</v>
      </c>
      <c r="D167" s="403">
        <v>616.20799999999997</v>
      </c>
      <c r="E167" s="403">
        <v>1448.55</v>
      </c>
      <c r="F167" s="403">
        <v>2.3130000000000002</v>
      </c>
      <c r="G167" s="403" t="s">
        <v>1122</v>
      </c>
      <c r="H167" s="403" t="s">
        <v>1122</v>
      </c>
      <c r="I167" s="403" t="s">
        <v>1122</v>
      </c>
      <c r="J167" s="403">
        <v>157.23400000000001</v>
      </c>
      <c r="K167" s="403">
        <v>159.547</v>
      </c>
      <c r="L167" s="403">
        <v>1608.097</v>
      </c>
      <c r="M167" s="403">
        <v>233.595</v>
      </c>
      <c r="N167" s="403">
        <v>538.22500000000002</v>
      </c>
      <c r="O167" s="403">
        <v>2379.9169999999999</v>
      </c>
    </row>
    <row r="168" spans="1:15" x14ac:dyDescent="0.2">
      <c r="A168" s="403" t="s">
        <v>1276</v>
      </c>
      <c r="B168" s="403">
        <v>254.82</v>
      </c>
      <c r="C168" s="403">
        <v>620.70100000000002</v>
      </c>
      <c r="D168" s="403">
        <v>615.35699999999997</v>
      </c>
      <c r="E168" s="403">
        <v>1490.336</v>
      </c>
      <c r="F168" s="403">
        <v>2.4630000000000001</v>
      </c>
      <c r="G168" s="403" t="s">
        <v>1122</v>
      </c>
      <c r="H168" s="403" t="s">
        <v>1122</v>
      </c>
      <c r="I168" s="403" t="s">
        <v>1122</v>
      </c>
      <c r="J168" s="403">
        <v>162.47499999999999</v>
      </c>
      <c r="K168" s="403">
        <v>164.93799999999999</v>
      </c>
      <c r="L168" s="403">
        <v>1655.2739999999999</v>
      </c>
      <c r="M168" s="403">
        <v>226.51499999999999</v>
      </c>
      <c r="N168" s="403">
        <v>526.36599999999999</v>
      </c>
      <c r="O168" s="403">
        <v>2408.154</v>
      </c>
    </row>
    <row r="169" spans="1:15" x14ac:dyDescent="0.2">
      <c r="A169" s="403" t="s">
        <v>1277</v>
      </c>
      <c r="B169" s="403">
        <v>2842.174</v>
      </c>
      <c r="C169" s="403">
        <v>7404.9949999999999</v>
      </c>
      <c r="D169" s="403">
        <v>7986.6869999999999</v>
      </c>
      <c r="E169" s="403">
        <v>18222.368999999999</v>
      </c>
      <c r="F169" s="403">
        <v>33.002000000000002</v>
      </c>
      <c r="G169" s="403" t="s">
        <v>1122</v>
      </c>
      <c r="H169" s="403" t="s">
        <v>1122</v>
      </c>
      <c r="I169" s="403" t="s">
        <v>1122</v>
      </c>
      <c r="J169" s="403">
        <v>1918.2539999999999</v>
      </c>
      <c r="K169" s="403">
        <v>1951.2560000000001</v>
      </c>
      <c r="L169" s="403">
        <v>20173.625</v>
      </c>
      <c r="M169" s="403">
        <v>2858.6970000000001</v>
      </c>
      <c r="N169" s="403">
        <v>6537.5659999999998</v>
      </c>
      <c r="O169" s="403">
        <v>29569.886999999999</v>
      </c>
    </row>
    <row r="170" spans="1:15" x14ac:dyDescent="0.2">
      <c r="A170" s="403" t="s">
        <v>1278</v>
      </c>
      <c r="B170" s="403">
        <v>244.99799999999999</v>
      </c>
      <c r="C170" s="403">
        <v>723.952</v>
      </c>
      <c r="D170" s="403">
        <v>651.38499999999999</v>
      </c>
      <c r="E170" s="403">
        <v>1620.7850000000001</v>
      </c>
      <c r="F170" s="403">
        <v>3.0470000000000002</v>
      </c>
      <c r="G170" s="403" t="s">
        <v>1122</v>
      </c>
      <c r="H170" s="403" t="s">
        <v>1122</v>
      </c>
      <c r="I170" s="403" t="s">
        <v>1122</v>
      </c>
      <c r="J170" s="403">
        <v>162.87100000000001</v>
      </c>
      <c r="K170" s="403">
        <v>165.91800000000001</v>
      </c>
      <c r="L170" s="403">
        <v>1786.702</v>
      </c>
      <c r="M170" s="403">
        <v>232.75700000000001</v>
      </c>
      <c r="N170" s="403">
        <v>572.13099999999997</v>
      </c>
      <c r="O170" s="403">
        <v>2591.5909999999999</v>
      </c>
    </row>
    <row r="171" spans="1:15" x14ac:dyDescent="0.2">
      <c r="A171" s="403" t="s">
        <v>1279</v>
      </c>
      <c r="B171" s="403">
        <v>226.19800000000001</v>
      </c>
      <c r="C171" s="403">
        <v>667.37300000000005</v>
      </c>
      <c r="D171" s="403">
        <v>595.86800000000005</v>
      </c>
      <c r="E171" s="403">
        <v>1490.873</v>
      </c>
      <c r="F171" s="403">
        <v>2.5750000000000002</v>
      </c>
      <c r="G171" s="403" t="s">
        <v>1122</v>
      </c>
      <c r="H171" s="403" t="s">
        <v>1122</v>
      </c>
      <c r="I171" s="403" t="s">
        <v>1122</v>
      </c>
      <c r="J171" s="403">
        <v>147.10900000000001</v>
      </c>
      <c r="K171" s="403">
        <v>149.684</v>
      </c>
      <c r="L171" s="403">
        <v>1640.557</v>
      </c>
      <c r="M171" s="403">
        <v>230.553</v>
      </c>
      <c r="N171" s="403">
        <v>466.85700000000003</v>
      </c>
      <c r="O171" s="403">
        <v>2337.9670000000001</v>
      </c>
    </row>
    <row r="172" spans="1:15" x14ac:dyDescent="0.2">
      <c r="A172" s="403" t="s">
        <v>1280</v>
      </c>
      <c r="B172" s="403">
        <v>227.202</v>
      </c>
      <c r="C172" s="403">
        <v>630.47199999999998</v>
      </c>
      <c r="D172" s="403">
        <v>618.08699999999999</v>
      </c>
      <c r="E172" s="403">
        <v>1475.8710000000001</v>
      </c>
      <c r="F172" s="403">
        <v>2.93</v>
      </c>
      <c r="G172" s="403" t="s">
        <v>1122</v>
      </c>
      <c r="H172" s="403" t="s">
        <v>1122</v>
      </c>
      <c r="I172" s="403" t="s">
        <v>1122</v>
      </c>
      <c r="J172" s="403">
        <v>162.87100000000001</v>
      </c>
      <c r="K172" s="403">
        <v>165.80099999999999</v>
      </c>
      <c r="L172" s="403">
        <v>1641.672</v>
      </c>
      <c r="M172" s="403">
        <v>233.512</v>
      </c>
      <c r="N172" s="403">
        <v>519.95399999999995</v>
      </c>
      <c r="O172" s="403">
        <v>2395.1379999999999</v>
      </c>
    </row>
    <row r="173" spans="1:15" x14ac:dyDescent="0.2">
      <c r="A173" s="403" t="s">
        <v>1281</v>
      </c>
      <c r="B173" s="403">
        <v>240.523</v>
      </c>
      <c r="C173" s="403">
        <v>584.29300000000001</v>
      </c>
      <c r="D173" s="403">
        <v>619.06700000000001</v>
      </c>
      <c r="E173" s="403">
        <v>1444.402</v>
      </c>
      <c r="F173" s="403">
        <v>3.101</v>
      </c>
      <c r="G173" s="403" t="s">
        <v>1122</v>
      </c>
      <c r="H173" s="403" t="s">
        <v>1122</v>
      </c>
      <c r="I173" s="403" t="s">
        <v>1122</v>
      </c>
      <c r="J173" s="403">
        <v>157.61699999999999</v>
      </c>
      <c r="K173" s="403">
        <v>160.71799999999999</v>
      </c>
      <c r="L173" s="403">
        <v>1605.1189999999999</v>
      </c>
      <c r="M173" s="403">
        <v>237.00399999999999</v>
      </c>
      <c r="N173" s="403">
        <v>512.90099999999995</v>
      </c>
      <c r="O173" s="403">
        <v>2355.0239999999999</v>
      </c>
    </row>
    <row r="174" spans="1:15" x14ac:dyDescent="0.2">
      <c r="A174" s="403" t="s">
        <v>1282</v>
      </c>
      <c r="B174" s="403">
        <v>232.53399999999999</v>
      </c>
      <c r="C174" s="403">
        <v>543.01700000000005</v>
      </c>
      <c r="D174" s="403">
        <v>667.87300000000005</v>
      </c>
      <c r="E174" s="403">
        <v>1440.403</v>
      </c>
      <c r="F174" s="403">
        <v>3.476</v>
      </c>
      <c r="G174" s="403" t="s">
        <v>1122</v>
      </c>
      <c r="H174" s="403" t="s">
        <v>1122</v>
      </c>
      <c r="I174" s="403" t="s">
        <v>1122</v>
      </c>
      <c r="J174" s="403">
        <v>162.87100000000001</v>
      </c>
      <c r="K174" s="403">
        <v>166.34700000000001</v>
      </c>
      <c r="L174" s="403">
        <v>1606.751</v>
      </c>
      <c r="M174" s="403">
        <v>242.87299999999999</v>
      </c>
      <c r="N174" s="403">
        <v>578.45799999999997</v>
      </c>
      <c r="O174" s="403">
        <v>2428.0819999999999</v>
      </c>
    </row>
    <row r="175" spans="1:15" x14ac:dyDescent="0.2">
      <c r="A175" s="403" t="s">
        <v>1283</v>
      </c>
      <c r="B175" s="403">
        <v>213.416</v>
      </c>
      <c r="C175" s="403">
        <v>511.19200000000001</v>
      </c>
      <c r="D175" s="403">
        <v>651.98099999999999</v>
      </c>
      <c r="E175" s="403">
        <v>1374.454</v>
      </c>
      <c r="F175" s="403">
        <v>3.331</v>
      </c>
      <c r="G175" s="403" t="s">
        <v>1122</v>
      </c>
      <c r="H175" s="403" t="s">
        <v>1122</v>
      </c>
      <c r="I175" s="403" t="s">
        <v>1122</v>
      </c>
      <c r="J175" s="403">
        <v>157.61699999999999</v>
      </c>
      <c r="K175" s="403">
        <v>160.94800000000001</v>
      </c>
      <c r="L175" s="403">
        <v>1535.402</v>
      </c>
      <c r="M175" s="403">
        <v>242.702</v>
      </c>
      <c r="N175" s="403">
        <v>571.09100000000001</v>
      </c>
      <c r="O175" s="403">
        <v>2349.1950000000002</v>
      </c>
    </row>
    <row r="176" spans="1:15" x14ac:dyDescent="0.2">
      <c r="A176" s="403" t="s">
        <v>1284</v>
      </c>
      <c r="B176" s="403">
        <v>223.13</v>
      </c>
      <c r="C176" s="403">
        <v>527.35799999999995</v>
      </c>
      <c r="D176" s="403">
        <v>663.99300000000005</v>
      </c>
      <c r="E176" s="403">
        <v>1412.799</v>
      </c>
      <c r="F176" s="403">
        <v>2.9409999999999998</v>
      </c>
      <c r="G176" s="403" t="s">
        <v>1122</v>
      </c>
      <c r="H176" s="403" t="s">
        <v>1122</v>
      </c>
      <c r="I176" s="403" t="s">
        <v>1122</v>
      </c>
      <c r="J176" s="403">
        <v>162.87100000000001</v>
      </c>
      <c r="K176" s="403">
        <v>165.81200000000001</v>
      </c>
      <c r="L176" s="403">
        <v>1578.6110000000001</v>
      </c>
      <c r="M176" s="403">
        <v>241.55600000000001</v>
      </c>
      <c r="N176" s="403">
        <v>587.18100000000004</v>
      </c>
      <c r="O176" s="403">
        <v>2407.3470000000002</v>
      </c>
    </row>
    <row r="177" spans="1:15" x14ac:dyDescent="0.2">
      <c r="A177" s="403" t="s">
        <v>1285</v>
      </c>
      <c r="B177" s="403">
        <v>226.22</v>
      </c>
      <c r="C177" s="403">
        <v>522.72199999999998</v>
      </c>
      <c r="D177" s="403">
        <v>687.97</v>
      </c>
      <c r="E177" s="403">
        <v>1435.5550000000001</v>
      </c>
      <c r="F177" s="403">
        <v>2.4660000000000002</v>
      </c>
      <c r="G177" s="403" t="s">
        <v>1122</v>
      </c>
      <c r="H177" s="403" t="s">
        <v>1122</v>
      </c>
      <c r="I177" s="403" t="s">
        <v>1122</v>
      </c>
      <c r="J177" s="403">
        <v>162.87100000000001</v>
      </c>
      <c r="K177" s="403">
        <v>165.33699999999999</v>
      </c>
      <c r="L177" s="403">
        <v>1600.8910000000001</v>
      </c>
      <c r="M177" s="403">
        <v>247.244</v>
      </c>
      <c r="N177" s="403">
        <v>577.20799999999997</v>
      </c>
      <c r="O177" s="403">
        <v>2425.3440000000001</v>
      </c>
    </row>
    <row r="178" spans="1:15" x14ac:dyDescent="0.2">
      <c r="A178" s="403" t="s">
        <v>1286</v>
      </c>
      <c r="B178" s="403">
        <v>219.45699999999999</v>
      </c>
      <c r="C178" s="403">
        <v>513.20899999999995</v>
      </c>
      <c r="D178" s="403">
        <v>629.96299999999997</v>
      </c>
      <c r="E178" s="403">
        <v>1359.835</v>
      </c>
      <c r="F178" s="403">
        <v>2.2269999999999999</v>
      </c>
      <c r="G178" s="403" t="s">
        <v>1122</v>
      </c>
      <c r="H178" s="403" t="s">
        <v>1122</v>
      </c>
      <c r="I178" s="403" t="s">
        <v>1122</v>
      </c>
      <c r="J178" s="403">
        <v>157.61699999999999</v>
      </c>
      <c r="K178" s="403">
        <v>159.84399999999999</v>
      </c>
      <c r="L178" s="403">
        <v>1519.6790000000001</v>
      </c>
      <c r="M178" s="403">
        <v>244.96299999999999</v>
      </c>
      <c r="N178" s="403">
        <v>499.54300000000001</v>
      </c>
      <c r="O178" s="403">
        <v>2264.1849999999999</v>
      </c>
    </row>
    <row r="179" spans="1:15" x14ac:dyDescent="0.2">
      <c r="A179" s="403" t="s">
        <v>1287</v>
      </c>
      <c r="B179" s="403">
        <v>220.96100000000001</v>
      </c>
      <c r="C179" s="403">
        <v>555.63199999999995</v>
      </c>
      <c r="D179" s="403">
        <v>680.65200000000004</v>
      </c>
      <c r="E179" s="403">
        <v>1455.99</v>
      </c>
      <c r="F179" s="403">
        <v>2.1520000000000001</v>
      </c>
      <c r="G179" s="403" t="s">
        <v>1122</v>
      </c>
      <c r="H179" s="403" t="s">
        <v>1122</v>
      </c>
      <c r="I179" s="403" t="s">
        <v>1122</v>
      </c>
      <c r="J179" s="403">
        <v>162.87100000000001</v>
      </c>
      <c r="K179" s="403">
        <v>165.023</v>
      </c>
      <c r="L179" s="403">
        <v>1621.0119999999999</v>
      </c>
      <c r="M179" s="403">
        <v>239.471</v>
      </c>
      <c r="N179" s="403">
        <v>540.04600000000005</v>
      </c>
      <c r="O179" s="403">
        <v>2400.529</v>
      </c>
    </row>
    <row r="180" spans="1:15" x14ac:dyDescent="0.2">
      <c r="A180" s="403" t="s">
        <v>1288</v>
      </c>
      <c r="B180" s="403">
        <v>230.98699999999999</v>
      </c>
      <c r="C180" s="403">
        <v>571.35599999999999</v>
      </c>
      <c r="D180" s="403">
        <v>601.51599999999996</v>
      </c>
      <c r="E180" s="403">
        <v>1401.1089999999999</v>
      </c>
      <c r="F180" s="403">
        <v>2.3140000000000001</v>
      </c>
      <c r="G180" s="403" t="s">
        <v>1122</v>
      </c>
      <c r="H180" s="403" t="s">
        <v>1122</v>
      </c>
      <c r="I180" s="403" t="s">
        <v>1122</v>
      </c>
      <c r="J180" s="403">
        <v>157.61699999999999</v>
      </c>
      <c r="K180" s="403">
        <v>159.93100000000001</v>
      </c>
      <c r="L180" s="403">
        <v>1561.04</v>
      </c>
      <c r="M180" s="403">
        <v>232.56700000000001</v>
      </c>
      <c r="N180" s="403">
        <v>536.13099999999997</v>
      </c>
      <c r="O180" s="403">
        <v>2329.7379999999998</v>
      </c>
    </row>
    <row r="181" spans="1:15" x14ac:dyDescent="0.2">
      <c r="A181" s="403" t="s">
        <v>1289</v>
      </c>
      <c r="B181" s="403">
        <v>254.30099999999999</v>
      </c>
      <c r="C181" s="403">
        <v>678.67100000000005</v>
      </c>
      <c r="D181" s="403">
        <v>645.78</v>
      </c>
      <c r="E181" s="403">
        <v>1577.7429999999999</v>
      </c>
      <c r="F181" s="403">
        <v>2.4649999999999999</v>
      </c>
      <c r="G181" s="403" t="s">
        <v>1122</v>
      </c>
      <c r="H181" s="403" t="s">
        <v>1122</v>
      </c>
      <c r="I181" s="403" t="s">
        <v>1122</v>
      </c>
      <c r="J181" s="403">
        <v>162.87100000000001</v>
      </c>
      <c r="K181" s="403">
        <v>165.33600000000001</v>
      </c>
      <c r="L181" s="403">
        <v>1743.078</v>
      </c>
      <c r="M181" s="403">
        <v>229.863</v>
      </c>
      <c r="N181" s="403">
        <v>555.55399999999997</v>
      </c>
      <c r="O181" s="403">
        <v>2528.4960000000001</v>
      </c>
    </row>
    <row r="182" spans="1:15" x14ac:dyDescent="0.2">
      <c r="A182" s="403" t="s">
        <v>1290</v>
      </c>
      <c r="B182" s="403">
        <v>2759.9270000000001</v>
      </c>
      <c r="C182" s="403">
        <v>7031.5969999999998</v>
      </c>
      <c r="D182" s="403">
        <v>7714.1210000000001</v>
      </c>
      <c r="E182" s="403">
        <v>17492.151999999998</v>
      </c>
      <c r="F182" s="403">
        <v>33.024000000000001</v>
      </c>
      <c r="G182" s="403" t="s">
        <v>1122</v>
      </c>
      <c r="H182" s="403" t="s">
        <v>1122</v>
      </c>
      <c r="I182" s="403" t="s">
        <v>1122</v>
      </c>
      <c r="J182" s="403">
        <v>1917.674</v>
      </c>
      <c r="K182" s="403">
        <v>1950.6980000000001</v>
      </c>
      <c r="L182" s="403">
        <v>19442.849999999999</v>
      </c>
      <c r="M182" s="403">
        <v>2855.0659999999998</v>
      </c>
      <c r="N182" s="403">
        <v>6517.893</v>
      </c>
      <c r="O182" s="403">
        <v>28815.809000000001</v>
      </c>
    </row>
    <row r="183" spans="1:15" x14ac:dyDescent="0.2">
      <c r="A183" s="403" t="s">
        <v>1291</v>
      </c>
      <c r="B183" s="403">
        <v>259.096</v>
      </c>
      <c r="C183" s="403">
        <v>753.18100000000004</v>
      </c>
      <c r="D183" s="403">
        <v>642.73299999999995</v>
      </c>
      <c r="E183" s="403">
        <v>1654.9639999999999</v>
      </c>
      <c r="F183" s="403">
        <v>3.0459999999999998</v>
      </c>
      <c r="G183" s="403" t="s">
        <v>1122</v>
      </c>
      <c r="H183" s="403" t="s">
        <v>1122</v>
      </c>
      <c r="I183" s="403" t="s">
        <v>1122</v>
      </c>
      <c r="J183" s="403">
        <v>162.63499999999999</v>
      </c>
      <c r="K183" s="403">
        <v>165.68199999999999</v>
      </c>
      <c r="L183" s="403">
        <v>1820.646</v>
      </c>
      <c r="M183" s="403">
        <v>229.286</v>
      </c>
      <c r="N183" s="403">
        <v>502.12</v>
      </c>
      <c r="O183" s="403">
        <v>2552.0520000000001</v>
      </c>
    </row>
    <row r="184" spans="1:15" x14ac:dyDescent="0.2">
      <c r="A184" s="403" t="s">
        <v>1292</v>
      </c>
      <c r="B184" s="403">
        <v>236.64500000000001</v>
      </c>
      <c r="C184" s="403">
        <v>670.46699999999998</v>
      </c>
      <c r="D184" s="403">
        <v>592.40099999999995</v>
      </c>
      <c r="E184" s="403">
        <v>1499.2159999999999</v>
      </c>
      <c r="F184" s="403">
        <v>2.5739999999999998</v>
      </c>
      <c r="G184" s="403" t="s">
        <v>1122</v>
      </c>
      <c r="H184" s="403" t="s">
        <v>1122</v>
      </c>
      <c r="I184" s="403" t="s">
        <v>1122</v>
      </c>
      <c r="J184" s="403">
        <v>146.89699999999999</v>
      </c>
      <c r="K184" s="403">
        <v>149.471</v>
      </c>
      <c r="L184" s="403">
        <v>1648.6869999999999</v>
      </c>
      <c r="M184" s="403">
        <v>229.18899999999999</v>
      </c>
      <c r="N184" s="403">
        <v>469.90199999999999</v>
      </c>
      <c r="O184" s="403">
        <v>2347.777</v>
      </c>
    </row>
    <row r="185" spans="1:15" x14ac:dyDescent="0.2">
      <c r="A185" s="403" t="s">
        <v>1293</v>
      </c>
      <c r="B185" s="403">
        <v>240.25700000000001</v>
      </c>
      <c r="C185" s="403">
        <v>663.27200000000005</v>
      </c>
      <c r="D185" s="403">
        <v>662.99900000000002</v>
      </c>
      <c r="E185" s="403">
        <v>1565.6569999999999</v>
      </c>
      <c r="F185" s="403">
        <v>2.93</v>
      </c>
      <c r="G185" s="403" t="s">
        <v>1122</v>
      </c>
      <c r="H185" s="403" t="s">
        <v>1122</v>
      </c>
      <c r="I185" s="403" t="s">
        <v>1122</v>
      </c>
      <c r="J185" s="403">
        <v>162.63499999999999</v>
      </c>
      <c r="K185" s="403">
        <v>165.566</v>
      </c>
      <c r="L185" s="403">
        <v>1731.222</v>
      </c>
      <c r="M185" s="403">
        <v>234.958</v>
      </c>
      <c r="N185" s="403">
        <v>515.375</v>
      </c>
      <c r="O185" s="403">
        <v>2481.556</v>
      </c>
    </row>
    <row r="186" spans="1:15" x14ac:dyDescent="0.2">
      <c r="A186" s="403" t="s">
        <v>1294</v>
      </c>
      <c r="B186" s="403">
        <v>238.601</v>
      </c>
      <c r="C186" s="403">
        <v>574.07799999999997</v>
      </c>
      <c r="D186" s="403">
        <v>625.46400000000006</v>
      </c>
      <c r="E186" s="403">
        <v>1437.729</v>
      </c>
      <c r="F186" s="403">
        <v>3.1</v>
      </c>
      <c r="G186" s="403" t="s">
        <v>1122</v>
      </c>
      <c r="H186" s="403" t="s">
        <v>1122</v>
      </c>
      <c r="I186" s="403" t="s">
        <v>1122</v>
      </c>
      <c r="J186" s="403">
        <v>157.38900000000001</v>
      </c>
      <c r="K186" s="403">
        <v>160.49</v>
      </c>
      <c r="L186" s="403">
        <v>1598.2190000000001</v>
      </c>
      <c r="M186" s="403">
        <v>234.13300000000001</v>
      </c>
      <c r="N186" s="403">
        <v>512.80200000000002</v>
      </c>
      <c r="O186" s="403">
        <v>2345.154</v>
      </c>
    </row>
    <row r="187" spans="1:15" x14ac:dyDescent="0.2">
      <c r="A187" s="403" t="s">
        <v>1295</v>
      </c>
      <c r="B187" s="403">
        <v>230.53100000000001</v>
      </c>
      <c r="C187" s="403">
        <v>540.82299999999998</v>
      </c>
      <c r="D187" s="403">
        <v>676.42</v>
      </c>
      <c r="E187" s="403">
        <v>1445.1179999999999</v>
      </c>
      <c r="F187" s="403">
        <v>3.476</v>
      </c>
      <c r="G187" s="403" t="s">
        <v>1122</v>
      </c>
      <c r="H187" s="403" t="s">
        <v>1122</v>
      </c>
      <c r="I187" s="403" t="s">
        <v>1122</v>
      </c>
      <c r="J187" s="403">
        <v>162.63499999999999</v>
      </c>
      <c r="K187" s="403">
        <v>166.11199999999999</v>
      </c>
      <c r="L187" s="403">
        <v>1611.23</v>
      </c>
      <c r="M187" s="403">
        <v>238.666</v>
      </c>
      <c r="N187" s="403">
        <v>568.86599999999999</v>
      </c>
      <c r="O187" s="403">
        <v>2418.761</v>
      </c>
    </row>
    <row r="188" spans="1:15" x14ac:dyDescent="0.2">
      <c r="A188" s="403" t="s">
        <v>1296</v>
      </c>
      <c r="B188" s="403">
        <v>212.06700000000001</v>
      </c>
      <c r="C188" s="403">
        <v>495.67200000000003</v>
      </c>
      <c r="D188" s="403">
        <v>658.09799999999996</v>
      </c>
      <c r="E188" s="403">
        <v>1365.9770000000001</v>
      </c>
      <c r="F188" s="403">
        <v>3.33</v>
      </c>
      <c r="G188" s="403" t="s">
        <v>1122</v>
      </c>
      <c r="H188" s="403" t="s">
        <v>1122</v>
      </c>
      <c r="I188" s="403" t="s">
        <v>1122</v>
      </c>
      <c r="J188" s="403">
        <v>157.38900000000001</v>
      </c>
      <c r="K188" s="403">
        <v>160.72</v>
      </c>
      <c r="L188" s="403">
        <v>1526.6969999999999</v>
      </c>
      <c r="M188" s="403">
        <v>238.30500000000001</v>
      </c>
      <c r="N188" s="403">
        <v>560.06399999999996</v>
      </c>
      <c r="O188" s="403">
        <v>2325.0659999999998</v>
      </c>
    </row>
    <row r="189" spans="1:15" x14ac:dyDescent="0.2">
      <c r="A189" s="403" t="s">
        <v>1297</v>
      </c>
      <c r="B189" s="403">
        <v>196.08199999999999</v>
      </c>
      <c r="C189" s="403">
        <v>486.755</v>
      </c>
      <c r="D189" s="403">
        <v>636.00300000000004</v>
      </c>
      <c r="E189" s="403">
        <v>1317.124</v>
      </c>
      <c r="F189" s="403">
        <v>2.94</v>
      </c>
      <c r="G189" s="403" t="s">
        <v>1122</v>
      </c>
      <c r="H189" s="403" t="s">
        <v>1122</v>
      </c>
      <c r="I189" s="403" t="s">
        <v>1122</v>
      </c>
      <c r="J189" s="403">
        <v>162.63499999999999</v>
      </c>
      <c r="K189" s="403">
        <v>165.57599999999999</v>
      </c>
      <c r="L189" s="403">
        <v>1482.7</v>
      </c>
      <c r="M189" s="403">
        <v>241.25200000000001</v>
      </c>
      <c r="N189" s="403">
        <v>586.88300000000004</v>
      </c>
      <c r="O189" s="403">
        <v>2310.835</v>
      </c>
    </row>
    <row r="190" spans="1:15" x14ac:dyDescent="0.2">
      <c r="A190" s="403" t="s">
        <v>1298</v>
      </c>
      <c r="B190" s="403">
        <v>199.167</v>
      </c>
      <c r="C190" s="403">
        <v>484.23500000000001</v>
      </c>
      <c r="D190" s="403">
        <v>678</v>
      </c>
      <c r="E190" s="403">
        <v>1355.7059999999999</v>
      </c>
      <c r="F190" s="403">
        <v>2.4660000000000002</v>
      </c>
      <c r="G190" s="403" t="s">
        <v>1122</v>
      </c>
      <c r="H190" s="403" t="s">
        <v>1122</v>
      </c>
      <c r="I190" s="403" t="s">
        <v>1122</v>
      </c>
      <c r="J190" s="403">
        <v>162.63499999999999</v>
      </c>
      <c r="K190" s="403">
        <v>165.101</v>
      </c>
      <c r="L190" s="403">
        <v>1520.808</v>
      </c>
      <c r="M190" s="403">
        <v>240.98400000000001</v>
      </c>
      <c r="N190" s="403">
        <v>531.45399999999995</v>
      </c>
      <c r="O190" s="403">
        <v>2293.2460000000001</v>
      </c>
    </row>
    <row r="191" spans="1:15" x14ac:dyDescent="0.2">
      <c r="A191" s="403" t="s">
        <v>1299</v>
      </c>
      <c r="B191" s="403">
        <v>192.96799999999999</v>
      </c>
      <c r="C191" s="403">
        <v>444.584</v>
      </c>
      <c r="D191" s="403">
        <v>673.01700000000005</v>
      </c>
      <c r="E191" s="403">
        <v>1310.153</v>
      </c>
      <c r="F191" s="403">
        <v>2.2269999999999999</v>
      </c>
      <c r="G191" s="403" t="s">
        <v>1122</v>
      </c>
      <c r="H191" s="403" t="s">
        <v>1122</v>
      </c>
      <c r="I191" s="403" t="s">
        <v>1122</v>
      </c>
      <c r="J191" s="403">
        <v>157.38900000000001</v>
      </c>
      <c r="K191" s="403">
        <v>159.61600000000001</v>
      </c>
      <c r="L191" s="403">
        <v>1469.769</v>
      </c>
      <c r="M191" s="403">
        <v>243.29499999999999</v>
      </c>
      <c r="N191" s="403">
        <v>520.41899999999998</v>
      </c>
      <c r="O191" s="403">
        <v>2233.4830000000002</v>
      </c>
    </row>
    <row r="192" spans="1:15" x14ac:dyDescent="0.2">
      <c r="A192" s="403" t="s">
        <v>1300</v>
      </c>
      <c r="B192" s="403">
        <v>198.095</v>
      </c>
      <c r="C192" s="403">
        <v>469.94099999999997</v>
      </c>
      <c r="D192" s="403">
        <v>702.24900000000002</v>
      </c>
      <c r="E192" s="403">
        <v>1369.691</v>
      </c>
      <c r="F192" s="403">
        <v>2.1509999999999998</v>
      </c>
      <c r="G192" s="403" t="s">
        <v>1122</v>
      </c>
      <c r="H192" s="403" t="s">
        <v>1122</v>
      </c>
      <c r="I192" s="403" t="s">
        <v>1122</v>
      </c>
      <c r="J192" s="403">
        <v>162.63499999999999</v>
      </c>
      <c r="K192" s="403">
        <v>164.78700000000001</v>
      </c>
      <c r="L192" s="403">
        <v>1534.4780000000001</v>
      </c>
      <c r="M192" s="403">
        <v>243.61099999999999</v>
      </c>
      <c r="N192" s="403">
        <v>525.89200000000005</v>
      </c>
      <c r="O192" s="403">
        <v>2303.982</v>
      </c>
    </row>
    <row r="193" spans="1:15" x14ac:dyDescent="0.2">
      <c r="A193" s="403" t="s">
        <v>1301</v>
      </c>
      <c r="B193" s="403">
        <v>207.58600000000001</v>
      </c>
      <c r="C193" s="403">
        <v>495.19</v>
      </c>
      <c r="D193" s="403">
        <v>638.12400000000002</v>
      </c>
      <c r="E193" s="403">
        <v>1337.4349999999999</v>
      </c>
      <c r="F193" s="403">
        <v>2.3140000000000001</v>
      </c>
      <c r="G193" s="403" t="s">
        <v>1122</v>
      </c>
      <c r="H193" s="403" t="s">
        <v>1122</v>
      </c>
      <c r="I193" s="403" t="s">
        <v>1122</v>
      </c>
      <c r="J193" s="403">
        <v>157.38900000000001</v>
      </c>
      <c r="K193" s="403">
        <v>159.703</v>
      </c>
      <c r="L193" s="403">
        <v>1497.1389999999999</v>
      </c>
      <c r="M193" s="403">
        <v>228.721</v>
      </c>
      <c r="N193" s="403">
        <v>536.26300000000003</v>
      </c>
      <c r="O193" s="403">
        <v>2262.1219999999998</v>
      </c>
    </row>
    <row r="194" spans="1:15" x14ac:dyDescent="0.2">
      <c r="A194" s="403" t="s">
        <v>1302</v>
      </c>
      <c r="B194" s="403">
        <v>229.40799999999999</v>
      </c>
      <c r="C194" s="403">
        <v>567.57500000000005</v>
      </c>
      <c r="D194" s="403">
        <v>674.51499999999999</v>
      </c>
      <c r="E194" s="403">
        <v>1470.7760000000001</v>
      </c>
      <c r="F194" s="403">
        <v>2.464</v>
      </c>
      <c r="G194" s="403" t="s">
        <v>1122</v>
      </c>
      <c r="H194" s="403" t="s">
        <v>1122</v>
      </c>
      <c r="I194" s="403" t="s">
        <v>1122</v>
      </c>
      <c r="J194" s="403">
        <v>162.63499999999999</v>
      </c>
      <c r="K194" s="403">
        <v>165.1</v>
      </c>
      <c r="L194" s="403">
        <v>1635.875</v>
      </c>
      <c r="M194" s="403">
        <v>231.369</v>
      </c>
      <c r="N194" s="403">
        <v>532.01499999999999</v>
      </c>
      <c r="O194" s="403">
        <v>2399.2600000000002</v>
      </c>
    </row>
    <row r="195" spans="1:15" x14ac:dyDescent="0.2">
      <c r="A195" s="403" t="s">
        <v>1303</v>
      </c>
      <c r="B195" s="403">
        <v>2640.5039999999999</v>
      </c>
      <c r="C195" s="403">
        <v>6646.2619999999997</v>
      </c>
      <c r="D195" s="403">
        <v>7860.0129999999999</v>
      </c>
      <c r="E195" s="403">
        <v>17130.025000000001</v>
      </c>
      <c r="F195" s="403">
        <v>33.021000000000001</v>
      </c>
      <c r="G195" s="403" t="s">
        <v>1122</v>
      </c>
      <c r="H195" s="403" t="s">
        <v>1122</v>
      </c>
      <c r="I195" s="403" t="s">
        <v>1122</v>
      </c>
      <c r="J195" s="403">
        <v>1914.9010000000001</v>
      </c>
      <c r="K195" s="403">
        <v>1947.923</v>
      </c>
      <c r="L195" s="403">
        <v>19077.948</v>
      </c>
      <c r="M195" s="403">
        <v>2833.77</v>
      </c>
      <c r="N195" s="403">
        <v>6361.8360000000002</v>
      </c>
      <c r="O195" s="403">
        <v>28273.554</v>
      </c>
    </row>
    <row r="196" spans="1:15" x14ac:dyDescent="0.2">
      <c r="A196" s="403" t="s">
        <v>1304</v>
      </c>
      <c r="B196" s="403">
        <v>224.51</v>
      </c>
      <c r="C196" s="403">
        <v>781.04600000000005</v>
      </c>
      <c r="D196" s="403">
        <v>701.91700000000003</v>
      </c>
      <c r="E196" s="403">
        <v>1706.37</v>
      </c>
      <c r="F196" s="403">
        <v>3.0390000000000001</v>
      </c>
      <c r="G196" s="403" t="s">
        <v>1122</v>
      </c>
      <c r="H196" s="403" t="s">
        <v>1122</v>
      </c>
      <c r="I196" s="403" t="s">
        <v>1122</v>
      </c>
      <c r="J196" s="403">
        <v>162.54900000000001</v>
      </c>
      <c r="K196" s="403">
        <v>165.58699999999999</v>
      </c>
      <c r="L196" s="403">
        <v>1871.9570000000001</v>
      </c>
      <c r="M196" s="403">
        <v>227.011</v>
      </c>
      <c r="N196" s="403">
        <v>516.38499999999999</v>
      </c>
      <c r="O196" s="403">
        <v>2615.3530000000001</v>
      </c>
    </row>
    <row r="197" spans="1:15" x14ac:dyDescent="0.2">
      <c r="A197" s="403" t="s">
        <v>1305</v>
      </c>
      <c r="B197" s="403">
        <v>206.727</v>
      </c>
      <c r="C197" s="403">
        <v>680.71600000000001</v>
      </c>
      <c r="D197" s="403">
        <v>628.83000000000004</v>
      </c>
      <c r="E197" s="403">
        <v>1517.2550000000001</v>
      </c>
      <c r="F197" s="403">
        <v>2.5680000000000001</v>
      </c>
      <c r="G197" s="403" t="s">
        <v>1122</v>
      </c>
      <c r="H197" s="403" t="s">
        <v>1122</v>
      </c>
      <c r="I197" s="403" t="s">
        <v>1122</v>
      </c>
      <c r="J197" s="403">
        <v>146.81800000000001</v>
      </c>
      <c r="K197" s="403">
        <v>149.386</v>
      </c>
      <c r="L197" s="403">
        <v>1666.6410000000001</v>
      </c>
      <c r="M197" s="403">
        <v>226.07900000000001</v>
      </c>
      <c r="N197" s="403">
        <v>454.88900000000001</v>
      </c>
      <c r="O197" s="403">
        <v>2347.6089999999999</v>
      </c>
    </row>
    <row r="198" spans="1:15" x14ac:dyDescent="0.2">
      <c r="A198" s="403" t="s">
        <v>1306</v>
      </c>
      <c r="B198" s="403">
        <v>206.233</v>
      </c>
      <c r="C198" s="403">
        <v>649.15300000000002</v>
      </c>
      <c r="D198" s="403">
        <v>617.85699999999997</v>
      </c>
      <c r="E198" s="403">
        <v>1471.653</v>
      </c>
      <c r="F198" s="403">
        <v>2.923</v>
      </c>
      <c r="G198" s="403" t="s">
        <v>1122</v>
      </c>
      <c r="H198" s="403" t="s">
        <v>1122</v>
      </c>
      <c r="I198" s="403" t="s">
        <v>1122</v>
      </c>
      <c r="J198" s="403">
        <v>162.54900000000001</v>
      </c>
      <c r="K198" s="403">
        <v>165.471</v>
      </c>
      <c r="L198" s="403">
        <v>1637.124</v>
      </c>
      <c r="M198" s="403">
        <v>234.893</v>
      </c>
      <c r="N198" s="403">
        <v>517.05899999999997</v>
      </c>
      <c r="O198" s="403">
        <v>2389.0770000000002</v>
      </c>
    </row>
    <row r="199" spans="1:15" x14ac:dyDescent="0.2">
      <c r="A199" s="403" t="s">
        <v>1307</v>
      </c>
      <c r="B199" s="403">
        <v>225.72900000000001</v>
      </c>
      <c r="C199" s="403">
        <v>586.31399999999996</v>
      </c>
      <c r="D199" s="403">
        <v>659.68600000000004</v>
      </c>
      <c r="E199" s="403">
        <v>1472.15</v>
      </c>
      <c r="F199" s="403">
        <v>3.0920000000000001</v>
      </c>
      <c r="G199" s="403" t="s">
        <v>1122</v>
      </c>
      <c r="H199" s="403" t="s">
        <v>1122</v>
      </c>
      <c r="I199" s="403" t="s">
        <v>1122</v>
      </c>
      <c r="J199" s="403">
        <v>157.30500000000001</v>
      </c>
      <c r="K199" s="403">
        <v>160.398</v>
      </c>
      <c r="L199" s="403">
        <v>1632.548</v>
      </c>
      <c r="M199" s="403">
        <v>235.44300000000001</v>
      </c>
      <c r="N199" s="403">
        <v>507.00700000000001</v>
      </c>
      <c r="O199" s="403">
        <v>2374.998</v>
      </c>
    </row>
    <row r="200" spans="1:15" x14ac:dyDescent="0.2">
      <c r="A200" s="403" t="s">
        <v>1308</v>
      </c>
      <c r="B200" s="403">
        <v>218.02099999999999</v>
      </c>
      <c r="C200" s="403">
        <v>556.39700000000005</v>
      </c>
      <c r="D200" s="403">
        <v>643.14700000000005</v>
      </c>
      <c r="E200" s="403">
        <v>1418.001</v>
      </c>
      <c r="F200" s="403">
        <v>3.4670000000000001</v>
      </c>
      <c r="G200" s="403" t="s">
        <v>1122</v>
      </c>
      <c r="H200" s="403" t="s">
        <v>1122</v>
      </c>
      <c r="I200" s="403" t="s">
        <v>1122</v>
      </c>
      <c r="J200" s="403">
        <v>162.54900000000001</v>
      </c>
      <c r="K200" s="403">
        <v>166.01599999999999</v>
      </c>
      <c r="L200" s="403">
        <v>1584.0170000000001</v>
      </c>
      <c r="M200" s="403">
        <v>242.19300000000001</v>
      </c>
      <c r="N200" s="403">
        <v>569.24800000000005</v>
      </c>
      <c r="O200" s="403">
        <v>2395.4569999999999</v>
      </c>
    </row>
    <row r="201" spans="1:15" x14ac:dyDescent="0.2">
      <c r="A201" s="403" t="s">
        <v>1309</v>
      </c>
      <c r="B201" s="403">
        <v>200.804</v>
      </c>
      <c r="C201" s="403">
        <v>543.47699999999998</v>
      </c>
      <c r="D201" s="403">
        <v>688.44399999999996</v>
      </c>
      <c r="E201" s="403">
        <v>1434.2329999999999</v>
      </c>
      <c r="F201" s="403">
        <v>3.3220000000000001</v>
      </c>
      <c r="G201" s="403" t="s">
        <v>1122</v>
      </c>
      <c r="H201" s="403" t="s">
        <v>1122</v>
      </c>
      <c r="I201" s="403" t="s">
        <v>1122</v>
      </c>
      <c r="J201" s="403">
        <v>157.30500000000001</v>
      </c>
      <c r="K201" s="403">
        <v>160.62700000000001</v>
      </c>
      <c r="L201" s="403">
        <v>1594.8610000000001</v>
      </c>
      <c r="M201" s="403">
        <v>250.696</v>
      </c>
      <c r="N201" s="403">
        <v>586.46199999999999</v>
      </c>
      <c r="O201" s="403">
        <v>2432.0189999999998</v>
      </c>
    </row>
    <row r="202" spans="1:15" x14ac:dyDescent="0.2">
      <c r="A202" s="403" t="s">
        <v>1310</v>
      </c>
      <c r="B202" s="403">
        <v>221.18600000000001</v>
      </c>
      <c r="C202" s="403">
        <v>528.09699999999998</v>
      </c>
      <c r="D202" s="403">
        <v>724.31399999999996</v>
      </c>
      <c r="E202" s="403">
        <v>1473.864</v>
      </c>
      <c r="F202" s="403">
        <v>2.9329999999999998</v>
      </c>
      <c r="G202" s="403" t="s">
        <v>1122</v>
      </c>
      <c r="H202" s="403" t="s">
        <v>1122</v>
      </c>
      <c r="I202" s="403" t="s">
        <v>1122</v>
      </c>
      <c r="J202" s="403">
        <v>162.54900000000001</v>
      </c>
      <c r="K202" s="403">
        <v>165.482</v>
      </c>
      <c r="L202" s="403">
        <v>1639.345</v>
      </c>
      <c r="M202" s="403">
        <v>254.577</v>
      </c>
      <c r="N202" s="403">
        <v>595.18700000000001</v>
      </c>
      <c r="O202" s="403">
        <v>2489.1089999999999</v>
      </c>
    </row>
    <row r="203" spans="1:15" x14ac:dyDescent="0.2">
      <c r="A203" s="403" t="s">
        <v>1311</v>
      </c>
      <c r="B203" s="403">
        <v>224.37</v>
      </c>
      <c r="C203" s="403">
        <v>551.26400000000001</v>
      </c>
      <c r="D203" s="403">
        <v>674.09400000000005</v>
      </c>
      <c r="E203" s="403">
        <v>1450.367</v>
      </c>
      <c r="F203" s="403">
        <v>2.4590000000000001</v>
      </c>
      <c r="G203" s="403" t="s">
        <v>1122</v>
      </c>
      <c r="H203" s="403" t="s">
        <v>1122</v>
      </c>
      <c r="I203" s="403" t="s">
        <v>1122</v>
      </c>
      <c r="J203" s="403">
        <v>162.54900000000001</v>
      </c>
      <c r="K203" s="403">
        <v>165.00800000000001</v>
      </c>
      <c r="L203" s="403">
        <v>1615.376</v>
      </c>
      <c r="M203" s="403">
        <v>258.16399999999999</v>
      </c>
      <c r="N203" s="403">
        <v>576.79899999999998</v>
      </c>
      <c r="O203" s="403">
        <v>2450.3389999999999</v>
      </c>
    </row>
    <row r="204" spans="1:15" x14ac:dyDescent="0.2">
      <c r="A204" s="403" t="s">
        <v>1312</v>
      </c>
      <c r="B204" s="403">
        <v>217.58199999999999</v>
      </c>
      <c r="C204" s="403">
        <v>522.971</v>
      </c>
      <c r="D204" s="403">
        <v>697.60799999999995</v>
      </c>
      <c r="E204" s="403">
        <v>1442.0050000000001</v>
      </c>
      <c r="F204" s="403">
        <v>2.2210000000000001</v>
      </c>
      <c r="G204" s="403" t="s">
        <v>1122</v>
      </c>
      <c r="H204" s="403" t="s">
        <v>1122</v>
      </c>
      <c r="I204" s="403" t="s">
        <v>1122</v>
      </c>
      <c r="J204" s="403">
        <v>157.30500000000001</v>
      </c>
      <c r="K204" s="403">
        <v>159.52600000000001</v>
      </c>
      <c r="L204" s="403">
        <v>1601.5319999999999</v>
      </c>
      <c r="M204" s="403">
        <v>257.81299999999999</v>
      </c>
      <c r="N204" s="403">
        <v>521.89599999999996</v>
      </c>
      <c r="O204" s="403">
        <v>2381.2399999999998</v>
      </c>
    </row>
    <row r="205" spans="1:15" x14ac:dyDescent="0.2">
      <c r="A205" s="403" t="s">
        <v>1313</v>
      </c>
      <c r="B205" s="403">
        <v>227.756</v>
      </c>
      <c r="C205" s="403">
        <v>591.22900000000004</v>
      </c>
      <c r="D205" s="403">
        <v>701.77700000000004</v>
      </c>
      <c r="E205" s="403">
        <v>1522.855</v>
      </c>
      <c r="F205" s="403">
        <v>2.1459999999999999</v>
      </c>
      <c r="G205" s="403" t="s">
        <v>1122</v>
      </c>
      <c r="H205" s="403" t="s">
        <v>1122</v>
      </c>
      <c r="I205" s="403" t="s">
        <v>1122</v>
      </c>
      <c r="J205" s="403">
        <v>162.54900000000001</v>
      </c>
      <c r="K205" s="403">
        <v>164.69499999999999</v>
      </c>
      <c r="L205" s="403">
        <v>1687.55</v>
      </c>
      <c r="M205" s="403">
        <v>253.405</v>
      </c>
      <c r="N205" s="403">
        <v>542.50699999999995</v>
      </c>
      <c r="O205" s="403">
        <v>2483.4609999999998</v>
      </c>
    </row>
    <row r="206" spans="1:15" x14ac:dyDescent="0.2">
      <c r="A206" s="403" t="s">
        <v>1314</v>
      </c>
      <c r="B206" s="403">
        <v>238.03299999999999</v>
      </c>
      <c r="C206" s="403">
        <v>614.64400000000001</v>
      </c>
      <c r="D206" s="403">
        <v>609.49900000000002</v>
      </c>
      <c r="E206" s="403">
        <v>1464.739</v>
      </c>
      <c r="F206" s="403">
        <v>2.3079999999999998</v>
      </c>
      <c r="G206" s="403" t="s">
        <v>1122</v>
      </c>
      <c r="H206" s="403" t="s">
        <v>1122</v>
      </c>
      <c r="I206" s="403" t="s">
        <v>1122</v>
      </c>
      <c r="J206" s="403">
        <v>157.30500000000001</v>
      </c>
      <c r="K206" s="403">
        <v>159.614</v>
      </c>
      <c r="L206" s="403">
        <v>1624.3520000000001</v>
      </c>
      <c r="M206" s="403">
        <v>245.517</v>
      </c>
      <c r="N206" s="403">
        <v>546.33299999999997</v>
      </c>
      <c r="O206" s="403">
        <v>2416.203</v>
      </c>
    </row>
    <row r="207" spans="1:15" x14ac:dyDescent="0.2">
      <c r="A207" s="403" t="s">
        <v>1315</v>
      </c>
      <c r="B207" s="403">
        <v>261.96100000000001</v>
      </c>
      <c r="C207" s="403">
        <v>677.00900000000001</v>
      </c>
      <c r="D207" s="403">
        <v>694.74</v>
      </c>
      <c r="E207" s="403">
        <v>1632.279</v>
      </c>
      <c r="F207" s="403">
        <v>2.4580000000000002</v>
      </c>
      <c r="G207" s="403" t="s">
        <v>1122</v>
      </c>
      <c r="H207" s="403" t="s">
        <v>1122</v>
      </c>
      <c r="I207" s="403" t="s">
        <v>1122</v>
      </c>
      <c r="J207" s="403">
        <v>162.54900000000001</v>
      </c>
      <c r="K207" s="403">
        <v>165.00700000000001</v>
      </c>
      <c r="L207" s="403">
        <v>1797.2860000000001</v>
      </c>
      <c r="M207" s="403">
        <v>242.5</v>
      </c>
      <c r="N207" s="403">
        <v>561.678</v>
      </c>
      <c r="O207" s="403">
        <v>2601.4639999999999</v>
      </c>
    </row>
    <row r="208" spans="1:15" x14ac:dyDescent="0.2">
      <c r="A208" s="403" t="s">
        <v>1316</v>
      </c>
      <c r="B208" s="403">
        <v>2672.9110000000001</v>
      </c>
      <c r="C208" s="403">
        <v>7282.8370000000004</v>
      </c>
      <c r="D208" s="403">
        <v>8041.9369999999999</v>
      </c>
      <c r="E208" s="403">
        <v>18006.314999999999</v>
      </c>
      <c r="F208" s="403">
        <v>32.936</v>
      </c>
      <c r="G208" s="403" t="s">
        <v>1122</v>
      </c>
      <c r="H208" s="403" t="s">
        <v>1122</v>
      </c>
      <c r="I208" s="403" t="s">
        <v>1122</v>
      </c>
      <c r="J208" s="403">
        <v>1913.8810000000001</v>
      </c>
      <c r="K208" s="403">
        <v>1946.817</v>
      </c>
      <c r="L208" s="403">
        <v>19953.132000000001</v>
      </c>
      <c r="M208" s="403">
        <v>2928.2910000000002</v>
      </c>
      <c r="N208" s="403">
        <v>6497.4629999999997</v>
      </c>
      <c r="O208" s="403">
        <v>29378.885999999999</v>
      </c>
    </row>
    <row r="209" spans="1:15" x14ac:dyDescent="0.2">
      <c r="A209" s="403" t="s">
        <v>1317</v>
      </c>
      <c r="B209" s="403">
        <v>245.499</v>
      </c>
      <c r="C209" s="403">
        <v>695.82299999999998</v>
      </c>
      <c r="D209" s="403">
        <v>670.16200000000003</v>
      </c>
      <c r="E209" s="403">
        <v>1614.7180000000001</v>
      </c>
      <c r="F209" s="403">
        <v>3.0110000000000001</v>
      </c>
      <c r="G209" s="403" t="s">
        <v>1122</v>
      </c>
      <c r="H209" s="403" t="s">
        <v>1122</v>
      </c>
      <c r="I209" s="403" t="s">
        <v>1122</v>
      </c>
      <c r="J209" s="403">
        <v>168.476</v>
      </c>
      <c r="K209" s="403">
        <v>171.48699999999999</v>
      </c>
      <c r="L209" s="403">
        <v>1786.2049999999999</v>
      </c>
      <c r="M209" s="403">
        <v>242.417</v>
      </c>
      <c r="N209" s="403">
        <v>538.57600000000002</v>
      </c>
      <c r="O209" s="403">
        <v>2567.1979999999999</v>
      </c>
    </row>
    <row r="210" spans="1:15" x14ac:dyDescent="0.2">
      <c r="A210" s="403" t="s">
        <v>1318</v>
      </c>
      <c r="B210" s="403">
        <v>240.166</v>
      </c>
      <c r="C210" s="403">
        <v>682.62199999999996</v>
      </c>
      <c r="D210" s="403">
        <v>666.572</v>
      </c>
      <c r="E210" s="403">
        <v>1591.0920000000001</v>
      </c>
      <c r="F210" s="403">
        <v>2.544</v>
      </c>
      <c r="G210" s="403" t="s">
        <v>1122</v>
      </c>
      <c r="H210" s="403" t="s">
        <v>1122</v>
      </c>
      <c r="I210" s="403" t="s">
        <v>1122</v>
      </c>
      <c r="J210" s="403">
        <v>157.60599999999999</v>
      </c>
      <c r="K210" s="403">
        <v>160.15100000000001</v>
      </c>
      <c r="L210" s="403">
        <v>1751.242</v>
      </c>
      <c r="M210" s="403">
        <v>245.01499999999999</v>
      </c>
      <c r="N210" s="403">
        <v>504.61200000000002</v>
      </c>
      <c r="O210" s="403">
        <v>2500.8690000000001</v>
      </c>
    </row>
    <row r="211" spans="1:15" x14ac:dyDescent="0.2">
      <c r="A211" s="403" t="s">
        <v>1319</v>
      </c>
      <c r="B211" s="403">
        <v>248.417</v>
      </c>
      <c r="C211" s="403">
        <v>709.45600000000002</v>
      </c>
      <c r="D211" s="403">
        <v>720.65800000000002</v>
      </c>
      <c r="E211" s="403">
        <v>1684.2860000000001</v>
      </c>
      <c r="F211" s="403">
        <v>2.8959999999999999</v>
      </c>
      <c r="G211" s="403" t="s">
        <v>1122</v>
      </c>
      <c r="H211" s="403" t="s">
        <v>1122</v>
      </c>
      <c r="I211" s="403" t="s">
        <v>1122</v>
      </c>
      <c r="J211" s="403">
        <v>168.476</v>
      </c>
      <c r="K211" s="403">
        <v>171.37200000000001</v>
      </c>
      <c r="L211" s="403">
        <v>1855.6579999999999</v>
      </c>
      <c r="M211" s="403">
        <v>247.53200000000001</v>
      </c>
      <c r="N211" s="403">
        <v>539.84100000000001</v>
      </c>
      <c r="O211" s="403">
        <v>2643.0309999999999</v>
      </c>
    </row>
    <row r="212" spans="1:15" x14ac:dyDescent="0.2">
      <c r="A212" s="403" t="s">
        <v>1320</v>
      </c>
      <c r="B212" s="403">
        <v>225.93799999999999</v>
      </c>
      <c r="C212" s="403">
        <v>609.20899999999995</v>
      </c>
      <c r="D212" s="403">
        <v>631.87199999999996</v>
      </c>
      <c r="E212" s="403">
        <v>1471.1679999999999</v>
      </c>
      <c r="F212" s="403">
        <v>3.0640000000000001</v>
      </c>
      <c r="G212" s="403" t="s">
        <v>1122</v>
      </c>
      <c r="H212" s="403" t="s">
        <v>1122</v>
      </c>
      <c r="I212" s="403" t="s">
        <v>1122</v>
      </c>
      <c r="J212" s="403">
        <v>163.041</v>
      </c>
      <c r="K212" s="403">
        <v>166.10499999999999</v>
      </c>
      <c r="L212" s="403">
        <v>1637.2729999999999</v>
      </c>
      <c r="M212" s="403">
        <v>245.16499999999999</v>
      </c>
      <c r="N212" s="403">
        <v>521.26900000000001</v>
      </c>
      <c r="O212" s="403">
        <v>2403.7069999999999</v>
      </c>
    </row>
    <row r="213" spans="1:15" x14ac:dyDescent="0.2">
      <c r="A213" s="403" t="s">
        <v>1321</v>
      </c>
      <c r="B213" s="403">
        <v>231.42699999999999</v>
      </c>
      <c r="C213" s="403">
        <v>612.28200000000004</v>
      </c>
      <c r="D213" s="403">
        <v>668.44899999999996</v>
      </c>
      <c r="E213" s="403">
        <v>1510.6010000000001</v>
      </c>
      <c r="F213" s="403">
        <v>3.4359999999999999</v>
      </c>
      <c r="G213" s="403" t="s">
        <v>1122</v>
      </c>
      <c r="H213" s="403" t="s">
        <v>1122</v>
      </c>
      <c r="I213" s="403" t="s">
        <v>1122</v>
      </c>
      <c r="J213" s="403">
        <v>168.476</v>
      </c>
      <c r="K213" s="403">
        <v>171.911</v>
      </c>
      <c r="L213" s="403">
        <v>1682.5129999999999</v>
      </c>
      <c r="M213" s="403">
        <v>251.95400000000001</v>
      </c>
      <c r="N213" s="403">
        <v>584.86</v>
      </c>
      <c r="O213" s="403">
        <v>2519.3270000000002</v>
      </c>
    </row>
    <row r="214" spans="1:15" x14ac:dyDescent="0.2">
      <c r="A214" s="403" t="s">
        <v>1322</v>
      </c>
      <c r="B214" s="403">
        <v>222.679</v>
      </c>
      <c r="C214" s="403">
        <v>586.42100000000005</v>
      </c>
      <c r="D214" s="403">
        <v>675.97500000000002</v>
      </c>
      <c r="E214" s="403">
        <v>1489.8</v>
      </c>
      <c r="F214" s="403">
        <v>3.2919999999999998</v>
      </c>
      <c r="G214" s="403" t="s">
        <v>1122</v>
      </c>
      <c r="H214" s="403" t="s">
        <v>1122</v>
      </c>
      <c r="I214" s="403" t="s">
        <v>1122</v>
      </c>
      <c r="J214" s="403">
        <v>163.041</v>
      </c>
      <c r="K214" s="403">
        <v>166.333</v>
      </c>
      <c r="L214" s="403">
        <v>1656.133</v>
      </c>
      <c r="M214" s="403">
        <v>260.39800000000002</v>
      </c>
      <c r="N214" s="403">
        <v>613.19100000000003</v>
      </c>
      <c r="O214" s="403">
        <v>2529.7220000000002</v>
      </c>
    </row>
    <row r="215" spans="1:15" x14ac:dyDescent="0.2">
      <c r="A215" s="403" t="s">
        <v>1323</v>
      </c>
      <c r="B215" s="403">
        <v>229.90100000000001</v>
      </c>
      <c r="C215" s="403">
        <v>580.37599999999998</v>
      </c>
      <c r="D215" s="403">
        <v>667.08100000000002</v>
      </c>
      <c r="E215" s="403">
        <v>1484.152</v>
      </c>
      <c r="F215" s="403">
        <v>2.9060000000000001</v>
      </c>
      <c r="G215" s="403" t="s">
        <v>1122</v>
      </c>
      <c r="H215" s="403" t="s">
        <v>1122</v>
      </c>
      <c r="I215" s="403" t="s">
        <v>1122</v>
      </c>
      <c r="J215" s="403">
        <v>168.476</v>
      </c>
      <c r="K215" s="403">
        <v>171.38200000000001</v>
      </c>
      <c r="L215" s="403">
        <v>1655.5340000000001</v>
      </c>
      <c r="M215" s="403">
        <v>260.56599999999997</v>
      </c>
      <c r="N215" s="403">
        <v>610.38199999999995</v>
      </c>
      <c r="O215" s="403">
        <v>2526.482</v>
      </c>
    </row>
    <row r="216" spans="1:15" x14ac:dyDescent="0.2">
      <c r="A216" s="403" t="s">
        <v>1324</v>
      </c>
      <c r="B216" s="403">
        <v>225.13200000000001</v>
      </c>
      <c r="C216" s="403">
        <v>615.59199999999998</v>
      </c>
      <c r="D216" s="403">
        <v>743.04300000000001</v>
      </c>
      <c r="E216" s="403">
        <v>1587.059</v>
      </c>
      <c r="F216" s="403">
        <v>2.4369999999999998</v>
      </c>
      <c r="G216" s="403" t="s">
        <v>1122</v>
      </c>
      <c r="H216" s="403" t="s">
        <v>1122</v>
      </c>
      <c r="I216" s="403" t="s">
        <v>1122</v>
      </c>
      <c r="J216" s="403">
        <v>168.476</v>
      </c>
      <c r="K216" s="403">
        <v>170.91300000000001</v>
      </c>
      <c r="L216" s="403">
        <v>1757.972</v>
      </c>
      <c r="M216" s="403">
        <v>271.858</v>
      </c>
      <c r="N216" s="403">
        <v>621.66</v>
      </c>
      <c r="O216" s="403">
        <v>2651.49</v>
      </c>
    </row>
    <row r="217" spans="1:15" x14ac:dyDescent="0.2">
      <c r="A217" s="403" t="s">
        <v>1325</v>
      </c>
      <c r="B217" s="403">
        <v>226.636</v>
      </c>
      <c r="C217" s="403">
        <v>595.46699999999998</v>
      </c>
      <c r="D217" s="403">
        <v>699.02200000000005</v>
      </c>
      <c r="E217" s="403">
        <v>1524.165</v>
      </c>
      <c r="F217" s="403">
        <v>2.2010000000000001</v>
      </c>
      <c r="G217" s="403" t="s">
        <v>1122</v>
      </c>
      <c r="H217" s="403" t="s">
        <v>1122</v>
      </c>
      <c r="I217" s="403" t="s">
        <v>1122</v>
      </c>
      <c r="J217" s="403">
        <v>163.041</v>
      </c>
      <c r="K217" s="403">
        <v>165.24199999999999</v>
      </c>
      <c r="L217" s="403">
        <v>1689.4059999999999</v>
      </c>
      <c r="M217" s="403">
        <v>264.90100000000001</v>
      </c>
      <c r="N217" s="403">
        <v>526.16899999999998</v>
      </c>
      <c r="O217" s="403">
        <v>2480.4760000000001</v>
      </c>
    </row>
    <row r="218" spans="1:15" x14ac:dyDescent="0.2">
      <c r="A218" s="403" t="s">
        <v>1326</v>
      </c>
      <c r="B218" s="403">
        <v>244.732</v>
      </c>
      <c r="C218" s="403">
        <v>627.23900000000003</v>
      </c>
      <c r="D218" s="403">
        <v>753.21100000000001</v>
      </c>
      <c r="E218" s="403">
        <v>1629.529</v>
      </c>
      <c r="F218" s="403">
        <v>2.1259999999999999</v>
      </c>
      <c r="G218" s="403" t="s">
        <v>1122</v>
      </c>
      <c r="H218" s="403" t="s">
        <v>1122</v>
      </c>
      <c r="I218" s="403" t="s">
        <v>1122</v>
      </c>
      <c r="J218" s="403">
        <v>168.476</v>
      </c>
      <c r="K218" s="403">
        <v>170.602</v>
      </c>
      <c r="L218" s="403">
        <v>1800.1310000000001</v>
      </c>
      <c r="M218" s="403">
        <v>261.44200000000001</v>
      </c>
      <c r="N218" s="403">
        <v>556.53800000000001</v>
      </c>
      <c r="O218" s="403">
        <v>2618.1109999999999</v>
      </c>
    </row>
    <row r="219" spans="1:15" x14ac:dyDescent="0.2">
      <c r="A219" s="403" t="s">
        <v>1327</v>
      </c>
      <c r="B219" s="403">
        <v>241.148</v>
      </c>
      <c r="C219" s="403">
        <v>649.64</v>
      </c>
      <c r="D219" s="403">
        <v>691.69100000000003</v>
      </c>
      <c r="E219" s="403">
        <v>1583.47</v>
      </c>
      <c r="F219" s="403">
        <v>2.2869999999999999</v>
      </c>
      <c r="G219" s="403" t="s">
        <v>1122</v>
      </c>
      <c r="H219" s="403" t="s">
        <v>1122</v>
      </c>
      <c r="I219" s="403" t="s">
        <v>1122</v>
      </c>
      <c r="J219" s="403">
        <v>163.041</v>
      </c>
      <c r="K219" s="403">
        <v>165.328</v>
      </c>
      <c r="L219" s="403">
        <v>1748.798</v>
      </c>
      <c r="M219" s="403">
        <v>253.19900000000001</v>
      </c>
      <c r="N219" s="403">
        <v>556.65099999999995</v>
      </c>
      <c r="O219" s="403">
        <v>2558.6480000000001</v>
      </c>
    </row>
    <row r="220" spans="1:15" x14ac:dyDescent="0.2">
      <c r="A220" s="403" t="s">
        <v>1328</v>
      </c>
      <c r="B220" s="403">
        <v>245.88</v>
      </c>
      <c r="C220" s="403">
        <v>690.98500000000001</v>
      </c>
      <c r="D220" s="403">
        <v>729.76800000000003</v>
      </c>
      <c r="E220" s="403">
        <v>1669.6849999999999</v>
      </c>
      <c r="F220" s="403">
        <v>2.4359999999999999</v>
      </c>
      <c r="G220" s="403" t="s">
        <v>1122</v>
      </c>
      <c r="H220" s="403" t="s">
        <v>1122</v>
      </c>
      <c r="I220" s="403" t="s">
        <v>1122</v>
      </c>
      <c r="J220" s="403">
        <v>168.476</v>
      </c>
      <c r="K220" s="403">
        <v>170.911</v>
      </c>
      <c r="L220" s="403">
        <v>1840.596</v>
      </c>
      <c r="M220" s="403">
        <v>254.405</v>
      </c>
      <c r="N220" s="403">
        <v>580.78800000000001</v>
      </c>
      <c r="O220" s="403">
        <v>2675.79</v>
      </c>
    </row>
    <row r="221" spans="1:15" x14ac:dyDescent="0.2">
      <c r="A221" s="403" t="s">
        <v>1329</v>
      </c>
      <c r="B221" s="403">
        <v>2827.5549999999998</v>
      </c>
      <c r="C221" s="403">
        <v>7655.4589999999998</v>
      </c>
      <c r="D221" s="403">
        <v>8317.4850000000006</v>
      </c>
      <c r="E221" s="403">
        <v>18840.05</v>
      </c>
      <c r="F221" s="403">
        <v>32.634999999999998</v>
      </c>
      <c r="G221" s="403" t="s">
        <v>1122</v>
      </c>
      <c r="H221" s="403" t="s">
        <v>1122</v>
      </c>
      <c r="I221" s="403" t="s">
        <v>1122</v>
      </c>
      <c r="J221" s="403">
        <v>1989.1020000000001</v>
      </c>
      <c r="K221" s="403">
        <v>2021.7380000000001</v>
      </c>
      <c r="L221" s="403">
        <v>20861.787</v>
      </c>
      <c r="M221" s="403">
        <v>3058.8519999999999</v>
      </c>
      <c r="N221" s="403">
        <v>6756.7420000000002</v>
      </c>
      <c r="O221" s="403">
        <v>30677.381000000001</v>
      </c>
    </row>
    <row r="222" spans="1:15" x14ac:dyDescent="0.2">
      <c r="A222" s="403" t="s">
        <v>1330</v>
      </c>
      <c r="B222" s="403">
        <v>241.291</v>
      </c>
      <c r="C222" s="403">
        <v>711.07500000000005</v>
      </c>
      <c r="D222" s="403">
        <v>673.77599999999995</v>
      </c>
      <c r="E222" s="403">
        <v>1633.4559999999999</v>
      </c>
      <c r="F222" s="403">
        <v>2.242</v>
      </c>
      <c r="G222" s="403">
        <v>0.153</v>
      </c>
      <c r="H222" s="403">
        <v>0</v>
      </c>
      <c r="I222" s="403">
        <v>0</v>
      </c>
      <c r="J222" s="403">
        <v>158.589</v>
      </c>
      <c r="K222" s="403">
        <v>160.98400000000001</v>
      </c>
      <c r="L222" s="403">
        <v>1794.4390000000001</v>
      </c>
      <c r="M222" s="403">
        <v>254.30500000000001</v>
      </c>
      <c r="N222" s="403">
        <v>565.88499999999999</v>
      </c>
      <c r="O222" s="403">
        <v>2614.6289999999999</v>
      </c>
    </row>
    <row r="223" spans="1:15" x14ac:dyDescent="0.2">
      <c r="A223" s="403" t="s">
        <v>1331</v>
      </c>
      <c r="B223" s="403">
        <v>233.07599999999999</v>
      </c>
      <c r="C223" s="403">
        <v>674.94399999999996</v>
      </c>
      <c r="D223" s="403">
        <v>629.48800000000006</v>
      </c>
      <c r="E223" s="403">
        <v>1539.68</v>
      </c>
      <c r="F223" s="403">
        <v>1.9950000000000001</v>
      </c>
      <c r="G223" s="403">
        <v>0.13800000000000001</v>
      </c>
      <c r="H223" s="403">
        <v>0</v>
      </c>
      <c r="I223" s="403">
        <v>0</v>
      </c>
      <c r="J223" s="403">
        <v>145.59399999999999</v>
      </c>
      <c r="K223" s="403">
        <v>147.727</v>
      </c>
      <c r="L223" s="403">
        <v>1687.4069999999999</v>
      </c>
      <c r="M223" s="403">
        <v>249.48</v>
      </c>
      <c r="N223" s="403">
        <v>549.08100000000002</v>
      </c>
      <c r="O223" s="403">
        <v>2485.9679999999998</v>
      </c>
    </row>
    <row r="224" spans="1:15" x14ac:dyDescent="0.2">
      <c r="A224" s="403" t="s">
        <v>1332</v>
      </c>
      <c r="B224" s="403">
        <v>243.57300000000001</v>
      </c>
      <c r="C224" s="403">
        <v>713.01199999999994</v>
      </c>
      <c r="D224" s="403">
        <v>702.05</v>
      </c>
      <c r="E224" s="403">
        <v>1661.895</v>
      </c>
      <c r="F224" s="403">
        <v>2.4260000000000002</v>
      </c>
      <c r="G224" s="403">
        <v>0.153</v>
      </c>
      <c r="H224" s="403">
        <v>0</v>
      </c>
      <c r="I224" s="403">
        <v>0</v>
      </c>
      <c r="J224" s="403">
        <v>162.80500000000001</v>
      </c>
      <c r="K224" s="403">
        <v>165.38399999999999</v>
      </c>
      <c r="L224" s="403">
        <v>1827.278</v>
      </c>
      <c r="M224" s="403">
        <v>253.82</v>
      </c>
      <c r="N224" s="403">
        <v>575.37199999999996</v>
      </c>
      <c r="O224" s="403">
        <v>2656.47</v>
      </c>
    </row>
    <row r="225" spans="1:15" x14ac:dyDescent="0.2">
      <c r="A225" s="403" t="s">
        <v>1333</v>
      </c>
      <c r="B225" s="403">
        <v>231.56700000000001</v>
      </c>
      <c r="C225" s="403">
        <v>667.71900000000005</v>
      </c>
      <c r="D225" s="403">
        <v>630.86900000000003</v>
      </c>
      <c r="E225" s="403">
        <v>1537.0409999999999</v>
      </c>
      <c r="F225" s="403">
        <v>2.5790000000000002</v>
      </c>
      <c r="G225" s="403">
        <v>0.14799999999999999</v>
      </c>
      <c r="H225" s="403">
        <v>0</v>
      </c>
      <c r="I225" s="403">
        <v>0</v>
      </c>
      <c r="J225" s="403">
        <v>148.47499999999999</v>
      </c>
      <c r="K225" s="403">
        <v>151.202</v>
      </c>
      <c r="L225" s="403">
        <v>1688.2429999999999</v>
      </c>
      <c r="M225" s="403">
        <v>255.44</v>
      </c>
      <c r="N225" s="403">
        <v>565.42999999999995</v>
      </c>
      <c r="O225" s="403">
        <v>2509.1129999999998</v>
      </c>
    </row>
    <row r="226" spans="1:15" x14ac:dyDescent="0.2">
      <c r="A226" s="403" t="s">
        <v>1334</v>
      </c>
      <c r="B226" s="403">
        <v>228.40799999999999</v>
      </c>
      <c r="C226" s="403">
        <v>649.25199999999995</v>
      </c>
      <c r="D226" s="403">
        <v>669.36400000000003</v>
      </c>
      <c r="E226" s="403">
        <v>1552.703</v>
      </c>
      <c r="F226" s="403">
        <v>3.0049999999999999</v>
      </c>
      <c r="G226" s="403">
        <v>0.153</v>
      </c>
      <c r="H226" s="403">
        <v>0</v>
      </c>
      <c r="I226" s="403">
        <v>0</v>
      </c>
      <c r="J226" s="403">
        <v>132.07900000000001</v>
      </c>
      <c r="K226" s="403">
        <v>135.23699999999999</v>
      </c>
      <c r="L226" s="403">
        <v>1687.94</v>
      </c>
      <c r="M226" s="403">
        <v>262.92500000000001</v>
      </c>
      <c r="N226" s="403">
        <v>639.27300000000002</v>
      </c>
      <c r="O226" s="403">
        <v>2590.1390000000001</v>
      </c>
    </row>
    <row r="227" spans="1:15" x14ac:dyDescent="0.2">
      <c r="A227" s="403" t="s">
        <v>1335</v>
      </c>
      <c r="B227" s="403">
        <v>224.77199999999999</v>
      </c>
      <c r="C227" s="403">
        <v>631.20899999999995</v>
      </c>
      <c r="D227" s="403">
        <v>682.60900000000004</v>
      </c>
      <c r="E227" s="403">
        <v>1542.654</v>
      </c>
      <c r="F227" s="403">
        <v>2.7730000000000001</v>
      </c>
      <c r="G227" s="403">
        <v>0.14799999999999999</v>
      </c>
      <c r="H227" s="403">
        <v>0</v>
      </c>
      <c r="I227" s="403">
        <v>0</v>
      </c>
      <c r="J227" s="403">
        <v>140.76300000000001</v>
      </c>
      <c r="K227" s="403">
        <v>143.684</v>
      </c>
      <c r="L227" s="403">
        <v>1686.338</v>
      </c>
      <c r="M227" s="403">
        <v>270.63200000000001</v>
      </c>
      <c r="N227" s="403">
        <v>637.04600000000005</v>
      </c>
      <c r="O227" s="403">
        <v>2594.0160000000001</v>
      </c>
    </row>
    <row r="228" spans="1:15" x14ac:dyDescent="0.2">
      <c r="A228" s="403" t="s">
        <v>1336</v>
      </c>
      <c r="B228" s="403">
        <v>224.19200000000001</v>
      </c>
      <c r="C228" s="403">
        <v>628.15200000000004</v>
      </c>
      <c r="D228" s="403">
        <v>662.2</v>
      </c>
      <c r="E228" s="403">
        <v>1518.211</v>
      </c>
      <c r="F228" s="403">
        <v>2.4289999999999998</v>
      </c>
      <c r="G228" s="403">
        <v>0.153</v>
      </c>
      <c r="H228" s="403">
        <v>0</v>
      </c>
      <c r="I228" s="403">
        <v>0</v>
      </c>
      <c r="J228" s="403">
        <v>147.745</v>
      </c>
      <c r="K228" s="403">
        <v>150.327</v>
      </c>
      <c r="L228" s="403">
        <v>1668.538</v>
      </c>
      <c r="M228" s="403">
        <v>269.37799999999999</v>
      </c>
      <c r="N228" s="403">
        <v>650.88400000000001</v>
      </c>
      <c r="O228" s="403">
        <v>2588.8000000000002</v>
      </c>
    </row>
    <row r="229" spans="1:15" x14ac:dyDescent="0.2">
      <c r="A229" s="403" t="s">
        <v>1337</v>
      </c>
      <c r="B229" s="403">
        <v>219.50800000000001</v>
      </c>
      <c r="C229" s="403">
        <v>641.62800000000004</v>
      </c>
      <c r="D229" s="403">
        <v>715.06500000000005</v>
      </c>
      <c r="E229" s="403">
        <v>1578.7170000000001</v>
      </c>
      <c r="F229" s="403">
        <v>2.1629999999999998</v>
      </c>
      <c r="G229" s="403">
        <v>0.153</v>
      </c>
      <c r="H229" s="403">
        <v>0</v>
      </c>
      <c r="I229" s="403">
        <v>0</v>
      </c>
      <c r="J229" s="403">
        <v>162.59399999999999</v>
      </c>
      <c r="K229" s="403">
        <v>164.90899999999999</v>
      </c>
      <c r="L229" s="403">
        <v>1743.626</v>
      </c>
      <c r="M229" s="403">
        <v>276.97500000000002</v>
      </c>
      <c r="N229" s="403">
        <v>653.25699999999995</v>
      </c>
      <c r="O229" s="403">
        <v>2673.8580000000002</v>
      </c>
    </row>
    <row r="230" spans="1:15" x14ac:dyDescent="0.2">
      <c r="A230" s="403" t="s">
        <v>1338</v>
      </c>
      <c r="B230" s="403">
        <v>218.505</v>
      </c>
      <c r="C230" s="403">
        <v>629.42700000000002</v>
      </c>
      <c r="D230" s="403">
        <v>676.846</v>
      </c>
      <c r="E230" s="403">
        <v>1526.335</v>
      </c>
      <c r="F230" s="403">
        <v>2.0270000000000001</v>
      </c>
      <c r="G230" s="403">
        <v>0.14799999999999999</v>
      </c>
      <c r="H230" s="403">
        <v>0</v>
      </c>
      <c r="I230" s="403">
        <v>0</v>
      </c>
      <c r="J230" s="403">
        <v>152.40700000000001</v>
      </c>
      <c r="K230" s="403">
        <v>154.58199999999999</v>
      </c>
      <c r="L230" s="403">
        <v>1680.9159999999999</v>
      </c>
      <c r="M230" s="403">
        <v>272.22000000000003</v>
      </c>
      <c r="N230" s="403">
        <v>571.80499999999995</v>
      </c>
      <c r="O230" s="403">
        <v>2524.9409999999998</v>
      </c>
    </row>
    <row r="231" spans="1:15" x14ac:dyDescent="0.2">
      <c r="A231" s="403" t="s">
        <v>1339</v>
      </c>
      <c r="B231" s="403">
        <v>247.47499999999999</v>
      </c>
      <c r="C231" s="403">
        <v>671.03099999999995</v>
      </c>
      <c r="D231" s="403">
        <v>715.03</v>
      </c>
      <c r="E231" s="403">
        <v>1629.9359999999999</v>
      </c>
      <c r="F231" s="403">
        <v>2.1509999999999998</v>
      </c>
      <c r="G231" s="403">
        <v>0.153</v>
      </c>
      <c r="H231" s="403">
        <v>0</v>
      </c>
      <c r="I231" s="403">
        <v>0</v>
      </c>
      <c r="J231" s="403">
        <v>159.917</v>
      </c>
      <c r="K231" s="403">
        <v>162.221</v>
      </c>
      <c r="L231" s="403">
        <v>1792.1559999999999</v>
      </c>
      <c r="M231" s="403">
        <v>270.774</v>
      </c>
      <c r="N231" s="403">
        <v>616.495</v>
      </c>
      <c r="O231" s="403">
        <v>2679.4250000000002</v>
      </c>
    </row>
    <row r="232" spans="1:15" x14ac:dyDescent="0.2">
      <c r="A232" s="403" t="s">
        <v>1340</v>
      </c>
      <c r="B232" s="403">
        <v>239.298</v>
      </c>
      <c r="C232" s="403">
        <v>710.84100000000001</v>
      </c>
      <c r="D232" s="403">
        <v>652.69299999999998</v>
      </c>
      <c r="E232" s="403">
        <v>1601.704</v>
      </c>
      <c r="F232" s="403">
        <v>2.27</v>
      </c>
      <c r="G232" s="403">
        <v>0.14799999999999999</v>
      </c>
      <c r="H232" s="403">
        <v>0</v>
      </c>
      <c r="I232" s="403">
        <v>0</v>
      </c>
      <c r="J232" s="403">
        <v>162.601</v>
      </c>
      <c r="K232" s="403">
        <v>165.01900000000001</v>
      </c>
      <c r="L232" s="403">
        <v>1766.722</v>
      </c>
      <c r="M232" s="403">
        <v>261.79700000000003</v>
      </c>
      <c r="N232" s="403">
        <v>610.71100000000001</v>
      </c>
      <c r="O232" s="403">
        <v>2639.2310000000002</v>
      </c>
    </row>
    <row r="233" spans="1:15" x14ac:dyDescent="0.2">
      <c r="A233" s="403" t="s">
        <v>1341</v>
      </c>
      <c r="B233" s="403">
        <v>235.33699999999999</v>
      </c>
      <c r="C233" s="403">
        <v>758.57399999999996</v>
      </c>
      <c r="D233" s="403">
        <v>687.98900000000003</v>
      </c>
      <c r="E233" s="403">
        <v>1679.9179999999999</v>
      </c>
      <c r="F233" s="403">
        <v>2.3380000000000001</v>
      </c>
      <c r="G233" s="403">
        <v>0.153</v>
      </c>
      <c r="H233" s="403">
        <v>0</v>
      </c>
      <c r="I233" s="403">
        <v>0</v>
      </c>
      <c r="J233" s="403">
        <v>167.18199999999999</v>
      </c>
      <c r="K233" s="403">
        <v>169.673</v>
      </c>
      <c r="L233" s="403">
        <v>1849.5909999999999</v>
      </c>
      <c r="M233" s="403">
        <v>260.60199999999998</v>
      </c>
      <c r="N233" s="403">
        <v>651.31399999999996</v>
      </c>
      <c r="O233" s="403">
        <v>2761.5070000000001</v>
      </c>
    </row>
    <row r="234" spans="1:15" x14ac:dyDescent="0.2">
      <c r="A234" s="403" t="s">
        <v>1342</v>
      </c>
      <c r="B234" s="403">
        <v>2787.002</v>
      </c>
      <c r="C234" s="403">
        <v>8087.5529999999999</v>
      </c>
      <c r="D234" s="403">
        <v>8097.9769999999999</v>
      </c>
      <c r="E234" s="403">
        <v>19002.935000000001</v>
      </c>
      <c r="F234" s="403">
        <v>28.396000000000001</v>
      </c>
      <c r="G234" s="403">
        <v>1.8</v>
      </c>
      <c r="H234" s="403">
        <v>0</v>
      </c>
      <c r="I234" s="403">
        <v>0</v>
      </c>
      <c r="J234" s="403">
        <v>1840.751</v>
      </c>
      <c r="K234" s="403">
        <v>1870.9469999999999</v>
      </c>
      <c r="L234" s="403">
        <v>20873.883000000002</v>
      </c>
      <c r="M234" s="403">
        <v>3158.3470000000002</v>
      </c>
      <c r="N234" s="403">
        <v>7287.6559999999999</v>
      </c>
      <c r="O234" s="403">
        <v>31319.885999999999</v>
      </c>
    </row>
    <row r="235" spans="1:15" x14ac:dyDescent="0.2">
      <c r="A235" s="403" t="s">
        <v>1343</v>
      </c>
      <c r="B235" s="403">
        <v>239.32300000000001</v>
      </c>
      <c r="C235" s="403">
        <v>747.46799999999996</v>
      </c>
      <c r="D235" s="403">
        <v>717.90599999999995</v>
      </c>
      <c r="E235" s="403">
        <v>1704.941</v>
      </c>
      <c r="F235" s="403">
        <v>2.573</v>
      </c>
      <c r="G235" s="403">
        <v>0.161</v>
      </c>
      <c r="H235" s="403">
        <v>0</v>
      </c>
      <c r="I235" s="403">
        <v>0</v>
      </c>
      <c r="J235" s="403">
        <v>147.56200000000001</v>
      </c>
      <c r="K235" s="403">
        <v>150.297</v>
      </c>
      <c r="L235" s="403">
        <v>1855.2380000000001</v>
      </c>
      <c r="M235" s="403">
        <v>256.56700000000001</v>
      </c>
      <c r="N235" s="403">
        <v>546.83900000000006</v>
      </c>
      <c r="O235" s="403">
        <v>2658.6439999999998</v>
      </c>
    </row>
    <row r="236" spans="1:15" x14ac:dyDescent="0.2">
      <c r="A236" s="403" t="s">
        <v>1344</v>
      </c>
      <c r="B236" s="403">
        <v>231.20599999999999</v>
      </c>
      <c r="C236" s="403">
        <v>682.81399999999996</v>
      </c>
      <c r="D236" s="403">
        <v>607.60500000000002</v>
      </c>
      <c r="E236" s="403">
        <v>1521.7360000000001</v>
      </c>
      <c r="F236" s="403">
        <v>2.6669999999999998</v>
      </c>
      <c r="G236" s="403">
        <v>0.14599999999999999</v>
      </c>
      <c r="H236" s="403">
        <v>0</v>
      </c>
      <c r="I236" s="403">
        <v>0</v>
      </c>
      <c r="J236" s="403">
        <v>144.131</v>
      </c>
      <c r="K236" s="403">
        <v>146.94399999999999</v>
      </c>
      <c r="L236" s="403">
        <v>1668.68</v>
      </c>
      <c r="M236" s="403">
        <v>254.56299999999999</v>
      </c>
      <c r="N236" s="403">
        <v>552.22199999999998</v>
      </c>
      <c r="O236" s="403">
        <v>2475.4650000000001</v>
      </c>
    </row>
    <row r="237" spans="1:15" x14ac:dyDescent="0.2">
      <c r="A237" s="403" t="s">
        <v>1345</v>
      </c>
      <c r="B237" s="403">
        <v>239.07900000000001</v>
      </c>
      <c r="C237" s="403">
        <v>713.94200000000001</v>
      </c>
      <c r="D237" s="403">
        <v>692.26900000000001</v>
      </c>
      <c r="E237" s="403">
        <v>1645.8140000000001</v>
      </c>
      <c r="F237" s="403">
        <v>3.0609999999999999</v>
      </c>
      <c r="G237" s="403">
        <v>0.161</v>
      </c>
      <c r="H237" s="403">
        <v>0</v>
      </c>
      <c r="I237" s="403">
        <v>0</v>
      </c>
      <c r="J237" s="403">
        <v>153.30000000000001</v>
      </c>
      <c r="K237" s="403">
        <v>156.52199999999999</v>
      </c>
      <c r="L237" s="403">
        <v>1802.336</v>
      </c>
      <c r="M237" s="403">
        <v>262.22199999999998</v>
      </c>
      <c r="N237" s="403">
        <v>612.58399999999995</v>
      </c>
      <c r="O237" s="403">
        <v>2677.1419999999998</v>
      </c>
    </row>
    <row r="238" spans="1:15" x14ac:dyDescent="0.2">
      <c r="A238" s="403" t="s">
        <v>1346</v>
      </c>
      <c r="B238" s="403">
        <v>221.786</v>
      </c>
      <c r="C238" s="403">
        <v>724.37699999999995</v>
      </c>
      <c r="D238" s="403">
        <v>669.82799999999997</v>
      </c>
      <c r="E238" s="403">
        <v>1615.1990000000001</v>
      </c>
      <c r="F238" s="403">
        <v>2.806</v>
      </c>
      <c r="G238" s="403">
        <v>0.156</v>
      </c>
      <c r="H238" s="403">
        <v>0</v>
      </c>
      <c r="I238" s="403">
        <v>0</v>
      </c>
      <c r="J238" s="403">
        <v>145.57400000000001</v>
      </c>
      <c r="K238" s="403">
        <v>148.535</v>
      </c>
      <c r="L238" s="403">
        <v>1763.7339999999999</v>
      </c>
      <c r="M238" s="403">
        <v>260.20499999999998</v>
      </c>
      <c r="N238" s="403">
        <v>589.85900000000004</v>
      </c>
      <c r="O238" s="403">
        <v>2613.799</v>
      </c>
    </row>
    <row r="239" spans="1:15" x14ac:dyDescent="0.2">
      <c r="A239" s="403" t="s">
        <v>1347</v>
      </c>
      <c r="B239" s="403">
        <v>225.07900000000001</v>
      </c>
      <c r="C239" s="403">
        <v>699.02200000000005</v>
      </c>
      <c r="D239" s="403">
        <v>699.93399999999997</v>
      </c>
      <c r="E239" s="403">
        <v>1624.211</v>
      </c>
      <c r="F239" s="403">
        <v>2.9649999999999999</v>
      </c>
      <c r="G239" s="403">
        <v>0.161</v>
      </c>
      <c r="H239" s="403">
        <v>0</v>
      </c>
      <c r="I239" s="403">
        <v>0</v>
      </c>
      <c r="J239" s="403">
        <v>123.727</v>
      </c>
      <c r="K239" s="403">
        <v>126.854</v>
      </c>
      <c r="L239" s="403">
        <v>1751.0650000000001</v>
      </c>
      <c r="M239" s="403">
        <v>268.79300000000001</v>
      </c>
      <c r="N239" s="403">
        <v>647.79399999999998</v>
      </c>
      <c r="O239" s="403">
        <v>2667.652</v>
      </c>
    </row>
    <row r="240" spans="1:15" x14ac:dyDescent="0.2">
      <c r="A240" s="403" t="s">
        <v>1348</v>
      </c>
      <c r="B240" s="403">
        <v>221.4</v>
      </c>
      <c r="C240" s="403">
        <v>661.85</v>
      </c>
      <c r="D240" s="403">
        <v>693.10699999999997</v>
      </c>
      <c r="E240" s="403">
        <v>1577.076</v>
      </c>
      <c r="F240" s="403">
        <v>3.0489999999999999</v>
      </c>
      <c r="G240" s="403">
        <v>0.156</v>
      </c>
      <c r="H240" s="403">
        <v>0</v>
      </c>
      <c r="I240" s="403">
        <v>0</v>
      </c>
      <c r="J240" s="403">
        <v>96.28</v>
      </c>
      <c r="K240" s="403">
        <v>99.484999999999999</v>
      </c>
      <c r="L240" s="403">
        <v>1676.5609999999999</v>
      </c>
      <c r="M240" s="403">
        <v>275.26799999999997</v>
      </c>
      <c r="N240" s="403">
        <v>683.48900000000003</v>
      </c>
      <c r="O240" s="403">
        <v>2635.319</v>
      </c>
    </row>
    <row r="241" spans="1:15" x14ac:dyDescent="0.2">
      <c r="A241" s="403" t="s">
        <v>1349</v>
      </c>
      <c r="B241" s="403">
        <v>220.01</v>
      </c>
      <c r="C241" s="403">
        <v>655.33299999999997</v>
      </c>
      <c r="D241" s="403">
        <v>720.346</v>
      </c>
      <c r="E241" s="403">
        <v>1598.923</v>
      </c>
      <c r="F241" s="403">
        <v>2.617</v>
      </c>
      <c r="G241" s="403">
        <v>0.161</v>
      </c>
      <c r="H241" s="403">
        <v>0</v>
      </c>
      <c r="I241" s="403">
        <v>0</v>
      </c>
      <c r="J241" s="403">
        <v>132.48699999999999</v>
      </c>
      <c r="K241" s="403">
        <v>135.26499999999999</v>
      </c>
      <c r="L241" s="403">
        <v>1734.1880000000001</v>
      </c>
      <c r="M241" s="403">
        <v>276.798</v>
      </c>
      <c r="N241" s="403">
        <v>658.16800000000001</v>
      </c>
      <c r="O241" s="403">
        <v>2669.1550000000002</v>
      </c>
    </row>
    <row r="242" spans="1:15" x14ac:dyDescent="0.2">
      <c r="A242" s="403" t="s">
        <v>1350</v>
      </c>
      <c r="B242" s="403">
        <v>224.006</v>
      </c>
      <c r="C242" s="403">
        <v>677.84799999999996</v>
      </c>
      <c r="D242" s="403">
        <v>771.82100000000003</v>
      </c>
      <c r="E242" s="403">
        <v>1672.9</v>
      </c>
      <c r="F242" s="403">
        <v>2.34</v>
      </c>
      <c r="G242" s="403">
        <v>0.161</v>
      </c>
      <c r="H242" s="403">
        <v>0</v>
      </c>
      <c r="I242" s="403">
        <v>0</v>
      </c>
      <c r="J242" s="403">
        <v>154.905</v>
      </c>
      <c r="K242" s="403">
        <v>157.40600000000001</v>
      </c>
      <c r="L242" s="403">
        <v>1830.307</v>
      </c>
      <c r="M242" s="403">
        <v>286.74599999999998</v>
      </c>
      <c r="N242" s="403">
        <v>689.50599999999997</v>
      </c>
      <c r="O242" s="403">
        <v>2806.5590000000002</v>
      </c>
    </row>
    <row r="243" spans="1:15" x14ac:dyDescent="0.2">
      <c r="A243" s="403" t="s">
        <v>1351</v>
      </c>
      <c r="B243" s="403">
        <v>219.63499999999999</v>
      </c>
      <c r="C243" s="403">
        <v>672.41700000000003</v>
      </c>
      <c r="D243" s="403">
        <v>695.42899999999997</v>
      </c>
      <c r="E243" s="403">
        <v>1588.46</v>
      </c>
      <c r="F243" s="403">
        <v>1.9019999999999999</v>
      </c>
      <c r="G243" s="403">
        <v>0.156</v>
      </c>
      <c r="H243" s="403">
        <v>0</v>
      </c>
      <c r="I243" s="403">
        <v>0</v>
      </c>
      <c r="J243" s="403">
        <v>151.11199999999999</v>
      </c>
      <c r="K243" s="403">
        <v>153.16999999999999</v>
      </c>
      <c r="L243" s="403">
        <v>1741.63</v>
      </c>
      <c r="M243" s="403">
        <v>278.41199999999998</v>
      </c>
      <c r="N243" s="403">
        <v>586.24099999999999</v>
      </c>
      <c r="O243" s="403">
        <v>2606.2829999999999</v>
      </c>
    </row>
    <row r="244" spans="1:15" x14ac:dyDescent="0.2">
      <c r="A244" s="403" t="s">
        <v>1352</v>
      </c>
      <c r="B244" s="403">
        <v>242.846</v>
      </c>
      <c r="C244" s="403">
        <v>731.49800000000005</v>
      </c>
      <c r="D244" s="403">
        <v>701.99900000000002</v>
      </c>
      <c r="E244" s="403">
        <v>1676.904</v>
      </c>
      <c r="F244" s="403">
        <v>2.0640000000000001</v>
      </c>
      <c r="G244" s="403">
        <v>0.161</v>
      </c>
      <c r="H244" s="403">
        <v>0</v>
      </c>
      <c r="I244" s="403">
        <v>0</v>
      </c>
      <c r="J244" s="403">
        <v>145.155</v>
      </c>
      <c r="K244" s="403">
        <v>147.381</v>
      </c>
      <c r="L244" s="403">
        <v>1824.2850000000001</v>
      </c>
      <c r="M244" s="403">
        <v>279.58</v>
      </c>
      <c r="N244" s="403">
        <v>622.44399999999996</v>
      </c>
      <c r="O244" s="403">
        <v>2726.3090000000002</v>
      </c>
    </row>
    <row r="245" spans="1:15" x14ac:dyDescent="0.2">
      <c r="A245" s="403" t="s">
        <v>1353</v>
      </c>
      <c r="B245" s="403">
        <v>239.94900000000001</v>
      </c>
      <c r="C245" s="403">
        <v>722.14400000000001</v>
      </c>
      <c r="D245" s="403">
        <v>642.93700000000001</v>
      </c>
      <c r="E245" s="403">
        <v>1603.989</v>
      </c>
      <c r="F245" s="403">
        <v>2.226</v>
      </c>
      <c r="G245" s="403">
        <v>0.156</v>
      </c>
      <c r="H245" s="403">
        <v>0</v>
      </c>
      <c r="I245" s="403">
        <v>0</v>
      </c>
      <c r="J245" s="403">
        <v>134.37100000000001</v>
      </c>
      <c r="K245" s="403">
        <v>136.75299999999999</v>
      </c>
      <c r="L245" s="403">
        <v>1740.742</v>
      </c>
      <c r="M245" s="403">
        <v>264.96199999999999</v>
      </c>
      <c r="N245" s="403">
        <v>589.28499999999997</v>
      </c>
      <c r="O245" s="403">
        <v>2594.989</v>
      </c>
    </row>
    <row r="246" spans="1:15" x14ac:dyDescent="0.2">
      <c r="A246" s="403" t="s">
        <v>1354</v>
      </c>
      <c r="B246" s="403">
        <v>231.69</v>
      </c>
      <c r="C246" s="403">
        <v>761.73</v>
      </c>
      <c r="D246" s="403">
        <v>637.96900000000005</v>
      </c>
      <c r="E246" s="403">
        <v>1632.223</v>
      </c>
      <c r="F246" s="403">
        <v>2.677</v>
      </c>
      <c r="G246" s="403">
        <v>0.161</v>
      </c>
      <c r="H246" s="403">
        <v>0</v>
      </c>
      <c r="I246" s="403">
        <v>0</v>
      </c>
      <c r="J246" s="403">
        <v>155.58199999999999</v>
      </c>
      <c r="K246" s="403">
        <v>158.42099999999999</v>
      </c>
      <c r="L246" s="403">
        <v>1790.643</v>
      </c>
      <c r="M246" s="403">
        <v>262.00299999999999</v>
      </c>
      <c r="N246" s="403">
        <v>629.68600000000004</v>
      </c>
      <c r="O246" s="403">
        <v>2682.3319999999999</v>
      </c>
    </row>
    <row r="247" spans="1:15" x14ac:dyDescent="0.2">
      <c r="A247" s="403" t="s">
        <v>1355</v>
      </c>
      <c r="B247" s="403">
        <v>2756.0079999999998</v>
      </c>
      <c r="C247" s="403">
        <v>8451.0660000000007</v>
      </c>
      <c r="D247" s="403">
        <v>8251.1470000000008</v>
      </c>
      <c r="E247" s="403">
        <v>19463</v>
      </c>
      <c r="F247" s="403">
        <v>30.946999999999999</v>
      </c>
      <c r="G247" s="403">
        <v>1.9</v>
      </c>
      <c r="H247" s="403">
        <v>0</v>
      </c>
      <c r="I247" s="403">
        <v>0</v>
      </c>
      <c r="J247" s="403">
        <v>1684.1859999999999</v>
      </c>
      <c r="K247" s="403">
        <v>1717.0329999999999</v>
      </c>
      <c r="L247" s="403">
        <v>21180.032999999999</v>
      </c>
      <c r="M247" s="403">
        <v>3226.12</v>
      </c>
      <c r="N247" s="403">
        <v>7403.6139999999996</v>
      </c>
      <c r="O247" s="403">
        <v>31809.766</v>
      </c>
    </row>
    <row r="248" spans="1:15" x14ac:dyDescent="0.2">
      <c r="A248" s="403" t="s">
        <v>1356</v>
      </c>
      <c r="B248" s="403">
        <v>225.39500000000001</v>
      </c>
      <c r="C248" s="403">
        <v>794.34500000000003</v>
      </c>
      <c r="D248" s="403">
        <v>702.23800000000006</v>
      </c>
      <c r="E248" s="403">
        <v>1723.5989999999999</v>
      </c>
      <c r="F248" s="403">
        <v>2.7610000000000001</v>
      </c>
      <c r="G248" s="403">
        <v>0.17799999999999999</v>
      </c>
      <c r="H248" s="403">
        <v>0</v>
      </c>
      <c r="I248" s="403">
        <v>0</v>
      </c>
      <c r="J248" s="403">
        <v>170.393</v>
      </c>
      <c r="K248" s="403">
        <v>173.33199999999999</v>
      </c>
      <c r="L248" s="403">
        <v>1896.931</v>
      </c>
      <c r="M248" s="403">
        <v>260.21499999999997</v>
      </c>
      <c r="N248" s="403">
        <v>597.26800000000003</v>
      </c>
      <c r="O248" s="403">
        <v>2754.413</v>
      </c>
    </row>
    <row r="249" spans="1:15" x14ac:dyDescent="0.2">
      <c r="A249" s="403" t="s">
        <v>1357</v>
      </c>
      <c r="B249" s="403">
        <v>214.31299999999999</v>
      </c>
      <c r="C249" s="403">
        <v>699.274</v>
      </c>
      <c r="D249" s="403">
        <v>561.38499999999999</v>
      </c>
      <c r="E249" s="403">
        <v>1476.777</v>
      </c>
      <c r="F249" s="403">
        <v>2.367</v>
      </c>
      <c r="G249" s="403">
        <v>0.161</v>
      </c>
      <c r="H249" s="403">
        <v>0</v>
      </c>
      <c r="I249" s="403">
        <v>0</v>
      </c>
      <c r="J249" s="403">
        <v>119.267</v>
      </c>
      <c r="K249" s="403">
        <v>121.795</v>
      </c>
      <c r="L249" s="403">
        <v>1598.5709999999999</v>
      </c>
      <c r="M249" s="403">
        <v>252.02</v>
      </c>
      <c r="N249" s="403">
        <v>518.971</v>
      </c>
      <c r="O249" s="403">
        <v>2369.5619999999999</v>
      </c>
    </row>
    <row r="250" spans="1:15" x14ac:dyDescent="0.2">
      <c r="A250" s="403" t="s">
        <v>1358</v>
      </c>
      <c r="B250" s="403">
        <v>223.09100000000001</v>
      </c>
      <c r="C250" s="403">
        <v>722.83399999999995</v>
      </c>
      <c r="D250" s="403">
        <v>611.79399999999998</v>
      </c>
      <c r="E250" s="403">
        <v>1559.251</v>
      </c>
      <c r="F250" s="403">
        <v>2.78</v>
      </c>
      <c r="G250" s="403">
        <v>0.17799999999999999</v>
      </c>
      <c r="H250" s="403">
        <v>0</v>
      </c>
      <c r="I250" s="403">
        <v>0</v>
      </c>
      <c r="J250" s="403">
        <v>120.48</v>
      </c>
      <c r="K250" s="403">
        <v>123.438</v>
      </c>
      <c r="L250" s="403">
        <v>1682.6890000000001</v>
      </c>
      <c r="M250" s="403">
        <v>255.45699999999999</v>
      </c>
      <c r="N250" s="403">
        <v>589.54700000000003</v>
      </c>
      <c r="O250" s="403">
        <v>2527.6930000000002</v>
      </c>
    </row>
    <row r="251" spans="1:15" x14ac:dyDescent="0.2">
      <c r="A251" s="403" t="s">
        <v>1359</v>
      </c>
      <c r="B251" s="403">
        <v>198.88200000000001</v>
      </c>
      <c r="C251" s="403">
        <v>696.673</v>
      </c>
      <c r="D251" s="403">
        <v>621.91999999999996</v>
      </c>
      <c r="E251" s="403">
        <v>1518.1479999999999</v>
      </c>
      <c r="F251" s="403">
        <v>2.7650000000000001</v>
      </c>
      <c r="G251" s="403">
        <v>0.17299999999999999</v>
      </c>
      <c r="H251" s="403">
        <v>0</v>
      </c>
      <c r="I251" s="403">
        <v>0</v>
      </c>
      <c r="J251" s="403">
        <v>100.541</v>
      </c>
      <c r="K251" s="403">
        <v>103.47799999999999</v>
      </c>
      <c r="L251" s="403">
        <v>1621.626</v>
      </c>
      <c r="M251" s="403">
        <v>258.82799999999997</v>
      </c>
      <c r="N251" s="403">
        <v>577.25599999999997</v>
      </c>
      <c r="O251" s="403">
        <v>2457.71</v>
      </c>
    </row>
    <row r="252" spans="1:15" x14ac:dyDescent="0.2">
      <c r="A252" s="403" t="s">
        <v>1360</v>
      </c>
      <c r="B252" s="403">
        <v>200.93700000000001</v>
      </c>
      <c r="C252" s="403">
        <v>679.63599999999997</v>
      </c>
      <c r="D252" s="403">
        <v>626.654</v>
      </c>
      <c r="E252" s="403">
        <v>1507.7650000000001</v>
      </c>
      <c r="F252" s="403">
        <v>3.0489999999999999</v>
      </c>
      <c r="G252" s="403">
        <v>0.17799999999999999</v>
      </c>
      <c r="H252" s="403">
        <v>0</v>
      </c>
      <c r="I252" s="403">
        <v>0</v>
      </c>
      <c r="J252" s="403">
        <v>112.193</v>
      </c>
      <c r="K252" s="403">
        <v>115.42</v>
      </c>
      <c r="L252" s="403">
        <v>1623.1859999999999</v>
      </c>
      <c r="M252" s="403">
        <v>274.315</v>
      </c>
      <c r="N252" s="403">
        <v>671.18399999999997</v>
      </c>
      <c r="O252" s="403">
        <v>2568.6840000000002</v>
      </c>
    </row>
    <row r="253" spans="1:15" x14ac:dyDescent="0.2">
      <c r="A253" s="403" t="s">
        <v>1361</v>
      </c>
      <c r="B253" s="403">
        <v>201.53800000000001</v>
      </c>
      <c r="C253" s="403">
        <v>650.63099999999997</v>
      </c>
      <c r="D253" s="403">
        <v>651.29300000000001</v>
      </c>
      <c r="E253" s="403">
        <v>1502.009</v>
      </c>
      <c r="F253" s="403">
        <v>2.7639999999999998</v>
      </c>
      <c r="G253" s="403">
        <v>0.17299999999999999</v>
      </c>
      <c r="H253" s="403">
        <v>0</v>
      </c>
      <c r="I253" s="403">
        <v>0</v>
      </c>
      <c r="J253" s="403">
        <v>117.93</v>
      </c>
      <c r="K253" s="403">
        <v>120.867</v>
      </c>
      <c r="L253" s="403">
        <v>1622.876</v>
      </c>
      <c r="M253" s="403">
        <v>275.45299999999997</v>
      </c>
      <c r="N253" s="403">
        <v>644.93799999999999</v>
      </c>
      <c r="O253" s="403">
        <v>2543.2669999999998</v>
      </c>
    </row>
    <row r="254" spans="1:15" x14ac:dyDescent="0.2">
      <c r="A254" s="403" t="s">
        <v>1362</v>
      </c>
      <c r="B254" s="403">
        <v>213.57</v>
      </c>
      <c r="C254" s="403">
        <v>678.39200000000005</v>
      </c>
      <c r="D254" s="403">
        <v>688.63</v>
      </c>
      <c r="E254" s="403">
        <v>1583.431</v>
      </c>
      <c r="F254" s="403">
        <v>2.6179999999999999</v>
      </c>
      <c r="G254" s="403">
        <v>0.17799999999999999</v>
      </c>
      <c r="H254" s="403">
        <v>0</v>
      </c>
      <c r="I254" s="403">
        <v>0</v>
      </c>
      <c r="J254" s="403">
        <v>117.932</v>
      </c>
      <c r="K254" s="403">
        <v>120.72799999999999</v>
      </c>
      <c r="L254" s="403">
        <v>1704.16</v>
      </c>
      <c r="M254" s="403">
        <v>279.322</v>
      </c>
      <c r="N254" s="403">
        <v>670.41099999999994</v>
      </c>
      <c r="O254" s="403">
        <v>2653.893</v>
      </c>
    </row>
    <row r="255" spans="1:15" x14ac:dyDescent="0.2">
      <c r="A255" s="403" t="s">
        <v>1363</v>
      </c>
      <c r="B255" s="403">
        <v>213.136</v>
      </c>
      <c r="C255" s="403">
        <v>692.92700000000002</v>
      </c>
      <c r="D255" s="403">
        <v>698.86199999999997</v>
      </c>
      <c r="E255" s="403">
        <v>1602.8389999999999</v>
      </c>
      <c r="F255" s="403">
        <v>2.3370000000000002</v>
      </c>
      <c r="G255" s="403">
        <v>0.17799999999999999</v>
      </c>
      <c r="H255" s="403">
        <v>0</v>
      </c>
      <c r="I255" s="403">
        <v>0</v>
      </c>
      <c r="J255" s="403">
        <v>152.77099999999999</v>
      </c>
      <c r="K255" s="403">
        <v>155.286</v>
      </c>
      <c r="L255" s="403">
        <v>1758.125</v>
      </c>
      <c r="M255" s="403">
        <v>287.09500000000003</v>
      </c>
      <c r="N255" s="403">
        <v>670.93899999999996</v>
      </c>
      <c r="O255" s="403">
        <v>2716.1590000000001</v>
      </c>
    </row>
    <row r="256" spans="1:15" x14ac:dyDescent="0.2">
      <c r="A256" s="403" t="s">
        <v>1364</v>
      </c>
      <c r="B256" s="403">
        <v>213.941</v>
      </c>
      <c r="C256" s="403">
        <v>687.51499999999999</v>
      </c>
      <c r="D256" s="403">
        <v>721.18600000000004</v>
      </c>
      <c r="E256" s="403">
        <v>1626.261</v>
      </c>
      <c r="F256" s="403">
        <v>1.986</v>
      </c>
      <c r="G256" s="403">
        <v>0.17299999999999999</v>
      </c>
      <c r="H256" s="403">
        <v>0</v>
      </c>
      <c r="I256" s="403">
        <v>0</v>
      </c>
      <c r="J256" s="403">
        <v>170.54599999999999</v>
      </c>
      <c r="K256" s="403">
        <v>172.70500000000001</v>
      </c>
      <c r="L256" s="403">
        <v>1798.9659999999999</v>
      </c>
      <c r="M256" s="403">
        <v>280.23399999999998</v>
      </c>
      <c r="N256" s="403">
        <v>582.14800000000002</v>
      </c>
      <c r="O256" s="403">
        <v>2661.348</v>
      </c>
    </row>
    <row r="257" spans="1:15" x14ac:dyDescent="0.2">
      <c r="A257" s="403" t="s">
        <v>1365</v>
      </c>
      <c r="B257" s="403">
        <v>232.29300000000001</v>
      </c>
      <c r="C257" s="403">
        <v>740.35699999999997</v>
      </c>
      <c r="D257" s="403">
        <v>730.29399999999998</v>
      </c>
      <c r="E257" s="403">
        <v>1702.2619999999999</v>
      </c>
      <c r="F257" s="403">
        <v>1.9019999999999999</v>
      </c>
      <c r="G257" s="403">
        <v>0.17799999999999999</v>
      </c>
      <c r="H257" s="403">
        <v>0</v>
      </c>
      <c r="I257" s="403">
        <v>0</v>
      </c>
      <c r="J257" s="403">
        <v>154.33799999999999</v>
      </c>
      <c r="K257" s="403">
        <v>156.41800000000001</v>
      </c>
      <c r="L257" s="403">
        <v>1858.68</v>
      </c>
      <c r="M257" s="403">
        <v>277.642</v>
      </c>
      <c r="N257" s="403">
        <v>617.61800000000005</v>
      </c>
      <c r="O257" s="403">
        <v>2753.9409999999998</v>
      </c>
    </row>
    <row r="258" spans="1:15" x14ac:dyDescent="0.2">
      <c r="A258" s="403" t="s">
        <v>1366</v>
      </c>
      <c r="B258" s="403">
        <v>231.5</v>
      </c>
      <c r="C258" s="403">
        <v>743.16300000000001</v>
      </c>
      <c r="D258" s="403">
        <v>676.13300000000004</v>
      </c>
      <c r="E258" s="403">
        <v>1651.9829999999999</v>
      </c>
      <c r="F258" s="403">
        <v>1.9890000000000001</v>
      </c>
      <c r="G258" s="403">
        <v>0.17299999999999999</v>
      </c>
      <c r="H258" s="403">
        <v>0</v>
      </c>
      <c r="I258" s="403">
        <v>0</v>
      </c>
      <c r="J258" s="403">
        <v>146.708</v>
      </c>
      <c r="K258" s="403">
        <v>148.87</v>
      </c>
      <c r="L258" s="403">
        <v>1800.8520000000001</v>
      </c>
      <c r="M258" s="403">
        <v>267.27300000000002</v>
      </c>
      <c r="N258" s="403">
        <v>603.73199999999997</v>
      </c>
      <c r="O258" s="403">
        <v>2671.8580000000002</v>
      </c>
    </row>
    <row r="259" spans="1:15" x14ac:dyDescent="0.2">
      <c r="A259" s="403" t="s">
        <v>1367</v>
      </c>
      <c r="B259" s="403">
        <v>232.244</v>
      </c>
      <c r="C259" s="403">
        <v>785.78099999999995</v>
      </c>
      <c r="D259" s="403">
        <v>667.45399999999995</v>
      </c>
      <c r="E259" s="403">
        <v>1685.5730000000001</v>
      </c>
      <c r="F259" s="403">
        <v>2.3580000000000001</v>
      </c>
      <c r="G259" s="403">
        <v>0.17799999999999999</v>
      </c>
      <c r="H259" s="403">
        <v>0</v>
      </c>
      <c r="I259" s="403">
        <v>0</v>
      </c>
      <c r="J259" s="403">
        <v>168.88499999999999</v>
      </c>
      <c r="K259" s="403">
        <v>171.422</v>
      </c>
      <c r="L259" s="403">
        <v>1856.9949999999999</v>
      </c>
      <c r="M259" s="403">
        <v>261.88799999999998</v>
      </c>
      <c r="N259" s="403">
        <v>600.21100000000001</v>
      </c>
      <c r="O259" s="403">
        <v>2719.0940000000001</v>
      </c>
    </row>
    <row r="260" spans="1:15" x14ac:dyDescent="0.2">
      <c r="A260" s="403" t="s">
        <v>1368</v>
      </c>
      <c r="B260" s="403">
        <v>2600.84</v>
      </c>
      <c r="C260" s="403">
        <v>8572.3179999999993</v>
      </c>
      <c r="D260" s="403">
        <v>7957.8310000000001</v>
      </c>
      <c r="E260" s="403">
        <v>19140.675999999999</v>
      </c>
      <c r="F260" s="403">
        <v>29.675000000000001</v>
      </c>
      <c r="G260" s="403">
        <v>2.1</v>
      </c>
      <c r="H260" s="403">
        <v>0</v>
      </c>
      <c r="I260" s="403">
        <v>0</v>
      </c>
      <c r="J260" s="403">
        <v>1651.9839999999999</v>
      </c>
      <c r="K260" s="403">
        <v>1683.76</v>
      </c>
      <c r="L260" s="403">
        <v>20824.436000000002</v>
      </c>
      <c r="M260" s="403">
        <v>3229.7429999999999</v>
      </c>
      <c r="N260" s="403">
        <v>7345.1180000000004</v>
      </c>
      <c r="O260" s="403">
        <v>31399.296999999999</v>
      </c>
    </row>
    <row r="261" spans="1:15" x14ac:dyDescent="0.2">
      <c r="A261" s="403" t="s">
        <v>1369</v>
      </c>
      <c r="B261" s="403">
        <v>216.52799999999999</v>
      </c>
      <c r="C261" s="403">
        <v>825.74800000000005</v>
      </c>
      <c r="D261" s="403">
        <v>703.24</v>
      </c>
      <c r="E261" s="403">
        <v>1749.2149999999999</v>
      </c>
      <c r="F261" s="403">
        <v>2.75</v>
      </c>
      <c r="G261" s="403">
        <v>0.186</v>
      </c>
      <c r="H261" s="403">
        <v>0</v>
      </c>
      <c r="I261" s="403">
        <v>0</v>
      </c>
      <c r="J261" s="403">
        <v>170.63800000000001</v>
      </c>
      <c r="K261" s="403">
        <v>173.57400000000001</v>
      </c>
      <c r="L261" s="403">
        <v>1922.789</v>
      </c>
      <c r="M261" s="403">
        <v>263.89999999999998</v>
      </c>
      <c r="N261" s="403">
        <v>600.37199999999996</v>
      </c>
      <c r="O261" s="403">
        <v>2787.0610000000001</v>
      </c>
    </row>
    <row r="262" spans="1:15" x14ac:dyDescent="0.2">
      <c r="A262" s="403" t="s">
        <v>1370</v>
      </c>
      <c r="B262" s="403">
        <v>213.93899999999999</v>
      </c>
      <c r="C262" s="403">
        <v>755.41099999999994</v>
      </c>
      <c r="D262" s="403">
        <v>631.27499999999998</v>
      </c>
      <c r="E262" s="403">
        <v>1603.1179999999999</v>
      </c>
      <c r="F262" s="403">
        <v>2.2850000000000001</v>
      </c>
      <c r="G262" s="403">
        <v>0.17399999999999999</v>
      </c>
      <c r="H262" s="403">
        <v>0</v>
      </c>
      <c r="I262" s="403">
        <v>0</v>
      </c>
      <c r="J262" s="403">
        <v>131.59200000000001</v>
      </c>
      <c r="K262" s="403">
        <v>134.05099999999999</v>
      </c>
      <c r="L262" s="403">
        <v>1737.1679999999999</v>
      </c>
      <c r="M262" s="403">
        <v>262.36</v>
      </c>
      <c r="N262" s="403">
        <v>547.29700000000003</v>
      </c>
      <c r="O262" s="403">
        <v>2546.8249999999998</v>
      </c>
    </row>
    <row r="263" spans="1:15" x14ac:dyDescent="0.2">
      <c r="A263" s="403" t="s">
        <v>1371</v>
      </c>
      <c r="B263" s="403">
        <v>221.56200000000001</v>
      </c>
      <c r="C263" s="403">
        <v>790.60900000000004</v>
      </c>
      <c r="D263" s="403">
        <v>695.03300000000002</v>
      </c>
      <c r="E263" s="403">
        <v>1710.4739999999999</v>
      </c>
      <c r="F263" s="403">
        <v>2.77</v>
      </c>
      <c r="G263" s="403">
        <v>0.186</v>
      </c>
      <c r="H263" s="403">
        <v>0</v>
      </c>
      <c r="I263" s="403">
        <v>0</v>
      </c>
      <c r="J263" s="403">
        <v>120.79600000000001</v>
      </c>
      <c r="K263" s="403">
        <v>123.752</v>
      </c>
      <c r="L263" s="403">
        <v>1834.2270000000001</v>
      </c>
      <c r="M263" s="403">
        <v>270.71100000000001</v>
      </c>
      <c r="N263" s="403">
        <v>613.32799999999997</v>
      </c>
      <c r="O263" s="403">
        <v>2718.2660000000001</v>
      </c>
    </row>
    <row r="264" spans="1:15" x14ac:dyDescent="0.2">
      <c r="A264" s="403" t="s">
        <v>1372</v>
      </c>
      <c r="B264" s="403">
        <v>200.983</v>
      </c>
      <c r="C264" s="403">
        <v>741.82</v>
      </c>
      <c r="D264" s="403">
        <v>686.13400000000001</v>
      </c>
      <c r="E264" s="403">
        <v>1632.0229999999999</v>
      </c>
      <c r="F264" s="403">
        <v>2.4790000000000001</v>
      </c>
      <c r="G264" s="403">
        <v>0.18</v>
      </c>
      <c r="H264" s="403">
        <v>0</v>
      </c>
      <c r="I264" s="403">
        <v>0</v>
      </c>
      <c r="J264" s="403">
        <v>115.202</v>
      </c>
      <c r="K264" s="403">
        <v>117.86199999999999</v>
      </c>
      <c r="L264" s="403">
        <v>1749.885</v>
      </c>
      <c r="M264" s="403">
        <v>266.81400000000002</v>
      </c>
      <c r="N264" s="403">
        <v>584.21699999999998</v>
      </c>
      <c r="O264" s="403">
        <v>2600.9160000000002</v>
      </c>
    </row>
    <row r="265" spans="1:15" x14ac:dyDescent="0.2">
      <c r="A265" s="403" t="s">
        <v>1373</v>
      </c>
      <c r="B265" s="403">
        <v>202.08600000000001</v>
      </c>
      <c r="C265" s="403">
        <v>735.94600000000003</v>
      </c>
      <c r="D265" s="403">
        <v>704.995</v>
      </c>
      <c r="E265" s="403">
        <v>1644.925</v>
      </c>
      <c r="F265" s="403">
        <v>2.8260000000000001</v>
      </c>
      <c r="G265" s="403">
        <v>0.186</v>
      </c>
      <c r="H265" s="403">
        <v>0</v>
      </c>
      <c r="I265" s="403">
        <v>0</v>
      </c>
      <c r="J265" s="403">
        <v>91.616</v>
      </c>
      <c r="K265" s="403">
        <v>94.628</v>
      </c>
      <c r="L265" s="403">
        <v>1739.5530000000001</v>
      </c>
      <c r="M265" s="403">
        <v>275.69499999999999</v>
      </c>
      <c r="N265" s="403">
        <v>633.99800000000005</v>
      </c>
      <c r="O265" s="403">
        <v>2649.2460000000001</v>
      </c>
    </row>
    <row r="266" spans="1:15" x14ac:dyDescent="0.2">
      <c r="A266" s="403" t="s">
        <v>1374</v>
      </c>
      <c r="B266" s="403">
        <v>198.49299999999999</v>
      </c>
      <c r="C266" s="403">
        <v>690.48800000000006</v>
      </c>
      <c r="D266" s="403">
        <v>722.35900000000004</v>
      </c>
      <c r="E266" s="403">
        <v>1615.21</v>
      </c>
      <c r="F266" s="403">
        <v>2.855</v>
      </c>
      <c r="G266" s="403">
        <v>0.18</v>
      </c>
      <c r="H266" s="403">
        <v>0</v>
      </c>
      <c r="I266" s="403">
        <v>0</v>
      </c>
      <c r="J266" s="403">
        <v>130.351</v>
      </c>
      <c r="K266" s="403">
        <v>133.387</v>
      </c>
      <c r="L266" s="403">
        <v>1748.596</v>
      </c>
      <c r="M266" s="403">
        <v>285.00900000000001</v>
      </c>
      <c r="N266" s="403">
        <v>672.803</v>
      </c>
      <c r="O266" s="403">
        <v>2706.4079999999999</v>
      </c>
    </row>
    <row r="267" spans="1:15" x14ac:dyDescent="0.2">
      <c r="A267" s="403" t="s">
        <v>1375</v>
      </c>
      <c r="B267" s="403">
        <v>208.19800000000001</v>
      </c>
      <c r="C267" s="403">
        <v>702.11599999999999</v>
      </c>
      <c r="D267" s="403">
        <v>745.16800000000001</v>
      </c>
      <c r="E267" s="403">
        <v>1657.277</v>
      </c>
      <c r="F267" s="403">
        <v>2.4969999999999999</v>
      </c>
      <c r="G267" s="403">
        <v>0.186</v>
      </c>
      <c r="H267" s="403">
        <v>0</v>
      </c>
      <c r="I267" s="403">
        <v>0</v>
      </c>
      <c r="J267" s="403">
        <v>144.79400000000001</v>
      </c>
      <c r="K267" s="403">
        <v>147.477</v>
      </c>
      <c r="L267" s="403">
        <v>1804.7539999999999</v>
      </c>
      <c r="M267" s="403">
        <v>289.46199999999999</v>
      </c>
      <c r="N267" s="403">
        <v>694.85</v>
      </c>
      <c r="O267" s="403">
        <v>2789.0659999999998</v>
      </c>
    </row>
    <row r="268" spans="1:15" x14ac:dyDescent="0.2">
      <c r="A268" s="403" t="s">
        <v>1376</v>
      </c>
      <c r="B268" s="403">
        <v>206.31700000000001</v>
      </c>
      <c r="C268" s="403">
        <v>693.74099999999999</v>
      </c>
      <c r="D268" s="403">
        <v>742.654</v>
      </c>
      <c r="E268" s="403">
        <v>1645.3040000000001</v>
      </c>
      <c r="F268" s="403">
        <v>2.3130000000000002</v>
      </c>
      <c r="G268" s="403">
        <v>0.186</v>
      </c>
      <c r="H268" s="403">
        <v>0</v>
      </c>
      <c r="I268" s="403">
        <v>0</v>
      </c>
      <c r="J268" s="403">
        <v>162.578</v>
      </c>
      <c r="K268" s="403">
        <v>165.077</v>
      </c>
      <c r="L268" s="403">
        <v>1810.3810000000001</v>
      </c>
      <c r="M268" s="403">
        <v>292.27499999999998</v>
      </c>
      <c r="N268" s="403">
        <v>664.82299999999998</v>
      </c>
      <c r="O268" s="403">
        <v>2767.4789999999998</v>
      </c>
    </row>
    <row r="269" spans="1:15" x14ac:dyDescent="0.2">
      <c r="A269" s="403" t="s">
        <v>1377</v>
      </c>
      <c r="B269" s="403">
        <v>202.24199999999999</v>
      </c>
      <c r="C269" s="403">
        <v>696.90499999999997</v>
      </c>
      <c r="D269" s="403">
        <v>708.50599999999997</v>
      </c>
      <c r="E269" s="403">
        <v>1610.4939999999999</v>
      </c>
      <c r="F269" s="403">
        <v>2.1360000000000001</v>
      </c>
      <c r="G269" s="403">
        <v>0.18</v>
      </c>
      <c r="H269" s="403">
        <v>0</v>
      </c>
      <c r="I269" s="403">
        <v>0</v>
      </c>
      <c r="J269" s="403">
        <v>148.66499999999999</v>
      </c>
      <c r="K269" s="403">
        <v>150.98099999999999</v>
      </c>
      <c r="L269" s="403">
        <v>1761.4749999999999</v>
      </c>
      <c r="M269" s="403">
        <v>285.98099999999999</v>
      </c>
      <c r="N269" s="403">
        <v>619.04700000000003</v>
      </c>
      <c r="O269" s="403">
        <v>2666.5030000000002</v>
      </c>
    </row>
    <row r="270" spans="1:15" x14ac:dyDescent="0.2">
      <c r="A270" s="403" t="s">
        <v>1378</v>
      </c>
      <c r="B270" s="403">
        <v>217.16900000000001</v>
      </c>
      <c r="C270" s="403">
        <v>725.58199999999999</v>
      </c>
      <c r="D270" s="403">
        <v>768.17100000000005</v>
      </c>
      <c r="E270" s="403">
        <v>1713.913</v>
      </c>
      <c r="F270" s="403">
        <v>2.101</v>
      </c>
      <c r="G270" s="403">
        <v>0.186</v>
      </c>
      <c r="H270" s="403">
        <v>0</v>
      </c>
      <c r="I270" s="403">
        <v>0</v>
      </c>
      <c r="J270" s="403">
        <v>164.739</v>
      </c>
      <c r="K270" s="403">
        <v>167.02600000000001</v>
      </c>
      <c r="L270" s="403">
        <v>1880.9390000000001</v>
      </c>
      <c r="M270" s="403">
        <v>284.24599999999998</v>
      </c>
      <c r="N270" s="403">
        <v>613.59799999999996</v>
      </c>
      <c r="O270" s="403">
        <v>2778.7840000000001</v>
      </c>
    </row>
    <row r="271" spans="1:15" x14ac:dyDescent="0.2">
      <c r="A271" s="403" t="s">
        <v>1379</v>
      </c>
      <c r="B271" s="403">
        <v>213.56800000000001</v>
      </c>
      <c r="C271" s="403">
        <v>758.447</v>
      </c>
      <c r="D271" s="403">
        <v>710.02099999999996</v>
      </c>
      <c r="E271" s="403">
        <v>1683.2570000000001</v>
      </c>
      <c r="F271" s="403">
        <v>2.472</v>
      </c>
      <c r="G271" s="403">
        <v>0.18</v>
      </c>
      <c r="H271" s="403">
        <v>0</v>
      </c>
      <c r="I271" s="403">
        <v>0</v>
      </c>
      <c r="J271" s="403">
        <v>166.50299999999999</v>
      </c>
      <c r="K271" s="403">
        <v>169.155</v>
      </c>
      <c r="L271" s="403">
        <v>1852.412</v>
      </c>
      <c r="M271" s="403">
        <v>276.48899999999998</v>
      </c>
      <c r="N271" s="403">
        <v>626.97400000000005</v>
      </c>
      <c r="O271" s="403">
        <v>2755.875</v>
      </c>
    </row>
    <row r="272" spans="1:15" x14ac:dyDescent="0.2">
      <c r="A272" s="403" t="s">
        <v>1380</v>
      </c>
      <c r="B272" s="403">
        <v>213.73599999999999</v>
      </c>
      <c r="C272" s="403">
        <v>800.428</v>
      </c>
      <c r="D272" s="403">
        <v>734.29300000000001</v>
      </c>
      <c r="E272" s="403">
        <v>1753.325</v>
      </c>
      <c r="F272" s="403">
        <v>3.0230000000000001</v>
      </c>
      <c r="G272" s="403">
        <v>0.186</v>
      </c>
      <c r="H272" s="403">
        <v>0</v>
      </c>
      <c r="I272" s="403">
        <v>0</v>
      </c>
      <c r="J272" s="403">
        <v>157.06100000000001</v>
      </c>
      <c r="K272" s="403">
        <v>160.27099999999999</v>
      </c>
      <c r="L272" s="403">
        <v>1913.596</v>
      </c>
      <c r="M272" s="403">
        <v>265.95800000000003</v>
      </c>
      <c r="N272" s="403">
        <v>621.84100000000001</v>
      </c>
      <c r="O272" s="403">
        <v>2801.395</v>
      </c>
    </row>
    <row r="273" spans="1:15" x14ac:dyDescent="0.2">
      <c r="A273" s="403" t="s">
        <v>1381</v>
      </c>
      <c r="B273" s="403">
        <v>2514.8209999999999</v>
      </c>
      <c r="C273" s="403">
        <v>8917.7970000000005</v>
      </c>
      <c r="D273" s="403">
        <v>8551.8379999999997</v>
      </c>
      <c r="E273" s="403">
        <v>20019.081999999999</v>
      </c>
      <c r="F273" s="403">
        <v>30.507999999999999</v>
      </c>
      <c r="G273" s="403">
        <v>2.2000000000000002</v>
      </c>
      <c r="H273" s="403">
        <v>0</v>
      </c>
      <c r="I273" s="403">
        <v>0</v>
      </c>
      <c r="J273" s="403">
        <v>1704.5329999999999</v>
      </c>
      <c r="K273" s="403">
        <v>1737.241</v>
      </c>
      <c r="L273" s="403">
        <v>21756.322</v>
      </c>
      <c r="M273" s="403">
        <v>3318.9</v>
      </c>
      <c r="N273" s="403">
        <v>7495.6139999999996</v>
      </c>
      <c r="O273" s="403">
        <v>32570.837</v>
      </c>
    </row>
    <row r="274" spans="1:15" x14ac:dyDescent="0.2">
      <c r="A274" s="403" t="s">
        <v>1382</v>
      </c>
      <c r="B274" s="403">
        <v>212.82300000000001</v>
      </c>
      <c r="C274" s="403">
        <v>803.20500000000004</v>
      </c>
      <c r="D274" s="403">
        <v>648.64499999999998</v>
      </c>
      <c r="E274" s="403">
        <v>1668.5709999999999</v>
      </c>
      <c r="F274" s="403">
        <v>2.7480000000000002</v>
      </c>
      <c r="G274" s="403">
        <v>0.20399999999999999</v>
      </c>
      <c r="H274" s="403">
        <v>0</v>
      </c>
      <c r="I274" s="403">
        <v>0</v>
      </c>
      <c r="J274" s="403">
        <v>167.34100000000001</v>
      </c>
      <c r="K274" s="403">
        <v>170.29300000000001</v>
      </c>
      <c r="L274" s="403">
        <v>1838.864</v>
      </c>
      <c r="M274" s="403">
        <v>263.68900000000002</v>
      </c>
      <c r="N274" s="403">
        <v>600.25</v>
      </c>
      <c r="O274" s="403">
        <v>2702.8020000000001</v>
      </c>
    </row>
    <row r="275" spans="1:15" x14ac:dyDescent="0.2">
      <c r="A275" s="403" t="s">
        <v>1383</v>
      </c>
      <c r="B275" s="403">
        <v>208.84899999999999</v>
      </c>
      <c r="C275" s="403">
        <v>766.83600000000001</v>
      </c>
      <c r="D275" s="403">
        <v>646.65899999999999</v>
      </c>
      <c r="E275" s="403">
        <v>1622.3810000000001</v>
      </c>
      <c r="F275" s="403">
        <v>2.218</v>
      </c>
      <c r="G275" s="403">
        <v>0.184</v>
      </c>
      <c r="H275" s="403">
        <v>0</v>
      </c>
      <c r="I275" s="403">
        <v>0</v>
      </c>
      <c r="J275" s="403">
        <v>148.91</v>
      </c>
      <c r="K275" s="403">
        <v>151.31200000000001</v>
      </c>
      <c r="L275" s="403">
        <v>1773.692</v>
      </c>
      <c r="M275" s="403">
        <v>260.89600000000002</v>
      </c>
      <c r="N275" s="403">
        <v>559.673</v>
      </c>
      <c r="O275" s="403">
        <v>2594.261</v>
      </c>
    </row>
    <row r="276" spans="1:15" x14ac:dyDescent="0.2">
      <c r="A276" s="403" t="s">
        <v>1384</v>
      </c>
      <c r="B276" s="403">
        <v>213.46600000000001</v>
      </c>
      <c r="C276" s="403">
        <v>804.02499999999998</v>
      </c>
      <c r="D276" s="403">
        <v>733.09900000000005</v>
      </c>
      <c r="E276" s="403">
        <v>1753.1990000000001</v>
      </c>
      <c r="F276" s="403">
        <v>2.593</v>
      </c>
      <c r="G276" s="403">
        <v>0.20399999999999999</v>
      </c>
      <c r="H276" s="403">
        <v>0</v>
      </c>
      <c r="I276" s="403">
        <v>0</v>
      </c>
      <c r="J276" s="403">
        <v>158.06299999999999</v>
      </c>
      <c r="K276" s="403">
        <v>160.86000000000001</v>
      </c>
      <c r="L276" s="403">
        <v>1914.059</v>
      </c>
      <c r="M276" s="403">
        <v>271.12799999999999</v>
      </c>
      <c r="N276" s="403">
        <v>609.29600000000005</v>
      </c>
      <c r="O276" s="403">
        <v>2794.482</v>
      </c>
    </row>
    <row r="277" spans="1:15" x14ac:dyDescent="0.2">
      <c r="A277" s="403" t="s">
        <v>1385</v>
      </c>
      <c r="B277" s="403">
        <v>200.31700000000001</v>
      </c>
      <c r="C277" s="403">
        <v>747.84500000000003</v>
      </c>
      <c r="D277" s="403">
        <v>654.57600000000002</v>
      </c>
      <c r="E277" s="403">
        <v>1605.693</v>
      </c>
      <c r="F277" s="403">
        <v>2.8130000000000002</v>
      </c>
      <c r="G277" s="403">
        <v>0.19700000000000001</v>
      </c>
      <c r="H277" s="403">
        <v>0</v>
      </c>
      <c r="I277" s="403">
        <v>0</v>
      </c>
      <c r="J277" s="403">
        <v>134.54599999999999</v>
      </c>
      <c r="K277" s="403">
        <v>137.55600000000001</v>
      </c>
      <c r="L277" s="403">
        <v>1743.249</v>
      </c>
      <c r="M277" s="403">
        <v>269.21899999999999</v>
      </c>
      <c r="N277" s="403">
        <v>582.33399999999995</v>
      </c>
      <c r="O277" s="403">
        <v>2594.8020000000001</v>
      </c>
    </row>
    <row r="278" spans="1:15" x14ac:dyDescent="0.2">
      <c r="A278" s="403" t="s">
        <v>1386</v>
      </c>
      <c r="B278" s="403">
        <v>203.94499999999999</v>
      </c>
      <c r="C278" s="403">
        <v>705.44399999999996</v>
      </c>
      <c r="D278" s="403">
        <v>647.13900000000001</v>
      </c>
      <c r="E278" s="403">
        <v>1558.1220000000001</v>
      </c>
      <c r="F278" s="403">
        <v>3.2389999999999999</v>
      </c>
      <c r="G278" s="403">
        <v>0.20399999999999999</v>
      </c>
      <c r="H278" s="403">
        <v>0</v>
      </c>
      <c r="I278" s="403">
        <v>0</v>
      </c>
      <c r="J278" s="403">
        <v>102.806</v>
      </c>
      <c r="K278" s="403">
        <v>106.249</v>
      </c>
      <c r="L278" s="403">
        <v>1664.3710000000001</v>
      </c>
      <c r="M278" s="403">
        <v>278.113</v>
      </c>
      <c r="N278" s="403">
        <v>649.72500000000002</v>
      </c>
      <c r="O278" s="403">
        <v>2592.2089999999998</v>
      </c>
    </row>
    <row r="279" spans="1:15" x14ac:dyDescent="0.2">
      <c r="A279" s="403" t="s">
        <v>1387</v>
      </c>
      <c r="B279" s="403">
        <v>201.614</v>
      </c>
      <c r="C279" s="403">
        <v>703.07100000000003</v>
      </c>
      <c r="D279" s="403">
        <v>685.48500000000001</v>
      </c>
      <c r="E279" s="403">
        <v>1593.579</v>
      </c>
      <c r="F279" s="403">
        <v>2.9430000000000001</v>
      </c>
      <c r="G279" s="403">
        <v>0.19700000000000001</v>
      </c>
      <c r="H279" s="403">
        <v>0</v>
      </c>
      <c r="I279" s="403">
        <v>0</v>
      </c>
      <c r="J279" s="403">
        <v>105.32299999999999</v>
      </c>
      <c r="K279" s="403">
        <v>108.464</v>
      </c>
      <c r="L279" s="403">
        <v>1702.0429999999999</v>
      </c>
      <c r="M279" s="403">
        <v>287.589</v>
      </c>
      <c r="N279" s="403">
        <v>688.93399999999997</v>
      </c>
      <c r="O279" s="403">
        <v>2678.5659999999998</v>
      </c>
    </row>
    <row r="280" spans="1:15" x14ac:dyDescent="0.2">
      <c r="A280" s="403" t="s">
        <v>1388</v>
      </c>
      <c r="B280" s="403">
        <v>201.76499999999999</v>
      </c>
      <c r="C280" s="403">
        <v>716.69200000000001</v>
      </c>
      <c r="D280" s="403">
        <v>713.65700000000004</v>
      </c>
      <c r="E280" s="403">
        <v>1631.06</v>
      </c>
      <c r="F280" s="403">
        <v>2.609</v>
      </c>
      <c r="G280" s="403">
        <v>0.20399999999999999</v>
      </c>
      <c r="H280" s="403">
        <v>0</v>
      </c>
      <c r="I280" s="403">
        <v>0</v>
      </c>
      <c r="J280" s="403">
        <v>118.411</v>
      </c>
      <c r="K280" s="403">
        <v>121.223</v>
      </c>
      <c r="L280" s="403">
        <v>1752.2829999999999</v>
      </c>
      <c r="M280" s="403">
        <v>289.22899999999998</v>
      </c>
      <c r="N280" s="403">
        <v>694.13699999999994</v>
      </c>
      <c r="O280" s="403">
        <v>2735.6480000000001</v>
      </c>
    </row>
    <row r="281" spans="1:15" x14ac:dyDescent="0.2">
      <c r="A281" s="403" t="s">
        <v>1389</v>
      </c>
      <c r="B281" s="403">
        <v>201.755</v>
      </c>
      <c r="C281" s="403">
        <v>727.39599999999996</v>
      </c>
      <c r="D281" s="403">
        <v>692.58900000000006</v>
      </c>
      <c r="E281" s="403">
        <v>1626.3119999999999</v>
      </c>
      <c r="F281" s="403">
        <v>2.214</v>
      </c>
      <c r="G281" s="403">
        <v>0.20399999999999999</v>
      </c>
      <c r="H281" s="403">
        <v>0</v>
      </c>
      <c r="I281" s="403">
        <v>0</v>
      </c>
      <c r="J281" s="403">
        <v>166.697</v>
      </c>
      <c r="K281" s="403">
        <v>169.114</v>
      </c>
      <c r="L281" s="403">
        <v>1795.4259999999999</v>
      </c>
      <c r="M281" s="403">
        <v>294.11900000000003</v>
      </c>
      <c r="N281" s="403">
        <v>687.02800000000002</v>
      </c>
      <c r="O281" s="403">
        <v>2776.5720000000001</v>
      </c>
    </row>
    <row r="282" spans="1:15" x14ac:dyDescent="0.2">
      <c r="A282" s="403" t="s">
        <v>1390</v>
      </c>
      <c r="B282" s="403">
        <v>200.84</v>
      </c>
      <c r="C282" s="403">
        <v>713.33600000000001</v>
      </c>
      <c r="D282" s="403">
        <v>740.23</v>
      </c>
      <c r="E282" s="403">
        <v>1652.7439999999999</v>
      </c>
      <c r="F282" s="403">
        <v>1.925</v>
      </c>
      <c r="G282" s="403">
        <v>0.19700000000000001</v>
      </c>
      <c r="H282" s="403">
        <v>0</v>
      </c>
      <c r="I282" s="403">
        <v>0</v>
      </c>
      <c r="J282" s="403">
        <v>153.22900000000001</v>
      </c>
      <c r="K282" s="403">
        <v>155.351</v>
      </c>
      <c r="L282" s="403">
        <v>1808.095</v>
      </c>
      <c r="M282" s="403">
        <v>283.92200000000003</v>
      </c>
      <c r="N282" s="403">
        <v>581.79700000000003</v>
      </c>
      <c r="O282" s="403">
        <v>2673.8150000000001</v>
      </c>
    </row>
    <row r="283" spans="1:15" x14ac:dyDescent="0.2">
      <c r="A283" s="403" t="s">
        <v>1391</v>
      </c>
      <c r="B283" s="403">
        <v>218.36</v>
      </c>
      <c r="C283" s="403">
        <v>781.32299999999998</v>
      </c>
      <c r="D283" s="403">
        <v>769.97500000000002</v>
      </c>
      <c r="E283" s="403">
        <v>1774.8219999999999</v>
      </c>
      <c r="F283" s="403">
        <v>1.92</v>
      </c>
      <c r="G283" s="403">
        <v>0.20399999999999999</v>
      </c>
      <c r="H283" s="403">
        <v>0</v>
      </c>
      <c r="I283" s="403">
        <v>0</v>
      </c>
      <c r="J283" s="403">
        <v>157.59800000000001</v>
      </c>
      <c r="K283" s="403">
        <v>159.72200000000001</v>
      </c>
      <c r="L283" s="403">
        <v>1934.5440000000001</v>
      </c>
      <c r="M283" s="403">
        <v>282.697</v>
      </c>
      <c r="N283" s="403">
        <v>618.78700000000003</v>
      </c>
      <c r="O283" s="403">
        <v>2836.0279999999998</v>
      </c>
    </row>
    <row r="284" spans="1:15" x14ac:dyDescent="0.2">
      <c r="A284" s="403" t="s">
        <v>1392</v>
      </c>
      <c r="B284" s="403">
        <v>213.74700000000001</v>
      </c>
      <c r="C284" s="403">
        <v>782.33900000000006</v>
      </c>
      <c r="D284" s="403">
        <v>743.07</v>
      </c>
      <c r="E284" s="403">
        <v>1739.809</v>
      </c>
      <c r="F284" s="403">
        <v>2.0009999999999999</v>
      </c>
      <c r="G284" s="403">
        <v>0.19700000000000001</v>
      </c>
      <c r="H284" s="403">
        <v>0</v>
      </c>
      <c r="I284" s="403">
        <v>0</v>
      </c>
      <c r="J284" s="403">
        <v>164.43899999999999</v>
      </c>
      <c r="K284" s="403">
        <v>166.63800000000001</v>
      </c>
      <c r="L284" s="403">
        <v>1906.4469999999999</v>
      </c>
      <c r="M284" s="403">
        <v>276.923</v>
      </c>
      <c r="N284" s="403">
        <v>632.70100000000002</v>
      </c>
      <c r="O284" s="403">
        <v>2816.07</v>
      </c>
    </row>
    <row r="285" spans="1:15" x14ac:dyDescent="0.2">
      <c r="A285" s="403" t="s">
        <v>1393</v>
      </c>
      <c r="B285" s="403">
        <v>218.80699999999999</v>
      </c>
      <c r="C285" s="403">
        <v>818.45299999999997</v>
      </c>
      <c r="D285" s="403">
        <v>711.33399999999995</v>
      </c>
      <c r="E285" s="403">
        <v>1753.529</v>
      </c>
      <c r="F285" s="403">
        <v>2.37</v>
      </c>
      <c r="G285" s="403">
        <v>0.20399999999999999</v>
      </c>
      <c r="H285" s="403">
        <v>0</v>
      </c>
      <c r="I285" s="403">
        <v>0</v>
      </c>
      <c r="J285" s="403">
        <v>163.346</v>
      </c>
      <c r="K285" s="403">
        <v>165.92</v>
      </c>
      <c r="L285" s="403">
        <v>1919.4480000000001</v>
      </c>
      <c r="M285" s="403">
        <v>276.56200000000001</v>
      </c>
      <c r="N285" s="403">
        <v>634.59699999999998</v>
      </c>
      <c r="O285" s="403">
        <v>2830.6080000000002</v>
      </c>
    </row>
    <row r="286" spans="1:15" x14ac:dyDescent="0.2">
      <c r="A286" s="403" t="s">
        <v>1394</v>
      </c>
      <c r="B286" s="403">
        <v>2496.288</v>
      </c>
      <c r="C286" s="403">
        <v>9070.4860000000008</v>
      </c>
      <c r="D286" s="403">
        <v>8386.4660000000003</v>
      </c>
      <c r="E286" s="403">
        <v>19980.349999999999</v>
      </c>
      <c r="F286" s="403">
        <v>29.593</v>
      </c>
      <c r="G286" s="403">
        <v>2.4</v>
      </c>
      <c r="H286" s="403">
        <v>0</v>
      </c>
      <c r="I286" s="403">
        <v>0</v>
      </c>
      <c r="J286" s="403">
        <v>1740.7080000000001</v>
      </c>
      <c r="K286" s="403">
        <v>1772.701</v>
      </c>
      <c r="L286" s="403">
        <v>21753.05</v>
      </c>
      <c r="M286" s="403">
        <v>3334.0839999999998</v>
      </c>
      <c r="N286" s="403">
        <v>7541.4080000000004</v>
      </c>
      <c r="O286" s="403">
        <v>32628.543000000001</v>
      </c>
    </row>
    <row r="287" spans="1:15" x14ac:dyDescent="0.2">
      <c r="A287" s="403" t="s">
        <v>1395</v>
      </c>
      <c r="B287" s="403">
        <v>215.78100000000001</v>
      </c>
      <c r="C287" s="403">
        <v>840.91800000000001</v>
      </c>
      <c r="D287" s="403">
        <v>764.08799999999997</v>
      </c>
      <c r="E287" s="403">
        <v>1826.5409999999999</v>
      </c>
      <c r="F287" s="403">
        <v>5.0990000000000002</v>
      </c>
      <c r="G287" s="403">
        <v>0.23799999999999999</v>
      </c>
      <c r="H287" s="403">
        <v>0</v>
      </c>
      <c r="I287" s="403">
        <v>0</v>
      </c>
      <c r="J287" s="403">
        <v>207.15100000000001</v>
      </c>
      <c r="K287" s="403">
        <v>212.488</v>
      </c>
      <c r="L287" s="403">
        <v>2039.028</v>
      </c>
      <c r="M287" s="403">
        <v>274.57400000000001</v>
      </c>
      <c r="N287" s="403">
        <v>618.00300000000004</v>
      </c>
      <c r="O287" s="403">
        <v>2931.605</v>
      </c>
    </row>
    <row r="288" spans="1:15" x14ac:dyDescent="0.2">
      <c r="A288" s="403" t="s">
        <v>1396</v>
      </c>
      <c r="B288" s="403">
        <v>212.36199999999999</v>
      </c>
      <c r="C288" s="403">
        <v>798.44</v>
      </c>
      <c r="D288" s="403">
        <v>698.79100000000005</v>
      </c>
      <c r="E288" s="403">
        <v>1711.008</v>
      </c>
      <c r="F288" s="403">
        <v>4.8860000000000001</v>
      </c>
      <c r="G288" s="403">
        <v>0.215</v>
      </c>
      <c r="H288" s="403">
        <v>0</v>
      </c>
      <c r="I288" s="403">
        <v>0</v>
      </c>
      <c r="J288" s="403">
        <v>156.16</v>
      </c>
      <c r="K288" s="403">
        <v>161.261</v>
      </c>
      <c r="L288" s="403">
        <v>1872.269</v>
      </c>
      <c r="M288" s="403">
        <v>266.00400000000002</v>
      </c>
      <c r="N288" s="403">
        <v>543.69500000000005</v>
      </c>
      <c r="O288" s="403">
        <v>2681.9679999999998</v>
      </c>
    </row>
    <row r="289" spans="1:15" x14ac:dyDescent="0.2">
      <c r="A289" s="403" t="s">
        <v>1397</v>
      </c>
      <c r="B289" s="403">
        <v>219.065</v>
      </c>
      <c r="C289" s="403">
        <v>800.12300000000005</v>
      </c>
      <c r="D289" s="403">
        <v>693.96500000000003</v>
      </c>
      <c r="E289" s="403">
        <v>1718.037</v>
      </c>
      <c r="F289" s="403">
        <v>5.641</v>
      </c>
      <c r="G289" s="403">
        <v>0.23799999999999999</v>
      </c>
      <c r="H289" s="403">
        <v>0</v>
      </c>
      <c r="I289" s="403">
        <v>0</v>
      </c>
      <c r="J289" s="403">
        <v>162.667</v>
      </c>
      <c r="K289" s="403">
        <v>168.54499999999999</v>
      </c>
      <c r="L289" s="403">
        <v>1886.5830000000001</v>
      </c>
      <c r="M289" s="403">
        <v>275.48700000000002</v>
      </c>
      <c r="N289" s="403">
        <v>615.41499999999996</v>
      </c>
      <c r="O289" s="403">
        <v>2777.4850000000001</v>
      </c>
    </row>
    <row r="290" spans="1:15" x14ac:dyDescent="0.2">
      <c r="A290" s="403" t="s">
        <v>1398</v>
      </c>
      <c r="B290" s="403">
        <v>200.29300000000001</v>
      </c>
      <c r="C290" s="403">
        <v>739.04100000000005</v>
      </c>
      <c r="D290" s="403">
        <v>706.69100000000003</v>
      </c>
      <c r="E290" s="403">
        <v>1651.704</v>
      </c>
      <c r="F290" s="403">
        <v>5.9039999999999999</v>
      </c>
      <c r="G290" s="403">
        <v>0.23</v>
      </c>
      <c r="H290" s="403">
        <v>0</v>
      </c>
      <c r="I290" s="403">
        <v>0</v>
      </c>
      <c r="J290" s="403">
        <v>144.82499999999999</v>
      </c>
      <c r="K290" s="403">
        <v>150.959</v>
      </c>
      <c r="L290" s="403">
        <v>1802.663</v>
      </c>
      <c r="M290" s="403">
        <v>275.70100000000002</v>
      </c>
      <c r="N290" s="403">
        <v>601.83000000000004</v>
      </c>
      <c r="O290" s="403">
        <v>2680.194</v>
      </c>
    </row>
    <row r="291" spans="1:15" x14ac:dyDescent="0.2">
      <c r="A291" s="403" t="s">
        <v>1399</v>
      </c>
      <c r="B291" s="403">
        <v>204.38499999999999</v>
      </c>
      <c r="C291" s="403">
        <v>713.59400000000005</v>
      </c>
      <c r="D291" s="403">
        <v>718.91700000000003</v>
      </c>
      <c r="E291" s="403">
        <v>1642.4870000000001</v>
      </c>
      <c r="F291" s="403">
        <v>6.19</v>
      </c>
      <c r="G291" s="403">
        <v>0.23799999999999999</v>
      </c>
      <c r="H291" s="403">
        <v>0</v>
      </c>
      <c r="I291" s="403">
        <v>0</v>
      </c>
      <c r="J291" s="403">
        <v>108.081</v>
      </c>
      <c r="K291" s="403">
        <v>114.509</v>
      </c>
      <c r="L291" s="403">
        <v>1756.9960000000001</v>
      </c>
      <c r="M291" s="403">
        <v>285.42599999999999</v>
      </c>
      <c r="N291" s="403">
        <v>667.71400000000006</v>
      </c>
      <c r="O291" s="403">
        <v>2710.136</v>
      </c>
    </row>
    <row r="292" spans="1:15" x14ac:dyDescent="0.2">
      <c r="A292" s="403" t="s">
        <v>1400</v>
      </c>
      <c r="B292" s="403">
        <v>200.24299999999999</v>
      </c>
      <c r="C292" s="403">
        <v>716.15499999999997</v>
      </c>
      <c r="D292" s="403">
        <v>722.87099999999998</v>
      </c>
      <c r="E292" s="403">
        <v>1644.1969999999999</v>
      </c>
      <c r="F292" s="403">
        <v>5.98</v>
      </c>
      <c r="G292" s="403">
        <v>0.23</v>
      </c>
      <c r="H292" s="403">
        <v>0</v>
      </c>
      <c r="I292" s="403">
        <v>0</v>
      </c>
      <c r="J292" s="403">
        <v>122.131</v>
      </c>
      <c r="K292" s="403">
        <v>128.34100000000001</v>
      </c>
      <c r="L292" s="403">
        <v>1772.538</v>
      </c>
      <c r="M292" s="403">
        <v>296.48200000000003</v>
      </c>
      <c r="N292" s="403">
        <v>714.06299999999999</v>
      </c>
      <c r="O292" s="403">
        <v>2783.0839999999998</v>
      </c>
    </row>
    <row r="293" spans="1:15" x14ac:dyDescent="0.2">
      <c r="A293" s="403" t="s">
        <v>1401</v>
      </c>
      <c r="B293" s="403">
        <v>204.63</v>
      </c>
      <c r="C293" s="403">
        <v>696.95299999999997</v>
      </c>
      <c r="D293" s="403">
        <v>728.71400000000006</v>
      </c>
      <c r="E293" s="403">
        <v>1634.883</v>
      </c>
      <c r="F293" s="403">
        <v>5.585</v>
      </c>
      <c r="G293" s="403">
        <v>0.23799999999999999</v>
      </c>
      <c r="H293" s="403">
        <v>0</v>
      </c>
      <c r="I293" s="403">
        <v>0</v>
      </c>
      <c r="J293" s="403">
        <v>174.42099999999999</v>
      </c>
      <c r="K293" s="403">
        <v>180.244</v>
      </c>
      <c r="L293" s="403">
        <v>1815.127</v>
      </c>
      <c r="M293" s="403">
        <v>296.358</v>
      </c>
      <c r="N293" s="403">
        <v>680.66499999999996</v>
      </c>
      <c r="O293" s="403">
        <v>2792.1509999999998</v>
      </c>
    </row>
    <row r="294" spans="1:15" x14ac:dyDescent="0.2">
      <c r="A294" s="403" t="s">
        <v>1402</v>
      </c>
      <c r="B294" s="403">
        <v>204.94300000000001</v>
      </c>
      <c r="C294" s="403">
        <v>715.53899999999999</v>
      </c>
      <c r="D294" s="403">
        <v>771.86099999999999</v>
      </c>
      <c r="E294" s="403">
        <v>1697.077</v>
      </c>
      <c r="F294" s="403">
        <v>4.8529999999999998</v>
      </c>
      <c r="G294" s="403">
        <v>0.23799999999999999</v>
      </c>
      <c r="H294" s="403">
        <v>0</v>
      </c>
      <c r="I294" s="403">
        <v>0</v>
      </c>
      <c r="J294" s="403">
        <v>154.17699999999999</v>
      </c>
      <c r="K294" s="403">
        <v>159.268</v>
      </c>
      <c r="L294" s="403">
        <v>1856.3440000000001</v>
      </c>
      <c r="M294" s="403">
        <v>306.27199999999999</v>
      </c>
      <c r="N294" s="403">
        <v>706.03499999999997</v>
      </c>
      <c r="O294" s="403">
        <v>2868.652</v>
      </c>
    </row>
    <row r="295" spans="1:15" x14ac:dyDescent="0.2">
      <c r="A295" s="403" t="s">
        <v>1403</v>
      </c>
      <c r="B295" s="403">
        <v>203.303</v>
      </c>
      <c r="C295" s="403">
        <v>747.08399999999995</v>
      </c>
      <c r="D295" s="403">
        <v>738.303</v>
      </c>
      <c r="E295" s="403">
        <v>1694.796</v>
      </c>
      <c r="F295" s="403">
        <v>3.9630000000000001</v>
      </c>
      <c r="G295" s="403">
        <v>0.23</v>
      </c>
      <c r="H295" s="403">
        <v>0</v>
      </c>
      <c r="I295" s="403">
        <v>0</v>
      </c>
      <c r="J295" s="403">
        <v>144.834</v>
      </c>
      <c r="K295" s="403">
        <v>149.02699999999999</v>
      </c>
      <c r="L295" s="403">
        <v>1843.8230000000001</v>
      </c>
      <c r="M295" s="403">
        <v>298.92500000000001</v>
      </c>
      <c r="N295" s="403">
        <v>617.47199999999998</v>
      </c>
      <c r="O295" s="403">
        <v>2760.2190000000001</v>
      </c>
    </row>
    <row r="296" spans="1:15" x14ac:dyDescent="0.2">
      <c r="A296" s="403" t="s">
        <v>1404</v>
      </c>
      <c r="B296" s="403">
        <v>211.429</v>
      </c>
      <c r="C296" s="403">
        <v>758.51</v>
      </c>
      <c r="D296" s="403">
        <v>777.27800000000002</v>
      </c>
      <c r="E296" s="403">
        <v>1754.845</v>
      </c>
      <c r="F296" s="403">
        <v>4.1870000000000003</v>
      </c>
      <c r="G296" s="403">
        <v>0.23799999999999999</v>
      </c>
      <c r="H296" s="403">
        <v>0</v>
      </c>
      <c r="I296" s="403">
        <v>0</v>
      </c>
      <c r="J296" s="403">
        <v>169.29900000000001</v>
      </c>
      <c r="K296" s="403">
        <v>173.72300000000001</v>
      </c>
      <c r="L296" s="403">
        <v>1928.568</v>
      </c>
      <c r="M296" s="403">
        <v>294.495</v>
      </c>
      <c r="N296" s="403">
        <v>644.17399999999998</v>
      </c>
      <c r="O296" s="403">
        <v>2867.2370000000001</v>
      </c>
    </row>
    <row r="297" spans="1:15" x14ac:dyDescent="0.2">
      <c r="A297" s="403" t="s">
        <v>1405</v>
      </c>
      <c r="B297" s="403">
        <v>214.28800000000001</v>
      </c>
      <c r="C297" s="403">
        <v>780.49</v>
      </c>
      <c r="D297" s="403">
        <v>695.08600000000001</v>
      </c>
      <c r="E297" s="403">
        <v>1693.1679999999999</v>
      </c>
      <c r="F297" s="403">
        <v>4.577</v>
      </c>
      <c r="G297" s="403">
        <v>0.23</v>
      </c>
      <c r="H297" s="403">
        <v>0</v>
      </c>
      <c r="I297" s="403">
        <v>0</v>
      </c>
      <c r="J297" s="403">
        <v>161.245</v>
      </c>
      <c r="K297" s="403">
        <v>166.053</v>
      </c>
      <c r="L297" s="403">
        <v>1859.22</v>
      </c>
      <c r="M297" s="403">
        <v>286.02</v>
      </c>
      <c r="N297" s="403">
        <v>641.81899999999996</v>
      </c>
      <c r="O297" s="403">
        <v>2787.0590000000002</v>
      </c>
    </row>
    <row r="298" spans="1:15" x14ac:dyDescent="0.2">
      <c r="A298" s="403" t="s">
        <v>1406</v>
      </c>
      <c r="B298" s="403">
        <v>218.965</v>
      </c>
      <c r="C298" s="403">
        <v>818.67499999999995</v>
      </c>
      <c r="D298" s="403">
        <v>754.65599999999995</v>
      </c>
      <c r="E298" s="403">
        <v>1796.0160000000001</v>
      </c>
      <c r="F298" s="403">
        <v>5.3220000000000001</v>
      </c>
      <c r="G298" s="403">
        <v>0.23799999999999999</v>
      </c>
      <c r="H298" s="403">
        <v>0</v>
      </c>
      <c r="I298" s="403">
        <v>0</v>
      </c>
      <c r="J298" s="403">
        <v>157.392</v>
      </c>
      <c r="K298" s="403">
        <v>162.952</v>
      </c>
      <c r="L298" s="403">
        <v>1958.9670000000001</v>
      </c>
      <c r="M298" s="403">
        <v>283.488</v>
      </c>
      <c r="N298" s="403">
        <v>638.51900000000001</v>
      </c>
      <c r="O298" s="403">
        <v>2880.9740000000002</v>
      </c>
    </row>
    <row r="299" spans="1:15" x14ac:dyDescent="0.2">
      <c r="A299" s="403" t="s">
        <v>1407</v>
      </c>
      <c r="B299" s="403">
        <v>2509.6860000000001</v>
      </c>
      <c r="C299" s="403">
        <v>9126.0460000000003</v>
      </c>
      <c r="D299" s="403">
        <v>8771.2369999999992</v>
      </c>
      <c r="E299" s="403">
        <v>20465.296999999999</v>
      </c>
      <c r="F299" s="403">
        <v>62.186</v>
      </c>
      <c r="G299" s="403">
        <v>2.8</v>
      </c>
      <c r="H299" s="403">
        <v>0</v>
      </c>
      <c r="I299" s="403">
        <v>0</v>
      </c>
      <c r="J299" s="403">
        <v>1862.384</v>
      </c>
      <c r="K299" s="403">
        <v>1927.37</v>
      </c>
      <c r="L299" s="403">
        <v>22392.667000000001</v>
      </c>
      <c r="M299" s="403">
        <v>3439.232</v>
      </c>
      <c r="N299" s="403">
        <v>7689.308</v>
      </c>
      <c r="O299" s="403">
        <v>33521.207000000002</v>
      </c>
    </row>
    <row r="300" spans="1:15" x14ac:dyDescent="0.2">
      <c r="A300" s="403" t="s">
        <v>1408</v>
      </c>
      <c r="B300" s="403">
        <v>214.28899999999999</v>
      </c>
      <c r="C300" s="403">
        <v>865.69500000000005</v>
      </c>
      <c r="D300" s="403">
        <v>697.49300000000005</v>
      </c>
      <c r="E300" s="403">
        <v>1780.1030000000001</v>
      </c>
      <c r="F300" s="403">
        <v>4.3760000000000003</v>
      </c>
      <c r="G300" s="403">
        <v>0.255</v>
      </c>
      <c r="H300" s="403">
        <v>0</v>
      </c>
      <c r="I300" s="403">
        <v>0</v>
      </c>
      <c r="J300" s="403">
        <v>146.994</v>
      </c>
      <c r="K300" s="403">
        <v>151.625</v>
      </c>
      <c r="L300" s="403">
        <v>1931.7280000000001</v>
      </c>
      <c r="M300" s="403">
        <v>279.05099999999999</v>
      </c>
      <c r="N300" s="403">
        <v>617.64</v>
      </c>
      <c r="O300" s="403">
        <v>2828.4189999999999</v>
      </c>
    </row>
    <row r="301" spans="1:15" x14ac:dyDescent="0.2">
      <c r="A301" s="403" t="s">
        <v>1409</v>
      </c>
      <c r="B301" s="403">
        <v>208.16200000000001</v>
      </c>
      <c r="C301" s="403">
        <v>786.11</v>
      </c>
      <c r="D301" s="403">
        <v>697.471</v>
      </c>
      <c r="E301" s="403">
        <v>1698.1469999999999</v>
      </c>
      <c r="F301" s="403">
        <v>4.407</v>
      </c>
      <c r="G301" s="403">
        <v>0.23</v>
      </c>
      <c r="H301" s="403">
        <v>0</v>
      </c>
      <c r="I301" s="403">
        <v>0</v>
      </c>
      <c r="J301" s="403">
        <v>121.58199999999999</v>
      </c>
      <c r="K301" s="403">
        <v>126.21899999999999</v>
      </c>
      <c r="L301" s="403">
        <v>1824.366</v>
      </c>
      <c r="M301" s="403">
        <v>270.58699999999999</v>
      </c>
      <c r="N301" s="403">
        <v>558.77700000000004</v>
      </c>
      <c r="O301" s="403">
        <v>2653.7310000000002</v>
      </c>
    </row>
    <row r="302" spans="1:15" x14ac:dyDescent="0.2">
      <c r="A302" s="403" t="s">
        <v>1410</v>
      </c>
      <c r="B302" s="403">
        <v>215.70699999999999</v>
      </c>
      <c r="C302" s="403">
        <v>825.00400000000002</v>
      </c>
      <c r="D302" s="403">
        <v>697.94100000000003</v>
      </c>
      <c r="E302" s="403">
        <v>1745.598</v>
      </c>
      <c r="F302" s="403">
        <v>5.0270000000000001</v>
      </c>
      <c r="G302" s="403">
        <v>0.255</v>
      </c>
      <c r="H302" s="403">
        <v>0</v>
      </c>
      <c r="I302" s="403">
        <v>0</v>
      </c>
      <c r="J302" s="403">
        <v>146.78899999999999</v>
      </c>
      <c r="K302" s="403">
        <v>152.071</v>
      </c>
      <c r="L302" s="403">
        <v>1897.6690000000001</v>
      </c>
      <c r="M302" s="403">
        <v>282.99799999999999</v>
      </c>
      <c r="N302" s="403">
        <v>627.32299999999998</v>
      </c>
      <c r="O302" s="403">
        <v>2807.99</v>
      </c>
    </row>
    <row r="303" spans="1:15" x14ac:dyDescent="0.2">
      <c r="A303" s="403" t="s">
        <v>1411</v>
      </c>
      <c r="B303" s="403">
        <v>198.81100000000001</v>
      </c>
      <c r="C303" s="403">
        <v>804.85799999999995</v>
      </c>
      <c r="D303" s="403">
        <v>668.11699999999996</v>
      </c>
      <c r="E303" s="403">
        <v>1674.2139999999999</v>
      </c>
      <c r="F303" s="403">
        <v>4.3239999999999998</v>
      </c>
      <c r="G303" s="403">
        <v>0.247</v>
      </c>
      <c r="H303" s="403">
        <v>0</v>
      </c>
      <c r="I303" s="403">
        <v>0</v>
      </c>
      <c r="J303" s="403">
        <v>166.67400000000001</v>
      </c>
      <c r="K303" s="403">
        <v>171.245</v>
      </c>
      <c r="L303" s="403">
        <v>1845.4590000000001</v>
      </c>
      <c r="M303" s="403">
        <v>279.327</v>
      </c>
      <c r="N303" s="403">
        <v>613.94100000000003</v>
      </c>
      <c r="O303" s="403">
        <v>2738.7260000000001</v>
      </c>
    </row>
    <row r="304" spans="1:15" x14ac:dyDescent="0.2">
      <c r="A304" s="403" t="s">
        <v>1412</v>
      </c>
      <c r="B304" s="403">
        <v>200.78</v>
      </c>
      <c r="C304" s="403">
        <v>797.39800000000002</v>
      </c>
      <c r="D304" s="403">
        <v>699.51599999999996</v>
      </c>
      <c r="E304" s="403">
        <v>1705.2539999999999</v>
      </c>
      <c r="F304" s="403">
        <v>4.8890000000000002</v>
      </c>
      <c r="G304" s="403">
        <v>0.255</v>
      </c>
      <c r="H304" s="403">
        <v>0</v>
      </c>
      <c r="I304" s="403">
        <v>0</v>
      </c>
      <c r="J304" s="403">
        <v>139.32300000000001</v>
      </c>
      <c r="K304" s="403">
        <v>144.46700000000001</v>
      </c>
      <c r="L304" s="403">
        <v>1849.72</v>
      </c>
      <c r="M304" s="403">
        <v>290.31799999999998</v>
      </c>
      <c r="N304" s="403">
        <v>682.14800000000002</v>
      </c>
      <c r="O304" s="403">
        <v>2822.1860000000001</v>
      </c>
    </row>
    <row r="305" spans="1:15" x14ac:dyDescent="0.2">
      <c r="A305" s="403" t="s">
        <v>1413</v>
      </c>
      <c r="B305" s="403">
        <v>197.20500000000001</v>
      </c>
      <c r="C305" s="403">
        <v>744.08500000000004</v>
      </c>
      <c r="D305" s="403">
        <v>735.25</v>
      </c>
      <c r="E305" s="403">
        <v>1679.1980000000001</v>
      </c>
      <c r="F305" s="403">
        <v>5.319</v>
      </c>
      <c r="G305" s="403">
        <v>0.247</v>
      </c>
      <c r="H305" s="403">
        <v>0</v>
      </c>
      <c r="I305" s="403">
        <v>0</v>
      </c>
      <c r="J305" s="403">
        <v>132.15700000000001</v>
      </c>
      <c r="K305" s="403">
        <v>137.72200000000001</v>
      </c>
      <c r="L305" s="403">
        <v>1816.92</v>
      </c>
      <c r="M305" s="403">
        <v>298.90300000000002</v>
      </c>
      <c r="N305" s="403">
        <v>688.87199999999996</v>
      </c>
      <c r="O305" s="403">
        <v>2804.694</v>
      </c>
    </row>
    <row r="306" spans="1:15" x14ac:dyDescent="0.2">
      <c r="A306" s="403" t="s">
        <v>1414</v>
      </c>
      <c r="B306" s="403">
        <v>205.31299999999999</v>
      </c>
      <c r="C306" s="403">
        <v>757.24599999999998</v>
      </c>
      <c r="D306" s="403">
        <v>703.73199999999997</v>
      </c>
      <c r="E306" s="403">
        <v>1670.96</v>
      </c>
      <c r="F306" s="403">
        <v>4.8339999999999996</v>
      </c>
      <c r="G306" s="403">
        <v>0.255</v>
      </c>
      <c r="H306" s="403">
        <v>0</v>
      </c>
      <c r="I306" s="403">
        <v>0</v>
      </c>
      <c r="J306" s="403">
        <v>193.363</v>
      </c>
      <c r="K306" s="403">
        <v>198.45099999999999</v>
      </c>
      <c r="L306" s="403">
        <v>1869.412</v>
      </c>
      <c r="M306" s="403">
        <v>295.738</v>
      </c>
      <c r="N306" s="403">
        <v>723.53</v>
      </c>
      <c r="O306" s="403">
        <v>2888.68</v>
      </c>
    </row>
    <row r="307" spans="1:15" x14ac:dyDescent="0.2">
      <c r="A307" s="403" t="s">
        <v>1415</v>
      </c>
      <c r="B307" s="403">
        <v>206.566</v>
      </c>
      <c r="C307" s="403">
        <v>762.29</v>
      </c>
      <c r="D307" s="403">
        <v>752.97500000000002</v>
      </c>
      <c r="E307" s="403">
        <v>1726.3689999999999</v>
      </c>
      <c r="F307" s="403">
        <v>4.2889999999999997</v>
      </c>
      <c r="G307" s="403">
        <v>0.255</v>
      </c>
      <c r="H307" s="403">
        <v>0</v>
      </c>
      <c r="I307" s="403">
        <v>0</v>
      </c>
      <c r="J307" s="403">
        <v>198.86600000000001</v>
      </c>
      <c r="K307" s="403">
        <v>203.411</v>
      </c>
      <c r="L307" s="403">
        <v>1929.779</v>
      </c>
      <c r="M307" s="403">
        <v>308.17099999999999</v>
      </c>
      <c r="N307" s="403">
        <v>739.67100000000005</v>
      </c>
      <c r="O307" s="403">
        <v>2977.6210000000001</v>
      </c>
    </row>
    <row r="308" spans="1:15" x14ac:dyDescent="0.2">
      <c r="A308" s="403" t="s">
        <v>1416</v>
      </c>
      <c r="B308" s="403">
        <v>206.24700000000001</v>
      </c>
      <c r="C308" s="403">
        <v>750.42700000000002</v>
      </c>
      <c r="D308" s="403">
        <v>760.38400000000001</v>
      </c>
      <c r="E308" s="403">
        <v>1724.662</v>
      </c>
      <c r="F308" s="403">
        <v>3.524</v>
      </c>
      <c r="G308" s="403">
        <v>0.247</v>
      </c>
      <c r="H308" s="403">
        <v>0</v>
      </c>
      <c r="I308" s="403">
        <v>0</v>
      </c>
      <c r="J308" s="403">
        <v>170.84700000000001</v>
      </c>
      <c r="K308" s="403">
        <v>174.61799999999999</v>
      </c>
      <c r="L308" s="403">
        <v>1899.28</v>
      </c>
      <c r="M308" s="403">
        <v>293.52</v>
      </c>
      <c r="N308" s="403">
        <v>606.53700000000003</v>
      </c>
      <c r="O308" s="403">
        <v>2799.3359999999998</v>
      </c>
    </row>
    <row r="309" spans="1:15" x14ac:dyDescent="0.2">
      <c r="A309" s="403" t="s">
        <v>1417</v>
      </c>
      <c r="B309" s="403">
        <v>211.102</v>
      </c>
      <c r="C309" s="403">
        <v>794.06399999999996</v>
      </c>
      <c r="D309" s="403">
        <v>735.98500000000001</v>
      </c>
      <c r="E309" s="403">
        <v>1746.1949999999999</v>
      </c>
      <c r="F309" s="403">
        <v>4.0739999999999998</v>
      </c>
      <c r="G309" s="403">
        <v>0.255</v>
      </c>
      <c r="H309" s="403">
        <v>0</v>
      </c>
      <c r="I309" s="403">
        <v>0</v>
      </c>
      <c r="J309" s="403">
        <v>188.059</v>
      </c>
      <c r="K309" s="403">
        <v>192.387</v>
      </c>
      <c r="L309" s="403">
        <v>1938.5820000000001</v>
      </c>
      <c r="M309" s="403">
        <v>293.09399999999999</v>
      </c>
      <c r="N309" s="403">
        <v>648.32100000000003</v>
      </c>
      <c r="O309" s="403">
        <v>2879.9969999999998</v>
      </c>
    </row>
    <row r="310" spans="1:15" x14ac:dyDescent="0.2">
      <c r="A310" s="403" t="s">
        <v>1418</v>
      </c>
      <c r="B310" s="403">
        <v>212.20599999999999</v>
      </c>
      <c r="C310" s="403">
        <v>825.024</v>
      </c>
      <c r="D310" s="403">
        <v>706.73400000000004</v>
      </c>
      <c r="E310" s="403">
        <v>1750.5709999999999</v>
      </c>
      <c r="F310" s="403">
        <v>4.4939999999999998</v>
      </c>
      <c r="G310" s="403">
        <v>0.247</v>
      </c>
      <c r="H310" s="403">
        <v>0</v>
      </c>
      <c r="I310" s="403">
        <v>0</v>
      </c>
      <c r="J310" s="403">
        <v>167.04400000000001</v>
      </c>
      <c r="K310" s="403">
        <v>171.785</v>
      </c>
      <c r="L310" s="403">
        <v>1922.356</v>
      </c>
      <c r="M310" s="403">
        <v>282.17500000000001</v>
      </c>
      <c r="N310" s="403">
        <v>633.47</v>
      </c>
      <c r="O310" s="403">
        <v>2838.0010000000002</v>
      </c>
    </row>
    <row r="311" spans="1:15" x14ac:dyDescent="0.2">
      <c r="A311" s="403" t="s">
        <v>1419</v>
      </c>
      <c r="B311" s="403">
        <v>211.87899999999999</v>
      </c>
      <c r="C311" s="403">
        <v>879.36199999999997</v>
      </c>
      <c r="D311" s="403">
        <v>730.40700000000004</v>
      </c>
      <c r="E311" s="403">
        <v>1825.6289999999999</v>
      </c>
      <c r="F311" s="403">
        <v>5.1390000000000002</v>
      </c>
      <c r="G311" s="403">
        <v>0.255</v>
      </c>
      <c r="H311" s="403">
        <v>0</v>
      </c>
      <c r="I311" s="403">
        <v>0</v>
      </c>
      <c r="J311" s="403">
        <v>162.57300000000001</v>
      </c>
      <c r="K311" s="403">
        <v>167.96600000000001</v>
      </c>
      <c r="L311" s="403">
        <v>1993.595</v>
      </c>
      <c r="M311" s="403">
        <v>281.428</v>
      </c>
      <c r="N311" s="403">
        <v>648.76199999999994</v>
      </c>
      <c r="O311" s="403">
        <v>2923.7849999999999</v>
      </c>
    </row>
    <row r="312" spans="1:15" x14ac:dyDescent="0.2">
      <c r="A312" s="403" t="s">
        <v>1420</v>
      </c>
      <c r="B312" s="403">
        <v>2488.2669999999998</v>
      </c>
      <c r="C312" s="403">
        <v>9591.8250000000007</v>
      </c>
      <c r="D312" s="403">
        <v>8586.0020000000004</v>
      </c>
      <c r="E312" s="403">
        <v>20727.154999999999</v>
      </c>
      <c r="F312" s="403">
        <v>54.695</v>
      </c>
      <c r="G312" s="403">
        <v>3</v>
      </c>
      <c r="H312" s="403">
        <v>0</v>
      </c>
      <c r="I312" s="403">
        <v>0</v>
      </c>
      <c r="J312" s="403">
        <v>1934.2719999999999</v>
      </c>
      <c r="K312" s="403">
        <v>1991.9670000000001</v>
      </c>
      <c r="L312" s="403">
        <v>22719.121999999999</v>
      </c>
      <c r="M312" s="403">
        <v>3455.31</v>
      </c>
      <c r="N312" s="403">
        <v>7796.1490000000003</v>
      </c>
      <c r="O312" s="403">
        <v>33970.580999999998</v>
      </c>
    </row>
    <row r="313" spans="1:15" x14ac:dyDescent="0.2">
      <c r="A313" s="403" t="s">
        <v>1421</v>
      </c>
      <c r="B313" s="403">
        <v>211.55199999999999</v>
      </c>
      <c r="C313" s="403">
        <v>888.18299999999999</v>
      </c>
      <c r="D313" s="403">
        <v>760.28599999999994</v>
      </c>
      <c r="E313" s="403">
        <v>1864.875</v>
      </c>
      <c r="F313" s="403">
        <v>5.3780000000000001</v>
      </c>
      <c r="G313" s="403">
        <v>0.246</v>
      </c>
      <c r="H313" s="403">
        <v>0</v>
      </c>
      <c r="I313" s="403">
        <v>0</v>
      </c>
      <c r="J313" s="403">
        <v>175.858</v>
      </c>
      <c r="K313" s="403">
        <v>181.48099999999999</v>
      </c>
      <c r="L313" s="403">
        <v>2046.356</v>
      </c>
      <c r="M313" s="403">
        <v>282.81200000000001</v>
      </c>
      <c r="N313" s="403">
        <v>623.48900000000003</v>
      </c>
      <c r="O313" s="403">
        <v>2952.6579999999999</v>
      </c>
    </row>
    <row r="314" spans="1:15" x14ac:dyDescent="0.2">
      <c r="A314" s="403" t="s">
        <v>1422</v>
      </c>
      <c r="B314" s="403">
        <v>206.084</v>
      </c>
      <c r="C314" s="403">
        <v>831.52599999999995</v>
      </c>
      <c r="D314" s="403">
        <v>700.89</v>
      </c>
      <c r="E314" s="403">
        <v>1742.3910000000001</v>
      </c>
      <c r="F314" s="403">
        <v>5.5659999999999998</v>
      </c>
      <c r="G314" s="403">
        <v>0.23</v>
      </c>
      <c r="H314" s="403">
        <v>0</v>
      </c>
      <c r="I314" s="403">
        <v>0</v>
      </c>
      <c r="J314" s="403">
        <v>135.31200000000001</v>
      </c>
      <c r="K314" s="403">
        <v>141.108</v>
      </c>
      <c r="L314" s="403">
        <v>1883.498</v>
      </c>
      <c r="M314" s="403">
        <v>281.505</v>
      </c>
      <c r="N314" s="403">
        <v>591.76300000000003</v>
      </c>
      <c r="O314" s="403">
        <v>2756.7669999999998</v>
      </c>
    </row>
    <row r="315" spans="1:15" x14ac:dyDescent="0.2">
      <c r="A315" s="403" t="s">
        <v>1423</v>
      </c>
      <c r="B315" s="403">
        <v>211.20099999999999</v>
      </c>
      <c r="C315" s="403">
        <v>870.678</v>
      </c>
      <c r="D315" s="403">
        <v>767.101</v>
      </c>
      <c r="E315" s="403">
        <v>1854.3620000000001</v>
      </c>
      <c r="F315" s="403">
        <v>5.931</v>
      </c>
      <c r="G315" s="403">
        <v>0.246</v>
      </c>
      <c r="H315" s="403">
        <v>0</v>
      </c>
      <c r="I315" s="403">
        <v>0</v>
      </c>
      <c r="J315" s="403">
        <v>158.81399999999999</v>
      </c>
      <c r="K315" s="403">
        <v>164.99100000000001</v>
      </c>
      <c r="L315" s="403">
        <v>2019.3520000000001</v>
      </c>
      <c r="M315" s="403">
        <v>289.63600000000002</v>
      </c>
      <c r="N315" s="403">
        <v>642.11400000000003</v>
      </c>
      <c r="O315" s="403">
        <v>2951.1019999999999</v>
      </c>
    </row>
    <row r="316" spans="1:15" x14ac:dyDescent="0.2">
      <c r="A316" s="403" t="s">
        <v>1424</v>
      </c>
      <c r="B316" s="403">
        <v>195.14500000000001</v>
      </c>
      <c r="C316" s="403">
        <v>822.96100000000001</v>
      </c>
      <c r="D316" s="403">
        <v>712.22400000000005</v>
      </c>
      <c r="E316" s="403">
        <v>1733.71</v>
      </c>
      <c r="F316" s="403">
        <v>5.5739999999999998</v>
      </c>
      <c r="G316" s="403">
        <v>0.23799999999999999</v>
      </c>
      <c r="H316" s="403">
        <v>0</v>
      </c>
      <c r="I316" s="403">
        <v>0</v>
      </c>
      <c r="J316" s="403">
        <v>116.22</v>
      </c>
      <c r="K316" s="403">
        <v>122.032</v>
      </c>
      <c r="L316" s="403">
        <v>1855.742</v>
      </c>
      <c r="M316" s="403">
        <v>280.36599999999999</v>
      </c>
      <c r="N316" s="403">
        <v>610.84299999999996</v>
      </c>
      <c r="O316" s="403">
        <v>2746.951</v>
      </c>
    </row>
    <row r="317" spans="1:15" x14ac:dyDescent="0.2">
      <c r="A317" s="403" t="s">
        <v>1425</v>
      </c>
      <c r="B317" s="403">
        <v>197.49100000000001</v>
      </c>
      <c r="C317" s="403">
        <v>788.30100000000004</v>
      </c>
      <c r="D317" s="403">
        <v>740.98500000000001</v>
      </c>
      <c r="E317" s="403">
        <v>1728.354</v>
      </c>
      <c r="F317" s="403">
        <v>5.8230000000000004</v>
      </c>
      <c r="G317" s="403">
        <v>0.246</v>
      </c>
      <c r="H317" s="403">
        <v>0</v>
      </c>
      <c r="I317" s="403">
        <v>0</v>
      </c>
      <c r="J317" s="403">
        <v>138.494</v>
      </c>
      <c r="K317" s="403">
        <v>144.56200000000001</v>
      </c>
      <c r="L317" s="403">
        <v>1872.9159999999999</v>
      </c>
      <c r="M317" s="403">
        <v>295.661</v>
      </c>
      <c r="N317" s="403">
        <v>723.51599999999996</v>
      </c>
      <c r="O317" s="403">
        <v>2892.0929999999998</v>
      </c>
    </row>
    <row r="318" spans="1:15" x14ac:dyDescent="0.2">
      <c r="A318" s="403" t="s">
        <v>1426</v>
      </c>
      <c r="B318" s="403">
        <v>198.26599999999999</v>
      </c>
      <c r="C318" s="403">
        <v>791.94600000000003</v>
      </c>
      <c r="D318" s="403">
        <v>735.85799999999995</v>
      </c>
      <c r="E318" s="403">
        <v>1726.325</v>
      </c>
      <c r="F318" s="403">
        <v>5.5890000000000004</v>
      </c>
      <c r="G318" s="403">
        <v>0.23799999999999999</v>
      </c>
      <c r="H318" s="403">
        <v>0</v>
      </c>
      <c r="I318" s="403">
        <v>0</v>
      </c>
      <c r="J318" s="403">
        <v>157.327</v>
      </c>
      <c r="K318" s="403">
        <v>163.15299999999999</v>
      </c>
      <c r="L318" s="403">
        <v>1889.4780000000001</v>
      </c>
      <c r="M318" s="403">
        <v>302.00900000000001</v>
      </c>
      <c r="N318" s="403">
        <v>707.73400000000004</v>
      </c>
      <c r="O318" s="403">
        <v>2899.221</v>
      </c>
    </row>
    <row r="319" spans="1:15" x14ac:dyDescent="0.2">
      <c r="A319" s="403" t="s">
        <v>1427</v>
      </c>
      <c r="B319" s="403">
        <v>198.42599999999999</v>
      </c>
      <c r="C319" s="403">
        <v>759.89200000000005</v>
      </c>
      <c r="D319" s="403">
        <v>755.822</v>
      </c>
      <c r="E319" s="403">
        <v>1715.626</v>
      </c>
      <c r="F319" s="403">
        <v>5.0549999999999997</v>
      </c>
      <c r="G319" s="403">
        <v>0.246</v>
      </c>
      <c r="H319" s="403">
        <v>0</v>
      </c>
      <c r="I319" s="403">
        <v>0</v>
      </c>
      <c r="J319" s="403">
        <v>178.39500000000001</v>
      </c>
      <c r="K319" s="403">
        <v>183.69499999999999</v>
      </c>
      <c r="L319" s="403">
        <v>1899.3219999999999</v>
      </c>
      <c r="M319" s="403">
        <v>302.286</v>
      </c>
      <c r="N319" s="403">
        <v>720.72199999999998</v>
      </c>
      <c r="O319" s="403">
        <v>2922.3290000000002</v>
      </c>
    </row>
    <row r="320" spans="1:15" x14ac:dyDescent="0.2">
      <c r="A320" s="403" t="s">
        <v>1428</v>
      </c>
      <c r="B320" s="403">
        <v>196.52199999999999</v>
      </c>
      <c r="C320" s="403">
        <v>786.85900000000004</v>
      </c>
      <c r="D320" s="403">
        <v>781.73199999999997</v>
      </c>
      <c r="E320" s="403">
        <v>1762.395</v>
      </c>
      <c r="F320" s="403">
        <v>4.5979999999999999</v>
      </c>
      <c r="G320" s="403">
        <v>0.246</v>
      </c>
      <c r="H320" s="403">
        <v>0</v>
      </c>
      <c r="I320" s="403">
        <v>0</v>
      </c>
      <c r="J320" s="403">
        <v>196.626</v>
      </c>
      <c r="K320" s="403">
        <v>201.46899999999999</v>
      </c>
      <c r="L320" s="403">
        <v>1963.864</v>
      </c>
      <c r="M320" s="403">
        <v>309.77600000000001</v>
      </c>
      <c r="N320" s="403">
        <v>722.77800000000002</v>
      </c>
      <c r="O320" s="403">
        <v>2996.4180000000001</v>
      </c>
    </row>
    <row r="321" spans="1:15" x14ac:dyDescent="0.2">
      <c r="A321" s="403" t="s">
        <v>1429</v>
      </c>
      <c r="B321" s="403">
        <v>196.06100000000001</v>
      </c>
      <c r="C321" s="403">
        <v>788.12199999999996</v>
      </c>
      <c r="D321" s="403">
        <v>717.24699999999996</v>
      </c>
      <c r="E321" s="403">
        <v>1703.0619999999999</v>
      </c>
      <c r="F321" s="403">
        <v>3.8759999999999999</v>
      </c>
      <c r="G321" s="403">
        <v>0.23799999999999999</v>
      </c>
      <c r="H321" s="403">
        <v>0</v>
      </c>
      <c r="I321" s="403">
        <v>0</v>
      </c>
      <c r="J321" s="403">
        <v>161.94900000000001</v>
      </c>
      <c r="K321" s="403">
        <v>166.06200000000001</v>
      </c>
      <c r="L321" s="403">
        <v>1869.124</v>
      </c>
      <c r="M321" s="403">
        <v>301.55700000000002</v>
      </c>
      <c r="N321" s="403">
        <v>636.26800000000003</v>
      </c>
      <c r="O321" s="403">
        <v>2806.9490000000001</v>
      </c>
    </row>
    <row r="322" spans="1:15" x14ac:dyDescent="0.2">
      <c r="A322" s="403" t="s">
        <v>1430</v>
      </c>
      <c r="B322" s="403">
        <v>206.988</v>
      </c>
      <c r="C322" s="403">
        <v>823.44600000000003</v>
      </c>
      <c r="D322" s="403">
        <v>862.65</v>
      </c>
      <c r="E322" s="403">
        <v>1894.421</v>
      </c>
      <c r="F322" s="403">
        <v>3.9550000000000001</v>
      </c>
      <c r="G322" s="403">
        <v>0.246</v>
      </c>
      <c r="H322" s="403">
        <v>0</v>
      </c>
      <c r="I322" s="403">
        <v>0</v>
      </c>
      <c r="J322" s="403">
        <v>199.75800000000001</v>
      </c>
      <c r="K322" s="403">
        <v>203.959</v>
      </c>
      <c r="L322" s="403">
        <v>2098.38</v>
      </c>
      <c r="M322" s="403">
        <v>302.42500000000001</v>
      </c>
      <c r="N322" s="403">
        <v>675.54600000000005</v>
      </c>
      <c r="O322" s="403">
        <v>3076.3510000000001</v>
      </c>
    </row>
    <row r="323" spans="1:15" x14ac:dyDescent="0.2">
      <c r="A323" s="403" t="s">
        <v>1431</v>
      </c>
      <c r="B323" s="403">
        <v>205.559</v>
      </c>
      <c r="C323" s="403">
        <v>851.33</v>
      </c>
      <c r="D323" s="403">
        <v>743.94</v>
      </c>
      <c r="E323" s="403">
        <v>1803.412</v>
      </c>
      <c r="F323" s="403">
        <v>4.1239999999999997</v>
      </c>
      <c r="G323" s="403">
        <v>0.23799999999999999</v>
      </c>
      <c r="H323" s="403">
        <v>0</v>
      </c>
      <c r="I323" s="403">
        <v>0</v>
      </c>
      <c r="J323" s="403">
        <v>190.381</v>
      </c>
      <c r="K323" s="403">
        <v>194.74199999999999</v>
      </c>
      <c r="L323" s="403">
        <v>1998.154</v>
      </c>
      <c r="M323" s="403">
        <v>290.464</v>
      </c>
      <c r="N323" s="403">
        <v>663.19799999999998</v>
      </c>
      <c r="O323" s="403">
        <v>2951.8159999999998</v>
      </c>
    </row>
    <row r="324" spans="1:15" x14ac:dyDescent="0.2">
      <c r="A324" s="403" t="s">
        <v>1432</v>
      </c>
      <c r="B324" s="403">
        <v>211.09899999999999</v>
      </c>
      <c r="C324" s="403">
        <v>896.98</v>
      </c>
      <c r="D324" s="403">
        <v>740.62099999999998</v>
      </c>
      <c r="E324" s="403">
        <v>1847.8489999999999</v>
      </c>
      <c r="F324" s="403">
        <v>5.3049999999999997</v>
      </c>
      <c r="G324" s="403">
        <v>0.246</v>
      </c>
      <c r="H324" s="403">
        <v>0</v>
      </c>
      <c r="I324" s="403">
        <v>0</v>
      </c>
      <c r="J324" s="403">
        <v>159.899</v>
      </c>
      <c r="K324" s="403">
        <v>165.45</v>
      </c>
      <c r="L324" s="403">
        <v>2013.299</v>
      </c>
      <c r="M324" s="403">
        <v>288.25299999999999</v>
      </c>
      <c r="N324" s="403">
        <v>650.92999999999995</v>
      </c>
      <c r="O324" s="403">
        <v>2952.4830000000002</v>
      </c>
    </row>
    <row r="325" spans="1:15" x14ac:dyDescent="0.2">
      <c r="A325" s="403" t="s">
        <v>1433</v>
      </c>
      <c r="B325" s="403">
        <v>2434.3939999999998</v>
      </c>
      <c r="C325" s="403">
        <v>9900.5669999999991</v>
      </c>
      <c r="D325" s="403">
        <v>9019.3610000000008</v>
      </c>
      <c r="E325" s="403">
        <v>21377.133000000002</v>
      </c>
      <c r="F325" s="403">
        <v>60.773000000000003</v>
      </c>
      <c r="G325" s="403">
        <v>2.9</v>
      </c>
      <c r="H325" s="403">
        <v>0</v>
      </c>
      <c r="I325" s="403">
        <v>0</v>
      </c>
      <c r="J325" s="403">
        <v>1969.0319999999999</v>
      </c>
      <c r="K325" s="403">
        <v>2032.7059999999999</v>
      </c>
      <c r="L325" s="403">
        <v>23409.839</v>
      </c>
      <c r="M325" s="403">
        <v>3526.75</v>
      </c>
      <c r="N325" s="403">
        <v>7967.5510000000004</v>
      </c>
      <c r="O325" s="403">
        <v>34904.14</v>
      </c>
    </row>
    <row r="326" spans="1:15" x14ac:dyDescent="0.2">
      <c r="A326" s="403" t="s">
        <v>1434</v>
      </c>
      <c r="B326" s="403">
        <v>204.34</v>
      </c>
      <c r="C326" s="403">
        <v>905.90899999999999</v>
      </c>
      <c r="D326" s="403">
        <v>794.47900000000004</v>
      </c>
      <c r="E326" s="403">
        <v>1908.4069999999999</v>
      </c>
      <c r="F326" s="403">
        <v>5.3689999999999998</v>
      </c>
      <c r="G326" s="403">
        <v>0.26300000000000001</v>
      </c>
      <c r="H326" s="403">
        <v>0</v>
      </c>
      <c r="I326" s="403">
        <v>0</v>
      </c>
      <c r="J326" s="403">
        <v>184.79499999999999</v>
      </c>
      <c r="K326" s="403">
        <v>190.42699999999999</v>
      </c>
      <c r="L326" s="403">
        <v>2098.8339999999998</v>
      </c>
      <c r="M326" s="403">
        <v>286.56099999999998</v>
      </c>
      <c r="N326" s="403">
        <v>628.95799999999997</v>
      </c>
      <c r="O326" s="403">
        <v>3014.3539999999998</v>
      </c>
    </row>
    <row r="327" spans="1:15" x14ac:dyDescent="0.2">
      <c r="A327" s="403" t="s">
        <v>1435</v>
      </c>
      <c r="B327" s="403">
        <v>201.405</v>
      </c>
      <c r="C327" s="403">
        <v>840.68700000000001</v>
      </c>
      <c r="D327" s="403">
        <v>680.23400000000004</v>
      </c>
      <c r="E327" s="403">
        <v>1725.299</v>
      </c>
      <c r="F327" s="403">
        <v>5.133</v>
      </c>
      <c r="G327" s="403">
        <v>0.23799999999999999</v>
      </c>
      <c r="H327" s="403">
        <v>0</v>
      </c>
      <c r="I327" s="403">
        <v>0</v>
      </c>
      <c r="J327" s="403">
        <v>142.149</v>
      </c>
      <c r="K327" s="403">
        <v>147.52000000000001</v>
      </c>
      <c r="L327" s="403">
        <v>1872.819</v>
      </c>
      <c r="M327" s="403">
        <v>278.89800000000002</v>
      </c>
      <c r="N327" s="403">
        <v>561.45600000000002</v>
      </c>
      <c r="O327" s="403">
        <v>2713.172</v>
      </c>
    </row>
    <row r="328" spans="1:15" x14ac:dyDescent="0.2">
      <c r="A328" s="403" t="s">
        <v>1436</v>
      </c>
      <c r="B328" s="403">
        <v>209.05500000000001</v>
      </c>
      <c r="C328" s="403">
        <v>877.33</v>
      </c>
      <c r="D328" s="403">
        <v>728.90800000000002</v>
      </c>
      <c r="E328" s="403">
        <v>1818.3810000000001</v>
      </c>
      <c r="F328" s="403">
        <v>5.7</v>
      </c>
      <c r="G328" s="403">
        <v>0.26300000000000001</v>
      </c>
      <c r="H328" s="403">
        <v>0</v>
      </c>
      <c r="I328" s="403">
        <v>0</v>
      </c>
      <c r="J328" s="403">
        <v>160.14500000000001</v>
      </c>
      <c r="K328" s="403">
        <v>166.10900000000001</v>
      </c>
      <c r="L328" s="403">
        <v>1984.489</v>
      </c>
      <c r="M328" s="403">
        <v>284.06200000000001</v>
      </c>
      <c r="N328" s="403">
        <v>641.096</v>
      </c>
      <c r="O328" s="403">
        <v>2909.6469999999999</v>
      </c>
    </row>
    <row r="329" spans="1:15" x14ac:dyDescent="0.2">
      <c r="A329" s="403" t="s">
        <v>1437</v>
      </c>
      <c r="B329" s="403">
        <v>214.733</v>
      </c>
      <c r="C329" s="403">
        <v>831.35400000000004</v>
      </c>
      <c r="D329" s="403">
        <v>751.77300000000002</v>
      </c>
      <c r="E329" s="403">
        <v>1801.443</v>
      </c>
      <c r="F329" s="403">
        <v>5.2249999999999996</v>
      </c>
      <c r="G329" s="403">
        <v>0.255</v>
      </c>
      <c r="H329" s="403">
        <v>0</v>
      </c>
      <c r="I329" s="403">
        <v>0</v>
      </c>
      <c r="J329" s="403">
        <v>159.32499999999999</v>
      </c>
      <c r="K329" s="403">
        <v>164.804</v>
      </c>
      <c r="L329" s="403">
        <v>1966.2470000000001</v>
      </c>
      <c r="M329" s="403">
        <v>287.649</v>
      </c>
      <c r="N329" s="403">
        <v>627.04399999999998</v>
      </c>
      <c r="O329" s="403">
        <v>2880.9409999999998</v>
      </c>
    </row>
    <row r="330" spans="1:15" x14ac:dyDescent="0.2">
      <c r="A330" s="403" t="s">
        <v>1438</v>
      </c>
      <c r="B330" s="403">
        <v>185.81299999999999</v>
      </c>
      <c r="C330" s="403">
        <v>807.73800000000006</v>
      </c>
      <c r="D330" s="403">
        <v>770.971</v>
      </c>
      <c r="E330" s="403">
        <v>1766.9349999999999</v>
      </c>
      <c r="F330" s="403">
        <v>5.5679999999999996</v>
      </c>
      <c r="G330" s="403">
        <v>0.26300000000000001</v>
      </c>
      <c r="H330" s="403">
        <v>0</v>
      </c>
      <c r="I330" s="403">
        <v>0</v>
      </c>
      <c r="J330" s="403">
        <v>170.28899999999999</v>
      </c>
      <c r="K330" s="403">
        <v>176.12100000000001</v>
      </c>
      <c r="L330" s="403">
        <v>1943.056</v>
      </c>
      <c r="M330" s="403">
        <v>295.238</v>
      </c>
      <c r="N330" s="403">
        <v>697.4</v>
      </c>
      <c r="O330" s="403">
        <v>2935.694</v>
      </c>
    </row>
    <row r="331" spans="1:15" x14ac:dyDescent="0.2">
      <c r="A331" s="403" t="s">
        <v>1439</v>
      </c>
      <c r="B331" s="403">
        <v>182.435</v>
      </c>
      <c r="C331" s="403">
        <v>779.16099999999994</v>
      </c>
      <c r="D331" s="403">
        <v>765.53599999999994</v>
      </c>
      <c r="E331" s="403">
        <v>1731.212</v>
      </c>
      <c r="F331" s="403">
        <v>5.6130000000000004</v>
      </c>
      <c r="G331" s="403">
        <v>0.255</v>
      </c>
      <c r="H331" s="403">
        <v>0</v>
      </c>
      <c r="I331" s="403">
        <v>0</v>
      </c>
      <c r="J331" s="403">
        <v>143.30600000000001</v>
      </c>
      <c r="K331" s="403">
        <v>149.173</v>
      </c>
      <c r="L331" s="403">
        <v>1880.385</v>
      </c>
      <c r="M331" s="403">
        <v>304.55500000000001</v>
      </c>
      <c r="N331" s="403">
        <v>721.37199999999996</v>
      </c>
      <c r="O331" s="403">
        <v>2906.3119999999999</v>
      </c>
    </row>
    <row r="332" spans="1:15" x14ac:dyDescent="0.2">
      <c r="A332" s="403" t="s">
        <v>1440</v>
      </c>
      <c r="B332" s="403">
        <v>195.10499999999999</v>
      </c>
      <c r="C332" s="403">
        <v>775.28099999999995</v>
      </c>
      <c r="D332" s="403">
        <v>808.89700000000005</v>
      </c>
      <c r="E332" s="403">
        <v>1784.7840000000001</v>
      </c>
      <c r="F332" s="403">
        <v>5.1559999999999997</v>
      </c>
      <c r="G332" s="403">
        <v>0.26300000000000001</v>
      </c>
      <c r="H332" s="403">
        <v>0</v>
      </c>
      <c r="I332" s="403">
        <v>0</v>
      </c>
      <c r="J332" s="403">
        <v>165.03200000000001</v>
      </c>
      <c r="K332" s="403">
        <v>170.45099999999999</v>
      </c>
      <c r="L332" s="403">
        <v>1955.2349999999999</v>
      </c>
      <c r="M332" s="403">
        <v>302.47899999999998</v>
      </c>
      <c r="N332" s="403">
        <v>738.197</v>
      </c>
      <c r="O332" s="403">
        <v>2995.9110000000001</v>
      </c>
    </row>
    <row r="333" spans="1:15" x14ac:dyDescent="0.2">
      <c r="A333" s="403" t="s">
        <v>1441</v>
      </c>
      <c r="B333" s="403">
        <v>194.251</v>
      </c>
      <c r="C333" s="403">
        <v>809.75</v>
      </c>
      <c r="D333" s="403">
        <v>773.75599999999997</v>
      </c>
      <c r="E333" s="403">
        <v>1786.3910000000001</v>
      </c>
      <c r="F333" s="403">
        <v>4.383</v>
      </c>
      <c r="G333" s="403">
        <v>0.26300000000000001</v>
      </c>
      <c r="H333" s="403">
        <v>0</v>
      </c>
      <c r="I333" s="403">
        <v>0</v>
      </c>
      <c r="J333" s="403">
        <v>170.76599999999999</v>
      </c>
      <c r="K333" s="403">
        <v>175.41200000000001</v>
      </c>
      <c r="L333" s="403">
        <v>1961.8040000000001</v>
      </c>
      <c r="M333" s="403">
        <v>312.07499999999999</v>
      </c>
      <c r="N333" s="403">
        <v>730.01</v>
      </c>
      <c r="O333" s="403">
        <v>3003.8879999999999</v>
      </c>
    </row>
    <row r="334" spans="1:15" x14ac:dyDescent="0.2">
      <c r="A334" s="403" t="s">
        <v>1442</v>
      </c>
      <c r="B334" s="403">
        <v>194.32599999999999</v>
      </c>
      <c r="C334" s="403">
        <v>779.86599999999999</v>
      </c>
      <c r="D334" s="403">
        <v>771.64800000000002</v>
      </c>
      <c r="E334" s="403">
        <v>1745.1479999999999</v>
      </c>
      <c r="F334" s="403">
        <v>3.8109999999999999</v>
      </c>
      <c r="G334" s="403">
        <v>0.255</v>
      </c>
      <c r="H334" s="403">
        <v>0</v>
      </c>
      <c r="I334" s="403">
        <v>0</v>
      </c>
      <c r="J334" s="403">
        <v>162.274</v>
      </c>
      <c r="K334" s="403">
        <v>166.34</v>
      </c>
      <c r="L334" s="403">
        <v>1911.4880000000001</v>
      </c>
      <c r="M334" s="403">
        <v>307.69299999999998</v>
      </c>
      <c r="N334" s="403">
        <v>664.10799999999995</v>
      </c>
      <c r="O334" s="403">
        <v>2883.2890000000002</v>
      </c>
    </row>
    <row r="335" spans="1:15" x14ac:dyDescent="0.2">
      <c r="A335" s="403" t="s">
        <v>1443</v>
      </c>
      <c r="B335" s="403">
        <v>202.559</v>
      </c>
      <c r="C335" s="403">
        <v>804.52200000000005</v>
      </c>
      <c r="D335" s="403">
        <v>851.02700000000004</v>
      </c>
      <c r="E335" s="403">
        <v>1863.577</v>
      </c>
      <c r="F335" s="403">
        <v>4.0289999999999999</v>
      </c>
      <c r="G335" s="403">
        <v>0.26300000000000001</v>
      </c>
      <c r="H335" s="403">
        <v>0</v>
      </c>
      <c r="I335" s="403">
        <v>0</v>
      </c>
      <c r="J335" s="403">
        <v>204.999</v>
      </c>
      <c r="K335" s="403">
        <v>209.292</v>
      </c>
      <c r="L335" s="403">
        <v>2072.8690000000001</v>
      </c>
      <c r="M335" s="403">
        <v>304.017</v>
      </c>
      <c r="N335" s="403">
        <v>656.29899999999998</v>
      </c>
      <c r="O335" s="403">
        <v>3033.1849999999999</v>
      </c>
    </row>
    <row r="336" spans="1:15" x14ac:dyDescent="0.2">
      <c r="A336" s="403" t="s">
        <v>1444</v>
      </c>
      <c r="B336" s="403">
        <v>205.173</v>
      </c>
      <c r="C336" s="403">
        <v>834.22400000000005</v>
      </c>
      <c r="D336" s="403">
        <v>751.00599999999997</v>
      </c>
      <c r="E336" s="403">
        <v>1792.441</v>
      </c>
      <c r="F336" s="403">
        <v>3.8620000000000001</v>
      </c>
      <c r="G336" s="403">
        <v>0.255</v>
      </c>
      <c r="H336" s="403">
        <v>0</v>
      </c>
      <c r="I336" s="403">
        <v>0</v>
      </c>
      <c r="J336" s="403">
        <v>171.96199999999999</v>
      </c>
      <c r="K336" s="403">
        <v>176.07900000000001</v>
      </c>
      <c r="L336" s="403">
        <v>1968.52</v>
      </c>
      <c r="M336" s="403">
        <v>291.21499999999997</v>
      </c>
      <c r="N336" s="403">
        <v>645.70100000000002</v>
      </c>
      <c r="O336" s="403">
        <v>2905.4360000000001</v>
      </c>
    </row>
    <row r="337" spans="1:15" x14ac:dyDescent="0.2">
      <c r="A337" s="403" t="s">
        <v>1445</v>
      </c>
      <c r="B337" s="403">
        <v>205.869</v>
      </c>
      <c r="C337" s="403">
        <v>886.81399999999996</v>
      </c>
      <c r="D337" s="403">
        <v>806.35</v>
      </c>
      <c r="E337" s="403">
        <v>1904.7049999999999</v>
      </c>
      <c r="F337" s="403">
        <v>4.2130000000000001</v>
      </c>
      <c r="G337" s="403">
        <v>0.26300000000000001</v>
      </c>
      <c r="H337" s="403">
        <v>0</v>
      </c>
      <c r="I337" s="403">
        <v>0</v>
      </c>
      <c r="J337" s="403">
        <v>160.95599999999999</v>
      </c>
      <c r="K337" s="403">
        <v>165.43199999999999</v>
      </c>
      <c r="L337" s="403">
        <v>2070.1370000000002</v>
      </c>
      <c r="M337" s="403">
        <v>287.88600000000002</v>
      </c>
      <c r="N337" s="403">
        <v>656.45299999999997</v>
      </c>
      <c r="O337" s="403">
        <v>3014.4760000000001</v>
      </c>
    </row>
    <row r="338" spans="1:15" x14ac:dyDescent="0.2">
      <c r="A338" s="403" t="s">
        <v>1446</v>
      </c>
      <c r="B338" s="403">
        <v>2395.0639999999999</v>
      </c>
      <c r="C338" s="403">
        <v>9932.9359999999997</v>
      </c>
      <c r="D338" s="403">
        <v>9254.57</v>
      </c>
      <c r="E338" s="403">
        <v>21629.01</v>
      </c>
      <c r="F338" s="403">
        <v>58.061999999999998</v>
      </c>
      <c r="G338" s="403">
        <v>3.1</v>
      </c>
      <c r="H338" s="403">
        <v>0</v>
      </c>
      <c r="I338" s="403">
        <v>0</v>
      </c>
      <c r="J338" s="403">
        <v>1995.998</v>
      </c>
      <c r="K338" s="403">
        <v>2057.16</v>
      </c>
      <c r="L338" s="403">
        <v>23686.17</v>
      </c>
      <c r="M338" s="403">
        <v>3542.328</v>
      </c>
      <c r="N338" s="403">
        <v>7971.7929999999997</v>
      </c>
      <c r="O338" s="403">
        <v>35200.290999999997</v>
      </c>
    </row>
    <row r="339" spans="1:15" x14ac:dyDescent="0.2">
      <c r="A339" s="403" t="s">
        <v>1447</v>
      </c>
      <c r="B339" s="403">
        <v>201.459</v>
      </c>
      <c r="C339" s="403">
        <v>890.46</v>
      </c>
      <c r="D339" s="403">
        <v>749.20600000000002</v>
      </c>
      <c r="E339" s="403">
        <v>1849.1510000000001</v>
      </c>
      <c r="F339" s="403">
        <v>4.8609999999999998</v>
      </c>
      <c r="G339" s="403">
        <v>0.255</v>
      </c>
      <c r="H339" s="403">
        <v>0</v>
      </c>
      <c r="I339" s="403">
        <v>0</v>
      </c>
      <c r="J339" s="403">
        <v>188.63800000000001</v>
      </c>
      <c r="K339" s="403">
        <v>193.75399999999999</v>
      </c>
      <c r="L339" s="403">
        <v>2042.905</v>
      </c>
      <c r="M339" s="403">
        <v>282.94499999999999</v>
      </c>
      <c r="N339" s="403">
        <v>620.66099999999994</v>
      </c>
      <c r="O339" s="403">
        <v>2946.5120000000002</v>
      </c>
    </row>
    <row r="340" spans="1:15" x14ac:dyDescent="0.2">
      <c r="A340" s="403" t="s">
        <v>1448</v>
      </c>
      <c r="B340" s="403">
        <v>194.37100000000001</v>
      </c>
      <c r="C340" s="403">
        <v>826.10599999999999</v>
      </c>
      <c r="D340" s="403">
        <v>669.76900000000001</v>
      </c>
      <c r="E340" s="403">
        <v>1693.394</v>
      </c>
      <c r="F340" s="403">
        <v>5.0599999999999996</v>
      </c>
      <c r="G340" s="403">
        <v>0.23</v>
      </c>
      <c r="H340" s="403">
        <v>0</v>
      </c>
      <c r="I340" s="403">
        <v>0</v>
      </c>
      <c r="J340" s="403">
        <v>134.49799999999999</v>
      </c>
      <c r="K340" s="403">
        <v>139.78800000000001</v>
      </c>
      <c r="L340" s="403">
        <v>1833.182</v>
      </c>
      <c r="M340" s="403">
        <v>283.05</v>
      </c>
      <c r="N340" s="403">
        <v>582.95399999999995</v>
      </c>
      <c r="O340" s="403">
        <v>2699.1860000000001</v>
      </c>
    </row>
    <row r="341" spans="1:15" x14ac:dyDescent="0.2">
      <c r="A341" s="403" t="s">
        <v>1449</v>
      </c>
      <c r="B341" s="403">
        <v>199.39599999999999</v>
      </c>
      <c r="C341" s="403">
        <v>845.55799999999999</v>
      </c>
      <c r="D341" s="403">
        <v>753.52200000000005</v>
      </c>
      <c r="E341" s="403">
        <v>1801.4110000000001</v>
      </c>
      <c r="F341" s="403">
        <v>5.3449999999999998</v>
      </c>
      <c r="G341" s="403">
        <v>0.255</v>
      </c>
      <c r="H341" s="403">
        <v>0</v>
      </c>
      <c r="I341" s="403">
        <v>0</v>
      </c>
      <c r="J341" s="403">
        <v>152.77799999999999</v>
      </c>
      <c r="K341" s="403">
        <v>158.37799999999999</v>
      </c>
      <c r="L341" s="403">
        <v>1959.789</v>
      </c>
      <c r="M341" s="403">
        <v>289.62</v>
      </c>
      <c r="N341" s="403">
        <v>658.88099999999997</v>
      </c>
      <c r="O341" s="403">
        <v>2908.2910000000002</v>
      </c>
    </row>
    <row r="342" spans="1:15" x14ac:dyDescent="0.2">
      <c r="A342" s="403" t="s">
        <v>1450</v>
      </c>
      <c r="B342" s="403">
        <v>195.715</v>
      </c>
      <c r="C342" s="403">
        <v>796.72500000000002</v>
      </c>
      <c r="D342" s="403">
        <v>740.56299999999999</v>
      </c>
      <c r="E342" s="403">
        <v>1737.0309999999999</v>
      </c>
      <c r="F342" s="403">
        <v>4.8259999999999996</v>
      </c>
      <c r="G342" s="403">
        <v>0.247</v>
      </c>
      <c r="H342" s="403">
        <v>0</v>
      </c>
      <c r="I342" s="403">
        <v>0</v>
      </c>
      <c r="J342" s="403">
        <v>152.923</v>
      </c>
      <c r="K342" s="403">
        <v>157.995</v>
      </c>
      <c r="L342" s="403">
        <v>1895.0260000000001</v>
      </c>
      <c r="M342" s="403">
        <v>288.88900000000001</v>
      </c>
      <c r="N342" s="403">
        <v>629.18600000000004</v>
      </c>
      <c r="O342" s="403">
        <v>2813.1</v>
      </c>
    </row>
    <row r="343" spans="1:15" x14ac:dyDescent="0.2">
      <c r="A343" s="403" t="s">
        <v>1451</v>
      </c>
      <c r="B343" s="403">
        <v>196.51300000000001</v>
      </c>
      <c r="C343" s="403">
        <v>769.28899999999999</v>
      </c>
      <c r="D343" s="403">
        <v>739.23699999999997</v>
      </c>
      <c r="E343" s="403">
        <v>1709.702</v>
      </c>
      <c r="F343" s="403">
        <v>5.5990000000000002</v>
      </c>
      <c r="G343" s="403">
        <v>0.255</v>
      </c>
      <c r="H343" s="403">
        <v>0</v>
      </c>
      <c r="I343" s="403">
        <v>0</v>
      </c>
      <c r="J343" s="403">
        <v>159.19</v>
      </c>
      <c r="K343" s="403">
        <v>165.04499999999999</v>
      </c>
      <c r="L343" s="403">
        <v>1874.7470000000001</v>
      </c>
      <c r="M343" s="403">
        <v>306.029</v>
      </c>
      <c r="N343" s="403">
        <v>753.37800000000004</v>
      </c>
      <c r="O343" s="403">
        <v>2934.154</v>
      </c>
    </row>
    <row r="344" spans="1:15" x14ac:dyDescent="0.2">
      <c r="A344" s="403" t="s">
        <v>1452</v>
      </c>
      <c r="B344" s="403">
        <v>189.99199999999999</v>
      </c>
      <c r="C344" s="403">
        <v>741.19600000000003</v>
      </c>
      <c r="D344" s="403">
        <v>759.55200000000002</v>
      </c>
      <c r="E344" s="403">
        <v>1699.28</v>
      </c>
      <c r="F344" s="403">
        <v>5.4550000000000001</v>
      </c>
      <c r="G344" s="403">
        <v>0.247</v>
      </c>
      <c r="H344" s="403">
        <v>0</v>
      </c>
      <c r="I344" s="403">
        <v>0</v>
      </c>
      <c r="J344" s="403">
        <v>107.619</v>
      </c>
      <c r="K344" s="403">
        <v>113.321</v>
      </c>
      <c r="L344" s="403">
        <v>1812.6010000000001</v>
      </c>
      <c r="M344" s="403">
        <v>307.596</v>
      </c>
      <c r="N344" s="403">
        <v>744.48599999999999</v>
      </c>
      <c r="O344" s="403">
        <v>2864.683</v>
      </c>
    </row>
    <row r="345" spans="1:15" x14ac:dyDescent="0.2">
      <c r="A345" s="403" t="s">
        <v>1453</v>
      </c>
      <c r="B345" s="403">
        <v>190.86500000000001</v>
      </c>
      <c r="C345" s="403">
        <v>790.43600000000004</v>
      </c>
      <c r="D345" s="403">
        <v>788.89200000000005</v>
      </c>
      <c r="E345" s="403">
        <v>1776.95</v>
      </c>
      <c r="F345" s="403">
        <v>4.8339999999999996</v>
      </c>
      <c r="G345" s="403">
        <v>0.255</v>
      </c>
      <c r="H345" s="403">
        <v>0</v>
      </c>
      <c r="I345" s="403">
        <v>0</v>
      </c>
      <c r="J345" s="403">
        <v>157.43799999999999</v>
      </c>
      <c r="K345" s="403">
        <v>162.52699999999999</v>
      </c>
      <c r="L345" s="403">
        <v>1939.4760000000001</v>
      </c>
      <c r="M345" s="403">
        <v>304.17</v>
      </c>
      <c r="N345" s="403">
        <v>733.03499999999997</v>
      </c>
      <c r="O345" s="403">
        <v>2976.681</v>
      </c>
    </row>
    <row r="346" spans="1:15" x14ac:dyDescent="0.2">
      <c r="A346" s="403" t="s">
        <v>1454</v>
      </c>
      <c r="B346" s="403">
        <v>191.29599999999999</v>
      </c>
      <c r="C346" s="403">
        <v>806.56500000000005</v>
      </c>
      <c r="D346" s="403">
        <v>799.64400000000001</v>
      </c>
      <c r="E346" s="403">
        <v>1807.212</v>
      </c>
      <c r="F346" s="403">
        <v>4.2359999999999998</v>
      </c>
      <c r="G346" s="403">
        <v>0.255</v>
      </c>
      <c r="H346" s="403">
        <v>0</v>
      </c>
      <c r="I346" s="403">
        <v>0</v>
      </c>
      <c r="J346" s="403">
        <v>164.19200000000001</v>
      </c>
      <c r="K346" s="403">
        <v>168.68299999999999</v>
      </c>
      <c r="L346" s="403">
        <v>1975.895</v>
      </c>
      <c r="M346" s="403">
        <v>319.35599999999999</v>
      </c>
      <c r="N346" s="403">
        <v>739.91499999999996</v>
      </c>
      <c r="O346" s="403">
        <v>3035.1660000000002</v>
      </c>
    </row>
    <row r="347" spans="1:15" x14ac:dyDescent="0.2">
      <c r="A347" s="403" t="s">
        <v>1455</v>
      </c>
      <c r="B347" s="403">
        <v>186.56100000000001</v>
      </c>
      <c r="C347" s="403">
        <v>774.39200000000005</v>
      </c>
      <c r="D347" s="403">
        <v>768.25</v>
      </c>
      <c r="E347" s="403">
        <v>1735.5540000000001</v>
      </c>
      <c r="F347" s="403">
        <v>3.5129999999999999</v>
      </c>
      <c r="G347" s="403">
        <v>0.247</v>
      </c>
      <c r="H347" s="403">
        <v>0</v>
      </c>
      <c r="I347" s="403">
        <v>0</v>
      </c>
      <c r="J347" s="403">
        <v>160.345</v>
      </c>
      <c r="K347" s="403">
        <v>164.10400000000001</v>
      </c>
      <c r="L347" s="403">
        <v>1899.6590000000001</v>
      </c>
      <c r="M347" s="403">
        <v>306.43299999999999</v>
      </c>
      <c r="N347" s="403">
        <v>658.8</v>
      </c>
      <c r="O347" s="403">
        <v>2864.8919999999998</v>
      </c>
    </row>
    <row r="348" spans="1:15" x14ac:dyDescent="0.2">
      <c r="A348" s="403" t="s">
        <v>1456</v>
      </c>
      <c r="B348" s="403">
        <v>198.65700000000001</v>
      </c>
      <c r="C348" s="403">
        <v>807.60699999999997</v>
      </c>
      <c r="D348" s="403">
        <v>803.13400000000001</v>
      </c>
      <c r="E348" s="403">
        <v>1816.865</v>
      </c>
      <c r="F348" s="403">
        <v>3.1850000000000001</v>
      </c>
      <c r="G348" s="403">
        <v>0.255</v>
      </c>
      <c r="H348" s="403">
        <v>0</v>
      </c>
      <c r="I348" s="403">
        <v>0</v>
      </c>
      <c r="J348" s="403">
        <v>174.215</v>
      </c>
      <c r="K348" s="403">
        <v>177.65600000000001</v>
      </c>
      <c r="L348" s="403">
        <v>1994.521</v>
      </c>
      <c r="M348" s="403">
        <v>301.34899999999999</v>
      </c>
      <c r="N348" s="403">
        <v>642.298</v>
      </c>
      <c r="O348" s="403">
        <v>2938.1669999999999</v>
      </c>
    </row>
    <row r="349" spans="1:15" x14ac:dyDescent="0.2">
      <c r="A349" s="403" t="s">
        <v>1457</v>
      </c>
      <c r="B349" s="403">
        <v>192.72</v>
      </c>
      <c r="C349" s="403">
        <v>820.63400000000001</v>
      </c>
      <c r="D349" s="403">
        <v>732.70699999999999</v>
      </c>
      <c r="E349" s="403">
        <v>1749.71</v>
      </c>
      <c r="F349" s="403">
        <v>3.3769999999999998</v>
      </c>
      <c r="G349" s="403">
        <v>0.247</v>
      </c>
      <c r="H349" s="403">
        <v>0</v>
      </c>
      <c r="I349" s="403">
        <v>0</v>
      </c>
      <c r="J349" s="403">
        <v>146.63399999999999</v>
      </c>
      <c r="K349" s="403">
        <v>150.25700000000001</v>
      </c>
      <c r="L349" s="403">
        <v>1899.9670000000001</v>
      </c>
      <c r="M349" s="403">
        <v>298.69600000000003</v>
      </c>
      <c r="N349" s="403">
        <v>633.25</v>
      </c>
      <c r="O349" s="403">
        <v>2831.913</v>
      </c>
    </row>
    <row r="350" spans="1:15" x14ac:dyDescent="0.2">
      <c r="A350" s="403" t="s">
        <v>1458</v>
      </c>
      <c r="B350" s="403">
        <v>197.715</v>
      </c>
      <c r="C350" s="403">
        <v>893.93799999999999</v>
      </c>
      <c r="D350" s="403">
        <v>777.33600000000001</v>
      </c>
      <c r="E350" s="403">
        <v>1870.809</v>
      </c>
      <c r="F350" s="403">
        <v>4.2480000000000002</v>
      </c>
      <c r="G350" s="403">
        <v>0.255</v>
      </c>
      <c r="H350" s="403">
        <v>0</v>
      </c>
      <c r="I350" s="403">
        <v>0</v>
      </c>
      <c r="J350" s="403">
        <v>173.22</v>
      </c>
      <c r="K350" s="403">
        <v>177.72300000000001</v>
      </c>
      <c r="L350" s="403">
        <v>2048.5320000000002</v>
      </c>
      <c r="M350" s="403">
        <v>298.57100000000003</v>
      </c>
      <c r="N350" s="403">
        <v>674.13300000000004</v>
      </c>
      <c r="O350" s="403">
        <v>3021.2370000000001</v>
      </c>
    </row>
    <row r="351" spans="1:15" x14ac:dyDescent="0.2">
      <c r="A351" s="403" t="s">
        <v>1459</v>
      </c>
      <c r="B351" s="403">
        <v>2335.259</v>
      </c>
      <c r="C351" s="403">
        <v>9763.3649999999998</v>
      </c>
      <c r="D351" s="403">
        <v>9081.8250000000007</v>
      </c>
      <c r="E351" s="403">
        <v>21247.543000000001</v>
      </c>
      <c r="F351" s="403">
        <v>54.539000000000001</v>
      </c>
      <c r="G351" s="403">
        <v>3</v>
      </c>
      <c r="H351" s="403">
        <v>0</v>
      </c>
      <c r="I351" s="403">
        <v>0</v>
      </c>
      <c r="J351" s="403">
        <v>1871.691</v>
      </c>
      <c r="K351" s="403">
        <v>1929.23</v>
      </c>
      <c r="L351" s="403">
        <v>23176.774000000001</v>
      </c>
      <c r="M351" s="403">
        <v>3586.7049999999999</v>
      </c>
      <c r="N351" s="403">
        <v>8079.1689999999999</v>
      </c>
      <c r="O351" s="403">
        <v>34842.646999999997</v>
      </c>
    </row>
    <row r="352" spans="1:15" x14ac:dyDescent="0.2">
      <c r="A352" s="403" t="s">
        <v>1460</v>
      </c>
      <c r="B352" s="403">
        <v>188.483</v>
      </c>
      <c r="C352" s="403">
        <v>833.15700000000004</v>
      </c>
      <c r="D352" s="403">
        <v>777.05399999999997</v>
      </c>
      <c r="E352" s="403">
        <v>1804.009</v>
      </c>
      <c r="F352" s="403">
        <v>4.4950000000000001</v>
      </c>
      <c r="G352" s="403">
        <v>0.34799999999999998</v>
      </c>
      <c r="H352" s="403">
        <v>0</v>
      </c>
      <c r="I352" s="403">
        <v>0</v>
      </c>
      <c r="J352" s="403">
        <v>180.62899999999999</v>
      </c>
      <c r="K352" s="403">
        <v>185.47300000000001</v>
      </c>
      <c r="L352" s="403">
        <v>1989.482</v>
      </c>
      <c r="M352" s="403">
        <v>283.71499999999997</v>
      </c>
      <c r="N352" s="403">
        <v>639.10900000000004</v>
      </c>
      <c r="O352" s="403">
        <v>2912.306</v>
      </c>
    </row>
    <row r="353" spans="1:15" x14ac:dyDescent="0.2">
      <c r="A353" s="403" t="s">
        <v>1461</v>
      </c>
      <c r="B353" s="403">
        <v>184.01599999999999</v>
      </c>
      <c r="C353" s="403">
        <v>772.25699999999995</v>
      </c>
      <c r="D353" s="403">
        <v>686.38699999999994</v>
      </c>
      <c r="E353" s="403">
        <v>1644.9290000000001</v>
      </c>
      <c r="F353" s="403">
        <v>4.3689999999999998</v>
      </c>
      <c r="G353" s="403">
        <v>0.315</v>
      </c>
      <c r="H353" s="403">
        <v>0</v>
      </c>
      <c r="I353" s="403">
        <v>0</v>
      </c>
      <c r="J353" s="403">
        <v>137.38399999999999</v>
      </c>
      <c r="K353" s="403">
        <v>142.06800000000001</v>
      </c>
      <c r="L353" s="403">
        <v>1786.9970000000001</v>
      </c>
      <c r="M353" s="403">
        <v>277.90199999999999</v>
      </c>
      <c r="N353" s="403">
        <v>608.54100000000005</v>
      </c>
      <c r="O353" s="403">
        <v>2673.4389999999999</v>
      </c>
    </row>
    <row r="354" spans="1:15" x14ac:dyDescent="0.2">
      <c r="A354" s="403" t="s">
        <v>1462</v>
      </c>
      <c r="B354" s="403">
        <v>191.13499999999999</v>
      </c>
      <c r="C354" s="403">
        <v>784.84799999999996</v>
      </c>
      <c r="D354" s="403">
        <v>798.53599999999994</v>
      </c>
      <c r="E354" s="403">
        <v>1781.4770000000001</v>
      </c>
      <c r="F354" s="403">
        <v>4.8849999999999998</v>
      </c>
      <c r="G354" s="403">
        <v>0.34799999999999998</v>
      </c>
      <c r="H354" s="403">
        <v>0</v>
      </c>
      <c r="I354" s="403">
        <v>0</v>
      </c>
      <c r="J354" s="403">
        <v>125.383</v>
      </c>
      <c r="K354" s="403">
        <v>130.61699999999999</v>
      </c>
      <c r="L354" s="403">
        <v>1912.0930000000001</v>
      </c>
      <c r="M354" s="403">
        <v>292.75700000000001</v>
      </c>
      <c r="N354" s="403">
        <v>678.24599999999998</v>
      </c>
      <c r="O354" s="403">
        <v>2883.096</v>
      </c>
    </row>
    <row r="355" spans="1:15" x14ac:dyDescent="0.2">
      <c r="A355" s="403" t="s">
        <v>1463</v>
      </c>
      <c r="B355" s="403">
        <v>186.93299999999999</v>
      </c>
      <c r="C355" s="403">
        <v>744.91700000000003</v>
      </c>
      <c r="D355" s="403">
        <v>750.86400000000003</v>
      </c>
      <c r="E355" s="403">
        <v>1692.079</v>
      </c>
      <c r="F355" s="403">
        <v>4.1630000000000003</v>
      </c>
      <c r="G355" s="403">
        <v>0.33700000000000002</v>
      </c>
      <c r="H355" s="403">
        <v>0</v>
      </c>
      <c r="I355" s="403">
        <v>0</v>
      </c>
      <c r="J355" s="403">
        <v>157.02099999999999</v>
      </c>
      <c r="K355" s="403">
        <v>161.52099999999999</v>
      </c>
      <c r="L355" s="403">
        <v>1853.6010000000001</v>
      </c>
      <c r="M355" s="403">
        <v>292.79899999999998</v>
      </c>
      <c r="N355" s="403">
        <v>676.3</v>
      </c>
      <c r="O355" s="403">
        <v>2822.6990000000001</v>
      </c>
    </row>
    <row r="356" spans="1:15" x14ac:dyDescent="0.2">
      <c r="A356" s="403" t="s">
        <v>1464</v>
      </c>
      <c r="B356" s="403">
        <v>185.471</v>
      </c>
      <c r="C356" s="403">
        <v>723.95</v>
      </c>
      <c r="D356" s="403">
        <v>717.20500000000004</v>
      </c>
      <c r="E356" s="403">
        <v>1629.4169999999999</v>
      </c>
      <c r="F356" s="403">
        <v>4.4160000000000004</v>
      </c>
      <c r="G356" s="403">
        <v>0.34799999999999998</v>
      </c>
      <c r="H356" s="403">
        <v>0</v>
      </c>
      <c r="I356" s="403">
        <v>0</v>
      </c>
      <c r="J356" s="403">
        <v>190.471</v>
      </c>
      <c r="K356" s="403">
        <v>195.23500000000001</v>
      </c>
      <c r="L356" s="403">
        <v>1824.652</v>
      </c>
      <c r="M356" s="403">
        <v>305.35599999999999</v>
      </c>
      <c r="N356" s="403">
        <v>748.85500000000002</v>
      </c>
      <c r="O356" s="403">
        <v>2878.8629999999998</v>
      </c>
    </row>
    <row r="357" spans="1:15" x14ac:dyDescent="0.2">
      <c r="A357" s="403" t="s">
        <v>1465</v>
      </c>
      <c r="B357" s="403">
        <v>176.67</v>
      </c>
      <c r="C357" s="403">
        <v>702.24099999999999</v>
      </c>
      <c r="D357" s="403">
        <v>801.55399999999997</v>
      </c>
      <c r="E357" s="403">
        <v>1682.309</v>
      </c>
      <c r="F357" s="403">
        <v>4.6550000000000002</v>
      </c>
      <c r="G357" s="403">
        <v>0.33700000000000002</v>
      </c>
      <c r="H357" s="403">
        <v>0</v>
      </c>
      <c r="I357" s="403">
        <v>0</v>
      </c>
      <c r="J357" s="403">
        <v>146.38499999999999</v>
      </c>
      <c r="K357" s="403">
        <v>151.37700000000001</v>
      </c>
      <c r="L357" s="403">
        <v>1833.6859999999999</v>
      </c>
      <c r="M357" s="403">
        <v>311.262</v>
      </c>
      <c r="N357" s="403">
        <v>744.81899999999996</v>
      </c>
      <c r="O357" s="403">
        <v>2889.7669999999998</v>
      </c>
    </row>
    <row r="358" spans="1:15" x14ac:dyDescent="0.2">
      <c r="A358" s="403" t="s">
        <v>1466</v>
      </c>
      <c r="B358" s="403">
        <v>181.32300000000001</v>
      </c>
      <c r="C358" s="403">
        <v>724.32600000000002</v>
      </c>
      <c r="D358" s="403">
        <v>784.60299999999995</v>
      </c>
      <c r="E358" s="403">
        <v>1693.3630000000001</v>
      </c>
      <c r="F358" s="403">
        <v>4.5209999999999999</v>
      </c>
      <c r="G358" s="403">
        <v>0.34799999999999998</v>
      </c>
      <c r="H358" s="403">
        <v>0</v>
      </c>
      <c r="I358" s="403">
        <v>0</v>
      </c>
      <c r="J358" s="403">
        <v>172.51599999999999</v>
      </c>
      <c r="K358" s="403">
        <v>177.38499999999999</v>
      </c>
      <c r="L358" s="403">
        <v>1870.7470000000001</v>
      </c>
      <c r="M358" s="403">
        <v>317.14800000000002</v>
      </c>
      <c r="N358" s="403">
        <v>771.25400000000002</v>
      </c>
      <c r="O358" s="403">
        <v>2959.15</v>
      </c>
    </row>
    <row r="359" spans="1:15" x14ac:dyDescent="0.2">
      <c r="A359" s="403" t="s">
        <v>1467</v>
      </c>
      <c r="B359" s="403">
        <v>180.989</v>
      </c>
      <c r="C359" s="403">
        <v>771.30700000000002</v>
      </c>
      <c r="D359" s="403">
        <v>849.07899999999995</v>
      </c>
      <c r="E359" s="403">
        <v>1807.365</v>
      </c>
      <c r="F359" s="403">
        <v>3.9180000000000001</v>
      </c>
      <c r="G359" s="403">
        <v>0.34799999999999998</v>
      </c>
      <c r="H359" s="403">
        <v>0</v>
      </c>
      <c r="I359" s="403">
        <v>0</v>
      </c>
      <c r="J359" s="403">
        <v>168.02</v>
      </c>
      <c r="K359" s="403">
        <v>172.286</v>
      </c>
      <c r="L359" s="403">
        <v>1979.6510000000001</v>
      </c>
      <c r="M359" s="403">
        <v>317.077</v>
      </c>
      <c r="N359" s="403">
        <v>741.08299999999997</v>
      </c>
      <c r="O359" s="403">
        <v>3037.8110000000001</v>
      </c>
    </row>
    <row r="360" spans="1:15" x14ac:dyDescent="0.2">
      <c r="A360" s="403" t="s">
        <v>1468</v>
      </c>
      <c r="B360" s="403">
        <v>180.88800000000001</v>
      </c>
      <c r="C360" s="403">
        <v>799.44899999999996</v>
      </c>
      <c r="D360" s="403">
        <v>821.55</v>
      </c>
      <c r="E360" s="403">
        <v>1803.579</v>
      </c>
      <c r="F360" s="403">
        <v>3.181</v>
      </c>
      <c r="G360" s="403">
        <v>0.33700000000000002</v>
      </c>
      <c r="H360" s="403">
        <v>0</v>
      </c>
      <c r="I360" s="403">
        <v>0</v>
      </c>
      <c r="J360" s="403">
        <v>154.79499999999999</v>
      </c>
      <c r="K360" s="403">
        <v>158.31299999999999</v>
      </c>
      <c r="L360" s="403">
        <v>1961.893</v>
      </c>
      <c r="M360" s="403">
        <v>309.63799999999998</v>
      </c>
      <c r="N360" s="403">
        <v>634.30100000000004</v>
      </c>
      <c r="O360" s="403">
        <v>2905.8319999999999</v>
      </c>
    </row>
    <row r="361" spans="1:15" x14ac:dyDescent="0.2">
      <c r="A361" s="403" t="s">
        <v>1469</v>
      </c>
      <c r="B361" s="403">
        <v>189.059</v>
      </c>
      <c r="C361" s="403">
        <v>816.87599999999998</v>
      </c>
      <c r="D361" s="403">
        <v>827.08299999999997</v>
      </c>
      <c r="E361" s="403">
        <v>1836.84</v>
      </c>
      <c r="F361" s="403">
        <v>3.0310000000000001</v>
      </c>
      <c r="G361" s="403">
        <v>0.34799999999999998</v>
      </c>
      <c r="H361" s="403">
        <v>0</v>
      </c>
      <c r="I361" s="403">
        <v>0</v>
      </c>
      <c r="J361" s="403">
        <v>139.1</v>
      </c>
      <c r="K361" s="403">
        <v>142.47900000000001</v>
      </c>
      <c r="L361" s="403">
        <v>1979.319</v>
      </c>
      <c r="M361" s="403">
        <v>306.529</v>
      </c>
      <c r="N361" s="403">
        <v>654.23800000000006</v>
      </c>
      <c r="O361" s="403">
        <v>2940.0859999999998</v>
      </c>
    </row>
    <row r="362" spans="1:15" x14ac:dyDescent="0.2">
      <c r="A362" s="403" t="s">
        <v>1470</v>
      </c>
      <c r="B362" s="403">
        <v>189.37899999999999</v>
      </c>
      <c r="C362" s="403">
        <v>819.28200000000004</v>
      </c>
      <c r="D362" s="403">
        <v>745.58299999999997</v>
      </c>
      <c r="E362" s="403">
        <v>1762.92</v>
      </c>
      <c r="F362" s="403">
        <v>3.2229999999999999</v>
      </c>
      <c r="G362" s="403">
        <v>0.33700000000000002</v>
      </c>
      <c r="H362" s="403">
        <v>0</v>
      </c>
      <c r="I362" s="403">
        <v>0</v>
      </c>
      <c r="J362" s="403">
        <v>164.13</v>
      </c>
      <c r="K362" s="403">
        <v>167.69</v>
      </c>
      <c r="L362" s="403">
        <v>1930.61</v>
      </c>
      <c r="M362" s="403">
        <v>301.80399999999997</v>
      </c>
      <c r="N362" s="403">
        <v>651.755</v>
      </c>
      <c r="O362" s="403">
        <v>2884.1689999999999</v>
      </c>
    </row>
    <row r="363" spans="1:15" x14ac:dyDescent="0.2">
      <c r="A363" s="403" t="s">
        <v>1471</v>
      </c>
      <c r="B363" s="403">
        <v>192.43700000000001</v>
      </c>
      <c r="C363" s="403">
        <v>882.18</v>
      </c>
      <c r="D363" s="403">
        <v>796.60199999999998</v>
      </c>
      <c r="E363" s="403">
        <v>1877.076</v>
      </c>
      <c r="F363" s="403">
        <v>3.802</v>
      </c>
      <c r="G363" s="403">
        <v>0.34799999999999998</v>
      </c>
      <c r="H363" s="403">
        <v>0</v>
      </c>
      <c r="I363" s="403">
        <v>0</v>
      </c>
      <c r="J363" s="403">
        <v>145.68700000000001</v>
      </c>
      <c r="K363" s="403">
        <v>149.83799999999999</v>
      </c>
      <c r="L363" s="403">
        <v>2026.914</v>
      </c>
      <c r="M363" s="403">
        <v>294.64800000000002</v>
      </c>
      <c r="N363" s="403">
        <v>650.25800000000004</v>
      </c>
      <c r="O363" s="403">
        <v>2971.82</v>
      </c>
    </row>
    <row r="364" spans="1:15" x14ac:dyDescent="0.2">
      <c r="A364" s="403" t="s">
        <v>1472</v>
      </c>
      <c r="B364" s="403">
        <v>2226.7829999999999</v>
      </c>
      <c r="C364" s="403">
        <v>9375.3029999999999</v>
      </c>
      <c r="D364" s="403">
        <v>9356.0859999999993</v>
      </c>
      <c r="E364" s="403">
        <v>21015.864000000001</v>
      </c>
      <c r="F364" s="403">
        <v>48.658000000000001</v>
      </c>
      <c r="G364" s="403">
        <v>4.0999999999999996</v>
      </c>
      <c r="H364" s="403">
        <v>0</v>
      </c>
      <c r="I364" s="403">
        <v>0</v>
      </c>
      <c r="J364" s="403">
        <v>1881.5229999999999</v>
      </c>
      <c r="K364" s="403">
        <v>1934.2809999999999</v>
      </c>
      <c r="L364" s="403">
        <v>22950.145</v>
      </c>
      <c r="M364" s="403">
        <v>3610.6350000000002</v>
      </c>
      <c r="N364" s="403">
        <v>8203.1579999999994</v>
      </c>
      <c r="O364" s="403">
        <v>34763.938000000002</v>
      </c>
    </row>
    <row r="365" spans="1:15" x14ac:dyDescent="0.2">
      <c r="A365" s="403" t="s">
        <v>1473</v>
      </c>
      <c r="B365" s="403">
        <v>193.46</v>
      </c>
      <c r="C365" s="403">
        <v>837.01800000000003</v>
      </c>
      <c r="D365" s="403">
        <v>754.68899999999996</v>
      </c>
      <c r="E365" s="403">
        <v>1789.222</v>
      </c>
      <c r="F365" s="403">
        <v>3.879</v>
      </c>
      <c r="G365" s="403">
        <v>0.373</v>
      </c>
      <c r="H365" s="403">
        <v>0</v>
      </c>
      <c r="I365" s="403">
        <v>0</v>
      </c>
      <c r="J365" s="403">
        <v>131.251</v>
      </c>
      <c r="K365" s="403">
        <v>135.50299999999999</v>
      </c>
      <c r="L365" s="403">
        <v>1924.7249999999999</v>
      </c>
      <c r="M365" s="403">
        <v>293.392</v>
      </c>
      <c r="N365" s="403">
        <v>688.11599999999999</v>
      </c>
      <c r="O365" s="403">
        <v>2906.2330000000002</v>
      </c>
    </row>
    <row r="366" spans="1:15" x14ac:dyDescent="0.2">
      <c r="A366" s="403" t="s">
        <v>1474</v>
      </c>
      <c r="B366" s="403">
        <v>190.46700000000001</v>
      </c>
      <c r="C366" s="403">
        <v>808.84299999999996</v>
      </c>
      <c r="D366" s="403">
        <v>718.63499999999999</v>
      </c>
      <c r="E366" s="403">
        <v>1725.3340000000001</v>
      </c>
      <c r="F366" s="403">
        <v>3.4420000000000002</v>
      </c>
      <c r="G366" s="403">
        <v>0.34899999999999998</v>
      </c>
      <c r="H366" s="403">
        <v>0</v>
      </c>
      <c r="I366" s="403">
        <v>0</v>
      </c>
      <c r="J366" s="403">
        <v>154.624</v>
      </c>
      <c r="K366" s="403">
        <v>158.41399999999999</v>
      </c>
      <c r="L366" s="403">
        <v>1883.748</v>
      </c>
      <c r="M366" s="403">
        <v>288.69200000000001</v>
      </c>
      <c r="N366" s="403">
        <v>627.00199999999995</v>
      </c>
      <c r="O366" s="403">
        <v>2799.442</v>
      </c>
    </row>
    <row r="367" spans="1:15" x14ac:dyDescent="0.2">
      <c r="A367" s="403" t="s">
        <v>1475</v>
      </c>
      <c r="B367" s="403">
        <v>195.29900000000001</v>
      </c>
      <c r="C367" s="403">
        <v>790.09400000000005</v>
      </c>
      <c r="D367" s="403">
        <v>762.11300000000006</v>
      </c>
      <c r="E367" s="403">
        <v>1753.2860000000001</v>
      </c>
      <c r="F367" s="403">
        <v>4.0869999999999997</v>
      </c>
      <c r="G367" s="403">
        <v>0.373</v>
      </c>
      <c r="H367" s="403">
        <v>0</v>
      </c>
      <c r="I367" s="403">
        <v>0</v>
      </c>
      <c r="J367" s="403">
        <v>163.411</v>
      </c>
      <c r="K367" s="403">
        <v>167.87100000000001</v>
      </c>
      <c r="L367" s="403">
        <v>1921.1569999999999</v>
      </c>
      <c r="M367" s="403">
        <v>301.27499999999998</v>
      </c>
      <c r="N367" s="403">
        <v>707.67499999999995</v>
      </c>
      <c r="O367" s="403">
        <v>2930.1080000000002</v>
      </c>
    </row>
    <row r="368" spans="1:15" x14ac:dyDescent="0.2">
      <c r="A368" s="403" t="s">
        <v>1476</v>
      </c>
      <c r="B368" s="403">
        <v>183.79499999999999</v>
      </c>
      <c r="C368" s="403">
        <v>768.95600000000002</v>
      </c>
      <c r="D368" s="403">
        <v>680.404</v>
      </c>
      <c r="E368" s="403">
        <v>1639.2840000000001</v>
      </c>
      <c r="F368" s="403">
        <v>4.3609999999999998</v>
      </c>
      <c r="G368" s="403">
        <v>0.36099999999999999</v>
      </c>
      <c r="H368" s="403">
        <v>0</v>
      </c>
      <c r="I368" s="403">
        <v>0</v>
      </c>
      <c r="J368" s="403">
        <v>156.596</v>
      </c>
      <c r="K368" s="403">
        <v>161.31800000000001</v>
      </c>
      <c r="L368" s="403">
        <v>1800.6020000000001</v>
      </c>
      <c r="M368" s="403">
        <v>294.928</v>
      </c>
      <c r="N368" s="403">
        <v>685.44200000000001</v>
      </c>
      <c r="O368" s="403">
        <v>2780.9720000000002</v>
      </c>
    </row>
    <row r="369" spans="1:15" x14ac:dyDescent="0.2">
      <c r="A369" s="403" t="s">
        <v>1477</v>
      </c>
      <c r="B369" s="403">
        <v>185.166</v>
      </c>
      <c r="C369" s="403">
        <v>768.33900000000006</v>
      </c>
      <c r="D369" s="403">
        <v>804.34199999999998</v>
      </c>
      <c r="E369" s="403">
        <v>1765.588</v>
      </c>
      <c r="F369" s="403">
        <v>4.1970000000000001</v>
      </c>
      <c r="G369" s="403">
        <v>0.373</v>
      </c>
      <c r="H369" s="403">
        <v>0</v>
      </c>
      <c r="I369" s="403">
        <v>0</v>
      </c>
      <c r="J369" s="403">
        <v>153.29300000000001</v>
      </c>
      <c r="K369" s="403">
        <v>157.863</v>
      </c>
      <c r="L369" s="403">
        <v>1923.452</v>
      </c>
      <c r="M369" s="403">
        <v>308.99900000000002</v>
      </c>
      <c r="N369" s="403">
        <v>776.78899999999999</v>
      </c>
      <c r="O369" s="403">
        <v>3009.239</v>
      </c>
    </row>
    <row r="370" spans="1:15" x14ac:dyDescent="0.2">
      <c r="A370" s="403" t="s">
        <v>1478</v>
      </c>
      <c r="B370" s="403">
        <v>181.333</v>
      </c>
      <c r="C370" s="403">
        <v>762.05499999999995</v>
      </c>
      <c r="D370" s="403">
        <v>777.60900000000004</v>
      </c>
      <c r="E370" s="403">
        <v>1725.2560000000001</v>
      </c>
      <c r="F370" s="403">
        <v>3.855</v>
      </c>
      <c r="G370" s="403">
        <v>0.36099999999999999</v>
      </c>
      <c r="H370" s="403">
        <v>0</v>
      </c>
      <c r="I370" s="403">
        <v>0</v>
      </c>
      <c r="J370" s="403">
        <v>137.69999999999999</v>
      </c>
      <c r="K370" s="403">
        <v>141.91499999999999</v>
      </c>
      <c r="L370" s="403">
        <v>1867.171</v>
      </c>
      <c r="M370" s="403">
        <v>314.53699999999998</v>
      </c>
      <c r="N370" s="403">
        <v>733.154</v>
      </c>
      <c r="O370" s="403">
        <v>2914.8609999999999</v>
      </c>
    </row>
    <row r="371" spans="1:15" x14ac:dyDescent="0.2">
      <c r="A371" s="403" t="s">
        <v>1479</v>
      </c>
      <c r="B371" s="403">
        <v>186.01499999999999</v>
      </c>
      <c r="C371" s="403">
        <v>738.93700000000001</v>
      </c>
      <c r="D371" s="403">
        <v>761.76499999999999</v>
      </c>
      <c r="E371" s="403">
        <v>1692.2180000000001</v>
      </c>
      <c r="F371" s="403">
        <v>3.694</v>
      </c>
      <c r="G371" s="403">
        <v>0.373</v>
      </c>
      <c r="H371" s="403">
        <v>0</v>
      </c>
      <c r="I371" s="403">
        <v>0</v>
      </c>
      <c r="J371" s="403">
        <v>159.26400000000001</v>
      </c>
      <c r="K371" s="403">
        <v>163.33000000000001</v>
      </c>
      <c r="L371" s="403">
        <v>1855.548</v>
      </c>
      <c r="M371" s="403">
        <v>306.72000000000003</v>
      </c>
      <c r="N371" s="403">
        <v>712.94899999999996</v>
      </c>
      <c r="O371" s="403">
        <v>2875.2170000000001</v>
      </c>
    </row>
    <row r="372" spans="1:15" x14ac:dyDescent="0.2">
      <c r="A372" s="403" t="s">
        <v>1480</v>
      </c>
      <c r="B372" s="403">
        <v>184.81200000000001</v>
      </c>
      <c r="C372" s="403">
        <v>808.077</v>
      </c>
      <c r="D372" s="403">
        <v>809.44100000000003</v>
      </c>
      <c r="E372" s="403">
        <v>1810.242</v>
      </c>
      <c r="F372" s="403">
        <v>3.3650000000000002</v>
      </c>
      <c r="G372" s="403">
        <v>0.373</v>
      </c>
      <c r="H372" s="403">
        <v>0</v>
      </c>
      <c r="I372" s="403">
        <v>0</v>
      </c>
      <c r="J372" s="403">
        <v>161.18700000000001</v>
      </c>
      <c r="K372" s="403">
        <v>164.92500000000001</v>
      </c>
      <c r="L372" s="403">
        <v>1975.1659999999999</v>
      </c>
      <c r="M372" s="403">
        <v>321.84399999999999</v>
      </c>
      <c r="N372" s="403">
        <v>740.30799999999999</v>
      </c>
      <c r="O372" s="403">
        <v>3037.3180000000002</v>
      </c>
    </row>
    <row r="373" spans="1:15" x14ac:dyDescent="0.2">
      <c r="A373" s="403" t="s">
        <v>1481</v>
      </c>
      <c r="B373" s="403">
        <v>183.98500000000001</v>
      </c>
      <c r="C373" s="403">
        <v>762.56799999999998</v>
      </c>
      <c r="D373" s="403">
        <v>784.38900000000001</v>
      </c>
      <c r="E373" s="403">
        <v>1737.91</v>
      </c>
      <c r="F373" s="403">
        <v>2.7250000000000001</v>
      </c>
      <c r="G373" s="403">
        <v>0.36099999999999999</v>
      </c>
      <c r="H373" s="403">
        <v>0</v>
      </c>
      <c r="I373" s="403">
        <v>0</v>
      </c>
      <c r="J373" s="403">
        <v>149.797</v>
      </c>
      <c r="K373" s="403">
        <v>152.88300000000001</v>
      </c>
      <c r="L373" s="403">
        <v>1890.7929999999999</v>
      </c>
      <c r="M373" s="403">
        <v>309.12400000000002</v>
      </c>
      <c r="N373" s="403">
        <v>621.93600000000004</v>
      </c>
      <c r="O373" s="403">
        <v>2821.8530000000001</v>
      </c>
    </row>
    <row r="374" spans="1:15" x14ac:dyDescent="0.2">
      <c r="A374" s="403" t="s">
        <v>1482</v>
      </c>
      <c r="B374" s="403">
        <v>190.74700000000001</v>
      </c>
      <c r="C374" s="403">
        <v>799.66399999999999</v>
      </c>
      <c r="D374" s="403">
        <v>759.20500000000004</v>
      </c>
      <c r="E374" s="403">
        <v>1755.278</v>
      </c>
      <c r="F374" s="403">
        <v>2.6309999999999998</v>
      </c>
      <c r="G374" s="403">
        <v>0.373</v>
      </c>
      <c r="H374" s="403">
        <v>0</v>
      </c>
      <c r="I374" s="403">
        <v>0</v>
      </c>
      <c r="J374" s="403">
        <v>172.95500000000001</v>
      </c>
      <c r="K374" s="403">
        <v>175.958</v>
      </c>
      <c r="L374" s="403">
        <v>1931.2370000000001</v>
      </c>
      <c r="M374" s="403">
        <v>305.09300000000002</v>
      </c>
      <c r="N374" s="403">
        <v>639.69600000000003</v>
      </c>
      <c r="O374" s="403">
        <v>2876.0250000000001</v>
      </c>
    </row>
    <row r="375" spans="1:15" x14ac:dyDescent="0.2">
      <c r="A375" s="403" t="s">
        <v>1483</v>
      </c>
      <c r="B375" s="403">
        <v>190.60300000000001</v>
      </c>
      <c r="C375" s="403">
        <v>809.58199999999999</v>
      </c>
      <c r="D375" s="403">
        <v>697.947</v>
      </c>
      <c r="E375" s="403">
        <v>1701.8230000000001</v>
      </c>
      <c r="F375" s="403">
        <v>2.9329999999999998</v>
      </c>
      <c r="G375" s="403">
        <v>0.36099999999999999</v>
      </c>
      <c r="H375" s="403">
        <v>0</v>
      </c>
      <c r="I375" s="403">
        <v>0</v>
      </c>
      <c r="J375" s="403">
        <v>168.36699999999999</v>
      </c>
      <c r="K375" s="403">
        <v>171.66</v>
      </c>
      <c r="L375" s="403">
        <v>1873.4829999999999</v>
      </c>
      <c r="M375" s="403">
        <v>299.18599999999998</v>
      </c>
      <c r="N375" s="403">
        <v>651.73699999999997</v>
      </c>
      <c r="O375" s="403">
        <v>2824.4059999999999</v>
      </c>
    </row>
    <row r="376" spans="1:15" x14ac:dyDescent="0.2">
      <c r="A376" s="403" t="s">
        <v>1484</v>
      </c>
      <c r="B376" s="403">
        <v>190.815</v>
      </c>
      <c r="C376" s="403">
        <v>845.28700000000003</v>
      </c>
      <c r="D376" s="403">
        <v>764.02099999999996</v>
      </c>
      <c r="E376" s="403">
        <v>1800.4</v>
      </c>
      <c r="F376" s="403">
        <v>3.0139999999999998</v>
      </c>
      <c r="G376" s="403">
        <v>0.373</v>
      </c>
      <c r="H376" s="403">
        <v>0</v>
      </c>
      <c r="I376" s="403">
        <v>0</v>
      </c>
      <c r="J376" s="403">
        <v>173.03899999999999</v>
      </c>
      <c r="K376" s="403">
        <v>176.42599999999999</v>
      </c>
      <c r="L376" s="403">
        <v>1976.826</v>
      </c>
      <c r="M376" s="403">
        <v>287.39400000000001</v>
      </c>
      <c r="N376" s="403">
        <v>629.34400000000005</v>
      </c>
      <c r="O376" s="403">
        <v>2893.5639999999999</v>
      </c>
    </row>
    <row r="377" spans="1:15" x14ac:dyDescent="0.2">
      <c r="A377" s="403" t="s">
        <v>1485</v>
      </c>
      <c r="B377" s="403">
        <v>2256.498</v>
      </c>
      <c r="C377" s="403">
        <v>9499.7929999999997</v>
      </c>
      <c r="D377" s="403">
        <v>9074.5669999999991</v>
      </c>
      <c r="E377" s="403">
        <v>20896.222000000002</v>
      </c>
      <c r="F377" s="403">
        <v>42.183</v>
      </c>
      <c r="G377" s="403">
        <v>4.4000000000000004</v>
      </c>
      <c r="H377" s="403">
        <v>0</v>
      </c>
      <c r="I377" s="403">
        <v>0</v>
      </c>
      <c r="J377" s="403">
        <v>1881.4839999999999</v>
      </c>
      <c r="K377" s="403">
        <v>1928.067</v>
      </c>
      <c r="L377" s="403">
        <v>22824.289000000001</v>
      </c>
      <c r="M377" s="403">
        <v>3631.1849999999999</v>
      </c>
      <c r="N377" s="403">
        <v>8208.0759999999991</v>
      </c>
      <c r="O377" s="403">
        <v>34663.550000000003</v>
      </c>
    </row>
    <row r="378" spans="1:15" x14ac:dyDescent="0.2">
      <c r="A378" s="403" t="s">
        <v>1486</v>
      </c>
      <c r="B378" s="403">
        <v>191.012</v>
      </c>
      <c r="C378" s="403">
        <v>802.35299999999995</v>
      </c>
      <c r="D378" s="403">
        <v>801.64300000000003</v>
      </c>
      <c r="E378" s="403">
        <v>1797.896</v>
      </c>
      <c r="F378" s="403">
        <v>2.423</v>
      </c>
      <c r="G378" s="403">
        <v>0.40400000000000003</v>
      </c>
      <c r="H378" s="403">
        <v>0</v>
      </c>
      <c r="I378" s="403">
        <v>0</v>
      </c>
      <c r="J378" s="403">
        <v>148.221</v>
      </c>
      <c r="K378" s="403">
        <v>151.048</v>
      </c>
      <c r="L378" s="403">
        <v>1948.944</v>
      </c>
      <c r="M378" s="403">
        <v>285.12700000000001</v>
      </c>
      <c r="N378" s="403">
        <v>601.49699999999996</v>
      </c>
      <c r="O378" s="403">
        <v>2835.5680000000002</v>
      </c>
    </row>
    <row r="379" spans="1:15" x14ac:dyDescent="0.2">
      <c r="A379" s="403" t="s">
        <v>1487</v>
      </c>
      <c r="B379" s="403">
        <v>190.334</v>
      </c>
      <c r="C379" s="403">
        <v>745.68600000000004</v>
      </c>
      <c r="D379" s="403">
        <v>700.29899999999998</v>
      </c>
      <c r="E379" s="403">
        <v>1638.2380000000001</v>
      </c>
      <c r="F379" s="403">
        <v>2.4319999999999999</v>
      </c>
      <c r="G379" s="403">
        <v>0.36499999999999999</v>
      </c>
      <c r="H379" s="403">
        <v>0</v>
      </c>
      <c r="I379" s="403">
        <v>0</v>
      </c>
      <c r="J379" s="403">
        <v>131.13399999999999</v>
      </c>
      <c r="K379" s="403">
        <v>133.93100000000001</v>
      </c>
      <c r="L379" s="403">
        <v>1772.1679999999999</v>
      </c>
      <c r="M379" s="403">
        <v>280.83800000000002</v>
      </c>
      <c r="N379" s="403">
        <v>571.34799999999996</v>
      </c>
      <c r="O379" s="403">
        <v>2624.3539999999998</v>
      </c>
    </row>
    <row r="380" spans="1:15" x14ac:dyDescent="0.2">
      <c r="A380" s="403" t="s">
        <v>1488</v>
      </c>
      <c r="B380" s="403">
        <v>197.398</v>
      </c>
      <c r="C380" s="403">
        <v>780.81299999999999</v>
      </c>
      <c r="D380" s="403">
        <v>782.15599999999995</v>
      </c>
      <c r="E380" s="403">
        <v>1763.068</v>
      </c>
      <c r="F380" s="403">
        <v>3.4929999999999999</v>
      </c>
      <c r="G380" s="403">
        <v>0.40400000000000003</v>
      </c>
      <c r="H380" s="403">
        <v>0</v>
      </c>
      <c r="I380" s="403">
        <v>0</v>
      </c>
      <c r="J380" s="403">
        <v>140.60300000000001</v>
      </c>
      <c r="K380" s="403">
        <v>144.5</v>
      </c>
      <c r="L380" s="403">
        <v>1907.568</v>
      </c>
      <c r="M380" s="403">
        <v>285.21800000000002</v>
      </c>
      <c r="N380" s="403">
        <v>641.02499999999998</v>
      </c>
      <c r="O380" s="403">
        <v>2833.8110000000001</v>
      </c>
    </row>
    <row r="381" spans="1:15" x14ac:dyDescent="0.2">
      <c r="A381" s="403" t="s">
        <v>1489</v>
      </c>
      <c r="B381" s="403">
        <v>183.36199999999999</v>
      </c>
      <c r="C381" s="403">
        <v>732.89599999999996</v>
      </c>
      <c r="D381" s="403">
        <v>751.178</v>
      </c>
      <c r="E381" s="403">
        <v>1672.444</v>
      </c>
      <c r="F381" s="403">
        <v>2.9239999999999999</v>
      </c>
      <c r="G381" s="403">
        <v>0.39100000000000001</v>
      </c>
      <c r="H381" s="403">
        <v>0</v>
      </c>
      <c r="I381" s="403">
        <v>0</v>
      </c>
      <c r="J381" s="403">
        <v>138.161</v>
      </c>
      <c r="K381" s="403">
        <v>141.476</v>
      </c>
      <c r="L381" s="403">
        <v>1813.92</v>
      </c>
      <c r="M381" s="403">
        <v>280.65699999999998</v>
      </c>
      <c r="N381" s="403">
        <v>611.51900000000001</v>
      </c>
      <c r="O381" s="403">
        <v>2706.096</v>
      </c>
    </row>
    <row r="382" spans="1:15" x14ac:dyDescent="0.2">
      <c r="A382" s="403" t="s">
        <v>1490</v>
      </c>
      <c r="B382" s="403">
        <v>183.80600000000001</v>
      </c>
      <c r="C382" s="403">
        <v>688.33199999999999</v>
      </c>
      <c r="D382" s="403">
        <v>774.18899999999996</v>
      </c>
      <c r="E382" s="403">
        <v>1649.78</v>
      </c>
      <c r="F382" s="403">
        <v>3.032</v>
      </c>
      <c r="G382" s="403">
        <v>0.40400000000000003</v>
      </c>
      <c r="H382" s="403">
        <v>0</v>
      </c>
      <c r="I382" s="403">
        <v>0</v>
      </c>
      <c r="J382" s="403">
        <v>133.22300000000001</v>
      </c>
      <c r="K382" s="403">
        <v>136.65899999999999</v>
      </c>
      <c r="L382" s="403">
        <v>1786.4390000000001</v>
      </c>
      <c r="M382" s="403">
        <v>293.69600000000003</v>
      </c>
      <c r="N382" s="403">
        <v>683.82100000000003</v>
      </c>
      <c r="O382" s="403">
        <v>2763.9560000000001</v>
      </c>
    </row>
    <row r="383" spans="1:15" x14ac:dyDescent="0.2">
      <c r="A383" s="403" t="s">
        <v>1491</v>
      </c>
      <c r="B383" s="403">
        <v>180.89099999999999</v>
      </c>
      <c r="C383" s="403">
        <v>643.87900000000002</v>
      </c>
      <c r="D383" s="403">
        <v>739.54100000000005</v>
      </c>
      <c r="E383" s="403">
        <v>1566.7529999999999</v>
      </c>
      <c r="F383" s="403">
        <v>3.0070000000000001</v>
      </c>
      <c r="G383" s="403">
        <v>0.39100000000000001</v>
      </c>
      <c r="H383" s="403">
        <v>0</v>
      </c>
      <c r="I383" s="403">
        <v>0</v>
      </c>
      <c r="J383" s="403">
        <v>134.79300000000001</v>
      </c>
      <c r="K383" s="403">
        <v>138.191</v>
      </c>
      <c r="L383" s="403">
        <v>1704.9449999999999</v>
      </c>
      <c r="M383" s="403">
        <v>291.01499999999999</v>
      </c>
      <c r="N383" s="403">
        <v>672.98400000000004</v>
      </c>
      <c r="O383" s="403">
        <v>2668.9430000000002</v>
      </c>
    </row>
    <row r="384" spans="1:15" x14ac:dyDescent="0.2">
      <c r="A384" s="403" t="s">
        <v>1492</v>
      </c>
      <c r="B384" s="403">
        <v>182.321</v>
      </c>
      <c r="C384" s="403">
        <v>679.93600000000004</v>
      </c>
      <c r="D384" s="403">
        <v>759.98099999999999</v>
      </c>
      <c r="E384" s="403">
        <v>1622.125</v>
      </c>
      <c r="F384" s="403">
        <v>2.4980000000000002</v>
      </c>
      <c r="G384" s="403">
        <v>0.40400000000000003</v>
      </c>
      <c r="H384" s="403">
        <v>0</v>
      </c>
      <c r="I384" s="403">
        <v>0</v>
      </c>
      <c r="J384" s="403">
        <v>140.327</v>
      </c>
      <c r="K384" s="403">
        <v>143.22900000000001</v>
      </c>
      <c r="L384" s="403">
        <v>1765.3530000000001</v>
      </c>
      <c r="M384" s="403">
        <v>283.74400000000003</v>
      </c>
      <c r="N384" s="403">
        <v>658.65499999999997</v>
      </c>
      <c r="O384" s="403">
        <v>2707.7530000000002</v>
      </c>
    </row>
    <row r="385" spans="1:15" x14ac:dyDescent="0.2">
      <c r="A385" s="403" t="s">
        <v>1493</v>
      </c>
      <c r="B385" s="403">
        <v>182.45699999999999</v>
      </c>
      <c r="C385" s="403">
        <v>701.22</v>
      </c>
      <c r="D385" s="403">
        <v>799.43899999999996</v>
      </c>
      <c r="E385" s="403">
        <v>1685.4929999999999</v>
      </c>
      <c r="F385" s="403">
        <v>3.2690000000000001</v>
      </c>
      <c r="G385" s="403">
        <v>0.40400000000000003</v>
      </c>
      <c r="H385" s="403">
        <v>0</v>
      </c>
      <c r="I385" s="403">
        <v>0</v>
      </c>
      <c r="J385" s="403">
        <v>144.14500000000001</v>
      </c>
      <c r="K385" s="403">
        <v>147.81899999999999</v>
      </c>
      <c r="L385" s="403">
        <v>1833.3119999999999</v>
      </c>
      <c r="M385" s="403">
        <v>296.11500000000001</v>
      </c>
      <c r="N385" s="403">
        <v>672.58500000000004</v>
      </c>
      <c r="O385" s="403">
        <v>2802.0120000000002</v>
      </c>
    </row>
    <row r="386" spans="1:15" x14ac:dyDescent="0.2">
      <c r="A386" s="403" t="s">
        <v>1494</v>
      </c>
      <c r="B386" s="403">
        <v>179.15600000000001</v>
      </c>
      <c r="C386" s="403">
        <v>686.84100000000001</v>
      </c>
      <c r="D386" s="403">
        <v>737.74900000000002</v>
      </c>
      <c r="E386" s="403">
        <v>1604.1679999999999</v>
      </c>
      <c r="F386" s="403">
        <v>2.5089999999999999</v>
      </c>
      <c r="G386" s="403">
        <v>0.39100000000000001</v>
      </c>
      <c r="H386" s="403">
        <v>0</v>
      </c>
      <c r="I386" s="403">
        <v>0</v>
      </c>
      <c r="J386" s="403">
        <v>136.55500000000001</v>
      </c>
      <c r="K386" s="403">
        <v>139.45599999999999</v>
      </c>
      <c r="L386" s="403">
        <v>1743.624</v>
      </c>
      <c r="M386" s="403">
        <v>281.93900000000002</v>
      </c>
      <c r="N386" s="403">
        <v>573.85299999999995</v>
      </c>
      <c r="O386" s="403">
        <v>2599.4160000000002</v>
      </c>
    </row>
    <row r="387" spans="1:15" x14ac:dyDescent="0.2">
      <c r="A387" s="403" t="s">
        <v>1495</v>
      </c>
      <c r="B387" s="403">
        <v>182.321</v>
      </c>
      <c r="C387" s="403">
        <v>730.63599999999997</v>
      </c>
      <c r="D387" s="403">
        <v>833.71799999999996</v>
      </c>
      <c r="E387" s="403">
        <v>1750.7719999999999</v>
      </c>
      <c r="F387" s="403">
        <v>2.1309999999999998</v>
      </c>
      <c r="G387" s="403">
        <v>0.40400000000000003</v>
      </c>
      <c r="H387" s="403">
        <v>0</v>
      </c>
      <c r="I387" s="403">
        <v>0</v>
      </c>
      <c r="J387" s="403">
        <v>148.00899999999999</v>
      </c>
      <c r="K387" s="403">
        <v>150.54499999999999</v>
      </c>
      <c r="L387" s="403">
        <v>1901.317</v>
      </c>
      <c r="M387" s="403">
        <v>283.66500000000002</v>
      </c>
      <c r="N387" s="403">
        <v>621.62300000000005</v>
      </c>
      <c r="O387" s="403">
        <v>2806.605</v>
      </c>
    </row>
    <row r="388" spans="1:15" x14ac:dyDescent="0.2">
      <c r="A388" s="403" t="s">
        <v>1496</v>
      </c>
      <c r="B388" s="403">
        <v>171.76599999999999</v>
      </c>
      <c r="C388" s="403">
        <v>727.73900000000003</v>
      </c>
      <c r="D388" s="403">
        <v>763.66099999999994</v>
      </c>
      <c r="E388" s="403">
        <v>1664.9079999999999</v>
      </c>
      <c r="F388" s="403">
        <v>2.0419999999999998</v>
      </c>
      <c r="G388" s="403">
        <v>0.39100000000000001</v>
      </c>
      <c r="H388" s="403">
        <v>0</v>
      </c>
      <c r="I388" s="403">
        <v>0</v>
      </c>
      <c r="J388" s="403">
        <v>142.18799999999999</v>
      </c>
      <c r="K388" s="403">
        <v>144.62200000000001</v>
      </c>
      <c r="L388" s="403">
        <v>1809.53</v>
      </c>
      <c r="M388" s="403">
        <v>272.44400000000002</v>
      </c>
      <c r="N388" s="403">
        <v>600.69600000000003</v>
      </c>
      <c r="O388" s="403">
        <v>2682.67</v>
      </c>
    </row>
    <row r="389" spans="1:15" x14ac:dyDescent="0.2">
      <c r="A389" s="403" t="s">
        <v>1497</v>
      </c>
      <c r="B389" s="403">
        <v>166.81399999999999</v>
      </c>
      <c r="C389" s="403">
        <v>755.49400000000003</v>
      </c>
      <c r="D389" s="403">
        <v>734.37199999999996</v>
      </c>
      <c r="E389" s="403">
        <v>1659.001</v>
      </c>
      <c r="F389" s="403">
        <v>2.7389999999999999</v>
      </c>
      <c r="G389" s="403">
        <v>0.40400000000000003</v>
      </c>
      <c r="H389" s="403">
        <v>0</v>
      </c>
      <c r="I389" s="403">
        <v>0</v>
      </c>
      <c r="J389" s="403">
        <v>144.06800000000001</v>
      </c>
      <c r="K389" s="403">
        <v>147.21100000000001</v>
      </c>
      <c r="L389" s="403">
        <v>1806.212</v>
      </c>
      <c r="M389" s="403">
        <v>265.97199999999998</v>
      </c>
      <c r="N389" s="403">
        <v>616.49199999999996</v>
      </c>
      <c r="O389" s="403">
        <v>2688.6759999999999</v>
      </c>
    </row>
    <row r="390" spans="1:15" x14ac:dyDescent="0.2">
      <c r="A390" s="403" t="s">
        <v>1498</v>
      </c>
      <c r="B390" s="403">
        <v>2191.6379999999999</v>
      </c>
      <c r="C390" s="403">
        <v>8676.3420000000006</v>
      </c>
      <c r="D390" s="403">
        <v>9177.9240000000009</v>
      </c>
      <c r="E390" s="403">
        <v>20075.164000000001</v>
      </c>
      <c r="F390" s="403">
        <v>32.5</v>
      </c>
      <c r="G390" s="403">
        <v>4.76</v>
      </c>
      <c r="H390" s="403">
        <v>0</v>
      </c>
      <c r="I390" s="403">
        <v>0</v>
      </c>
      <c r="J390" s="403">
        <v>1681.425</v>
      </c>
      <c r="K390" s="403">
        <v>1718.6849999999999</v>
      </c>
      <c r="L390" s="403">
        <v>21793.85</v>
      </c>
      <c r="M390" s="403">
        <v>3400.431</v>
      </c>
      <c r="N390" s="403">
        <v>7525.9560000000001</v>
      </c>
      <c r="O390" s="403">
        <v>32720.237000000001</v>
      </c>
    </row>
    <row r="391" spans="1:15" x14ac:dyDescent="0.2">
      <c r="A391" s="403" t="s">
        <v>1499</v>
      </c>
      <c r="B391" s="403">
        <v>168.9</v>
      </c>
      <c r="C391" s="403">
        <v>799.30399999999997</v>
      </c>
      <c r="D391" s="403">
        <v>806.62400000000002</v>
      </c>
      <c r="E391" s="403">
        <v>1774.4970000000001</v>
      </c>
      <c r="F391" s="403">
        <v>3.01</v>
      </c>
      <c r="G391" s="403">
        <v>0.40699999999999997</v>
      </c>
      <c r="H391" s="403">
        <v>0</v>
      </c>
      <c r="I391" s="403">
        <v>0</v>
      </c>
      <c r="J391" s="403">
        <v>142.37100000000001</v>
      </c>
      <c r="K391" s="403">
        <v>145.78700000000001</v>
      </c>
      <c r="L391" s="403">
        <v>1920.2850000000001</v>
      </c>
      <c r="M391" s="403">
        <v>266.95600000000002</v>
      </c>
      <c r="N391" s="403">
        <v>578.49900000000002</v>
      </c>
      <c r="O391" s="403">
        <v>2765.74</v>
      </c>
    </row>
    <row r="392" spans="1:15" x14ac:dyDescent="0.2">
      <c r="A392" s="403" t="s">
        <v>1500</v>
      </c>
      <c r="B392" s="403">
        <v>166.35499999999999</v>
      </c>
      <c r="C392" s="403">
        <v>734.875</v>
      </c>
      <c r="D392" s="403">
        <v>681.21600000000001</v>
      </c>
      <c r="E392" s="403">
        <v>1585.2860000000001</v>
      </c>
      <c r="F392" s="403">
        <v>2.8359999999999999</v>
      </c>
      <c r="G392" s="403">
        <v>0.36699999999999999</v>
      </c>
      <c r="H392" s="403">
        <v>0</v>
      </c>
      <c r="I392" s="403">
        <v>0</v>
      </c>
      <c r="J392" s="403">
        <v>124.31399999999999</v>
      </c>
      <c r="K392" s="403">
        <v>127.517</v>
      </c>
      <c r="L392" s="403">
        <v>1712.8030000000001</v>
      </c>
      <c r="M392" s="403">
        <v>266.339</v>
      </c>
      <c r="N392" s="403">
        <v>552.30700000000002</v>
      </c>
      <c r="O392" s="403">
        <v>2531.4490000000001</v>
      </c>
    </row>
    <row r="393" spans="1:15" x14ac:dyDescent="0.2">
      <c r="A393" s="403" t="s">
        <v>1501</v>
      </c>
      <c r="B393" s="403">
        <v>170.96</v>
      </c>
      <c r="C393" s="403">
        <v>768.20299999999997</v>
      </c>
      <c r="D393" s="403">
        <v>768.67200000000003</v>
      </c>
      <c r="E393" s="403">
        <v>1715.7090000000001</v>
      </c>
      <c r="F393" s="403">
        <v>2.8079999999999998</v>
      </c>
      <c r="G393" s="403">
        <v>0.40699999999999997</v>
      </c>
      <c r="H393" s="403">
        <v>0</v>
      </c>
      <c r="I393" s="403">
        <v>0</v>
      </c>
      <c r="J393" s="403">
        <v>131.69300000000001</v>
      </c>
      <c r="K393" s="403">
        <v>134.90799999999999</v>
      </c>
      <c r="L393" s="403">
        <v>1850.617</v>
      </c>
      <c r="M393" s="403">
        <v>274.53399999999999</v>
      </c>
      <c r="N393" s="403">
        <v>615.87400000000002</v>
      </c>
      <c r="O393" s="403">
        <v>2741.0250000000001</v>
      </c>
    </row>
    <row r="394" spans="1:15" x14ac:dyDescent="0.2">
      <c r="A394" s="403" t="s">
        <v>1502</v>
      </c>
      <c r="B394" s="403">
        <v>162.06200000000001</v>
      </c>
      <c r="C394" s="403">
        <v>755.18</v>
      </c>
      <c r="D394" s="403">
        <v>750.01300000000003</v>
      </c>
      <c r="E394" s="403">
        <v>1666.0909999999999</v>
      </c>
      <c r="F394" s="403">
        <v>3.2210000000000001</v>
      </c>
      <c r="G394" s="403">
        <v>0.39300000000000002</v>
      </c>
      <c r="H394" s="403">
        <v>0</v>
      </c>
      <c r="I394" s="403">
        <v>0</v>
      </c>
      <c r="J394" s="403">
        <v>131.81100000000001</v>
      </c>
      <c r="K394" s="403">
        <v>135.42500000000001</v>
      </c>
      <c r="L394" s="403">
        <v>1801.5160000000001</v>
      </c>
      <c r="M394" s="403">
        <v>275.52100000000002</v>
      </c>
      <c r="N394" s="403">
        <v>616.38499999999999</v>
      </c>
      <c r="O394" s="403">
        <v>2693.4209999999998</v>
      </c>
    </row>
    <row r="395" spans="1:15" x14ac:dyDescent="0.2">
      <c r="A395" s="403" t="s">
        <v>1503</v>
      </c>
      <c r="B395" s="403">
        <v>164.38200000000001</v>
      </c>
      <c r="C395" s="403">
        <v>722.40099999999995</v>
      </c>
      <c r="D395" s="403">
        <v>782.68200000000002</v>
      </c>
      <c r="E395" s="403">
        <v>1673.7149999999999</v>
      </c>
      <c r="F395" s="403">
        <v>2.9169999999999998</v>
      </c>
      <c r="G395" s="403">
        <v>0.40699999999999997</v>
      </c>
      <c r="H395" s="403">
        <v>0</v>
      </c>
      <c r="I395" s="403">
        <v>0</v>
      </c>
      <c r="J395" s="403">
        <v>140.82499999999999</v>
      </c>
      <c r="K395" s="403">
        <v>144.149</v>
      </c>
      <c r="L395" s="403">
        <v>1817.864</v>
      </c>
      <c r="M395" s="403">
        <v>288.17700000000002</v>
      </c>
      <c r="N395" s="403">
        <v>662.18700000000001</v>
      </c>
      <c r="O395" s="403">
        <v>2768.2269999999999</v>
      </c>
    </row>
    <row r="396" spans="1:15" x14ac:dyDescent="0.2">
      <c r="A396" s="403" t="s">
        <v>1504</v>
      </c>
      <c r="B396" s="403">
        <v>162.614</v>
      </c>
      <c r="C396" s="403">
        <v>702.75099999999998</v>
      </c>
      <c r="D396" s="403">
        <v>757.85199999999998</v>
      </c>
      <c r="E396" s="403">
        <v>1625.626</v>
      </c>
      <c r="F396" s="403">
        <v>2.589</v>
      </c>
      <c r="G396" s="403">
        <v>0.39300000000000002</v>
      </c>
      <c r="H396" s="403">
        <v>0</v>
      </c>
      <c r="I396" s="403">
        <v>0</v>
      </c>
      <c r="J396" s="403">
        <v>131.93</v>
      </c>
      <c r="K396" s="403">
        <v>134.91300000000001</v>
      </c>
      <c r="L396" s="403">
        <v>1760.538</v>
      </c>
      <c r="M396" s="403">
        <v>287.928</v>
      </c>
      <c r="N396" s="403">
        <v>671.96</v>
      </c>
      <c r="O396" s="403">
        <v>2720.4259999999999</v>
      </c>
    </row>
    <row r="397" spans="1:15" x14ac:dyDescent="0.2">
      <c r="A397" s="403" t="s">
        <v>1505</v>
      </c>
      <c r="B397" s="403">
        <v>164.36199999999999</v>
      </c>
      <c r="C397" s="403">
        <v>716.17200000000003</v>
      </c>
      <c r="D397" s="403">
        <v>804.48900000000003</v>
      </c>
      <c r="E397" s="403">
        <v>1694.2560000000001</v>
      </c>
      <c r="F397" s="403">
        <v>2.78</v>
      </c>
      <c r="G397" s="403">
        <v>0.40699999999999997</v>
      </c>
      <c r="H397" s="403">
        <v>0</v>
      </c>
      <c r="I397" s="403">
        <v>0</v>
      </c>
      <c r="J397" s="403">
        <v>147.71100000000001</v>
      </c>
      <c r="K397" s="403">
        <v>150.898</v>
      </c>
      <c r="L397" s="403">
        <v>1845.154</v>
      </c>
      <c r="M397" s="403">
        <v>300.67599999999999</v>
      </c>
      <c r="N397" s="403">
        <v>688.42200000000003</v>
      </c>
      <c r="O397" s="403">
        <v>2834.252</v>
      </c>
    </row>
    <row r="398" spans="1:15" x14ac:dyDescent="0.2">
      <c r="A398" s="403" t="s">
        <v>1506</v>
      </c>
      <c r="B398" s="403">
        <v>166.727</v>
      </c>
      <c r="C398" s="403">
        <v>721.18799999999999</v>
      </c>
      <c r="D398" s="403">
        <v>801.08199999999999</v>
      </c>
      <c r="E398" s="403">
        <v>1696.223</v>
      </c>
      <c r="F398" s="403">
        <v>2.8170000000000002</v>
      </c>
      <c r="G398" s="403">
        <v>0.40699999999999997</v>
      </c>
      <c r="H398" s="403">
        <v>0</v>
      </c>
      <c r="I398" s="403">
        <v>0</v>
      </c>
      <c r="J398" s="403">
        <v>135.14599999999999</v>
      </c>
      <c r="K398" s="403">
        <v>138.37</v>
      </c>
      <c r="L398" s="403">
        <v>1834.5930000000001</v>
      </c>
      <c r="M398" s="403">
        <v>301.15899999999999</v>
      </c>
      <c r="N398" s="403">
        <v>666.41300000000001</v>
      </c>
      <c r="O398" s="403">
        <v>2802.165</v>
      </c>
    </row>
    <row r="399" spans="1:15" x14ac:dyDescent="0.2">
      <c r="A399" s="403" t="s">
        <v>1507</v>
      </c>
      <c r="B399" s="403">
        <v>166.42400000000001</v>
      </c>
      <c r="C399" s="403">
        <v>677.10199999999998</v>
      </c>
      <c r="D399" s="403">
        <v>761.77099999999996</v>
      </c>
      <c r="E399" s="403">
        <v>1613.83</v>
      </c>
      <c r="F399" s="403">
        <v>2.512</v>
      </c>
      <c r="G399" s="403">
        <v>0.39300000000000002</v>
      </c>
      <c r="H399" s="403">
        <v>0</v>
      </c>
      <c r="I399" s="403">
        <v>0</v>
      </c>
      <c r="J399" s="403">
        <v>143.41399999999999</v>
      </c>
      <c r="K399" s="403">
        <v>146.32</v>
      </c>
      <c r="L399" s="403">
        <v>1760.1489999999999</v>
      </c>
      <c r="M399" s="403">
        <v>287.78899999999999</v>
      </c>
      <c r="N399" s="403">
        <v>599.47500000000002</v>
      </c>
      <c r="O399" s="403">
        <v>2647.4140000000002</v>
      </c>
    </row>
    <row r="400" spans="1:15" x14ac:dyDescent="0.2">
      <c r="A400" s="403" t="s">
        <v>1508</v>
      </c>
      <c r="B400" s="403">
        <v>178.899</v>
      </c>
      <c r="C400" s="403">
        <v>720.21500000000003</v>
      </c>
      <c r="D400" s="403">
        <v>766.96299999999997</v>
      </c>
      <c r="E400" s="403">
        <v>1672.3910000000001</v>
      </c>
      <c r="F400" s="403">
        <v>3.4849999999999999</v>
      </c>
      <c r="G400" s="403">
        <v>0.40699999999999997</v>
      </c>
      <c r="H400" s="403">
        <v>0</v>
      </c>
      <c r="I400" s="403">
        <v>0</v>
      </c>
      <c r="J400" s="403">
        <v>154.80500000000001</v>
      </c>
      <c r="K400" s="403">
        <v>158.69800000000001</v>
      </c>
      <c r="L400" s="403">
        <v>1831.088</v>
      </c>
      <c r="M400" s="403">
        <v>286.55399999999997</v>
      </c>
      <c r="N400" s="403">
        <v>607.00400000000002</v>
      </c>
      <c r="O400" s="403">
        <v>2724.6469999999999</v>
      </c>
    </row>
    <row r="401" spans="1:15" x14ac:dyDescent="0.2">
      <c r="A401" s="403" t="s">
        <v>1509</v>
      </c>
      <c r="B401" s="403">
        <v>173.779</v>
      </c>
      <c r="C401" s="403">
        <v>739.91</v>
      </c>
      <c r="D401" s="403">
        <v>768.44100000000003</v>
      </c>
      <c r="E401" s="403">
        <v>1692.386</v>
      </c>
      <c r="F401" s="403">
        <v>4.5490000000000004</v>
      </c>
      <c r="G401" s="403">
        <v>0.39300000000000002</v>
      </c>
      <c r="H401" s="403">
        <v>0</v>
      </c>
      <c r="I401" s="403">
        <v>0</v>
      </c>
      <c r="J401" s="403">
        <v>142.46700000000001</v>
      </c>
      <c r="K401" s="403">
        <v>147.40899999999999</v>
      </c>
      <c r="L401" s="403">
        <v>1839.796</v>
      </c>
      <c r="M401" s="403">
        <v>271.95499999999998</v>
      </c>
      <c r="N401" s="403">
        <v>612.00599999999997</v>
      </c>
      <c r="O401" s="403">
        <v>2723.7570000000001</v>
      </c>
    </row>
    <row r="402" spans="1:15" x14ac:dyDescent="0.2">
      <c r="A402" s="403" t="s">
        <v>1510</v>
      </c>
      <c r="B402" s="403">
        <v>173.893</v>
      </c>
      <c r="C402" s="403">
        <v>773.96299999999997</v>
      </c>
      <c r="D402" s="403">
        <v>717.88199999999995</v>
      </c>
      <c r="E402" s="403">
        <v>1669.058</v>
      </c>
      <c r="F402" s="403">
        <v>5.3840000000000003</v>
      </c>
      <c r="G402" s="403">
        <v>0.40699999999999997</v>
      </c>
      <c r="H402" s="403">
        <v>0</v>
      </c>
      <c r="I402" s="403">
        <v>0</v>
      </c>
      <c r="J402" s="403">
        <v>149.49</v>
      </c>
      <c r="K402" s="403">
        <v>155.28</v>
      </c>
      <c r="L402" s="403">
        <v>1824.338</v>
      </c>
      <c r="M402" s="403">
        <v>271.10399999999998</v>
      </c>
      <c r="N402" s="403">
        <v>615.04600000000005</v>
      </c>
      <c r="O402" s="403">
        <v>2710.4879999999998</v>
      </c>
    </row>
    <row r="403" spans="1:15" x14ac:dyDescent="0.2">
      <c r="A403" s="403" t="s">
        <v>1511</v>
      </c>
      <c r="B403" s="403">
        <v>2019.3579999999999</v>
      </c>
      <c r="C403" s="403">
        <v>8831.57</v>
      </c>
      <c r="D403" s="403">
        <v>9167.6880000000001</v>
      </c>
      <c r="E403" s="403">
        <v>20079.374</v>
      </c>
      <c r="F403" s="403">
        <v>38.908000000000001</v>
      </c>
      <c r="G403" s="403">
        <v>4.7869999999999999</v>
      </c>
      <c r="H403" s="403">
        <v>0</v>
      </c>
      <c r="I403" s="403">
        <v>0</v>
      </c>
      <c r="J403" s="403">
        <v>1675.9780000000001</v>
      </c>
      <c r="K403" s="403">
        <v>1719.673</v>
      </c>
      <c r="L403" s="403">
        <v>21799.046999999999</v>
      </c>
      <c r="M403" s="403">
        <v>3378.6909999999998</v>
      </c>
      <c r="N403" s="403">
        <v>7484.2510000000002</v>
      </c>
      <c r="O403" s="403">
        <v>32661.989000000001</v>
      </c>
    </row>
    <row r="404" spans="1:15" x14ac:dyDescent="0.2">
      <c r="A404" s="403" t="s">
        <v>1512</v>
      </c>
      <c r="B404" s="403">
        <v>170.20400000000001</v>
      </c>
      <c r="C404" s="403">
        <v>803.80399999999997</v>
      </c>
      <c r="D404" s="403">
        <v>771.49</v>
      </c>
      <c r="E404" s="403">
        <v>1746.796</v>
      </c>
      <c r="F404" s="403">
        <v>3.6</v>
      </c>
      <c r="G404" s="403">
        <v>0.28899999999999998</v>
      </c>
      <c r="H404" s="403">
        <v>0</v>
      </c>
      <c r="I404" s="403">
        <v>0</v>
      </c>
      <c r="J404" s="403">
        <v>140.72800000000001</v>
      </c>
      <c r="K404" s="403">
        <v>144.61699999999999</v>
      </c>
      <c r="L404" s="403">
        <v>1891.413</v>
      </c>
      <c r="M404" s="403">
        <v>275.786</v>
      </c>
      <c r="N404" s="403">
        <v>610.64599999999996</v>
      </c>
      <c r="O404" s="403">
        <v>2777.8449999999998</v>
      </c>
    </row>
    <row r="405" spans="1:15" x14ac:dyDescent="0.2">
      <c r="A405" s="403" t="s">
        <v>1513</v>
      </c>
      <c r="B405" s="403">
        <v>170.35900000000001</v>
      </c>
      <c r="C405" s="403">
        <v>749.56399999999996</v>
      </c>
      <c r="D405" s="403">
        <v>728.61099999999999</v>
      </c>
      <c r="E405" s="403">
        <v>1662.0050000000001</v>
      </c>
      <c r="F405" s="403">
        <v>3.0430000000000001</v>
      </c>
      <c r="G405" s="403">
        <v>0.26100000000000001</v>
      </c>
      <c r="H405" s="403">
        <v>0</v>
      </c>
      <c r="I405" s="403">
        <v>0</v>
      </c>
      <c r="J405" s="403">
        <v>128.13499999999999</v>
      </c>
      <c r="K405" s="403">
        <v>131.43899999999999</v>
      </c>
      <c r="L405" s="403">
        <v>1793.444</v>
      </c>
      <c r="M405" s="403">
        <v>271.31099999999998</v>
      </c>
      <c r="N405" s="403">
        <v>554.50599999999997</v>
      </c>
      <c r="O405" s="403">
        <v>2619.261</v>
      </c>
    </row>
    <row r="406" spans="1:15" x14ac:dyDescent="0.2">
      <c r="A406" s="403" t="s">
        <v>1514</v>
      </c>
      <c r="B406" s="403">
        <v>174.59700000000001</v>
      </c>
      <c r="C406" s="403">
        <v>732.673</v>
      </c>
      <c r="D406" s="403">
        <v>757.39300000000003</v>
      </c>
      <c r="E406" s="403">
        <v>1668.183</v>
      </c>
      <c r="F406" s="403">
        <v>3.7040000000000002</v>
      </c>
      <c r="G406" s="403">
        <v>0.28899999999999998</v>
      </c>
      <c r="H406" s="403">
        <v>0</v>
      </c>
      <c r="I406" s="403">
        <v>0</v>
      </c>
      <c r="J406" s="403">
        <v>139.06299999999999</v>
      </c>
      <c r="K406" s="403">
        <v>143.05600000000001</v>
      </c>
      <c r="L406" s="403">
        <v>1811.2380000000001</v>
      </c>
      <c r="M406" s="403">
        <v>278.959</v>
      </c>
      <c r="N406" s="403">
        <v>606.73400000000004</v>
      </c>
      <c r="O406" s="403">
        <v>2696.9319999999998</v>
      </c>
    </row>
    <row r="407" spans="1:15" x14ac:dyDescent="0.2">
      <c r="A407" s="403" t="s">
        <v>1515</v>
      </c>
      <c r="B407" s="403">
        <v>166.29599999999999</v>
      </c>
      <c r="C407" s="403">
        <v>685.875</v>
      </c>
      <c r="D407" s="403">
        <v>766.98099999999999</v>
      </c>
      <c r="E407" s="403">
        <v>1623.12</v>
      </c>
      <c r="F407" s="403">
        <v>2.4319999999999999</v>
      </c>
      <c r="G407" s="403">
        <v>0.27900000000000003</v>
      </c>
      <c r="H407" s="403">
        <v>0</v>
      </c>
      <c r="I407" s="403">
        <v>0</v>
      </c>
      <c r="J407" s="403">
        <v>137.92400000000001</v>
      </c>
      <c r="K407" s="403">
        <v>140.636</v>
      </c>
      <c r="L407" s="403">
        <v>1763.7560000000001</v>
      </c>
      <c r="M407" s="403">
        <v>283.39299999999997</v>
      </c>
      <c r="N407" s="403">
        <v>619.86900000000003</v>
      </c>
      <c r="O407" s="403">
        <v>2667.0169999999998</v>
      </c>
    </row>
    <row r="408" spans="1:15" x14ac:dyDescent="0.2">
      <c r="A408" s="403" t="s">
        <v>1516</v>
      </c>
      <c r="B408" s="403">
        <v>163.83199999999999</v>
      </c>
      <c r="C408" s="403">
        <v>669.23900000000003</v>
      </c>
      <c r="D408" s="403">
        <v>754.06299999999999</v>
      </c>
      <c r="E408" s="403">
        <v>1588.9459999999999</v>
      </c>
      <c r="F408" s="403">
        <v>3.907</v>
      </c>
      <c r="G408" s="403">
        <v>0.28899999999999998</v>
      </c>
      <c r="H408" s="403">
        <v>0</v>
      </c>
      <c r="I408" s="403">
        <v>0</v>
      </c>
      <c r="J408" s="403">
        <v>137.77099999999999</v>
      </c>
      <c r="K408" s="403">
        <v>141.96600000000001</v>
      </c>
      <c r="L408" s="403">
        <v>1730.913</v>
      </c>
      <c r="M408" s="403">
        <v>288.721</v>
      </c>
      <c r="N408" s="403">
        <v>662.42499999999995</v>
      </c>
      <c r="O408" s="403">
        <v>2682.058</v>
      </c>
    </row>
    <row r="409" spans="1:15" x14ac:dyDescent="0.2">
      <c r="A409" s="403" t="s">
        <v>1517</v>
      </c>
      <c r="B409" s="403">
        <v>166.773</v>
      </c>
      <c r="C409" s="403">
        <v>619.33199999999999</v>
      </c>
      <c r="D409" s="403">
        <v>751.00099999999998</v>
      </c>
      <c r="E409" s="403">
        <v>1540.835</v>
      </c>
      <c r="F409" s="403">
        <v>3.67</v>
      </c>
      <c r="G409" s="403">
        <v>0.27900000000000003</v>
      </c>
      <c r="H409" s="403">
        <v>0</v>
      </c>
      <c r="I409" s="403">
        <v>0</v>
      </c>
      <c r="J409" s="403">
        <v>135.988</v>
      </c>
      <c r="K409" s="403">
        <v>139.93799999999999</v>
      </c>
      <c r="L409" s="403">
        <v>1680.7729999999999</v>
      </c>
      <c r="M409" s="403">
        <v>294.14800000000002</v>
      </c>
      <c r="N409" s="403">
        <v>667.74199999999996</v>
      </c>
      <c r="O409" s="403">
        <v>2642.663</v>
      </c>
    </row>
    <row r="410" spans="1:15" x14ac:dyDescent="0.2">
      <c r="A410" s="403" t="s">
        <v>1518</v>
      </c>
      <c r="B410" s="403">
        <v>169.023</v>
      </c>
      <c r="C410" s="403">
        <v>685.08</v>
      </c>
      <c r="D410" s="403">
        <v>793.41</v>
      </c>
      <c r="E410" s="403">
        <v>1652.2349999999999</v>
      </c>
      <c r="F410" s="403">
        <v>3.6890000000000001</v>
      </c>
      <c r="G410" s="403">
        <v>0.28899999999999998</v>
      </c>
      <c r="H410" s="403">
        <v>0</v>
      </c>
      <c r="I410" s="403">
        <v>0</v>
      </c>
      <c r="J410" s="403">
        <v>145.49199999999999</v>
      </c>
      <c r="K410" s="403">
        <v>149.47</v>
      </c>
      <c r="L410" s="403">
        <v>1801.7049999999999</v>
      </c>
      <c r="M410" s="403">
        <v>299.34300000000002</v>
      </c>
      <c r="N410" s="403">
        <v>665.16</v>
      </c>
      <c r="O410" s="403">
        <v>2766.2080000000001</v>
      </c>
    </row>
    <row r="411" spans="1:15" x14ac:dyDescent="0.2">
      <c r="A411" s="403" t="s">
        <v>1519</v>
      </c>
      <c r="B411" s="403">
        <v>166.923</v>
      </c>
      <c r="C411" s="403">
        <v>693.53300000000002</v>
      </c>
      <c r="D411" s="403">
        <v>788.31</v>
      </c>
      <c r="E411" s="403">
        <v>1649.7159999999999</v>
      </c>
      <c r="F411" s="403">
        <v>3.7370000000000001</v>
      </c>
      <c r="G411" s="403">
        <v>0.28899999999999998</v>
      </c>
      <c r="H411" s="403">
        <v>0</v>
      </c>
      <c r="I411" s="403">
        <v>0</v>
      </c>
      <c r="J411" s="403">
        <v>142.54499999999999</v>
      </c>
      <c r="K411" s="403">
        <v>146.57</v>
      </c>
      <c r="L411" s="403">
        <v>1796.2860000000001</v>
      </c>
      <c r="M411" s="403">
        <v>308.91000000000003</v>
      </c>
      <c r="N411" s="403">
        <v>680.87800000000004</v>
      </c>
      <c r="O411" s="403">
        <v>2786.0729999999999</v>
      </c>
    </row>
    <row r="412" spans="1:15" x14ac:dyDescent="0.2">
      <c r="A412" s="403" t="s">
        <v>1520</v>
      </c>
      <c r="B412" s="403">
        <v>167.53299999999999</v>
      </c>
      <c r="C412" s="403">
        <v>673.31500000000005</v>
      </c>
      <c r="D412" s="403">
        <v>764.85199999999998</v>
      </c>
      <c r="E412" s="403">
        <v>1609.335</v>
      </c>
      <c r="F412" s="403">
        <v>3.36</v>
      </c>
      <c r="G412" s="403">
        <v>0.27900000000000003</v>
      </c>
      <c r="H412" s="403">
        <v>0</v>
      </c>
      <c r="I412" s="403">
        <v>0</v>
      </c>
      <c r="J412" s="403">
        <v>137.65700000000001</v>
      </c>
      <c r="K412" s="403">
        <v>141.29599999999999</v>
      </c>
      <c r="L412" s="403">
        <v>1750.6320000000001</v>
      </c>
      <c r="M412" s="403">
        <v>292.34699999999998</v>
      </c>
      <c r="N412" s="403">
        <v>590.34500000000003</v>
      </c>
      <c r="O412" s="403">
        <v>2633.3240000000001</v>
      </c>
    </row>
    <row r="413" spans="1:15" x14ac:dyDescent="0.2">
      <c r="A413" s="403" t="s">
        <v>1521</v>
      </c>
      <c r="B413" s="403">
        <v>173.631</v>
      </c>
      <c r="C413" s="403">
        <v>711.62199999999996</v>
      </c>
      <c r="D413" s="403">
        <v>793.34799999999996</v>
      </c>
      <c r="E413" s="403">
        <v>1682.7139999999999</v>
      </c>
      <c r="F413" s="403">
        <v>3.3410000000000002</v>
      </c>
      <c r="G413" s="403">
        <v>0.28899999999999998</v>
      </c>
      <c r="H413" s="403">
        <v>0</v>
      </c>
      <c r="I413" s="403">
        <v>0</v>
      </c>
      <c r="J413" s="403">
        <v>142.41800000000001</v>
      </c>
      <c r="K413" s="403">
        <v>146.048</v>
      </c>
      <c r="L413" s="403">
        <v>1828.7629999999999</v>
      </c>
      <c r="M413" s="403">
        <v>296.78199999999998</v>
      </c>
      <c r="N413" s="403">
        <v>638.85400000000004</v>
      </c>
      <c r="O413" s="403">
        <v>2764.3980000000001</v>
      </c>
    </row>
    <row r="414" spans="1:15" x14ac:dyDescent="0.2">
      <c r="A414" s="403" t="s">
        <v>1522</v>
      </c>
      <c r="B414" s="403">
        <v>174.82900000000001</v>
      </c>
      <c r="C414" s="403">
        <v>705.15700000000004</v>
      </c>
      <c r="D414" s="403">
        <v>751</v>
      </c>
      <c r="E414" s="403">
        <v>1634.0530000000001</v>
      </c>
      <c r="F414" s="403">
        <v>3.508</v>
      </c>
      <c r="G414" s="403">
        <v>0.27900000000000003</v>
      </c>
      <c r="H414" s="403">
        <v>0</v>
      </c>
      <c r="I414" s="403">
        <v>0</v>
      </c>
      <c r="J414" s="403">
        <v>139.994</v>
      </c>
      <c r="K414" s="403">
        <v>143.78200000000001</v>
      </c>
      <c r="L414" s="403">
        <v>1777.8340000000001</v>
      </c>
      <c r="M414" s="403">
        <v>283.755</v>
      </c>
      <c r="N414" s="403">
        <v>639.78200000000004</v>
      </c>
      <c r="O414" s="403">
        <v>2701.3719999999998</v>
      </c>
    </row>
    <row r="415" spans="1:15" x14ac:dyDescent="0.2">
      <c r="A415" s="403" t="s">
        <v>1523</v>
      </c>
      <c r="B415" s="403">
        <v>177.41200000000001</v>
      </c>
      <c r="C415" s="403">
        <v>758.42700000000002</v>
      </c>
      <c r="D415" s="403">
        <v>809.85</v>
      </c>
      <c r="E415" s="403">
        <v>1751.915</v>
      </c>
      <c r="F415" s="403">
        <v>4.7610000000000001</v>
      </c>
      <c r="G415" s="403">
        <v>0.28899999999999998</v>
      </c>
      <c r="H415" s="403">
        <v>0</v>
      </c>
      <c r="I415" s="403">
        <v>0</v>
      </c>
      <c r="J415" s="403">
        <v>151.14699999999999</v>
      </c>
      <c r="K415" s="403">
        <v>156.196</v>
      </c>
      <c r="L415" s="403">
        <v>1908.1120000000001</v>
      </c>
      <c r="M415" s="403">
        <v>280.76499999999999</v>
      </c>
      <c r="N415" s="403">
        <v>631.54899999999998</v>
      </c>
      <c r="O415" s="403">
        <v>2820.4259999999999</v>
      </c>
    </row>
    <row r="416" spans="1:15" x14ac:dyDescent="0.2">
      <c r="A416" s="403" t="s">
        <v>1524</v>
      </c>
      <c r="B416" s="403">
        <v>2041.412</v>
      </c>
      <c r="C416" s="403">
        <v>8488.3389999999999</v>
      </c>
      <c r="D416" s="403">
        <v>9230.3080000000009</v>
      </c>
      <c r="E416" s="403">
        <v>19810.574000000001</v>
      </c>
      <c r="F416" s="403">
        <v>42.752000000000002</v>
      </c>
      <c r="G416" s="403">
        <v>3.4</v>
      </c>
      <c r="H416" s="403">
        <v>0</v>
      </c>
      <c r="I416" s="403">
        <v>0</v>
      </c>
      <c r="J416" s="403">
        <v>1678.8620000000001</v>
      </c>
      <c r="K416" s="403">
        <v>1725.0139999999999</v>
      </c>
      <c r="L416" s="403">
        <v>21535.589</v>
      </c>
      <c r="M416" s="403">
        <v>3454.2179999999998</v>
      </c>
      <c r="N416" s="403">
        <v>7564.9989999999998</v>
      </c>
      <c r="O416" s="403">
        <v>32554.805</v>
      </c>
    </row>
    <row r="417" spans="1:15" x14ac:dyDescent="0.2">
      <c r="A417" s="403" t="s">
        <v>1525</v>
      </c>
      <c r="B417" s="403">
        <v>177.05600000000001</v>
      </c>
      <c r="C417" s="403">
        <v>792.81</v>
      </c>
      <c r="D417" s="403">
        <v>781.18399999999997</v>
      </c>
      <c r="E417" s="403">
        <v>1755.104</v>
      </c>
      <c r="F417" s="403">
        <v>3.2829999999999999</v>
      </c>
      <c r="G417" s="403">
        <v>0.32200000000000001</v>
      </c>
      <c r="H417" s="403">
        <v>0</v>
      </c>
      <c r="I417" s="403">
        <v>0</v>
      </c>
      <c r="J417" s="403">
        <v>156.893</v>
      </c>
      <c r="K417" s="403">
        <v>160.49700000000001</v>
      </c>
      <c r="L417" s="403">
        <v>1915.6020000000001</v>
      </c>
      <c r="M417" s="403">
        <v>275.76799999999997</v>
      </c>
      <c r="N417" s="403">
        <v>610.10500000000002</v>
      </c>
      <c r="O417" s="403">
        <v>2801.4749999999999</v>
      </c>
    </row>
    <row r="418" spans="1:15" x14ac:dyDescent="0.2">
      <c r="A418" s="403" t="s">
        <v>1526</v>
      </c>
      <c r="B418" s="403">
        <v>173.191</v>
      </c>
      <c r="C418" s="403">
        <v>753.95699999999999</v>
      </c>
      <c r="D418" s="403">
        <v>778.73900000000003</v>
      </c>
      <c r="E418" s="403">
        <v>1715.105</v>
      </c>
      <c r="F418" s="403">
        <v>2.7909999999999999</v>
      </c>
      <c r="G418" s="403">
        <v>0.30099999999999999</v>
      </c>
      <c r="H418" s="403">
        <v>0</v>
      </c>
      <c r="I418" s="403">
        <v>0</v>
      </c>
      <c r="J418" s="403">
        <v>143.77199999999999</v>
      </c>
      <c r="K418" s="403">
        <v>146.864</v>
      </c>
      <c r="L418" s="403">
        <v>1861.9690000000001</v>
      </c>
      <c r="M418" s="403">
        <v>271.82600000000002</v>
      </c>
      <c r="N418" s="403">
        <v>576.55200000000002</v>
      </c>
      <c r="O418" s="403">
        <v>2710.3470000000002</v>
      </c>
    </row>
    <row r="419" spans="1:15" x14ac:dyDescent="0.2">
      <c r="A419" s="403" t="s">
        <v>1527</v>
      </c>
      <c r="B419" s="403">
        <v>180.542</v>
      </c>
      <c r="C419" s="403">
        <v>739.01199999999994</v>
      </c>
      <c r="D419" s="403">
        <v>815.28700000000003</v>
      </c>
      <c r="E419" s="403">
        <v>1744.39</v>
      </c>
      <c r="F419" s="403">
        <v>2.7349999999999999</v>
      </c>
      <c r="G419" s="403">
        <v>0.32200000000000001</v>
      </c>
      <c r="H419" s="403">
        <v>0</v>
      </c>
      <c r="I419" s="403">
        <v>0</v>
      </c>
      <c r="J419" s="403">
        <v>149.501</v>
      </c>
      <c r="K419" s="403">
        <v>152.55799999999999</v>
      </c>
      <c r="L419" s="403">
        <v>1896.9480000000001</v>
      </c>
      <c r="M419" s="403">
        <v>284.31400000000002</v>
      </c>
      <c r="N419" s="403">
        <v>609.58199999999999</v>
      </c>
      <c r="O419" s="403">
        <v>2790.8440000000001</v>
      </c>
    </row>
    <row r="420" spans="1:15" x14ac:dyDescent="0.2">
      <c r="A420" s="403" t="s">
        <v>1528</v>
      </c>
      <c r="B420" s="403">
        <v>166.447</v>
      </c>
      <c r="C420" s="403">
        <v>693.08100000000002</v>
      </c>
      <c r="D420" s="403">
        <v>793.13400000000001</v>
      </c>
      <c r="E420" s="403">
        <v>1676.259</v>
      </c>
      <c r="F420" s="403">
        <v>2.0569999999999999</v>
      </c>
      <c r="G420" s="403">
        <v>0.311</v>
      </c>
      <c r="H420" s="403">
        <v>0</v>
      </c>
      <c r="I420" s="403">
        <v>0</v>
      </c>
      <c r="J420" s="403">
        <v>152.57599999999999</v>
      </c>
      <c r="K420" s="403">
        <v>154.94399999999999</v>
      </c>
      <c r="L420" s="403">
        <v>1831.204</v>
      </c>
      <c r="M420" s="403">
        <v>284.45600000000002</v>
      </c>
      <c r="N420" s="403">
        <v>605.62900000000002</v>
      </c>
      <c r="O420" s="403">
        <v>2721.288</v>
      </c>
    </row>
    <row r="421" spans="1:15" x14ac:dyDescent="0.2">
      <c r="A421" s="403" t="s">
        <v>1529</v>
      </c>
      <c r="B421" s="403">
        <v>165.65600000000001</v>
      </c>
      <c r="C421" s="403">
        <v>674.95699999999999</v>
      </c>
      <c r="D421" s="403">
        <v>815.95899999999995</v>
      </c>
      <c r="E421" s="403">
        <v>1693.8209999999999</v>
      </c>
      <c r="F421" s="403">
        <v>1.96</v>
      </c>
      <c r="G421" s="403">
        <v>0.32200000000000001</v>
      </c>
      <c r="H421" s="403">
        <v>0</v>
      </c>
      <c r="I421" s="403">
        <v>0</v>
      </c>
      <c r="J421" s="403">
        <v>145.95599999999999</v>
      </c>
      <c r="K421" s="403">
        <v>148.23699999999999</v>
      </c>
      <c r="L421" s="403">
        <v>1842.059</v>
      </c>
      <c r="M421" s="403">
        <v>296.80399999999997</v>
      </c>
      <c r="N421" s="403">
        <v>696.24800000000005</v>
      </c>
      <c r="O421" s="403">
        <v>2835.1109999999999</v>
      </c>
    </row>
    <row r="422" spans="1:15" x14ac:dyDescent="0.2">
      <c r="A422" s="403" t="s">
        <v>1530</v>
      </c>
      <c r="B422" s="403">
        <v>164.53200000000001</v>
      </c>
      <c r="C422" s="403">
        <v>669.53099999999995</v>
      </c>
      <c r="D422" s="403">
        <v>807.04300000000001</v>
      </c>
      <c r="E422" s="403">
        <v>1661.24</v>
      </c>
      <c r="F422" s="403">
        <v>1.9019999999999999</v>
      </c>
      <c r="G422" s="403">
        <v>0.311</v>
      </c>
      <c r="H422" s="403">
        <v>0</v>
      </c>
      <c r="I422" s="403">
        <v>0</v>
      </c>
      <c r="J422" s="403">
        <v>148.12899999999999</v>
      </c>
      <c r="K422" s="403">
        <v>150.34299999999999</v>
      </c>
      <c r="L422" s="403">
        <v>1811.5830000000001</v>
      </c>
      <c r="M422" s="403">
        <v>295.93</v>
      </c>
      <c r="N422" s="403">
        <v>651.70399999999995</v>
      </c>
      <c r="O422" s="403">
        <v>2759.2170000000001</v>
      </c>
    </row>
    <row r="423" spans="1:15" x14ac:dyDescent="0.2">
      <c r="A423" s="403" t="s">
        <v>1531</v>
      </c>
      <c r="B423" s="403">
        <v>164.15899999999999</v>
      </c>
      <c r="C423" s="403">
        <v>679.83600000000001</v>
      </c>
      <c r="D423" s="403">
        <v>841.54700000000003</v>
      </c>
      <c r="E423" s="403">
        <v>1694.9259999999999</v>
      </c>
      <c r="F423" s="403">
        <v>2.0099999999999998</v>
      </c>
      <c r="G423" s="403">
        <v>0.32200000000000001</v>
      </c>
      <c r="H423" s="403">
        <v>0</v>
      </c>
      <c r="I423" s="403">
        <v>0</v>
      </c>
      <c r="J423" s="403">
        <v>155.38800000000001</v>
      </c>
      <c r="K423" s="403">
        <v>157.721</v>
      </c>
      <c r="L423" s="403">
        <v>1852.6469999999999</v>
      </c>
      <c r="M423" s="403">
        <v>301.892</v>
      </c>
      <c r="N423" s="403">
        <v>673.95299999999997</v>
      </c>
      <c r="O423" s="403">
        <v>2828.4920000000002</v>
      </c>
    </row>
    <row r="424" spans="1:15" x14ac:dyDescent="0.2">
      <c r="A424" s="403" t="s">
        <v>1532</v>
      </c>
      <c r="B424" s="403">
        <v>166.506</v>
      </c>
      <c r="C424" s="403">
        <v>691.22799999999995</v>
      </c>
      <c r="D424" s="403">
        <v>861.05799999999999</v>
      </c>
      <c r="E424" s="403">
        <v>1725.605</v>
      </c>
      <c r="F424" s="403">
        <v>2.242</v>
      </c>
      <c r="G424" s="403">
        <v>0.32200000000000001</v>
      </c>
      <c r="H424" s="403">
        <v>0</v>
      </c>
      <c r="I424" s="403">
        <v>0</v>
      </c>
      <c r="J424" s="403">
        <v>153.22399999999999</v>
      </c>
      <c r="K424" s="403">
        <v>155.78800000000001</v>
      </c>
      <c r="L424" s="403">
        <v>1881.3920000000001</v>
      </c>
      <c r="M424" s="403">
        <v>305.17</v>
      </c>
      <c r="N424" s="403">
        <v>668.72500000000002</v>
      </c>
      <c r="O424" s="403">
        <v>2855.288</v>
      </c>
    </row>
    <row r="425" spans="1:15" x14ac:dyDescent="0.2">
      <c r="A425" s="403" t="s">
        <v>1533</v>
      </c>
      <c r="B425" s="403">
        <v>165.31700000000001</v>
      </c>
      <c r="C425" s="403">
        <v>671.80399999999997</v>
      </c>
      <c r="D425" s="403">
        <v>827.81799999999998</v>
      </c>
      <c r="E425" s="403">
        <v>1663.1469999999999</v>
      </c>
      <c r="F425" s="403">
        <v>3.1429999999999998</v>
      </c>
      <c r="G425" s="403">
        <v>0.311</v>
      </c>
      <c r="H425" s="403">
        <v>0</v>
      </c>
      <c r="I425" s="403">
        <v>0</v>
      </c>
      <c r="J425" s="403">
        <v>146.13399999999999</v>
      </c>
      <c r="K425" s="403">
        <v>149.589</v>
      </c>
      <c r="L425" s="403">
        <v>1812.7360000000001</v>
      </c>
      <c r="M425" s="403">
        <v>293.49700000000001</v>
      </c>
      <c r="N425" s="403">
        <v>621.68899999999996</v>
      </c>
      <c r="O425" s="403">
        <v>2727.922</v>
      </c>
    </row>
    <row r="426" spans="1:15" x14ac:dyDescent="0.2">
      <c r="A426" s="403" t="s">
        <v>1534</v>
      </c>
      <c r="B426" s="403">
        <v>175.06</v>
      </c>
      <c r="C426" s="403">
        <v>700.49900000000002</v>
      </c>
      <c r="D426" s="403">
        <v>848.61400000000003</v>
      </c>
      <c r="E426" s="403">
        <v>1730.521</v>
      </c>
      <c r="F426" s="403">
        <v>2.915</v>
      </c>
      <c r="G426" s="403">
        <v>0.32200000000000001</v>
      </c>
      <c r="H426" s="403">
        <v>0</v>
      </c>
      <c r="I426" s="403">
        <v>0</v>
      </c>
      <c r="J426" s="403">
        <v>154.58199999999999</v>
      </c>
      <c r="K426" s="403">
        <v>157.81899999999999</v>
      </c>
      <c r="L426" s="403">
        <v>1888.34</v>
      </c>
      <c r="M426" s="403">
        <v>291.2</v>
      </c>
      <c r="N426" s="403">
        <v>632.57600000000002</v>
      </c>
      <c r="O426" s="403">
        <v>2812.116</v>
      </c>
    </row>
    <row r="427" spans="1:15" x14ac:dyDescent="0.2">
      <c r="A427" s="403" t="s">
        <v>1535</v>
      </c>
      <c r="B427" s="403">
        <v>173.26400000000001</v>
      </c>
      <c r="C427" s="403">
        <v>712.34199999999998</v>
      </c>
      <c r="D427" s="403">
        <v>826.08100000000002</v>
      </c>
      <c r="E427" s="403">
        <v>1717.3820000000001</v>
      </c>
      <c r="F427" s="403">
        <v>3.4830000000000001</v>
      </c>
      <c r="G427" s="403">
        <v>0.311</v>
      </c>
      <c r="H427" s="403">
        <v>0</v>
      </c>
      <c r="I427" s="403">
        <v>0</v>
      </c>
      <c r="J427" s="403">
        <v>149.185</v>
      </c>
      <c r="K427" s="403">
        <v>152.97900000000001</v>
      </c>
      <c r="L427" s="403">
        <v>1870.3610000000001</v>
      </c>
      <c r="M427" s="403">
        <v>287.25799999999998</v>
      </c>
      <c r="N427" s="403">
        <v>637.96699999999998</v>
      </c>
      <c r="O427" s="403">
        <v>2795.587</v>
      </c>
    </row>
    <row r="428" spans="1:15" x14ac:dyDescent="0.2">
      <c r="A428" s="403" t="s">
        <v>1536</v>
      </c>
      <c r="B428" s="403">
        <v>175.14599999999999</v>
      </c>
      <c r="C428" s="403">
        <v>770.48500000000001</v>
      </c>
      <c r="D428" s="403">
        <v>828.20500000000004</v>
      </c>
      <c r="E428" s="403">
        <v>1781.3489999999999</v>
      </c>
      <c r="F428" s="403">
        <v>4.016</v>
      </c>
      <c r="G428" s="403">
        <v>0.32200000000000001</v>
      </c>
      <c r="H428" s="403">
        <v>0</v>
      </c>
      <c r="I428" s="403">
        <v>0</v>
      </c>
      <c r="J428" s="403">
        <v>161.221</v>
      </c>
      <c r="K428" s="403">
        <v>165.55799999999999</v>
      </c>
      <c r="L428" s="403">
        <v>1946.9069999999999</v>
      </c>
      <c r="M428" s="403">
        <v>284.78800000000001</v>
      </c>
      <c r="N428" s="403">
        <v>650.10599999999999</v>
      </c>
      <c r="O428" s="403">
        <v>2881.8020000000001</v>
      </c>
    </row>
    <row r="429" spans="1:15" x14ac:dyDescent="0.2">
      <c r="A429" s="403" t="s">
        <v>1537</v>
      </c>
      <c r="B429" s="403">
        <v>2046.877</v>
      </c>
      <c r="C429" s="403">
        <v>8549.8320000000003</v>
      </c>
      <c r="D429" s="403">
        <v>9824.6689999999999</v>
      </c>
      <c r="E429" s="403">
        <v>20559.14</v>
      </c>
      <c r="F429" s="403">
        <v>32.536999999999999</v>
      </c>
      <c r="G429" s="403">
        <v>3.8</v>
      </c>
      <c r="H429" s="403">
        <v>0</v>
      </c>
      <c r="I429" s="403">
        <v>0</v>
      </c>
      <c r="J429" s="403">
        <v>1816.5609999999999</v>
      </c>
      <c r="K429" s="403">
        <v>1852.8979999999999</v>
      </c>
      <c r="L429" s="403">
        <v>22412.037</v>
      </c>
      <c r="M429" s="403">
        <v>3472.9029999999998</v>
      </c>
      <c r="N429" s="403">
        <v>7634.3149999999996</v>
      </c>
      <c r="O429" s="403">
        <v>33519.254999999997</v>
      </c>
    </row>
    <row r="430" spans="1:15" x14ac:dyDescent="0.2">
      <c r="A430" s="403" t="s">
        <v>1538</v>
      </c>
      <c r="B430" s="403">
        <v>164.08699999999999</v>
      </c>
      <c r="C430" s="403">
        <v>767.04499999999996</v>
      </c>
      <c r="D430" s="403">
        <v>807.61099999999999</v>
      </c>
      <c r="E430" s="403">
        <v>1749.4480000000001</v>
      </c>
      <c r="F430" s="403">
        <v>3.3879999999999999</v>
      </c>
      <c r="G430" s="403">
        <v>0.36499999999999999</v>
      </c>
      <c r="H430" s="403">
        <v>0</v>
      </c>
      <c r="I430" s="403">
        <v>0</v>
      </c>
      <c r="J430" s="403">
        <v>158.96899999999999</v>
      </c>
      <c r="K430" s="403">
        <v>162.72300000000001</v>
      </c>
      <c r="L430" s="403">
        <v>1912.171</v>
      </c>
      <c r="M430" s="403">
        <v>280.60899999999998</v>
      </c>
      <c r="N430" s="403">
        <v>618.899</v>
      </c>
      <c r="O430" s="403">
        <v>2811.6779999999999</v>
      </c>
    </row>
    <row r="431" spans="1:15" x14ac:dyDescent="0.2">
      <c r="A431" s="403" t="s">
        <v>1539</v>
      </c>
      <c r="B431" s="403">
        <v>162.09700000000001</v>
      </c>
      <c r="C431" s="403">
        <v>696.92600000000004</v>
      </c>
      <c r="D431" s="403">
        <v>736.78599999999994</v>
      </c>
      <c r="E431" s="403">
        <v>1608.8679999999999</v>
      </c>
      <c r="F431" s="403">
        <v>2.6459999999999999</v>
      </c>
      <c r="G431" s="403">
        <v>0.33</v>
      </c>
      <c r="H431" s="403">
        <v>0</v>
      </c>
      <c r="I431" s="403">
        <v>0</v>
      </c>
      <c r="J431" s="403">
        <v>150.96799999999999</v>
      </c>
      <c r="K431" s="403">
        <v>153.94300000000001</v>
      </c>
      <c r="L431" s="403">
        <v>1762.8119999999999</v>
      </c>
      <c r="M431" s="403">
        <v>269.32600000000002</v>
      </c>
      <c r="N431" s="403">
        <v>556.30399999999997</v>
      </c>
      <c r="O431" s="403">
        <v>2588.4430000000002</v>
      </c>
    </row>
    <row r="432" spans="1:15" x14ac:dyDescent="0.2">
      <c r="A432" s="403" t="s">
        <v>1540</v>
      </c>
      <c r="B432" s="403">
        <v>166.10400000000001</v>
      </c>
      <c r="C432" s="403">
        <v>721.46199999999999</v>
      </c>
      <c r="D432" s="403">
        <v>865.30899999999997</v>
      </c>
      <c r="E432" s="403">
        <v>1761.828</v>
      </c>
      <c r="F432" s="403">
        <v>2.9540000000000002</v>
      </c>
      <c r="G432" s="403">
        <v>0.36499999999999999</v>
      </c>
      <c r="H432" s="403">
        <v>0</v>
      </c>
      <c r="I432" s="403">
        <v>0</v>
      </c>
      <c r="J432" s="403">
        <v>153.87100000000001</v>
      </c>
      <c r="K432" s="403">
        <v>157.19</v>
      </c>
      <c r="L432" s="403">
        <v>1919.018</v>
      </c>
      <c r="M432" s="403">
        <v>283.82600000000002</v>
      </c>
      <c r="N432" s="403">
        <v>612.02599999999995</v>
      </c>
      <c r="O432" s="403">
        <v>2814.8710000000001</v>
      </c>
    </row>
    <row r="433" spans="1:15" x14ac:dyDescent="0.2">
      <c r="A433" s="403" t="s">
        <v>1541</v>
      </c>
      <c r="B433" s="403">
        <v>164.27099999999999</v>
      </c>
      <c r="C433" s="403">
        <v>676.88900000000001</v>
      </c>
      <c r="D433" s="403">
        <v>746.08299999999997</v>
      </c>
      <c r="E433" s="403">
        <v>1593.607</v>
      </c>
      <c r="F433" s="403">
        <v>2.7490000000000001</v>
      </c>
      <c r="G433" s="403">
        <v>0.35299999999999998</v>
      </c>
      <c r="H433" s="403">
        <v>0</v>
      </c>
      <c r="I433" s="403">
        <v>0</v>
      </c>
      <c r="J433" s="403">
        <v>148.09800000000001</v>
      </c>
      <c r="K433" s="403">
        <v>151.19999999999999</v>
      </c>
      <c r="L433" s="403">
        <v>1744.808</v>
      </c>
      <c r="M433" s="403">
        <v>281.11200000000002</v>
      </c>
      <c r="N433" s="403">
        <v>595.58399999999995</v>
      </c>
      <c r="O433" s="403">
        <v>2621.5039999999999</v>
      </c>
    </row>
    <row r="434" spans="1:15" x14ac:dyDescent="0.2">
      <c r="A434" s="403" t="s">
        <v>1542</v>
      </c>
      <c r="B434" s="403">
        <v>158.24100000000001</v>
      </c>
      <c r="C434" s="403">
        <v>652.71500000000003</v>
      </c>
      <c r="D434" s="403">
        <v>827.62699999999995</v>
      </c>
      <c r="E434" s="403">
        <v>1643.414</v>
      </c>
      <c r="F434" s="403">
        <v>2.6240000000000001</v>
      </c>
      <c r="G434" s="403">
        <v>0.36499999999999999</v>
      </c>
      <c r="H434" s="403">
        <v>0</v>
      </c>
      <c r="I434" s="403">
        <v>0</v>
      </c>
      <c r="J434" s="403">
        <v>151.34899999999999</v>
      </c>
      <c r="K434" s="403">
        <v>154.33799999999999</v>
      </c>
      <c r="L434" s="403">
        <v>1797.752</v>
      </c>
      <c r="M434" s="403">
        <v>292.92700000000002</v>
      </c>
      <c r="N434" s="403">
        <v>674.82899999999995</v>
      </c>
      <c r="O434" s="403">
        <v>2765.5079999999998</v>
      </c>
    </row>
    <row r="435" spans="1:15" x14ac:dyDescent="0.2">
      <c r="A435" s="403" t="s">
        <v>1543</v>
      </c>
      <c r="B435" s="403">
        <v>156.53700000000001</v>
      </c>
      <c r="C435" s="403">
        <v>625.45399999999995</v>
      </c>
      <c r="D435" s="403">
        <v>850.83299999999997</v>
      </c>
      <c r="E435" s="403">
        <v>1633.857</v>
      </c>
      <c r="F435" s="403">
        <v>2.96</v>
      </c>
      <c r="G435" s="403">
        <v>0.35299999999999998</v>
      </c>
      <c r="H435" s="403">
        <v>0</v>
      </c>
      <c r="I435" s="403">
        <v>0</v>
      </c>
      <c r="J435" s="403">
        <v>148.46</v>
      </c>
      <c r="K435" s="403">
        <v>151.773</v>
      </c>
      <c r="L435" s="403">
        <v>1785.63</v>
      </c>
      <c r="M435" s="403">
        <v>300.36799999999999</v>
      </c>
      <c r="N435" s="403">
        <v>673.7</v>
      </c>
      <c r="O435" s="403">
        <v>2759.6990000000001</v>
      </c>
    </row>
    <row r="436" spans="1:15" x14ac:dyDescent="0.2">
      <c r="A436" s="403" t="s">
        <v>1544</v>
      </c>
      <c r="B436" s="403">
        <v>158.489</v>
      </c>
      <c r="C436" s="403">
        <v>631.65700000000004</v>
      </c>
      <c r="D436" s="403">
        <v>783.02300000000002</v>
      </c>
      <c r="E436" s="403">
        <v>1578.42</v>
      </c>
      <c r="F436" s="403">
        <v>2.9129999999999998</v>
      </c>
      <c r="G436" s="403">
        <v>0.36499999999999999</v>
      </c>
      <c r="H436" s="403">
        <v>0</v>
      </c>
      <c r="I436" s="403">
        <v>0</v>
      </c>
      <c r="J436" s="403">
        <v>156.13800000000001</v>
      </c>
      <c r="K436" s="403">
        <v>159.416</v>
      </c>
      <c r="L436" s="403">
        <v>1737.836</v>
      </c>
      <c r="M436" s="403">
        <v>301.572</v>
      </c>
      <c r="N436" s="403">
        <v>674.37400000000002</v>
      </c>
      <c r="O436" s="403">
        <v>2713.7820000000002</v>
      </c>
    </row>
    <row r="437" spans="1:15" x14ac:dyDescent="0.2">
      <c r="A437" s="403" t="s">
        <v>1545</v>
      </c>
      <c r="B437" s="403">
        <v>161.84800000000001</v>
      </c>
      <c r="C437" s="403">
        <v>636.08900000000006</v>
      </c>
      <c r="D437" s="403">
        <v>854.46400000000006</v>
      </c>
      <c r="E437" s="403">
        <v>1648.893</v>
      </c>
      <c r="F437" s="403">
        <v>2.2160000000000002</v>
      </c>
      <c r="G437" s="403">
        <v>0.36499999999999999</v>
      </c>
      <c r="H437" s="403">
        <v>0</v>
      </c>
      <c r="I437" s="403">
        <v>0</v>
      </c>
      <c r="J437" s="403">
        <v>156.28100000000001</v>
      </c>
      <c r="K437" s="403">
        <v>158.86199999999999</v>
      </c>
      <c r="L437" s="403">
        <v>1807.7560000000001</v>
      </c>
      <c r="M437" s="403">
        <v>308.90899999999999</v>
      </c>
      <c r="N437" s="403">
        <v>673.89099999999996</v>
      </c>
      <c r="O437" s="403">
        <v>2790.5549999999998</v>
      </c>
    </row>
    <row r="438" spans="1:15" x14ac:dyDescent="0.2">
      <c r="A438" s="403" t="s">
        <v>1546</v>
      </c>
      <c r="B438" s="403">
        <v>162.72300000000001</v>
      </c>
      <c r="C438" s="403">
        <v>574.29700000000003</v>
      </c>
      <c r="D438" s="403">
        <v>748.17600000000004</v>
      </c>
      <c r="E438" s="403">
        <v>1482.4079999999999</v>
      </c>
      <c r="F438" s="403">
        <v>2.181</v>
      </c>
      <c r="G438" s="403">
        <v>0.35299999999999998</v>
      </c>
      <c r="H438" s="403">
        <v>0</v>
      </c>
      <c r="I438" s="403">
        <v>0</v>
      </c>
      <c r="J438" s="403">
        <v>150.47399999999999</v>
      </c>
      <c r="K438" s="403">
        <v>153.00899999999999</v>
      </c>
      <c r="L438" s="403">
        <v>1635.4169999999999</v>
      </c>
      <c r="M438" s="403">
        <v>297.71800000000002</v>
      </c>
      <c r="N438" s="403">
        <v>604.39200000000005</v>
      </c>
      <c r="O438" s="403">
        <v>2537.527</v>
      </c>
    </row>
    <row r="439" spans="1:15" x14ac:dyDescent="0.2">
      <c r="A439" s="403" t="s">
        <v>1547</v>
      </c>
      <c r="B439" s="403">
        <v>167.184</v>
      </c>
      <c r="C439" s="403">
        <v>604.04200000000003</v>
      </c>
      <c r="D439" s="403">
        <v>776.79700000000003</v>
      </c>
      <c r="E439" s="403">
        <v>1546.7860000000001</v>
      </c>
      <c r="F439" s="403">
        <v>2.2069999999999999</v>
      </c>
      <c r="G439" s="403">
        <v>0.36499999999999999</v>
      </c>
      <c r="H439" s="403">
        <v>0</v>
      </c>
      <c r="I439" s="403">
        <v>0</v>
      </c>
      <c r="J439" s="403">
        <v>154.86000000000001</v>
      </c>
      <c r="K439" s="403">
        <v>157.43199999999999</v>
      </c>
      <c r="L439" s="403">
        <v>1704.2180000000001</v>
      </c>
      <c r="M439" s="403">
        <v>292.94099999999997</v>
      </c>
      <c r="N439" s="403">
        <v>604.298</v>
      </c>
      <c r="O439" s="403">
        <v>2601.4569999999999</v>
      </c>
    </row>
    <row r="440" spans="1:15" x14ac:dyDescent="0.2">
      <c r="A440" s="403" t="s">
        <v>1548</v>
      </c>
      <c r="B440" s="403">
        <v>164.27600000000001</v>
      </c>
      <c r="C440" s="403">
        <v>632.30899999999997</v>
      </c>
      <c r="D440" s="403">
        <v>807.26499999999999</v>
      </c>
      <c r="E440" s="403">
        <v>1604.99</v>
      </c>
      <c r="F440" s="403">
        <v>2.2240000000000002</v>
      </c>
      <c r="G440" s="403">
        <v>0.35299999999999998</v>
      </c>
      <c r="H440" s="403">
        <v>0</v>
      </c>
      <c r="I440" s="403">
        <v>0</v>
      </c>
      <c r="J440" s="403">
        <v>150.17500000000001</v>
      </c>
      <c r="K440" s="403">
        <v>152.75299999999999</v>
      </c>
      <c r="L440" s="403">
        <v>1757.7439999999999</v>
      </c>
      <c r="M440" s="403">
        <v>284.94400000000002</v>
      </c>
      <c r="N440" s="403">
        <v>626.86599999999999</v>
      </c>
      <c r="O440" s="403">
        <v>2669.5529999999999</v>
      </c>
    </row>
    <row r="441" spans="1:15" x14ac:dyDescent="0.2">
      <c r="A441" s="403" t="s">
        <v>1549</v>
      </c>
      <c r="B441" s="403">
        <v>168.18600000000001</v>
      </c>
      <c r="C441" s="403">
        <v>687.9</v>
      </c>
      <c r="D441" s="403">
        <v>828.53899999999999</v>
      </c>
      <c r="E441" s="403">
        <v>1685.009</v>
      </c>
      <c r="F441" s="403">
        <v>2.8889999999999998</v>
      </c>
      <c r="G441" s="403">
        <v>0.36499999999999999</v>
      </c>
      <c r="H441" s="403">
        <v>0</v>
      </c>
      <c r="I441" s="403">
        <v>0</v>
      </c>
      <c r="J441" s="403">
        <v>157.27799999999999</v>
      </c>
      <c r="K441" s="403">
        <v>160.53200000000001</v>
      </c>
      <c r="L441" s="403">
        <v>1845.5409999999999</v>
      </c>
      <c r="M441" s="403">
        <v>283.108</v>
      </c>
      <c r="N441" s="403">
        <v>641.62</v>
      </c>
      <c r="O441" s="403">
        <v>2770.2689999999998</v>
      </c>
    </row>
    <row r="442" spans="1:15" x14ac:dyDescent="0.2">
      <c r="A442" s="403" t="s">
        <v>1550</v>
      </c>
      <c r="B442" s="403">
        <v>1954.0419999999999</v>
      </c>
      <c r="C442" s="403">
        <v>7907.3440000000001</v>
      </c>
      <c r="D442" s="403">
        <v>9632.5130000000008</v>
      </c>
      <c r="E442" s="403">
        <v>19538.091</v>
      </c>
      <c r="F442" s="403">
        <v>31.951000000000001</v>
      </c>
      <c r="G442" s="403">
        <v>4.3</v>
      </c>
      <c r="H442" s="403">
        <v>0</v>
      </c>
      <c r="I442" s="403">
        <v>0</v>
      </c>
      <c r="J442" s="403">
        <v>1836.921</v>
      </c>
      <c r="K442" s="403">
        <v>1873.172</v>
      </c>
      <c r="L442" s="403">
        <v>21411.262999999999</v>
      </c>
      <c r="M442" s="403">
        <v>3477.36</v>
      </c>
      <c r="N442" s="403">
        <v>7557.2330000000002</v>
      </c>
      <c r="O442" s="403">
        <v>32445.856</v>
      </c>
    </row>
    <row r="443" spans="1:15" x14ac:dyDescent="0.2">
      <c r="A443" s="403" t="s">
        <v>1551</v>
      </c>
      <c r="B443" s="403">
        <v>161.42099999999999</v>
      </c>
      <c r="C443" s="403">
        <v>692.62</v>
      </c>
      <c r="D443" s="403">
        <v>831.28399999999999</v>
      </c>
      <c r="E443" s="403">
        <v>1687.336</v>
      </c>
      <c r="F443" s="403">
        <v>3.5379999999999998</v>
      </c>
      <c r="G443" s="403">
        <v>0.374</v>
      </c>
      <c r="H443" s="403">
        <v>0</v>
      </c>
      <c r="I443" s="403">
        <v>0</v>
      </c>
      <c r="J443" s="403">
        <v>167.33099999999999</v>
      </c>
      <c r="K443" s="403">
        <v>171.24299999999999</v>
      </c>
      <c r="L443" s="403">
        <v>1858.578</v>
      </c>
      <c r="M443" s="403">
        <v>279.322</v>
      </c>
      <c r="N443" s="403">
        <v>586.42100000000005</v>
      </c>
      <c r="O443" s="403">
        <v>2724.3209999999999</v>
      </c>
    </row>
    <row r="444" spans="1:15" x14ac:dyDescent="0.2">
      <c r="A444" s="403" t="s">
        <v>1552</v>
      </c>
      <c r="B444" s="403">
        <v>159.34100000000001</v>
      </c>
      <c r="C444" s="403">
        <v>662.01599999999996</v>
      </c>
      <c r="D444" s="403">
        <v>719.08900000000006</v>
      </c>
      <c r="E444" s="403">
        <v>1544.1569999999999</v>
      </c>
      <c r="F444" s="403">
        <v>2.79</v>
      </c>
      <c r="G444" s="403">
        <v>0.33800000000000002</v>
      </c>
      <c r="H444" s="403">
        <v>0</v>
      </c>
      <c r="I444" s="403">
        <v>0</v>
      </c>
      <c r="J444" s="403">
        <v>146.827</v>
      </c>
      <c r="K444" s="403">
        <v>149.95400000000001</v>
      </c>
      <c r="L444" s="403">
        <v>1694.1110000000001</v>
      </c>
      <c r="M444" s="403">
        <v>273.66699999999997</v>
      </c>
      <c r="N444" s="403">
        <v>578.34299999999996</v>
      </c>
      <c r="O444" s="403">
        <v>2546.1210000000001</v>
      </c>
    </row>
    <row r="445" spans="1:15" x14ac:dyDescent="0.2">
      <c r="A445" s="403" t="s">
        <v>1553</v>
      </c>
      <c r="B445" s="403">
        <v>164.249</v>
      </c>
      <c r="C445" s="403">
        <v>698.13900000000001</v>
      </c>
      <c r="D445" s="403">
        <v>815.66899999999998</v>
      </c>
      <c r="E445" s="403">
        <v>1684.6559999999999</v>
      </c>
      <c r="F445" s="403">
        <v>2.0880000000000001</v>
      </c>
      <c r="G445" s="403">
        <v>0.374</v>
      </c>
      <c r="H445" s="403">
        <v>0</v>
      </c>
      <c r="I445" s="403">
        <v>0</v>
      </c>
      <c r="J445" s="403">
        <v>156.072</v>
      </c>
      <c r="K445" s="403">
        <v>158.53299999999999</v>
      </c>
      <c r="L445" s="403">
        <v>1843.19</v>
      </c>
      <c r="M445" s="403">
        <v>284.09699999999998</v>
      </c>
      <c r="N445" s="403">
        <v>601.72299999999996</v>
      </c>
      <c r="O445" s="403">
        <v>2729.009</v>
      </c>
    </row>
    <row r="446" spans="1:15" x14ac:dyDescent="0.2">
      <c r="A446" s="403" t="s">
        <v>1554</v>
      </c>
      <c r="B446" s="403">
        <v>154.57</v>
      </c>
      <c r="C446" s="403">
        <v>642.49900000000002</v>
      </c>
      <c r="D446" s="403">
        <v>747.524</v>
      </c>
      <c r="E446" s="403">
        <v>1548.098</v>
      </c>
      <c r="F446" s="403">
        <v>1.84</v>
      </c>
      <c r="G446" s="403">
        <v>0.36199999999999999</v>
      </c>
      <c r="H446" s="403">
        <v>0</v>
      </c>
      <c r="I446" s="403">
        <v>0</v>
      </c>
      <c r="J446" s="403">
        <v>150.274</v>
      </c>
      <c r="K446" s="403">
        <v>152.476</v>
      </c>
      <c r="L446" s="403">
        <v>1700.5740000000001</v>
      </c>
      <c r="M446" s="403">
        <v>278.74799999999999</v>
      </c>
      <c r="N446" s="403">
        <v>598.76800000000003</v>
      </c>
      <c r="O446" s="403">
        <v>2578.09</v>
      </c>
    </row>
    <row r="447" spans="1:15" x14ac:dyDescent="0.2">
      <c r="A447" s="403" t="s">
        <v>1555</v>
      </c>
      <c r="B447" s="403">
        <v>157.399</v>
      </c>
      <c r="C447" s="403">
        <v>631.07399999999996</v>
      </c>
      <c r="D447" s="403">
        <v>820.86099999999999</v>
      </c>
      <c r="E447" s="403">
        <v>1612.9190000000001</v>
      </c>
      <c r="F447" s="403">
        <v>1.8009999999999999</v>
      </c>
      <c r="G447" s="403">
        <v>0.374</v>
      </c>
      <c r="H447" s="403">
        <v>0</v>
      </c>
      <c r="I447" s="403">
        <v>0</v>
      </c>
      <c r="J447" s="403">
        <v>154.16499999999999</v>
      </c>
      <c r="K447" s="403">
        <v>156.34</v>
      </c>
      <c r="L447" s="403">
        <v>1769.259</v>
      </c>
      <c r="M447" s="403">
        <v>294.04300000000001</v>
      </c>
      <c r="N447" s="403">
        <v>665.55399999999997</v>
      </c>
      <c r="O447" s="403">
        <v>2728.8560000000002</v>
      </c>
    </row>
    <row r="448" spans="1:15" x14ac:dyDescent="0.2">
      <c r="A448" s="403" t="s">
        <v>1556</v>
      </c>
      <c r="B448" s="403">
        <v>157.08500000000001</v>
      </c>
      <c r="C448" s="403">
        <v>617.20799999999997</v>
      </c>
      <c r="D448" s="403">
        <v>833.81</v>
      </c>
      <c r="E448" s="403">
        <v>1613.7090000000001</v>
      </c>
      <c r="F448" s="403">
        <v>1.752</v>
      </c>
      <c r="G448" s="403">
        <v>0.36199999999999999</v>
      </c>
      <c r="H448" s="403">
        <v>0</v>
      </c>
      <c r="I448" s="403">
        <v>0</v>
      </c>
      <c r="J448" s="403">
        <v>153.483</v>
      </c>
      <c r="K448" s="403">
        <v>155.596</v>
      </c>
      <c r="L448" s="403">
        <v>1769.3050000000001</v>
      </c>
      <c r="M448" s="403">
        <v>295.58100000000002</v>
      </c>
      <c r="N448" s="403">
        <v>652.49099999999999</v>
      </c>
      <c r="O448" s="403">
        <v>2717.377</v>
      </c>
    </row>
    <row r="449" spans="1:15" x14ac:dyDescent="0.2">
      <c r="A449" s="403" t="s">
        <v>1557</v>
      </c>
      <c r="B449" s="403">
        <v>158.22999999999999</v>
      </c>
      <c r="C449" s="403">
        <v>623.70100000000002</v>
      </c>
      <c r="D449" s="403">
        <v>782.51800000000003</v>
      </c>
      <c r="E449" s="403">
        <v>1568.174</v>
      </c>
      <c r="F449" s="403">
        <v>2.177</v>
      </c>
      <c r="G449" s="403">
        <v>0.374</v>
      </c>
      <c r="H449" s="403">
        <v>0</v>
      </c>
      <c r="I449" s="403">
        <v>0</v>
      </c>
      <c r="J449" s="403">
        <v>162.30000000000001</v>
      </c>
      <c r="K449" s="403">
        <v>164.851</v>
      </c>
      <c r="L449" s="403">
        <v>1733.0250000000001</v>
      </c>
      <c r="M449" s="403">
        <v>303.25799999999998</v>
      </c>
      <c r="N449" s="403">
        <v>671.70500000000004</v>
      </c>
      <c r="O449" s="403">
        <v>2707.9879999999998</v>
      </c>
    </row>
    <row r="450" spans="1:15" x14ac:dyDescent="0.2">
      <c r="A450" s="403" t="s">
        <v>1558</v>
      </c>
      <c r="B450" s="403">
        <v>157.74199999999999</v>
      </c>
      <c r="C450" s="403">
        <v>643.29300000000001</v>
      </c>
      <c r="D450" s="403">
        <v>878.52499999999998</v>
      </c>
      <c r="E450" s="403">
        <v>1682.1590000000001</v>
      </c>
      <c r="F450" s="403">
        <v>1.81</v>
      </c>
      <c r="G450" s="403">
        <v>0.374</v>
      </c>
      <c r="H450" s="403">
        <v>0</v>
      </c>
      <c r="I450" s="403">
        <v>0</v>
      </c>
      <c r="J450" s="403">
        <v>161.71899999999999</v>
      </c>
      <c r="K450" s="403">
        <v>163.90299999999999</v>
      </c>
      <c r="L450" s="403">
        <v>1846.0609999999999</v>
      </c>
      <c r="M450" s="403">
        <v>308.05200000000002</v>
      </c>
      <c r="N450" s="403">
        <v>658.44899999999996</v>
      </c>
      <c r="O450" s="403">
        <v>2812.5619999999999</v>
      </c>
    </row>
    <row r="451" spans="1:15" x14ac:dyDescent="0.2">
      <c r="A451" s="403" t="s">
        <v>1559</v>
      </c>
      <c r="B451" s="403">
        <v>158.44999999999999</v>
      </c>
      <c r="C451" s="403">
        <v>630.03200000000004</v>
      </c>
      <c r="D451" s="403">
        <v>836.16600000000005</v>
      </c>
      <c r="E451" s="403">
        <v>1637.4960000000001</v>
      </c>
      <c r="F451" s="403">
        <v>2.0059999999999998</v>
      </c>
      <c r="G451" s="403">
        <v>0.36199999999999999</v>
      </c>
      <c r="H451" s="403">
        <v>0</v>
      </c>
      <c r="I451" s="403">
        <v>0</v>
      </c>
      <c r="J451" s="403">
        <v>157.24600000000001</v>
      </c>
      <c r="K451" s="403">
        <v>159.614</v>
      </c>
      <c r="L451" s="403">
        <v>1797.11</v>
      </c>
      <c r="M451" s="403">
        <v>294.67399999999998</v>
      </c>
      <c r="N451" s="403">
        <v>581.45299999999997</v>
      </c>
      <c r="O451" s="403">
        <v>2673.2379999999998</v>
      </c>
    </row>
    <row r="452" spans="1:15" x14ac:dyDescent="0.2">
      <c r="A452" s="403" t="s">
        <v>1560</v>
      </c>
      <c r="B452" s="403">
        <v>167.58</v>
      </c>
      <c r="C452" s="403">
        <v>658.52099999999996</v>
      </c>
      <c r="D452" s="403">
        <v>853.80499999999995</v>
      </c>
      <c r="E452" s="403">
        <v>1692.6189999999999</v>
      </c>
      <c r="F452" s="403">
        <v>2.7629999999999999</v>
      </c>
      <c r="G452" s="403">
        <v>0.374</v>
      </c>
      <c r="H452" s="403">
        <v>0</v>
      </c>
      <c r="I452" s="403">
        <v>0</v>
      </c>
      <c r="J452" s="403">
        <v>162.381</v>
      </c>
      <c r="K452" s="403">
        <v>165.517</v>
      </c>
      <c r="L452" s="403">
        <v>1858.136</v>
      </c>
      <c r="M452" s="403">
        <v>291.17200000000003</v>
      </c>
      <c r="N452" s="403">
        <v>617.00900000000001</v>
      </c>
      <c r="O452" s="403">
        <v>2766.317</v>
      </c>
    </row>
    <row r="453" spans="1:15" x14ac:dyDescent="0.2">
      <c r="A453" s="403" t="s">
        <v>1561</v>
      </c>
      <c r="B453" s="403">
        <v>160.745</v>
      </c>
      <c r="C453" s="403">
        <v>665.98500000000001</v>
      </c>
      <c r="D453" s="403">
        <v>836.89499999999998</v>
      </c>
      <c r="E453" s="403">
        <v>1664.644</v>
      </c>
      <c r="F453" s="403">
        <v>3.5529999999999999</v>
      </c>
      <c r="G453" s="403">
        <v>0.36199999999999999</v>
      </c>
      <c r="H453" s="403">
        <v>0</v>
      </c>
      <c r="I453" s="403">
        <v>0</v>
      </c>
      <c r="J453" s="403">
        <v>158.608</v>
      </c>
      <c r="K453" s="403">
        <v>162.52199999999999</v>
      </c>
      <c r="L453" s="403">
        <v>1827.1659999999999</v>
      </c>
      <c r="M453" s="403">
        <v>275.18799999999999</v>
      </c>
      <c r="N453" s="403">
        <v>599.74699999999996</v>
      </c>
      <c r="O453" s="403">
        <v>2702.1019999999999</v>
      </c>
    </row>
    <row r="454" spans="1:15" x14ac:dyDescent="0.2">
      <c r="A454" s="403" t="s">
        <v>1562</v>
      </c>
      <c r="B454" s="403">
        <v>157.654</v>
      </c>
      <c r="C454" s="403">
        <v>695.72299999999996</v>
      </c>
      <c r="D454" s="403">
        <v>813.76800000000003</v>
      </c>
      <c r="E454" s="403">
        <v>1670.009</v>
      </c>
      <c r="F454" s="403">
        <v>2.6379999999999999</v>
      </c>
      <c r="G454" s="403">
        <v>0.374</v>
      </c>
      <c r="H454" s="403">
        <v>0</v>
      </c>
      <c r="I454" s="403">
        <v>0</v>
      </c>
      <c r="J454" s="403">
        <v>166.26400000000001</v>
      </c>
      <c r="K454" s="403">
        <v>169.27500000000001</v>
      </c>
      <c r="L454" s="403">
        <v>1839.2840000000001</v>
      </c>
      <c r="M454" s="403">
        <v>272.74599999999998</v>
      </c>
      <c r="N454" s="403">
        <v>602.61699999999996</v>
      </c>
      <c r="O454" s="403">
        <v>2714.6469999999999</v>
      </c>
    </row>
    <row r="455" spans="1:15" x14ac:dyDescent="0.2">
      <c r="A455" s="403" t="s">
        <v>1563</v>
      </c>
      <c r="B455" s="403">
        <v>1914.4659999999999</v>
      </c>
      <c r="C455" s="403">
        <v>7861.0249999999996</v>
      </c>
      <c r="D455" s="403">
        <v>9769.9140000000007</v>
      </c>
      <c r="E455" s="403">
        <v>19606.190999999999</v>
      </c>
      <c r="F455" s="403">
        <v>28.756</v>
      </c>
      <c r="G455" s="403">
        <v>4.4000000000000004</v>
      </c>
      <c r="H455" s="403">
        <v>0</v>
      </c>
      <c r="I455" s="403">
        <v>0</v>
      </c>
      <c r="J455" s="403">
        <v>1896.67</v>
      </c>
      <c r="K455" s="403">
        <v>1929.825</v>
      </c>
      <c r="L455" s="403">
        <v>21536.016</v>
      </c>
      <c r="M455" s="403">
        <v>3450.547</v>
      </c>
      <c r="N455" s="403">
        <v>7414.5169999999998</v>
      </c>
      <c r="O455" s="403">
        <v>32401.080999999998</v>
      </c>
    </row>
    <row r="456" spans="1:15" x14ac:dyDescent="0.2">
      <c r="A456" s="403" t="s">
        <v>1564</v>
      </c>
      <c r="B456" s="403">
        <v>156.678</v>
      </c>
      <c r="C456" s="403">
        <v>740.04300000000001</v>
      </c>
      <c r="D456" s="403">
        <v>828.86900000000003</v>
      </c>
      <c r="E456" s="403">
        <v>1728.7950000000001</v>
      </c>
      <c r="F456" s="403">
        <v>1.7829999999999999</v>
      </c>
      <c r="G456" s="403">
        <v>0.39900000000000002</v>
      </c>
      <c r="H456" s="403">
        <v>0</v>
      </c>
      <c r="I456" s="403">
        <v>0</v>
      </c>
      <c r="J456" s="403">
        <v>164.70699999999999</v>
      </c>
      <c r="K456" s="403">
        <v>166.88900000000001</v>
      </c>
      <c r="L456" s="403">
        <v>1895.684</v>
      </c>
      <c r="M456" s="403">
        <v>281.096</v>
      </c>
      <c r="N456" s="403">
        <v>623.31799999999998</v>
      </c>
      <c r="O456" s="403">
        <v>2800.0970000000002</v>
      </c>
    </row>
    <row r="457" spans="1:15" x14ac:dyDescent="0.2">
      <c r="A457" s="403" t="s">
        <v>1565</v>
      </c>
      <c r="B457" s="403">
        <v>154.15799999999999</v>
      </c>
      <c r="C457" s="403">
        <v>708.85799999999995</v>
      </c>
      <c r="D457" s="403">
        <v>763.75300000000004</v>
      </c>
      <c r="E457" s="403">
        <v>1627.49</v>
      </c>
      <c r="F457" s="403">
        <v>1.365</v>
      </c>
      <c r="G457" s="403">
        <v>0.36099999999999999</v>
      </c>
      <c r="H457" s="403">
        <v>0</v>
      </c>
      <c r="I457" s="403">
        <v>0</v>
      </c>
      <c r="J457" s="403">
        <v>150.369</v>
      </c>
      <c r="K457" s="403">
        <v>152.095</v>
      </c>
      <c r="L457" s="403">
        <v>1779.585</v>
      </c>
      <c r="M457" s="403">
        <v>267.47300000000001</v>
      </c>
      <c r="N457" s="403">
        <v>549.52300000000002</v>
      </c>
      <c r="O457" s="403">
        <v>2596.5810000000001</v>
      </c>
    </row>
    <row r="458" spans="1:15" x14ac:dyDescent="0.2">
      <c r="A458" s="403" t="s">
        <v>1566</v>
      </c>
      <c r="B458" s="403">
        <v>162.083</v>
      </c>
      <c r="C458" s="403">
        <v>698.50800000000004</v>
      </c>
      <c r="D458" s="403">
        <v>796.93100000000004</v>
      </c>
      <c r="E458" s="403">
        <v>1656.3330000000001</v>
      </c>
      <c r="F458" s="403">
        <v>1.81</v>
      </c>
      <c r="G458" s="403">
        <v>0.39900000000000002</v>
      </c>
      <c r="H458" s="403">
        <v>0</v>
      </c>
      <c r="I458" s="403">
        <v>0</v>
      </c>
      <c r="J458" s="403">
        <v>162.16999999999999</v>
      </c>
      <c r="K458" s="403">
        <v>164.37899999999999</v>
      </c>
      <c r="L458" s="403">
        <v>1820.712</v>
      </c>
      <c r="M458" s="403">
        <v>281.77100000000002</v>
      </c>
      <c r="N458" s="403">
        <v>596.61300000000006</v>
      </c>
      <c r="O458" s="403">
        <v>2699.096</v>
      </c>
    </row>
    <row r="459" spans="1:15" x14ac:dyDescent="0.2">
      <c r="A459" s="403" t="s">
        <v>1567</v>
      </c>
      <c r="B459" s="403">
        <v>153.84800000000001</v>
      </c>
      <c r="C459" s="403">
        <v>654.02</v>
      </c>
      <c r="D459" s="403">
        <v>785.36300000000006</v>
      </c>
      <c r="E459" s="403">
        <v>1594.6769999999999</v>
      </c>
      <c r="F459" s="403">
        <v>1.8280000000000001</v>
      </c>
      <c r="G459" s="403">
        <v>0.38600000000000001</v>
      </c>
      <c r="H459" s="403">
        <v>0</v>
      </c>
      <c r="I459" s="403">
        <v>0</v>
      </c>
      <c r="J459" s="403">
        <v>158.999</v>
      </c>
      <c r="K459" s="403">
        <v>161.214</v>
      </c>
      <c r="L459" s="403">
        <v>1755.8910000000001</v>
      </c>
      <c r="M459" s="403">
        <v>284.42899999999997</v>
      </c>
      <c r="N459" s="403">
        <v>606.60400000000004</v>
      </c>
      <c r="O459" s="403">
        <v>2646.924</v>
      </c>
    </row>
    <row r="460" spans="1:15" x14ac:dyDescent="0.2">
      <c r="A460" s="403" t="s">
        <v>1568</v>
      </c>
      <c r="B460" s="403">
        <v>156.124</v>
      </c>
      <c r="C460" s="403">
        <v>641.17999999999995</v>
      </c>
      <c r="D460" s="403">
        <v>822.10299999999995</v>
      </c>
      <c r="E460" s="403">
        <v>1622.17</v>
      </c>
      <c r="F460" s="403">
        <v>1.657</v>
      </c>
      <c r="G460" s="403">
        <v>0.39900000000000002</v>
      </c>
      <c r="H460" s="403">
        <v>0</v>
      </c>
      <c r="I460" s="403">
        <v>0</v>
      </c>
      <c r="J460" s="403">
        <v>160.702</v>
      </c>
      <c r="K460" s="403">
        <v>162.75800000000001</v>
      </c>
      <c r="L460" s="403">
        <v>1784.9280000000001</v>
      </c>
      <c r="M460" s="403">
        <v>297.66699999999997</v>
      </c>
      <c r="N460" s="403">
        <v>657.93200000000002</v>
      </c>
      <c r="O460" s="403">
        <v>2740.527</v>
      </c>
    </row>
    <row r="461" spans="1:15" x14ac:dyDescent="0.2">
      <c r="A461" s="403" t="s">
        <v>1569</v>
      </c>
      <c r="B461" s="403">
        <v>155.893</v>
      </c>
      <c r="C461" s="403">
        <v>626.601</v>
      </c>
      <c r="D461" s="403">
        <v>761.24300000000005</v>
      </c>
      <c r="E461" s="403">
        <v>1549.306</v>
      </c>
      <c r="F461" s="403">
        <v>1.1950000000000001</v>
      </c>
      <c r="G461" s="403">
        <v>0.38600000000000001</v>
      </c>
      <c r="H461" s="403">
        <v>0</v>
      </c>
      <c r="I461" s="403">
        <v>0</v>
      </c>
      <c r="J461" s="403">
        <v>156.971</v>
      </c>
      <c r="K461" s="403">
        <v>158.553</v>
      </c>
      <c r="L461" s="403">
        <v>1707.8589999999999</v>
      </c>
      <c r="M461" s="403">
        <v>298.79599999999999</v>
      </c>
      <c r="N461" s="403">
        <v>655.25</v>
      </c>
      <c r="O461" s="403">
        <v>2661.9050000000002</v>
      </c>
    </row>
    <row r="462" spans="1:15" x14ac:dyDescent="0.2">
      <c r="A462" s="403" t="s">
        <v>1570</v>
      </c>
      <c r="B462" s="403">
        <v>153.01</v>
      </c>
      <c r="C462" s="403">
        <v>628.74800000000005</v>
      </c>
      <c r="D462" s="403">
        <v>783.23299999999995</v>
      </c>
      <c r="E462" s="403">
        <v>1563.539</v>
      </c>
      <c r="F462" s="403">
        <v>0.88</v>
      </c>
      <c r="G462" s="403">
        <v>0.39900000000000002</v>
      </c>
      <c r="H462" s="403">
        <v>0</v>
      </c>
      <c r="I462" s="403">
        <v>0</v>
      </c>
      <c r="J462" s="403">
        <v>164.684</v>
      </c>
      <c r="K462" s="403">
        <v>165.964</v>
      </c>
      <c r="L462" s="403">
        <v>1729.5029999999999</v>
      </c>
      <c r="M462" s="403">
        <v>303.72699999999998</v>
      </c>
      <c r="N462" s="403">
        <v>661.66300000000001</v>
      </c>
      <c r="O462" s="403">
        <v>2694.8919999999998</v>
      </c>
    </row>
    <row r="463" spans="1:15" x14ac:dyDescent="0.2">
      <c r="A463" s="403" t="s">
        <v>1571</v>
      </c>
      <c r="B463" s="403">
        <v>151.79400000000001</v>
      </c>
      <c r="C463" s="403">
        <v>650.58500000000004</v>
      </c>
      <c r="D463" s="403">
        <v>802.05799999999999</v>
      </c>
      <c r="E463" s="403">
        <v>1606.8720000000001</v>
      </c>
      <c r="F463" s="403">
        <v>0.754</v>
      </c>
      <c r="G463" s="403">
        <v>0.39900000000000002</v>
      </c>
      <c r="H463" s="403">
        <v>0</v>
      </c>
      <c r="I463" s="403">
        <v>0</v>
      </c>
      <c r="J463" s="403">
        <v>162.49199999999999</v>
      </c>
      <c r="K463" s="403">
        <v>163.64599999999999</v>
      </c>
      <c r="L463" s="403">
        <v>1770.518</v>
      </c>
      <c r="M463" s="403">
        <v>314.29700000000003</v>
      </c>
      <c r="N463" s="403">
        <v>693.54100000000005</v>
      </c>
      <c r="O463" s="403">
        <v>2778.3560000000002</v>
      </c>
    </row>
    <row r="464" spans="1:15" x14ac:dyDescent="0.2">
      <c r="A464" s="403" t="s">
        <v>1572</v>
      </c>
      <c r="B464" s="403">
        <v>151.749</v>
      </c>
      <c r="C464" s="403">
        <v>633.98199999999997</v>
      </c>
      <c r="D464" s="403">
        <v>778.36800000000005</v>
      </c>
      <c r="E464" s="403">
        <v>1567.509</v>
      </c>
      <c r="F464" s="403">
        <v>0.75</v>
      </c>
      <c r="G464" s="403">
        <v>0.38600000000000001</v>
      </c>
      <c r="H464" s="403">
        <v>0</v>
      </c>
      <c r="I464" s="403">
        <v>0</v>
      </c>
      <c r="J464" s="403">
        <v>158.108</v>
      </c>
      <c r="K464" s="403">
        <v>159.244</v>
      </c>
      <c r="L464" s="403">
        <v>1726.7539999999999</v>
      </c>
      <c r="M464" s="403">
        <v>298.303</v>
      </c>
      <c r="N464" s="403">
        <v>591.226</v>
      </c>
      <c r="O464" s="403">
        <v>2616.2829999999999</v>
      </c>
    </row>
    <row r="465" spans="1:15" x14ac:dyDescent="0.2">
      <c r="A465" s="403" t="s">
        <v>1573</v>
      </c>
      <c r="B465" s="403">
        <v>157.77000000000001</v>
      </c>
      <c r="C465" s="403">
        <v>661.69200000000001</v>
      </c>
      <c r="D465" s="403">
        <v>795.93700000000001</v>
      </c>
      <c r="E465" s="403">
        <v>1615.2449999999999</v>
      </c>
      <c r="F465" s="403">
        <v>0.95499999999999996</v>
      </c>
      <c r="G465" s="403">
        <v>0.39900000000000002</v>
      </c>
      <c r="H465" s="403">
        <v>0</v>
      </c>
      <c r="I465" s="403">
        <v>0</v>
      </c>
      <c r="J465" s="403">
        <v>165.999</v>
      </c>
      <c r="K465" s="403">
        <v>167.35300000000001</v>
      </c>
      <c r="L465" s="403">
        <v>1782.598</v>
      </c>
      <c r="M465" s="403">
        <v>303.31299999999999</v>
      </c>
      <c r="N465" s="403">
        <v>625.24400000000003</v>
      </c>
      <c r="O465" s="403">
        <v>2711.1550000000002</v>
      </c>
    </row>
    <row r="466" spans="1:15" x14ac:dyDescent="0.2">
      <c r="A466" s="403" t="s">
        <v>1574</v>
      </c>
      <c r="B466" s="403">
        <v>153.83000000000001</v>
      </c>
      <c r="C466" s="403">
        <v>688.30100000000004</v>
      </c>
      <c r="D466" s="403">
        <v>758.76300000000003</v>
      </c>
      <c r="E466" s="403">
        <v>1605.7940000000001</v>
      </c>
      <c r="F466" s="403">
        <v>1.212</v>
      </c>
      <c r="G466" s="403">
        <v>0.38600000000000001</v>
      </c>
      <c r="H466" s="403">
        <v>0</v>
      </c>
      <c r="I466" s="403">
        <v>0</v>
      </c>
      <c r="J466" s="403">
        <v>164.95599999999999</v>
      </c>
      <c r="K466" s="403">
        <v>166.55500000000001</v>
      </c>
      <c r="L466" s="403">
        <v>1772.3489999999999</v>
      </c>
      <c r="M466" s="403">
        <v>290.423</v>
      </c>
      <c r="N466" s="403">
        <v>616.76800000000003</v>
      </c>
      <c r="O466" s="403">
        <v>2679.54</v>
      </c>
    </row>
    <row r="467" spans="1:15" x14ac:dyDescent="0.2">
      <c r="A467" s="403" t="s">
        <v>1575</v>
      </c>
      <c r="B467" s="403">
        <v>157.67500000000001</v>
      </c>
      <c r="C467" s="403">
        <v>740.65599999999995</v>
      </c>
      <c r="D467" s="403">
        <v>773.97699999999998</v>
      </c>
      <c r="E467" s="403">
        <v>1675.8440000000001</v>
      </c>
      <c r="F467" s="403">
        <v>1.5249999999999999</v>
      </c>
      <c r="G467" s="403">
        <v>0.39900000000000002</v>
      </c>
      <c r="H467" s="403">
        <v>0</v>
      </c>
      <c r="I467" s="403">
        <v>0</v>
      </c>
      <c r="J467" s="403">
        <v>174.18199999999999</v>
      </c>
      <c r="K467" s="403">
        <v>176.10599999999999</v>
      </c>
      <c r="L467" s="403">
        <v>1851.9490000000001</v>
      </c>
      <c r="M467" s="403">
        <v>285.66800000000001</v>
      </c>
      <c r="N467" s="403">
        <v>637.99699999999996</v>
      </c>
      <c r="O467" s="403">
        <v>2775.6149999999998</v>
      </c>
    </row>
    <row r="468" spans="1:15" x14ac:dyDescent="0.2">
      <c r="A468" s="403" t="s">
        <v>1576</v>
      </c>
      <c r="B468" s="403">
        <v>1864.6120000000001</v>
      </c>
      <c r="C468" s="403">
        <v>8073.57</v>
      </c>
      <c r="D468" s="403">
        <v>9450.5969999999998</v>
      </c>
      <c r="E468" s="403">
        <v>19413.97</v>
      </c>
      <c r="F468" s="403">
        <v>15.715</v>
      </c>
      <c r="G468" s="403">
        <v>4.7</v>
      </c>
      <c r="H468" s="403">
        <v>0</v>
      </c>
      <c r="I468" s="403">
        <v>0</v>
      </c>
      <c r="J468" s="403">
        <v>1944.3389999999999</v>
      </c>
      <c r="K468" s="403">
        <v>1964.7550000000001</v>
      </c>
      <c r="L468" s="403">
        <v>21378.724999999999</v>
      </c>
      <c r="M468" s="403">
        <v>3506.9630000000002</v>
      </c>
      <c r="N468" s="403">
        <v>7517.0119999999997</v>
      </c>
      <c r="O468" s="403">
        <v>32402.7</v>
      </c>
    </row>
    <row r="469" spans="1:15" x14ac:dyDescent="0.2">
      <c r="A469" s="403" t="s">
        <v>1577</v>
      </c>
      <c r="B469" s="403">
        <v>153.233</v>
      </c>
      <c r="C469" s="403">
        <v>781.04100000000005</v>
      </c>
      <c r="D469" s="403">
        <v>809.92</v>
      </c>
      <c r="E469" s="403">
        <v>1747.999</v>
      </c>
      <c r="F469" s="403">
        <v>1.607</v>
      </c>
      <c r="G469" s="403">
        <v>0.42299999999999999</v>
      </c>
      <c r="H469" s="403">
        <v>0</v>
      </c>
      <c r="I469" s="403">
        <v>0</v>
      </c>
      <c r="J469" s="403">
        <v>184.99299999999999</v>
      </c>
      <c r="K469" s="403">
        <v>187.024</v>
      </c>
      <c r="L469" s="403">
        <v>1935.0219999999999</v>
      </c>
      <c r="M469" s="403">
        <v>285.18299999999999</v>
      </c>
      <c r="N469" s="403">
        <v>610.42399999999998</v>
      </c>
      <c r="O469" s="403">
        <v>2830.63</v>
      </c>
    </row>
    <row r="470" spans="1:15" x14ac:dyDescent="0.2">
      <c r="A470" s="403" t="s">
        <v>1578</v>
      </c>
      <c r="B470" s="403">
        <v>151.24600000000001</v>
      </c>
      <c r="C470" s="403">
        <v>731.96500000000003</v>
      </c>
      <c r="D470" s="403">
        <v>728.60900000000004</v>
      </c>
      <c r="E470" s="403">
        <v>1613.654</v>
      </c>
      <c r="F470" s="403">
        <v>1.552</v>
      </c>
      <c r="G470" s="403">
        <v>0.39600000000000002</v>
      </c>
      <c r="H470" s="403">
        <v>0</v>
      </c>
      <c r="I470" s="403">
        <v>0</v>
      </c>
      <c r="J470" s="403">
        <v>162.54</v>
      </c>
      <c r="K470" s="403">
        <v>164.488</v>
      </c>
      <c r="L470" s="403">
        <v>1778.143</v>
      </c>
      <c r="M470" s="403">
        <v>278.43099999999998</v>
      </c>
      <c r="N470" s="403">
        <v>565.024</v>
      </c>
      <c r="O470" s="403">
        <v>2621.5970000000002</v>
      </c>
    </row>
    <row r="471" spans="1:15" x14ac:dyDescent="0.2">
      <c r="A471" s="403" t="s">
        <v>1579</v>
      </c>
      <c r="B471" s="403">
        <v>154.69499999999999</v>
      </c>
      <c r="C471" s="403">
        <v>731.89200000000005</v>
      </c>
      <c r="D471" s="403">
        <v>737.93</v>
      </c>
      <c r="E471" s="403">
        <v>1632.1120000000001</v>
      </c>
      <c r="F471" s="403">
        <v>1.718</v>
      </c>
      <c r="G471" s="403">
        <v>0.42299999999999999</v>
      </c>
      <c r="H471" s="403">
        <v>0</v>
      </c>
      <c r="I471" s="403">
        <v>0</v>
      </c>
      <c r="J471" s="403">
        <v>169.654</v>
      </c>
      <c r="K471" s="403">
        <v>171.79499999999999</v>
      </c>
      <c r="L471" s="403">
        <v>1803.9079999999999</v>
      </c>
      <c r="M471" s="403">
        <v>285.63099999999997</v>
      </c>
      <c r="N471" s="403">
        <v>605.72</v>
      </c>
      <c r="O471" s="403">
        <v>2695.259</v>
      </c>
    </row>
    <row r="472" spans="1:15" x14ac:dyDescent="0.2">
      <c r="A472" s="403" t="s">
        <v>1580</v>
      </c>
      <c r="B472" s="403">
        <v>152.10599999999999</v>
      </c>
      <c r="C472" s="403">
        <v>673.93899999999996</v>
      </c>
      <c r="D472" s="403">
        <v>712.48800000000006</v>
      </c>
      <c r="E472" s="403">
        <v>1546.106</v>
      </c>
      <c r="F472" s="403">
        <v>1.712</v>
      </c>
      <c r="G472" s="403">
        <v>0.41</v>
      </c>
      <c r="H472" s="403">
        <v>0</v>
      </c>
      <c r="I472" s="403">
        <v>0</v>
      </c>
      <c r="J472" s="403">
        <v>167.94800000000001</v>
      </c>
      <c r="K472" s="403">
        <v>170.07</v>
      </c>
      <c r="L472" s="403">
        <v>1716.1759999999999</v>
      </c>
      <c r="M472" s="403">
        <v>286.60599999999999</v>
      </c>
      <c r="N472" s="403">
        <v>605.28700000000003</v>
      </c>
      <c r="O472" s="403">
        <v>2608.0680000000002</v>
      </c>
    </row>
    <row r="473" spans="1:15" x14ac:dyDescent="0.2">
      <c r="A473" s="403" t="s">
        <v>1581</v>
      </c>
      <c r="B473" s="403">
        <v>153.226</v>
      </c>
      <c r="C473" s="403">
        <v>661.904</v>
      </c>
      <c r="D473" s="403">
        <v>739.005</v>
      </c>
      <c r="E473" s="403">
        <v>1556.8779999999999</v>
      </c>
      <c r="F473" s="403">
        <v>1.6719999999999999</v>
      </c>
      <c r="G473" s="403">
        <v>0.42299999999999999</v>
      </c>
      <c r="H473" s="403">
        <v>0</v>
      </c>
      <c r="I473" s="403">
        <v>0</v>
      </c>
      <c r="J473" s="403">
        <v>171.54900000000001</v>
      </c>
      <c r="K473" s="403">
        <v>173.64400000000001</v>
      </c>
      <c r="L473" s="403">
        <v>1730.5219999999999</v>
      </c>
      <c r="M473" s="403">
        <v>300.822</v>
      </c>
      <c r="N473" s="403">
        <v>669.35699999999997</v>
      </c>
      <c r="O473" s="403">
        <v>2700.701</v>
      </c>
    </row>
    <row r="474" spans="1:15" x14ac:dyDescent="0.2">
      <c r="A474" s="403" t="s">
        <v>1582</v>
      </c>
      <c r="B474" s="403">
        <v>150.251</v>
      </c>
      <c r="C474" s="403">
        <v>629.91</v>
      </c>
      <c r="D474" s="403">
        <v>701.33799999999997</v>
      </c>
      <c r="E474" s="403">
        <v>1490.4349999999999</v>
      </c>
      <c r="F474" s="403">
        <v>1.266</v>
      </c>
      <c r="G474" s="403">
        <v>0.41</v>
      </c>
      <c r="H474" s="403">
        <v>0</v>
      </c>
      <c r="I474" s="403">
        <v>0</v>
      </c>
      <c r="J474" s="403">
        <v>163.023</v>
      </c>
      <c r="K474" s="403">
        <v>164.69800000000001</v>
      </c>
      <c r="L474" s="403">
        <v>1655.133</v>
      </c>
      <c r="M474" s="403">
        <v>298.02199999999999</v>
      </c>
      <c r="N474" s="403">
        <v>666.76700000000005</v>
      </c>
      <c r="O474" s="403">
        <v>2619.922</v>
      </c>
    </row>
    <row r="475" spans="1:15" x14ac:dyDescent="0.2">
      <c r="A475" s="403" t="s">
        <v>1583</v>
      </c>
      <c r="B475" s="403">
        <v>151.56</v>
      </c>
      <c r="C475" s="403">
        <v>647.86900000000003</v>
      </c>
      <c r="D475" s="403">
        <v>712.43899999999996</v>
      </c>
      <c r="E475" s="403">
        <v>1517.502</v>
      </c>
      <c r="F475" s="403">
        <v>1.198</v>
      </c>
      <c r="G475" s="403">
        <v>0.42299999999999999</v>
      </c>
      <c r="H475" s="403">
        <v>0</v>
      </c>
      <c r="I475" s="403">
        <v>0</v>
      </c>
      <c r="J475" s="403">
        <v>170.07400000000001</v>
      </c>
      <c r="K475" s="403">
        <v>171.696</v>
      </c>
      <c r="L475" s="403">
        <v>1689.1990000000001</v>
      </c>
      <c r="M475" s="403">
        <v>301.315</v>
      </c>
      <c r="N475" s="403">
        <v>657.20799999999997</v>
      </c>
      <c r="O475" s="403">
        <v>2647.7220000000002</v>
      </c>
    </row>
    <row r="476" spans="1:15" x14ac:dyDescent="0.2">
      <c r="A476" s="403" t="s">
        <v>1584</v>
      </c>
      <c r="B476" s="403">
        <v>154.48400000000001</v>
      </c>
      <c r="C476" s="403">
        <v>649.51199999999994</v>
      </c>
      <c r="D476" s="403">
        <v>680.27099999999996</v>
      </c>
      <c r="E476" s="403">
        <v>1485.049</v>
      </c>
      <c r="F476" s="403">
        <v>1.1559999999999999</v>
      </c>
      <c r="G476" s="403">
        <v>0.42299999999999999</v>
      </c>
      <c r="H476" s="403">
        <v>0</v>
      </c>
      <c r="I476" s="403">
        <v>0</v>
      </c>
      <c r="J476" s="403">
        <v>170.23500000000001</v>
      </c>
      <c r="K476" s="403">
        <v>171.815</v>
      </c>
      <c r="L476" s="403">
        <v>1656.864</v>
      </c>
      <c r="M476" s="403">
        <v>300.22300000000001</v>
      </c>
      <c r="N476" s="403">
        <v>642.53300000000002</v>
      </c>
      <c r="O476" s="403">
        <v>2599.62</v>
      </c>
    </row>
    <row r="477" spans="1:15" x14ac:dyDescent="0.2">
      <c r="A477" s="403" t="s">
        <v>1585</v>
      </c>
      <c r="B477" s="403">
        <v>148.09899999999999</v>
      </c>
      <c r="C477" s="403">
        <v>581.51800000000003</v>
      </c>
      <c r="D477" s="403">
        <v>607.755</v>
      </c>
      <c r="E477" s="403">
        <v>1339.5309999999999</v>
      </c>
      <c r="F477" s="403">
        <v>0.94399999999999995</v>
      </c>
      <c r="G477" s="403">
        <v>0.41</v>
      </c>
      <c r="H477" s="403">
        <v>0</v>
      </c>
      <c r="I477" s="403">
        <v>0</v>
      </c>
      <c r="J477" s="403">
        <v>162.84399999999999</v>
      </c>
      <c r="K477" s="403">
        <v>164.19800000000001</v>
      </c>
      <c r="L477" s="403">
        <v>1503.729</v>
      </c>
      <c r="M477" s="403">
        <v>291.94900000000001</v>
      </c>
      <c r="N477" s="403">
        <v>581.43899999999996</v>
      </c>
      <c r="O477" s="403">
        <v>2377.1170000000002</v>
      </c>
    </row>
    <row r="478" spans="1:15" x14ac:dyDescent="0.2">
      <c r="A478" s="403" t="s">
        <v>1586</v>
      </c>
      <c r="B478" s="403">
        <v>157.76599999999999</v>
      </c>
      <c r="C478" s="403">
        <v>654.38699999999994</v>
      </c>
      <c r="D478" s="403">
        <v>788.57299999999998</v>
      </c>
      <c r="E478" s="403">
        <v>1601.61</v>
      </c>
      <c r="F478" s="403">
        <v>0.93799999999999994</v>
      </c>
      <c r="G478" s="403">
        <v>0.42299999999999999</v>
      </c>
      <c r="H478" s="403">
        <v>0</v>
      </c>
      <c r="I478" s="403">
        <v>0</v>
      </c>
      <c r="J478" s="403">
        <v>171.58699999999999</v>
      </c>
      <c r="K478" s="403">
        <v>172.94900000000001</v>
      </c>
      <c r="L478" s="403">
        <v>1774.559</v>
      </c>
      <c r="M478" s="403">
        <v>286.71699999999998</v>
      </c>
      <c r="N478" s="403">
        <v>599.21199999999999</v>
      </c>
      <c r="O478" s="403">
        <v>2660.4879999999998</v>
      </c>
    </row>
    <row r="479" spans="1:15" x14ac:dyDescent="0.2">
      <c r="A479" s="403" t="s">
        <v>1587</v>
      </c>
      <c r="B479" s="403">
        <v>139.64400000000001</v>
      </c>
      <c r="C479" s="403">
        <v>663.67</v>
      </c>
      <c r="D479" s="403">
        <v>693.46799999999996</v>
      </c>
      <c r="E479" s="403">
        <v>1498.182</v>
      </c>
      <c r="F479" s="403">
        <v>1.171</v>
      </c>
      <c r="G479" s="403">
        <v>0.41</v>
      </c>
      <c r="H479" s="403">
        <v>0</v>
      </c>
      <c r="I479" s="403">
        <v>0</v>
      </c>
      <c r="J479" s="403">
        <v>168.358</v>
      </c>
      <c r="K479" s="403">
        <v>169.93899999999999</v>
      </c>
      <c r="L479" s="403">
        <v>1668.1210000000001</v>
      </c>
      <c r="M479" s="403">
        <v>270.822</v>
      </c>
      <c r="N479" s="403">
        <v>589.84400000000005</v>
      </c>
      <c r="O479" s="403">
        <v>2528.7869999999998</v>
      </c>
    </row>
    <row r="480" spans="1:15" x14ac:dyDescent="0.2">
      <c r="A480" s="403" t="s">
        <v>1588</v>
      </c>
      <c r="B480" s="403">
        <v>129.274</v>
      </c>
      <c r="C480" s="403">
        <v>675.245</v>
      </c>
      <c r="D480" s="403">
        <v>676.43100000000004</v>
      </c>
      <c r="E480" s="403">
        <v>1478.376</v>
      </c>
      <c r="F480" s="403">
        <v>1.579</v>
      </c>
      <c r="G480" s="403">
        <v>0.42299999999999999</v>
      </c>
      <c r="H480" s="403">
        <v>0</v>
      </c>
      <c r="I480" s="403">
        <v>0</v>
      </c>
      <c r="J480" s="403">
        <v>162.739</v>
      </c>
      <c r="K480" s="403">
        <v>164.74199999999999</v>
      </c>
      <c r="L480" s="403">
        <v>1643.1179999999999</v>
      </c>
      <c r="M480" s="403">
        <v>258.012</v>
      </c>
      <c r="N480" s="403">
        <v>571.25900000000001</v>
      </c>
      <c r="O480" s="403">
        <v>2472.3890000000001</v>
      </c>
    </row>
    <row r="481" spans="1:15" x14ac:dyDescent="0.2">
      <c r="A481" s="403" t="s">
        <v>1589</v>
      </c>
      <c r="B481" s="403">
        <v>1795.585</v>
      </c>
      <c r="C481" s="403">
        <v>8083.4049999999997</v>
      </c>
      <c r="D481" s="403">
        <v>8588.2270000000008</v>
      </c>
      <c r="E481" s="403">
        <v>18507.989000000001</v>
      </c>
      <c r="F481" s="403">
        <v>16.513999999999999</v>
      </c>
      <c r="G481" s="403">
        <v>5</v>
      </c>
      <c r="H481" s="403">
        <v>0</v>
      </c>
      <c r="I481" s="403">
        <v>0</v>
      </c>
      <c r="J481" s="403">
        <v>2025.5440000000001</v>
      </c>
      <c r="K481" s="403">
        <v>2047.059</v>
      </c>
      <c r="L481" s="403">
        <v>20555.047999999999</v>
      </c>
      <c r="M481" s="403">
        <v>3443.7330000000002</v>
      </c>
      <c r="N481" s="403">
        <v>7365.4459999999999</v>
      </c>
      <c r="O481" s="403">
        <v>31364.226999999999</v>
      </c>
    </row>
    <row r="482" spans="1:15" x14ac:dyDescent="0.2">
      <c r="A482" s="403" t="s">
        <v>1590</v>
      </c>
      <c r="B482" s="403">
        <v>124.586</v>
      </c>
      <c r="C482" s="403">
        <v>709.18200000000002</v>
      </c>
      <c r="D482" s="403">
        <v>717.55100000000004</v>
      </c>
      <c r="E482" s="403">
        <v>1549.683</v>
      </c>
      <c r="F482" s="403">
        <v>1.6120000000000001</v>
      </c>
      <c r="G482" s="403">
        <v>0.35699999999999998</v>
      </c>
      <c r="H482" s="403">
        <v>0</v>
      </c>
      <c r="I482" s="403">
        <v>0</v>
      </c>
      <c r="J482" s="403">
        <v>157.80500000000001</v>
      </c>
      <c r="K482" s="403">
        <v>159.773</v>
      </c>
      <c r="L482" s="403">
        <v>1709.4559999999999</v>
      </c>
      <c r="M482" s="403">
        <v>255.91200000000001</v>
      </c>
      <c r="N482" s="403">
        <v>548.41499999999996</v>
      </c>
      <c r="O482" s="403">
        <v>2513.7820000000002</v>
      </c>
    </row>
    <row r="483" spans="1:15" x14ac:dyDescent="0.2">
      <c r="A483" s="403" t="s">
        <v>1591</v>
      </c>
      <c r="B483" s="403">
        <v>127.371</v>
      </c>
      <c r="C483" s="403">
        <v>638.447</v>
      </c>
      <c r="D483" s="403">
        <v>625.06500000000005</v>
      </c>
      <c r="E483" s="403">
        <v>1389.7860000000001</v>
      </c>
      <c r="F483" s="403">
        <v>1.4019999999999999</v>
      </c>
      <c r="G483" s="403">
        <v>0.32200000000000001</v>
      </c>
      <c r="H483" s="403">
        <v>0</v>
      </c>
      <c r="I483" s="403">
        <v>0</v>
      </c>
      <c r="J483" s="403">
        <v>147.56899999999999</v>
      </c>
      <c r="K483" s="403">
        <v>149.29300000000001</v>
      </c>
      <c r="L483" s="403">
        <v>1539.079</v>
      </c>
      <c r="M483" s="403">
        <v>243.28899999999999</v>
      </c>
      <c r="N483" s="403">
        <v>477.86900000000003</v>
      </c>
      <c r="O483" s="403">
        <v>2260.2379999999998</v>
      </c>
    </row>
    <row r="484" spans="1:15" x14ac:dyDescent="0.2">
      <c r="A484" s="403" t="s">
        <v>1592</v>
      </c>
      <c r="B484" s="403">
        <v>128.21199999999999</v>
      </c>
      <c r="C484" s="403">
        <v>660.72299999999996</v>
      </c>
      <c r="D484" s="403">
        <v>646.70600000000002</v>
      </c>
      <c r="E484" s="403">
        <v>1434.2070000000001</v>
      </c>
      <c r="F484" s="403">
        <v>1.8859999999999999</v>
      </c>
      <c r="G484" s="403">
        <v>0.35699999999999998</v>
      </c>
      <c r="H484" s="403">
        <v>0</v>
      </c>
      <c r="I484" s="403">
        <v>0</v>
      </c>
      <c r="J484" s="403">
        <v>158.315</v>
      </c>
      <c r="K484" s="403">
        <v>160.55799999999999</v>
      </c>
      <c r="L484" s="403">
        <v>1594.7650000000001</v>
      </c>
      <c r="M484" s="403">
        <v>252.19</v>
      </c>
      <c r="N484" s="403">
        <v>526.19100000000003</v>
      </c>
      <c r="O484" s="403">
        <v>2373.1460000000002</v>
      </c>
    </row>
    <row r="485" spans="1:15" x14ac:dyDescent="0.2">
      <c r="A485" s="403" t="s">
        <v>1593</v>
      </c>
      <c r="B485" s="403">
        <v>107.408</v>
      </c>
      <c r="C485" s="403">
        <v>610.68200000000002</v>
      </c>
      <c r="D485" s="403">
        <v>607.65899999999999</v>
      </c>
      <c r="E485" s="403">
        <v>1323.2539999999999</v>
      </c>
      <c r="F485" s="403">
        <v>1.8620000000000001</v>
      </c>
      <c r="G485" s="403">
        <v>0.34499999999999997</v>
      </c>
      <c r="H485" s="403">
        <v>0</v>
      </c>
      <c r="I485" s="403">
        <v>0</v>
      </c>
      <c r="J485" s="403">
        <v>151.1</v>
      </c>
      <c r="K485" s="403">
        <v>153.30699999999999</v>
      </c>
      <c r="L485" s="403">
        <v>1476.5609999999999</v>
      </c>
      <c r="M485" s="403">
        <v>251.334</v>
      </c>
      <c r="N485" s="403">
        <v>523.45000000000005</v>
      </c>
      <c r="O485" s="403">
        <v>2251.3449999999998</v>
      </c>
    </row>
    <row r="486" spans="1:15" x14ac:dyDescent="0.2">
      <c r="A486" s="403" t="s">
        <v>1594</v>
      </c>
      <c r="B486" s="403">
        <v>106.444</v>
      </c>
      <c r="C486" s="403">
        <v>588.70000000000005</v>
      </c>
      <c r="D486" s="403">
        <v>622.69399999999996</v>
      </c>
      <c r="E486" s="403">
        <v>1316.184</v>
      </c>
      <c r="F486" s="403">
        <v>1.825</v>
      </c>
      <c r="G486" s="403">
        <v>0.35699999999999998</v>
      </c>
      <c r="H486" s="403">
        <v>0</v>
      </c>
      <c r="I486" s="403">
        <v>0</v>
      </c>
      <c r="J486" s="403">
        <v>157.84899999999999</v>
      </c>
      <c r="K486" s="403">
        <v>160.03</v>
      </c>
      <c r="L486" s="403">
        <v>1476.2149999999999</v>
      </c>
      <c r="M486" s="403">
        <v>256.57600000000002</v>
      </c>
      <c r="N486" s="403">
        <v>569.17700000000002</v>
      </c>
      <c r="O486" s="403">
        <v>2301.9679999999998</v>
      </c>
    </row>
    <row r="487" spans="1:15" x14ac:dyDescent="0.2">
      <c r="A487" s="403" t="s">
        <v>1595</v>
      </c>
      <c r="B487" s="403">
        <v>106.545</v>
      </c>
      <c r="C487" s="403">
        <v>576.94299999999998</v>
      </c>
      <c r="D487" s="403">
        <v>646.38699999999994</v>
      </c>
      <c r="E487" s="403">
        <v>1328.327</v>
      </c>
      <c r="F487" s="403">
        <v>1.653</v>
      </c>
      <c r="G487" s="403">
        <v>0.34499999999999997</v>
      </c>
      <c r="H487" s="403">
        <v>0</v>
      </c>
      <c r="I487" s="403">
        <v>0</v>
      </c>
      <c r="J487" s="403">
        <v>158.577</v>
      </c>
      <c r="K487" s="403">
        <v>160.57499999999999</v>
      </c>
      <c r="L487" s="403">
        <v>1488.902</v>
      </c>
      <c r="M487" s="403">
        <v>256.738</v>
      </c>
      <c r="N487" s="403">
        <v>572.01199999999994</v>
      </c>
      <c r="O487" s="403">
        <v>2317.652</v>
      </c>
    </row>
    <row r="488" spans="1:15" x14ac:dyDescent="0.2">
      <c r="A488" s="403" t="s">
        <v>1596</v>
      </c>
      <c r="B488" s="403">
        <v>107.081</v>
      </c>
      <c r="C488" s="403">
        <v>596.74900000000002</v>
      </c>
      <c r="D488" s="403">
        <v>635.447</v>
      </c>
      <c r="E488" s="403">
        <v>1337.414</v>
      </c>
      <c r="F488" s="403">
        <v>1.3640000000000001</v>
      </c>
      <c r="G488" s="403">
        <v>0.35699999999999998</v>
      </c>
      <c r="H488" s="403">
        <v>0</v>
      </c>
      <c r="I488" s="403">
        <v>0</v>
      </c>
      <c r="J488" s="403">
        <v>170.001</v>
      </c>
      <c r="K488" s="403">
        <v>171.721</v>
      </c>
      <c r="L488" s="403">
        <v>1509.135</v>
      </c>
      <c r="M488" s="403">
        <v>266.28899999999999</v>
      </c>
      <c r="N488" s="403">
        <v>559.91399999999999</v>
      </c>
      <c r="O488" s="403">
        <v>2335.3380000000002</v>
      </c>
    </row>
    <row r="489" spans="1:15" x14ac:dyDescent="0.2">
      <c r="A489" s="403" t="s">
        <v>1597</v>
      </c>
      <c r="B489" s="403">
        <v>111.99299999999999</v>
      </c>
      <c r="C489" s="403">
        <v>617.24599999999998</v>
      </c>
      <c r="D489" s="403">
        <v>653.09100000000001</v>
      </c>
      <c r="E489" s="403">
        <v>1379</v>
      </c>
      <c r="F489" s="403">
        <v>1.33</v>
      </c>
      <c r="G489" s="403">
        <v>0.35699999999999998</v>
      </c>
      <c r="H489" s="403">
        <v>0</v>
      </c>
      <c r="I489" s="403">
        <v>0</v>
      </c>
      <c r="J489" s="403">
        <v>173.46199999999999</v>
      </c>
      <c r="K489" s="403">
        <v>175.149</v>
      </c>
      <c r="L489" s="403">
        <v>1554.1489999999999</v>
      </c>
      <c r="M489" s="403">
        <v>280.8</v>
      </c>
      <c r="N489" s="403">
        <v>590.55799999999999</v>
      </c>
      <c r="O489" s="403">
        <v>2425.5079999999998</v>
      </c>
    </row>
    <row r="490" spans="1:15" x14ac:dyDescent="0.2">
      <c r="A490" s="403" t="s">
        <v>1598</v>
      </c>
      <c r="B490" s="403">
        <v>114.94199999999999</v>
      </c>
      <c r="C490" s="403">
        <v>598.77099999999996</v>
      </c>
      <c r="D490" s="403">
        <v>663.92499999999995</v>
      </c>
      <c r="E490" s="403">
        <v>1375.873</v>
      </c>
      <c r="F490" s="403">
        <v>0.92800000000000005</v>
      </c>
      <c r="G490" s="403">
        <v>0.34499999999999997</v>
      </c>
      <c r="H490" s="403">
        <v>0</v>
      </c>
      <c r="I490" s="403">
        <v>0</v>
      </c>
      <c r="J490" s="403">
        <v>165.54499999999999</v>
      </c>
      <c r="K490" s="403">
        <v>166.81899999999999</v>
      </c>
      <c r="L490" s="403">
        <v>1542.691</v>
      </c>
      <c r="M490" s="403">
        <v>273.03399999999999</v>
      </c>
      <c r="N490" s="403">
        <v>532.16</v>
      </c>
      <c r="O490" s="403">
        <v>2347.8850000000002</v>
      </c>
    </row>
    <row r="491" spans="1:15" x14ac:dyDescent="0.2">
      <c r="A491" s="403" t="s">
        <v>1599</v>
      </c>
      <c r="B491" s="403">
        <v>121.774</v>
      </c>
      <c r="C491" s="403">
        <v>642.57299999999998</v>
      </c>
      <c r="D491" s="403">
        <v>667.553</v>
      </c>
      <c r="E491" s="403">
        <v>1428.3209999999999</v>
      </c>
      <c r="F491" s="403">
        <v>1.323</v>
      </c>
      <c r="G491" s="403">
        <v>0.35699999999999998</v>
      </c>
      <c r="H491" s="403">
        <v>0</v>
      </c>
      <c r="I491" s="403">
        <v>0</v>
      </c>
      <c r="J491" s="403">
        <v>173.38900000000001</v>
      </c>
      <c r="K491" s="403">
        <v>175.06899999999999</v>
      </c>
      <c r="L491" s="403">
        <v>1603.39</v>
      </c>
      <c r="M491" s="403">
        <v>271.54000000000002</v>
      </c>
      <c r="N491" s="403">
        <v>546.12300000000005</v>
      </c>
      <c r="O491" s="403">
        <v>2421.0540000000001</v>
      </c>
    </row>
    <row r="492" spans="1:15" x14ac:dyDescent="0.2">
      <c r="A492" s="403" t="s">
        <v>1600</v>
      </c>
      <c r="B492" s="403">
        <v>118.465</v>
      </c>
      <c r="C492" s="403">
        <v>650.34500000000003</v>
      </c>
      <c r="D492" s="403">
        <v>647.68899999999996</v>
      </c>
      <c r="E492" s="403">
        <v>1415.5450000000001</v>
      </c>
      <c r="F492" s="403">
        <v>1.339</v>
      </c>
      <c r="G492" s="403">
        <v>0.34499999999999997</v>
      </c>
      <c r="H492" s="403">
        <v>0</v>
      </c>
      <c r="I492" s="403">
        <v>0</v>
      </c>
      <c r="J492" s="403">
        <v>171.95599999999999</v>
      </c>
      <c r="K492" s="403">
        <v>173.64</v>
      </c>
      <c r="L492" s="403">
        <v>1589.1859999999999</v>
      </c>
      <c r="M492" s="403">
        <v>259.029</v>
      </c>
      <c r="N492" s="403">
        <v>551.60400000000004</v>
      </c>
      <c r="O492" s="403">
        <v>2399.8180000000002</v>
      </c>
    </row>
    <row r="493" spans="1:15" x14ac:dyDescent="0.2">
      <c r="A493" s="403" t="s">
        <v>1601</v>
      </c>
      <c r="B493" s="403">
        <v>120.85</v>
      </c>
      <c r="C493" s="403">
        <v>718.053</v>
      </c>
      <c r="D493" s="403">
        <v>679.14700000000005</v>
      </c>
      <c r="E493" s="403">
        <v>1515.596</v>
      </c>
      <c r="F493" s="403">
        <v>1.712</v>
      </c>
      <c r="G493" s="403">
        <v>0.35699999999999998</v>
      </c>
      <c r="H493" s="403">
        <v>0</v>
      </c>
      <c r="I493" s="403">
        <v>0</v>
      </c>
      <c r="J493" s="403">
        <v>176.959</v>
      </c>
      <c r="K493" s="403">
        <v>179.02699999999999</v>
      </c>
      <c r="L493" s="403">
        <v>1694.623</v>
      </c>
      <c r="M493" s="403">
        <v>263.58100000000002</v>
      </c>
      <c r="N493" s="403">
        <v>582.14800000000002</v>
      </c>
      <c r="O493" s="403">
        <v>2540.3519999999999</v>
      </c>
    </row>
    <row r="494" spans="1:15" x14ac:dyDescent="0.2">
      <c r="A494" s="403" t="s">
        <v>1602</v>
      </c>
      <c r="B494" s="403">
        <v>1395.671</v>
      </c>
      <c r="C494" s="403">
        <v>7608.9719999999998</v>
      </c>
      <c r="D494" s="403">
        <v>7812.915</v>
      </c>
      <c r="E494" s="403">
        <v>16793.746999999999</v>
      </c>
      <c r="F494" s="403">
        <v>18.234999999999999</v>
      </c>
      <c r="G494" s="403">
        <v>4.2</v>
      </c>
      <c r="H494" s="403">
        <v>0</v>
      </c>
      <c r="I494" s="403">
        <v>0</v>
      </c>
      <c r="J494" s="403">
        <v>1962.528</v>
      </c>
      <c r="K494" s="403">
        <v>1984.963</v>
      </c>
      <c r="L494" s="403">
        <v>18778.71</v>
      </c>
      <c r="M494" s="403">
        <v>3130.3119999999999</v>
      </c>
      <c r="N494" s="403">
        <v>6581.8990000000003</v>
      </c>
      <c r="O494" s="403">
        <v>28490.921999999999</v>
      </c>
    </row>
    <row r="495" spans="1:15" x14ac:dyDescent="0.2">
      <c r="A495" s="403" t="s">
        <v>1603</v>
      </c>
      <c r="B495" s="403">
        <v>126.462</v>
      </c>
      <c r="C495" s="403">
        <v>765.80499999999995</v>
      </c>
      <c r="D495" s="403">
        <v>646.80200000000002</v>
      </c>
      <c r="E495" s="403">
        <v>1534.854</v>
      </c>
      <c r="F495" s="403">
        <v>1.653</v>
      </c>
      <c r="G495" s="403">
        <v>0.35699999999999998</v>
      </c>
      <c r="H495" s="403">
        <v>0</v>
      </c>
      <c r="I495" s="403">
        <v>0</v>
      </c>
      <c r="J495" s="403">
        <v>182.399</v>
      </c>
      <c r="K495" s="403">
        <v>184.40899999999999</v>
      </c>
      <c r="L495" s="403">
        <v>1719.2629999999999</v>
      </c>
      <c r="M495" s="403">
        <v>257.62599999999998</v>
      </c>
      <c r="N495" s="403">
        <v>535.15099999999995</v>
      </c>
      <c r="O495" s="403">
        <v>2512.04</v>
      </c>
    </row>
    <row r="496" spans="1:15" x14ac:dyDescent="0.2">
      <c r="A496" s="403" t="s">
        <v>1604</v>
      </c>
      <c r="B496" s="403">
        <v>129.72999999999999</v>
      </c>
      <c r="C496" s="403">
        <v>707.69799999999998</v>
      </c>
      <c r="D496" s="403">
        <v>611.96299999999997</v>
      </c>
      <c r="E496" s="403">
        <v>1453.34</v>
      </c>
      <c r="F496" s="403">
        <v>1.585</v>
      </c>
      <c r="G496" s="403">
        <v>0.32200000000000001</v>
      </c>
      <c r="H496" s="403">
        <v>0</v>
      </c>
      <c r="I496" s="403">
        <v>0</v>
      </c>
      <c r="J496" s="403">
        <v>168.14099999999999</v>
      </c>
      <c r="K496" s="403">
        <v>170.048</v>
      </c>
      <c r="L496" s="403">
        <v>1623.3879999999999</v>
      </c>
      <c r="M496" s="403">
        <v>253.048</v>
      </c>
      <c r="N496" s="403">
        <v>510.72300000000001</v>
      </c>
      <c r="O496" s="403">
        <v>2387.16</v>
      </c>
    </row>
    <row r="497" spans="1:15" x14ac:dyDescent="0.2">
      <c r="A497" s="403" t="s">
        <v>1605</v>
      </c>
      <c r="B497" s="403">
        <v>136.19399999999999</v>
      </c>
      <c r="C497" s="403">
        <v>721.64599999999996</v>
      </c>
      <c r="D497" s="403">
        <v>722.06600000000003</v>
      </c>
      <c r="E497" s="403">
        <v>1582.155</v>
      </c>
      <c r="F497" s="403">
        <v>1.831</v>
      </c>
      <c r="G497" s="403">
        <v>0.35699999999999998</v>
      </c>
      <c r="H497" s="403">
        <v>1E-3</v>
      </c>
      <c r="I497" s="403">
        <v>0</v>
      </c>
      <c r="J497" s="403">
        <v>185.19399999999999</v>
      </c>
      <c r="K497" s="403">
        <v>187.38300000000001</v>
      </c>
      <c r="L497" s="403">
        <v>1769.538</v>
      </c>
      <c r="M497" s="403">
        <v>267.17099999999999</v>
      </c>
      <c r="N497" s="403">
        <v>538.14300000000003</v>
      </c>
      <c r="O497" s="403">
        <v>2574.8519999999999</v>
      </c>
    </row>
    <row r="498" spans="1:15" x14ac:dyDescent="0.2">
      <c r="A498" s="403" t="s">
        <v>1606</v>
      </c>
      <c r="B498" s="403">
        <v>130.34399999999999</v>
      </c>
      <c r="C498" s="403">
        <v>655.41399999999999</v>
      </c>
      <c r="D498" s="403">
        <v>674.90700000000004</v>
      </c>
      <c r="E498" s="403">
        <v>1461.2249999999999</v>
      </c>
      <c r="F498" s="403">
        <v>1.8280000000000001</v>
      </c>
      <c r="G498" s="403">
        <v>0.34499999999999997</v>
      </c>
      <c r="H498" s="403">
        <v>1E-3</v>
      </c>
      <c r="I498" s="403">
        <v>0</v>
      </c>
      <c r="J498" s="403">
        <v>178.184</v>
      </c>
      <c r="K498" s="403">
        <v>180.358</v>
      </c>
      <c r="L498" s="403">
        <v>1641.5830000000001</v>
      </c>
      <c r="M498" s="403">
        <v>268.17200000000003</v>
      </c>
      <c r="N498" s="403">
        <v>542.67499999999995</v>
      </c>
      <c r="O498" s="403">
        <v>2452.4299999999998</v>
      </c>
    </row>
    <row r="499" spans="1:15" x14ac:dyDescent="0.2">
      <c r="A499" s="403" t="s">
        <v>1607</v>
      </c>
      <c r="B499" s="403">
        <v>130.887</v>
      </c>
      <c r="C499" s="403">
        <v>664.79300000000001</v>
      </c>
      <c r="D499" s="403">
        <v>653.702</v>
      </c>
      <c r="E499" s="403">
        <v>1451.3920000000001</v>
      </c>
      <c r="F499" s="403">
        <v>1.603</v>
      </c>
      <c r="G499" s="403">
        <v>0.35699999999999998</v>
      </c>
      <c r="H499" s="403">
        <v>2E-3</v>
      </c>
      <c r="I499" s="403">
        <v>0</v>
      </c>
      <c r="J499" s="403">
        <v>180.59899999999999</v>
      </c>
      <c r="K499" s="403">
        <v>182.56</v>
      </c>
      <c r="L499" s="403">
        <v>1633.952</v>
      </c>
      <c r="M499" s="403">
        <v>280.08499999999998</v>
      </c>
      <c r="N499" s="403">
        <v>635.22400000000005</v>
      </c>
      <c r="O499" s="403">
        <v>2549.261</v>
      </c>
    </row>
    <row r="500" spans="1:15" x14ac:dyDescent="0.2">
      <c r="A500" s="403" t="s">
        <v>1608</v>
      </c>
      <c r="B500" s="403">
        <v>129.768</v>
      </c>
      <c r="C500" s="403">
        <v>644.673</v>
      </c>
      <c r="D500" s="403">
        <v>674.71500000000003</v>
      </c>
      <c r="E500" s="403">
        <v>1450.239</v>
      </c>
      <c r="F500" s="403">
        <v>1.2929999999999999</v>
      </c>
      <c r="G500" s="403">
        <v>0.34499999999999997</v>
      </c>
      <c r="H500" s="403">
        <v>2E-3</v>
      </c>
      <c r="I500" s="403">
        <v>0</v>
      </c>
      <c r="J500" s="403">
        <v>179.376</v>
      </c>
      <c r="K500" s="403">
        <v>181.01599999999999</v>
      </c>
      <c r="L500" s="403">
        <v>1631.2550000000001</v>
      </c>
      <c r="M500" s="403">
        <v>284.38099999999997</v>
      </c>
      <c r="N500" s="403">
        <v>625.21400000000006</v>
      </c>
      <c r="O500" s="403">
        <v>2540.85</v>
      </c>
    </row>
    <row r="501" spans="1:15" x14ac:dyDescent="0.2">
      <c r="A501" s="403" t="s">
        <v>1609</v>
      </c>
      <c r="B501" s="403">
        <v>132.29499999999999</v>
      </c>
      <c r="C501" s="403">
        <v>656.90200000000004</v>
      </c>
      <c r="D501" s="403">
        <v>666.66399999999999</v>
      </c>
      <c r="E501" s="403">
        <v>1455.9880000000001</v>
      </c>
      <c r="F501" s="403">
        <v>1.048</v>
      </c>
      <c r="G501" s="403">
        <v>0.35699999999999998</v>
      </c>
      <c r="H501" s="403">
        <v>2E-3</v>
      </c>
      <c r="I501" s="403">
        <v>0</v>
      </c>
      <c r="J501" s="403">
        <v>185.91</v>
      </c>
      <c r="K501" s="403">
        <v>187.316</v>
      </c>
      <c r="L501" s="403">
        <v>1643.3040000000001</v>
      </c>
      <c r="M501" s="403">
        <v>292.495</v>
      </c>
      <c r="N501" s="403">
        <v>621.39400000000001</v>
      </c>
      <c r="O501" s="403">
        <v>2557.1930000000002</v>
      </c>
    </row>
    <row r="502" spans="1:15" x14ac:dyDescent="0.2">
      <c r="A502" s="403" t="s">
        <v>1610</v>
      </c>
      <c r="B502" s="403">
        <v>133.88900000000001</v>
      </c>
      <c r="C502" s="403">
        <v>660.49599999999998</v>
      </c>
      <c r="D502" s="403">
        <v>742.30200000000002</v>
      </c>
      <c r="E502" s="403">
        <v>1538.1210000000001</v>
      </c>
      <c r="F502" s="403">
        <v>0.96599999999999997</v>
      </c>
      <c r="G502" s="403">
        <v>0.35699999999999998</v>
      </c>
      <c r="H502" s="403">
        <v>2E-3</v>
      </c>
      <c r="I502" s="403">
        <v>0</v>
      </c>
      <c r="J502" s="403">
        <v>187.41300000000001</v>
      </c>
      <c r="K502" s="403">
        <v>188.738</v>
      </c>
      <c r="L502" s="403">
        <v>1726.86</v>
      </c>
      <c r="M502" s="403">
        <v>299.928</v>
      </c>
      <c r="N502" s="403">
        <v>626.33900000000006</v>
      </c>
      <c r="O502" s="403">
        <v>2653.127</v>
      </c>
    </row>
    <row r="503" spans="1:15" x14ac:dyDescent="0.2">
      <c r="A503" s="403" t="s">
        <v>1611</v>
      </c>
      <c r="B503" s="403">
        <v>136.25299999999999</v>
      </c>
      <c r="C503" s="403">
        <v>655.72900000000004</v>
      </c>
      <c r="D503" s="403">
        <v>711.40800000000002</v>
      </c>
      <c r="E503" s="403">
        <v>1502.835</v>
      </c>
      <c r="F503" s="403">
        <v>0.74299999999999999</v>
      </c>
      <c r="G503" s="403">
        <v>0.34499999999999997</v>
      </c>
      <c r="H503" s="403">
        <v>2E-3</v>
      </c>
      <c r="I503" s="403">
        <v>0</v>
      </c>
      <c r="J503" s="403">
        <v>183.05799999999999</v>
      </c>
      <c r="K503" s="403">
        <v>184.148</v>
      </c>
      <c r="L503" s="403">
        <v>1686.9829999999999</v>
      </c>
      <c r="M503" s="403">
        <v>284.399</v>
      </c>
      <c r="N503" s="403">
        <v>556.54899999999998</v>
      </c>
      <c r="O503" s="403">
        <v>2527.9319999999998</v>
      </c>
    </row>
    <row r="504" spans="1:15" x14ac:dyDescent="0.2">
      <c r="A504" s="403" t="s">
        <v>1612</v>
      </c>
      <c r="B504" s="403">
        <v>132.37899999999999</v>
      </c>
      <c r="C504" s="403">
        <v>672.40099999999995</v>
      </c>
      <c r="D504" s="403">
        <v>671.654</v>
      </c>
      <c r="E504" s="403">
        <v>1474.431</v>
      </c>
      <c r="F504" s="403">
        <v>1.1459999999999999</v>
      </c>
      <c r="G504" s="403">
        <v>0.35699999999999998</v>
      </c>
      <c r="H504" s="403">
        <v>1E-3</v>
      </c>
      <c r="I504" s="403">
        <v>0</v>
      </c>
      <c r="J504" s="403">
        <v>187.95599999999999</v>
      </c>
      <c r="K504" s="403">
        <v>189.46100000000001</v>
      </c>
      <c r="L504" s="403">
        <v>1663.8920000000001</v>
      </c>
      <c r="M504" s="403">
        <v>279.94200000000001</v>
      </c>
      <c r="N504" s="403">
        <v>558.62199999999996</v>
      </c>
      <c r="O504" s="403">
        <v>2502.4549999999999</v>
      </c>
    </row>
    <row r="505" spans="1:15" x14ac:dyDescent="0.2">
      <c r="A505" s="403" t="s">
        <v>1613</v>
      </c>
      <c r="B505" s="403">
        <v>134.18600000000001</v>
      </c>
      <c r="C505" s="403">
        <v>699.774</v>
      </c>
      <c r="D505" s="403">
        <v>673.13499999999999</v>
      </c>
      <c r="E505" s="403">
        <v>1501.3510000000001</v>
      </c>
      <c r="F505" s="403">
        <v>1.266</v>
      </c>
      <c r="G505" s="403">
        <v>0.34499999999999997</v>
      </c>
      <c r="H505" s="403">
        <v>1E-3</v>
      </c>
      <c r="I505" s="403">
        <v>0</v>
      </c>
      <c r="J505" s="403">
        <v>187.31800000000001</v>
      </c>
      <c r="K505" s="403">
        <v>188.93100000000001</v>
      </c>
      <c r="L505" s="403">
        <v>1690.2809999999999</v>
      </c>
      <c r="M505" s="403">
        <v>271.50900000000001</v>
      </c>
      <c r="N505" s="403">
        <v>580.71199999999999</v>
      </c>
      <c r="O505" s="403">
        <v>2542.502</v>
      </c>
    </row>
    <row r="506" spans="1:15" x14ac:dyDescent="0.2">
      <c r="A506" s="403" t="s">
        <v>1614</v>
      </c>
      <c r="B506" s="403">
        <v>137.55799999999999</v>
      </c>
      <c r="C506" s="403">
        <v>772.02499999999998</v>
      </c>
      <c r="D506" s="403">
        <v>722.29100000000005</v>
      </c>
      <c r="E506" s="403">
        <v>1626.807</v>
      </c>
      <c r="F506" s="403">
        <v>1.3089999999999999</v>
      </c>
      <c r="G506" s="403">
        <v>0.35699999999999998</v>
      </c>
      <c r="H506" s="403">
        <v>2E-3</v>
      </c>
      <c r="I506" s="403">
        <v>0</v>
      </c>
      <c r="J506" s="403">
        <v>195.053</v>
      </c>
      <c r="K506" s="403">
        <v>196.72</v>
      </c>
      <c r="L506" s="403">
        <v>1823.527</v>
      </c>
      <c r="M506" s="403">
        <v>273.86200000000002</v>
      </c>
      <c r="N506" s="403">
        <v>603.80100000000004</v>
      </c>
      <c r="O506" s="403">
        <v>2701.19</v>
      </c>
    </row>
    <row r="507" spans="1:15" x14ac:dyDescent="0.2">
      <c r="A507" s="403" t="s">
        <v>1615</v>
      </c>
      <c r="B507" s="403">
        <v>1589.9449999999999</v>
      </c>
      <c r="C507" s="403">
        <v>8277.9850000000006</v>
      </c>
      <c r="D507" s="403">
        <v>8171.61</v>
      </c>
      <c r="E507" s="403">
        <v>18033.368999999999</v>
      </c>
      <c r="F507" s="403">
        <v>16.27</v>
      </c>
      <c r="G507" s="403">
        <v>4.2</v>
      </c>
      <c r="H507" s="403">
        <v>1.7999999999999999E-2</v>
      </c>
      <c r="I507" s="403">
        <v>0</v>
      </c>
      <c r="J507" s="403">
        <v>2200.6010000000001</v>
      </c>
      <c r="K507" s="403">
        <v>2221.0889999999999</v>
      </c>
      <c r="L507" s="403">
        <v>20254.457999999999</v>
      </c>
      <c r="M507" s="403">
        <v>3312.6179999999999</v>
      </c>
      <c r="N507" s="403">
        <v>6934.4579999999996</v>
      </c>
      <c r="O507" s="403">
        <v>30501.532999999999</v>
      </c>
    </row>
    <row r="508" spans="1:15" x14ac:dyDescent="0.2">
      <c r="A508" s="403" t="s">
        <v>1616</v>
      </c>
      <c r="B508" s="403">
        <v>136.59800000000001</v>
      </c>
      <c r="C508" s="403">
        <v>774.77300000000002</v>
      </c>
      <c r="D508" s="403">
        <v>732.93200000000002</v>
      </c>
      <c r="E508" s="403">
        <v>1644.423</v>
      </c>
      <c r="F508" s="403">
        <v>1.3859999999999999</v>
      </c>
      <c r="G508" s="403">
        <v>0.35699999999999998</v>
      </c>
      <c r="H508" s="403">
        <v>1E-3</v>
      </c>
      <c r="I508" s="403">
        <v>2E-3</v>
      </c>
      <c r="J508" s="403">
        <v>197.40899999999999</v>
      </c>
      <c r="K508" s="403">
        <v>199.15600000000001</v>
      </c>
      <c r="L508" s="403">
        <v>1843.579</v>
      </c>
      <c r="M508" s="403">
        <v>273.22199999999998</v>
      </c>
      <c r="N508" s="403">
        <v>560.12900000000002</v>
      </c>
      <c r="O508" s="403">
        <v>2676.9290000000001</v>
      </c>
    </row>
    <row r="509" spans="1:15" x14ac:dyDescent="0.2">
      <c r="A509" s="403" t="s">
        <v>1617</v>
      </c>
      <c r="B509" s="403">
        <v>132.803</v>
      </c>
      <c r="C509" s="403">
        <v>704.77200000000005</v>
      </c>
      <c r="D509" s="403">
        <v>609.28300000000002</v>
      </c>
      <c r="E509" s="403">
        <v>1447.2840000000001</v>
      </c>
      <c r="F509" s="403">
        <v>1.5509999999999999</v>
      </c>
      <c r="G509" s="403">
        <v>0.32200000000000001</v>
      </c>
      <c r="H509" s="403">
        <v>3.0000000000000001E-3</v>
      </c>
      <c r="I509" s="403">
        <v>2E-3</v>
      </c>
      <c r="J509" s="403">
        <v>175.48599999999999</v>
      </c>
      <c r="K509" s="403">
        <v>177.36500000000001</v>
      </c>
      <c r="L509" s="403">
        <v>1624.6489999999999</v>
      </c>
      <c r="M509" s="403">
        <v>260.44600000000003</v>
      </c>
      <c r="N509" s="403">
        <v>512.34699999999998</v>
      </c>
      <c r="O509" s="403">
        <v>2397.4409999999998</v>
      </c>
    </row>
    <row r="510" spans="1:15" x14ac:dyDescent="0.2">
      <c r="A510" s="403" t="s">
        <v>1618</v>
      </c>
      <c r="B510" s="403">
        <v>138.53399999999999</v>
      </c>
      <c r="C510" s="403">
        <v>733.64099999999996</v>
      </c>
      <c r="D510" s="403">
        <v>743.86699999999996</v>
      </c>
      <c r="E510" s="403">
        <v>1618.1659999999999</v>
      </c>
      <c r="F510" s="403">
        <v>1.819</v>
      </c>
      <c r="G510" s="403">
        <v>0.35699999999999998</v>
      </c>
      <c r="H510" s="403">
        <v>4.0000000000000001E-3</v>
      </c>
      <c r="I510" s="403">
        <v>2E-3</v>
      </c>
      <c r="J510" s="403">
        <v>190.89099999999999</v>
      </c>
      <c r="K510" s="403">
        <v>193.07300000000001</v>
      </c>
      <c r="L510" s="403">
        <v>1811.239</v>
      </c>
      <c r="M510" s="403">
        <v>280.45299999999997</v>
      </c>
      <c r="N510" s="403">
        <v>583.28099999999995</v>
      </c>
      <c r="O510" s="403">
        <v>2674.973</v>
      </c>
    </row>
    <row r="511" spans="1:15" x14ac:dyDescent="0.2">
      <c r="A511" s="403" t="s">
        <v>1619</v>
      </c>
      <c r="B511" s="403">
        <v>124.05500000000001</v>
      </c>
      <c r="C511" s="403">
        <v>683.471</v>
      </c>
      <c r="D511" s="403">
        <v>650.07799999999997</v>
      </c>
      <c r="E511" s="403">
        <v>1457.8820000000001</v>
      </c>
      <c r="F511" s="403">
        <v>1.788</v>
      </c>
      <c r="G511" s="403">
        <v>0.34499999999999997</v>
      </c>
      <c r="H511" s="403">
        <v>5.0000000000000001E-3</v>
      </c>
      <c r="I511" s="403">
        <v>3.0000000000000001E-3</v>
      </c>
      <c r="J511" s="403">
        <v>180.23400000000001</v>
      </c>
      <c r="K511" s="403">
        <v>182.375</v>
      </c>
      <c r="L511" s="403">
        <v>1640.2570000000001</v>
      </c>
      <c r="M511" s="403">
        <v>274.17500000000001</v>
      </c>
      <c r="N511" s="403">
        <v>571.13</v>
      </c>
      <c r="O511" s="403">
        <v>2485.5619999999999</v>
      </c>
    </row>
    <row r="512" spans="1:15" x14ac:dyDescent="0.2">
      <c r="A512" s="403" t="s">
        <v>1620</v>
      </c>
      <c r="B512" s="403">
        <v>129.202</v>
      </c>
      <c r="C512" s="403">
        <v>680.07299999999998</v>
      </c>
      <c r="D512" s="403">
        <v>652.21400000000006</v>
      </c>
      <c r="E512" s="403">
        <v>1463.3140000000001</v>
      </c>
      <c r="F512" s="403">
        <v>1.9259999999999999</v>
      </c>
      <c r="G512" s="403">
        <v>0.35699999999999998</v>
      </c>
      <c r="H512" s="403">
        <v>6.0000000000000001E-3</v>
      </c>
      <c r="I512" s="403">
        <v>3.0000000000000001E-3</v>
      </c>
      <c r="J512" s="403">
        <v>182.315</v>
      </c>
      <c r="K512" s="403">
        <v>184.607</v>
      </c>
      <c r="L512" s="403">
        <v>1647.921</v>
      </c>
      <c r="M512" s="403">
        <v>280.10700000000003</v>
      </c>
      <c r="N512" s="403">
        <v>606.51599999999996</v>
      </c>
      <c r="O512" s="403">
        <v>2534.5439999999999</v>
      </c>
    </row>
    <row r="513" spans="1:15" x14ac:dyDescent="0.2">
      <c r="A513" s="403" t="s">
        <v>1621</v>
      </c>
      <c r="B513" s="403">
        <v>128.45500000000001</v>
      </c>
      <c r="C513" s="403">
        <v>647.06600000000003</v>
      </c>
      <c r="D513" s="403">
        <v>664.649</v>
      </c>
      <c r="E513" s="403">
        <v>1441.595</v>
      </c>
      <c r="F513" s="403">
        <v>1.458</v>
      </c>
      <c r="G513" s="403">
        <v>0.34499999999999997</v>
      </c>
      <c r="H513" s="403">
        <v>0.01</v>
      </c>
      <c r="I513" s="403">
        <v>2E-3</v>
      </c>
      <c r="J513" s="403">
        <v>186.71700000000001</v>
      </c>
      <c r="K513" s="403">
        <v>188.53200000000001</v>
      </c>
      <c r="L513" s="403">
        <v>1630.127</v>
      </c>
      <c r="M513" s="403">
        <v>286.40699999999998</v>
      </c>
      <c r="N513" s="403">
        <v>613.279</v>
      </c>
      <c r="O513" s="403">
        <v>2529.8130000000001</v>
      </c>
    </row>
    <row r="514" spans="1:15" x14ac:dyDescent="0.2">
      <c r="A514" s="403" t="s">
        <v>1622</v>
      </c>
      <c r="B514" s="403">
        <v>124.74</v>
      </c>
      <c r="C514" s="403">
        <v>656.93200000000002</v>
      </c>
      <c r="D514" s="403">
        <v>666.98699999999997</v>
      </c>
      <c r="E514" s="403">
        <v>1448.6890000000001</v>
      </c>
      <c r="F514" s="403">
        <v>1.0629999999999999</v>
      </c>
      <c r="G514" s="403">
        <v>0.35699999999999998</v>
      </c>
      <c r="H514" s="403">
        <v>8.0000000000000002E-3</v>
      </c>
      <c r="I514" s="403">
        <v>3.0000000000000001E-3</v>
      </c>
      <c r="J514" s="403">
        <v>189.61500000000001</v>
      </c>
      <c r="K514" s="403">
        <v>191.04599999999999</v>
      </c>
      <c r="L514" s="403">
        <v>1639.7339999999999</v>
      </c>
      <c r="M514" s="403">
        <v>297.678</v>
      </c>
      <c r="N514" s="403">
        <v>645.70100000000002</v>
      </c>
      <c r="O514" s="403">
        <v>2583.1129999999998</v>
      </c>
    </row>
    <row r="515" spans="1:15" x14ac:dyDescent="0.2">
      <c r="A515" s="403" t="s">
        <v>1623</v>
      </c>
      <c r="B515" s="403">
        <v>129.75399999999999</v>
      </c>
      <c r="C515" s="403">
        <v>669.49300000000005</v>
      </c>
      <c r="D515" s="403">
        <v>737.09100000000001</v>
      </c>
      <c r="E515" s="403">
        <v>1540.4680000000001</v>
      </c>
      <c r="F515" s="403">
        <v>0.93200000000000005</v>
      </c>
      <c r="G515" s="403">
        <v>0.35699999999999998</v>
      </c>
      <c r="H515" s="403">
        <v>8.9999999999999993E-3</v>
      </c>
      <c r="I515" s="403">
        <v>3.0000000000000001E-3</v>
      </c>
      <c r="J515" s="403">
        <v>190.852</v>
      </c>
      <c r="K515" s="403">
        <v>192.15299999999999</v>
      </c>
      <c r="L515" s="403">
        <v>1732.6210000000001</v>
      </c>
      <c r="M515" s="403">
        <v>303.71600000000001</v>
      </c>
      <c r="N515" s="403">
        <v>623.44899999999996</v>
      </c>
      <c r="O515" s="403">
        <v>2659.7849999999999</v>
      </c>
    </row>
    <row r="516" spans="1:15" x14ac:dyDescent="0.2">
      <c r="A516" s="403" t="s">
        <v>1624</v>
      </c>
      <c r="B516" s="403">
        <v>130.48500000000001</v>
      </c>
      <c r="C516" s="403">
        <v>663.25599999999997</v>
      </c>
      <c r="D516" s="403">
        <v>674.59500000000003</v>
      </c>
      <c r="E516" s="403">
        <v>1468.8779999999999</v>
      </c>
      <c r="F516" s="403">
        <v>1.1830000000000001</v>
      </c>
      <c r="G516" s="403">
        <v>0.34499999999999997</v>
      </c>
      <c r="H516" s="403">
        <v>6.0000000000000001E-3</v>
      </c>
      <c r="I516" s="403">
        <v>4.0000000000000001E-3</v>
      </c>
      <c r="J516" s="403">
        <v>185.03899999999999</v>
      </c>
      <c r="K516" s="403">
        <v>186.578</v>
      </c>
      <c r="L516" s="403">
        <v>1655.4559999999999</v>
      </c>
      <c r="M516" s="403">
        <v>289.87900000000002</v>
      </c>
      <c r="N516" s="403">
        <v>552.26400000000001</v>
      </c>
      <c r="O516" s="403">
        <v>2497.5990000000002</v>
      </c>
    </row>
    <row r="517" spans="1:15" x14ac:dyDescent="0.2">
      <c r="A517" s="403" t="s">
        <v>1625</v>
      </c>
      <c r="B517" s="403">
        <v>130.32599999999999</v>
      </c>
      <c r="C517" s="403">
        <v>692.73500000000001</v>
      </c>
      <c r="D517" s="403">
        <v>707.45899999999995</v>
      </c>
      <c r="E517" s="403">
        <v>1530.1690000000001</v>
      </c>
      <c r="F517" s="403">
        <v>1.224</v>
      </c>
      <c r="G517" s="403">
        <v>0.35699999999999998</v>
      </c>
      <c r="H517" s="403">
        <v>5.0000000000000001E-3</v>
      </c>
      <c r="I517" s="403">
        <v>6.0000000000000001E-3</v>
      </c>
      <c r="J517" s="403">
        <v>188.785</v>
      </c>
      <c r="K517" s="403">
        <v>190.37799999999999</v>
      </c>
      <c r="L517" s="403">
        <v>1720.548</v>
      </c>
      <c r="M517" s="403">
        <v>287.58600000000001</v>
      </c>
      <c r="N517" s="403">
        <v>579.28</v>
      </c>
      <c r="O517" s="403">
        <v>2587.413</v>
      </c>
    </row>
    <row r="518" spans="1:15" x14ac:dyDescent="0.2">
      <c r="A518" s="403" t="s">
        <v>1626</v>
      </c>
      <c r="B518" s="403">
        <v>129.69399999999999</v>
      </c>
      <c r="C518" s="403">
        <v>715.03599999999994</v>
      </c>
      <c r="D518" s="403">
        <v>717.96799999999996</v>
      </c>
      <c r="E518" s="403">
        <v>1560.982</v>
      </c>
      <c r="F518" s="403">
        <v>1.421</v>
      </c>
      <c r="G518" s="403">
        <v>0.34499999999999997</v>
      </c>
      <c r="H518" s="403">
        <v>3.0000000000000001E-3</v>
      </c>
      <c r="I518" s="403">
        <v>8.9999999999999993E-3</v>
      </c>
      <c r="J518" s="403">
        <v>192.34399999999999</v>
      </c>
      <c r="K518" s="403">
        <v>194.12200000000001</v>
      </c>
      <c r="L518" s="403">
        <v>1755.1030000000001</v>
      </c>
      <c r="M518" s="403">
        <v>275.88799999999998</v>
      </c>
      <c r="N518" s="403">
        <v>580.90499999999997</v>
      </c>
      <c r="O518" s="403">
        <v>2611.8969999999999</v>
      </c>
    </row>
    <row r="519" spans="1:15" x14ac:dyDescent="0.2">
      <c r="A519" s="403" t="s">
        <v>1627</v>
      </c>
      <c r="B519" s="403">
        <v>134.17699999999999</v>
      </c>
      <c r="C519" s="403">
        <v>767.68899999999996</v>
      </c>
      <c r="D519" s="403">
        <v>644.29499999999996</v>
      </c>
      <c r="E519" s="403">
        <v>1548.43</v>
      </c>
      <c r="F519" s="403">
        <v>1.726</v>
      </c>
      <c r="G519" s="403">
        <v>0.35699999999999998</v>
      </c>
      <c r="H519" s="403">
        <v>3.0000000000000001E-3</v>
      </c>
      <c r="I519" s="403">
        <v>8.0000000000000002E-3</v>
      </c>
      <c r="J519" s="403">
        <v>201.28200000000001</v>
      </c>
      <c r="K519" s="403">
        <v>203.374</v>
      </c>
      <c r="L519" s="403">
        <v>1751.8040000000001</v>
      </c>
      <c r="M519" s="403">
        <v>272.81099999999998</v>
      </c>
      <c r="N519" s="403">
        <v>578.76599999999996</v>
      </c>
      <c r="O519" s="403">
        <v>2603.38</v>
      </c>
    </row>
    <row r="520" spans="1:15" x14ac:dyDescent="0.2">
      <c r="A520" s="403" t="s">
        <v>1628</v>
      </c>
      <c r="B520" s="403">
        <v>1568.8230000000001</v>
      </c>
      <c r="C520" s="403">
        <v>8389.4590000000007</v>
      </c>
      <c r="D520" s="403">
        <v>8201.4159999999993</v>
      </c>
      <c r="E520" s="403">
        <v>18170.800999999999</v>
      </c>
      <c r="F520" s="403">
        <v>17.477</v>
      </c>
      <c r="G520" s="403">
        <v>4.2</v>
      </c>
      <c r="H520" s="403">
        <v>6.5000000000000002E-2</v>
      </c>
      <c r="I520" s="403">
        <v>4.7E-2</v>
      </c>
      <c r="J520" s="403">
        <v>2260.9699999999998</v>
      </c>
      <c r="K520" s="403">
        <v>2282.759</v>
      </c>
      <c r="L520" s="403">
        <v>20453.559000000001</v>
      </c>
      <c r="M520" s="403">
        <v>3382.3690000000001</v>
      </c>
      <c r="N520" s="403">
        <v>7007.201</v>
      </c>
      <c r="O520" s="403">
        <v>30843.13</v>
      </c>
    </row>
    <row r="521" spans="1:15" x14ac:dyDescent="0.2">
      <c r="A521" s="403" t="s">
        <v>1629</v>
      </c>
      <c r="B521" s="403">
        <v>126.554</v>
      </c>
      <c r="C521" s="403">
        <v>791.52200000000005</v>
      </c>
      <c r="D521" s="403">
        <v>703.94399999999996</v>
      </c>
      <c r="E521" s="403">
        <v>1624.17</v>
      </c>
      <c r="F521" s="403">
        <v>1.6970000000000001</v>
      </c>
      <c r="G521" s="403">
        <v>0.35599999999999998</v>
      </c>
      <c r="H521" s="403">
        <v>3.0000000000000001E-3</v>
      </c>
      <c r="I521" s="403">
        <v>0.02</v>
      </c>
      <c r="J521" s="403">
        <v>195.90700000000001</v>
      </c>
      <c r="K521" s="403">
        <v>197.98099999999999</v>
      </c>
      <c r="L521" s="403">
        <v>1822.1510000000001</v>
      </c>
      <c r="M521" s="403">
        <v>268.93799999999999</v>
      </c>
      <c r="N521" s="403">
        <v>548.26099999999997</v>
      </c>
      <c r="O521" s="403">
        <v>2639.35</v>
      </c>
    </row>
    <row r="522" spans="1:15" x14ac:dyDescent="0.2">
      <c r="A522" s="403" t="s">
        <v>1630</v>
      </c>
      <c r="B522" s="403">
        <v>126.45399999999999</v>
      </c>
      <c r="C522" s="403">
        <v>741</v>
      </c>
      <c r="D522" s="403">
        <v>668.54700000000003</v>
      </c>
      <c r="E522" s="403">
        <v>1536.096</v>
      </c>
      <c r="F522" s="403">
        <v>1.5209999999999999</v>
      </c>
      <c r="G522" s="403">
        <v>0.33300000000000002</v>
      </c>
      <c r="H522" s="403">
        <v>5.0000000000000001E-3</v>
      </c>
      <c r="I522" s="403">
        <v>1.6E-2</v>
      </c>
      <c r="J522" s="403">
        <v>181.42699999999999</v>
      </c>
      <c r="K522" s="403">
        <v>183.30099999999999</v>
      </c>
      <c r="L522" s="403">
        <v>1719.3969999999999</v>
      </c>
      <c r="M522" s="403">
        <v>265.78899999999999</v>
      </c>
      <c r="N522" s="403">
        <v>527.82600000000002</v>
      </c>
      <c r="O522" s="403">
        <v>2513.011</v>
      </c>
    </row>
    <row r="523" spans="1:15" x14ac:dyDescent="0.2">
      <c r="A523" s="403" t="s">
        <v>1631</v>
      </c>
      <c r="B523" s="403">
        <v>130.857</v>
      </c>
      <c r="C523" s="403">
        <v>732.47</v>
      </c>
      <c r="D523" s="403">
        <v>646.38599999999997</v>
      </c>
      <c r="E523" s="403">
        <v>1512.2550000000001</v>
      </c>
      <c r="F523" s="403">
        <v>1.806</v>
      </c>
      <c r="G523" s="403">
        <v>0.35599999999999998</v>
      </c>
      <c r="H523" s="403">
        <v>8.0000000000000002E-3</v>
      </c>
      <c r="I523" s="403">
        <v>2.8000000000000001E-2</v>
      </c>
      <c r="J523" s="403">
        <v>182.613</v>
      </c>
      <c r="K523" s="403">
        <v>184.81100000000001</v>
      </c>
      <c r="L523" s="403">
        <v>1697.066</v>
      </c>
      <c r="M523" s="403">
        <v>276.07</v>
      </c>
      <c r="N523" s="403">
        <v>553.43100000000004</v>
      </c>
      <c r="O523" s="403">
        <v>2526.567</v>
      </c>
    </row>
    <row r="524" spans="1:15" x14ac:dyDescent="0.2">
      <c r="A524" s="403" t="s">
        <v>1632</v>
      </c>
      <c r="B524" s="403">
        <v>120.90900000000001</v>
      </c>
      <c r="C524" s="403">
        <v>701.75199999999995</v>
      </c>
      <c r="D524" s="403">
        <v>631.13</v>
      </c>
      <c r="E524" s="403">
        <v>1459.7190000000001</v>
      </c>
      <c r="F524" s="403">
        <v>1.556</v>
      </c>
      <c r="G524" s="403">
        <v>0.34399999999999997</v>
      </c>
      <c r="H524" s="403">
        <v>0.01</v>
      </c>
      <c r="I524" s="403">
        <v>2.5999999999999999E-2</v>
      </c>
      <c r="J524" s="403">
        <v>176.18600000000001</v>
      </c>
      <c r="K524" s="403">
        <v>178.12200000000001</v>
      </c>
      <c r="L524" s="403">
        <v>1637.84</v>
      </c>
      <c r="M524" s="403">
        <v>275.02100000000002</v>
      </c>
      <c r="N524" s="403">
        <v>549.27800000000002</v>
      </c>
      <c r="O524" s="403">
        <v>2462.14</v>
      </c>
    </row>
    <row r="525" spans="1:15" x14ac:dyDescent="0.2">
      <c r="A525" s="403" t="s">
        <v>1633</v>
      </c>
      <c r="B525" s="403">
        <v>122.396</v>
      </c>
      <c r="C525" s="403">
        <v>699.74</v>
      </c>
      <c r="D525" s="403">
        <v>680.37599999999998</v>
      </c>
      <c r="E525" s="403">
        <v>1503.1669999999999</v>
      </c>
      <c r="F525" s="403">
        <v>1.7709999999999999</v>
      </c>
      <c r="G525" s="403">
        <v>0.35599999999999998</v>
      </c>
      <c r="H525" s="403">
        <v>1.6E-2</v>
      </c>
      <c r="I525" s="403">
        <v>2.4E-2</v>
      </c>
      <c r="J525" s="403">
        <v>187.536</v>
      </c>
      <c r="K525" s="403">
        <v>189.70400000000001</v>
      </c>
      <c r="L525" s="403">
        <v>1692.8710000000001</v>
      </c>
      <c r="M525" s="403">
        <v>287.541</v>
      </c>
      <c r="N525" s="403">
        <v>617.95000000000005</v>
      </c>
      <c r="O525" s="403">
        <v>2598.3620000000001</v>
      </c>
    </row>
    <row r="526" spans="1:15" x14ac:dyDescent="0.2">
      <c r="A526" s="403" t="s">
        <v>1634</v>
      </c>
      <c r="B526" s="403">
        <v>117.032</v>
      </c>
      <c r="C526" s="403">
        <v>685.66800000000001</v>
      </c>
      <c r="D526" s="403">
        <v>651.60299999999995</v>
      </c>
      <c r="E526" s="403">
        <v>1454.15</v>
      </c>
      <c r="F526" s="403">
        <v>1.27</v>
      </c>
      <c r="G526" s="403">
        <v>0.34399999999999997</v>
      </c>
      <c r="H526" s="403">
        <v>1.6E-2</v>
      </c>
      <c r="I526" s="403">
        <v>2.1999999999999999E-2</v>
      </c>
      <c r="J526" s="403">
        <v>182.11099999999999</v>
      </c>
      <c r="K526" s="403">
        <v>183.76400000000001</v>
      </c>
      <c r="L526" s="403">
        <v>1637.915</v>
      </c>
      <c r="M526" s="403">
        <v>283.88400000000001</v>
      </c>
      <c r="N526" s="403">
        <v>593.60799999999995</v>
      </c>
      <c r="O526" s="403">
        <v>2515.4070000000002</v>
      </c>
    </row>
    <row r="527" spans="1:15" x14ac:dyDescent="0.2">
      <c r="A527" s="403" t="s">
        <v>1635</v>
      </c>
      <c r="B527" s="403">
        <v>119.64100000000001</v>
      </c>
      <c r="C527" s="403">
        <v>698.70699999999999</v>
      </c>
      <c r="D527" s="403">
        <v>665.76400000000001</v>
      </c>
      <c r="E527" s="403">
        <v>1483.9280000000001</v>
      </c>
      <c r="F527" s="403">
        <v>1.0580000000000001</v>
      </c>
      <c r="G527" s="403">
        <v>0.35599999999999998</v>
      </c>
      <c r="H527" s="403">
        <v>1.7999999999999999E-2</v>
      </c>
      <c r="I527" s="403">
        <v>1.4999999999999999E-2</v>
      </c>
      <c r="J527" s="403">
        <v>183.678</v>
      </c>
      <c r="K527" s="403">
        <v>185.124</v>
      </c>
      <c r="L527" s="403">
        <v>1669.0530000000001</v>
      </c>
      <c r="M527" s="403">
        <v>296.03300000000002</v>
      </c>
      <c r="N527" s="403">
        <v>627.86800000000005</v>
      </c>
      <c r="O527" s="403">
        <v>2592.9540000000002</v>
      </c>
    </row>
    <row r="528" spans="1:15" x14ac:dyDescent="0.2">
      <c r="A528" s="403" t="s">
        <v>1636</v>
      </c>
      <c r="B528" s="403">
        <v>123.1</v>
      </c>
      <c r="C528" s="403">
        <v>710.48900000000003</v>
      </c>
      <c r="D528" s="403">
        <v>701.71600000000001</v>
      </c>
      <c r="E528" s="403">
        <v>1535.16</v>
      </c>
      <c r="F528" s="403">
        <v>0.94599999999999995</v>
      </c>
      <c r="G528" s="403">
        <v>0.35599999999999998</v>
      </c>
      <c r="H528" s="403">
        <v>1.6E-2</v>
      </c>
      <c r="I528" s="403">
        <v>1.4999999999999999E-2</v>
      </c>
      <c r="J528" s="403">
        <v>183.351</v>
      </c>
      <c r="K528" s="403">
        <v>184.68299999999999</v>
      </c>
      <c r="L528" s="403">
        <v>1719.8430000000001</v>
      </c>
      <c r="M528" s="403">
        <v>298.99099999999999</v>
      </c>
      <c r="N528" s="403">
        <v>601.697</v>
      </c>
      <c r="O528" s="403">
        <v>2620.5309999999999</v>
      </c>
    </row>
    <row r="529" spans="1:15" x14ac:dyDescent="0.2">
      <c r="A529" s="403" t="s">
        <v>1637</v>
      </c>
      <c r="B529" s="403">
        <v>116.432</v>
      </c>
      <c r="C529" s="403">
        <v>695.923</v>
      </c>
      <c r="D529" s="403">
        <v>643.08500000000004</v>
      </c>
      <c r="E529" s="403">
        <v>1454.1590000000001</v>
      </c>
      <c r="F529" s="403">
        <v>0.89700000000000002</v>
      </c>
      <c r="G529" s="403">
        <v>0.34399999999999997</v>
      </c>
      <c r="H529" s="403">
        <v>1.4999999999999999E-2</v>
      </c>
      <c r="I529" s="403">
        <v>1.6E-2</v>
      </c>
      <c r="J529" s="403">
        <v>176.881</v>
      </c>
      <c r="K529" s="403">
        <v>178.154</v>
      </c>
      <c r="L529" s="403">
        <v>1632.3130000000001</v>
      </c>
      <c r="M529" s="403">
        <v>278.28300000000002</v>
      </c>
      <c r="N529" s="403">
        <v>534.48699999999997</v>
      </c>
      <c r="O529" s="403">
        <v>2445.0830000000001</v>
      </c>
    </row>
    <row r="530" spans="1:15" x14ac:dyDescent="0.2">
      <c r="A530" s="403" t="s">
        <v>1638</v>
      </c>
      <c r="B530" s="403">
        <v>122.47799999999999</v>
      </c>
      <c r="C530" s="403">
        <v>728.37300000000005</v>
      </c>
      <c r="D530" s="403">
        <v>727.20299999999997</v>
      </c>
      <c r="E530" s="403">
        <v>1574.913</v>
      </c>
      <c r="F530" s="403">
        <v>1.0429999999999999</v>
      </c>
      <c r="G530" s="403">
        <v>0.35599999999999998</v>
      </c>
      <c r="H530" s="403">
        <v>1.4E-2</v>
      </c>
      <c r="I530" s="403">
        <v>2.4E-2</v>
      </c>
      <c r="J530" s="403">
        <v>180.03200000000001</v>
      </c>
      <c r="K530" s="403">
        <v>181.46799999999999</v>
      </c>
      <c r="L530" s="403">
        <v>1756.3810000000001</v>
      </c>
      <c r="M530" s="403">
        <v>281.83</v>
      </c>
      <c r="N530" s="403">
        <v>558.06600000000003</v>
      </c>
      <c r="O530" s="403">
        <v>2596.277</v>
      </c>
    </row>
    <row r="531" spans="1:15" x14ac:dyDescent="0.2">
      <c r="A531" s="403" t="s">
        <v>1639</v>
      </c>
      <c r="B531" s="403">
        <v>125.276</v>
      </c>
      <c r="C531" s="403">
        <v>739.505</v>
      </c>
      <c r="D531" s="403">
        <v>697.53099999999995</v>
      </c>
      <c r="E531" s="403">
        <v>1559.67</v>
      </c>
      <c r="F531" s="403">
        <v>2.294</v>
      </c>
      <c r="G531" s="403">
        <v>0.34399999999999997</v>
      </c>
      <c r="H531" s="403">
        <v>8.9999999999999993E-3</v>
      </c>
      <c r="I531" s="403">
        <v>0.02</v>
      </c>
      <c r="J531" s="403">
        <v>179.54599999999999</v>
      </c>
      <c r="K531" s="403">
        <v>182.21299999999999</v>
      </c>
      <c r="L531" s="403">
        <v>1741.883</v>
      </c>
      <c r="M531" s="403">
        <v>269.13</v>
      </c>
      <c r="N531" s="403">
        <v>550.072</v>
      </c>
      <c r="O531" s="403">
        <v>2561.085</v>
      </c>
    </row>
    <row r="532" spans="1:15" x14ac:dyDescent="0.2">
      <c r="A532" s="403" t="s">
        <v>1640</v>
      </c>
      <c r="B532" s="403">
        <v>127.836</v>
      </c>
      <c r="C532" s="403">
        <v>773.99400000000003</v>
      </c>
      <c r="D532" s="403">
        <v>698.70899999999995</v>
      </c>
      <c r="E532" s="403">
        <v>1600.6959999999999</v>
      </c>
      <c r="F532" s="403">
        <v>2.12</v>
      </c>
      <c r="G532" s="403">
        <v>0.35599999999999998</v>
      </c>
      <c r="H532" s="403">
        <v>6.0000000000000001E-3</v>
      </c>
      <c r="I532" s="403">
        <v>2.4E-2</v>
      </c>
      <c r="J532" s="403">
        <v>187.666</v>
      </c>
      <c r="K532" s="403">
        <v>190.17099999999999</v>
      </c>
      <c r="L532" s="403">
        <v>1790.867</v>
      </c>
      <c r="M532" s="403">
        <v>265.10700000000003</v>
      </c>
      <c r="N532" s="403">
        <v>565.82799999999997</v>
      </c>
      <c r="O532" s="403">
        <v>2621.8009999999999</v>
      </c>
    </row>
    <row r="533" spans="1:15" x14ac:dyDescent="0.2">
      <c r="A533" s="403" t="s">
        <v>1641</v>
      </c>
      <c r="B533" s="403">
        <v>1478.9639999999999</v>
      </c>
      <c r="C533" s="403">
        <v>8699.2990000000009</v>
      </c>
      <c r="D533" s="403">
        <v>8115.9930000000004</v>
      </c>
      <c r="E533" s="403">
        <v>18298.239000000001</v>
      </c>
      <c r="F533" s="403">
        <v>17.98</v>
      </c>
      <c r="G533" s="403">
        <v>4.2</v>
      </c>
      <c r="H533" s="403">
        <v>0.13500000000000001</v>
      </c>
      <c r="I533" s="403">
        <v>0.249</v>
      </c>
      <c r="J533" s="403">
        <v>2196.933</v>
      </c>
      <c r="K533" s="403">
        <v>2219.4960000000001</v>
      </c>
      <c r="L533" s="403">
        <v>20517.735000000001</v>
      </c>
      <c r="M533" s="403">
        <v>3346.6170000000002</v>
      </c>
      <c r="N533" s="403">
        <v>6831.69</v>
      </c>
      <c r="O533" s="403">
        <v>30696.042000000001</v>
      </c>
    </row>
    <row r="534" spans="1:15" x14ac:dyDescent="0.2">
      <c r="A534" s="403" t="s">
        <v>1642</v>
      </c>
      <c r="B534" s="403">
        <v>128.45699999999999</v>
      </c>
      <c r="C534" s="403">
        <v>807.89099999999996</v>
      </c>
      <c r="D534" s="403">
        <v>754.79700000000003</v>
      </c>
      <c r="E534" s="403">
        <v>1690.576</v>
      </c>
      <c r="F534" s="403">
        <v>3.339</v>
      </c>
      <c r="G534" s="403">
        <v>0.35699999999999998</v>
      </c>
      <c r="H534" s="403">
        <v>5.0000000000000001E-3</v>
      </c>
      <c r="I534" s="403">
        <v>2.8000000000000001E-2</v>
      </c>
      <c r="J534" s="403">
        <v>185.94</v>
      </c>
      <c r="K534" s="403">
        <v>189.66800000000001</v>
      </c>
      <c r="L534" s="403">
        <v>1880.2439999999999</v>
      </c>
      <c r="M534" s="403">
        <v>266.65600000000001</v>
      </c>
      <c r="N534" s="403">
        <v>546.75900000000001</v>
      </c>
      <c r="O534" s="403">
        <v>2693.6590000000001</v>
      </c>
    </row>
    <row r="535" spans="1:15" x14ac:dyDescent="0.2">
      <c r="A535" s="403" t="s">
        <v>1643</v>
      </c>
      <c r="B535" s="403">
        <v>123.949</v>
      </c>
      <c r="C535" s="403">
        <v>743.10900000000004</v>
      </c>
      <c r="D535" s="403">
        <v>651.34400000000005</v>
      </c>
      <c r="E535" s="403">
        <v>1519.0309999999999</v>
      </c>
      <c r="F535" s="403">
        <v>3.605</v>
      </c>
      <c r="G535" s="403">
        <v>0.32200000000000001</v>
      </c>
      <c r="H535" s="403">
        <v>8.9999999999999993E-3</v>
      </c>
      <c r="I535" s="403">
        <v>2.5000000000000001E-2</v>
      </c>
      <c r="J535" s="403">
        <v>167.511</v>
      </c>
      <c r="K535" s="403">
        <v>171.47300000000001</v>
      </c>
      <c r="L535" s="403">
        <v>1690.5039999999999</v>
      </c>
      <c r="M535" s="403">
        <v>253.86099999999999</v>
      </c>
      <c r="N535" s="403">
        <v>499.274</v>
      </c>
      <c r="O535" s="403">
        <v>2443.6379999999999</v>
      </c>
    </row>
    <row r="536" spans="1:15" x14ac:dyDescent="0.2">
      <c r="A536" s="403" t="s">
        <v>1644</v>
      </c>
      <c r="B536" s="403">
        <v>127.68</v>
      </c>
      <c r="C536" s="403">
        <v>785.37699999999995</v>
      </c>
      <c r="D536" s="403">
        <v>663.827</v>
      </c>
      <c r="E536" s="403">
        <v>1574.0820000000001</v>
      </c>
      <c r="F536" s="403">
        <v>2.883</v>
      </c>
      <c r="G536" s="403">
        <v>0.35699999999999998</v>
      </c>
      <c r="H536" s="403">
        <v>1.2E-2</v>
      </c>
      <c r="I536" s="403">
        <v>2.7E-2</v>
      </c>
      <c r="J536" s="403">
        <v>184.73099999999999</v>
      </c>
      <c r="K536" s="403">
        <v>188.01</v>
      </c>
      <c r="L536" s="403">
        <v>1762.0920000000001</v>
      </c>
      <c r="M536" s="403">
        <v>266.40699999999998</v>
      </c>
      <c r="N536" s="403">
        <v>545.76499999999999</v>
      </c>
      <c r="O536" s="403">
        <v>2574.2629999999999</v>
      </c>
    </row>
    <row r="537" spans="1:15" x14ac:dyDescent="0.2">
      <c r="A537" s="403" t="s">
        <v>1645</v>
      </c>
      <c r="B537" s="403">
        <v>117.396</v>
      </c>
      <c r="C537" s="403">
        <v>724.96400000000006</v>
      </c>
      <c r="D537" s="403">
        <v>659.096</v>
      </c>
      <c r="E537" s="403">
        <v>1499.998</v>
      </c>
      <c r="F537" s="403">
        <v>2.4510000000000001</v>
      </c>
      <c r="G537" s="403">
        <v>0.34499999999999997</v>
      </c>
      <c r="H537" s="403">
        <v>1.4999999999999999E-2</v>
      </c>
      <c r="I537" s="403">
        <v>3.1E-2</v>
      </c>
      <c r="J537" s="403">
        <v>176.77500000000001</v>
      </c>
      <c r="K537" s="403">
        <v>179.61699999999999</v>
      </c>
      <c r="L537" s="403">
        <v>1679.615</v>
      </c>
      <c r="M537" s="403">
        <v>265.08199999999999</v>
      </c>
      <c r="N537" s="403">
        <v>532.79200000000003</v>
      </c>
      <c r="O537" s="403">
        <v>2477.489</v>
      </c>
    </row>
    <row r="538" spans="1:15" x14ac:dyDescent="0.2">
      <c r="A538" s="403" t="s">
        <v>1646</v>
      </c>
      <c r="B538" s="403">
        <v>113.941</v>
      </c>
      <c r="C538" s="403">
        <v>725.01900000000001</v>
      </c>
      <c r="D538" s="403">
        <v>678.75</v>
      </c>
      <c r="E538" s="403">
        <v>1517.9860000000001</v>
      </c>
      <c r="F538" s="403">
        <v>3.1030000000000002</v>
      </c>
      <c r="G538" s="403">
        <v>0.35699999999999998</v>
      </c>
      <c r="H538" s="403">
        <v>1.6E-2</v>
      </c>
      <c r="I538" s="403">
        <v>3.5000000000000003E-2</v>
      </c>
      <c r="J538" s="403">
        <v>184.874</v>
      </c>
      <c r="K538" s="403">
        <v>188.38499999999999</v>
      </c>
      <c r="L538" s="403">
        <v>1706.3710000000001</v>
      </c>
      <c r="M538" s="403">
        <v>280.017</v>
      </c>
      <c r="N538" s="403">
        <v>596.70799999999997</v>
      </c>
      <c r="O538" s="403">
        <v>2583.0949999999998</v>
      </c>
    </row>
    <row r="539" spans="1:15" x14ac:dyDescent="0.2">
      <c r="A539" s="403" t="s">
        <v>1647</v>
      </c>
      <c r="B539" s="403">
        <v>113.905</v>
      </c>
      <c r="C539" s="403">
        <v>688.54700000000003</v>
      </c>
      <c r="D539" s="403">
        <v>679.00900000000001</v>
      </c>
      <c r="E539" s="403">
        <v>1478.4090000000001</v>
      </c>
      <c r="F539" s="403">
        <v>2.8639999999999999</v>
      </c>
      <c r="G539" s="403">
        <v>0.34499999999999997</v>
      </c>
      <c r="H539" s="403">
        <v>1.7999999999999999E-2</v>
      </c>
      <c r="I539" s="403">
        <v>3.1E-2</v>
      </c>
      <c r="J539" s="403">
        <v>184.57599999999999</v>
      </c>
      <c r="K539" s="403">
        <v>187.834</v>
      </c>
      <c r="L539" s="403">
        <v>1666.2429999999999</v>
      </c>
      <c r="M539" s="403">
        <v>277.65499999999997</v>
      </c>
      <c r="N539" s="403">
        <v>589.74400000000003</v>
      </c>
      <c r="O539" s="403">
        <v>2533.6410000000001</v>
      </c>
    </row>
    <row r="541" spans="1:15" x14ac:dyDescent="0.2">
      <c r="B541" s="404">
        <f>B455</f>
        <v>1914.4659999999999</v>
      </c>
      <c r="C541" s="404">
        <f t="shared" ref="C541:N541" si="0">C455</f>
        <v>7861.0249999999996</v>
      </c>
      <c r="D541" s="404">
        <f t="shared" si="0"/>
        <v>9769.9140000000007</v>
      </c>
      <c r="E541" s="404">
        <f t="shared" si="0"/>
        <v>19606.190999999999</v>
      </c>
      <c r="F541" s="404">
        <f t="shared" si="0"/>
        <v>28.756</v>
      </c>
      <c r="G541" s="404">
        <f t="shared" si="0"/>
        <v>4.4000000000000004</v>
      </c>
      <c r="H541" s="404">
        <f t="shared" si="0"/>
        <v>0</v>
      </c>
      <c r="I541" s="404">
        <f t="shared" si="0"/>
        <v>0</v>
      </c>
      <c r="J541" s="404">
        <f t="shared" si="0"/>
        <v>1896.67</v>
      </c>
      <c r="K541" s="404">
        <f t="shared" si="0"/>
        <v>1929.825</v>
      </c>
      <c r="L541" s="404">
        <f t="shared" si="0"/>
        <v>21536.016</v>
      </c>
      <c r="M541" s="404">
        <f t="shared" si="0"/>
        <v>3450.547</v>
      </c>
      <c r="N541" s="404">
        <f t="shared" si="0"/>
        <v>7414.5169999999998</v>
      </c>
      <c r="O541" s="404">
        <f t="shared" ref="O541" si="1">O455</f>
        <v>32401.080999999998</v>
      </c>
    </row>
    <row r="542" spans="1:15" x14ac:dyDescent="0.2">
      <c r="B542" s="404">
        <f>B468</f>
        <v>1864.6120000000001</v>
      </c>
      <c r="C542" s="404">
        <f t="shared" ref="C542:N542" si="2">C468</f>
        <v>8073.57</v>
      </c>
      <c r="D542" s="404">
        <f t="shared" si="2"/>
        <v>9450.5969999999998</v>
      </c>
      <c r="E542" s="404">
        <f t="shared" si="2"/>
        <v>19413.97</v>
      </c>
      <c r="F542" s="404">
        <f t="shared" si="2"/>
        <v>15.715</v>
      </c>
      <c r="G542" s="404">
        <f t="shared" si="2"/>
        <v>4.7</v>
      </c>
      <c r="H542" s="404">
        <f t="shared" si="2"/>
        <v>0</v>
      </c>
      <c r="I542" s="404">
        <f t="shared" si="2"/>
        <v>0</v>
      </c>
      <c r="J542" s="404">
        <f t="shared" si="2"/>
        <v>1944.3389999999999</v>
      </c>
      <c r="K542" s="404">
        <f t="shared" si="2"/>
        <v>1964.7550000000001</v>
      </c>
      <c r="L542" s="404">
        <f t="shared" si="2"/>
        <v>21378.724999999999</v>
      </c>
      <c r="M542" s="404">
        <f t="shared" si="2"/>
        <v>3506.9630000000002</v>
      </c>
      <c r="N542" s="404">
        <f t="shared" si="2"/>
        <v>7517.0119999999997</v>
      </c>
      <c r="O542" s="404">
        <f t="shared" ref="O542" si="3">O468</f>
        <v>32402.7</v>
      </c>
    </row>
    <row r="543" spans="1:15" x14ac:dyDescent="0.2">
      <c r="B543" s="404">
        <f>B481</f>
        <v>1795.585</v>
      </c>
      <c r="C543" s="404">
        <f t="shared" ref="C543:N543" si="4">C481</f>
        <v>8083.4049999999997</v>
      </c>
      <c r="D543" s="404">
        <f t="shared" si="4"/>
        <v>8588.2270000000008</v>
      </c>
      <c r="E543" s="404">
        <f t="shared" si="4"/>
        <v>18507.989000000001</v>
      </c>
      <c r="F543" s="404">
        <f t="shared" si="4"/>
        <v>16.513999999999999</v>
      </c>
      <c r="G543" s="404">
        <f t="shared" si="4"/>
        <v>5</v>
      </c>
      <c r="H543" s="404">
        <f t="shared" si="4"/>
        <v>0</v>
      </c>
      <c r="I543" s="404">
        <f t="shared" si="4"/>
        <v>0</v>
      </c>
      <c r="J543" s="404">
        <f t="shared" si="4"/>
        <v>2025.5440000000001</v>
      </c>
      <c r="K543" s="404">
        <f t="shared" si="4"/>
        <v>2047.059</v>
      </c>
      <c r="L543" s="404">
        <f t="shared" si="4"/>
        <v>20555.047999999999</v>
      </c>
      <c r="M543" s="404">
        <f t="shared" si="4"/>
        <v>3443.7330000000002</v>
      </c>
      <c r="N543" s="404">
        <f t="shared" si="4"/>
        <v>7365.4459999999999</v>
      </c>
      <c r="O543" s="404">
        <f t="shared" ref="O543" si="5">O481</f>
        <v>31364.226999999999</v>
      </c>
    </row>
    <row r="544" spans="1:15" x14ac:dyDescent="0.2">
      <c r="B544" s="404">
        <f>B494</f>
        <v>1395.671</v>
      </c>
      <c r="C544" s="404">
        <f t="shared" ref="C544:N544" si="6">C494</f>
        <v>7608.9719999999998</v>
      </c>
      <c r="D544" s="404">
        <f t="shared" si="6"/>
        <v>7812.915</v>
      </c>
      <c r="E544" s="404">
        <f t="shared" si="6"/>
        <v>16793.746999999999</v>
      </c>
      <c r="F544" s="404">
        <f t="shared" si="6"/>
        <v>18.234999999999999</v>
      </c>
      <c r="G544" s="404">
        <f t="shared" si="6"/>
        <v>4.2</v>
      </c>
      <c r="H544" s="404">
        <f t="shared" si="6"/>
        <v>0</v>
      </c>
      <c r="I544" s="404">
        <f t="shared" si="6"/>
        <v>0</v>
      </c>
      <c r="J544" s="404">
        <f t="shared" si="6"/>
        <v>1962.528</v>
      </c>
      <c r="K544" s="404">
        <f t="shared" si="6"/>
        <v>1984.963</v>
      </c>
      <c r="L544" s="404">
        <f t="shared" si="6"/>
        <v>18778.71</v>
      </c>
      <c r="M544" s="404">
        <f t="shared" si="6"/>
        <v>3130.3119999999999</v>
      </c>
      <c r="N544" s="404">
        <f t="shared" si="6"/>
        <v>6581.8990000000003</v>
      </c>
      <c r="O544" s="404">
        <f t="shared" ref="O544" si="7">O494</f>
        <v>28490.921999999999</v>
      </c>
    </row>
    <row r="545" spans="2:15" x14ac:dyDescent="0.2">
      <c r="B545" s="404">
        <f>B507</f>
        <v>1589.9449999999999</v>
      </c>
      <c r="C545" s="404">
        <f t="shared" ref="C545:N545" si="8">C507</f>
        <v>8277.9850000000006</v>
      </c>
      <c r="D545" s="404">
        <f t="shared" si="8"/>
        <v>8171.61</v>
      </c>
      <c r="E545" s="404">
        <f t="shared" si="8"/>
        <v>18033.368999999999</v>
      </c>
      <c r="F545" s="404">
        <f t="shared" si="8"/>
        <v>16.27</v>
      </c>
      <c r="G545" s="404">
        <f t="shared" si="8"/>
        <v>4.2</v>
      </c>
      <c r="H545" s="404">
        <f t="shared" si="8"/>
        <v>1.7999999999999999E-2</v>
      </c>
      <c r="I545" s="404">
        <f t="shared" si="8"/>
        <v>0</v>
      </c>
      <c r="J545" s="404">
        <f t="shared" si="8"/>
        <v>2200.6010000000001</v>
      </c>
      <c r="K545" s="404">
        <f t="shared" si="8"/>
        <v>2221.0889999999999</v>
      </c>
      <c r="L545" s="404">
        <f t="shared" si="8"/>
        <v>20254.457999999999</v>
      </c>
      <c r="M545" s="404">
        <f t="shared" si="8"/>
        <v>3312.6179999999999</v>
      </c>
      <c r="N545" s="404">
        <f t="shared" si="8"/>
        <v>6934.4579999999996</v>
      </c>
      <c r="O545" s="404">
        <f t="shared" ref="O545" si="9">O507</f>
        <v>30501.532999999999</v>
      </c>
    </row>
    <row r="546" spans="2:15" x14ac:dyDescent="0.2">
      <c r="B546" s="404">
        <f>B520</f>
        <v>1568.8230000000001</v>
      </c>
      <c r="C546" s="404">
        <f t="shared" ref="C546:N546" si="10">C520</f>
        <v>8389.4590000000007</v>
      </c>
      <c r="D546" s="404">
        <f t="shared" si="10"/>
        <v>8201.4159999999993</v>
      </c>
      <c r="E546" s="404">
        <f t="shared" si="10"/>
        <v>18170.800999999999</v>
      </c>
      <c r="F546" s="404">
        <f t="shared" si="10"/>
        <v>17.477</v>
      </c>
      <c r="G546" s="404">
        <f t="shared" si="10"/>
        <v>4.2</v>
      </c>
      <c r="H546" s="404">
        <f t="shared" si="10"/>
        <v>6.5000000000000002E-2</v>
      </c>
      <c r="I546" s="404">
        <f t="shared" si="10"/>
        <v>4.7E-2</v>
      </c>
      <c r="J546" s="404">
        <f t="shared" si="10"/>
        <v>2260.9699999999998</v>
      </c>
      <c r="K546" s="404">
        <f t="shared" si="10"/>
        <v>2282.759</v>
      </c>
      <c r="L546" s="404">
        <f t="shared" si="10"/>
        <v>20453.559000000001</v>
      </c>
      <c r="M546" s="404">
        <f t="shared" si="10"/>
        <v>3382.3690000000001</v>
      </c>
      <c r="N546" s="404">
        <f t="shared" si="10"/>
        <v>7007.201</v>
      </c>
      <c r="O546" s="404">
        <f t="shared" ref="O546" si="11">O520</f>
        <v>30843.13</v>
      </c>
    </row>
    <row r="547" spans="2:15" x14ac:dyDescent="0.2">
      <c r="B547" s="404">
        <f>B533</f>
        <v>1478.9639999999999</v>
      </c>
      <c r="C547" s="404">
        <f t="shared" ref="C547:N547" si="12">C533</f>
        <v>8699.2990000000009</v>
      </c>
      <c r="D547" s="404">
        <f t="shared" si="12"/>
        <v>8115.9930000000004</v>
      </c>
      <c r="E547" s="404">
        <f t="shared" si="12"/>
        <v>18298.239000000001</v>
      </c>
      <c r="F547" s="404">
        <f t="shared" si="12"/>
        <v>17.98</v>
      </c>
      <c r="G547" s="404">
        <f t="shared" si="12"/>
        <v>4.2</v>
      </c>
      <c r="H547" s="404">
        <f t="shared" si="12"/>
        <v>0.13500000000000001</v>
      </c>
      <c r="I547" s="404">
        <f t="shared" si="12"/>
        <v>0.249</v>
      </c>
      <c r="J547" s="404">
        <f t="shared" si="12"/>
        <v>2196.933</v>
      </c>
      <c r="K547" s="404">
        <f t="shared" si="12"/>
        <v>2219.4960000000001</v>
      </c>
      <c r="L547" s="404">
        <f t="shared" si="12"/>
        <v>20517.735000000001</v>
      </c>
      <c r="M547" s="404">
        <f t="shared" si="12"/>
        <v>3346.6170000000002</v>
      </c>
      <c r="N547" s="404">
        <f t="shared" si="12"/>
        <v>6831.69</v>
      </c>
      <c r="O547" s="404">
        <f t="shared" ref="O547" si="13">O533</f>
        <v>30696.042000000001</v>
      </c>
    </row>
  </sheetData>
  <mergeCells count="1">
    <mergeCell ref="A12:A13"/>
  </mergeCells>
  <hyperlinks>
    <hyperlink ref="A4" r:id="rId1" display="http://www.eia.doe.gov/totalenergy/data/monthly/dataunits.cfm" xr:uid="{00000000-0004-0000-1900-000000000000}"/>
  </hyperlink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O552"/>
  <sheetViews>
    <sheetView showGridLines="0" workbookViewId="0">
      <pane xSplit="1" ySplit="13" topLeftCell="G526" activePane="bottomRight" state="frozen"/>
      <selection pane="topRight" activeCell="B1" sqref="B1"/>
      <selection pane="bottomLeft" activeCell="A14" sqref="A14"/>
      <selection pane="bottomRight" activeCell="G4" sqref="G4"/>
    </sheetView>
  </sheetViews>
  <sheetFormatPr defaultColWidth="9.140625" defaultRowHeight="12.75" x14ac:dyDescent="0.2"/>
  <cols>
    <col min="1" max="1" width="14.7109375" style="397" bestFit="1" customWidth="1"/>
    <col min="2" max="10" width="36.5703125" style="397" bestFit="1" customWidth="1"/>
    <col min="11" max="16384" width="9.140625" style="397"/>
  </cols>
  <sheetData>
    <row r="1" spans="1:10" ht="18" x14ac:dyDescent="0.25">
      <c r="A1" s="396" t="s">
        <v>1102</v>
      </c>
    </row>
    <row r="2" spans="1:10" ht="18.75" x14ac:dyDescent="0.3">
      <c r="A2" s="398" t="s">
        <v>1103</v>
      </c>
    </row>
    <row r="4" spans="1:10" x14ac:dyDescent="0.2">
      <c r="A4" s="399" t="s">
        <v>1104</v>
      </c>
    </row>
    <row r="6" spans="1:10" x14ac:dyDescent="0.2">
      <c r="A6" s="397" t="s">
        <v>1105</v>
      </c>
    </row>
    <row r="7" spans="1:10" x14ac:dyDescent="0.2">
      <c r="A7" s="397" t="s">
        <v>1106</v>
      </c>
    </row>
    <row r="9" spans="1:10" ht="15" x14ac:dyDescent="0.2">
      <c r="A9" s="400" t="s">
        <v>1678</v>
      </c>
    </row>
    <row r="12" spans="1:10" ht="38.25" x14ac:dyDescent="0.2">
      <c r="A12" s="768" t="s">
        <v>284</v>
      </c>
      <c r="B12" s="401" t="s">
        <v>1679</v>
      </c>
      <c r="C12" s="401" t="s">
        <v>1680</v>
      </c>
      <c r="D12" s="401" t="s">
        <v>1681</v>
      </c>
      <c r="E12" s="401" t="s">
        <v>1682</v>
      </c>
      <c r="F12" s="401" t="s">
        <v>1683</v>
      </c>
      <c r="G12" s="401" t="s">
        <v>1684</v>
      </c>
      <c r="H12" s="401" t="s">
        <v>1685</v>
      </c>
      <c r="I12" s="401" t="s">
        <v>1686</v>
      </c>
      <c r="J12" s="401" t="s">
        <v>1687</v>
      </c>
    </row>
    <row r="13" spans="1:10" x14ac:dyDescent="0.2">
      <c r="A13" s="769"/>
      <c r="B13" s="402" t="s">
        <v>1120</v>
      </c>
      <c r="C13" s="402" t="s">
        <v>1120</v>
      </c>
      <c r="D13" s="402" t="s">
        <v>1120</v>
      </c>
      <c r="E13" s="402" t="s">
        <v>1120</v>
      </c>
      <c r="F13" s="402" t="s">
        <v>1120</v>
      </c>
      <c r="G13" s="402" t="s">
        <v>1120</v>
      </c>
      <c r="H13" s="402" t="s">
        <v>1120</v>
      </c>
      <c r="I13" s="402" t="s">
        <v>1120</v>
      </c>
      <c r="J13" s="402" t="s">
        <v>1120</v>
      </c>
    </row>
    <row r="14" spans="1:10" x14ac:dyDescent="0.2">
      <c r="A14" s="403" t="s">
        <v>1121</v>
      </c>
      <c r="B14" s="403">
        <v>0</v>
      </c>
      <c r="C14" s="403">
        <v>79.094999999999999</v>
      </c>
      <c r="D14" s="403">
        <v>1427.2850000000001</v>
      </c>
      <c r="E14" s="403">
        <v>1506.38</v>
      </c>
      <c r="F14" s="403" t="s">
        <v>1122</v>
      </c>
      <c r="G14" s="403">
        <v>1506.38</v>
      </c>
      <c r="H14" s="403">
        <v>0.92500000000000004</v>
      </c>
      <c r="I14" s="403">
        <v>2.2469999999999999</v>
      </c>
      <c r="J14" s="403">
        <v>1509.5519999999999</v>
      </c>
    </row>
    <row r="15" spans="1:10" x14ac:dyDescent="0.2">
      <c r="A15" s="403" t="s">
        <v>1123</v>
      </c>
      <c r="B15" s="403">
        <v>0</v>
      </c>
      <c r="C15" s="403">
        <v>71.616</v>
      </c>
      <c r="D15" s="403">
        <v>1367.7449999999999</v>
      </c>
      <c r="E15" s="403">
        <v>1439.3610000000001</v>
      </c>
      <c r="F15" s="403" t="s">
        <v>1122</v>
      </c>
      <c r="G15" s="403">
        <v>1439.3610000000001</v>
      </c>
      <c r="H15" s="403">
        <v>0.871</v>
      </c>
      <c r="I15" s="403">
        <v>1.895</v>
      </c>
      <c r="J15" s="403">
        <v>1442.127</v>
      </c>
    </row>
    <row r="16" spans="1:10" x14ac:dyDescent="0.2">
      <c r="A16" s="403" t="s">
        <v>1124</v>
      </c>
      <c r="B16" s="403">
        <v>4.4999999999999998E-2</v>
      </c>
      <c r="C16" s="403">
        <v>67.876999999999995</v>
      </c>
      <c r="D16" s="403">
        <v>1493.24</v>
      </c>
      <c r="E16" s="403">
        <v>1561.162</v>
      </c>
      <c r="F16" s="403" t="s">
        <v>1122</v>
      </c>
      <c r="G16" s="403">
        <v>1561.162</v>
      </c>
      <c r="H16" s="403">
        <v>0.85599999999999998</v>
      </c>
      <c r="I16" s="403">
        <v>1.9970000000000001</v>
      </c>
      <c r="J16" s="403">
        <v>1564.0160000000001</v>
      </c>
    </row>
    <row r="17" spans="1:10" x14ac:dyDescent="0.2">
      <c r="A17" s="403" t="s">
        <v>1125</v>
      </c>
      <c r="B17" s="403">
        <v>0.29399999999999998</v>
      </c>
      <c r="C17" s="403">
        <v>61.814</v>
      </c>
      <c r="D17" s="403">
        <v>1417.8630000000001</v>
      </c>
      <c r="E17" s="403">
        <v>1479.971</v>
      </c>
      <c r="F17" s="403" t="s">
        <v>1122</v>
      </c>
      <c r="G17" s="403">
        <v>1479.971</v>
      </c>
      <c r="H17" s="403">
        <v>0.81100000000000005</v>
      </c>
      <c r="I17" s="403">
        <v>1.85</v>
      </c>
      <c r="J17" s="403">
        <v>1482.6320000000001</v>
      </c>
    </row>
    <row r="18" spans="1:10" x14ac:dyDescent="0.2">
      <c r="A18" s="403" t="s">
        <v>1126</v>
      </c>
      <c r="B18" s="403">
        <v>0.38400000000000001</v>
      </c>
      <c r="C18" s="403">
        <v>58.243000000000002</v>
      </c>
      <c r="D18" s="403">
        <v>1562.9580000000001</v>
      </c>
      <c r="E18" s="403">
        <v>1621.585</v>
      </c>
      <c r="F18" s="403" t="s">
        <v>1122</v>
      </c>
      <c r="G18" s="403">
        <v>1621.585</v>
      </c>
      <c r="H18" s="403">
        <v>0.82299999999999995</v>
      </c>
      <c r="I18" s="403">
        <v>2.0270000000000001</v>
      </c>
      <c r="J18" s="403">
        <v>1624.4359999999999</v>
      </c>
    </row>
    <row r="19" spans="1:10" x14ac:dyDescent="0.2">
      <c r="A19" s="403" t="s">
        <v>1127</v>
      </c>
      <c r="B19" s="403">
        <v>0.33900000000000002</v>
      </c>
      <c r="C19" s="403">
        <v>51.673999999999999</v>
      </c>
      <c r="D19" s="403">
        <v>1488.519</v>
      </c>
      <c r="E19" s="403">
        <v>1540.5319999999999</v>
      </c>
      <c r="F19" s="403" t="s">
        <v>1122</v>
      </c>
      <c r="G19" s="403">
        <v>1540.5319999999999</v>
      </c>
      <c r="H19" s="403">
        <v>0.84599999999999997</v>
      </c>
      <c r="I19" s="403">
        <v>2.1749999999999998</v>
      </c>
      <c r="J19" s="403">
        <v>1543.5530000000001</v>
      </c>
    </row>
    <row r="20" spans="1:10" x14ac:dyDescent="0.2">
      <c r="A20" s="403" t="s">
        <v>1128</v>
      </c>
      <c r="B20" s="403">
        <v>0.29399999999999998</v>
      </c>
      <c r="C20" s="403">
        <v>52.482999999999997</v>
      </c>
      <c r="D20" s="403">
        <v>1531.1880000000001</v>
      </c>
      <c r="E20" s="403">
        <v>1583.9649999999999</v>
      </c>
      <c r="F20" s="403" t="s">
        <v>1122</v>
      </c>
      <c r="G20" s="403">
        <v>1583.9649999999999</v>
      </c>
      <c r="H20" s="403">
        <v>0.91300000000000003</v>
      </c>
      <c r="I20" s="403">
        <v>2.3239999999999998</v>
      </c>
      <c r="J20" s="403">
        <v>1587.202</v>
      </c>
    </row>
    <row r="21" spans="1:10" x14ac:dyDescent="0.2">
      <c r="A21" s="403" t="s">
        <v>1129</v>
      </c>
      <c r="B21" s="403">
        <v>0.316</v>
      </c>
      <c r="C21" s="403">
        <v>53.290999999999997</v>
      </c>
      <c r="D21" s="403">
        <v>1592.787</v>
      </c>
      <c r="E21" s="403">
        <v>1646.394</v>
      </c>
      <c r="F21" s="403" t="s">
        <v>1122</v>
      </c>
      <c r="G21" s="403">
        <v>1646.394</v>
      </c>
      <c r="H21" s="403">
        <v>0.89700000000000002</v>
      </c>
      <c r="I21" s="403">
        <v>2.2589999999999999</v>
      </c>
      <c r="J21" s="403">
        <v>1649.55</v>
      </c>
    </row>
    <row r="22" spans="1:10" x14ac:dyDescent="0.2">
      <c r="A22" s="403" t="s">
        <v>1130</v>
      </c>
      <c r="B22" s="403">
        <v>0.27100000000000002</v>
      </c>
      <c r="C22" s="403">
        <v>51.439</v>
      </c>
      <c r="D22" s="403">
        <v>1451.278</v>
      </c>
      <c r="E22" s="403">
        <v>1502.9880000000001</v>
      </c>
      <c r="F22" s="403" t="s">
        <v>1122</v>
      </c>
      <c r="G22" s="403">
        <v>1502.9880000000001</v>
      </c>
      <c r="H22" s="403">
        <v>0.92500000000000004</v>
      </c>
      <c r="I22" s="403">
        <v>1.944</v>
      </c>
      <c r="J22" s="403">
        <v>1505.857</v>
      </c>
    </row>
    <row r="23" spans="1:10" x14ac:dyDescent="0.2">
      <c r="A23" s="403" t="s">
        <v>1131</v>
      </c>
      <c r="B23" s="403">
        <v>0.27100000000000002</v>
      </c>
      <c r="C23" s="403">
        <v>57.534999999999997</v>
      </c>
      <c r="D23" s="403">
        <v>1519.998</v>
      </c>
      <c r="E23" s="403">
        <v>1577.8040000000001</v>
      </c>
      <c r="F23" s="403" t="s">
        <v>1122</v>
      </c>
      <c r="G23" s="403">
        <v>1577.8040000000001</v>
      </c>
      <c r="H23" s="403">
        <v>0.89300000000000002</v>
      </c>
      <c r="I23" s="403">
        <v>2.0449999999999999</v>
      </c>
      <c r="J23" s="403">
        <v>1580.742</v>
      </c>
    </row>
    <row r="24" spans="1:10" x14ac:dyDescent="0.2">
      <c r="A24" s="403" t="s">
        <v>1132</v>
      </c>
      <c r="B24" s="403">
        <v>0.248</v>
      </c>
      <c r="C24" s="403">
        <v>64.171000000000006</v>
      </c>
      <c r="D24" s="403">
        <v>1517.8009999999999</v>
      </c>
      <c r="E24" s="403">
        <v>1582.22</v>
      </c>
      <c r="F24" s="403" t="s">
        <v>1122</v>
      </c>
      <c r="G24" s="403">
        <v>1582.22</v>
      </c>
      <c r="H24" s="403">
        <v>0.90100000000000002</v>
      </c>
      <c r="I24" s="403">
        <v>2.0960000000000001</v>
      </c>
      <c r="J24" s="403">
        <v>1585.2170000000001</v>
      </c>
    </row>
    <row r="25" spans="1:10" x14ac:dyDescent="0.2">
      <c r="A25" s="403" t="s">
        <v>1133</v>
      </c>
      <c r="B25" s="403">
        <v>0.158</v>
      </c>
      <c r="C25" s="403">
        <v>73.501999999999995</v>
      </c>
      <c r="D25" s="403">
        <v>1461.202</v>
      </c>
      <c r="E25" s="403">
        <v>1534.8620000000001</v>
      </c>
      <c r="F25" s="403" t="s">
        <v>1122</v>
      </c>
      <c r="G25" s="403">
        <v>1534.8620000000001</v>
      </c>
      <c r="H25" s="403">
        <v>0.87</v>
      </c>
      <c r="I25" s="403">
        <v>2.1589999999999998</v>
      </c>
      <c r="J25" s="403">
        <v>1537.8910000000001</v>
      </c>
    </row>
    <row r="26" spans="1:10" x14ac:dyDescent="0.2">
      <c r="A26" s="403" t="s">
        <v>1134</v>
      </c>
      <c r="B26" s="403">
        <v>2.62</v>
      </c>
      <c r="C26" s="403">
        <v>742.74099999999999</v>
      </c>
      <c r="D26" s="403">
        <v>17831.864000000001</v>
      </c>
      <c r="E26" s="403">
        <v>18577.223999999998</v>
      </c>
      <c r="F26" s="403" t="s">
        <v>1122</v>
      </c>
      <c r="G26" s="403">
        <v>18577.223999999998</v>
      </c>
      <c r="H26" s="403">
        <v>10.532</v>
      </c>
      <c r="I26" s="403">
        <v>25.024000000000001</v>
      </c>
      <c r="J26" s="403">
        <v>18612.78</v>
      </c>
    </row>
    <row r="27" spans="1:10" x14ac:dyDescent="0.2">
      <c r="A27" s="403" t="s">
        <v>1135</v>
      </c>
      <c r="B27" s="403">
        <v>0</v>
      </c>
      <c r="C27" s="403">
        <v>71.959999999999994</v>
      </c>
      <c r="D27" s="403">
        <v>1367.123</v>
      </c>
      <c r="E27" s="403">
        <v>1439.0830000000001</v>
      </c>
      <c r="F27" s="403" t="s">
        <v>1122</v>
      </c>
      <c r="G27" s="403">
        <v>1439.0830000000001</v>
      </c>
      <c r="H27" s="403">
        <v>0.83799999999999997</v>
      </c>
      <c r="I27" s="403">
        <v>2</v>
      </c>
      <c r="J27" s="403">
        <v>1441.921</v>
      </c>
    </row>
    <row r="28" spans="1:10" x14ac:dyDescent="0.2">
      <c r="A28" s="403" t="s">
        <v>1136</v>
      </c>
      <c r="B28" s="403">
        <v>0</v>
      </c>
      <c r="C28" s="403">
        <v>66.28</v>
      </c>
      <c r="D28" s="403">
        <v>1273.059</v>
      </c>
      <c r="E28" s="403">
        <v>1339.3389999999999</v>
      </c>
      <c r="F28" s="403" t="s">
        <v>1122</v>
      </c>
      <c r="G28" s="403">
        <v>1339.3389999999999</v>
      </c>
      <c r="H28" s="403">
        <v>0.77</v>
      </c>
      <c r="I28" s="403">
        <v>1.7170000000000001</v>
      </c>
      <c r="J28" s="403">
        <v>1341.826</v>
      </c>
    </row>
    <row r="29" spans="1:10" x14ac:dyDescent="0.2">
      <c r="A29" s="403" t="s">
        <v>1137</v>
      </c>
      <c r="B29" s="403">
        <v>6.7000000000000004E-2</v>
      </c>
      <c r="C29" s="403">
        <v>64.635000000000005</v>
      </c>
      <c r="D29" s="403">
        <v>1415.797</v>
      </c>
      <c r="E29" s="403">
        <v>1480.5</v>
      </c>
      <c r="F29" s="403" t="s">
        <v>1122</v>
      </c>
      <c r="G29" s="403">
        <v>1480.5</v>
      </c>
      <c r="H29" s="403">
        <v>0.78700000000000003</v>
      </c>
      <c r="I29" s="403">
        <v>1.909</v>
      </c>
      <c r="J29" s="403">
        <v>1483.1949999999999</v>
      </c>
    </row>
    <row r="30" spans="1:10" x14ac:dyDescent="0.2">
      <c r="A30" s="403" t="s">
        <v>1138</v>
      </c>
      <c r="B30" s="403">
        <v>0.224</v>
      </c>
      <c r="C30" s="403">
        <v>54.567</v>
      </c>
      <c r="D30" s="403">
        <v>1412.4770000000001</v>
      </c>
      <c r="E30" s="403">
        <v>1467.268</v>
      </c>
      <c r="F30" s="403" t="s">
        <v>1122</v>
      </c>
      <c r="G30" s="403">
        <v>1467.268</v>
      </c>
      <c r="H30" s="403">
        <v>0.77200000000000002</v>
      </c>
      <c r="I30" s="403">
        <v>1.802</v>
      </c>
      <c r="J30" s="403">
        <v>1469.8420000000001</v>
      </c>
    </row>
    <row r="31" spans="1:10" x14ac:dyDescent="0.2">
      <c r="A31" s="403" t="s">
        <v>1139</v>
      </c>
      <c r="B31" s="403">
        <v>0.17899999999999999</v>
      </c>
      <c r="C31" s="403">
        <v>51.887999999999998</v>
      </c>
      <c r="D31" s="403">
        <v>1504.5070000000001</v>
      </c>
      <c r="E31" s="403">
        <v>1556.5740000000001</v>
      </c>
      <c r="F31" s="403" t="s">
        <v>1122</v>
      </c>
      <c r="G31" s="403">
        <v>1556.5740000000001</v>
      </c>
      <c r="H31" s="403">
        <v>0.78500000000000003</v>
      </c>
      <c r="I31" s="403">
        <v>2.0329999999999999</v>
      </c>
      <c r="J31" s="403">
        <v>1559.3920000000001</v>
      </c>
    </row>
    <row r="32" spans="1:10" x14ac:dyDescent="0.2">
      <c r="A32" s="403" t="s">
        <v>1140</v>
      </c>
      <c r="B32" s="403">
        <v>0.13500000000000001</v>
      </c>
      <c r="C32" s="403">
        <v>46.435000000000002</v>
      </c>
      <c r="D32" s="403">
        <v>1478.8710000000001</v>
      </c>
      <c r="E32" s="403">
        <v>1525.441</v>
      </c>
      <c r="F32" s="403" t="s">
        <v>1122</v>
      </c>
      <c r="G32" s="403">
        <v>1525.441</v>
      </c>
      <c r="H32" s="403">
        <v>0.77800000000000002</v>
      </c>
      <c r="I32" s="403">
        <v>1.899</v>
      </c>
      <c r="J32" s="403">
        <v>1528.1179999999999</v>
      </c>
    </row>
    <row r="33" spans="1:10" x14ac:dyDescent="0.2">
      <c r="A33" s="403" t="s">
        <v>1141</v>
      </c>
      <c r="B33" s="403">
        <v>0.157</v>
      </c>
      <c r="C33" s="403">
        <v>48.854999999999997</v>
      </c>
      <c r="D33" s="403">
        <v>1529.3720000000001</v>
      </c>
      <c r="E33" s="403">
        <v>1578.384</v>
      </c>
      <c r="F33" s="403" t="s">
        <v>1122</v>
      </c>
      <c r="G33" s="403">
        <v>1578.384</v>
      </c>
      <c r="H33" s="403">
        <v>0.83199999999999996</v>
      </c>
      <c r="I33" s="403">
        <v>2.2400000000000002</v>
      </c>
      <c r="J33" s="403">
        <v>1581.4559999999999</v>
      </c>
    </row>
    <row r="34" spans="1:10" x14ac:dyDescent="0.2">
      <c r="A34" s="403" t="s">
        <v>1142</v>
      </c>
      <c r="B34" s="403">
        <v>0.20200000000000001</v>
      </c>
      <c r="C34" s="403">
        <v>48.725999999999999</v>
      </c>
      <c r="D34" s="403">
        <v>1552.3579999999999</v>
      </c>
      <c r="E34" s="403">
        <v>1601.2860000000001</v>
      </c>
      <c r="F34" s="403" t="s">
        <v>1122</v>
      </c>
      <c r="G34" s="403">
        <v>1601.2860000000001</v>
      </c>
      <c r="H34" s="403">
        <v>0.84899999999999998</v>
      </c>
      <c r="I34" s="403">
        <v>2.0880000000000001</v>
      </c>
      <c r="J34" s="403">
        <v>1604.223</v>
      </c>
    </row>
    <row r="35" spans="1:10" x14ac:dyDescent="0.2">
      <c r="A35" s="403" t="s">
        <v>1143</v>
      </c>
      <c r="B35" s="403">
        <v>0.20200000000000001</v>
      </c>
      <c r="C35" s="403">
        <v>49.597000000000001</v>
      </c>
      <c r="D35" s="403">
        <v>1406.5039999999999</v>
      </c>
      <c r="E35" s="403">
        <v>1456.3030000000001</v>
      </c>
      <c r="F35" s="403" t="s">
        <v>1122</v>
      </c>
      <c r="G35" s="403">
        <v>1456.3030000000001</v>
      </c>
      <c r="H35" s="403">
        <v>0.83399999999999996</v>
      </c>
      <c r="I35" s="403">
        <v>1.7529999999999999</v>
      </c>
      <c r="J35" s="403">
        <v>1458.89</v>
      </c>
    </row>
    <row r="36" spans="1:10" x14ac:dyDescent="0.2">
      <c r="A36" s="403" t="s">
        <v>1144</v>
      </c>
      <c r="B36" s="403">
        <v>0.17899999999999999</v>
      </c>
      <c r="C36" s="403">
        <v>55.051000000000002</v>
      </c>
      <c r="D36" s="403">
        <v>1514.693</v>
      </c>
      <c r="E36" s="403">
        <v>1569.924</v>
      </c>
      <c r="F36" s="403" t="s">
        <v>1122</v>
      </c>
      <c r="G36" s="403">
        <v>1569.924</v>
      </c>
      <c r="H36" s="403">
        <v>0.80400000000000005</v>
      </c>
      <c r="I36" s="403">
        <v>1.905</v>
      </c>
      <c r="J36" s="403">
        <v>1572.633</v>
      </c>
    </row>
    <row r="37" spans="1:10" x14ac:dyDescent="0.2">
      <c r="A37" s="403" t="s">
        <v>1145</v>
      </c>
      <c r="B37" s="403">
        <v>0.33600000000000002</v>
      </c>
      <c r="C37" s="403">
        <v>58.956000000000003</v>
      </c>
      <c r="D37" s="403">
        <v>1448.4069999999999</v>
      </c>
      <c r="E37" s="403">
        <v>1507.6990000000001</v>
      </c>
      <c r="F37" s="403" t="s">
        <v>1122</v>
      </c>
      <c r="G37" s="403">
        <v>1507.6990000000001</v>
      </c>
      <c r="H37" s="403">
        <v>0.82899999999999996</v>
      </c>
      <c r="I37" s="403">
        <v>2.0350000000000001</v>
      </c>
      <c r="J37" s="403">
        <v>1510.5630000000001</v>
      </c>
    </row>
    <row r="38" spans="1:10" x14ac:dyDescent="0.2">
      <c r="A38" s="403" t="s">
        <v>1146</v>
      </c>
      <c r="B38" s="403">
        <v>0.112</v>
      </c>
      <c r="C38" s="403">
        <v>67.894000000000005</v>
      </c>
      <c r="D38" s="403">
        <v>1497.37</v>
      </c>
      <c r="E38" s="403">
        <v>1565.376</v>
      </c>
      <c r="F38" s="403" t="s">
        <v>1122</v>
      </c>
      <c r="G38" s="403">
        <v>1565.376</v>
      </c>
      <c r="H38" s="403">
        <v>0.84399999999999997</v>
      </c>
      <c r="I38" s="403">
        <v>2.1579999999999999</v>
      </c>
      <c r="J38" s="403">
        <v>1568.3779999999999</v>
      </c>
    </row>
    <row r="39" spans="1:10" x14ac:dyDescent="0.2">
      <c r="A39" s="403" t="s">
        <v>1147</v>
      </c>
      <c r="B39" s="403">
        <v>1.794</v>
      </c>
      <c r="C39" s="403">
        <v>684.84299999999996</v>
      </c>
      <c r="D39" s="403">
        <v>17400.538</v>
      </c>
      <c r="E39" s="403">
        <v>18087.174999999999</v>
      </c>
      <c r="F39" s="403" t="s">
        <v>1122</v>
      </c>
      <c r="G39" s="403">
        <v>18087.174999999999</v>
      </c>
      <c r="H39" s="403">
        <v>9.7210000000000001</v>
      </c>
      <c r="I39" s="403">
        <v>23.524000000000001</v>
      </c>
      <c r="J39" s="403">
        <v>18120.419000000002</v>
      </c>
    </row>
    <row r="40" spans="1:10" x14ac:dyDescent="0.2">
      <c r="A40" s="403" t="s">
        <v>1148</v>
      </c>
      <c r="B40" s="403">
        <v>2.1999999999999999E-2</v>
      </c>
      <c r="C40" s="403">
        <v>68.415000000000006</v>
      </c>
      <c r="D40" s="403">
        <v>1474.117</v>
      </c>
      <c r="E40" s="403">
        <v>1542.5550000000001</v>
      </c>
      <c r="F40" s="403" t="s">
        <v>1122</v>
      </c>
      <c r="G40" s="403">
        <v>1542.5550000000001</v>
      </c>
      <c r="H40" s="403">
        <v>0.88700000000000001</v>
      </c>
      <c r="I40" s="403">
        <v>2.1419999999999999</v>
      </c>
      <c r="J40" s="403">
        <v>1545.5840000000001</v>
      </c>
    </row>
    <row r="41" spans="1:10" x14ac:dyDescent="0.2">
      <c r="A41" s="403" t="s">
        <v>1149</v>
      </c>
      <c r="B41" s="403">
        <v>2.1999999999999999E-2</v>
      </c>
      <c r="C41" s="403">
        <v>59.012</v>
      </c>
      <c r="D41" s="403">
        <v>1300.2909999999999</v>
      </c>
      <c r="E41" s="403">
        <v>1359.325</v>
      </c>
      <c r="F41" s="403" t="s">
        <v>1122</v>
      </c>
      <c r="G41" s="403">
        <v>1359.325</v>
      </c>
      <c r="H41" s="403">
        <v>0.82599999999999996</v>
      </c>
      <c r="I41" s="403">
        <v>1.8029999999999999</v>
      </c>
      <c r="J41" s="403">
        <v>1361.954</v>
      </c>
    </row>
    <row r="42" spans="1:10" x14ac:dyDescent="0.2">
      <c r="A42" s="403" t="s">
        <v>1150</v>
      </c>
      <c r="B42" s="403">
        <v>0</v>
      </c>
      <c r="C42" s="403">
        <v>57.917000000000002</v>
      </c>
      <c r="D42" s="403">
        <v>1458.921</v>
      </c>
      <c r="E42" s="403">
        <v>1516.838</v>
      </c>
      <c r="F42" s="403" t="s">
        <v>1122</v>
      </c>
      <c r="G42" s="403">
        <v>1516.838</v>
      </c>
      <c r="H42" s="403">
        <v>0.84</v>
      </c>
      <c r="I42" s="403">
        <v>2.0249999999999999</v>
      </c>
      <c r="J42" s="403">
        <v>1519.702</v>
      </c>
    </row>
    <row r="43" spans="1:10" x14ac:dyDescent="0.2">
      <c r="A43" s="403" t="s">
        <v>1151</v>
      </c>
      <c r="B43" s="403">
        <v>6.7000000000000004E-2</v>
      </c>
      <c r="C43" s="403">
        <v>47.933999999999997</v>
      </c>
      <c r="D43" s="403">
        <v>1460.2270000000001</v>
      </c>
      <c r="E43" s="403">
        <v>1508.229</v>
      </c>
      <c r="F43" s="403" t="s">
        <v>1122</v>
      </c>
      <c r="G43" s="403">
        <v>1508.229</v>
      </c>
      <c r="H43" s="403">
        <v>0.78500000000000003</v>
      </c>
      <c r="I43" s="403">
        <v>1.823</v>
      </c>
      <c r="J43" s="403">
        <v>1510.837</v>
      </c>
    </row>
    <row r="44" spans="1:10" x14ac:dyDescent="0.2">
      <c r="A44" s="403" t="s">
        <v>1152</v>
      </c>
      <c r="B44" s="403">
        <v>0.09</v>
      </c>
      <c r="C44" s="403">
        <v>40.508000000000003</v>
      </c>
      <c r="D44" s="403">
        <v>1501.78</v>
      </c>
      <c r="E44" s="403">
        <v>1542.3779999999999</v>
      </c>
      <c r="F44" s="403" t="s">
        <v>1122</v>
      </c>
      <c r="G44" s="403">
        <v>1542.3779999999999</v>
      </c>
      <c r="H44" s="403">
        <v>0.80500000000000005</v>
      </c>
      <c r="I44" s="403">
        <v>2.0550000000000002</v>
      </c>
      <c r="J44" s="403">
        <v>1545.2380000000001</v>
      </c>
    </row>
    <row r="45" spans="1:10" x14ac:dyDescent="0.2">
      <c r="A45" s="403" t="s">
        <v>1153</v>
      </c>
      <c r="B45" s="403">
        <v>6.7000000000000004E-2</v>
      </c>
      <c r="C45" s="403">
        <v>38.256</v>
      </c>
      <c r="D45" s="403">
        <v>1488.502</v>
      </c>
      <c r="E45" s="403">
        <v>1526.826</v>
      </c>
      <c r="F45" s="403" t="s">
        <v>1122</v>
      </c>
      <c r="G45" s="403">
        <v>1526.826</v>
      </c>
      <c r="H45" s="403">
        <v>0.80200000000000005</v>
      </c>
      <c r="I45" s="403">
        <v>2.0299999999999998</v>
      </c>
      <c r="J45" s="403">
        <v>1529.6579999999999</v>
      </c>
    </row>
    <row r="46" spans="1:10" x14ac:dyDescent="0.2">
      <c r="A46" s="403" t="s">
        <v>1154</v>
      </c>
      <c r="B46" s="403">
        <v>4.4999999999999998E-2</v>
      </c>
      <c r="C46" s="403">
        <v>39.96</v>
      </c>
      <c r="D46" s="403">
        <v>1517.242</v>
      </c>
      <c r="E46" s="403">
        <v>1557.2460000000001</v>
      </c>
      <c r="F46" s="403" t="s">
        <v>1122</v>
      </c>
      <c r="G46" s="403">
        <v>1557.2460000000001</v>
      </c>
      <c r="H46" s="403">
        <v>0.84099999999999997</v>
      </c>
      <c r="I46" s="403">
        <v>2.1629999999999998</v>
      </c>
      <c r="J46" s="403">
        <v>1560.25</v>
      </c>
    </row>
    <row r="47" spans="1:10" x14ac:dyDescent="0.2">
      <c r="A47" s="403" t="s">
        <v>1155</v>
      </c>
      <c r="B47" s="403">
        <v>4.4999999999999998E-2</v>
      </c>
      <c r="C47" s="403">
        <v>41.664000000000001</v>
      </c>
      <c r="D47" s="403">
        <v>1515.7619999999999</v>
      </c>
      <c r="E47" s="403">
        <v>1557.471</v>
      </c>
      <c r="F47" s="403" t="s">
        <v>1122</v>
      </c>
      <c r="G47" s="403">
        <v>1557.471</v>
      </c>
      <c r="H47" s="403">
        <v>0.85</v>
      </c>
      <c r="I47" s="403">
        <v>2.1150000000000002</v>
      </c>
      <c r="J47" s="403">
        <v>1560.4359999999999</v>
      </c>
    </row>
    <row r="48" spans="1:10" x14ac:dyDescent="0.2">
      <c r="A48" s="403" t="s">
        <v>1156</v>
      </c>
      <c r="B48" s="403">
        <v>4.4999999999999998E-2</v>
      </c>
      <c r="C48" s="403">
        <v>41.695</v>
      </c>
      <c r="D48" s="403">
        <v>1449.104</v>
      </c>
      <c r="E48" s="403">
        <v>1490.8440000000001</v>
      </c>
      <c r="F48" s="403" t="s">
        <v>1122</v>
      </c>
      <c r="G48" s="403">
        <v>1490.8440000000001</v>
      </c>
      <c r="H48" s="403">
        <v>0.89</v>
      </c>
      <c r="I48" s="403">
        <v>1.82</v>
      </c>
      <c r="J48" s="403">
        <v>1493.5540000000001</v>
      </c>
    </row>
    <row r="49" spans="1:10" x14ac:dyDescent="0.2">
      <c r="A49" s="403" t="s">
        <v>1157</v>
      </c>
      <c r="B49" s="403">
        <v>6.7000000000000004E-2</v>
      </c>
      <c r="C49" s="403">
        <v>46.99</v>
      </c>
      <c r="D49" s="403">
        <v>1521.3030000000001</v>
      </c>
      <c r="E49" s="403">
        <v>1568.36</v>
      </c>
      <c r="F49" s="403" t="s">
        <v>1122</v>
      </c>
      <c r="G49" s="403">
        <v>1568.36</v>
      </c>
      <c r="H49" s="403">
        <v>0.85599999999999998</v>
      </c>
      <c r="I49" s="403">
        <v>2.0329999999999999</v>
      </c>
      <c r="J49" s="403">
        <v>1571.249</v>
      </c>
    </row>
    <row r="50" spans="1:10" x14ac:dyDescent="0.2">
      <c r="A50" s="403" t="s">
        <v>1158</v>
      </c>
      <c r="B50" s="403">
        <v>4.4999999999999998E-2</v>
      </c>
      <c r="C50" s="403">
        <v>49.911999999999999</v>
      </c>
      <c r="D50" s="403">
        <v>1392.3420000000001</v>
      </c>
      <c r="E50" s="403">
        <v>1442.298</v>
      </c>
      <c r="F50" s="403" t="s">
        <v>1122</v>
      </c>
      <c r="G50" s="403">
        <v>1442.298</v>
      </c>
      <c r="H50" s="403">
        <v>0.89</v>
      </c>
      <c r="I50" s="403">
        <v>2.117</v>
      </c>
      <c r="J50" s="403">
        <v>1445.3050000000001</v>
      </c>
    </row>
    <row r="51" spans="1:10" x14ac:dyDescent="0.2">
      <c r="A51" s="403" t="s">
        <v>1159</v>
      </c>
      <c r="B51" s="403">
        <v>2.1999999999999999E-2</v>
      </c>
      <c r="C51" s="403">
        <v>62.36</v>
      </c>
      <c r="D51" s="403">
        <v>1535.741</v>
      </c>
      <c r="E51" s="403">
        <v>1598.123</v>
      </c>
      <c r="F51" s="403" t="s">
        <v>1122</v>
      </c>
      <c r="G51" s="403">
        <v>1598.123</v>
      </c>
      <c r="H51" s="403">
        <v>0.88</v>
      </c>
      <c r="I51" s="403">
        <v>2.23</v>
      </c>
      <c r="J51" s="403">
        <v>1601.232</v>
      </c>
    </row>
    <row r="52" spans="1:10" x14ac:dyDescent="0.2">
      <c r="A52" s="403" t="s">
        <v>1160</v>
      </c>
      <c r="B52" s="403">
        <v>0.53800000000000003</v>
      </c>
      <c r="C52" s="403">
        <v>594.62199999999996</v>
      </c>
      <c r="D52" s="403">
        <v>17615.331999999999</v>
      </c>
      <c r="E52" s="403">
        <v>18210.491999999998</v>
      </c>
      <c r="F52" s="403" t="s">
        <v>1122</v>
      </c>
      <c r="G52" s="403">
        <v>18210.491999999998</v>
      </c>
      <c r="H52" s="403">
        <v>10.148999999999999</v>
      </c>
      <c r="I52" s="403">
        <v>24.361999999999998</v>
      </c>
      <c r="J52" s="403">
        <v>18245.003000000001</v>
      </c>
    </row>
    <row r="53" spans="1:10" x14ac:dyDescent="0.2">
      <c r="A53" s="403" t="s">
        <v>1161</v>
      </c>
      <c r="B53" s="403">
        <v>0</v>
      </c>
      <c r="C53" s="403">
        <v>64.177000000000007</v>
      </c>
      <c r="D53" s="403">
        <v>1468.069</v>
      </c>
      <c r="E53" s="403">
        <v>1532.2449999999999</v>
      </c>
      <c r="F53" s="403" t="s">
        <v>1122</v>
      </c>
      <c r="G53" s="403">
        <v>1532.2449999999999</v>
      </c>
      <c r="H53" s="403">
        <v>0.92</v>
      </c>
      <c r="I53" s="403">
        <v>2.2410000000000001</v>
      </c>
      <c r="J53" s="403">
        <v>1535.4059999999999</v>
      </c>
    </row>
    <row r="54" spans="1:10" x14ac:dyDescent="0.2">
      <c r="A54" s="403" t="s">
        <v>1162</v>
      </c>
      <c r="B54" s="403">
        <v>0</v>
      </c>
      <c r="C54" s="403">
        <v>54.287999999999997</v>
      </c>
      <c r="D54" s="403">
        <v>1364.884</v>
      </c>
      <c r="E54" s="403">
        <v>1419.173</v>
      </c>
      <c r="F54" s="403" t="s">
        <v>1122</v>
      </c>
      <c r="G54" s="403">
        <v>1419.173</v>
      </c>
      <c r="H54" s="403">
        <v>0.84699999999999998</v>
      </c>
      <c r="I54" s="403">
        <v>1.821</v>
      </c>
      <c r="J54" s="403">
        <v>1421.8409999999999</v>
      </c>
    </row>
    <row r="55" spans="1:10" x14ac:dyDescent="0.2">
      <c r="A55" s="403" t="s">
        <v>1163</v>
      </c>
      <c r="B55" s="403">
        <v>0</v>
      </c>
      <c r="C55" s="403">
        <v>48.21</v>
      </c>
      <c r="D55" s="403">
        <v>1556.404</v>
      </c>
      <c r="E55" s="403">
        <v>1604.614</v>
      </c>
      <c r="F55" s="403" t="s">
        <v>1122</v>
      </c>
      <c r="G55" s="403">
        <v>1604.614</v>
      </c>
      <c r="H55" s="403">
        <v>0.86299999999999999</v>
      </c>
      <c r="I55" s="403">
        <v>2.09</v>
      </c>
      <c r="J55" s="403">
        <v>1607.566</v>
      </c>
    </row>
    <row r="56" spans="1:10" x14ac:dyDescent="0.2">
      <c r="A56" s="403" t="s">
        <v>1164</v>
      </c>
      <c r="B56" s="403">
        <v>2.3E-2</v>
      </c>
      <c r="C56" s="403">
        <v>42.243000000000002</v>
      </c>
      <c r="D56" s="403">
        <v>1539.722</v>
      </c>
      <c r="E56" s="403">
        <v>1581.9870000000001</v>
      </c>
      <c r="F56" s="403" t="s">
        <v>1122</v>
      </c>
      <c r="G56" s="403">
        <v>1581.9870000000001</v>
      </c>
      <c r="H56" s="403">
        <v>0.77900000000000003</v>
      </c>
      <c r="I56" s="403">
        <v>1.7789999999999999</v>
      </c>
      <c r="J56" s="403">
        <v>1584.5450000000001</v>
      </c>
    </row>
    <row r="57" spans="1:10" x14ac:dyDescent="0.2">
      <c r="A57" s="403" t="s">
        <v>1165</v>
      </c>
      <c r="B57" s="403">
        <v>4.4999999999999998E-2</v>
      </c>
      <c r="C57" s="403">
        <v>40.17</v>
      </c>
      <c r="D57" s="403">
        <v>1524.2619999999999</v>
      </c>
      <c r="E57" s="403">
        <v>1564.4770000000001</v>
      </c>
      <c r="F57" s="403" t="s">
        <v>1122</v>
      </c>
      <c r="G57" s="403">
        <v>1564.4770000000001</v>
      </c>
      <c r="H57" s="403">
        <v>0.79200000000000004</v>
      </c>
      <c r="I57" s="403">
        <v>1.9039999999999999</v>
      </c>
      <c r="J57" s="403">
        <v>1567.172</v>
      </c>
    </row>
    <row r="58" spans="1:10" x14ac:dyDescent="0.2">
      <c r="A58" s="403" t="s">
        <v>1166</v>
      </c>
      <c r="B58" s="403">
        <v>2.3E-2</v>
      </c>
      <c r="C58" s="403">
        <v>37.396999999999998</v>
      </c>
      <c r="D58" s="403">
        <v>1573.0889999999999</v>
      </c>
      <c r="E58" s="403">
        <v>1610.508</v>
      </c>
      <c r="F58" s="403" t="s">
        <v>1122</v>
      </c>
      <c r="G58" s="403">
        <v>1610.508</v>
      </c>
      <c r="H58" s="403">
        <v>0.77700000000000002</v>
      </c>
      <c r="I58" s="403">
        <v>2.0139999999999998</v>
      </c>
      <c r="J58" s="403">
        <v>1613.299</v>
      </c>
    </row>
    <row r="59" spans="1:10" x14ac:dyDescent="0.2">
      <c r="A59" s="403" t="s">
        <v>1167</v>
      </c>
      <c r="B59" s="403">
        <v>2.3E-2</v>
      </c>
      <c r="C59" s="403">
        <v>38.433999999999997</v>
      </c>
      <c r="D59" s="403">
        <v>1609.7260000000001</v>
      </c>
      <c r="E59" s="403">
        <v>1648.182</v>
      </c>
      <c r="F59" s="403" t="s">
        <v>1122</v>
      </c>
      <c r="G59" s="403">
        <v>1648.182</v>
      </c>
      <c r="H59" s="403">
        <v>0.84699999999999998</v>
      </c>
      <c r="I59" s="403">
        <v>2.1619999999999999</v>
      </c>
      <c r="J59" s="403">
        <v>1651.192</v>
      </c>
    </row>
    <row r="60" spans="1:10" x14ac:dyDescent="0.2">
      <c r="A60" s="403" t="s">
        <v>1168</v>
      </c>
      <c r="B60" s="403">
        <v>2.3E-2</v>
      </c>
      <c r="C60" s="403">
        <v>36.893000000000001</v>
      </c>
      <c r="D60" s="403">
        <v>1569.366</v>
      </c>
      <c r="E60" s="403">
        <v>1606.2819999999999</v>
      </c>
      <c r="F60" s="403" t="s">
        <v>1122</v>
      </c>
      <c r="G60" s="403">
        <v>1606.2819999999999</v>
      </c>
      <c r="H60" s="403">
        <v>0.84299999999999997</v>
      </c>
      <c r="I60" s="403">
        <v>2.0499999999999998</v>
      </c>
      <c r="J60" s="403">
        <v>1609.175</v>
      </c>
    </row>
    <row r="61" spans="1:10" x14ac:dyDescent="0.2">
      <c r="A61" s="403" t="s">
        <v>1169</v>
      </c>
      <c r="B61" s="403">
        <v>4.4999999999999998E-2</v>
      </c>
      <c r="C61" s="403">
        <v>36.472000000000001</v>
      </c>
      <c r="D61" s="403">
        <v>1543.0029999999999</v>
      </c>
      <c r="E61" s="403">
        <v>1579.52</v>
      </c>
      <c r="F61" s="403" t="s">
        <v>1122</v>
      </c>
      <c r="G61" s="403">
        <v>1579.52</v>
      </c>
      <c r="H61" s="403">
        <v>0.88600000000000001</v>
      </c>
      <c r="I61" s="403">
        <v>1.867</v>
      </c>
      <c r="J61" s="403">
        <v>1582.2729999999999</v>
      </c>
    </row>
    <row r="62" spans="1:10" x14ac:dyDescent="0.2">
      <c r="A62" s="403" t="s">
        <v>1170</v>
      </c>
      <c r="B62" s="403">
        <v>4.4999999999999998E-2</v>
      </c>
      <c r="C62" s="403">
        <v>45.408999999999999</v>
      </c>
      <c r="D62" s="403">
        <v>1554.271</v>
      </c>
      <c r="E62" s="403">
        <v>1599.7249999999999</v>
      </c>
      <c r="F62" s="403" t="s">
        <v>1122</v>
      </c>
      <c r="G62" s="403">
        <v>1599.7249999999999</v>
      </c>
      <c r="H62" s="403">
        <v>0.81699999999999995</v>
      </c>
      <c r="I62" s="403">
        <v>1.931</v>
      </c>
      <c r="J62" s="403">
        <v>1602.472</v>
      </c>
    </row>
    <row r="63" spans="1:10" x14ac:dyDescent="0.2">
      <c r="A63" s="403" t="s">
        <v>1171</v>
      </c>
      <c r="B63" s="403">
        <v>2.3E-2</v>
      </c>
      <c r="C63" s="403">
        <v>52.523000000000003</v>
      </c>
      <c r="D63" s="403">
        <v>1547.1669999999999</v>
      </c>
      <c r="E63" s="403">
        <v>1599.713</v>
      </c>
      <c r="F63" s="403" t="s">
        <v>1122</v>
      </c>
      <c r="G63" s="403">
        <v>1599.713</v>
      </c>
      <c r="H63" s="403">
        <v>0.83899999999999997</v>
      </c>
      <c r="I63" s="403">
        <v>2.0649999999999999</v>
      </c>
      <c r="J63" s="403">
        <v>1602.617</v>
      </c>
    </row>
    <row r="64" spans="1:10" x14ac:dyDescent="0.2">
      <c r="A64" s="403" t="s">
        <v>1172</v>
      </c>
      <c r="B64" s="403">
        <v>2.3E-2</v>
      </c>
      <c r="C64" s="403">
        <v>62.524999999999999</v>
      </c>
      <c r="D64" s="403">
        <v>1657.702</v>
      </c>
      <c r="E64" s="403">
        <v>1720.249</v>
      </c>
      <c r="F64" s="403" t="s">
        <v>1122</v>
      </c>
      <c r="G64" s="403">
        <v>1720.249</v>
      </c>
      <c r="H64" s="403">
        <v>0.85099999999999998</v>
      </c>
      <c r="I64" s="403">
        <v>2.1240000000000001</v>
      </c>
      <c r="J64" s="403">
        <v>1723.2249999999999</v>
      </c>
    </row>
    <row r="65" spans="1:10" x14ac:dyDescent="0.2">
      <c r="A65" s="403" t="s">
        <v>1173</v>
      </c>
      <c r="B65" s="403">
        <v>0.27</v>
      </c>
      <c r="C65" s="403">
        <v>558.74099999999999</v>
      </c>
      <c r="D65" s="403">
        <v>18507.664000000001</v>
      </c>
      <c r="E65" s="403">
        <v>19066.675999999999</v>
      </c>
      <c r="F65" s="403" t="s">
        <v>1122</v>
      </c>
      <c r="G65" s="403">
        <v>19066.675999999999</v>
      </c>
      <c r="H65" s="403">
        <v>10.058999999999999</v>
      </c>
      <c r="I65" s="403">
        <v>24.062999999999999</v>
      </c>
      <c r="J65" s="403">
        <v>19100.797999999999</v>
      </c>
    </row>
    <row r="66" spans="1:10" x14ac:dyDescent="0.2">
      <c r="A66" s="403" t="s">
        <v>1174</v>
      </c>
      <c r="B66" s="403">
        <v>0</v>
      </c>
      <c r="C66" s="403">
        <v>66.927999999999997</v>
      </c>
      <c r="D66" s="403">
        <v>1515.2249999999999</v>
      </c>
      <c r="E66" s="403">
        <v>1582.153</v>
      </c>
      <c r="F66" s="403" t="s">
        <v>1122</v>
      </c>
      <c r="G66" s="403">
        <v>1582.153</v>
      </c>
      <c r="H66" s="403">
        <v>0.92800000000000005</v>
      </c>
      <c r="I66" s="403">
        <v>2.351</v>
      </c>
      <c r="J66" s="403">
        <v>1585.432</v>
      </c>
    </row>
    <row r="67" spans="1:10" x14ac:dyDescent="0.2">
      <c r="A67" s="403" t="s">
        <v>1175</v>
      </c>
      <c r="B67" s="403">
        <v>0</v>
      </c>
      <c r="C67" s="403">
        <v>50.494999999999997</v>
      </c>
      <c r="D67" s="403">
        <v>1476.655</v>
      </c>
      <c r="E67" s="403">
        <v>1527.15</v>
      </c>
      <c r="F67" s="403" t="s">
        <v>1122</v>
      </c>
      <c r="G67" s="403">
        <v>1527.15</v>
      </c>
      <c r="H67" s="403">
        <v>0.85399999999999998</v>
      </c>
      <c r="I67" s="403">
        <v>1.7370000000000001</v>
      </c>
      <c r="J67" s="403">
        <v>1529.74</v>
      </c>
    </row>
    <row r="68" spans="1:10" x14ac:dyDescent="0.2">
      <c r="A68" s="403" t="s">
        <v>1176</v>
      </c>
      <c r="B68" s="403">
        <v>0</v>
      </c>
      <c r="C68" s="403">
        <v>47.686</v>
      </c>
      <c r="D68" s="403">
        <v>1608.8689999999999</v>
      </c>
      <c r="E68" s="403">
        <v>1656.5550000000001</v>
      </c>
      <c r="F68" s="403" t="s">
        <v>1122</v>
      </c>
      <c r="G68" s="403">
        <v>1656.5550000000001</v>
      </c>
      <c r="H68" s="403">
        <v>0.91100000000000003</v>
      </c>
      <c r="I68" s="403">
        <v>2.1360000000000001</v>
      </c>
      <c r="J68" s="403">
        <v>1659.6020000000001</v>
      </c>
    </row>
    <row r="69" spans="1:10" x14ac:dyDescent="0.2">
      <c r="A69" s="403" t="s">
        <v>1177</v>
      </c>
      <c r="B69" s="403">
        <v>2.1999999999999999E-2</v>
      </c>
      <c r="C69" s="403">
        <v>40.012</v>
      </c>
      <c r="D69" s="403">
        <v>1598.127</v>
      </c>
      <c r="E69" s="403">
        <v>1638.1610000000001</v>
      </c>
      <c r="F69" s="403" t="s">
        <v>1122</v>
      </c>
      <c r="G69" s="403">
        <v>1638.1610000000001</v>
      </c>
      <c r="H69" s="403">
        <v>0.80300000000000005</v>
      </c>
      <c r="I69" s="403">
        <v>1.8320000000000001</v>
      </c>
      <c r="J69" s="403">
        <v>1640.796</v>
      </c>
    </row>
    <row r="70" spans="1:10" x14ac:dyDescent="0.2">
      <c r="A70" s="403" t="s">
        <v>1178</v>
      </c>
      <c r="B70" s="403">
        <v>2.1999999999999999E-2</v>
      </c>
      <c r="C70" s="403">
        <v>38.344000000000001</v>
      </c>
      <c r="D70" s="403">
        <v>1579.299</v>
      </c>
      <c r="E70" s="403">
        <v>1617.665</v>
      </c>
      <c r="F70" s="403" t="s">
        <v>1122</v>
      </c>
      <c r="G70" s="403">
        <v>1617.665</v>
      </c>
      <c r="H70" s="403">
        <v>0.83099999999999996</v>
      </c>
      <c r="I70" s="403">
        <v>2.1110000000000002</v>
      </c>
      <c r="J70" s="403">
        <v>1620.607</v>
      </c>
    </row>
    <row r="71" spans="1:10" x14ac:dyDescent="0.2">
      <c r="A71" s="403" t="s">
        <v>1179</v>
      </c>
      <c r="B71" s="403">
        <v>4.4999999999999998E-2</v>
      </c>
      <c r="C71" s="403">
        <v>37.064999999999998</v>
      </c>
      <c r="D71" s="403">
        <v>1638.008</v>
      </c>
      <c r="E71" s="403">
        <v>1675.1179999999999</v>
      </c>
      <c r="F71" s="403" t="s">
        <v>1122</v>
      </c>
      <c r="G71" s="403">
        <v>1675.1179999999999</v>
      </c>
      <c r="H71" s="403">
        <v>0.82899999999999996</v>
      </c>
      <c r="I71" s="403">
        <v>2.097</v>
      </c>
      <c r="J71" s="403">
        <v>1678.0440000000001</v>
      </c>
    </row>
    <row r="72" spans="1:10" x14ac:dyDescent="0.2">
      <c r="A72" s="403" t="s">
        <v>1180</v>
      </c>
      <c r="B72" s="403">
        <v>2.1999999999999999E-2</v>
      </c>
      <c r="C72" s="403">
        <v>36.841999999999999</v>
      </c>
      <c r="D72" s="403">
        <v>1629.288</v>
      </c>
      <c r="E72" s="403">
        <v>1666.152</v>
      </c>
      <c r="F72" s="403" t="s">
        <v>1122</v>
      </c>
      <c r="G72" s="403">
        <v>1666.152</v>
      </c>
      <c r="H72" s="403">
        <v>0.877</v>
      </c>
      <c r="I72" s="403">
        <v>2.2549999999999999</v>
      </c>
      <c r="J72" s="403">
        <v>1669.2840000000001</v>
      </c>
    </row>
    <row r="73" spans="1:10" x14ac:dyDescent="0.2">
      <c r="A73" s="403" t="s">
        <v>1181</v>
      </c>
      <c r="B73" s="403">
        <v>2.1999999999999999E-2</v>
      </c>
      <c r="C73" s="403">
        <v>37.926000000000002</v>
      </c>
      <c r="D73" s="403">
        <v>1674.95</v>
      </c>
      <c r="E73" s="403">
        <v>1712.8989999999999</v>
      </c>
      <c r="F73" s="403" t="s">
        <v>1122</v>
      </c>
      <c r="G73" s="403">
        <v>1712.8989999999999</v>
      </c>
      <c r="H73" s="403">
        <v>0.86299999999999999</v>
      </c>
      <c r="I73" s="403">
        <v>2.0990000000000002</v>
      </c>
      <c r="J73" s="403">
        <v>1715.8610000000001</v>
      </c>
    </row>
    <row r="74" spans="1:10" x14ac:dyDescent="0.2">
      <c r="A74" s="403" t="s">
        <v>1182</v>
      </c>
      <c r="B74" s="403">
        <v>2.1999999999999999E-2</v>
      </c>
      <c r="C74" s="403">
        <v>39.679000000000002</v>
      </c>
      <c r="D74" s="403">
        <v>1604.8620000000001</v>
      </c>
      <c r="E74" s="403">
        <v>1644.5630000000001</v>
      </c>
      <c r="F74" s="403" t="s">
        <v>1122</v>
      </c>
      <c r="G74" s="403">
        <v>1644.5630000000001</v>
      </c>
      <c r="H74" s="403">
        <v>0.88</v>
      </c>
      <c r="I74" s="403">
        <v>1.929</v>
      </c>
      <c r="J74" s="403">
        <v>1647.3720000000001</v>
      </c>
    </row>
    <row r="75" spans="1:10" x14ac:dyDescent="0.2">
      <c r="A75" s="403" t="s">
        <v>1183</v>
      </c>
      <c r="B75" s="403">
        <v>2.1999999999999999E-2</v>
      </c>
      <c r="C75" s="403">
        <v>42.209000000000003</v>
      </c>
      <c r="D75" s="403">
        <v>1624.6980000000001</v>
      </c>
      <c r="E75" s="403">
        <v>1666.93</v>
      </c>
      <c r="F75" s="403" t="s">
        <v>1122</v>
      </c>
      <c r="G75" s="403">
        <v>1666.93</v>
      </c>
      <c r="H75" s="403">
        <v>0.88500000000000001</v>
      </c>
      <c r="I75" s="403">
        <v>1.9830000000000001</v>
      </c>
      <c r="J75" s="403">
        <v>1669.798</v>
      </c>
    </row>
    <row r="76" spans="1:10" x14ac:dyDescent="0.2">
      <c r="A76" s="403" t="s">
        <v>1184</v>
      </c>
      <c r="B76" s="403">
        <v>2.1999999999999999E-2</v>
      </c>
      <c r="C76" s="403">
        <v>46.991</v>
      </c>
      <c r="D76" s="403">
        <v>1600.3920000000001</v>
      </c>
      <c r="E76" s="403">
        <v>1647.4059999999999</v>
      </c>
      <c r="F76" s="403" t="s">
        <v>1122</v>
      </c>
      <c r="G76" s="403">
        <v>1647.4059999999999</v>
      </c>
      <c r="H76" s="403">
        <v>0.871</v>
      </c>
      <c r="I76" s="403">
        <v>2.1219999999999999</v>
      </c>
      <c r="J76" s="403">
        <v>1650.3989999999999</v>
      </c>
    </row>
    <row r="77" spans="1:10" x14ac:dyDescent="0.2">
      <c r="A77" s="403" t="s">
        <v>1185</v>
      </c>
      <c r="B77" s="403">
        <v>0</v>
      </c>
      <c r="C77" s="403">
        <v>58.613999999999997</v>
      </c>
      <c r="D77" s="403">
        <v>1692.8510000000001</v>
      </c>
      <c r="E77" s="403">
        <v>1751.4649999999999</v>
      </c>
      <c r="F77" s="403" t="s">
        <v>1122</v>
      </c>
      <c r="G77" s="403">
        <v>1751.4649999999999</v>
      </c>
      <c r="H77" s="403">
        <v>0.89800000000000002</v>
      </c>
      <c r="I77" s="403">
        <v>2.3010000000000002</v>
      </c>
      <c r="J77" s="403">
        <v>1754.664</v>
      </c>
    </row>
    <row r="78" spans="1:10" x14ac:dyDescent="0.2">
      <c r="A78" s="403" t="s">
        <v>1186</v>
      </c>
      <c r="B78" s="403">
        <v>0.20100000000000001</v>
      </c>
      <c r="C78" s="403">
        <v>542.79</v>
      </c>
      <c r="D78" s="403">
        <v>19243.223999999998</v>
      </c>
      <c r="E78" s="403">
        <v>19786.215</v>
      </c>
      <c r="F78" s="403" t="s">
        <v>1122</v>
      </c>
      <c r="G78" s="403">
        <v>19786.215</v>
      </c>
      <c r="H78" s="403">
        <v>10.429</v>
      </c>
      <c r="I78" s="403">
        <v>24.946999999999999</v>
      </c>
      <c r="J78" s="403">
        <v>19821.59</v>
      </c>
    </row>
    <row r="79" spans="1:10" x14ac:dyDescent="0.2">
      <c r="A79" s="403" t="s">
        <v>1187</v>
      </c>
      <c r="B79" s="403">
        <v>0</v>
      </c>
      <c r="C79" s="403">
        <v>65.406999999999996</v>
      </c>
      <c r="D79" s="403">
        <v>1583.1489999999999</v>
      </c>
      <c r="E79" s="403">
        <v>1648.556</v>
      </c>
      <c r="F79" s="403" t="s">
        <v>1122</v>
      </c>
      <c r="G79" s="403">
        <v>1648.556</v>
      </c>
      <c r="H79" s="403">
        <v>0.90200000000000002</v>
      </c>
      <c r="I79" s="403">
        <v>2.2879999999999998</v>
      </c>
      <c r="J79" s="403">
        <v>1651.7460000000001</v>
      </c>
    </row>
    <row r="80" spans="1:10" x14ac:dyDescent="0.2">
      <c r="A80" s="403" t="s">
        <v>1188</v>
      </c>
      <c r="B80" s="403">
        <v>0</v>
      </c>
      <c r="C80" s="403">
        <v>58.734999999999999</v>
      </c>
      <c r="D80" s="403">
        <v>1517.74</v>
      </c>
      <c r="E80" s="403">
        <v>1576.4749999999999</v>
      </c>
      <c r="F80" s="403" t="s">
        <v>1122</v>
      </c>
      <c r="G80" s="403">
        <v>1576.4749999999999</v>
      </c>
      <c r="H80" s="403">
        <v>0.86</v>
      </c>
      <c r="I80" s="403">
        <v>1.9279999999999999</v>
      </c>
      <c r="J80" s="403">
        <v>1579.2639999999999</v>
      </c>
    </row>
    <row r="81" spans="1:10" x14ac:dyDescent="0.2">
      <c r="A81" s="403" t="s">
        <v>1189</v>
      </c>
      <c r="B81" s="403">
        <v>0</v>
      </c>
      <c r="C81" s="403">
        <v>52.665999999999997</v>
      </c>
      <c r="D81" s="403">
        <v>1709.5840000000001</v>
      </c>
      <c r="E81" s="403">
        <v>1762.251</v>
      </c>
      <c r="F81" s="403" t="s">
        <v>1122</v>
      </c>
      <c r="G81" s="403">
        <v>1762.251</v>
      </c>
      <c r="H81" s="403">
        <v>0.82699999999999996</v>
      </c>
      <c r="I81" s="403">
        <v>1.9550000000000001</v>
      </c>
      <c r="J81" s="403">
        <v>1765.0329999999999</v>
      </c>
    </row>
    <row r="82" spans="1:10" x14ac:dyDescent="0.2">
      <c r="A82" s="403" t="s">
        <v>1190</v>
      </c>
      <c r="B82" s="403">
        <v>0</v>
      </c>
      <c r="C82" s="403">
        <v>42.26</v>
      </c>
      <c r="D82" s="403">
        <v>1626.5239999999999</v>
      </c>
      <c r="E82" s="403">
        <v>1668.7840000000001</v>
      </c>
      <c r="F82" s="403" t="s">
        <v>1122</v>
      </c>
      <c r="G82" s="403">
        <v>1668.7840000000001</v>
      </c>
      <c r="H82" s="403">
        <v>0.73399999999999999</v>
      </c>
      <c r="I82" s="403">
        <v>1.6990000000000001</v>
      </c>
      <c r="J82" s="403">
        <v>1671.2159999999999</v>
      </c>
    </row>
    <row r="83" spans="1:10" x14ac:dyDescent="0.2">
      <c r="A83" s="403" t="s">
        <v>1191</v>
      </c>
      <c r="B83" s="403">
        <v>0</v>
      </c>
      <c r="C83" s="403">
        <v>37.893999999999998</v>
      </c>
      <c r="D83" s="403">
        <v>1746.3409999999999</v>
      </c>
      <c r="E83" s="403">
        <v>1784.2349999999999</v>
      </c>
      <c r="F83" s="403" t="s">
        <v>1122</v>
      </c>
      <c r="G83" s="403">
        <v>1784.2349999999999</v>
      </c>
      <c r="H83" s="403">
        <v>0.76600000000000001</v>
      </c>
      <c r="I83" s="403">
        <v>1.986</v>
      </c>
      <c r="J83" s="403">
        <v>1786.9870000000001</v>
      </c>
    </row>
    <row r="84" spans="1:10" x14ac:dyDescent="0.2">
      <c r="A84" s="403" t="s">
        <v>1192</v>
      </c>
      <c r="B84" s="403">
        <v>0</v>
      </c>
      <c r="C84" s="403">
        <v>34.295999999999999</v>
      </c>
      <c r="D84" s="403">
        <v>1707.079</v>
      </c>
      <c r="E84" s="403">
        <v>1741.375</v>
      </c>
      <c r="F84" s="403" t="s">
        <v>1122</v>
      </c>
      <c r="G84" s="403">
        <v>1741.375</v>
      </c>
      <c r="H84" s="403">
        <v>0.79900000000000004</v>
      </c>
      <c r="I84" s="403">
        <v>2.032</v>
      </c>
      <c r="J84" s="403">
        <v>1744.2070000000001</v>
      </c>
    </row>
    <row r="85" spans="1:10" x14ac:dyDescent="0.2">
      <c r="A85" s="403" t="s">
        <v>1193</v>
      </c>
      <c r="B85" s="403">
        <v>0</v>
      </c>
      <c r="C85" s="403">
        <v>36.601999999999997</v>
      </c>
      <c r="D85" s="403">
        <v>1684.5540000000001</v>
      </c>
      <c r="E85" s="403">
        <v>1721.1569999999999</v>
      </c>
      <c r="F85" s="403" t="s">
        <v>1122</v>
      </c>
      <c r="G85" s="403">
        <v>1721.1569999999999</v>
      </c>
      <c r="H85" s="403">
        <v>0.872</v>
      </c>
      <c r="I85" s="403">
        <v>2.2229999999999999</v>
      </c>
      <c r="J85" s="403">
        <v>1724.251</v>
      </c>
    </row>
    <row r="86" spans="1:10" x14ac:dyDescent="0.2">
      <c r="A86" s="403" t="s">
        <v>1194</v>
      </c>
      <c r="B86" s="403">
        <v>0</v>
      </c>
      <c r="C86" s="403">
        <v>35.284999999999997</v>
      </c>
      <c r="D86" s="403">
        <v>1763.8879999999999</v>
      </c>
      <c r="E86" s="403">
        <v>1799.173</v>
      </c>
      <c r="F86" s="403" t="s">
        <v>1122</v>
      </c>
      <c r="G86" s="403">
        <v>1799.173</v>
      </c>
      <c r="H86" s="403">
        <v>0.84099999999999997</v>
      </c>
      <c r="I86" s="403">
        <v>2.1070000000000002</v>
      </c>
      <c r="J86" s="403">
        <v>1802.1210000000001</v>
      </c>
    </row>
    <row r="87" spans="1:10" x14ac:dyDescent="0.2">
      <c r="A87" s="403" t="s">
        <v>1195</v>
      </c>
      <c r="B87" s="403">
        <v>0</v>
      </c>
      <c r="C87" s="403">
        <v>33.911999999999999</v>
      </c>
      <c r="D87" s="403">
        <v>1620.3610000000001</v>
      </c>
      <c r="E87" s="403">
        <v>1654.2729999999999</v>
      </c>
      <c r="F87" s="403" t="s">
        <v>1122</v>
      </c>
      <c r="G87" s="403">
        <v>1654.2729999999999</v>
      </c>
      <c r="H87" s="403">
        <v>0.88100000000000001</v>
      </c>
      <c r="I87" s="403">
        <v>1.9139999999999999</v>
      </c>
      <c r="J87" s="403">
        <v>1657.069</v>
      </c>
    </row>
    <row r="88" spans="1:10" x14ac:dyDescent="0.2">
      <c r="A88" s="403" t="s">
        <v>1196</v>
      </c>
      <c r="B88" s="403">
        <v>0</v>
      </c>
      <c r="C88" s="403">
        <v>39.540999999999997</v>
      </c>
      <c r="D88" s="403">
        <v>1695.4829999999999</v>
      </c>
      <c r="E88" s="403">
        <v>1735.0239999999999</v>
      </c>
      <c r="F88" s="403" t="s">
        <v>1122</v>
      </c>
      <c r="G88" s="403">
        <v>1735.0239999999999</v>
      </c>
      <c r="H88" s="403">
        <v>0.82199999999999995</v>
      </c>
      <c r="I88" s="403">
        <v>1.863</v>
      </c>
      <c r="J88" s="403">
        <v>1737.7090000000001</v>
      </c>
    </row>
    <row r="89" spans="1:10" x14ac:dyDescent="0.2">
      <c r="A89" s="403" t="s">
        <v>1197</v>
      </c>
      <c r="B89" s="403">
        <v>0</v>
      </c>
      <c r="C89" s="403">
        <v>45.527000000000001</v>
      </c>
      <c r="D89" s="403">
        <v>1677.2670000000001</v>
      </c>
      <c r="E89" s="403">
        <v>1722.7929999999999</v>
      </c>
      <c r="F89" s="403" t="s">
        <v>1122</v>
      </c>
      <c r="G89" s="403">
        <v>1722.7929999999999</v>
      </c>
      <c r="H89" s="403">
        <v>0.86799999999999999</v>
      </c>
      <c r="I89" s="403">
        <v>2.11</v>
      </c>
      <c r="J89" s="403">
        <v>1725.7719999999999</v>
      </c>
    </row>
    <row r="90" spans="1:10" x14ac:dyDescent="0.2">
      <c r="A90" s="403" t="s">
        <v>1198</v>
      </c>
      <c r="B90" s="403">
        <v>0</v>
      </c>
      <c r="C90" s="403">
        <v>56.813000000000002</v>
      </c>
      <c r="D90" s="403">
        <v>1711.8530000000001</v>
      </c>
      <c r="E90" s="403">
        <v>1768.665</v>
      </c>
      <c r="F90" s="403" t="s">
        <v>1122</v>
      </c>
      <c r="G90" s="403">
        <v>1768.665</v>
      </c>
      <c r="H90" s="403">
        <v>0.85399999999999998</v>
      </c>
      <c r="I90" s="403">
        <v>2.1709999999999998</v>
      </c>
      <c r="J90" s="403">
        <v>1771.69</v>
      </c>
    </row>
    <row r="91" spans="1:10" x14ac:dyDescent="0.2">
      <c r="A91" s="403" t="s">
        <v>1199</v>
      </c>
      <c r="B91" s="403">
        <v>0</v>
      </c>
      <c r="C91" s="403">
        <v>538.93799999999999</v>
      </c>
      <c r="D91" s="403">
        <v>20043.823</v>
      </c>
      <c r="E91" s="403">
        <v>20582.760999999999</v>
      </c>
      <c r="F91" s="403" t="s">
        <v>1122</v>
      </c>
      <c r="G91" s="403">
        <v>20582.760999999999</v>
      </c>
      <c r="H91" s="403">
        <v>10.026999999999999</v>
      </c>
      <c r="I91" s="403">
        <v>24.274999999999999</v>
      </c>
      <c r="J91" s="403">
        <v>20617.063999999998</v>
      </c>
    </row>
    <row r="92" spans="1:10" x14ac:dyDescent="0.2">
      <c r="A92" s="403" t="s">
        <v>1200</v>
      </c>
      <c r="B92" s="403">
        <v>0</v>
      </c>
      <c r="C92" s="403">
        <v>73.325999999999993</v>
      </c>
      <c r="D92" s="403">
        <v>1662.729</v>
      </c>
      <c r="E92" s="403">
        <v>1736.0550000000001</v>
      </c>
      <c r="F92" s="403" t="s">
        <v>1122</v>
      </c>
      <c r="G92" s="403">
        <v>1736.0550000000001</v>
      </c>
      <c r="H92" s="403">
        <v>0.93600000000000005</v>
      </c>
      <c r="I92" s="403">
        <v>2.3759999999999999</v>
      </c>
      <c r="J92" s="403">
        <v>1739.367</v>
      </c>
    </row>
    <row r="93" spans="1:10" x14ac:dyDescent="0.2">
      <c r="A93" s="403" t="s">
        <v>1201</v>
      </c>
      <c r="B93" s="403">
        <v>0</v>
      </c>
      <c r="C93" s="403">
        <v>66.616</v>
      </c>
      <c r="D93" s="403">
        <v>1602.604</v>
      </c>
      <c r="E93" s="403">
        <v>1669.22</v>
      </c>
      <c r="F93" s="403" t="s">
        <v>1122</v>
      </c>
      <c r="G93" s="403">
        <v>1669.22</v>
      </c>
      <c r="H93" s="403">
        <v>0.85499999999999998</v>
      </c>
      <c r="I93" s="403">
        <v>1.899</v>
      </c>
      <c r="J93" s="403">
        <v>1671.9739999999999</v>
      </c>
    </row>
    <row r="94" spans="1:10" x14ac:dyDescent="0.2">
      <c r="A94" s="403" t="s">
        <v>1202</v>
      </c>
      <c r="B94" s="403">
        <v>0</v>
      </c>
      <c r="C94" s="403">
        <v>56.853000000000002</v>
      </c>
      <c r="D94" s="403">
        <v>1776.357</v>
      </c>
      <c r="E94" s="403">
        <v>1833.211</v>
      </c>
      <c r="F94" s="403" t="s">
        <v>1122</v>
      </c>
      <c r="G94" s="403">
        <v>1833.211</v>
      </c>
      <c r="H94" s="403">
        <v>0.83499999999999996</v>
      </c>
      <c r="I94" s="403">
        <v>1.9119999999999999</v>
      </c>
      <c r="J94" s="403">
        <v>1835.9580000000001</v>
      </c>
    </row>
    <row r="95" spans="1:10" x14ac:dyDescent="0.2">
      <c r="A95" s="403" t="s">
        <v>1203</v>
      </c>
      <c r="B95" s="403">
        <v>0</v>
      </c>
      <c r="C95" s="403">
        <v>48.179000000000002</v>
      </c>
      <c r="D95" s="403">
        <v>1602.4369999999999</v>
      </c>
      <c r="E95" s="403">
        <v>1650.616</v>
      </c>
      <c r="F95" s="403" t="s">
        <v>1122</v>
      </c>
      <c r="G95" s="403">
        <v>1650.616</v>
      </c>
      <c r="H95" s="403">
        <v>0.77600000000000002</v>
      </c>
      <c r="I95" s="403">
        <v>1.7549999999999999</v>
      </c>
      <c r="J95" s="403">
        <v>1653.1469999999999</v>
      </c>
    </row>
    <row r="96" spans="1:10" x14ac:dyDescent="0.2">
      <c r="A96" s="403" t="s">
        <v>1204</v>
      </c>
      <c r="B96" s="403">
        <v>0</v>
      </c>
      <c r="C96" s="403">
        <v>43.192</v>
      </c>
      <c r="D96" s="403">
        <v>1695.4</v>
      </c>
      <c r="E96" s="403">
        <v>1738.5920000000001</v>
      </c>
      <c r="F96" s="403" t="s">
        <v>1122</v>
      </c>
      <c r="G96" s="403">
        <v>1738.5920000000001</v>
      </c>
      <c r="H96" s="403">
        <v>0.77900000000000003</v>
      </c>
      <c r="I96" s="403">
        <v>1.913</v>
      </c>
      <c r="J96" s="403">
        <v>1741.2829999999999</v>
      </c>
    </row>
    <row r="97" spans="1:10" x14ac:dyDescent="0.2">
      <c r="A97" s="403" t="s">
        <v>1205</v>
      </c>
      <c r="B97" s="403">
        <v>0</v>
      </c>
      <c r="C97" s="403">
        <v>39.564999999999998</v>
      </c>
      <c r="D97" s="403">
        <v>1635.0909999999999</v>
      </c>
      <c r="E97" s="403">
        <v>1674.6559999999999</v>
      </c>
      <c r="F97" s="403" t="s">
        <v>1122</v>
      </c>
      <c r="G97" s="403">
        <v>1674.6559999999999</v>
      </c>
      <c r="H97" s="403">
        <v>0.78900000000000003</v>
      </c>
      <c r="I97" s="403">
        <v>1.948</v>
      </c>
      <c r="J97" s="403">
        <v>1677.3920000000001</v>
      </c>
    </row>
    <row r="98" spans="1:10" x14ac:dyDescent="0.2">
      <c r="A98" s="403" t="s">
        <v>1206</v>
      </c>
      <c r="B98" s="403">
        <v>0</v>
      </c>
      <c r="C98" s="403">
        <v>40.198999999999998</v>
      </c>
      <c r="D98" s="403">
        <v>1618.8409999999999</v>
      </c>
      <c r="E98" s="403">
        <v>1659.04</v>
      </c>
      <c r="F98" s="403" t="s">
        <v>1122</v>
      </c>
      <c r="G98" s="403">
        <v>1659.04</v>
      </c>
      <c r="H98" s="403">
        <v>0.82699999999999996</v>
      </c>
      <c r="I98" s="403">
        <v>2.113</v>
      </c>
      <c r="J98" s="403">
        <v>1661.98</v>
      </c>
    </row>
    <row r="99" spans="1:10" x14ac:dyDescent="0.2">
      <c r="A99" s="403" t="s">
        <v>1207</v>
      </c>
      <c r="B99" s="403">
        <v>0</v>
      </c>
      <c r="C99" s="403">
        <v>40.561999999999998</v>
      </c>
      <c r="D99" s="403">
        <v>1703.008</v>
      </c>
      <c r="E99" s="403">
        <v>1743.57</v>
      </c>
      <c r="F99" s="403" t="s">
        <v>1122</v>
      </c>
      <c r="G99" s="403">
        <v>1743.57</v>
      </c>
      <c r="H99" s="403">
        <v>0.879</v>
      </c>
      <c r="I99" s="403">
        <v>2.1469999999999998</v>
      </c>
      <c r="J99" s="403">
        <v>1746.596</v>
      </c>
    </row>
    <row r="100" spans="1:10" x14ac:dyDescent="0.2">
      <c r="A100" s="403" t="s">
        <v>1208</v>
      </c>
      <c r="B100" s="403">
        <v>0</v>
      </c>
      <c r="C100" s="403">
        <v>40.168999999999997</v>
      </c>
      <c r="D100" s="403">
        <v>1588.816</v>
      </c>
      <c r="E100" s="403">
        <v>1628.9849999999999</v>
      </c>
      <c r="F100" s="403" t="s">
        <v>1122</v>
      </c>
      <c r="G100" s="403">
        <v>1628.9849999999999</v>
      </c>
      <c r="H100" s="403">
        <v>0.89</v>
      </c>
      <c r="I100" s="403">
        <v>1.92</v>
      </c>
      <c r="J100" s="403">
        <v>1631.7950000000001</v>
      </c>
    </row>
    <row r="101" spans="1:10" x14ac:dyDescent="0.2">
      <c r="A101" s="403" t="s">
        <v>1209</v>
      </c>
      <c r="B101" s="403">
        <v>0</v>
      </c>
      <c r="C101" s="403">
        <v>47.06</v>
      </c>
      <c r="D101" s="403">
        <v>1688.3</v>
      </c>
      <c r="E101" s="403">
        <v>1735.36</v>
      </c>
      <c r="F101" s="403" t="s">
        <v>1122</v>
      </c>
      <c r="G101" s="403">
        <v>1735.36</v>
      </c>
      <c r="H101" s="403">
        <v>0.85199999999999998</v>
      </c>
      <c r="I101" s="403">
        <v>2.0310000000000001</v>
      </c>
      <c r="J101" s="403">
        <v>1738.242</v>
      </c>
    </row>
    <row r="102" spans="1:10" x14ac:dyDescent="0.2">
      <c r="A102" s="403" t="s">
        <v>1210</v>
      </c>
      <c r="B102" s="403">
        <v>0</v>
      </c>
      <c r="C102" s="403">
        <v>53.438000000000002</v>
      </c>
      <c r="D102" s="403">
        <v>1589.5609999999999</v>
      </c>
      <c r="E102" s="403">
        <v>1642.999</v>
      </c>
      <c r="F102" s="403" t="s">
        <v>1122</v>
      </c>
      <c r="G102" s="403">
        <v>1642.999</v>
      </c>
      <c r="H102" s="403">
        <v>0.85299999999999998</v>
      </c>
      <c r="I102" s="403">
        <v>2.0579999999999998</v>
      </c>
      <c r="J102" s="403">
        <v>1645.91</v>
      </c>
    </row>
    <row r="103" spans="1:10" x14ac:dyDescent="0.2">
      <c r="A103" s="403" t="s">
        <v>1211</v>
      </c>
      <c r="B103" s="403">
        <v>0</v>
      </c>
      <c r="C103" s="403">
        <v>62.625999999999998</v>
      </c>
      <c r="D103" s="403">
        <v>1662.327</v>
      </c>
      <c r="E103" s="403">
        <v>1724.954</v>
      </c>
      <c r="F103" s="403" t="s">
        <v>1122</v>
      </c>
      <c r="G103" s="403">
        <v>1724.954</v>
      </c>
      <c r="H103" s="403">
        <v>0.84699999999999998</v>
      </c>
      <c r="I103" s="403">
        <v>2.0920000000000001</v>
      </c>
      <c r="J103" s="403">
        <v>1727.893</v>
      </c>
    </row>
    <row r="104" spans="1:10" x14ac:dyDescent="0.2">
      <c r="A104" s="403" t="s">
        <v>1212</v>
      </c>
      <c r="B104" s="403">
        <v>0</v>
      </c>
      <c r="C104" s="403">
        <v>611.78099999999995</v>
      </c>
      <c r="D104" s="403">
        <v>19825.471000000001</v>
      </c>
      <c r="E104" s="403">
        <v>20437.252</v>
      </c>
      <c r="F104" s="403" t="s">
        <v>1122</v>
      </c>
      <c r="G104" s="403">
        <v>20437.252</v>
      </c>
      <c r="H104" s="403">
        <v>10.117000000000001</v>
      </c>
      <c r="I104" s="403">
        <v>24.161999999999999</v>
      </c>
      <c r="J104" s="403">
        <v>20471.531999999999</v>
      </c>
    </row>
    <row r="105" spans="1:10" x14ac:dyDescent="0.2">
      <c r="A105" s="403" t="s">
        <v>1213</v>
      </c>
      <c r="B105" s="403">
        <v>0</v>
      </c>
      <c r="C105" s="403">
        <v>72.703999999999994</v>
      </c>
      <c r="D105" s="403">
        <v>1607.271</v>
      </c>
      <c r="E105" s="403">
        <v>1679.9749999999999</v>
      </c>
      <c r="F105" s="403" t="s">
        <v>1122</v>
      </c>
      <c r="G105" s="403">
        <v>1679.9749999999999</v>
      </c>
      <c r="H105" s="403">
        <v>0.996</v>
      </c>
      <c r="I105" s="403">
        <v>2.4409999999999998</v>
      </c>
      <c r="J105" s="403">
        <v>1683.412</v>
      </c>
    </row>
    <row r="106" spans="1:10" x14ac:dyDescent="0.2">
      <c r="A106" s="403" t="s">
        <v>1214</v>
      </c>
      <c r="B106" s="403">
        <v>0</v>
      </c>
      <c r="C106" s="403">
        <v>69.632000000000005</v>
      </c>
      <c r="D106" s="403">
        <v>1556.394</v>
      </c>
      <c r="E106" s="403">
        <v>1626.0260000000001</v>
      </c>
      <c r="F106" s="403" t="s">
        <v>1122</v>
      </c>
      <c r="G106" s="403">
        <v>1626.0260000000001</v>
      </c>
      <c r="H106" s="403">
        <v>0.92600000000000005</v>
      </c>
      <c r="I106" s="403">
        <v>2.0950000000000002</v>
      </c>
      <c r="J106" s="403">
        <v>1629.048</v>
      </c>
    </row>
    <row r="107" spans="1:10" x14ac:dyDescent="0.2">
      <c r="A107" s="403" t="s">
        <v>1215</v>
      </c>
      <c r="B107" s="403">
        <v>0</v>
      </c>
      <c r="C107" s="403">
        <v>67.584000000000003</v>
      </c>
      <c r="D107" s="403">
        <v>1620.001</v>
      </c>
      <c r="E107" s="403">
        <v>1687.585</v>
      </c>
      <c r="F107" s="403" t="s">
        <v>1122</v>
      </c>
      <c r="G107" s="403">
        <v>1687.585</v>
      </c>
      <c r="H107" s="403">
        <v>0.90500000000000003</v>
      </c>
      <c r="I107" s="403">
        <v>2.1150000000000002</v>
      </c>
      <c r="J107" s="403">
        <v>1690.604</v>
      </c>
    </row>
    <row r="108" spans="1:10" x14ac:dyDescent="0.2">
      <c r="A108" s="403" t="s">
        <v>1216</v>
      </c>
      <c r="B108" s="403">
        <v>0</v>
      </c>
      <c r="C108" s="403">
        <v>50.176000000000002</v>
      </c>
      <c r="D108" s="403">
        <v>1624.7360000000001</v>
      </c>
      <c r="E108" s="403">
        <v>1674.912</v>
      </c>
      <c r="F108" s="403" t="s">
        <v>1122</v>
      </c>
      <c r="G108" s="403">
        <v>1674.912</v>
      </c>
      <c r="H108" s="403">
        <v>0.83899999999999997</v>
      </c>
      <c r="I108" s="403">
        <v>1.8759999999999999</v>
      </c>
      <c r="J108" s="403">
        <v>1677.6279999999999</v>
      </c>
    </row>
    <row r="109" spans="1:10" x14ac:dyDescent="0.2">
      <c r="A109" s="403" t="s">
        <v>1217</v>
      </c>
      <c r="B109" s="403">
        <v>0</v>
      </c>
      <c r="C109" s="403">
        <v>44.031999999999996</v>
      </c>
      <c r="D109" s="403">
        <v>1609.0509999999999</v>
      </c>
      <c r="E109" s="403">
        <v>1653.0830000000001</v>
      </c>
      <c r="F109" s="403" t="s">
        <v>1122</v>
      </c>
      <c r="G109" s="403">
        <v>1653.0830000000001</v>
      </c>
      <c r="H109" s="403">
        <v>0.872</v>
      </c>
      <c r="I109" s="403">
        <v>2.194</v>
      </c>
      <c r="J109" s="403">
        <v>1656.1479999999999</v>
      </c>
    </row>
    <row r="110" spans="1:10" x14ac:dyDescent="0.2">
      <c r="A110" s="403" t="s">
        <v>1218</v>
      </c>
      <c r="B110" s="403">
        <v>0</v>
      </c>
      <c r="C110" s="403">
        <v>40.96</v>
      </c>
      <c r="D110" s="403">
        <v>1546.2639999999999</v>
      </c>
      <c r="E110" s="403">
        <v>1587.2239999999999</v>
      </c>
      <c r="F110" s="403" t="s">
        <v>1122</v>
      </c>
      <c r="G110" s="403">
        <v>1587.2239999999999</v>
      </c>
      <c r="H110" s="403">
        <v>0.86099999999999999</v>
      </c>
      <c r="I110" s="403">
        <v>2.218</v>
      </c>
      <c r="J110" s="403">
        <v>1590.3030000000001</v>
      </c>
    </row>
    <row r="111" spans="1:10" x14ac:dyDescent="0.2">
      <c r="A111" s="403" t="s">
        <v>1219</v>
      </c>
      <c r="B111" s="403">
        <v>0</v>
      </c>
      <c r="C111" s="403">
        <v>41.984000000000002</v>
      </c>
      <c r="D111" s="403">
        <v>1599.3340000000001</v>
      </c>
      <c r="E111" s="403">
        <v>1641.318</v>
      </c>
      <c r="F111" s="403" t="s">
        <v>1122</v>
      </c>
      <c r="G111" s="403">
        <v>1641.318</v>
      </c>
      <c r="H111" s="403">
        <v>0.93300000000000005</v>
      </c>
      <c r="I111" s="403">
        <v>2.4780000000000002</v>
      </c>
      <c r="J111" s="403">
        <v>1644.729</v>
      </c>
    </row>
    <row r="112" spans="1:10" x14ac:dyDescent="0.2">
      <c r="A112" s="403" t="s">
        <v>1220</v>
      </c>
      <c r="B112" s="403">
        <v>0</v>
      </c>
      <c r="C112" s="403">
        <v>41.984000000000002</v>
      </c>
      <c r="D112" s="403">
        <v>1555.703</v>
      </c>
      <c r="E112" s="403">
        <v>1597.6869999999999</v>
      </c>
      <c r="F112" s="403" t="s">
        <v>1122</v>
      </c>
      <c r="G112" s="403">
        <v>1597.6869999999999</v>
      </c>
      <c r="H112" s="403">
        <v>0.94099999999999995</v>
      </c>
      <c r="I112" s="403">
        <v>2.2959999999999998</v>
      </c>
      <c r="J112" s="403">
        <v>1600.924</v>
      </c>
    </row>
    <row r="113" spans="1:10" x14ac:dyDescent="0.2">
      <c r="A113" s="403" t="s">
        <v>1221</v>
      </c>
      <c r="B113" s="403">
        <v>0</v>
      </c>
      <c r="C113" s="403">
        <v>41.984000000000002</v>
      </c>
      <c r="D113" s="403">
        <v>1549.461</v>
      </c>
      <c r="E113" s="403">
        <v>1591.4449999999999</v>
      </c>
      <c r="F113" s="403" t="s">
        <v>1122</v>
      </c>
      <c r="G113" s="403">
        <v>1591.4449999999999</v>
      </c>
      <c r="H113" s="403">
        <v>0.98699999999999999</v>
      </c>
      <c r="I113" s="403">
        <v>2.1139999999999999</v>
      </c>
      <c r="J113" s="403">
        <v>1594.546</v>
      </c>
    </row>
    <row r="114" spans="1:10" x14ac:dyDescent="0.2">
      <c r="A114" s="403" t="s">
        <v>1222</v>
      </c>
      <c r="B114" s="403">
        <v>0</v>
      </c>
      <c r="C114" s="403">
        <v>50.176000000000002</v>
      </c>
      <c r="D114" s="403">
        <v>1626.59</v>
      </c>
      <c r="E114" s="403">
        <v>1676.7660000000001</v>
      </c>
      <c r="F114" s="403" t="s">
        <v>1122</v>
      </c>
      <c r="G114" s="403">
        <v>1676.7660000000001</v>
      </c>
      <c r="H114" s="403">
        <v>0.92700000000000005</v>
      </c>
      <c r="I114" s="403">
        <v>2.113</v>
      </c>
      <c r="J114" s="403">
        <v>1679.806</v>
      </c>
    </row>
    <row r="115" spans="1:10" x14ac:dyDescent="0.2">
      <c r="A115" s="403" t="s">
        <v>1223</v>
      </c>
      <c r="B115" s="403">
        <v>0</v>
      </c>
      <c r="C115" s="403">
        <v>57.344000000000001</v>
      </c>
      <c r="D115" s="403">
        <v>1484.1379999999999</v>
      </c>
      <c r="E115" s="403">
        <v>1541.482</v>
      </c>
      <c r="F115" s="403" t="s">
        <v>1122</v>
      </c>
      <c r="G115" s="403">
        <v>1541.482</v>
      </c>
      <c r="H115" s="403">
        <v>0.91100000000000003</v>
      </c>
      <c r="I115" s="403">
        <v>2.198</v>
      </c>
      <c r="J115" s="403">
        <v>1544.5909999999999</v>
      </c>
    </row>
    <row r="116" spans="1:10" x14ac:dyDescent="0.2">
      <c r="A116" s="403" t="s">
        <v>1224</v>
      </c>
      <c r="B116" s="403">
        <v>0</v>
      </c>
      <c r="C116" s="403">
        <v>69.632000000000005</v>
      </c>
      <c r="D116" s="403">
        <v>1630.3019999999999</v>
      </c>
      <c r="E116" s="403">
        <v>1699.934</v>
      </c>
      <c r="F116" s="403" t="s">
        <v>1122</v>
      </c>
      <c r="G116" s="403">
        <v>1699.934</v>
      </c>
      <c r="H116" s="403">
        <v>0.97099999999999997</v>
      </c>
      <c r="I116" s="403">
        <v>2.3849999999999998</v>
      </c>
      <c r="J116" s="403">
        <v>1703.29</v>
      </c>
    </row>
    <row r="117" spans="1:10" x14ac:dyDescent="0.2">
      <c r="A117" s="403" t="s">
        <v>1225</v>
      </c>
      <c r="B117" s="403">
        <v>0</v>
      </c>
      <c r="C117" s="403">
        <v>649.85299999999995</v>
      </c>
      <c r="D117" s="403">
        <v>19009.244999999999</v>
      </c>
      <c r="E117" s="403">
        <v>19659.098000000002</v>
      </c>
      <c r="F117" s="403" t="s">
        <v>1122</v>
      </c>
      <c r="G117" s="403">
        <v>19659.098000000002</v>
      </c>
      <c r="H117" s="403">
        <v>11.069000000000001</v>
      </c>
      <c r="I117" s="403">
        <v>26.523</v>
      </c>
      <c r="J117" s="403">
        <v>19696.689999999999</v>
      </c>
    </row>
    <row r="118" spans="1:10" x14ac:dyDescent="0.2">
      <c r="A118" s="403" t="s">
        <v>1226</v>
      </c>
      <c r="B118" s="403">
        <v>0</v>
      </c>
      <c r="C118" s="403">
        <v>76.875</v>
      </c>
      <c r="D118" s="403">
        <v>1628.1669999999999</v>
      </c>
      <c r="E118" s="403">
        <v>1705.0419999999999</v>
      </c>
      <c r="F118" s="403">
        <v>0.57099999999999995</v>
      </c>
      <c r="G118" s="403">
        <v>1705.6130000000001</v>
      </c>
      <c r="H118" s="403">
        <v>0.96899999999999997</v>
      </c>
      <c r="I118" s="403">
        <v>2.2519999999999998</v>
      </c>
      <c r="J118" s="403">
        <v>1708.8340000000001</v>
      </c>
    </row>
    <row r="119" spans="1:10" x14ac:dyDescent="0.2">
      <c r="A119" s="403" t="s">
        <v>1227</v>
      </c>
      <c r="B119" s="403">
        <v>0</v>
      </c>
      <c r="C119" s="403">
        <v>64.575000000000003</v>
      </c>
      <c r="D119" s="403">
        <v>1442.7860000000001</v>
      </c>
      <c r="E119" s="403">
        <v>1507.3610000000001</v>
      </c>
      <c r="F119" s="403">
        <v>0.51600000000000001</v>
      </c>
      <c r="G119" s="403">
        <v>1507.877</v>
      </c>
      <c r="H119" s="403">
        <v>0.91</v>
      </c>
      <c r="I119" s="403">
        <v>1.871</v>
      </c>
      <c r="J119" s="403">
        <v>1510.6569999999999</v>
      </c>
    </row>
    <row r="120" spans="1:10" x14ac:dyDescent="0.2">
      <c r="A120" s="403" t="s">
        <v>1228</v>
      </c>
      <c r="B120" s="403">
        <v>0</v>
      </c>
      <c r="C120" s="403">
        <v>64.575000000000003</v>
      </c>
      <c r="D120" s="403">
        <v>1573.9480000000001</v>
      </c>
      <c r="E120" s="403">
        <v>1638.5229999999999</v>
      </c>
      <c r="F120" s="403">
        <v>0.57099999999999995</v>
      </c>
      <c r="G120" s="403">
        <v>1639.0940000000001</v>
      </c>
      <c r="H120" s="403">
        <v>0.90200000000000002</v>
      </c>
      <c r="I120" s="403">
        <v>2.093</v>
      </c>
      <c r="J120" s="403">
        <v>1642.0889999999999</v>
      </c>
    </row>
    <row r="121" spans="1:10" x14ac:dyDescent="0.2">
      <c r="A121" s="403" t="s">
        <v>1229</v>
      </c>
      <c r="B121" s="403">
        <v>0</v>
      </c>
      <c r="C121" s="403">
        <v>50.225000000000001</v>
      </c>
      <c r="D121" s="403">
        <v>1541.373</v>
      </c>
      <c r="E121" s="403">
        <v>1591.598</v>
      </c>
      <c r="F121" s="403">
        <v>0.55300000000000005</v>
      </c>
      <c r="G121" s="403">
        <v>1592.15</v>
      </c>
      <c r="H121" s="403">
        <v>0.84199999999999997</v>
      </c>
      <c r="I121" s="403">
        <v>1.929</v>
      </c>
      <c r="J121" s="403">
        <v>1594.921</v>
      </c>
    </row>
    <row r="122" spans="1:10" x14ac:dyDescent="0.2">
      <c r="A122" s="403" t="s">
        <v>1230</v>
      </c>
      <c r="B122" s="403">
        <v>0</v>
      </c>
      <c r="C122" s="403">
        <v>48.174999999999997</v>
      </c>
      <c r="D122" s="403">
        <v>1568.4970000000001</v>
      </c>
      <c r="E122" s="403">
        <v>1616.672</v>
      </c>
      <c r="F122" s="403">
        <v>0.57099999999999995</v>
      </c>
      <c r="G122" s="403">
        <v>1617.2439999999999</v>
      </c>
      <c r="H122" s="403">
        <v>0.87</v>
      </c>
      <c r="I122" s="403">
        <v>2.1179999999999999</v>
      </c>
      <c r="J122" s="403">
        <v>1620.232</v>
      </c>
    </row>
    <row r="123" spans="1:10" x14ac:dyDescent="0.2">
      <c r="A123" s="403" t="s">
        <v>1231</v>
      </c>
      <c r="B123" s="403">
        <v>0</v>
      </c>
      <c r="C123" s="403">
        <v>44.075000000000003</v>
      </c>
      <c r="D123" s="403">
        <v>1603.1020000000001</v>
      </c>
      <c r="E123" s="403">
        <v>1647.1769999999999</v>
      </c>
      <c r="F123" s="403">
        <v>0.55300000000000005</v>
      </c>
      <c r="G123" s="403">
        <v>1647.729</v>
      </c>
      <c r="H123" s="403">
        <v>0.86899999999999999</v>
      </c>
      <c r="I123" s="403">
        <v>2.2250000000000001</v>
      </c>
      <c r="J123" s="403">
        <v>1650.8240000000001</v>
      </c>
    </row>
    <row r="124" spans="1:10" x14ac:dyDescent="0.2">
      <c r="A124" s="403" t="s">
        <v>1232</v>
      </c>
      <c r="B124" s="403">
        <v>0</v>
      </c>
      <c r="C124" s="403">
        <v>44.075000000000003</v>
      </c>
      <c r="D124" s="403">
        <v>1626.171</v>
      </c>
      <c r="E124" s="403">
        <v>1670.2460000000001</v>
      </c>
      <c r="F124" s="403">
        <v>0.57099999999999995</v>
      </c>
      <c r="G124" s="403">
        <v>1670.817</v>
      </c>
      <c r="H124" s="403">
        <v>0.91400000000000003</v>
      </c>
      <c r="I124" s="403">
        <v>2.2690000000000001</v>
      </c>
      <c r="J124" s="403">
        <v>1674</v>
      </c>
    </row>
    <row r="125" spans="1:10" x14ac:dyDescent="0.2">
      <c r="A125" s="403" t="s">
        <v>1233</v>
      </c>
      <c r="B125" s="403">
        <v>0</v>
      </c>
      <c r="C125" s="403">
        <v>44.075000000000003</v>
      </c>
      <c r="D125" s="403">
        <v>1588.2919999999999</v>
      </c>
      <c r="E125" s="403">
        <v>1632.367</v>
      </c>
      <c r="F125" s="403">
        <v>0.57099999999999995</v>
      </c>
      <c r="G125" s="403">
        <v>1632.9380000000001</v>
      </c>
      <c r="H125" s="403">
        <v>0.91700000000000004</v>
      </c>
      <c r="I125" s="403">
        <v>2.1379999999999999</v>
      </c>
      <c r="J125" s="403">
        <v>1635.9929999999999</v>
      </c>
    </row>
    <row r="126" spans="1:10" x14ac:dyDescent="0.2">
      <c r="A126" s="403" t="s">
        <v>1234</v>
      </c>
      <c r="B126" s="403">
        <v>0</v>
      </c>
      <c r="C126" s="403">
        <v>43.05</v>
      </c>
      <c r="D126" s="403">
        <v>1550.0719999999999</v>
      </c>
      <c r="E126" s="403">
        <v>1593.1220000000001</v>
      </c>
      <c r="F126" s="403">
        <v>0.55300000000000005</v>
      </c>
      <c r="G126" s="403">
        <v>1593.675</v>
      </c>
      <c r="H126" s="403">
        <v>0.91900000000000004</v>
      </c>
      <c r="I126" s="403">
        <v>1.9590000000000001</v>
      </c>
      <c r="J126" s="403">
        <v>1596.5530000000001</v>
      </c>
    </row>
    <row r="127" spans="1:10" x14ac:dyDescent="0.2">
      <c r="A127" s="403" t="s">
        <v>1235</v>
      </c>
      <c r="B127" s="403">
        <v>0</v>
      </c>
      <c r="C127" s="403">
        <v>51.25</v>
      </c>
      <c r="D127" s="403">
        <v>1562.673</v>
      </c>
      <c r="E127" s="403">
        <v>1613.923</v>
      </c>
      <c r="F127" s="403">
        <v>0.57099999999999995</v>
      </c>
      <c r="G127" s="403">
        <v>1614.4939999999999</v>
      </c>
      <c r="H127" s="403">
        <v>0.90100000000000002</v>
      </c>
      <c r="I127" s="403">
        <v>2.056</v>
      </c>
      <c r="J127" s="403">
        <v>1617.451</v>
      </c>
    </row>
    <row r="128" spans="1:10" x14ac:dyDescent="0.2">
      <c r="A128" s="403" t="s">
        <v>1236</v>
      </c>
      <c r="B128" s="403">
        <v>0</v>
      </c>
      <c r="C128" s="403">
        <v>55.35</v>
      </c>
      <c r="D128" s="403">
        <v>1498.884</v>
      </c>
      <c r="E128" s="403">
        <v>1554.2339999999999</v>
      </c>
      <c r="F128" s="403">
        <v>0.55300000000000005</v>
      </c>
      <c r="G128" s="403">
        <v>1554.787</v>
      </c>
      <c r="H128" s="403">
        <v>0.91600000000000004</v>
      </c>
      <c r="I128" s="403">
        <v>2.12</v>
      </c>
      <c r="J128" s="403">
        <v>1557.8219999999999</v>
      </c>
    </row>
    <row r="129" spans="1:10" x14ac:dyDescent="0.2">
      <c r="A129" s="403" t="s">
        <v>1237</v>
      </c>
      <c r="B129" s="403">
        <v>0</v>
      </c>
      <c r="C129" s="403">
        <v>70.724999999999994</v>
      </c>
      <c r="D129" s="403">
        <v>1628.6980000000001</v>
      </c>
      <c r="E129" s="403">
        <v>1699.423</v>
      </c>
      <c r="F129" s="403">
        <v>0.57099999999999995</v>
      </c>
      <c r="G129" s="403">
        <v>1699.9939999999999</v>
      </c>
      <c r="H129" s="403">
        <v>0.94299999999999995</v>
      </c>
      <c r="I129" s="403">
        <v>2.3359999999999999</v>
      </c>
      <c r="J129" s="403">
        <v>1703.2729999999999</v>
      </c>
    </row>
    <row r="130" spans="1:10" x14ac:dyDescent="0.2">
      <c r="A130" s="403" t="s">
        <v>1238</v>
      </c>
      <c r="B130" s="403">
        <v>0</v>
      </c>
      <c r="C130" s="403">
        <v>658.38300000000004</v>
      </c>
      <c r="D130" s="403">
        <v>18812.664000000001</v>
      </c>
      <c r="E130" s="403">
        <v>19471.046999999999</v>
      </c>
      <c r="F130" s="403">
        <v>6.7229999999999999</v>
      </c>
      <c r="G130" s="403">
        <v>19477.771000000001</v>
      </c>
      <c r="H130" s="403">
        <v>10.871</v>
      </c>
      <c r="I130" s="403">
        <v>25.372</v>
      </c>
      <c r="J130" s="403">
        <v>19514.012999999999</v>
      </c>
    </row>
    <row r="131" spans="1:10" x14ac:dyDescent="0.2">
      <c r="A131" s="403" t="s">
        <v>1239</v>
      </c>
      <c r="B131" s="403">
        <v>0</v>
      </c>
      <c r="C131" s="403">
        <v>81.054000000000002</v>
      </c>
      <c r="D131" s="403">
        <v>1487.11</v>
      </c>
      <c r="E131" s="403">
        <v>1568.164</v>
      </c>
      <c r="F131" s="403">
        <v>1.5529999999999999</v>
      </c>
      <c r="G131" s="403">
        <v>1569.7170000000001</v>
      </c>
      <c r="H131" s="403">
        <v>1.0189999999999999</v>
      </c>
      <c r="I131" s="403">
        <v>2.4780000000000002</v>
      </c>
      <c r="J131" s="403">
        <v>1573.2139999999999</v>
      </c>
    </row>
    <row r="132" spans="1:10" x14ac:dyDescent="0.2">
      <c r="A132" s="403" t="s">
        <v>1240</v>
      </c>
      <c r="B132" s="403">
        <v>0</v>
      </c>
      <c r="C132" s="403">
        <v>67.715999999999994</v>
      </c>
      <c r="D132" s="403">
        <v>1421.6590000000001</v>
      </c>
      <c r="E132" s="403">
        <v>1489.375</v>
      </c>
      <c r="F132" s="403">
        <v>1.403</v>
      </c>
      <c r="G132" s="403">
        <v>1490.778</v>
      </c>
      <c r="H132" s="403">
        <v>0.95699999999999996</v>
      </c>
      <c r="I132" s="403">
        <v>2.0150000000000001</v>
      </c>
      <c r="J132" s="403">
        <v>1493.75</v>
      </c>
    </row>
    <row r="133" spans="1:10" x14ac:dyDescent="0.2">
      <c r="A133" s="403" t="s">
        <v>1241</v>
      </c>
      <c r="B133" s="403">
        <v>0</v>
      </c>
      <c r="C133" s="403">
        <v>62.585999999999999</v>
      </c>
      <c r="D133" s="403">
        <v>1566.076</v>
      </c>
      <c r="E133" s="403">
        <v>1628.662</v>
      </c>
      <c r="F133" s="403">
        <v>1.5529999999999999</v>
      </c>
      <c r="G133" s="403">
        <v>1630.2149999999999</v>
      </c>
      <c r="H133" s="403">
        <v>0.93300000000000005</v>
      </c>
      <c r="I133" s="403">
        <v>2.1880000000000002</v>
      </c>
      <c r="J133" s="403">
        <v>1633.336</v>
      </c>
    </row>
    <row r="134" spans="1:10" x14ac:dyDescent="0.2">
      <c r="A134" s="403" t="s">
        <v>1242</v>
      </c>
      <c r="B134" s="403">
        <v>0</v>
      </c>
      <c r="C134" s="403">
        <v>50.274000000000001</v>
      </c>
      <c r="D134" s="403">
        <v>1595.2829999999999</v>
      </c>
      <c r="E134" s="403">
        <v>1645.557</v>
      </c>
      <c r="F134" s="403">
        <v>1.5029999999999999</v>
      </c>
      <c r="G134" s="403">
        <v>1647.06</v>
      </c>
      <c r="H134" s="403">
        <v>0.879</v>
      </c>
      <c r="I134" s="403">
        <v>1.9970000000000001</v>
      </c>
      <c r="J134" s="403">
        <v>1649.9359999999999</v>
      </c>
    </row>
    <row r="135" spans="1:10" x14ac:dyDescent="0.2">
      <c r="A135" s="403" t="s">
        <v>1243</v>
      </c>
      <c r="B135" s="403">
        <v>0</v>
      </c>
      <c r="C135" s="403">
        <v>38.988</v>
      </c>
      <c r="D135" s="403">
        <v>1567.1020000000001</v>
      </c>
      <c r="E135" s="403">
        <v>1606.09</v>
      </c>
      <c r="F135" s="403">
        <v>1.5529999999999999</v>
      </c>
      <c r="G135" s="403">
        <v>1607.643</v>
      </c>
      <c r="H135" s="403">
        <v>0.89700000000000002</v>
      </c>
      <c r="I135" s="403">
        <v>2.222</v>
      </c>
      <c r="J135" s="403">
        <v>1610.761</v>
      </c>
    </row>
    <row r="136" spans="1:10" x14ac:dyDescent="0.2">
      <c r="A136" s="403" t="s">
        <v>1244</v>
      </c>
      <c r="B136" s="403">
        <v>0</v>
      </c>
      <c r="C136" s="403">
        <v>37.962000000000003</v>
      </c>
      <c r="D136" s="403">
        <v>1559.97</v>
      </c>
      <c r="E136" s="403">
        <v>1597.932</v>
      </c>
      <c r="F136" s="403">
        <v>1.5029999999999999</v>
      </c>
      <c r="G136" s="403">
        <v>1599.434</v>
      </c>
      <c r="H136" s="403">
        <v>0.87</v>
      </c>
      <c r="I136" s="403">
        <v>2.1309999999999998</v>
      </c>
      <c r="J136" s="403">
        <v>1602.4349999999999</v>
      </c>
    </row>
    <row r="137" spans="1:10" x14ac:dyDescent="0.2">
      <c r="A137" s="403" t="s">
        <v>1245</v>
      </c>
      <c r="B137" s="403">
        <v>0</v>
      </c>
      <c r="C137" s="403">
        <v>38.988</v>
      </c>
      <c r="D137" s="403">
        <v>1569.3389999999999</v>
      </c>
      <c r="E137" s="403">
        <v>1608.327</v>
      </c>
      <c r="F137" s="403">
        <v>1.5529999999999999</v>
      </c>
      <c r="G137" s="403">
        <v>1609.88</v>
      </c>
      <c r="H137" s="403">
        <v>0.90400000000000003</v>
      </c>
      <c r="I137" s="403">
        <v>2.3530000000000002</v>
      </c>
      <c r="J137" s="403">
        <v>1613.1369999999999</v>
      </c>
    </row>
    <row r="138" spans="1:10" x14ac:dyDescent="0.2">
      <c r="A138" s="403" t="s">
        <v>1246</v>
      </c>
      <c r="B138" s="403">
        <v>0</v>
      </c>
      <c r="C138" s="403">
        <v>38.988</v>
      </c>
      <c r="D138" s="403">
        <v>1549.278</v>
      </c>
      <c r="E138" s="403">
        <v>1588.2660000000001</v>
      </c>
      <c r="F138" s="403">
        <v>1.5529999999999999</v>
      </c>
      <c r="G138" s="403">
        <v>1589.819</v>
      </c>
      <c r="H138" s="403">
        <v>0.875</v>
      </c>
      <c r="I138" s="403">
        <v>2.1</v>
      </c>
      <c r="J138" s="403">
        <v>1592.7940000000001</v>
      </c>
    </row>
    <row r="139" spans="1:10" x14ac:dyDescent="0.2">
      <c r="A139" s="403" t="s">
        <v>1247</v>
      </c>
      <c r="B139" s="403">
        <v>0</v>
      </c>
      <c r="C139" s="403">
        <v>38.988</v>
      </c>
      <c r="D139" s="403">
        <v>1504.13</v>
      </c>
      <c r="E139" s="403">
        <v>1543.1179999999999</v>
      </c>
      <c r="F139" s="403">
        <v>1.5029999999999999</v>
      </c>
      <c r="G139" s="403">
        <v>1544.6210000000001</v>
      </c>
      <c r="H139" s="403">
        <v>0.92500000000000004</v>
      </c>
      <c r="I139" s="403">
        <v>2.0270000000000001</v>
      </c>
      <c r="J139" s="403">
        <v>1547.5730000000001</v>
      </c>
    </row>
    <row r="140" spans="1:10" x14ac:dyDescent="0.2">
      <c r="A140" s="403" t="s">
        <v>1248</v>
      </c>
      <c r="B140" s="403">
        <v>0</v>
      </c>
      <c r="C140" s="403">
        <v>44.118000000000002</v>
      </c>
      <c r="D140" s="403">
        <v>1517.8489999999999</v>
      </c>
      <c r="E140" s="403">
        <v>1561.9670000000001</v>
      </c>
      <c r="F140" s="403">
        <v>1.5529999999999999</v>
      </c>
      <c r="G140" s="403">
        <v>1563.52</v>
      </c>
      <c r="H140" s="403">
        <v>0.91100000000000003</v>
      </c>
      <c r="I140" s="403">
        <v>2.109</v>
      </c>
      <c r="J140" s="403">
        <v>1566.54</v>
      </c>
    </row>
    <row r="141" spans="1:10" x14ac:dyDescent="0.2">
      <c r="A141" s="403" t="s">
        <v>1249</v>
      </c>
      <c r="B141" s="403">
        <v>0</v>
      </c>
      <c r="C141" s="403">
        <v>53.351999999999997</v>
      </c>
      <c r="D141" s="403">
        <v>1528.5139999999999</v>
      </c>
      <c r="E141" s="403">
        <v>1581.866</v>
      </c>
      <c r="F141" s="403">
        <v>1.5029999999999999</v>
      </c>
      <c r="G141" s="403">
        <v>1583.3689999999999</v>
      </c>
      <c r="H141" s="403">
        <v>0.91600000000000004</v>
      </c>
      <c r="I141" s="403">
        <v>2.1989999999999998</v>
      </c>
      <c r="J141" s="403">
        <v>1586.4829999999999</v>
      </c>
    </row>
    <row r="142" spans="1:10" x14ac:dyDescent="0.2">
      <c r="A142" s="403" t="s">
        <v>1250</v>
      </c>
      <c r="B142" s="403">
        <v>0</v>
      </c>
      <c r="C142" s="403">
        <v>59.508000000000003</v>
      </c>
      <c r="D142" s="403">
        <v>1555.6579999999999</v>
      </c>
      <c r="E142" s="403">
        <v>1615.1659999999999</v>
      </c>
      <c r="F142" s="403">
        <v>1.5529999999999999</v>
      </c>
      <c r="G142" s="403">
        <v>1616.7190000000001</v>
      </c>
      <c r="H142" s="403">
        <v>0.91600000000000004</v>
      </c>
      <c r="I142" s="403">
        <v>2.2280000000000002</v>
      </c>
      <c r="J142" s="403">
        <v>1619.8630000000001</v>
      </c>
    </row>
    <row r="143" spans="1:10" x14ac:dyDescent="0.2">
      <c r="A143" s="403" t="s">
        <v>1251</v>
      </c>
      <c r="B143" s="403">
        <v>0</v>
      </c>
      <c r="C143" s="403">
        <v>611.91800000000001</v>
      </c>
      <c r="D143" s="403">
        <v>18421.966</v>
      </c>
      <c r="E143" s="403">
        <v>19033.883999999998</v>
      </c>
      <c r="F143" s="403">
        <v>18.285</v>
      </c>
      <c r="G143" s="403">
        <v>19052.169000000002</v>
      </c>
      <c r="H143" s="403">
        <v>11.002000000000001</v>
      </c>
      <c r="I143" s="403">
        <v>26.056999999999999</v>
      </c>
      <c r="J143" s="403">
        <v>19089.227999999999</v>
      </c>
    </row>
    <row r="144" spans="1:10" x14ac:dyDescent="0.2">
      <c r="A144" s="403" t="s">
        <v>1252</v>
      </c>
      <c r="B144" s="403">
        <v>0</v>
      </c>
      <c r="C144" s="403">
        <v>52.529000000000003</v>
      </c>
      <c r="D144" s="403">
        <v>1451.973</v>
      </c>
      <c r="E144" s="403">
        <v>1504.502</v>
      </c>
      <c r="F144" s="403">
        <v>2.8639999999999999</v>
      </c>
      <c r="G144" s="403">
        <v>1507.366</v>
      </c>
      <c r="H144" s="403">
        <v>1.1459999999999999</v>
      </c>
      <c r="I144" s="403">
        <v>2.74</v>
      </c>
      <c r="J144" s="403">
        <v>1511.252</v>
      </c>
    </row>
    <row r="145" spans="1:10" x14ac:dyDescent="0.2">
      <c r="A145" s="403" t="s">
        <v>1253</v>
      </c>
      <c r="B145" s="403">
        <v>0</v>
      </c>
      <c r="C145" s="403">
        <v>42.023000000000003</v>
      </c>
      <c r="D145" s="403">
        <v>1326.0309999999999</v>
      </c>
      <c r="E145" s="403">
        <v>1368.0540000000001</v>
      </c>
      <c r="F145" s="403">
        <v>2.5870000000000002</v>
      </c>
      <c r="G145" s="403">
        <v>1370.6410000000001</v>
      </c>
      <c r="H145" s="403">
        <v>1.093</v>
      </c>
      <c r="I145" s="403">
        <v>2.2909999999999999</v>
      </c>
      <c r="J145" s="403">
        <v>1374.0250000000001</v>
      </c>
    </row>
    <row r="146" spans="1:10" x14ac:dyDescent="0.2">
      <c r="A146" s="403" t="s">
        <v>1254</v>
      </c>
      <c r="B146" s="403">
        <v>0</v>
      </c>
      <c r="C146" s="403">
        <v>43.933</v>
      </c>
      <c r="D146" s="403">
        <v>1625.4069999999999</v>
      </c>
      <c r="E146" s="403">
        <v>1669.3409999999999</v>
      </c>
      <c r="F146" s="403">
        <v>2.8639999999999999</v>
      </c>
      <c r="G146" s="403">
        <v>1672.204</v>
      </c>
      <c r="H146" s="403">
        <v>1.089</v>
      </c>
      <c r="I146" s="403">
        <v>2.5960000000000001</v>
      </c>
      <c r="J146" s="403">
        <v>1675.8889999999999</v>
      </c>
    </row>
    <row r="147" spans="1:10" x14ac:dyDescent="0.2">
      <c r="A147" s="403" t="s">
        <v>1255</v>
      </c>
      <c r="B147" s="403">
        <v>0</v>
      </c>
      <c r="C147" s="403">
        <v>39.158000000000001</v>
      </c>
      <c r="D147" s="403">
        <v>1495.7339999999999</v>
      </c>
      <c r="E147" s="403">
        <v>1534.8920000000001</v>
      </c>
      <c r="F147" s="403">
        <v>2.7719999999999998</v>
      </c>
      <c r="G147" s="403">
        <v>1537.664</v>
      </c>
      <c r="H147" s="403">
        <v>0.995</v>
      </c>
      <c r="I147" s="403">
        <v>2.2290000000000001</v>
      </c>
      <c r="J147" s="403">
        <v>1540.8869999999999</v>
      </c>
    </row>
    <row r="148" spans="1:10" x14ac:dyDescent="0.2">
      <c r="A148" s="403" t="s">
        <v>1256</v>
      </c>
      <c r="B148" s="403">
        <v>0</v>
      </c>
      <c r="C148" s="403">
        <v>40.113</v>
      </c>
      <c r="D148" s="403">
        <v>1572</v>
      </c>
      <c r="E148" s="403">
        <v>1612.1130000000001</v>
      </c>
      <c r="F148" s="403">
        <v>2.8639999999999999</v>
      </c>
      <c r="G148" s="403">
        <v>1614.9770000000001</v>
      </c>
      <c r="H148" s="403">
        <v>0.98199999999999998</v>
      </c>
      <c r="I148" s="403">
        <v>2.3959999999999999</v>
      </c>
      <c r="J148" s="403">
        <v>1618.355</v>
      </c>
    </row>
    <row r="149" spans="1:10" x14ac:dyDescent="0.2">
      <c r="A149" s="403" t="s">
        <v>1257</v>
      </c>
      <c r="B149" s="403">
        <v>0</v>
      </c>
      <c r="C149" s="403">
        <v>40.113</v>
      </c>
      <c r="D149" s="403">
        <v>1595.86</v>
      </c>
      <c r="E149" s="403">
        <v>1635.973</v>
      </c>
      <c r="F149" s="403">
        <v>2.7719999999999998</v>
      </c>
      <c r="G149" s="403">
        <v>1638.7449999999999</v>
      </c>
      <c r="H149" s="403">
        <v>0.98399999999999999</v>
      </c>
      <c r="I149" s="403">
        <v>2.4380000000000002</v>
      </c>
      <c r="J149" s="403">
        <v>1642.1669999999999</v>
      </c>
    </row>
    <row r="150" spans="1:10" x14ac:dyDescent="0.2">
      <c r="A150" s="403" t="s">
        <v>1258</v>
      </c>
      <c r="B150" s="403">
        <v>0</v>
      </c>
      <c r="C150" s="403">
        <v>42.023000000000003</v>
      </c>
      <c r="D150" s="403">
        <v>1576.029</v>
      </c>
      <c r="E150" s="403">
        <v>1618.0519999999999</v>
      </c>
      <c r="F150" s="403">
        <v>2.8639999999999999</v>
      </c>
      <c r="G150" s="403">
        <v>1620.9159999999999</v>
      </c>
      <c r="H150" s="403">
        <v>1.0669999999999999</v>
      </c>
      <c r="I150" s="403">
        <v>2.7090000000000001</v>
      </c>
      <c r="J150" s="403">
        <v>1624.692</v>
      </c>
    </row>
    <row r="151" spans="1:10" x14ac:dyDescent="0.2">
      <c r="A151" s="403" t="s">
        <v>1259</v>
      </c>
      <c r="B151" s="403">
        <v>0</v>
      </c>
      <c r="C151" s="403">
        <v>41.067999999999998</v>
      </c>
      <c r="D151" s="403">
        <v>1619.577</v>
      </c>
      <c r="E151" s="403">
        <v>1660.645</v>
      </c>
      <c r="F151" s="403">
        <v>2.8639999999999999</v>
      </c>
      <c r="G151" s="403">
        <v>1663.509</v>
      </c>
      <c r="H151" s="403">
        <v>1.0880000000000001</v>
      </c>
      <c r="I151" s="403">
        <v>2.6520000000000001</v>
      </c>
      <c r="J151" s="403">
        <v>1667.249</v>
      </c>
    </row>
    <row r="152" spans="1:10" x14ac:dyDescent="0.2">
      <c r="A152" s="403" t="s">
        <v>1260</v>
      </c>
      <c r="B152" s="403">
        <v>0</v>
      </c>
      <c r="C152" s="403">
        <v>38.203000000000003</v>
      </c>
      <c r="D152" s="403">
        <v>1562.357</v>
      </c>
      <c r="E152" s="403">
        <v>1600.56</v>
      </c>
      <c r="F152" s="403">
        <v>2.7719999999999998</v>
      </c>
      <c r="G152" s="403">
        <v>1603.3309999999999</v>
      </c>
      <c r="H152" s="403">
        <v>1.1000000000000001</v>
      </c>
      <c r="I152" s="403">
        <v>2.242</v>
      </c>
      <c r="J152" s="403">
        <v>1606.672</v>
      </c>
    </row>
    <row r="153" spans="1:10" x14ac:dyDescent="0.2">
      <c r="A153" s="403" t="s">
        <v>1261</v>
      </c>
      <c r="B153" s="403">
        <v>0</v>
      </c>
      <c r="C153" s="403">
        <v>40.113</v>
      </c>
      <c r="D153" s="403">
        <v>1573.5250000000001</v>
      </c>
      <c r="E153" s="403">
        <v>1613.6379999999999</v>
      </c>
      <c r="F153" s="403">
        <v>2.8639999999999999</v>
      </c>
      <c r="G153" s="403">
        <v>1616.502</v>
      </c>
      <c r="H153" s="403">
        <v>1.026</v>
      </c>
      <c r="I153" s="403">
        <v>2.3039999999999998</v>
      </c>
      <c r="J153" s="403">
        <v>1619.8320000000001</v>
      </c>
    </row>
    <row r="154" spans="1:10" x14ac:dyDescent="0.2">
      <c r="A154" s="403" t="s">
        <v>1262</v>
      </c>
      <c r="B154" s="403">
        <v>0</v>
      </c>
      <c r="C154" s="403">
        <v>40.113</v>
      </c>
      <c r="D154" s="403">
        <v>1537.037</v>
      </c>
      <c r="E154" s="403">
        <v>1577.15</v>
      </c>
      <c r="F154" s="403">
        <v>2.7719999999999998</v>
      </c>
      <c r="G154" s="403">
        <v>1579.921</v>
      </c>
      <c r="H154" s="403">
        <v>1.0369999999999999</v>
      </c>
      <c r="I154" s="403">
        <v>2.4359999999999999</v>
      </c>
      <c r="J154" s="403">
        <v>1583.394</v>
      </c>
    </row>
    <row r="155" spans="1:10" x14ac:dyDescent="0.2">
      <c r="A155" s="403" t="s">
        <v>1263</v>
      </c>
      <c r="B155" s="403">
        <v>0</v>
      </c>
      <c r="C155" s="403">
        <v>45.843000000000004</v>
      </c>
      <c r="D155" s="403">
        <v>1659.6220000000001</v>
      </c>
      <c r="E155" s="403">
        <v>1705.4649999999999</v>
      </c>
      <c r="F155" s="403">
        <v>2.8639999999999999</v>
      </c>
      <c r="G155" s="403">
        <v>1708.329</v>
      </c>
      <c r="H155" s="403">
        <v>1.069</v>
      </c>
      <c r="I155" s="403">
        <v>2.7839999999999998</v>
      </c>
      <c r="J155" s="403">
        <v>1712.182</v>
      </c>
    </row>
    <row r="156" spans="1:10" x14ac:dyDescent="0.2">
      <c r="A156" s="403" t="s">
        <v>1264</v>
      </c>
      <c r="B156" s="403">
        <v>0</v>
      </c>
      <c r="C156" s="403">
        <v>505.233</v>
      </c>
      <c r="D156" s="403">
        <v>18595.150000000001</v>
      </c>
      <c r="E156" s="403">
        <v>19100.383999999998</v>
      </c>
      <c r="F156" s="403">
        <v>33.72</v>
      </c>
      <c r="G156" s="403">
        <v>19134.103999999999</v>
      </c>
      <c r="H156" s="403">
        <v>12.675000000000001</v>
      </c>
      <c r="I156" s="403">
        <v>29.835000000000001</v>
      </c>
      <c r="J156" s="403">
        <v>19176.615000000002</v>
      </c>
    </row>
    <row r="157" spans="1:10" x14ac:dyDescent="0.2">
      <c r="A157" s="403" t="s">
        <v>1265</v>
      </c>
      <c r="B157" s="403">
        <v>0</v>
      </c>
      <c r="C157" s="403">
        <v>56.624000000000002</v>
      </c>
      <c r="D157" s="403">
        <v>1559.075</v>
      </c>
      <c r="E157" s="403">
        <v>1615.6980000000001</v>
      </c>
      <c r="F157" s="403">
        <v>3.4950000000000001</v>
      </c>
      <c r="G157" s="403">
        <v>1619.193</v>
      </c>
      <c r="H157" s="403">
        <v>1.2729999999999999</v>
      </c>
      <c r="I157" s="403">
        <v>2.8769999999999998</v>
      </c>
      <c r="J157" s="403">
        <v>1623.3440000000001</v>
      </c>
    </row>
    <row r="158" spans="1:10" x14ac:dyDescent="0.2">
      <c r="A158" s="403" t="s">
        <v>1266</v>
      </c>
      <c r="B158" s="403">
        <v>0</v>
      </c>
      <c r="C158" s="403">
        <v>45.298999999999999</v>
      </c>
      <c r="D158" s="403">
        <v>1426.65</v>
      </c>
      <c r="E158" s="403">
        <v>1471.9490000000001</v>
      </c>
      <c r="F158" s="403">
        <v>3.27</v>
      </c>
      <c r="G158" s="403">
        <v>1475.2180000000001</v>
      </c>
      <c r="H158" s="403">
        <v>1.1679999999999999</v>
      </c>
      <c r="I158" s="403">
        <v>2.4529999999999998</v>
      </c>
      <c r="J158" s="403">
        <v>1478.84</v>
      </c>
    </row>
    <row r="159" spans="1:10" x14ac:dyDescent="0.2">
      <c r="A159" s="403" t="s">
        <v>1267</v>
      </c>
      <c r="B159" s="403">
        <v>0</v>
      </c>
      <c r="C159" s="403">
        <v>47.357999999999997</v>
      </c>
      <c r="D159" s="403">
        <v>1592.145</v>
      </c>
      <c r="E159" s="403">
        <v>1639.5029999999999</v>
      </c>
      <c r="F159" s="403">
        <v>3.4950000000000001</v>
      </c>
      <c r="G159" s="403">
        <v>1642.998</v>
      </c>
      <c r="H159" s="403">
        <v>1.2050000000000001</v>
      </c>
      <c r="I159" s="403">
        <v>2.7989999999999999</v>
      </c>
      <c r="J159" s="403">
        <v>1647.0029999999999</v>
      </c>
    </row>
    <row r="160" spans="1:10" x14ac:dyDescent="0.2">
      <c r="A160" s="403" t="s">
        <v>1268</v>
      </c>
      <c r="B160" s="403">
        <v>0</v>
      </c>
      <c r="C160" s="403">
        <v>42.21</v>
      </c>
      <c r="D160" s="403">
        <v>1576.6220000000001</v>
      </c>
      <c r="E160" s="403">
        <v>1618.8320000000001</v>
      </c>
      <c r="F160" s="403">
        <v>3.3820000000000001</v>
      </c>
      <c r="G160" s="403">
        <v>1622.2149999999999</v>
      </c>
      <c r="H160" s="403">
        <v>1.107</v>
      </c>
      <c r="I160" s="403">
        <v>2.415</v>
      </c>
      <c r="J160" s="403">
        <v>1625.7370000000001</v>
      </c>
    </row>
    <row r="161" spans="1:10" x14ac:dyDescent="0.2">
      <c r="A161" s="403" t="s">
        <v>1269</v>
      </c>
      <c r="B161" s="403">
        <v>0</v>
      </c>
      <c r="C161" s="403">
        <v>43.24</v>
      </c>
      <c r="D161" s="403">
        <v>1647.1590000000001</v>
      </c>
      <c r="E161" s="403">
        <v>1690.3989999999999</v>
      </c>
      <c r="F161" s="403">
        <v>3.4950000000000001</v>
      </c>
      <c r="G161" s="403">
        <v>1693.894</v>
      </c>
      <c r="H161" s="403">
        <v>1.145</v>
      </c>
      <c r="I161" s="403">
        <v>2.7509999999999999</v>
      </c>
      <c r="J161" s="403">
        <v>1697.7909999999999</v>
      </c>
    </row>
    <row r="162" spans="1:10" x14ac:dyDescent="0.2">
      <c r="A162" s="403" t="s">
        <v>1270</v>
      </c>
      <c r="B162" s="403">
        <v>0</v>
      </c>
      <c r="C162" s="403">
        <v>43.24</v>
      </c>
      <c r="D162" s="403">
        <v>1615.69</v>
      </c>
      <c r="E162" s="403">
        <v>1658.9290000000001</v>
      </c>
      <c r="F162" s="403">
        <v>3.3820000000000001</v>
      </c>
      <c r="G162" s="403">
        <v>1662.3119999999999</v>
      </c>
      <c r="H162" s="403">
        <v>1.1719999999999999</v>
      </c>
      <c r="I162" s="403">
        <v>2.8490000000000002</v>
      </c>
      <c r="J162" s="403">
        <v>1666.3330000000001</v>
      </c>
    </row>
    <row r="163" spans="1:10" x14ac:dyDescent="0.2">
      <c r="A163" s="403" t="s">
        <v>1271</v>
      </c>
      <c r="B163" s="403">
        <v>0</v>
      </c>
      <c r="C163" s="403">
        <v>45.298999999999999</v>
      </c>
      <c r="D163" s="403">
        <v>1628.922</v>
      </c>
      <c r="E163" s="403">
        <v>1674.221</v>
      </c>
      <c r="F163" s="403">
        <v>3.4950000000000001</v>
      </c>
      <c r="G163" s="403">
        <v>1677.7170000000001</v>
      </c>
      <c r="H163" s="403">
        <v>1.2230000000000001</v>
      </c>
      <c r="I163" s="403">
        <v>2.9089999999999998</v>
      </c>
      <c r="J163" s="403">
        <v>1681.8489999999999</v>
      </c>
    </row>
    <row r="164" spans="1:10" x14ac:dyDescent="0.2">
      <c r="A164" s="403" t="s">
        <v>1272</v>
      </c>
      <c r="B164" s="403">
        <v>0</v>
      </c>
      <c r="C164" s="403">
        <v>44.268999999999998</v>
      </c>
      <c r="D164" s="403">
        <v>1675.356</v>
      </c>
      <c r="E164" s="403">
        <v>1719.626</v>
      </c>
      <c r="F164" s="403">
        <v>3.4950000000000001</v>
      </c>
      <c r="G164" s="403">
        <v>1723.1210000000001</v>
      </c>
      <c r="H164" s="403">
        <v>1.238</v>
      </c>
      <c r="I164" s="403">
        <v>2.9969999999999999</v>
      </c>
      <c r="J164" s="403">
        <v>1727.355</v>
      </c>
    </row>
    <row r="165" spans="1:10" x14ac:dyDescent="0.2">
      <c r="A165" s="403" t="s">
        <v>1273</v>
      </c>
      <c r="B165" s="403">
        <v>0</v>
      </c>
      <c r="C165" s="403">
        <v>41.180999999999997</v>
      </c>
      <c r="D165" s="403">
        <v>1543.057</v>
      </c>
      <c r="E165" s="403">
        <v>1584.2380000000001</v>
      </c>
      <c r="F165" s="403">
        <v>3.3820000000000001</v>
      </c>
      <c r="G165" s="403">
        <v>1587.6210000000001</v>
      </c>
      <c r="H165" s="403">
        <v>1.1839999999999999</v>
      </c>
      <c r="I165" s="403">
        <v>2.4359999999999999</v>
      </c>
      <c r="J165" s="403">
        <v>1591.241</v>
      </c>
    </row>
    <row r="166" spans="1:10" x14ac:dyDescent="0.2">
      <c r="A166" s="403" t="s">
        <v>1274</v>
      </c>
      <c r="B166" s="403">
        <v>0</v>
      </c>
      <c r="C166" s="403">
        <v>43.24</v>
      </c>
      <c r="D166" s="403">
        <v>1617.9110000000001</v>
      </c>
      <c r="E166" s="403">
        <v>1661.1510000000001</v>
      </c>
      <c r="F166" s="403">
        <v>3.4950000000000001</v>
      </c>
      <c r="G166" s="403">
        <v>1664.646</v>
      </c>
      <c r="H166" s="403">
        <v>1.1759999999999999</v>
      </c>
      <c r="I166" s="403">
        <v>2.653</v>
      </c>
      <c r="J166" s="403">
        <v>1668.4739999999999</v>
      </c>
    </row>
    <row r="167" spans="1:10" x14ac:dyDescent="0.2">
      <c r="A167" s="403" t="s">
        <v>1275</v>
      </c>
      <c r="B167" s="403">
        <v>0</v>
      </c>
      <c r="C167" s="403">
        <v>43.24</v>
      </c>
      <c r="D167" s="403">
        <v>1569.075</v>
      </c>
      <c r="E167" s="403">
        <v>1612.3150000000001</v>
      </c>
      <c r="F167" s="403">
        <v>3.3820000000000001</v>
      </c>
      <c r="G167" s="403">
        <v>1615.6969999999999</v>
      </c>
      <c r="H167" s="403">
        <v>1.194</v>
      </c>
      <c r="I167" s="403">
        <v>2.7519999999999998</v>
      </c>
      <c r="J167" s="403">
        <v>1619.644</v>
      </c>
    </row>
    <row r="168" spans="1:10" x14ac:dyDescent="0.2">
      <c r="A168" s="403" t="s">
        <v>1276</v>
      </c>
      <c r="B168" s="403">
        <v>0</v>
      </c>
      <c r="C168" s="403">
        <v>49.417000000000002</v>
      </c>
      <c r="D168" s="403">
        <v>1571.0429999999999</v>
      </c>
      <c r="E168" s="403">
        <v>1620.46</v>
      </c>
      <c r="F168" s="403">
        <v>3.4950000000000001</v>
      </c>
      <c r="G168" s="403">
        <v>1623.9549999999999</v>
      </c>
      <c r="H168" s="403">
        <v>1.206</v>
      </c>
      <c r="I168" s="403">
        <v>2.8029999999999999</v>
      </c>
      <c r="J168" s="403">
        <v>1627.9649999999999</v>
      </c>
    </row>
    <row r="169" spans="1:10" x14ac:dyDescent="0.2">
      <c r="A169" s="403" t="s">
        <v>1277</v>
      </c>
      <c r="B169" s="403">
        <v>0</v>
      </c>
      <c r="C169" s="403">
        <v>544.61699999999996</v>
      </c>
      <c r="D169" s="403">
        <v>19022.704000000002</v>
      </c>
      <c r="E169" s="403">
        <v>19567.321</v>
      </c>
      <c r="F169" s="403">
        <v>41.265000000000001</v>
      </c>
      <c r="G169" s="403">
        <v>19608.585999999999</v>
      </c>
      <c r="H169" s="403">
        <v>14.292999999999999</v>
      </c>
      <c r="I169" s="403">
        <v>32.686999999999998</v>
      </c>
      <c r="J169" s="403">
        <v>19655.565999999999</v>
      </c>
    </row>
    <row r="170" spans="1:10" x14ac:dyDescent="0.2">
      <c r="A170" s="403" t="s">
        <v>1278</v>
      </c>
      <c r="B170" s="403">
        <v>0</v>
      </c>
      <c r="C170" s="403">
        <v>55.648000000000003</v>
      </c>
      <c r="D170" s="403">
        <v>1583.748</v>
      </c>
      <c r="E170" s="403">
        <v>1639.396</v>
      </c>
      <c r="F170" s="403">
        <v>4.2240000000000002</v>
      </c>
      <c r="G170" s="403">
        <v>1643.6210000000001</v>
      </c>
      <c r="H170" s="403">
        <v>1.2090000000000001</v>
      </c>
      <c r="I170" s="403">
        <v>2.972</v>
      </c>
      <c r="J170" s="403">
        <v>1647.8009999999999</v>
      </c>
    </row>
    <row r="171" spans="1:10" x14ac:dyDescent="0.2">
      <c r="A171" s="403" t="s">
        <v>1279</v>
      </c>
      <c r="B171" s="403">
        <v>0</v>
      </c>
      <c r="C171" s="403">
        <v>47.404000000000003</v>
      </c>
      <c r="D171" s="403">
        <v>1450.0229999999999</v>
      </c>
      <c r="E171" s="403">
        <v>1497.4269999999999</v>
      </c>
      <c r="F171" s="403">
        <v>3.8159999999999998</v>
      </c>
      <c r="G171" s="403">
        <v>1501.2429999999999</v>
      </c>
      <c r="H171" s="403">
        <v>1.1719999999999999</v>
      </c>
      <c r="I171" s="403">
        <v>2.3730000000000002</v>
      </c>
      <c r="J171" s="403">
        <v>1504.787</v>
      </c>
    </row>
    <row r="172" spans="1:10" x14ac:dyDescent="0.2">
      <c r="A172" s="403" t="s">
        <v>1280</v>
      </c>
      <c r="B172" s="403">
        <v>0</v>
      </c>
      <c r="C172" s="403">
        <v>43.281999999999996</v>
      </c>
      <c r="D172" s="403">
        <v>1627.0329999999999</v>
      </c>
      <c r="E172" s="403">
        <v>1670.3150000000001</v>
      </c>
      <c r="F172" s="403">
        <v>4.2240000000000002</v>
      </c>
      <c r="G172" s="403">
        <v>1674.539</v>
      </c>
      <c r="H172" s="403">
        <v>1.143</v>
      </c>
      <c r="I172" s="403">
        <v>2.5459999999999998</v>
      </c>
      <c r="J172" s="403">
        <v>1678.2280000000001</v>
      </c>
    </row>
    <row r="173" spans="1:10" x14ac:dyDescent="0.2">
      <c r="A173" s="403" t="s">
        <v>1281</v>
      </c>
      <c r="B173" s="403">
        <v>0</v>
      </c>
      <c r="C173" s="403">
        <v>40.19</v>
      </c>
      <c r="D173" s="403">
        <v>1637.99</v>
      </c>
      <c r="E173" s="403">
        <v>1678.181</v>
      </c>
      <c r="F173" s="403">
        <v>4.0880000000000001</v>
      </c>
      <c r="G173" s="403">
        <v>1682.269</v>
      </c>
      <c r="H173" s="403">
        <v>1.1719999999999999</v>
      </c>
      <c r="I173" s="403">
        <v>2.5369999999999999</v>
      </c>
      <c r="J173" s="403">
        <v>1685.9780000000001</v>
      </c>
    </row>
    <row r="174" spans="1:10" x14ac:dyDescent="0.2">
      <c r="A174" s="403" t="s">
        <v>1282</v>
      </c>
      <c r="B174" s="403">
        <v>0</v>
      </c>
      <c r="C174" s="403">
        <v>41.220999999999997</v>
      </c>
      <c r="D174" s="403">
        <v>1685.0550000000001</v>
      </c>
      <c r="E174" s="403">
        <v>1726.2760000000001</v>
      </c>
      <c r="F174" s="403">
        <v>4.2240000000000002</v>
      </c>
      <c r="G174" s="403">
        <v>1730.5</v>
      </c>
      <c r="H174" s="403">
        <v>1.1479999999999999</v>
      </c>
      <c r="I174" s="403">
        <v>2.734</v>
      </c>
      <c r="J174" s="403">
        <v>1734.3820000000001</v>
      </c>
    </row>
    <row r="175" spans="1:10" x14ac:dyDescent="0.2">
      <c r="A175" s="403" t="s">
        <v>1283</v>
      </c>
      <c r="B175" s="403">
        <v>0</v>
      </c>
      <c r="C175" s="403">
        <v>39.159999999999997</v>
      </c>
      <c r="D175" s="403">
        <v>1613.7940000000001</v>
      </c>
      <c r="E175" s="403">
        <v>1652.954</v>
      </c>
      <c r="F175" s="403">
        <v>4.0880000000000001</v>
      </c>
      <c r="G175" s="403">
        <v>1657.0419999999999</v>
      </c>
      <c r="H175" s="403">
        <v>1.139</v>
      </c>
      <c r="I175" s="403">
        <v>2.68</v>
      </c>
      <c r="J175" s="403">
        <v>1660.8610000000001</v>
      </c>
    </row>
    <row r="176" spans="1:10" x14ac:dyDescent="0.2">
      <c r="A176" s="403" t="s">
        <v>1284</v>
      </c>
      <c r="B176" s="403">
        <v>0</v>
      </c>
      <c r="C176" s="403">
        <v>41.220999999999997</v>
      </c>
      <c r="D176" s="403">
        <v>1671.394</v>
      </c>
      <c r="E176" s="403">
        <v>1712.615</v>
      </c>
      <c r="F176" s="403">
        <v>4.2240000000000002</v>
      </c>
      <c r="G176" s="403">
        <v>1716.8389999999999</v>
      </c>
      <c r="H176" s="403">
        <v>1.1870000000000001</v>
      </c>
      <c r="I176" s="403">
        <v>2.8839999999999999</v>
      </c>
      <c r="J176" s="403">
        <v>1720.91</v>
      </c>
    </row>
    <row r="177" spans="1:10" x14ac:dyDescent="0.2">
      <c r="A177" s="403" t="s">
        <v>1285</v>
      </c>
      <c r="B177" s="403">
        <v>0</v>
      </c>
      <c r="C177" s="403">
        <v>40.19</v>
      </c>
      <c r="D177" s="403">
        <v>1723.26</v>
      </c>
      <c r="E177" s="403">
        <v>1763.451</v>
      </c>
      <c r="F177" s="403">
        <v>4.2240000000000002</v>
      </c>
      <c r="G177" s="403">
        <v>1767.675</v>
      </c>
      <c r="H177" s="403">
        <v>1.21</v>
      </c>
      <c r="I177" s="403">
        <v>2.8250000000000002</v>
      </c>
      <c r="J177" s="403">
        <v>1771.71</v>
      </c>
    </row>
    <row r="178" spans="1:10" x14ac:dyDescent="0.2">
      <c r="A178" s="403" t="s">
        <v>1286</v>
      </c>
      <c r="B178" s="403">
        <v>0</v>
      </c>
      <c r="C178" s="403">
        <v>38.128999999999998</v>
      </c>
      <c r="D178" s="403">
        <v>1550.5160000000001</v>
      </c>
      <c r="E178" s="403">
        <v>1588.645</v>
      </c>
      <c r="F178" s="403">
        <v>4.0880000000000001</v>
      </c>
      <c r="G178" s="403">
        <v>1592.7329999999999</v>
      </c>
      <c r="H178" s="403">
        <v>1.208</v>
      </c>
      <c r="I178" s="403">
        <v>2.4630000000000001</v>
      </c>
      <c r="J178" s="403">
        <v>1596.404</v>
      </c>
    </row>
    <row r="179" spans="1:10" x14ac:dyDescent="0.2">
      <c r="A179" s="403" t="s">
        <v>1287</v>
      </c>
      <c r="B179" s="403">
        <v>0</v>
      </c>
      <c r="C179" s="403">
        <v>40.19</v>
      </c>
      <c r="D179" s="403">
        <v>1668.337</v>
      </c>
      <c r="E179" s="403">
        <v>1708.527</v>
      </c>
      <c r="F179" s="403">
        <v>4.2240000000000002</v>
      </c>
      <c r="G179" s="403">
        <v>1712.752</v>
      </c>
      <c r="H179" s="403">
        <v>1.1479999999999999</v>
      </c>
      <c r="I179" s="403">
        <v>2.589</v>
      </c>
      <c r="J179" s="403">
        <v>1716.489</v>
      </c>
    </row>
    <row r="180" spans="1:10" x14ac:dyDescent="0.2">
      <c r="A180" s="403" t="s">
        <v>1288</v>
      </c>
      <c r="B180" s="403">
        <v>0</v>
      </c>
      <c r="C180" s="403">
        <v>40.19</v>
      </c>
      <c r="D180" s="403">
        <v>1592.606</v>
      </c>
      <c r="E180" s="403">
        <v>1632.796</v>
      </c>
      <c r="F180" s="403">
        <v>4.0880000000000001</v>
      </c>
      <c r="G180" s="403">
        <v>1636.884</v>
      </c>
      <c r="H180" s="403">
        <v>1.208</v>
      </c>
      <c r="I180" s="403">
        <v>2.7850000000000001</v>
      </c>
      <c r="J180" s="403">
        <v>1640.877</v>
      </c>
    </row>
    <row r="181" spans="1:10" x14ac:dyDescent="0.2">
      <c r="A181" s="403" t="s">
        <v>1289</v>
      </c>
      <c r="B181" s="403">
        <v>0</v>
      </c>
      <c r="C181" s="403">
        <v>52.557000000000002</v>
      </c>
      <c r="D181" s="403">
        <v>1668.5889999999999</v>
      </c>
      <c r="E181" s="403">
        <v>1721.145</v>
      </c>
      <c r="F181" s="403">
        <v>4.2240000000000002</v>
      </c>
      <c r="G181" s="403">
        <v>1725.37</v>
      </c>
      <c r="H181" s="403">
        <v>1.204</v>
      </c>
      <c r="I181" s="403">
        <v>2.911</v>
      </c>
      <c r="J181" s="403">
        <v>1729.4849999999999</v>
      </c>
    </row>
    <row r="182" spans="1:10" x14ac:dyDescent="0.2">
      <c r="A182" s="403" t="s">
        <v>1290</v>
      </c>
      <c r="B182" s="403">
        <v>0</v>
      </c>
      <c r="C182" s="403">
        <v>519.38300000000004</v>
      </c>
      <c r="D182" s="403">
        <v>19472.345000000001</v>
      </c>
      <c r="E182" s="403">
        <v>19991.727999999999</v>
      </c>
      <c r="F182" s="403">
        <v>49.738</v>
      </c>
      <c r="G182" s="403">
        <v>20041.466</v>
      </c>
      <c r="H182" s="403">
        <v>14.148</v>
      </c>
      <c r="I182" s="403">
        <v>32.298999999999999</v>
      </c>
      <c r="J182" s="403">
        <v>20087.913</v>
      </c>
    </row>
    <row r="183" spans="1:10" x14ac:dyDescent="0.2">
      <c r="A183" s="403" t="s">
        <v>1291</v>
      </c>
      <c r="B183" s="403">
        <v>0</v>
      </c>
      <c r="C183" s="403">
        <v>51.881999999999998</v>
      </c>
      <c r="D183" s="403">
        <v>1596.0550000000001</v>
      </c>
      <c r="E183" s="403">
        <v>1647.9369999999999</v>
      </c>
      <c r="F183" s="403">
        <v>4.8780000000000001</v>
      </c>
      <c r="G183" s="403">
        <v>1652.8150000000001</v>
      </c>
      <c r="H183" s="403">
        <v>1.3080000000000001</v>
      </c>
      <c r="I183" s="403">
        <v>2.8650000000000002</v>
      </c>
      <c r="J183" s="403">
        <v>1656.9880000000001</v>
      </c>
    </row>
    <row r="184" spans="1:10" x14ac:dyDescent="0.2">
      <c r="A184" s="403" t="s">
        <v>1292</v>
      </c>
      <c r="B184" s="403">
        <v>0</v>
      </c>
      <c r="C184" s="403">
        <v>44.619</v>
      </c>
      <c r="D184" s="403">
        <v>1456.27</v>
      </c>
      <c r="E184" s="403">
        <v>1500.8889999999999</v>
      </c>
      <c r="F184" s="403">
        <v>4.4059999999999997</v>
      </c>
      <c r="G184" s="403">
        <v>1505.2950000000001</v>
      </c>
      <c r="H184" s="403">
        <v>1.2390000000000001</v>
      </c>
      <c r="I184" s="403">
        <v>2.54</v>
      </c>
      <c r="J184" s="403">
        <v>1509.0740000000001</v>
      </c>
    </row>
    <row r="185" spans="1:10" x14ac:dyDescent="0.2">
      <c r="A185" s="403" t="s">
        <v>1293</v>
      </c>
      <c r="B185" s="403">
        <v>0</v>
      </c>
      <c r="C185" s="403">
        <v>43.581000000000003</v>
      </c>
      <c r="D185" s="403">
        <v>1692.0930000000001</v>
      </c>
      <c r="E185" s="403">
        <v>1735.674</v>
      </c>
      <c r="F185" s="403">
        <v>4.8780000000000001</v>
      </c>
      <c r="G185" s="403">
        <v>1740.5519999999999</v>
      </c>
      <c r="H185" s="403">
        <v>1.234</v>
      </c>
      <c r="I185" s="403">
        <v>2.7069999999999999</v>
      </c>
      <c r="J185" s="403">
        <v>1744.4939999999999</v>
      </c>
    </row>
    <row r="186" spans="1:10" x14ac:dyDescent="0.2">
      <c r="A186" s="403" t="s">
        <v>1294</v>
      </c>
      <c r="B186" s="403">
        <v>0</v>
      </c>
      <c r="C186" s="403">
        <v>37.354999999999997</v>
      </c>
      <c r="D186" s="403">
        <v>1676.9</v>
      </c>
      <c r="E186" s="403">
        <v>1714.2550000000001</v>
      </c>
      <c r="F186" s="403">
        <v>4.7210000000000001</v>
      </c>
      <c r="G186" s="403">
        <v>1718.9760000000001</v>
      </c>
      <c r="H186" s="403">
        <v>1.133</v>
      </c>
      <c r="I186" s="403">
        <v>2.4809999999999999</v>
      </c>
      <c r="J186" s="403">
        <v>1722.59</v>
      </c>
    </row>
    <row r="187" spans="1:10" x14ac:dyDescent="0.2">
      <c r="A187" s="403" t="s">
        <v>1295</v>
      </c>
      <c r="B187" s="403">
        <v>0</v>
      </c>
      <c r="C187" s="403">
        <v>39.430999999999997</v>
      </c>
      <c r="D187" s="403">
        <v>1721.6679999999999</v>
      </c>
      <c r="E187" s="403">
        <v>1761.0989999999999</v>
      </c>
      <c r="F187" s="403">
        <v>4.8780000000000001</v>
      </c>
      <c r="G187" s="403">
        <v>1765.9770000000001</v>
      </c>
      <c r="H187" s="403">
        <v>1.228</v>
      </c>
      <c r="I187" s="403">
        <v>2.927</v>
      </c>
      <c r="J187" s="403">
        <v>1770.133</v>
      </c>
    </row>
    <row r="188" spans="1:10" x14ac:dyDescent="0.2">
      <c r="A188" s="403" t="s">
        <v>1296</v>
      </c>
      <c r="B188" s="403">
        <v>0</v>
      </c>
      <c r="C188" s="403">
        <v>38.393000000000001</v>
      </c>
      <c r="D188" s="403">
        <v>1687.79</v>
      </c>
      <c r="E188" s="403">
        <v>1726.183</v>
      </c>
      <c r="F188" s="403">
        <v>4.7210000000000001</v>
      </c>
      <c r="G188" s="403">
        <v>1730.903</v>
      </c>
      <c r="H188" s="403">
        <v>1.2410000000000001</v>
      </c>
      <c r="I188" s="403">
        <v>2.9159999999999999</v>
      </c>
      <c r="J188" s="403">
        <v>1735.06</v>
      </c>
    </row>
    <row r="189" spans="1:10" x14ac:dyDescent="0.2">
      <c r="A189" s="403" t="s">
        <v>1297</v>
      </c>
      <c r="B189" s="403">
        <v>0</v>
      </c>
      <c r="C189" s="403">
        <v>39.430999999999997</v>
      </c>
      <c r="D189" s="403">
        <v>1772.905</v>
      </c>
      <c r="E189" s="403">
        <v>1812.336</v>
      </c>
      <c r="F189" s="403">
        <v>4.8780000000000001</v>
      </c>
      <c r="G189" s="403">
        <v>1817.2139999999999</v>
      </c>
      <c r="H189" s="403">
        <v>1.36</v>
      </c>
      <c r="I189" s="403">
        <v>3.3079999999999998</v>
      </c>
      <c r="J189" s="403">
        <v>1821.8820000000001</v>
      </c>
    </row>
    <row r="190" spans="1:10" x14ac:dyDescent="0.2">
      <c r="A190" s="403" t="s">
        <v>1298</v>
      </c>
      <c r="B190" s="403">
        <v>0</v>
      </c>
      <c r="C190" s="403">
        <v>39.430999999999997</v>
      </c>
      <c r="D190" s="403">
        <v>1781.5719999999999</v>
      </c>
      <c r="E190" s="403">
        <v>1821.002</v>
      </c>
      <c r="F190" s="403">
        <v>4.8780000000000001</v>
      </c>
      <c r="G190" s="403">
        <v>1825.88</v>
      </c>
      <c r="H190" s="403">
        <v>1.3089999999999999</v>
      </c>
      <c r="I190" s="403">
        <v>2.8879999999999999</v>
      </c>
      <c r="J190" s="403">
        <v>1830.078</v>
      </c>
    </row>
    <row r="191" spans="1:10" x14ac:dyDescent="0.2">
      <c r="A191" s="403" t="s">
        <v>1299</v>
      </c>
      <c r="B191" s="403">
        <v>0</v>
      </c>
      <c r="C191" s="403">
        <v>37.354999999999997</v>
      </c>
      <c r="D191" s="403">
        <v>1623.7729999999999</v>
      </c>
      <c r="E191" s="403">
        <v>1661.1279999999999</v>
      </c>
      <c r="F191" s="403">
        <v>4.7210000000000001</v>
      </c>
      <c r="G191" s="403">
        <v>1665.8489999999999</v>
      </c>
      <c r="H191" s="403">
        <v>1.292</v>
      </c>
      <c r="I191" s="403">
        <v>2.7629999999999999</v>
      </c>
      <c r="J191" s="403">
        <v>1669.904</v>
      </c>
    </row>
    <row r="192" spans="1:10" x14ac:dyDescent="0.2">
      <c r="A192" s="403" t="s">
        <v>1300</v>
      </c>
      <c r="B192" s="403">
        <v>0</v>
      </c>
      <c r="C192" s="403">
        <v>39.430999999999997</v>
      </c>
      <c r="D192" s="403">
        <v>1743.4010000000001</v>
      </c>
      <c r="E192" s="403">
        <v>1782.8309999999999</v>
      </c>
      <c r="F192" s="403">
        <v>4.8780000000000001</v>
      </c>
      <c r="G192" s="403">
        <v>1787.7090000000001</v>
      </c>
      <c r="H192" s="403">
        <v>1.268</v>
      </c>
      <c r="I192" s="403">
        <v>2.7370000000000001</v>
      </c>
      <c r="J192" s="403">
        <v>1791.7149999999999</v>
      </c>
    </row>
    <row r="193" spans="1:10" x14ac:dyDescent="0.2">
      <c r="A193" s="403" t="s">
        <v>1301</v>
      </c>
      <c r="B193" s="403">
        <v>0</v>
      </c>
      <c r="C193" s="403">
        <v>39.430999999999997</v>
      </c>
      <c r="D193" s="403">
        <v>1645.5440000000001</v>
      </c>
      <c r="E193" s="403">
        <v>1684.9739999999999</v>
      </c>
      <c r="F193" s="403">
        <v>4.7210000000000001</v>
      </c>
      <c r="G193" s="403">
        <v>1689.6949999999999</v>
      </c>
      <c r="H193" s="403">
        <v>1.129</v>
      </c>
      <c r="I193" s="403">
        <v>2.6469999999999998</v>
      </c>
      <c r="J193" s="403">
        <v>1693.472</v>
      </c>
    </row>
    <row r="194" spans="1:10" x14ac:dyDescent="0.2">
      <c r="A194" s="403" t="s">
        <v>1302</v>
      </c>
      <c r="B194" s="403">
        <v>0</v>
      </c>
      <c r="C194" s="403">
        <v>48.768999999999998</v>
      </c>
      <c r="D194" s="403">
        <v>1785.41</v>
      </c>
      <c r="E194" s="403">
        <v>1834.1790000000001</v>
      </c>
      <c r="F194" s="403">
        <v>4.8780000000000001</v>
      </c>
      <c r="G194" s="403">
        <v>1839.057</v>
      </c>
      <c r="H194" s="403">
        <v>1.3160000000000001</v>
      </c>
      <c r="I194" s="403">
        <v>3.0259999999999998</v>
      </c>
      <c r="J194" s="403">
        <v>1843.4</v>
      </c>
    </row>
    <row r="195" spans="1:10" x14ac:dyDescent="0.2">
      <c r="A195" s="403" t="s">
        <v>1303</v>
      </c>
      <c r="B195" s="403">
        <v>0</v>
      </c>
      <c r="C195" s="403">
        <v>499.10700000000003</v>
      </c>
      <c r="D195" s="403">
        <v>20183.38</v>
      </c>
      <c r="E195" s="403">
        <v>20682.487000000001</v>
      </c>
      <c r="F195" s="403">
        <v>57.436999999999998</v>
      </c>
      <c r="G195" s="403">
        <v>20739.923999999999</v>
      </c>
      <c r="H195" s="403">
        <v>15.057</v>
      </c>
      <c r="I195" s="403">
        <v>33.802999999999997</v>
      </c>
      <c r="J195" s="403">
        <v>20788.785</v>
      </c>
    </row>
    <row r="196" spans="1:10" x14ac:dyDescent="0.2">
      <c r="A196" s="403" t="s">
        <v>1304</v>
      </c>
      <c r="B196" s="403">
        <v>0</v>
      </c>
      <c r="C196" s="403">
        <v>54.872</v>
      </c>
      <c r="D196" s="403">
        <v>1656.087</v>
      </c>
      <c r="E196" s="403">
        <v>1710.9590000000001</v>
      </c>
      <c r="F196" s="403">
        <v>5.6120000000000001</v>
      </c>
      <c r="G196" s="403">
        <v>1716.5709999999999</v>
      </c>
      <c r="H196" s="403">
        <v>1.333</v>
      </c>
      <c r="I196" s="403">
        <v>3.0310000000000001</v>
      </c>
      <c r="J196" s="403">
        <v>1720.934</v>
      </c>
    </row>
    <row r="197" spans="1:10" x14ac:dyDescent="0.2">
      <c r="A197" s="403" t="s">
        <v>1305</v>
      </c>
      <c r="B197" s="403">
        <v>0</v>
      </c>
      <c r="C197" s="403">
        <v>46.59</v>
      </c>
      <c r="D197" s="403">
        <v>1561.203</v>
      </c>
      <c r="E197" s="403">
        <v>1607.7929999999999</v>
      </c>
      <c r="F197" s="403">
        <v>5.0679999999999996</v>
      </c>
      <c r="G197" s="403">
        <v>1612.8610000000001</v>
      </c>
      <c r="H197" s="403">
        <v>1.2829999999999999</v>
      </c>
      <c r="I197" s="403">
        <v>2.581</v>
      </c>
      <c r="J197" s="403">
        <v>1616.7249999999999</v>
      </c>
    </row>
    <row r="198" spans="1:10" x14ac:dyDescent="0.2">
      <c r="A198" s="403" t="s">
        <v>1306</v>
      </c>
      <c r="B198" s="403">
        <v>0</v>
      </c>
      <c r="C198" s="403">
        <v>45.554000000000002</v>
      </c>
      <c r="D198" s="403">
        <v>1716.6880000000001</v>
      </c>
      <c r="E198" s="403">
        <v>1762.242</v>
      </c>
      <c r="F198" s="403">
        <v>5.6120000000000001</v>
      </c>
      <c r="G198" s="403">
        <v>1767.854</v>
      </c>
      <c r="H198" s="403">
        <v>1.258</v>
      </c>
      <c r="I198" s="403">
        <v>2.77</v>
      </c>
      <c r="J198" s="403">
        <v>1771.8820000000001</v>
      </c>
    </row>
    <row r="199" spans="1:10" x14ac:dyDescent="0.2">
      <c r="A199" s="403" t="s">
        <v>1307</v>
      </c>
      <c r="B199" s="403">
        <v>0</v>
      </c>
      <c r="C199" s="403">
        <v>43.484000000000002</v>
      </c>
      <c r="D199" s="403">
        <v>1730.923</v>
      </c>
      <c r="E199" s="403">
        <v>1774.4069999999999</v>
      </c>
      <c r="F199" s="403">
        <v>5.431</v>
      </c>
      <c r="G199" s="403">
        <v>1779.837</v>
      </c>
      <c r="H199" s="403">
        <v>1.228</v>
      </c>
      <c r="I199" s="403">
        <v>2.645</v>
      </c>
      <c r="J199" s="403">
        <v>1783.711</v>
      </c>
    </row>
    <row r="200" spans="1:10" x14ac:dyDescent="0.2">
      <c r="A200" s="403" t="s">
        <v>1308</v>
      </c>
      <c r="B200" s="403">
        <v>0</v>
      </c>
      <c r="C200" s="403">
        <v>43.484000000000002</v>
      </c>
      <c r="D200" s="403">
        <v>1775.616</v>
      </c>
      <c r="E200" s="403">
        <v>1819.1</v>
      </c>
      <c r="F200" s="403">
        <v>5.6120000000000001</v>
      </c>
      <c r="G200" s="403">
        <v>1824.711</v>
      </c>
      <c r="H200" s="403">
        <v>1.264</v>
      </c>
      <c r="I200" s="403">
        <v>2.97</v>
      </c>
      <c r="J200" s="403">
        <v>1828.9449999999999</v>
      </c>
    </row>
    <row r="201" spans="1:10" x14ac:dyDescent="0.2">
      <c r="A201" s="403" t="s">
        <v>1309</v>
      </c>
      <c r="B201" s="403">
        <v>0</v>
      </c>
      <c r="C201" s="403">
        <v>41.412999999999997</v>
      </c>
      <c r="D201" s="403">
        <v>1759.837</v>
      </c>
      <c r="E201" s="403">
        <v>1801.25</v>
      </c>
      <c r="F201" s="403">
        <v>5.431</v>
      </c>
      <c r="G201" s="403">
        <v>1806.681</v>
      </c>
      <c r="H201" s="403">
        <v>1.31</v>
      </c>
      <c r="I201" s="403">
        <v>3.0640000000000001</v>
      </c>
      <c r="J201" s="403">
        <v>1811.0550000000001</v>
      </c>
    </row>
    <row r="202" spans="1:10" x14ac:dyDescent="0.2">
      <c r="A202" s="403" t="s">
        <v>1310</v>
      </c>
      <c r="B202" s="403">
        <v>0</v>
      </c>
      <c r="C202" s="403">
        <v>39.341999999999999</v>
      </c>
      <c r="D202" s="403">
        <v>1831.097</v>
      </c>
      <c r="E202" s="403">
        <v>1870.4390000000001</v>
      </c>
      <c r="F202" s="403">
        <v>5.6120000000000001</v>
      </c>
      <c r="G202" s="403">
        <v>1876.0509999999999</v>
      </c>
      <c r="H202" s="403">
        <v>1.36</v>
      </c>
      <c r="I202" s="403">
        <v>3.1789999999999998</v>
      </c>
      <c r="J202" s="403">
        <v>1880.5889999999999</v>
      </c>
    </row>
    <row r="203" spans="1:10" x14ac:dyDescent="0.2">
      <c r="A203" s="403" t="s">
        <v>1311</v>
      </c>
      <c r="B203" s="403">
        <v>0</v>
      </c>
      <c r="C203" s="403">
        <v>41.412999999999997</v>
      </c>
      <c r="D203" s="403">
        <v>1779.7260000000001</v>
      </c>
      <c r="E203" s="403">
        <v>1821.1389999999999</v>
      </c>
      <c r="F203" s="403">
        <v>5.6120000000000001</v>
      </c>
      <c r="G203" s="403">
        <v>1826.751</v>
      </c>
      <c r="H203" s="403">
        <v>1.3740000000000001</v>
      </c>
      <c r="I203" s="403">
        <v>3.0710000000000002</v>
      </c>
      <c r="J203" s="403">
        <v>1831.1959999999999</v>
      </c>
    </row>
    <row r="204" spans="1:10" x14ac:dyDescent="0.2">
      <c r="A204" s="403" t="s">
        <v>1312</v>
      </c>
      <c r="B204" s="403">
        <v>0</v>
      </c>
      <c r="C204" s="403">
        <v>39.341999999999999</v>
      </c>
      <c r="D204" s="403">
        <v>1726.663</v>
      </c>
      <c r="E204" s="403">
        <v>1766.0060000000001</v>
      </c>
      <c r="F204" s="403">
        <v>5.431</v>
      </c>
      <c r="G204" s="403">
        <v>1771.4359999999999</v>
      </c>
      <c r="H204" s="403">
        <v>1.3049999999999999</v>
      </c>
      <c r="I204" s="403">
        <v>2.641</v>
      </c>
      <c r="J204" s="403">
        <v>1775.383</v>
      </c>
    </row>
    <row r="205" spans="1:10" x14ac:dyDescent="0.2">
      <c r="A205" s="403" t="s">
        <v>1313</v>
      </c>
      <c r="B205" s="403">
        <v>0</v>
      </c>
      <c r="C205" s="403">
        <v>42.448</v>
      </c>
      <c r="D205" s="403">
        <v>1805.883</v>
      </c>
      <c r="E205" s="403">
        <v>1848.3309999999999</v>
      </c>
      <c r="F205" s="403">
        <v>5.6120000000000001</v>
      </c>
      <c r="G205" s="403">
        <v>1853.943</v>
      </c>
      <c r="H205" s="403">
        <v>1.2789999999999999</v>
      </c>
      <c r="I205" s="403">
        <v>2.738</v>
      </c>
      <c r="J205" s="403">
        <v>1857.96</v>
      </c>
    </row>
    <row r="206" spans="1:10" x14ac:dyDescent="0.2">
      <c r="A206" s="403" t="s">
        <v>1314</v>
      </c>
      <c r="B206" s="403">
        <v>0</v>
      </c>
      <c r="C206" s="403">
        <v>44.518999999999998</v>
      </c>
      <c r="D206" s="403">
        <v>1675.5820000000001</v>
      </c>
      <c r="E206" s="403">
        <v>1720.1010000000001</v>
      </c>
      <c r="F206" s="403">
        <v>5.431</v>
      </c>
      <c r="G206" s="403">
        <v>1725.5319999999999</v>
      </c>
      <c r="H206" s="403">
        <v>1.2729999999999999</v>
      </c>
      <c r="I206" s="403">
        <v>2.8330000000000002</v>
      </c>
      <c r="J206" s="403">
        <v>1729.6389999999999</v>
      </c>
    </row>
    <row r="207" spans="1:10" x14ac:dyDescent="0.2">
      <c r="A207" s="403" t="s">
        <v>1315</v>
      </c>
      <c r="B207" s="403">
        <v>0</v>
      </c>
      <c r="C207" s="403">
        <v>52.802</v>
      </c>
      <c r="D207" s="403">
        <v>1798.1320000000001</v>
      </c>
      <c r="E207" s="403">
        <v>1850.934</v>
      </c>
      <c r="F207" s="403">
        <v>5.6120000000000001</v>
      </c>
      <c r="G207" s="403">
        <v>1856.546</v>
      </c>
      <c r="H207" s="403">
        <v>1.3</v>
      </c>
      <c r="I207" s="403">
        <v>3.0110000000000001</v>
      </c>
      <c r="J207" s="403">
        <v>1860.857</v>
      </c>
    </row>
    <row r="208" spans="1:10" x14ac:dyDescent="0.2">
      <c r="A208" s="403" t="s">
        <v>1316</v>
      </c>
      <c r="B208" s="403">
        <v>0</v>
      </c>
      <c r="C208" s="403">
        <v>535.26400000000001</v>
      </c>
      <c r="D208" s="403">
        <v>20817.437999999998</v>
      </c>
      <c r="E208" s="403">
        <v>21352.702000000001</v>
      </c>
      <c r="F208" s="403">
        <v>66.070999999999998</v>
      </c>
      <c r="G208" s="403">
        <v>21418.773000000001</v>
      </c>
      <c r="H208" s="403">
        <v>15.567</v>
      </c>
      <c r="I208" s="403">
        <v>34.54</v>
      </c>
      <c r="J208" s="403">
        <v>21468.880000000001</v>
      </c>
    </row>
    <row r="209" spans="1:10" x14ac:dyDescent="0.2">
      <c r="A209" s="403" t="s">
        <v>1317</v>
      </c>
      <c r="B209" s="403">
        <v>0</v>
      </c>
      <c r="C209" s="403">
        <v>64.817999999999998</v>
      </c>
      <c r="D209" s="403">
        <v>1740.1990000000001</v>
      </c>
      <c r="E209" s="403">
        <v>1805.0170000000001</v>
      </c>
      <c r="F209" s="403">
        <v>5.6849999999999996</v>
      </c>
      <c r="G209" s="403">
        <v>1810.703</v>
      </c>
      <c r="H209" s="403">
        <v>1.331</v>
      </c>
      <c r="I209" s="403">
        <v>2.9569999999999999</v>
      </c>
      <c r="J209" s="403">
        <v>1814.99</v>
      </c>
    </row>
    <row r="210" spans="1:10" x14ac:dyDescent="0.2">
      <c r="A210" s="403" t="s">
        <v>1318</v>
      </c>
      <c r="B210" s="403">
        <v>0</v>
      </c>
      <c r="C210" s="403">
        <v>56.587000000000003</v>
      </c>
      <c r="D210" s="403">
        <v>1704.2249999999999</v>
      </c>
      <c r="E210" s="403">
        <v>1760.8119999999999</v>
      </c>
      <c r="F210" s="403">
        <v>5.319</v>
      </c>
      <c r="G210" s="403">
        <v>1766.1310000000001</v>
      </c>
      <c r="H210" s="403">
        <v>1.3149999999999999</v>
      </c>
      <c r="I210" s="403">
        <v>2.7069999999999999</v>
      </c>
      <c r="J210" s="403">
        <v>1770.153</v>
      </c>
    </row>
    <row r="211" spans="1:10" x14ac:dyDescent="0.2">
      <c r="A211" s="403" t="s">
        <v>1319</v>
      </c>
      <c r="B211" s="403">
        <v>0</v>
      </c>
      <c r="C211" s="403">
        <v>54.529000000000003</v>
      </c>
      <c r="D211" s="403">
        <v>1858.232</v>
      </c>
      <c r="E211" s="403">
        <v>1912.761</v>
      </c>
      <c r="F211" s="403">
        <v>5.6849999999999996</v>
      </c>
      <c r="G211" s="403">
        <v>1918.4459999999999</v>
      </c>
      <c r="H211" s="403">
        <v>1.272</v>
      </c>
      <c r="I211" s="403">
        <v>2.774</v>
      </c>
      <c r="J211" s="403">
        <v>1922.4929999999999</v>
      </c>
    </row>
    <row r="212" spans="1:10" x14ac:dyDescent="0.2">
      <c r="A212" s="403" t="s">
        <v>1320</v>
      </c>
      <c r="B212" s="403">
        <v>0</v>
      </c>
      <c r="C212" s="403">
        <v>47.326999999999998</v>
      </c>
      <c r="D212" s="403">
        <v>1784.9870000000001</v>
      </c>
      <c r="E212" s="403">
        <v>1832.3140000000001</v>
      </c>
      <c r="F212" s="403">
        <v>5.5019999999999998</v>
      </c>
      <c r="G212" s="403">
        <v>1837.816</v>
      </c>
      <c r="H212" s="403">
        <v>1.2350000000000001</v>
      </c>
      <c r="I212" s="403">
        <v>2.6259999999999999</v>
      </c>
      <c r="J212" s="403">
        <v>1841.6769999999999</v>
      </c>
    </row>
    <row r="213" spans="1:10" x14ac:dyDescent="0.2">
      <c r="A213" s="403" t="s">
        <v>1321</v>
      </c>
      <c r="B213" s="403">
        <v>0</v>
      </c>
      <c r="C213" s="403">
        <v>50.414000000000001</v>
      </c>
      <c r="D213" s="403">
        <v>1785.432</v>
      </c>
      <c r="E213" s="403">
        <v>1835.845</v>
      </c>
      <c r="F213" s="403">
        <v>5.6849999999999996</v>
      </c>
      <c r="G213" s="403">
        <v>1841.5309999999999</v>
      </c>
      <c r="H213" s="403">
        <v>1.2450000000000001</v>
      </c>
      <c r="I213" s="403">
        <v>2.891</v>
      </c>
      <c r="J213" s="403">
        <v>1845.6669999999999</v>
      </c>
    </row>
    <row r="214" spans="1:10" x14ac:dyDescent="0.2">
      <c r="A214" s="403" t="s">
        <v>1322</v>
      </c>
      <c r="B214" s="403">
        <v>0</v>
      </c>
      <c r="C214" s="403">
        <v>48.356000000000002</v>
      </c>
      <c r="D214" s="403">
        <v>1826.556</v>
      </c>
      <c r="E214" s="403">
        <v>1874.912</v>
      </c>
      <c r="F214" s="403">
        <v>5.5019999999999998</v>
      </c>
      <c r="G214" s="403">
        <v>1880.414</v>
      </c>
      <c r="H214" s="403">
        <v>1.343</v>
      </c>
      <c r="I214" s="403">
        <v>3.1619999999999999</v>
      </c>
      <c r="J214" s="403">
        <v>1884.9179999999999</v>
      </c>
    </row>
    <row r="215" spans="1:10" x14ac:dyDescent="0.2">
      <c r="A215" s="403" t="s">
        <v>1323</v>
      </c>
      <c r="B215" s="403">
        <v>0</v>
      </c>
      <c r="C215" s="403">
        <v>50.414000000000001</v>
      </c>
      <c r="D215" s="403">
        <v>1802.348</v>
      </c>
      <c r="E215" s="403">
        <v>1852.7619999999999</v>
      </c>
      <c r="F215" s="403">
        <v>5.6849999999999996</v>
      </c>
      <c r="G215" s="403">
        <v>1858.4469999999999</v>
      </c>
      <c r="H215" s="403">
        <v>1.4019999999999999</v>
      </c>
      <c r="I215" s="403">
        <v>3.2829999999999999</v>
      </c>
      <c r="J215" s="403">
        <v>1863.1320000000001</v>
      </c>
    </row>
    <row r="216" spans="1:10" x14ac:dyDescent="0.2">
      <c r="A216" s="403" t="s">
        <v>1324</v>
      </c>
      <c r="B216" s="403">
        <v>0</v>
      </c>
      <c r="C216" s="403">
        <v>50.414000000000001</v>
      </c>
      <c r="D216" s="403">
        <v>1836.05</v>
      </c>
      <c r="E216" s="403">
        <v>1886.4639999999999</v>
      </c>
      <c r="F216" s="403">
        <v>5.6849999999999996</v>
      </c>
      <c r="G216" s="403">
        <v>1892.15</v>
      </c>
      <c r="H216" s="403">
        <v>1.425</v>
      </c>
      <c r="I216" s="403">
        <v>3.26</v>
      </c>
      <c r="J216" s="403">
        <v>1896.835</v>
      </c>
    </row>
    <row r="217" spans="1:10" x14ac:dyDescent="0.2">
      <c r="A217" s="403" t="s">
        <v>1325</v>
      </c>
      <c r="B217" s="403">
        <v>0</v>
      </c>
      <c r="C217" s="403">
        <v>48.356000000000002</v>
      </c>
      <c r="D217" s="403">
        <v>1765.3140000000001</v>
      </c>
      <c r="E217" s="403">
        <v>1813.67</v>
      </c>
      <c r="F217" s="403">
        <v>5.5019999999999998</v>
      </c>
      <c r="G217" s="403">
        <v>1819.172</v>
      </c>
      <c r="H217" s="403">
        <v>1.385</v>
      </c>
      <c r="I217" s="403">
        <v>2.75</v>
      </c>
      <c r="J217" s="403">
        <v>1823.307</v>
      </c>
    </row>
    <row r="218" spans="1:10" x14ac:dyDescent="0.2">
      <c r="A218" s="403" t="s">
        <v>1326</v>
      </c>
      <c r="B218" s="403">
        <v>0</v>
      </c>
      <c r="C218" s="403">
        <v>50.414000000000001</v>
      </c>
      <c r="D218" s="403">
        <v>1830.8150000000001</v>
      </c>
      <c r="E218" s="403">
        <v>1881.2280000000001</v>
      </c>
      <c r="F218" s="403">
        <v>5.6849999999999996</v>
      </c>
      <c r="G218" s="403">
        <v>1886.914</v>
      </c>
      <c r="H218" s="403">
        <v>1.35</v>
      </c>
      <c r="I218" s="403">
        <v>2.875</v>
      </c>
      <c r="J218" s="403">
        <v>1891.1389999999999</v>
      </c>
    </row>
    <row r="219" spans="1:10" x14ac:dyDescent="0.2">
      <c r="A219" s="403" t="s">
        <v>1327</v>
      </c>
      <c r="B219" s="403">
        <v>0</v>
      </c>
      <c r="C219" s="403">
        <v>52.470999999999997</v>
      </c>
      <c r="D219" s="403">
        <v>1771.2260000000001</v>
      </c>
      <c r="E219" s="403">
        <v>1823.6969999999999</v>
      </c>
      <c r="F219" s="403">
        <v>5.5019999999999998</v>
      </c>
      <c r="G219" s="403">
        <v>1829.1990000000001</v>
      </c>
      <c r="H219" s="403">
        <v>1.2869999999999999</v>
      </c>
      <c r="I219" s="403">
        <v>2.83</v>
      </c>
      <c r="J219" s="403">
        <v>1833.316</v>
      </c>
    </row>
    <row r="220" spans="1:10" x14ac:dyDescent="0.2">
      <c r="A220" s="403" t="s">
        <v>1328</v>
      </c>
      <c r="B220" s="403">
        <v>0</v>
      </c>
      <c r="C220" s="403">
        <v>57.616</v>
      </c>
      <c r="D220" s="403">
        <v>1862.3779999999999</v>
      </c>
      <c r="E220" s="403">
        <v>1919.9939999999999</v>
      </c>
      <c r="F220" s="403">
        <v>5.6849999999999996</v>
      </c>
      <c r="G220" s="403">
        <v>1925.6790000000001</v>
      </c>
      <c r="H220" s="403">
        <v>1.341</v>
      </c>
      <c r="I220" s="403">
        <v>3.0609999999999999</v>
      </c>
      <c r="J220" s="403">
        <v>1930.0809999999999</v>
      </c>
    </row>
    <row r="221" spans="1:10" x14ac:dyDescent="0.2">
      <c r="A221" s="403" t="s">
        <v>1329</v>
      </c>
      <c r="B221" s="403">
        <v>0</v>
      </c>
      <c r="C221" s="403">
        <v>631.71500000000003</v>
      </c>
      <c r="D221" s="403">
        <v>21567.761999999999</v>
      </c>
      <c r="E221" s="403">
        <v>22199.476999999999</v>
      </c>
      <c r="F221" s="403">
        <v>67.125</v>
      </c>
      <c r="G221" s="403">
        <v>22266.601999999999</v>
      </c>
      <c r="H221" s="403">
        <v>15.93</v>
      </c>
      <c r="I221" s="403">
        <v>35.189</v>
      </c>
      <c r="J221" s="403">
        <v>22317.722000000002</v>
      </c>
    </row>
    <row r="222" spans="1:10" x14ac:dyDescent="0.2">
      <c r="A222" s="403" t="s">
        <v>1330</v>
      </c>
      <c r="B222" s="403">
        <v>0</v>
      </c>
      <c r="C222" s="403">
        <v>58.701999999999998</v>
      </c>
      <c r="D222" s="403">
        <v>1751.4</v>
      </c>
      <c r="E222" s="403">
        <v>1810.1020000000001</v>
      </c>
      <c r="F222" s="403">
        <v>5.7830000000000004</v>
      </c>
      <c r="G222" s="403">
        <v>1815.885</v>
      </c>
      <c r="H222" s="403">
        <v>1.3580000000000001</v>
      </c>
      <c r="I222" s="403">
        <v>3.0209999999999999</v>
      </c>
      <c r="J222" s="403">
        <v>1820.2639999999999</v>
      </c>
    </row>
    <row r="223" spans="1:10" x14ac:dyDescent="0.2">
      <c r="A223" s="403" t="s">
        <v>1331</v>
      </c>
      <c r="B223" s="403">
        <v>0</v>
      </c>
      <c r="C223" s="403">
        <v>58.701999999999998</v>
      </c>
      <c r="D223" s="403">
        <v>1638.579</v>
      </c>
      <c r="E223" s="403">
        <v>1697.2809999999999</v>
      </c>
      <c r="F223" s="403">
        <v>5.2229999999999999</v>
      </c>
      <c r="G223" s="403">
        <v>1702.5050000000001</v>
      </c>
      <c r="H223" s="403">
        <v>1.2849999999999999</v>
      </c>
      <c r="I223" s="403">
        <v>2.8279999999999998</v>
      </c>
      <c r="J223" s="403">
        <v>1706.6179999999999</v>
      </c>
    </row>
    <row r="224" spans="1:10" x14ac:dyDescent="0.2">
      <c r="A224" s="403" t="s">
        <v>1332</v>
      </c>
      <c r="B224" s="403">
        <v>0</v>
      </c>
      <c r="C224" s="403">
        <v>55.613</v>
      </c>
      <c r="D224" s="403">
        <v>1865.9870000000001</v>
      </c>
      <c r="E224" s="403">
        <v>1921.6</v>
      </c>
      <c r="F224" s="403">
        <v>5.7830000000000004</v>
      </c>
      <c r="G224" s="403">
        <v>1927.383</v>
      </c>
      <c r="H224" s="403">
        <v>1.3380000000000001</v>
      </c>
      <c r="I224" s="403">
        <v>3.032</v>
      </c>
      <c r="J224" s="403">
        <v>1931.752</v>
      </c>
    </row>
    <row r="225" spans="1:10" x14ac:dyDescent="0.2">
      <c r="A225" s="403" t="s">
        <v>1333</v>
      </c>
      <c r="B225" s="403">
        <v>0</v>
      </c>
      <c r="C225" s="403">
        <v>50.463999999999999</v>
      </c>
      <c r="D225" s="403">
        <v>1746.604</v>
      </c>
      <c r="E225" s="403">
        <v>1797.067</v>
      </c>
      <c r="F225" s="403">
        <v>5.5970000000000004</v>
      </c>
      <c r="G225" s="403">
        <v>1802.664</v>
      </c>
      <c r="H225" s="403">
        <v>1.268</v>
      </c>
      <c r="I225" s="403">
        <v>2.8069999999999999</v>
      </c>
      <c r="J225" s="403">
        <v>1806.7380000000001</v>
      </c>
    </row>
    <row r="226" spans="1:10" x14ac:dyDescent="0.2">
      <c r="A226" s="403" t="s">
        <v>1334</v>
      </c>
      <c r="B226" s="403">
        <v>0</v>
      </c>
      <c r="C226" s="403">
        <v>52.523000000000003</v>
      </c>
      <c r="D226" s="403">
        <v>1823.3</v>
      </c>
      <c r="E226" s="403">
        <v>1875.8230000000001</v>
      </c>
      <c r="F226" s="403">
        <v>5.7830000000000004</v>
      </c>
      <c r="G226" s="403">
        <v>1881.606</v>
      </c>
      <c r="H226" s="403">
        <v>1.3009999999999999</v>
      </c>
      <c r="I226" s="403">
        <v>3.1629999999999998</v>
      </c>
      <c r="J226" s="403">
        <v>1886.07</v>
      </c>
    </row>
    <row r="227" spans="1:10" x14ac:dyDescent="0.2">
      <c r="A227" s="403" t="s">
        <v>1335</v>
      </c>
      <c r="B227" s="403">
        <v>0</v>
      </c>
      <c r="C227" s="403">
        <v>51.493000000000002</v>
      </c>
      <c r="D227" s="403">
        <v>1850.941</v>
      </c>
      <c r="E227" s="403">
        <v>1902.434</v>
      </c>
      <c r="F227" s="403">
        <v>5.5970000000000004</v>
      </c>
      <c r="G227" s="403">
        <v>1908.0309999999999</v>
      </c>
      <c r="H227" s="403">
        <v>1.3859999999999999</v>
      </c>
      <c r="I227" s="403">
        <v>3.2639999999999998</v>
      </c>
      <c r="J227" s="403">
        <v>1912.681</v>
      </c>
    </row>
    <row r="228" spans="1:10" x14ac:dyDescent="0.2">
      <c r="A228" s="403" t="s">
        <v>1336</v>
      </c>
      <c r="B228" s="403">
        <v>0</v>
      </c>
      <c r="C228" s="403">
        <v>51.493000000000002</v>
      </c>
      <c r="D228" s="403">
        <v>1810.329</v>
      </c>
      <c r="E228" s="403">
        <v>1861.8219999999999</v>
      </c>
      <c r="F228" s="403">
        <v>5.7830000000000004</v>
      </c>
      <c r="G228" s="403">
        <v>1867.605</v>
      </c>
      <c r="H228" s="403">
        <v>1.4359999999999999</v>
      </c>
      <c r="I228" s="403">
        <v>3.4689999999999999</v>
      </c>
      <c r="J228" s="403">
        <v>1872.51</v>
      </c>
    </row>
    <row r="229" spans="1:10" x14ac:dyDescent="0.2">
      <c r="A229" s="403" t="s">
        <v>1337</v>
      </c>
      <c r="B229" s="403">
        <v>0</v>
      </c>
      <c r="C229" s="403">
        <v>51.493000000000002</v>
      </c>
      <c r="D229" s="403">
        <v>1892.954</v>
      </c>
      <c r="E229" s="403">
        <v>1944.4469999999999</v>
      </c>
      <c r="F229" s="403">
        <v>5.7830000000000004</v>
      </c>
      <c r="G229" s="403">
        <v>1950.23</v>
      </c>
      <c r="H229" s="403">
        <v>1.4379999999999999</v>
      </c>
      <c r="I229" s="403">
        <v>3.3919999999999999</v>
      </c>
      <c r="J229" s="403">
        <v>1955.06</v>
      </c>
    </row>
    <row r="230" spans="1:10" x14ac:dyDescent="0.2">
      <c r="A230" s="403" t="s">
        <v>1338</v>
      </c>
      <c r="B230" s="403">
        <v>0</v>
      </c>
      <c r="C230" s="403">
        <v>49.433999999999997</v>
      </c>
      <c r="D230" s="403">
        <v>1737.7639999999999</v>
      </c>
      <c r="E230" s="403">
        <v>1787.1980000000001</v>
      </c>
      <c r="F230" s="403">
        <v>5.5970000000000004</v>
      </c>
      <c r="G230" s="403">
        <v>1792.7950000000001</v>
      </c>
      <c r="H230" s="403">
        <v>1.3979999999999999</v>
      </c>
      <c r="I230" s="403">
        <v>2.9369999999999998</v>
      </c>
      <c r="J230" s="403">
        <v>1797.13</v>
      </c>
    </row>
    <row r="231" spans="1:10" x14ac:dyDescent="0.2">
      <c r="A231" s="403" t="s">
        <v>1339</v>
      </c>
      <c r="B231" s="403">
        <v>0</v>
      </c>
      <c r="C231" s="403">
        <v>50.463999999999999</v>
      </c>
      <c r="D231" s="403">
        <v>1875.9639999999999</v>
      </c>
      <c r="E231" s="403">
        <v>1926.4280000000001</v>
      </c>
      <c r="F231" s="403">
        <v>5.7830000000000004</v>
      </c>
      <c r="G231" s="403">
        <v>1932.211</v>
      </c>
      <c r="H231" s="403">
        <v>1.357</v>
      </c>
      <c r="I231" s="403">
        <v>3.089</v>
      </c>
      <c r="J231" s="403">
        <v>1936.6569999999999</v>
      </c>
    </row>
    <row r="232" spans="1:10" x14ac:dyDescent="0.2">
      <c r="A232" s="403" t="s">
        <v>1340</v>
      </c>
      <c r="B232" s="403">
        <v>0</v>
      </c>
      <c r="C232" s="403">
        <v>51.493000000000002</v>
      </c>
      <c r="D232" s="403">
        <v>1791.2619999999999</v>
      </c>
      <c r="E232" s="403">
        <v>1842.7550000000001</v>
      </c>
      <c r="F232" s="403">
        <v>5.5970000000000004</v>
      </c>
      <c r="G232" s="403">
        <v>1848.3520000000001</v>
      </c>
      <c r="H232" s="403">
        <v>1.321</v>
      </c>
      <c r="I232" s="403">
        <v>3.0830000000000002</v>
      </c>
      <c r="J232" s="403">
        <v>1852.7560000000001</v>
      </c>
    </row>
    <row r="233" spans="1:10" x14ac:dyDescent="0.2">
      <c r="A233" s="403" t="s">
        <v>1341</v>
      </c>
      <c r="B233" s="403">
        <v>0</v>
      </c>
      <c r="C233" s="403">
        <v>66.941000000000003</v>
      </c>
      <c r="D233" s="403">
        <v>1922.125</v>
      </c>
      <c r="E233" s="403">
        <v>1989.066</v>
      </c>
      <c r="F233" s="403">
        <v>5.7830000000000004</v>
      </c>
      <c r="G233" s="403">
        <v>1994.8489999999999</v>
      </c>
      <c r="H233" s="403">
        <v>1.39</v>
      </c>
      <c r="I233" s="403">
        <v>3.4740000000000002</v>
      </c>
      <c r="J233" s="403">
        <v>1999.713</v>
      </c>
    </row>
    <row r="234" spans="1:10" x14ac:dyDescent="0.2">
      <c r="A234" s="403" t="s">
        <v>1342</v>
      </c>
      <c r="B234" s="403">
        <v>0</v>
      </c>
      <c r="C234" s="403">
        <v>648.81700000000001</v>
      </c>
      <c r="D234" s="403">
        <v>21707.207999999999</v>
      </c>
      <c r="E234" s="403">
        <v>22356.024000000001</v>
      </c>
      <c r="F234" s="403">
        <v>68.090999999999994</v>
      </c>
      <c r="G234" s="403">
        <v>22424.115000000002</v>
      </c>
      <c r="H234" s="403">
        <v>16.276</v>
      </c>
      <c r="I234" s="403">
        <v>37.555</v>
      </c>
      <c r="J234" s="403">
        <v>22477.945</v>
      </c>
    </row>
    <row r="235" spans="1:10" x14ac:dyDescent="0.2">
      <c r="A235" s="403" t="s">
        <v>1343</v>
      </c>
      <c r="B235" s="403">
        <v>0</v>
      </c>
      <c r="C235" s="403">
        <v>78.896000000000001</v>
      </c>
      <c r="D235" s="403">
        <v>1779.231</v>
      </c>
      <c r="E235" s="403">
        <v>1858.127</v>
      </c>
      <c r="F235" s="403">
        <v>5.1319999999999997</v>
      </c>
      <c r="G235" s="403">
        <v>1863.258</v>
      </c>
      <c r="H235" s="403">
        <v>1.367</v>
      </c>
      <c r="I235" s="403">
        <v>2.9129999999999998</v>
      </c>
      <c r="J235" s="403">
        <v>1867.538</v>
      </c>
    </row>
    <row r="236" spans="1:10" x14ac:dyDescent="0.2">
      <c r="A236" s="403" t="s">
        <v>1344</v>
      </c>
      <c r="B236" s="403">
        <v>0</v>
      </c>
      <c r="C236" s="403">
        <v>67.796999999999997</v>
      </c>
      <c r="D236" s="403">
        <v>1678.037</v>
      </c>
      <c r="E236" s="403">
        <v>1745.8340000000001</v>
      </c>
      <c r="F236" s="403">
        <v>4.6349999999999998</v>
      </c>
      <c r="G236" s="403">
        <v>1750.4690000000001</v>
      </c>
      <c r="H236" s="403">
        <v>1.2909999999999999</v>
      </c>
      <c r="I236" s="403">
        <v>2.802</v>
      </c>
      <c r="J236" s="403">
        <v>1754.5619999999999</v>
      </c>
    </row>
    <row r="237" spans="1:10" x14ac:dyDescent="0.2">
      <c r="A237" s="403" t="s">
        <v>1345</v>
      </c>
      <c r="B237" s="403">
        <v>0</v>
      </c>
      <c r="C237" s="403">
        <v>65.855999999999995</v>
      </c>
      <c r="D237" s="403">
        <v>1850.9690000000001</v>
      </c>
      <c r="E237" s="403">
        <v>1916.825</v>
      </c>
      <c r="F237" s="403">
        <v>5.1319999999999997</v>
      </c>
      <c r="G237" s="403">
        <v>1921.9570000000001</v>
      </c>
      <c r="H237" s="403">
        <v>1.29</v>
      </c>
      <c r="I237" s="403">
        <v>3.012</v>
      </c>
      <c r="J237" s="403">
        <v>1926.259</v>
      </c>
    </row>
    <row r="238" spans="1:10" x14ac:dyDescent="0.2">
      <c r="A238" s="403" t="s">
        <v>1346</v>
      </c>
      <c r="B238" s="403">
        <v>0</v>
      </c>
      <c r="C238" s="403">
        <v>58.283999999999999</v>
      </c>
      <c r="D238" s="403">
        <v>1751.981</v>
      </c>
      <c r="E238" s="403">
        <v>1810.2650000000001</v>
      </c>
      <c r="F238" s="403">
        <v>4.9660000000000002</v>
      </c>
      <c r="G238" s="403">
        <v>1815.231</v>
      </c>
      <c r="H238" s="403">
        <v>1.264</v>
      </c>
      <c r="I238" s="403">
        <v>2.8650000000000002</v>
      </c>
      <c r="J238" s="403">
        <v>1819.3589999999999</v>
      </c>
    </row>
    <row r="239" spans="1:10" x14ac:dyDescent="0.2">
      <c r="A239" s="403" t="s">
        <v>1347</v>
      </c>
      <c r="B239" s="403">
        <v>0</v>
      </c>
      <c r="C239" s="403">
        <v>49.74</v>
      </c>
      <c r="D239" s="403">
        <v>1862.9069999999999</v>
      </c>
      <c r="E239" s="403">
        <v>1912.6469999999999</v>
      </c>
      <c r="F239" s="403">
        <v>5.1319999999999997</v>
      </c>
      <c r="G239" s="403">
        <v>1917.779</v>
      </c>
      <c r="H239" s="403">
        <v>1.337</v>
      </c>
      <c r="I239" s="403">
        <v>3.2229999999999999</v>
      </c>
      <c r="J239" s="403">
        <v>1922.3389999999999</v>
      </c>
    </row>
    <row r="240" spans="1:10" x14ac:dyDescent="0.2">
      <c r="A240" s="403" t="s">
        <v>1348</v>
      </c>
      <c r="B240" s="403">
        <v>0</v>
      </c>
      <c r="C240" s="403">
        <v>45.686</v>
      </c>
      <c r="D240" s="403">
        <v>1799.7860000000001</v>
      </c>
      <c r="E240" s="403">
        <v>1845.472</v>
      </c>
      <c r="F240" s="403">
        <v>4.9660000000000002</v>
      </c>
      <c r="G240" s="403">
        <v>1850.4380000000001</v>
      </c>
      <c r="H240" s="403">
        <v>1.385</v>
      </c>
      <c r="I240" s="403">
        <v>3.4390000000000001</v>
      </c>
      <c r="J240" s="403">
        <v>1855.261</v>
      </c>
    </row>
    <row r="241" spans="1:10" x14ac:dyDescent="0.2">
      <c r="A241" s="403" t="s">
        <v>1349</v>
      </c>
      <c r="B241" s="403">
        <v>0</v>
      </c>
      <c r="C241" s="403">
        <v>45.109000000000002</v>
      </c>
      <c r="D241" s="403">
        <v>1842.298</v>
      </c>
      <c r="E241" s="403">
        <v>1887.4069999999999</v>
      </c>
      <c r="F241" s="403">
        <v>5.1319999999999997</v>
      </c>
      <c r="G241" s="403">
        <v>1892.539</v>
      </c>
      <c r="H241" s="403">
        <v>1.522</v>
      </c>
      <c r="I241" s="403">
        <v>3.62</v>
      </c>
      <c r="J241" s="403">
        <v>1897.681</v>
      </c>
    </row>
    <row r="242" spans="1:10" x14ac:dyDescent="0.2">
      <c r="A242" s="403" t="s">
        <v>1350</v>
      </c>
      <c r="B242" s="403">
        <v>0</v>
      </c>
      <c r="C242" s="403">
        <v>46.113</v>
      </c>
      <c r="D242" s="403">
        <v>1956.355</v>
      </c>
      <c r="E242" s="403">
        <v>2002.4680000000001</v>
      </c>
      <c r="F242" s="403">
        <v>5.1319999999999997</v>
      </c>
      <c r="G242" s="403">
        <v>2007.6</v>
      </c>
      <c r="H242" s="403">
        <v>1.4810000000000001</v>
      </c>
      <c r="I242" s="403">
        <v>3.5609999999999999</v>
      </c>
      <c r="J242" s="403">
        <v>2012.6420000000001</v>
      </c>
    </row>
    <row r="243" spans="1:10" x14ac:dyDescent="0.2">
      <c r="A243" s="403" t="s">
        <v>1351</v>
      </c>
      <c r="B243" s="403">
        <v>0</v>
      </c>
      <c r="C243" s="403">
        <v>45.054000000000002</v>
      </c>
      <c r="D243" s="403">
        <v>1705.8989999999999</v>
      </c>
      <c r="E243" s="403">
        <v>1750.953</v>
      </c>
      <c r="F243" s="403">
        <v>4.9660000000000002</v>
      </c>
      <c r="G243" s="403">
        <v>1755.9190000000001</v>
      </c>
      <c r="H243" s="403">
        <v>1.42</v>
      </c>
      <c r="I243" s="403">
        <v>2.9889999999999999</v>
      </c>
      <c r="J243" s="403">
        <v>1760.328</v>
      </c>
    </row>
    <row r="244" spans="1:10" x14ac:dyDescent="0.2">
      <c r="A244" s="403" t="s">
        <v>1352</v>
      </c>
      <c r="B244" s="403">
        <v>0</v>
      </c>
      <c r="C244" s="403">
        <v>49.747</v>
      </c>
      <c r="D244" s="403">
        <v>1836.7139999999999</v>
      </c>
      <c r="E244" s="403">
        <v>1886.461</v>
      </c>
      <c r="F244" s="403">
        <v>5.1319999999999997</v>
      </c>
      <c r="G244" s="403">
        <v>1891.5930000000001</v>
      </c>
      <c r="H244" s="403">
        <v>1.3480000000000001</v>
      </c>
      <c r="I244" s="403">
        <v>3.0019999999999998</v>
      </c>
      <c r="J244" s="403">
        <v>1895.943</v>
      </c>
    </row>
    <row r="245" spans="1:10" x14ac:dyDescent="0.2">
      <c r="A245" s="403" t="s">
        <v>1353</v>
      </c>
      <c r="B245" s="403">
        <v>0</v>
      </c>
      <c r="C245" s="403">
        <v>55.962000000000003</v>
      </c>
      <c r="D245" s="403">
        <v>1772.66</v>
      </c>
      <c r="E245" s="403">
        <v>1828.6220000000001</v>
      </c>
      <c r="F245" s="403">
        <v>4.9660000000000002</v>
      </c>
      <c r="G245" s="403">
        <v>1833.5889999999999</v>
      </c>
      <c r="H245" s="403">
        <v>1.2549999999999999</v>
      </c>
      <c r="I245" s="403">
        <v>2.7919999999999998</v>
      </c>
      <c r="J245" s="403">
        <v>1837.635</v>
      </c>
    </row>
    <row r="246" spans="1:10" x14ac:dyDescent="0.2">
      <c r="A246" s="403" t="s">
        <v>1354</v>
      </c>
      <c r="B246" s="403">
        <v>0</v>
      </c>
      <c r="C246" s="403">
        <v>71.644000000000005</v>
      </c>
      <c r="D246" s="403">
        <v>1789.0640000000001</v>
      </c>
      <c r="E246" s="403">
        <v>1860.7080000000001</v>
      </c>
      <c r="F246" s="403">
        <v>5.1319999999999997</v>
      </c>
      <c r="G246" s="403">
        <v>1865.8389999999999</v>
      </c>
      <c r="H246" s="403">
        <v>1.2509999999999999</v>
      </c>
      <c r="I246" s="403">
        <v>3.0070000000000001</v>
      </c>
      <c r="J246" s="403">
        <v>1870.097</v>
      </c>
    </row>
    <row r="247" spans="1:10" x14ac:dyDescent="0.2">
      <c r="A247" s="403" t="s">
        <v>1355</v>
      </c>
      <c r="B247" s="403">
        <v>0</v>
      </c>
      <c r="C247" s="403">
        <v>679.88900000000001</v>
      </c>
      <c r="D247" s="403">
        <v>21625.901000000002</v>
      </c>
      <c r="E247" s="403">
        <v>22305.79</v>
      </c>
      <c r="F247" s="403">
        <v>60.420999999999999</v>
      </c>
      <c r="G247" s="403">
        <v>22366.210999999999</v>
      </c>
      <c r="H247" s="403">
        <v>16.210999999999999</v>
      </c>
      <c r="I247" s="403">
        <v>37.203000000000003</v>
      </c>
      <c r="J247" s="403">
        <v>22419.624</v>
      </c>
    </row>
    <row r="248" spans="1:10" x14ac:dyDescent="0.2">
      <c r="A248" s="403" t="s">
        <v>1356</v>
      </c>
      <c r="B248" s="403">
        <v>0</v>
      </c>
      <c r="C248" s="403">
        <v>76.078999999999994</v>
      </c>
      <c r="D248" s="403">
        <v>1733.365</v>
      </c>
      <c r="E248" s="403">
        <v>1809.444</v>
      </c>
      <c r="F248" s="403">
        <v>5.9530000000000003</v>
      </c>
      <c r="G248" s="403">
        <v>1815.3969999999999</v>
      </c>
      <c r="H248" s="403">
        <v>1.33</v>
      </c>
      <c r="I248" s="403">
        <v>3.052</v>
      </c>
      <c r="J248" s="403">
        <v>1819.779</v>
      </c>
    </row>
    <row r="249" spans="1:10" x14ac:dyDescent="0.2">
      <c r="A249" s="403" t="s">
        <v>1357</v>
      </c>
      <c r="B249" s="403">
        <v>0</v>
      </c>
      <c r="C249" s="403">
        <v>63.100999999999999</v>
      </c>
      <c r="D249" s="403">
        <v>1587.6089999999999</v>
      </c>
      <c r="E249" s="403">
        <v>1650.71</v>
      </c>
      <c r="F249" s="403">
        <v>5.3769999999999998</v>
      </c>
      <c r="G249" s="403">
        <v>1656.087</v>
      </c>
      <c r="H249" s="403">
        <v>1.2490000000000001</v>
      </c>
      <c r="I249" s="403">
        <v>2.5720000000000001</v>
      </c>
      <c r="J249" s="403">
        <v>1659.9079999999999</v>
      </c>
    </row>
    <row r="250" spans="1:10" x14ac:dyDescent="0.2">
      <c r="A250" s="403" t="s">
        <v>1358</v>
      </c>
      <c r="B250" s="403">
        <v>0</v>
      </c>
      <c r="C250" s="403">
        <v>60.341000000000001</v>
      </c>
      <c r="D250" s="403">
        <v>1795.8530000000001</v>
      </c>
      <c r="E250" s="403">
        <v>1856.194</v>
      </c>
      <c r="F250" s="403">
        <v>5.9530000000000003</v>
      </c>
      <c r="G250" s="403">
        <v>1862.1469999999999</v>
      </c>
      <c r="H250" s="403">
        <v>1.2549999999999999</v>
      </c>
      <c r="I250" s="403">
        <v>2.8959999999999999</v>
      </c>
      <c r="J250" s="403">
        <v>1866.298</v>
      </c>
    </row>
    <row r="251" spans="1:10" x14ac:dyDescent="0.2">
      <c r="A251" s="403" t="s">
        <v>1359</v>
      </c>
      <c r="B251" s="403">
        <v>0</v>
      </c>
      <c r="C251" s="403">
        <v>50.195999999999998</v>
      </c>
      <c r="D251" s="403">
        <v>1727.857</v>
      </c>
      <c r="E251" s="403">
        <v>1778.0519999999999</v>
      </c>
      <c r="F251" s="403">
        <v>5.7610000000000001</v>
      </c>
      <c r="G251" s="403">
        <v>1783.8140000000001</v>
      </c>
      <c r="H251" s="403">
        <v>1.2789999999999999</v>
      </c>
      <c r="I251" s="403">
        <v>2.851</v>
      </c>
      <c r="J251" s="403">
        <v>1787.944</v>
      </c>
    </row>
    <row r="252" spans="1:10" x14ac:dyDescent="0.2">
      <c r="A252" s="403" t="s">
        <v>1360</v>
      </c>
      <c r="B252" s="403">
        <v>0</v>
      </c>
      <c r="C252" s="403">
        <v>43.104999999999997</v>
      </c>
      <c r="D252" s="403">
        <v>1797.2439999999999</v>
      </c>
      <c r="E252" s="403">
        <v>1840.348</v>
      </c>
      <c r="F252" s="403">
        <v>5.9530000000000003</v>
      </c>
      <c r="G252" s="403">
        <v>1846.3019999999999</v>
      </c>
      <c r="H252" s="403">
        <v>1.409</v>
      </c>
      <c r="I252" s="403">
        <v>3.448</v>
      </c>
      <c r="J252" s="403">
        <v>1851.1590000000001</v>
      </c>
    </row>
    <row r="253" spans="1:10" x14ac:dyDescent="0.2">
      <c r="A253" s="403" t="s">
        <v>1361</v>
      </c>
      <c r="B253" s="403">
        <v>0</v>
      </c>
      <c r="C253" s="403">
        <v>38.460999999999999</v>
      </c>
      <c r="D253" s="403">
        <v>1807.885</v>
      </c>
      <c r="E253" s="403">
        <v>1846.346</v>
      </c>
      <c r="F253" s="403">
        <v>5.7610000000000001</v>
      </c>
      <c r="G253" s="403">
        <v>1852.107</v>
      </c>
      <c r="H253" s="403">
        <v>1.43</v>
      </c>
      <c r="I253" s="403">
        <v>3.3490000000000002</v>
      </c>
      <c r="J253" s="403">
        <v>1856.886</v>
      </c>
    </row>
    <row r="254" spans="1:10" x14ac:dyDescent="0.2">
      <c r="A254" s="403" t="s">
        <v>1362</v>
      </c>
      <c r="B254" s="403">
        <v>0</v>
      </c>
      <c r="C254" s="403">
        <v>41.354999999999997</v>
      </c>
      <c r="D254" s="403">
        <v>1856.5920000000001</v>
      </c>
      <c r="E254" s="403">
        <v>1897.9469999999999</v>
      </c>
      <c r="F254" s="403">
        <v>5.9530000000000003</v>
      </c>
      <c r="G254" s="403">
        <v>1903.9</v>
      </c>
      <c r="H254" s="403">
        <v>1.4930000000000001</v>
      </c>
      <c r="I254" s="403">
        <v>3.5840000000000001</v>
      </c>
      <c r="J254" s="403">
        <v>1908.9770000000001</v>
      </c>
    </row>
    <row r="255" spans="1:10" x14ac:dyDescent="0.2">
      <c r="A255" s="403" t="s">
        <v>1363</v>
      </c>
      <c r="B255" s="403">
        <v>0</v>
      </c>
      <c r="C255" s="403">
        <v>41.03</v>
      </c>
      <c r="D255" s="403">
        <v>1881.74</v>
      </c>
      <c r="E255" s="403">
        <v>1922.771</v>
      </c>
      <c r="F255" s="403">
        <v>5.9530000000000003</v>
      </c>
      <c r="G255" s="403">
        <v>1928.7239999999999</v>
      </c>
      <c r="H255" s="403">
        <v>1.512</v>
      </c>
      <c r="I255" s="403">
        <v>3.5329999999999999</v>
      </c>
      <c r="J255" s="403">
        <v>1933.768</v>
      </c>
    </row>
    <row r="256" spans="1:10" x14ac:dyDescent="0.2">
      <c r="A256" s="403" t="s">
        <v>1364</v>
      </c>
      <c r="B256" s="403">
        <v>0</v>
      </c>
      <c r="C256" s="403">
        <v>39.564999999999998</v>
      </c>
      <c r="D256" s="403">
        <v>1747.2149999999999</v>
      </c>
      <c r="E256" s="403">
        <v>1786.78</v>
      </c>
      <c r="F256" s="403">
        <v>5.7610000000000001</v>
      </c>
      <c r="G256" s="403">
        <v>1792.5409999999999</v>
      </c>
      <c r="H256" s="403">
        <v>1.4259999999999999</v>
      </c>
      <c r="I256" s="403">
        <v>2.9620000000000002</v>
      </c>
      <c r="J256" s="403">
        <v>1796.9290000000001</v>
      </c>
    </row>
    <row r="257" spans="1:10" x14ac:dyDescent="0.2">
      <c r="A257" s="403" t="s">
        <v>1365</v>
      </c>
      <c r="B257" s="403">
        <v>0</v>
      </c>
      <c r="C257" s="403">
        <v>45.805999999999997</v>
      </c>
      <c r="D257" s="403">
        <v>1854.191</v>
      </c>
      <c r="E257" s="403">
        <v>1899.9970000000001</v>
      </c>
      <c r="F257" s="403">
        <v>5.9530000000000003</v>
      </c>
      <c r="G257" s="403">
        <v>1905.951</v>
      </c>
      <c r="H257" s="403">
        <v>1.288</v>
      </c>
      <c r="I257" s="403">
        <v>2.8639999999999999</v>
      </c>
      <c r="J257" s="403">
        <v>1910.1020000000001</v>
      </c>
    </row>
    <row r="258" spans="1:10" x14ac:dyDescent="0.2">
      <c r="A258" s="403" t="s">
        <v>1366</v>
      </c>
      <c r="B258" s="403">
        <v>0</v>
      </c>
      <c r="C258" s="403">
        <v>55.210999999999999</v>
      </c>
      <c r="D258" s="403">
        <v>1735.819</v>
      </c>
      <c r="E258" s="403">
        <v>1791.03</v>
      </c>
      <c r="F258" s="403">
        <v>5.7610000000000001</v>
      </c>
      <c r="G258" s="403">
        <v>1796.7919999999999</v>
      </c>
      <c r="H258" s="403">
        <v>1.2549999999999999</v>
      </c>
      <c r="I258" s="403">
        <v>2.8359999999999999</v>
      </c>
      <c r="J258" s="403">
        <v>1800.883</v>
      </c>
    </row>
    <row r="259" spans="1:10" x14ac:dyDescent="0.2">
      <c r="A259" s="403" t="s">
        <v>1367</v>
      </c>
      <c r="B259" s="403">
        <v>0</v>
      </c>
      <c r="C259" s="403">
        <v>66.073999999999998</v>
      </c>
      <c r="D259" s="403">
        <v>1849.04</v>
      </c>
      <c r="E259" s="403">
        <v>1915.1130000000001</v>
      </c>
      <c r="F259" s="403">
        <v>5.9530000000000003</v>
      </c>
      <c r="G259" s="403">
        <v>1921.067</v>
      </c>
      <c r="H259" s="403">
        <v>1.3109999999999999</v>
      </c>
      <c r="I259" s="403">
        <v>3.004</v>
      </c>
      <c r="J259" s="403">
        <v>1925.3810000000001</v>
      </c>
    </row>
    <row r="260" spans="1:10" x14ac:dyDescent="0.2">
      <c r="A260" s="403" t="s">
        <v>1368</v>
      </c>
      <c r="B260" s="403">
        <v>0</v>
      </c>
      <c r="C260" s="403">
        <v>620.32399999999996</v>
      </c>
      <c r="D260" s="403">
        <v>21374.407999999999</v>
      </c>
      <c r="E260" s="403">
        <v>21994.732</v>
      </c>
      <c r="F260" s="403">
        <v>70.094999999999999</v>
      </c>
      <c r="G260" s="403">
        <v>22064.827000000001</v>
      </c>
      <c r="H260" s="403">
        <v>16.236000000000001</v>
      </c>
      <c r="I260" s="403">
        <v>36.923999999999999</v>
      </c>
      <c r="J260" s="403">
        <v>22117.987000000001</v>
      </c>
    </row>
    <row r="261" spans="1:10" x14ac:dyDescent="0.2">
      <c r="A261" s="403" t="s">
        <v>1369</v>
      </c>
      <c r="B261" s="403">
        <v>0</v>
      </c>
      <c r="C261" s="403">
        <v>70.593999999999994</v>
      </c>
      <c r="D261" s="403">
        <v>1762.7950000000001</v>
      </c>
      <c r="E261" s="403">
        <v>1833.3889999999999</v>
      </c>
      <c r="F261" s="403">
        <v>6.7539999999999996</v>
      </c>
      <c r="G261" s="403">
        <v>1840.143</v>
      </c>
      <c r="H261" s="403">
        <v>1.319</v>
      </c>
      <c r="I261" s="403">
        <v>3.0019999999999998</v>
      </c>
      <c r="J261" s="403">
        <v>1844.4639999999999</v>
      </c>
    </row>
    <row r="262" spans="1:10" x14ac:dyDescent="0.2">
      <c r="A262" s="403" t="s">
        <v>1370</v>
      </c>
      <c r="B262" s="403">
        <v>0</v>
      </c>
      <c r="C262" s="403">
        <v>64.096999999999994</v>
      </c>
      <c r="D262" s="403">
        <v>1681.425</v>
      </c>
      <c r="E262" s="403">
        <v>1745.5219999999999</v>
      </c>
      <c r="F262" s="403">
        <v>6.319</v>
      </c>
      <c r="G262" s="403">
        <v>1751.8409999999999</v>
      </c>
      <c r="H262" s="403">
        <v>1.282</v>
      </c>
      <c r="I262" s="403">
        <v>2.6749999999999998</v>
      </c>
      <c r="J262" s="403">
        <v>1755.798</v>
      </c>
    </row>
    <row r="263" spans="1:10" x14ac:dyDescent="0.2">
      <c r="A263" s="403" t="s">
        <v>1371</v>
      </c>
      <c r="B263" s="403">
        <v>0</v>
      </c>
      <c r="C263" s="403">
        <v>60.491999999999997</v>
      </c>
      <c r="D263" s="403">
        <v>1807.306</v>
      </c>
      <c r="E263" s="403">
        <v>1867.798</v>
      </c>
      <c r="F263" s="403">
        <v>6.7539999999999996</v>
      </c>
      <c r="G263" s="403">
        <v>1874.5519999999999</v>
      </c>
      <c r="H263" s="403">
        <v>1.288</v>
      </c>
      <c r="I263" s="403">
        <v>2.9180000000000001</v>
      </c>
      <c r="J263" s="403">
        <v>1878.759</v>
      </c>
    </row>
    <row r="264" spans="1:10" x14ac:dyDescent="0.2">
      <c r="A264" s="403" t="s">
        <v>1372</v>
      </c>
      <c r="B264" s="403">
        <v>0</v>
      </c>
      <c r="C264" s="403">
        <v>52.598999999999997</v>
      </c>
      <c r="D264" s="403">
        <v>1774.8620000000001</v>
      </c>
      <c r="E264" s="403">
        <v>1827.461</v>
      </c>
      <c r="F264" s="403">
        <v>6.5369999999999999</v>
      </c>
      <c r="G264" s="403">
        <v>1833.9970000000001</v>
      </c>
      <c r="H264" s="403">
        <v>1.272</v>
      </c>
      <c r="I264" s="403">
        <v>2.7850000000000001</v>
      </c>
      <c r="J264" s="403">
        <v>1838.0550000000001</v>
      </c>
    </row>
    <row r="265" spans="1:10" x14ac:dyDescent="0.2">
      <c r="A265" s="403" t="s">
        <v>1373</v>
      </c>
      <c r="B265" s="403">
        <v>0</v>
      </c>
      <c r="C265" s="403">
        <v>43.723999999999997</v>
      </c>
      <c r="D265" s="403">
        <v>1840.53</v>
      </c>
      <c r="E265" s="403">
        <v>1884.2539999999999</v>
      </c>
      <c r="F265" s="403">
        <v>6.7539999999999996</v>
      </c>
      <c r="G265" s="403">
        <v>1891.008</v>
      </c>
      <c r="H265" s="403">
        <v>1.327</v>
      </c>
      <c r="I265" s="403">
        <v>3.0510000000000002</v>
      </c>
      <c r="J265" s="403">
        <v>1895.385</v>
      </c>
    </row>
    <row r="266" spans="1:10" x14ac:dyDescent="0.2">
      <c r="A266" s="403" t="s">
        <v>1374</v>
      </c>
      <c r="B266" s="403">
        <v>0</v>
      </c>
      <c r="C266" s="403">
        <v>38.731999999999999</v>
      </c>
      <c r="D266" s="403">
        <v>1787.479</v>
      </c>
      <c r="E266" s="403">
        <v>1826.21</v>
      </c>
      <c r="F266" s="403">
        <v>6.5369999999999999</v>
      </c>
      <c r="G266" s="403">
        <v>1832.7470000000001</v>
      </c>
      <c r="H266" s="403">
        <v>1.35</v>
      </c>
      <c r="I266" s="403">
        <v>3.1859999999999999</v>
      </c>
      <c r="J266" s="403">
        <v>1837.2819999999999</v>
      </c>
    </row>
    <row r="267" spans="1:10" x14ac:dyDescent="0.2">
      <c r="A267" s="403" t="s">
        <v>1375</v>
      </c>
      <c r="B267" s="403">
        <v>0</v>
      </c>
      <c r="C267" s="403">
        <v>40.212000000000003</v>
      </c>
      <c r="D267" s="403">
        <v>1869.029</v>
      </c>
      <c r="E267" s="403">
        <v>1909.241</v>
      </c>
      <c r="F267" s="403">
        <v>6.7539999999999996</v>
      </c>
      <c r="G267" s="403">
        <v>1915.9960000000001</v>
      </c>
      <c r="H267" s="403">
        <v>1.4330000000000001</v>
      </c>
      <c r="I267" s="403">
        <v>3.4409999999999998</v>
      </c>
      <c r="J267" s="403">
        <v>1920.87</v>
      </c>
    </row>
    <row r="268" spans="1:10" x14ac:dyDescent="0.2">
      <c r="A268" s="403" t="s">
        <v>1376</v>
      </c>
      <c r="B268" s="403">
        <v>0</v>
      </c>
      <c r="C268" s="403">
        <v>38.719000000000001</v>
      </c>
      <c r="D268" s="403">
        <v>1862.7660000000001</v>
      </c>
      <c r="E268" s="403">
        <v>1901.4849999999999</v>
      </c>
      <c r="F268" s="403">
        <v>6.7539999999999996</v>
      </c>
      <c r="G268" s="403">
        <v>1908.24</v>
      </c>
      <c r="H268" s="403">
        <v>1.4219999999999999</v>
      </c>
      <c r="I268" s="403">
        <v>3.2349999999999999</v>
      </c>
      <c r="J268" s="403">
        <v>1912.8969999999999</v>
      </c>
    </row>
    <row r="269" spans="1:10" x14ac:dyDescent="0.2">
      <c r="A269" s="403" t="s">
        <v>1377</v>
      </c>
      <c r="B269" s="403">
        <v>0</v>
      </c>
      <c r="C269" s="403">
        <v>38.246000000000002</v>
      </c>
      <c r="D269" s="403">
        <v>1754.6990000000001</v>
      </c>
      <c r="E269" s="403">
        <v>1792.9459999999999</v>
      </c>
      <c r="F269" s="403">
        <v>6.5369999999999999</v>
      </c>
      <c r="G269" s="403">
        <v>1799.482</v>
      </c>
      <c r="H269" s="403">
        <v>1.4419999999999999</v>
      </c>
      <c r="I269" s="403">
        <v>3.121</v>
      </c>
      <c r="J269" s="403">
        <v>1804.0450000000001</v>
      </c>
    </row>
    <row r="270" spans="1:10" x14ac:dyDescent="0.2">
      <c r="A270" s="403" t="s">
        <v>1378</v>
      </c>
      <c r="B270" s="403">
        <v>0</v>
      </c>
      <c r="C270" s="403">
        <v>41.994999999999997</v>
      </c>
      <c r="D270" s="403">
        <v>1873.0350000000001</v>
      </c>
      <c r="E270" s="403">
        <v>1915.0309999999999</v>
      </c>
      <c r="F270" s="403">
        <v>6.7539999999999996</v>
      </c>
      <c r="G270" s="403">
        <v>1921.7850000000001</v>
      </c>
      <c r="H270" s="403">
        <v>1.3260000000000001</v>
      </c>
      <c r="I270" s="403">
        <v>2.863</v>
      </c>
      <c r="J270" s="403">
        <v>1925.9749999999999</v>
      </c>
    </row>
    <row r="271" spans="1:10" x14ac:dyDescent="0.2">
      <c r="A271" s="403" t="s">
        <v>1379</v>
      </c>
      <c r="B271" s="403">
        <v>0</v>
      </c>
      <c r="C271" s="403">
        <v>52.058</v>
      </c>
      <c r="D271" s="403">
        <v>1748.3989999999999</v>
      </c>
      <c r="E271" s="403">
        <v>1800.4580000000001</v>
      </c>
      <c r="F271" s="403">
        <v>6.5369999999999999</v>
      </c>
      <c r="G271" s="403">
        <v>1806.9939999999999</v>
      </c>
      <c r="H271" s="403">
        <v>1.2749999999999999</v>
      </c>
      <c r="I271" s="403">
        <v>2.89</v>
      </c>
      <c r="J271" s="403">
        <v>1811.1590000000001</v>
      </c>
    </row>
    <row r="272" spans="1:10" x14ac:dyDescent="0.2">
      <c r="A272" s="403" t="s">
        <v>1380</v>
      </c>
      <c r="B272" s="403">
        <v>0</v>
      </c>
      <c r="C272" s="403">
        <v>66.638999999999996</v>
      </c>
      <c r="D272" s="403">
        <v>1912.577</v>
      </c>
      <c r="E272" s="403">
        <v>1979.2149999999999</v>
      </c>
      <c r="F272" s="403">
        <v>6.7539999999999996</v>
      </c>
      <c r="G272" s="403">
        <v>1985.97</v>
      </c>
      <c r="H272" s="403">
        <v>1.319</v>
      </c>
      <c r="I272" s="403">
        <v>3.085</v>
      </c>
      <c r="J272" s="403">
        <v>1990.374</v>
      </c>
    </row>
    <row r="273" spans="1:10" x14ac:dyDescent="0.2">
      <c r="A273" s="403" t="s">
        <v>1381</v>
      </c>
      <c r="B273" s="403">
        <v>0</v>
      </c>
      <c r="C273" s="403">
        <v>608.10599999999999</v>
      </c>
      <c r="D273" s="403">
        <v>21674.901999999998</v>
      </c>
      <c r="E273" s="403">
        <v>22283.008999999998</v>
      </c>
      <c r="F273" s="403">
        <v>79.745999999999995</v>
      </c>
      <c r="G273" s="403">
        <v>22362.755000000001</v>
      </c>
      <c r="H273" s="403">
        <v>16.056000000000001</v>
      </c>
      <c r="I273" s="403">
        <v>36.262</v>
      </c>
      <c r="J273" s="403">
        <v>22415.073</v>
      </c>
    </row>
    <row r="274" spans="1:10" x14ac:dyDescent="0.2">
      <c r="A274" s="403" t="s">
        <v>1382</v>
      </c>
      <c r="B274" s="403">
        <v>0</v>
      </c>
      <c r="C274" s="403">
        <v>73.8</v>
      </c>
      <c r="D274" s="403">
        <v>1701.3140000000001</v>
      </c>
      <c r="E274" s="403">
        <v>1775.114</v>
      </c>
      <c r="F274" s="403">
        <v>7.3959999999999999</v>
      </c>
      <c r="G274" s="403">
        <v>1782.51</v>
      </c>
      <c r="H274" s="403">
        <v>1.3440000000000001</v>
      </c>
      <c r="I274" s="403">
        <v>3.0590000000000002</v>
      </c>
      <c r="J274" s="403">
        <v>1786.913</v>
      </c>
    </row>
    <row r="275" spans="1:10" x14ac:dyDescent="0.2">
      <c r="A275" s="403" t="s">
        <v>1383</v>
      </c>
      <c r="B275" s="403">
        <v>0</v>
      </c>
      <c r="C275" s="403">
        <v>70.168999999999997</v>
      </c>
      <c r="D275" s="403">
        <v>1643.47</v>
      </c>
      <c r="E275" s="403">
        <v>1713.6389999999999</v>
      </c>
      <c r="F275" s="403">
        <v>7.3680000000000003</v>
      </c>
      <c r="G275" s="403">
        <v>1721.0070000000001</v>
      </c>
      <c r="H275" s="403">
        <v>1.3140000000000001</v>
      </c>
      <c r="I275" s="403">
        <v>2.8180000000000001</v>
      </c>
      <c r="J275" s="403">
        <v>1725.1389999999999</v>
      </c>
    </row>
    <row r="276" spans="1:10" x14ac:dyDescent="0.2">
      <c r="A276" s="403" t="s">
        <v>1384</v>
      </c>
      <c r="B276" s="403">
        <v>0</v>
      </c>
      <c r="C276" s="403">
        <v>68.927999999999997</v>
      </c>
      <c r="D276" s="403">
        <v>1852.2560000000001</v>
      </c>
      <c r="E276" s="403">
        <v>1921.1849999999999</v>
      </c>
      <c r="F276" s="403">
        <v>8.4450000000000003</v>
      </c>
      <c r="G276" s="403">
        <v>1929.63</v>
      </c>
      <c r="H276" s="403">
        <v>1.3109999999999999</v>
      </c>
      <c r="I276" s="403">
        <v>2.9449999999999998</v>
      </c>
      <c r="J276" s="403">
        <v>1933.886</v>
      </c>
    </row>
    <row r="277" spans="1:10" x14ac:dyDescent="0.2">
      <c r="A277" s="403" t="s">
        <v>1385</v>
      </c>
      <c r="B277" s="403">
        <v>0</v>
      </c>
      <c r="C277" s="403">
        <v>53.59</v>
      </c>
      <c r="D277" s="403">
        <v>1806.4929999999999</v>
      </c>
      <c r="E277" s="403">
        <v>1860.0840000000001</v>
      </c>
      <c r="F277" s="403">
        <v>7.1189999999999998</v>
      </c>
      <c r="G277" s="403">
        <v>1867.203</v>
      </c>
      <c r="H277" s="403">
        <v>1.2729999999999999</v>
      </c>
      <c r="I277" s="403">
        <v>2.7530000000000001</v>
      </c>
      <c r="J277" s="403">
        <v>1871.2280000000001</v>
      </c>
    </row>
    <row r="278" spans="1:10" x14ac:dyDescent="0.2">
      <c r="A278" s="403" t="s">
        <v>1386</v>
      </c>
      <c r="B278" s="403">
        <v>0</v>
      </c>
      <c r="C278" s="403">
        <v>40.713000000000001</v>
      </c>
      <c r="D278" s="403">
        <v>1879.1179999999999</v>
      </c>
      <c r="E278" s="403">
        <v>1919.8309999999999</v>
      </c>
      <c r="F278" s="403">
        <v>7.03</v>
      </c>
      <c r="G278" s="403">
        <v>1926.8610000000001</v>
      </c>
      <c r="H278" s="403">
        <v>1.27</v>
      </c>
      <c r="I278" s="403">
        <v>2.968</v>
      </c>
      <c r="J278" s="403">
        <v>1931.0989999999999</v>
      </c>
    </row>
    <row r="279" spans="1:10" x14ac:dyDescent="0.2">
      <c r="A279" s="403" t="s">
        <v>1387</v>
      </c>
      <c r="B279" s="403">
        <v>0</v>
      </c>
      <c r="C279" s="403">
        <v>40.508000000000003</v>
      </c>
      <c r="D279" s="403">
        <v>1826.3889999999999</v>
      </c>
      <c r="E279" s="403">
        <v>1866.8969999999999</v>
      </c>
      <c r="F279" s="403">
        <v>7.2859999999999996</v>
      </c>
      <c r="G279" s="403">
        <v>1874.184</v>
      </c>
      <c r="H279" s="403">
        <v>1.371</v>
      </c>
      <c r="I279" s="403">
        <v>3.2829999999999999</v>
      </c>
      <c r="J279" s="403">
        <v>1878.837</v>
      </c>
    </row>
    <row r="280" spans="1:10" x14ac:dyDescent="0.2">
      <c r="A280" s="403" t="s">
        <v>1388</v>
      </c>
      <c r="B280" s="403">
        <v>0</v>
      </c>
      <c r="C280" s="403">
        <v>42.389000000000003</v>
      </c>
      <c r="D280" s="403">
        <v>1883.94</v>
      </c>
      <c r="E280" s="403">
        <v>1926.33</v>
      </c>
      <c r="F280" s="403">
        <v>7.5090000000000003</v>
      </c>
      <c r="G280" s="403">
        <v>1933.838</v>
      </c>
      <c r="H280" s="403">
        <v>1.415</v>
      </c>
      <c r="I280" s="403">
        <v>3.3959999999999999</v>
      </c>
      <c r="J280" s="403">
        <v>1938.65</v>
      </c>
    </row>
    <row r="281" spans="1:10" x14ac:dyDescent="0.2">
      <c r="A281" s="403" t="s">
        <v>1389</v>
      </c>
      <c r="B281" s="403">
        <v>0</v>
      </c>
      <c r="C281" s="403">
        <v>42.942999999999998</v>
      </c>
      <c r="D281" s="403">
        <v>1891.989</v>
      </c>
      <c r="E281" s="403">
        <v>1934.932</v>
      </c>
      <c r="F281" s="403">
        <v>5.9020000000000001</v>
      </c>
      <c r="G281" s="403">
        <v>1940.8340000000001</v>
      </c>
      <c r="H281" s="403">
        <v>1.4490000000000001</v>
      </c>
      <c r="I281" s="403">
        <v>3.3849999999999998</v>
      </c>
      <c r="J281" s="403">
        <v>1945.6679999999999</v>
      </c>
    </row>
    <row r="282" spans="1:10" x14ac:dyDescent="0.2">
      <c r="A282" s="403" t="s">
        <v>1390</v>
      </c>
      <c r="B282" s="403">
        <v>0</v>
      </c>
      <c r="C282" s="403">
        <v>40.036999999999999</v>
      </c>
      <c r="D282" s="403">
        <v>1838.354</v>
      </c>
      <c r="E282" s="403">
        <v>1878.3910000000001</v>
      </c>
      <c r="F282" s="403">
        <v>7.8540000000000001</v>
      </c>
      <c r="G282" s="403">
        <v>1886.2439999999999</v>
      </c>
      <c r="H282" s="403">
        <v>1.4450000000000001</v>
      </c>
      <c r="I282" s="403">
        <v>2.96</v>
      </c>
      <c r="J282" s="403">
        <v>1890.6489999999999</v>
      </c>
    </row>
    <row r="283" spans="1:10" x14ac:dyDescent="0.2">
      <c r="A283" s="403" t="s">
        <v>1391</v>
      </c>
      <c r="B283" s="403">
        <v>0</v>
      </c>
      <c r="C283" s="403">
        <v>47.005000000000003</v>
      </c>
      <c r="D283" s="403">
        <v>1875.1790000000001</v>
      </c>
      <c r="E283" s="403">
        <v>1922.184</v>
      </c>
      <c r="F283" s="403">
        <v>8.1750000000000007</v>
      </c>
      <c r="G283" s="403">
        <v>1930.3589999999999</v>
      </c>
      <c r="H283" s="403">
        <v>1.4019999999999999</v>
      </c>
      <c r="I283" s="403">
        <v>3.0680000000000001</v>
      </c>
      <c r="J283" s="403">
        <v>1934.828</v>
      </c>
    </row>
    <row r="284" spans="1:10" x14ac:dyDescent="0.2">
      <c r="A284" s="403" t="s">
        <v>1392</v>
      </c>
      <c r="B284" s="403">
        <v>0</v>
      </c>
      <c r="C284" s="403">
        <v>56.287999999999997</v>
      </c>
      <c r="D284" s="403">
        <v>1845.85</v>
      </c>
      <c r="E284" s="403">
        <v>1902.1379999999999</v>
      </c>
      <c r="F284" s="403">
        <v>9.9209999999999994</v>
      </c>
      <c r="G284" s="403">
        <v>1912.059</v>
      </c>
      <c r="H284" s="403">
        <v>1.321</v>
      </c>
      <c r="I284" s="403">
        <v>3.0179999999999998</v>
      </c>
      <c r="J284" s="403">
        <v>1916.3979999999999</v>
      </c>
    </row>
    <row r="285" spans="1:10" x14ac:dyDescent="0.2">
      <c r="A285" s="403" t="s">
        <v>1393</v>
      </c>
      <c r="B285" s="403">
        <v>0</v>
      </c>
      <c r="C285" s="403">
        <v>68.356999999999999</v>
      </c>
      <c r="D285" s="403">
        <v>1932.36</v>
      </c>
      <c r="E285" s="403">
        <v>2000.7170000000001</v>
      </c>
      <c r="F285" s="403">
        <v>9.6549999999999994</v>
      </c>
      <c r="G285" s="403">
        <v>2010.3720000000001</v>
      </c>
      <c r="H285" s="403">
        <v>1.3660000000000001</v>
      </c>
      <c r="I285" s="403">
        <v>3.1339999999999999</v>
      </c>
      <c r="J285" s="403">
        <v>2014.8720000000001</v>
      </c>
    </row>
    <row r="286" spans="1:10" x14ac:dyDescent="0.2">
      <c r="A286" s="403" t="s">
        <v>1394</v>
      </c>
      <c r="B286" s="403">
        <v>0</v>
      </c>
      <c r="C286" s="403">
        <v>644.72900000000004</v>
      </c>
      <c r="D286" s="403">
        <v>21976.713</v>
      </c>
      <c r="E286" s="403">
        <v>22621.440999999999</v>
      </c>
      <c r="F286" s="403">
        <v>93.66</v>
      </c>
      <c r="G286" s="403">
        <v>22715.100999999999</v>
      </c>
      <c r="H286" s="403">
        <v>16.277999999999999</v>
      </c>
      <c r="I286" s="403">
        <v>36.82</v>
      </c>
      <c r="J286" s="403">
        <v>22768.2</v>
      </c>
    </row>
    <row r="287" spans="1:10" x14ac:dyDescent="0.2">
      <c r="A287" s="403" t="s">
        <v>1395</v>
      </c>
      <c r="B287" s="403">
        <v>0</v>
      </c>
      <c r="C287" s="403">
        <v>88.177000000000007</v>
      </c>
      <c r="D287" s="403">
        <v>1773.8440000000001</v>
      </c>
      <c r="E287" s="403">
        <v>1862.021</v>
      </c>
      <c r="F287" s="403">
        <v>10.16</v>
      </c>
      <c r="G287" s="403">
        <v>1872.181</v>
      </c>
      <c r="H287" s="403">
        <v>1.4379999999999999</v>
      </c>
      <c r="I287" s="403">
        <v>3.2370000000000001</v>
      </c>
      <c r="J287" s="403">
        <v>1876.856</v>
      </c>
    </row>
    <row r="288" spans="1:10" x14ac:dyDescent="0.2">
      <c r="A288" s="403" t="s">
        <v>1396</v>
      </c>
      <c r="B288" s="403">
        <v>0</v>
      </c>
      <c r="C288" s="403">
        <v>80.484999999999999</v>
      </c>
      <c r="D288" s="403">
        <v>1705.88</v>
      </c>
      <c r="E288" s="403">
        <v>1786.364</v>
      </c>
      <c r="F288" s="403">
        <v>7.98</v>
      </c>
      <c r="G288" s="403">
        <v>1794.345</v>
      </c>
      <c r="H288" s="403">
        <v>1.385</v>
      </c>
      <c r="I288" s="403">
        <v>2.83</v>
      </c>
      <c r="J288" s="403">
        <v>1798.559</v>
      </c>
    </row>
    <row r="289" spans="1:10" x14ac:dyDescent="0.2">
      <c r="A289" s="403" t="s">
        <v>1397</v>
      </c>
      <c r="B289" s="403">
        <v>0</v>
      </c>
      <c r="C289" s="403">
        <v>70.468000000000004</v>
      </c>
      <c r="D289" s="403">
        <v>1870.1780000000001</v>
      </c>
      <c r="E289" s="403">
        <v>1940.646</v>
      </c>
      <c r="F289" s="403">
        <v>9.0730000000000004</v>
      </c>
      <c r="G289" s="403">
        <v>1949.7190000000001</v>
      </c>
      <c r="H289" s="403">
        <v>1.3720000000000001</v>
      </c>
      <c r="I289" s="403">
        <v>3.0649999999999999</v>
      </c>
      <c r="J289" s="403">
        <v>1954.1569999999999</v>
      </c>
    </row>
    <row r="290" spans="1:10" x14ac:dyDescent="0.2">
      <c r="A290" s="403" t="s">
        <v>1398</v>
      </c>
      <c r="B290" s="403">
        <v>0</v>
      </c>
      <c r="C290" s="403">
        <v>55.960999999999999</v>
      </c>
      <c r="D290" s="403">
        <v>1859.511</v>
      </c>
      <c r="E290" s="403">
        <v>1915.471</v>
      </c>
      <c r="F290" s="403">
        <v>8.0619999999999994</v>
      </c>
      <c r="G290" s="403">
        <v>1923.5340000000001</v>
      </c>
      <c r="H290" s="403">
        <v>1.321</v>
      </c>
      <c r="I290" s="403">
        <v>2.883</v>
      </c>
      <c r="J290" s="403">
        <v>1927.7380000000001</v>
      </c>
    </row>
    <row r="291" spans="1:10" x14ac:dyDescent="0.2">
      <c r="A291" s="403" t="s">
        <v>1399</v>
      </c>
      <c r="B291" s="403">
        <v>0</v>
      </c>
      <c r="C291" s="403">
        <v>47.203000000000003</v>
      </c>
      <c r="D291" s="403">
        <v>1908.1310000000001</v>
      </c>
      <c r="E291" s="403">
        <v>1955.3340000000001</v>
      </c>
      <c r="F291" s="403">
        <v>8.2539999999999996</v>
      </c>
      <c r="G291" s="403">
        <v>1963.588</v>
      </c>
      <c r="H291" s="403">
        <v>1.323</v>
      </c>
      <c r="I291" s="403">
        <v>3.0960000000000001</v>
      </c>
      <c r="J291" s="403">
        <v>1968.0070000000001</v>
      </c>
    </row>
    <row r="292" spans="1:10" x14ac:dyDescent="0.2">
      <c r="A292" s="403" t="s">
        <v>1400</v>
      </c>
      <c r="B292" s="403">
        <v>0</v>
      </c>
      <c r="C292" s="403">
        <v>46.784999999999997</v>
      </c>
      <c r="D292" s="403">
        <v>1889.7159999999999</v>
      </c>
      <c r="E292" s="403">
        <v>1936.501</v>
      </c>
      <c r="F292" s="403">
        <v>7.3410000000000002</v>
      </c>
      <c r="G292" s="403">
        <v>1943.8420000000001</v>
      </c>
      <c r="H292" s="403">
        <v>1.468</v>
      </c>
      <c r="I292" s="403">
        <v>3.536</v>
      </c>
      <c r="J292" s="403">
        <v>1948.847</v>
      </c>
    </row>
    <row r="293" spans="1:10" x14ac:dyDescent="0.2">
      <c r="A293" s="403" t="s">
        <v>1401</v>
      </c>
      <c r="B293" s="403">
        <v>0</v>
      </c>
      <c r="C293" s="403">
        <v>46.527000000000001</v>
      </c>
      <c r="D293" s="403">
        <v>1918.896</v>
      </c>
      <c r="E293" s="403">
        <v>1965.423</v>
      </c>
      <c r="F293" s="403">
        <v>7.8159999999999998</v>
      </c>
      <c r="G293" s="403">
        <v>1973.239</v>
      </c>
      <c r="H293" s="403">
        <v>1.5249999999999999</v>
      </c>
      <c r="I293" s="403">
        <v>3.5019999999999998</v>
      </c>
      <c r="J293" s="403">
        <v>1978.2660000000001</v>
      </c>
    </row>
    <row r="294" spans="1:10" x14ac:dyDescent="0.2">
      <c r="A294" s="403" t="s">
        <v>1402</v>
      </c>
      <c r="B294" s="403">
        <v>0</v>
      </c>
      <c r="C294" s="403">
        <v>47.436999999999998</v>
      </c>
      <c r="D294" s="403">
        <v>2008.125</v>
      </c>
      <c r="E294" s="403">
        <v>2055.5630000000001</v>
      </c>
      <c r="F294" s="403">
        <v>8.6910000000000007</v>
      </c>
      <c r="G294" s="403">
        <v>2064.2539999999999</v>
      </c>
      <c r="H294" s="403">
        <v>1.5089999999999999</v>
      </c>
      <c r="I294" s="403">
        <v>3.4780000000000002</v>
      </c>
      <c r="J294" s="403">
        <v>2069.241</v>
      </c>
    </row>
    <row r="295" spans="1:10" x14ac:dyDescent="0.2">
      <c r="A295" s="403" t="s">
        <v>1403</v>
      </c>
      <c r="B295" s="403">
        <v>0</v>
      </c>
      <c r="C295" s="403">
        <v>45.67</v>
      </c>
      <c r="D295" s="403">
        <v>1846.557</v>
      </c>
      <c r="E295" s="403">
        <v>1892.2270000000001</v>
      </c>
      <c r="F295" s="403">
        <v>6.9180000000000001</v>
      </c>
      <c r="G295" s="403">
        <v>1899.144</v>
      </c>
      <c r="H295" s="403">
        <v>1.4690000000000001</v>
      </c>
      <c r="I295" s="403">
        <v>3.0350000000000001</v>
      </c>
      <c r="J295" s="403">
        <v>1903.6489999999999</v>
      </c>
    </row>
    <row r="296" spans="1:10" x14ac:dyDescent="0.2">
      <c r="A296" s="403" t="s">
        <v>1404</v>
      </c>
      <c r="B296" s="403">
        <v>0</v>
      </c>
      <c r="C296" s="403">
        <v>49.652999999999999</v>
      </c>
      <c r="D296" s="403">
        <v>1916.5450000000001</v>
      </c>
      <c r="E296" s="403">
        <v>1966.1980000000001</v>
      </c>
      <c r="F296" s="403">
        <v>10.446999999999999</v>
      </c>
      <c r="G296" s="403">
        <v>1976.645</v>
      </c>
      <c r="H296" s="403">
        <v>1.431</v>
      </c>
      <c r="I296" s="403">
        <v>3.13</v>
      </c>
      <c r="J296" s="403">
        <v>1981.2049999999999</v>
      </c>
    </row>
    <row r="297" spans="1:10" x14ac:dyDescent="0.2">
      <c r="A297" s="403" t="s">
        <v>1405</v>
      </c>
      <c r="B297" s="403">
        <v>0</v>
      </c>
      <c r="C297" s="403">
        <v>58.325000000000003</v>
      </c>
      <c r="D297" s="403">
        <v>1831.508</v>
      </c>
      <c r="E297" s="403">
        <v>1889.8320000000001</v>
      </c>
      <c r="F297" s="403">
        <v>9.5380000000000003</v>
      </c>
      <c r="G297" s="403">
        <v>1899.37</v>
      </c>
      <c r="H297" s="403">
        <v>1.381</v>
      </c>
      <c r="I297" s="403">
        <v>3.1</v>
      </c>
      <c r="J297" s="403">
        <v>1903.8520000000001</v>
      </c>
    </row>
    <row r="298" spans="1:10" x14ac:dyDescent="0.2">
      <c r="A298" s="403" t="s">
        <v>1406</v>
      </c>
      <c r="B298" s="403">
        <v>0</v>
      </c>
      <c r="C298" s="403">
        <v>71.849000000000004</v>
      </c>
      <c r="D298" s="403">
        <v>1968.454</v>
      </c>
      <c r="E298" s="403">
        <v>2040.3030000000001</v>
      </c>
      <c r="F298" s="403">
        <v>10.558999999999999</v>
      </c>
      <c r="G298" s="403">
        <v>2050.8629999999998</v>
      </c>
      <c r="H298" s="403">
        <v>1.417</v>
      </c>
      <c r="I298" s="403">
        <v>3.1930000000000001</v>
      </c>
      <c r="J298" s="403">
        <v>2055.473</v>
      </c>
    </row>
    <row r="299" spans="1:10" x14ac:dyDescent="0.2">
      <c r="A299" s="403" t="s">
        <v>1407</v>
      </c>
      <c r="B299" s="403">
        <v>0</v>
      </c>
      <c r="C299" s="403">
        <v>708.53800000000001</v>
      </c>
      <c r="D299" s="403">
        <v>22497.345000000001</v>
      </c>
      <c r="E299" s="403">
        <v>23205.883000000002</v>
      </c>
      <c r="F299" s="403">
        <v>104.84</v>
      </c>
      <c r="G299" s="403">
        <v>23310.723000000002</v>
      </c>
      <c r="H299" s="403">
        <v>17.04</v>
      </c>
      <c r="I299" s="403">
        <v>38.097999999999999</v>
      </c>
      <c r="J299" s="403">
        <v>23365.862000000001</v>
      </c>
    </row>
    <row r="300" spans="1:10" x14ac:dyDescent="0.2">
      <c r="A300" s="403" t="s">
        <v>1408</v>
      </c>
      <c r="B300" s="403">
        <v>0</v>
      </c>
      <c r="C300" s="403">
        <v>81.566000000000003</v>
      </c>
      <c r="D300" s="403">
        <v>1839.3789999999999</v>
      </c>
      <c r="E300" s="403">
        <v>1920.9449999999999</v>
      </c>
      <c r="F300" s="403">
        <v>9.2370000000000001</v>
      </c>
      <c r="G300" s="403">
        <v>1930.182</v>
      </c>
      <c r="H300" s="403">
        <v>1.4119999999999999</v>
      </c>
      <c r="I300" s="403">
        <v>3.125</v>
      </c>
      <c r="J300" s="403">
        <v>1934.7190000000001</v>
      </c>
    </row>
    <row r="301" spans="1:10" x14ac:dyDescent="0.2">
      <c r="A301" s="403" t="s">
        <v>1409</v>
      </c>
      <c r="B301" s="403">
        <v>0</v>
      </c>
      <c r="C301" s="403">
        <v>75.018000000000001</v>
      </c>
      <c r="D301" s="403">
        <v>1714.309</v>
      </c>
      <c r="E301" s="403">
        <v>1789.327</v>
      </c>
      <c r="F301" s="403">
        <v>8.42</v>
      </c>
      <c r="G301" s="403">
        <v>1797.7470000000001</v>
      </c>
      <c r="H301" s="403">
        <v>1.3620000000000001</v>
      </c>
      <c r="I301" s="403">
        <v>2.8119999999999998</v>
      </c>
      <c r="J301" s="403">
        <v>1801.921</v>
      </c>
    </row>
    <row r="302" spans="1:10" x14ac:dyDescent="0.2">
      <c r="A302" s="403" t="s">
        <v>1410</v>
      </c>
      <c r="B302" s="403">
        <v>0</v>
      </c>
      <c r="C302" s="403">
        <v>70.855999999999995</v>
      </c>
      <c r="D302" s="403">
        <v>1951.694</v>
      </c>
      <c r="E302" s="403">
        <v>2022.55</v>
      </c>
      <c r="F302" s="403">
        <v>10.343999999999999</v>
      </c>
      <c r="G302" s="403">
        <v>2032.894</v>
      </c>
      <c r="H302" s="403">
        <v>1.3660000000000001</v>
      </c>
      <c r="I302" s="403">
        <v>3.0289999999999999</v>
      </c>
      <c r="J302" s="403">
        <v>2037.289</v>
      </c>
    </row>
    <row r="303" spans="1:10" x14ac:dyDescent="0.2">
      <c r="A303" s="403" t="s">
        <v>1411</v>
      </c>
      <c r="B303" s="403">
        <v>0</v>
      </c>
      <c r="C303" s="403">
        <v>59.722000000000001</v>
      </c>
      <c r="D303" s="403">
        <v>1849.768</v>
      </c>
      <c r="E303" s="403">
        <v>1909.49</v>
      </c>
      <c r="F303" s="403">
        <v>9.5540000000000003</v>
      </c>
      <c r="G303" s="403">
        <v>1919.0450000000001</v>
      </c>
      <c r="H303" s="403">
        <v>1.3080000000000001</v>
      </c>
      <c r="I303" s="403">
        <v>2.8740000000000001</v>
      </c>
      <c r="J303" s="403">
        <v>1923.2260000000001</v>
      </c>
    </row>
    <row r="304" spans="1:10" x14ac:dyDescent="0.2">
      <c r="A304" s="403" t="s">
        <v>1412</v>
      </c>
      <c r="B304" s="403">
        <v>0</v>
      </c>
      <c r="C304" s="403">
        <v>52.12</v>
      </c>
      <c r="D304" s="403">
        <v>1952.8050000000001</v>
      </c>
      <c r="E304" s="403">
        <v>2004.925</v>
      </c>
      <c r="F304" s="403">
        <v>8.0030000000000001</v>
      </c>
      <c r="G304" s="403">
        <v>2012.9280000000001</v>
      </c>
      <c r="H304" s="403">
        <v>1.325</v>
      </c>
      <c r="I304" s="403">
        <v>3.113</v>
      </c>
      <c r="J304" s="403">
        <v>2017.365</v>
      </c>
    </row>
    <row r="305" spans="1:10" x14ac:dyDescent="0.2">
      <c r="A305" s="403" t="s">
        <v>1413</v>
      </c>
      <c r="B305" s="403">
        <v>0</v>
      </c>
      <c r="C305" s="403">
        <v>46.191000000000003</v>
      </c>
      <c r="D305" s="403">
        <v>1976.7750000000001</v>
      </c>
      <c r="E305" s="403">
        <v>2022.9659999999999</v>
      </c>
      <c r="F305" s="403">
        <v>10.163</v>
      </c>
      <c r="G305" s="403">
        <v>2033.1289999999999</v>
      </c>
      <c r="H305" s="403">
        <v>1.423</v>
      </c>
      <c r="I305" s="403">
        <v>3.28</v>
      </c>
      <c r="J305" s="403">
        <v>2037.8320000000001</v>
      </c>
    </row>
    <row r="306" spans="1:10" x14ac:dyDescent="0.2">
      <c r="A306" s="403" t="s">
        <v>1414</v>
      </c>
      <c r="B306" s="403">
        <v>0</v>
      </c>
      <c r="C306" s="403">
        <v>49.692</v>
      </c>
      <c r="D306" s="403">
        <v>1921.4290000000001</v>
      </c>
      <c r="E306" s="403">
        <v>1971.1210000000001</v>
      </c>
      <c r="F306" s="403">
        <v>7.5789999999999997</v>
      </c>
      <c r="G306" s="403">
        <v>1978.7</v>
      </c>
      <c r="H306" s="403">
        <v>1.4790000000000001</v>
      </c>
      <c r="I306" s="403">
        <v>3.6179999999999999</v>
      </c>
      <c r="J306" s="403">
        <v>1983.797</v>
      </c>
    </row>
    <row r="307" spans="1:10" x14ac:dyDescent="0.2">
      <c r="A307" s="403" t="s">
        <v>1415</v>
      </c>
      <c r="B307" s="403">
        <v>0</v>
      </c>
      <c r="C307" s="403">
        <v>51.517000000000003</v>
      </c>
      <c r="D307" s="403">
        <v>1999.6869999999999</v>
      </c>
      <c r="E307" s="403">
        <v>2051.2040000000002</v>
      </c>
      <c r="F307" s="403">
        <v>6.2670000000000003</v>
      </c>
      <c r="G307" s="403">
        <v>2057.471</v>
      </c>
      <c r="H307" s="403">
        <v>1.5249999999999999</v>
      </c>
      <c r="I307" s="403">
        <v>3.661</v>
      </c>
      <c r="J307" s="403">
        <v>2062.6570000000002</v>
      </c>
    </row>
    <row r="308" spans="1:10" x14ac:dyDescent="0.2">
      <c r="A308" s="403" t="s">
        <v>1416</v>
      </c>
      <c r="B308" s="403">
        <v>0</v>
      </c>
      <c r="C308" s="403">
        <v>46.115000000000002</v>
      </c>
      <c r="D308" s="403">
        <v>1919.9590000000001</v>
      </c>
      <c r="E308" s="403">
        <v>1966.0740000000001</v>
      </c>
      <c r="F308" s="403">
        <v>8.4610000000000003</v>
      </c>
      <c r="G308" s="403">
        <v>1974.5350000000001</v>
      </c>
      <c r="H308" s="403">
        <v>1.544</v>
      </c>
      <c r="I308" s="403">
        <v>3.1909999999999998</v>
      </c>
      <c r="J308" s="403">
        <v>1979.27</v>
      </c>
    </row>
    <row r="309" spans="1:10" x14ac:dyDescent="0.2">
      <c r="A309" s="403" t="s">
        <v>1417</v>
      </c>
      <c r="B309" s="403">
        <v>0</v>
      </c>
      <c r="C309" s="403">
        <v>49.289000000000001</v>
      </c>
      <c r="D309" s="403">
        <v>1968.7070000000001</v>
      </c>
      <c r="E309" s="403">
        <v>2017.9960000000001</v>
      </c>
      <c r="F309" s="403">
        <v>11.239000000000001</v>
      </c>
      <c r="G309" s="403">
        <v>2029.2349999999999</v>
      </c>
      <c r="H309" s="403">
        <v>1.4359999999999999</v>
      </c>
      <c r="I309" s="403">
        <v>3.1760000000000002</v>
      </c>
      <c r="J309" s="403">
        <v>2033.847</v>
      </c>
    </row>
    <row r="310" spans="1:10" x14ac:dyDescent="0.2">
      <c r="A310" s="403" t="s">
        <v>1418</v>
      </c>
      <c r="B310" s="403">
        <v>0</v>
      </c>
      <c r="C310" s="403">
        <v>63.307000000000002</v>
      </c>
      <c r="D310" s="403">
        <v>1906.431</v>
      </c>
      <c r="E310" s="403">
        <v>1969.7380000000001</v>
      </c>
      <c r="F310" s="403">
        <v>13.138999999999999</v>
      </c>
      <c r="G310" s="403">
        <v>1982.877</v>
      </c>
      <c r="H310" s="403">
        <v>1.3919999999999999</v>
      </c>
      <c r="I310" s="403">
        <v>3.1259999999999999</v>
      </c>
      <c r="J310" s="403">
        <v>1987.395</v>
      </c>
    </row>
    <row r="311" spans="1:10" x14ac:dyDescent="0.2">
      <c r="A311" s="403" t="s">
        <v>1419</v>
      </c>
      <c r="B311" s="403">
        <v>0</v>
      </c>
      <c r="C311" s="403">
        <v>78.558000000000007</v>
      </c>
      <c r="D311" s="403">
        <v>1953.674</v>
      </c>
      <c r="E311" s="403">
        <v>2032.232</v>
      </c>
      <c r="F311" s="403">
        <v>10.084</v>
      </c>
      <c r="G311" s="403">
        <v>2042.316</v>
      </c>
      <c r="H311" s="403">
        <v>1.401</v>
      </c>
      <c r="I311" s="403">
        <v>3.23</v>
      </c>
      <c r="J311" s="403">
        <v>2046.9469999999999</v>
      </c>
    </row>
    <row r="312" spans="1:10" x14ac:dyDescent="0.2">
      <c r="A312" s="403" t="s">
        <v>1420</v>
      </c>
      <c r="B312" s="403">
        <v>0</v>
      </c>
      <c r="C312" s="403">
        <v>723.952</v>
      </c>
      <c r="D312" s="403">
        <v>22954.616000000002</v>
      </c>
      <c r="E312" s="403">
        <v>23678.567999999999</v>
      </c>
      <c r="F312" s="403">
        <v>112.49</v>
      </c>
      <c r="G312" s="403">
        <v>23791.058000000001</v>
      </c>
      <c r="H312" s="403">
        <v>16.972999999999999</v>
      </c>
      <c r="I312" s="403">
        <v>38.295999999999999</v>
      </c>
      <c r="J312" s="403">
        <v>23846.327000000001</v>
      </c>
    </row>
    <row r="313" spans="1:10" x14ac:dyDescent="0.2">
      <c r="A313" s="403" t="s">
        <v>1421</v>
      </c>
      <c r="B313" s="403">
        <v>0</v>
      </c>
      <c r="C313" s="403">
        <v>87.548000000000002</v>
      </c>
      <c r="D313" s="403">
        <v>1886.492</v>
      </c>
      <c r="E313" s="403">
        <v>1974.04</v>
      </c>
      <c r="F313" s="403">
        <v>10.006</v>
      </c>
      <c r="G313" s="403">
        <v>1984.046</v>
      </c>
      <c r="H313" s="403">
        <v>1.407</v>
      </c>
      <c r="I313" s="403">
        <v>3.1030000000000002</v>
      </c>
      <c r="J313" s="403">
        <v>1988.556</v>
      </c>
    </row>
    <row r="314" spans="1:10" x14ac:dyDescent="0.2">
      <c r="A314" s="403" t="s">
        <v>1422</v>
      </c>
      <c r="B314" s="403">
        <v>0</v>
      </c>
      <c r="C314" s="403">
        <v>79.302999999999997</v>
      </c>
      <c r="D314" s="403">
        <v>1814.2439999999999</v>
      </c>
      <c r="E314" s="403">
        <v>1893.548</v>
      </c>
      <c r="F314" s="403">
        <v>8.7620000000000005</v>
      </c>
      <c r="G314" s="403">
        <v>1902.31</v>
      </c>
      <c r="H314" s="403">
        <v>1.37</v>
      </c>
      <c r="I314" s="403">
        <v>2.88</v>
      </c>
      <c r="J314" s="403">
        <v>1906.56</v>
      </c>
    </row>
    <row r="315" spans="1:10" x14ac:dyDescent="0.2">
      <c r="A315" s="403" t="s">
        <v>1423</v>
      </c>
      <c r="B315" s="403">
        <v>0</v>
      </c>
      <c r="C315" s="403">
        <v>74.682000000000002</v>
      </c>
      <c r="D315" s="403">
        <v>1962.2080000000001</v>
      </c>
      <c r="E315" s="403">
        <v>2036.89</v>
      </c>
      <c r="F315" s="403">
        <v>8.5950000000000006</v>
      </c>
      <c r="G315" s="403">
        <v>2045.4849999999999</v>
      </c>
      <c r="H315" s="403">
        <v>1.339</v>
      </c>
      <c r="I315" s="403">
        <v>2.9689999999999999</v>
      </c>
      <c r="J315" s="403">
        <v>2049.7930000000001</v>
      </c>
    </row>
    <row r="316" spans="1:10" x14ac:dyDescent="0.2">
      <c r="A316" s="403" t="s">
        <v>1424</v>
      </c>
      <c r="B316" s="403">
        <v>0</v>
      </c>
      <c r="C316" s="403">
        <v>61.243000000000002</v>
      </c>
      <c r="D316" s="403">
        <v>1930.7670000000001</v>
      </c>
      <c r="E316" s="403">
        <v>1992.009</v>
      </c>
      <c r="F316" s="403">
        <v>6.8049999999999997</v>
      </c>
      <c r="G316" s="403">
        <v>1998.8140000000001</v>
      </c>
      <c r="H316" s="403">
        <v>1.3069999999999999</v>
      </c>
      <c r="I316" s="403">
        <v>2.8479999999999999</v>
      </c>
      <c r="J316" s="403">
        <v>2002.9690000000001</v>
      </c>
    </row>
    <row r="317" spans="1:10" x14ac:dyDescent="0.2">
      <c r="A317" s="403" t="s">
        <v>1425</v>
      </c>
      <c r="B317" s="403">
        <v>0</v>
      </c>
      <c r="C317" s="403">
        <v>52.389000000000003</v>
      </c>
      <c r="D317" s="403">
        <v>2030.5129999999999</v>
      </c>
      <c r="E317" s="403">
        <v>2082.902</v>
      </c>
      <c r="F317" s="403">
        <v>5.9059999999999997</v>
      </c>
      <c r="G317" s="403">
        <v>2088.808</v>
      </c>
      <c r="H317" s="403">
        <v>1.353</v>
      </c>
      <c r="I317" s="403">
        <v>3.31</v>
      </c>
      <c r="J317" s="403">
        <v>2093.471</v>
      </c>
    </row>
    <row r="318" spans="1:10" x14ac:dyDescent="0.2">
      <c r="A318" s="403" t="s">
        <v>1426</v>
      </c>
      <c r="B318" s="403">
        <v>0</v>
      </c>
      <c r="C318" s="403">
        <v>48.182000000000002</v>
      </c>
      <c r="D318" s="403">
        <v>1954.0920000000001</v>
      </c>
      <c r="E318" s="403">
        <v>2002.2739999999999</v>
      </c>
      <c r="F318" s="403">
        <v>4.2969999999999997</v>
      </c>
      <c r="G318" s="403">
        <v>2006.5709999999999</v>
      </c>
      <c r="H318" s="403">
        <v>1.411</v>
      </c>
      <c r="I318" s="403">
        <v>3.3069999999999999</v>
      </c>
      <c r="J318" s="403">
        <v>2011.289</v>
      </c>
    </row>
    <row r="319" spans="1:10" x14ac:dyDescent="0.2">
      <c r="A319" s="403" t="s">
        <v>1427</v>
      </c>
      <c r="B319" s="403">
        <v>0</v>
      </c>
      <c r="C319" s="403">
        <v>47.457000000000001</v>
      </c>
      <c r="D319" s="403">
        <v>2036.2760000000001</v>
      </c>
      <c r="E319" s="403">
        <v>2083.7330000000002</v>
      </c>
      <c r="F319" s="403">
        <v>4.1269999999999998</v>
      </c>
      <c r="G319" s="403">
        <v>2087.86</v>
      </c>
      <c r="H319" s="403">
        <v>1.4410000000000001</v>
      </c>
      <c r="I319" s="403">
        <v>3.4350000000000001</v>
      </c>
      <c r="J319" s="403">
        <v>2092.7359999999999</v>
      </c>
    </row>
    <row r="320" spans="1:10" x14ac:dyDescent="0.2">
      <c r="A320" s="403" t="s">
        <v>1428</v>
      </c>
      <c r="B320" s="403">
        <v>0</v>
      </c>
      <c r="C320" s="403">
        <v>48.465000000000003</v>
      </c>
      <c r="D320" s="403">
        <v>2089.1909999999998</v>
      </c>
      <c r="E320" s="403">
        <v>2137.6559999999999</v>
      </c>
      <c r="F320" s="403">
        <v>5.1509999999999998</v>
      </c>
      <c r="G320" s="403">
        <v>2142.8069999999998</v>
      </c>
      <c r="H320" s="403">
        <v>1.48</v>
      </c>
      <c r="I320" s="403">
        <v>3.4540000000000002</v>
      </c>
      <c r="J320" s="403">
        <v>2147.741</v>
      </c>
    </row>
    <row r="321" spans="1:10" x14ac:dyDescent="0.2">
      <c r="A321" s="403" t="s">
        <v>1429</v>
      </c>
      <c r="B321" s="403">
        <v>0</v>
      </c>
      <c r="C321" s="403">
        <v>46.267000000000003</v>
      </c>
      <c r="D321" s="403">
        <v>1894.62</v>
      </c>
      <c r="E321" s="403">
        <v>1940.8869999999999</v>
      </c>
      <c r="F321" s="403">
        <v>4.7789999999999999</v>
      </c>
      <c r="G321" s="403">
        <v>1945.6659999999999</v>
      </c>
      <c r="H321" s="403">
        <v>1.542</v>
      </c>
      <c r="I321" s="403">
        <v>3.254</v>
      </c>
      <c r="J321" s="403">
        <v>1950.461</v>
      </c>
    </row>
    <row r="322" spans="1:10" x14ac:dyDescent="0.2">
      <c r="A322" s="403" t="s">
        <v>1430</v>
      </c>
      <c r="B322" s="403">
        <v>0</v>
      </c>
      <c r="C322" s="403">
        <v>50.851999999999997</v>
      </c>
      <c r="D322" s="403">
        <v>2083.3310000000001</v>
      </c>
      <c r="E322" s="403">
        <v>2134.183</v>
      </c>
      <c r="F322" s="403">
        <v>6.8940000000000001</v>
      </c>
      <c r="G322" s="403">
        <v>2141.0770000000002</v>
      </c>
      <c r="H322" s="403">
        <v>1.4019999999999999</v>
      </c>
      <c r="I322" s="403">
        <v>3.1309999999999998</v>
      </c>
      <c r="J322" s="403">
        <v>2145.6089999999999</v>
      </c>
    </row>
    <row r="323" spans="1:10" x14ac:dyDescent="0.2">
      <c r="A323" s="403" t="s">
        <v>1431</v>
      </c>
      <c r="B323" s="403">
        <v>0</v>
      </c>
      <c r="C323" s="403">
        <v>63.768999999999998</v>
      </c>
      <c r="D323" s="403">
        <v>1925.68</v>
      </c>
      <c r="E323" s="403">
        <v>1989.4490000000001</v>
      </c>
      <c r="F323" s="403">
        <v>7.8470000000000004</v>
      </c>
      <c r="G323" s="403">
        <v>1997.2950000000001</v>
      </c>
      <c r="H323" s="403">
        <v>1.357</v>
      </c>
      <c r="I323" s="403">
        <v>3.0979999999999999</v>
      </c>
      <c r="J323" s="403">
        <v>2001.75</v>
      </c>
    </row>
    <row r="324" spans="1:10" x14ac:dyDescent="0.2">
      <c r="A324" s="403" t="s">
        <v>1432</v>
      </c>
      <c r="B324" s="403">
        <v>0</v>
      </c>
      <c r="C324" s="403">
        <v>76.73</v>
      </c>
      <c r="D324" s="403">
        <v>1957.6510000000001</v>
      </c>
      <c r="E324" s="403">
        <v>2034.3810000000001</v>
      </c>
      <c r="F324" s="403">
        <v>7.4909999999999997</v>
      </c>
      <c r="G324" s="403">
        <v>2041.873</v>
      </c>
      <c r="H324" s="403">
        <v>1.3879999999999999</v>
      </c>
      <c r="I324" s="403">
        <v>3.133</v>
      </c>
      <c r="J324" s="403">
        <v>2046.394</v>
      </c>
    </row>
    <row r="325" spans="1:10" x14ac:dyDescent="0.2">
      <c r="A325" s="403" t="s">
        <v>1433</v>
      </c>
      <c r="B325" s="403">
        <v>0</v>
      </c>
      <c r="C325" s="403">
        <v>736.88599999999997</v>
      </c>
      <c r="D325" s="403">
        <v>23565.065999999999</v>
      </c>
      <c r="E325" s="403">
        <v>24301.952000000001</v>
      </c>
      <c r="F325" s="403">
        <v>80.661000000000001</v>
      </c>
      <c r="G325" s="403">
        <v>24382.612000000001</v>
      </c>
      <c r="H325" s="403">
        <v>16.797000000000001</v>
      </c>
      <c r="I325" s="403">
        <v>37.945999999999998</v>
      </c>
      <c r="J325" s="403">
        <v>24437.355</v>
      </c>
    </row>
    <row r="326" spans="1:10" x14ac:dyDescent="0.2">
      <c r="A326" s="403" t="s">
        <v>1434</v>
      </c>
      <c r="B326" s="403">
        <v>0</v>
      </c>
      <c r="C326" s="403">
        <v>90.418999999999997</v>
      </c>
      <c r="D326" s="403">
        <v>1890.3240000000001</v>
      </c>
      <c r="E326" s="403">
        <v>1980.7439999999999</v>
      </c>
      <c r="F326" s="403">
        <v>7.51</v>
      </c>
      <c r="G326" s="403">
        <v>1988.2529999999999</v>
      </c>
      <c r="H326" s="403">
        <v>1.397</v>
      </c>
      <c r="I326" s="403">
        <v>3.0670000000000002</v>
      </c>
      <c r="J326" s="403">
        <v>1992.7180000000001</v>
      </c>
    </row>
    <row r="327" spans="1:10" x14ac:dyDescent="0.2">
      <c r="A327" s="403" t="s">
        <v>1435</v>
      </c>
      <c r="B327" s="403">
        <v>0</v>
      </c>
      <c r="C327" s="403">
        <v>80.671999999999997</v>
      </c>
      <c r="D327" s="403">
        <v>1780.616</v>
      </c>
      <c r="E327" s="403">
        <v>1861.288</v>
      </c>
      <c r="F327" s="403">
        <v>7.9359999999999999</v>
      </c>
      <c r="G327" s="403">
        <v>1869.2239999999999</v>
      </c>
      <c r="H327" s="403">
        <v>1.34</v>
      </c>
      <c r="I327" s="403">
        <v>2.698</v>
      </c>
      <c r="J327" s="403">
        <v>1873.2619999999999</v>
      </c>
    </row>
    <row r="328" spans="1:10" x14ac:dyDescent="0.2">
      <c r="A328" s="403" t="s">
        <v>1436</v>
      </c>
      <c r="B328" s="403">
        <v>0</v>
      </c>
      <c r="C328" s="403">
        <v>75.421000000000006</v>
      </c>
      <c r="D328" s="403">
        <v>1975.4179999999999</v>
      </c>
      <c r="E328" s="403">
        <v>2050.8389999999999</v>
      </c>
      <c r="F328" s="403">
        <v>8.69</v>
      </c>
      <c r="G328" s="403">
        <v>2059.5279999999998</v>
      </c>
      <c r="H328" s="403">
        <v>1.2889999999999999</v>
      </c>
      <c r="I328" s="403">
        <v>2.91</v>
      </c>
      <c r="J328" s="403">
        <v>2063.7280000000001</v>
      </c>
    </row>
    <row r="329" spans="1:10" x14ac:dyDescent="0.2">
      <c r="A329" s="403" t="s">
        <v>1437</v>
      </c>
      <c r="B329" s="403">
        <v>0</v>
      </c>
      <c r="C329" s="403">
        <v>63.789000000000001</v>
      </c>
      <c r="D329" s="403">
        <v>1993.2619999999999</v>
      </c>
      <c r="E329" s="403">
        <v>2057.0509999999999</v>
      </c>
      <c r="F329" s="403">
        <v>7.84</v>
      </c>
      <c r="G329" s="403">
        <v>2064.8910000000001</v>
      </c>
      <c r="H329" s="403">
        <v>1.2889999999999999</v>
      </c>
      <c r="I329" s="403">
        <v>2.81</v>
      </c>
      <c r="J329" s="403">
        <v>2068.991</v>
      </c>
    </row>
    <row r="330" spans="1:10" x14ac:dyDescent="0.2">
      <c r="A330" s="403" t="s">
        <v>1438</v>
      </c>
      <c r="B330" s="403">
        <v>0</v>
      </c>
      <c r="C330" s="403">
        <v>56.002000000000002</v>
      </c>
      <c r="D330" s="403">
        <v>2049.3310000000001</v>
      </c>
      <c r="E330" s="403">
        <v>2105.3330000000001</v>
      </c>
      <c r="F330" s="403">
        <v>8.1170000000000009</v>
      </c>
      <c r="G330" s="403">
        <v>2113.4499999999998</v>
      </c>
      <c r="H330" s="403">
        <v>1.3089999999999999</v>
      </c>
      <c r="I330" s="403">
        <v>3.093</v>
      </c>
      <c r="J330" s="403">
        <v>2117.8519999999999</v>
      </c>
    </row>
    <row r="331" spans="1:10" x14ac:dyDescent="0.2">
      <c r="A331" s="403" t="s">
        <v>1439</v>
      </c>
      <c r="B331" s="403">
        <v>0</v>
      </c>
      <c r="C331" s="403">
        <v>51.09</v>
      </c>
      <c r="D331" s="403">
        <v>1991.2860000000001</v>
      </c>
      <c r="E331" s="403">
        <v>2042.376</v>
      </c>
      <c r="F331" s="403">
        <v>6.8040000000000003</v>
      </c>
      <c r="G331" s="403">
        <v>2049.1799999999998</v>
      </c>
      <c r="H331" s="403">
        <v>1.39</v>
      </c>
      <c r="I331" s="403">
        <v>3.2919999999999998</v>
      </c>
      <c r="J331" s="403">
        <v>2053.8620000000001</v>
      </c>
    </row>
    <row r="332" spans="1:10" x14ac:dyDescent="0.2">
      <c r="A332" s="403" t="s">
        <v>1440</v>
      </c>
      <c r="B332" s="403">
        <v>0</v>
      </c>
      <c r="C332" s="403">
        <v>54.271999999999998</v>
      </c>
      <c r="D332" s="403">
        <v>2102.3809999999999</v>
      </c>
      <c r="E332" s="403">
        <v>2156.6529999999998</v>
      </c>
      <c r="F332" s="403">
        <v>9.2759999999999998</v>
      </c>
      <c r="G332" s="403">
        <v>2165.9290000000001</v>
      </c>
      <c r="H332" s="403">
        <v>1.494</v>
      </c>
      <c r="I332" s="403">
        <v>3.6459999999999999</v>
      </c>
      <c r="J332" s="403">
        <v>2171.069</v>
      </c>
    </row>
    <row r="333" spans="1:10" x14ac:dyDescent="0.2">
      <c r="A333" s="403" t="s">
        <v>1441</v>
      </c>
      <c r="B333" s="403">
        <v>0</v>
      </c>
      <c r="C333" s="403">
        <v>53.57</v>
      </c>
      <c r="D333" s="403">
        <v>2053.84</v>
      </c>
      <c r="E333" s="403">
        <v>2107.41</v>
      </c>
      <c r="F333" s="403">
        <v>7.0490000000000004</v>
      </c>
      <c r="G333" s="403">
        <v>2114.4589999999998</v>
      </c>
      <c r="H333" s="403">
        <v>1.4830000000000001</v>
      </c>
      <c r="I333" s="403">
        <v>3.468</v>
      </c>
      <c r="J333" s="403">
        <v>2119.41</v>
      </c>
    </row>
    <row r="334" spans="1:10" x14ac:dyDescent="0.2">
      <c r="A334" s="403" t="s">
        <v>1442</v>
      </c>
      <c r="B334" s="403">
        <v>0</v>
      </c>
      <c r="C334" s="403">
        <v>50.677999999999997</v>
      </c>
      <c r="D334" s="403">
        <v>1948.3610000000001</v>
      </c>
      <c r="E334" s="403">
        <v>1999.039</v>
      </c>
      <c r="F334" s="403">
        <v>7.9119999999999999</v>
      </c>
      <c r="G334" s="403">
        <v>2006.951</v>
      </c>
      <c r="H334" s="403">
        <v>1.522</v>
      </c>
      <c r="I334" s="403">
        <v>3.286</v>
      </c>
      <c r="J334" s="403">
        <v>2011.76</v>
      </c>
    </row>
    <row r="335" spans="1:10" x14ac:dyDescent="0.2">
      <c r="A335" s="403" t="s">
        <v>1443</v>
      </c>
      <c r="B335" s="403">
        <v>0</v>
      </c>
      <c r="C335" s="403">
        <v>53.95</v>
      </c>
      <c r="D335" s="403">
        <v>2052.6880000000001</v>
      </c>
      <c r="E335" s="403">
        <v>2106.6370000000002</v>
      </c>
      <c r="F335" s="403">
        <v>11.012</v>
      </c>
      <c r="G335" s="403">
        <v>2117.6489999999999</v>
      </c>
      <c r="H335" s="403">
        <v>1.4850000000000001</v>
      </c>
      <c r="I335" s="403">
        <v>3.206</v>
      </c>
      <c r="J335" s="403">
        <v>2122.34</v>
      </c>
    </row>
    <row r="336" spans="1:10" x14ac:dyDescent="0.2">
      <c r="A336" s="403" t="s">
        <v>1444</v>
      </c>
      <c r="B336" s="403">
        <v>0</v>
      </c>
      <c r="C336" s="403">
        <v>67.286000000000001</v>
      </c>
      <c r="D336" s="403">
        <v>1947.895</v>
      </c>
      <c r="E336" s="403">
        <v>2015.181</v>
      </c>
      <c r="F336" s="403">
        <v>8.6180000000000003</v>
      </c>
      <c r="G336" s="403">
        <v>2023.799</v>
      </c>
      <c r="H336" s="403">
        <v>1.3720000000000001</v>
      </c>
      <c r="I336" s="403">
        <v>3.0419999999999998</v>
      </c>
      <c r="J336" s="403">
        <v>2028.213</v>
      </c>
    </row>
    <row r="337" spans="1:10" x14ac:dyDescent="0.2">
      <c r="A337" s="403" t="s">
        <v>1445</v>
      </c>
      <c r="B337" s="403">
        <v>0</v>
      </c>
      <c r="C337" s="403">
        <v>83.164000000000001</v>
      </c>
      <c r="D337" s="403">
        <v>2027.48</v>
      </c>
      <c r="E337" s="403">
        <v>2110.6439999999998</v>
      </c>
      <c r="F337" s="403">
        <v>11.202999999999999</v>
      </c>
      <c r="G337" s="403">
        <v>2121.8470000000002</v>
      </c>
      <c r="H337" s="403">
        <v>1.3720000000000001</v>
      </c>
      <c r="I337" s="403">
        <v>3.129</v>
      </c>
      <c r="J337" s="403">
        <v>2126.348</v>
      </c>
    </row>
    <row r="338" spans="1:10" x14ac:dyDescent="0.2">
      <c r="A338" s="403" t="s">
        <v>1446</v>
      </c>
      <c r="B338" s="403">
        <v>0</v>
      </c>
      <c r="C338" s="403">
        <v>780.31200000000001</v>
      </c>
      <c r="D338" s="403">
        <v>23812.891</v>
      </c>
      <c r="E338" s="403">
        <v>24593.204000000002</v>
      </c>
      <c r="F338" s="403">
        <v>101.96599999999999</v>
      </c>
      <c r="G338" s="403">
        <v>24695.169000000002</v>
      </c>
      <c r="H338" s="403">
        <v>16.744</v>
      </c>
      <c r="I338" s="403">
        <v>37.680999999999997</v>
      </c>
      <c r="J338" s="403">
        <v>24749.594000000001</v>
      </c>
    </row>
    <row r="339" spans="1:10" x14ac:dyDescent="0.2">
      <c r="A339" s="403" t="s">
        <v>1447</v>
      </c>
      <c r="B339" s="403">
        <v>0</v>
      </c>
      <c r="C339" s="403">
        <v>75.936999999999998</v>
      </c>
      <c r="D339" s="403">
        <v>1962.922</v>
      </c>
      <c r="E339" s="403">
        <v>2038.8589999999999</v>
      </c>
      <c r="F339" s="403">
        <v>10.568</v>
      </c>
      <c r="G339" s="403">
        <v>2049.4270000000001</v>
      </c>
      <c r="H339" s="403">
        <v>1.3979999999999999</v>
      </c>
      <c r="I339" s="403">
        <v>3.0659999999999998</v>
      </c>
      <c r="J339" s="403">
        <v>2053.89</v>
      </c>
    </row>
    <row r="340" spans="1:10" x14ac:dyDescent="0.2">
      <c r="A340" s="403" t="s">
        <v>1448</v>
      </c>
      <c r="B340" s="403">
        <v>0</v>
      </c>
      <c r="C340" s="403">
        <v>66.745999999999995</v>
      </c>
      <c r="D340" s="403">
        <v>1791.626</v>
      </c>
      <c r="E340" s="403">
        <v>1858.3720000000001</v>
      </c>
      <c r="F340" s="403">
        <v>8.5350000000000001</v>
      </c>
      <c r="G340" s="403">
        <v>1866.9079999999999</v>
      </c>
      <c r="H340" s="403">
        <v>1.2709999999999999</v>
      </c>
      <c r="I340" s="403">
        <v>2.617</v>
      </c>
      <c r="J340" s="403">
        <v>1870.796</v>
      </c>
    </row>
    <row r="341" spans="1:10" x14ac:dyDescent="0.2">
      <c r="A341" s="403" t="s">
        <v>1449</v>
      </c>
      <c r="B341" s="403">
        <v>0</v>
      </c>
      <c r="C341" s="403">
        <v>66.873000000000005</v>
      </c>
      <c r="D341" s="403">
        <v>2012.9849999999999</v>
      </c>
      <c r="E341" s="403">
        <v>2079.8580000000002</v>
      </c>
      <c r="F341" s="403">
        <v>9.7720000000000002</v>
      </c>
      <c r="G341" s="403">
        <v>2089.63</v>
      </c>
      <c r="H341" s="403">
        <v>1.333</v>
      </c>
      <c r="I341" s="403">
        <v>3.0329999999999999</v>
      </c>
      <c r="J341" s="403">
        <v>2093.9960000000001</v>
      </c>
    </row>
    <row r="342" spans="1:10" x14ac:dyDescent="0.2">
      <c r="A342" s="403" t="s">
        <v>1450</v>
      </c>
      <c r="B342" s="403">
        <v>0</v>
      </c>
      <c r="C342" s="403">
        <v>53.341000000000001</v>
      </c>
      <c r="D342" s="403">
        <v>2075.0369999999998</v>
      </c>
      <c r="E342" s="403">
        <v>2128.377</v>
      </c>
      <c r="F342" s="403">
        <v>8.4809999999999999</v>
      </c>
      <c r="G342" s="403">
        <v>2136.8580000000002</v>
      </c>
      <c r="H342" s="403">
        <v>1.2869999999999999</v>
      </c>
      <c r="I342" s="403">
        <v>2.8029999999999999</v>
      </c>
      <c r="J342" s="403">
        <v>2140.9479999999999</v>
      </c>
    </row>
    <row r="343" spans="1:10" x14ac:dyDescent="0.2">
      <c r="A343" s="403" t="s">
        <v>1451</v>
      </c>
      <c r="B343" s="403">
        <v>0</v>
      </c>
      <c r="C343" s="403">
        <v>46.573999999999998</v>
      </c>
      <c r="D343" s="403">
        <v>2038.79</v>
      </c>
      <c r="E343" s="403">
        <v>2085.364</v>
      </c>
      <c r="F343" s="403">
        <v>7.5620000000000003</v>
      </c>
      <c r="G343" s="403">
        <v>2092.9259999999999</v>
      </c>
      <c r="H343" s="403">
        <v>1.36</v>
      </c>
      <c r="I343" s="403">
        <v>3.3490000000000002</v>
      </c>
      <c r="J343" s="403">
        <v>2097.6350000000002</v>
      </c>
    </row>
    <row r="344" spans="1:10" x14ac:dyDescent="0.2">
      <c r="A344" s="403" t="s">
        <v>1452</v>
      </c>
      <c r="B344" s="403">
        <v>0</v>
      </c>
      <c r="C344" s="403">
        <v>45.406999999999996</v>
      </c>
      <c r="D344" s="403">
        <v>2037.9290000000001</v>
      </c>
      <c r="E344" s="403">
        <v>2083.3359999999998</v>
      </c>
      <c r="F344" s="403">
        <v>8.1630000000000003</v>
      </c>
      <c r="G344" s="403">
        <v>2091.4989999999998</v>
      </c>
      <c r="H344" s="403">
        <v>1.4370000000000001</v>
      </c>
      <c r="I344" s="403">
        <v>3.4780000000000002</v>
      </c>
      <c r="J344" s="403">
        <v>2096.4140000000002</v>
      </c>
    </row>
    <row r="345" spans="1:10" x14ac:dyDescent="0.2">
      <c r="A345" s="403" t="s">
        <v>1453</v>
      </c>
      <c r="B345" s="403">
        <v>0</v>
      </c>
      <c r="C345" s="403">
        <v>48.976999999999997</v>
      </c>
      <c r="D345" s="403">
        <v>2152.567</v>
      </c>
      <c r="E345" s="403">
        <v>2201.5439999999999</v>
      </c>
      <c r="F345" s="403">
        <v>8.5660000000000007</v>
      </c>
      <c r="G345" s="403">
        <v>2210.11</v>
      </c>
      <c r="H345" s="403">
        <v>1.4550000000000001</v>
      </c>
      <c r="I345" s="403">
        <v>3.5059999999999998</v>
      </c>
      <c r="J345" s="403">
        <v>2215.0709999999999</v>
      </c>
    </row>
    <row r="346" spans="1:10" x14ac:dyDescent="0.2">
      <c r="A346" s="403" t="s">
        <v>1454</v>
      </c>
      <c r="B346" s="403">
        <v>0</v>
      </c>
      <c r="C346" s="403">
        <v>49.302</v>
      </c>
      <c r="D346" s="403">
        <v>2114.8180000000002</v>
      </c>
      <c r="E346" s="403">
        <v>2164.12</v>
      </c>
      <c r="F346" s="403">
        <v>9.1329999999999991</v>
      </c>
      <c r="G346" s="403">
        <v>2173.2530000000002</v>
      </c>
      <c r="H346" s="403">
        <v>1.5329999999999999</v>
      </c>
      <c r="I346" s="403">
        <v>3.5510000000000002</v>
      </c>
      <c r="J346" s="403">
        <v>2178.337</v>
      </c>
    </row>
    <row r="347" spans="1:10" x14ac:dyDescent="0.2">
      <c r="A347" s="403" t="s">
        <v>1455</v>
      </c>
      <c r="B347" s="403">
        <v>0</v>
      </c>
      <c r="C347" s="403">
        <v>45.881</v>
      </c>
      <c r="D347" s="403">
        <v>2017.8109999999999</v>
      </c>
      <c r="E347" s="403">
        <v>2063.692</v>
      </c>
      <c r="F347" s="403">
        <v>9.3930000000000007</v>
      </c>
      <c r="G347" s="403">
        <v>2073.0839999999998</v>
      </c>
      <c r="H347" s="403">
        <v>1.593</v>
      </c>
      <c r="I347" s="403">
        <v>3.4249999999999998</v>
      </c>
      <c r="J347" s="403">
        <v>2078.1030000000001</v>
      </c>
    </row>
    <row r="348" spans="1:10" x14ac:dyDescent="0.2">
      <c r="A348" s="403" t="s">
        <v>1456</v>
      </c>
      <c r="B348" s="403">
        <v>0</v>
      </c>
      <c r="C348" s="403">
        <v>46.018999999999998</v>
      </c>
      <c r="D348" s="403">
        <v>2114.9009999999998</v>
      </c>
      <c r="E348" s="403">
        <v>2160.92</v>
      </c>
      <c r="F348" s="403">
        <v>10.779</v>
      </c>
      <c r="G348" s="403">
        <v>2171.6990000000001</v>
      </c>
      <c r="H348" s="403">
        <v>1.4339999999999999</v>
      </c>
      <c r="I348" s="403">
        <v>3.0569999999999999</v>
      </c>
      <c r="J348" s="403">
        <v>2176.1909999999998</v>
      </c>
    </row>
    <row r="349" spans="1:10" x14ac:dyDescent="0.2">
      <c r="A349" s="403" t="s">
        <v>1457</v>
      </c>
      <c r="B349" s="403">
        <v>0</v>
      </c>
      <c r="C349" s="403">
        <v>53.805</v>
      </c>
      <c r="D349" s="403">
        <v>1994.0640000000001</v>
      </c>
      <c r="E349" s="403">
        <v>2047.8689999999999</v>
      </c>
      <c r="F349" s="403">
        <v>9.6050000000000004</v>
      </c>
      <c r="G349" s="403">
        <v>2057.473</v>
      </c>
      <c r="H349" s="403">
        <v>1.444</v>
      </c>
      <c r="I349" s="403">
        <v>3.0619999999999998</v>
      </c>
      <c r="J349" s="403">
        <v>2061.98</v>
      </c>
    </row>
    <row r="350" spans="1:10" x14ac:dyDescent="0.2">
      <c r="A350" s="403" t="s">
        <v>1458</v>
      </c>
      <c r="B350" s="403">
        <v>0</v>
      </c>
      <c r="C350" s="403">
        <v>67.234999999999999</v>
      </c>
      <c r="D350" s="403">
        <v>2108.7069999999999</v>
      </c>
      <c r="E350" s="403">
        <v>2175.942</v>
      </c>
      <c r="F350" s="403">
        <v>12.286</v>
      </c>
      <c r="G350" s="403">
        <v>2188.2280000000001</v>
      </c>
      <c r="H350" s="403">
        <v>1.3839999999999999</v>
      </c>
      <c r="I350" s="403">
        <v>3.1240000000000001</v>
      </c>
      <c r="J350" s="403">
        <v>2192.7359999999999</v>
      </c>
    </row>
    <row r="351" spans="1:10" x14ac:dyDescent="0.2">
      <c r="A351" s="403" t="s">
        <v>1459</v>
      </c>
      <c r="B351" s="403">
        <v>0</v>
      </c>
      <c r="C351" s="403">
        <v>666.09699999999998</v>
      </c>
      <c r="D351" s="403">
        <v>24422.168000000001</v>
      </c>
      <c r="E351" s="403">
        <v>25088.264999999999</v>
      </c>
      <c r="F351" s="403">
        <v>112.843</v>
      </c>
      <c r="G351" s="403">
        <v>25201.108</v>
      </c>
      <c r="H351" s="403">
        <v>16.928999999999998</v>
      </c>
      <c r="I351" s="403">
        <v>38.133000000000003</v>
      </c>
      <c r="J351" s="403">
        <v>25256.17</v>
      </c>
    </row>
    <row r="352" spans="1:10" x14ac:dyDescent="0.2">
      <c r="A352" s="403" t="s">
        <v>1460</v>
      </c>
      <c r="B352" s="403">
        <v>0</v>
      </c>
      <c r="C352" s="403">
        <v>79.739000000000004</v>
      </c>
      <c r="D352" s="403">
        <v>1968.039</v>
      </c>
      <c r="E352" s="403">
        <v>2047.779</v>
      </c>
      <c r="F352" s="403">
        <v>10.305</v>
      </c>
      <c r="G352" s="403">
        <v>2058.0839999999998</v>
      </c>
      <c r="H352" s="403">
        <v>1.421</v>
      </c>
      <c r="I352" s="403">
        <v>3.2010000000000001</v>
      </c>
      <c r="J352" s="403">
        <v>2062.7060000000001</v>
      </c>
    </row>
    <row r="353" spans="1:10" x14ac:dyDescent="0.2">
      <c r="A353" s="403" t="s">
        <v>1461</v>
      </c>
      <c r="B353" s="403">
        <v>0</v>
      </c>
      <c r="C353" s="403">
        <v>66.914000000000001</v>
      </c>
      <c r="D353" s="403">
        <v>1833.29</v>
      </c>
      <c r="E353" s="403">
        <v>1900.204</v>
      </c>
      <c r="F353" s="403">
        <v>8.6449999999999996</v>
      </c>
      <c r="G353" s="403">
        <v>1908.8489999999999</v>
      </c>
      <c r="H353" s="403">
        <v>1.3540000000000001</v>
      </c>
      <c r="I353" s="403">
        <v>2.964</v>
      </c>
      <c r="J353" s="403">
        <v>1913.1669999999999</v>
      </c>
    </row>
    <row r="354" spans="1:10" x14ac:dyDescent="0.2">
      <c r="A354" s="403" t="s">
        <v>1462</v>
      </c>
      <c r="B354" s="403">
        <v>0</v>
      </c>
      <c r="C354" s="403">
        <v>68.052999999999997</v>
      </c>
      <c r="D354" s="403">
        <v>2086.17</v>
      </c>
      <c r="E354" s="403">
        <v>2154.223</v>
      </c>
      <c r="F354" s="403">
        <v>9.2210000000000001</v>
      </c>
      <c r="G354" s="403">
        <v>2163.444</v>
      </c>
      <c r="H354" s="403">
        <v>1.397</v>
      </c>
      <c r="I354" s="403">
        <v>3.2370000000000001</v>
      </c>
      <c r="J354" s="403">
        <v>2168.078</v>
      </c>
    </row>
    <row r="355" spans="1:10" x14ac:dyDescent="0.2">
      <c r="A355" s="403" t="s">
        <v>1463</v>
      </c>
      <c r="B355" s="403">
        <v>0</v>
      </c>
      <c r="C355" s="403">
        <v>55.915999999999997</v>
      </c>
      <c r="D355" s="403">
        <v>2046.55</v>
      </c>
      <c r="E355" s="403">
        <v>2102.4659999999999</v>
      </c>
      <c r="F355" s="403">
        <v>8.5109999999999992</v>
      </c>
      <c r="G355" s="403">
        <v>2110.9769999999999</v>
      </c>
      <c r="H355" s="403">
        <v>1.347</v>
      </c>
      <c r="I355" s="403">
        <v>3.1110000000000002</v>
      </c>
      <c r="J355" s="403">
        <v>2115.4349999999999</v>
      </c>
    </row>
    <row r="356" spans="1:10" x14ac:dyDescent="0.2">
      <c r="A356" s="403" t="s">
        <v>1464</v>
      </c>
      <c r="B356" s="403">
        <v>0</v>
      </c>
      <c r="C356" s="403">
        <v>46.77</v>
      </c>
      <c r="D356" s="403">
        <v>2130.0279999999998</v>
      </c>
      <c r="E356" s="403">
        <v>2176.7979999999998</v>
      </c>
      <c r="F356" s="403">
        <v>8.57</v>
      </c>
      <c r="G356" s="403">
        <v>2185.3670000000002</v>
      </c>
      <c r="H356" s="403">
        <v>1.415</v>
      </c>
      <c r="I356" s="403">
        <v>3.4689999999999999</v>
      </c>
      <c r="J356" s="403">
        <v>2190.2510000000002</v>
      </c>
    </row>
    <row r="357" spans="1:10" x14ac:dyDescent="0.2">
      <c r="A357" s="403" t="s">
        <v>1465</v>
      </c>
      <c r="B357" s="403">
        <v>0</v>
      </c>
      <c r="C357" s="403">
        <v>44.219000000000001</v>
      </c>
      <c r="D357" s="403">
        <v>2111.5070000000001</v>
      </c>
      <c r="E357" s="403">
        <v>2155.7260000000001</v>
      </c>
      <c r="F357" s="403">
        <v>9.42</v>
      </c>
      <c r="G357" s="403">
        <v>2165.1460000000002</v>
      </c>
      <c r="H357" s="403">
        <v>1.4850000000000001</v>
      </c>
      <c r="I357" s="403">
        <v>3.5529999999999999</v>
      </c>
      <c r="J357" s="403">
        <v>2170.1840000000002</v>
      </c>
    </row>
    <row r="358" spans="1:10" x14ac:dyDescent="0.2">
      <c r="A358" s="403" t="s">
        <v>1466</v>
      </c>
      <c r="B358" s="403">
        <v>0</v>
      </c>
      <c r="C358" s="403">
        <v>47.53</v>
      </c>
      <c r="D358" s="403">
        <v>2175.203</v>
      </c>
      <c r="E358" s="403">
        <v>2222.7330000000002</v>
      </c>
      <c r="F358" s="403">
        <v>8.0549999999999997</v>
      </c>
      <c r="G358" s="403">
        <v>2230.788</v>
      </c>
      <c r="H358" s="403">
        <v>1.6319999999999999</v>
      </c>
      <c r="I358" s="403">
        <v>3.968</v>
      </c>
      <c r="J358" s="403">
        <v>2236.3879999999999</v>
      </c>
    </row>
    <row r="359" spans="1:10" x14ac:dyDescent="0.2">
      <c r="A359" s="403" t="s">
        <v>1467</v>
      </c>
      <c r="B359" s="403">
        <v>0</v>
      </c>
      <c r="C359" s="403">
        <v>48.948999999999998</v>
      </c>
      <c r="D359" s="403">
        <v>2192.8330000000001</v>
      </c>
      <c r="E359" s="403">
        <v>2241.7829999999999</v>
      </c>
      <c r="F359" s="403">
        <v>9.2279999999999998</v>
      </c>
      <c r="G359" s="403">
        <v>2251.011</v>
      </c>
      <c r="H359" s="403">
        <v>1.5649999999999999</v>
      </c>
      <c r="I359" s="403">
        <v>3.657</v>
      </c>
      <c r="J359" s="403">
        <v>2256.232</v>
      </c>
    </row>
    <row r="360" spans="1:10" x14ac:dyDescent="0.2">
      <c r="A360" s="403" t="s">
        <v>1468</v>
      </c>
      <c r="B360" s="403">
        <v>0</v>
      </c>
      <c r="C360" s="403">
        <v>45.274000000000001</v>
      </c>
      <c r="D360" s="403">
        <v>2047.133</v>
      </c>
      <c r="E360" s="403">
        <v>2092.4070000000002</v>
      </c>
      <c r="F360" s="403">
        <v>9.2490000000000006</v>
      </c>
      <c r="G360" s="403">
        <v>2101.6559999999999</v>
      </c>
      <c r="H360" s="403">
        <v>1.5680000000000001</v>
      </c>
      <c r="I360" s="403">
        <v>3.2120000000000002</v>
      </c>
      <c r="J360" s="403">
        <v>2106.4360000000001</v>
      </c>
    </row>
    <row r="361" spans="1:10" x14ac:dyDescent="0.2">
      <c r="A361" s="403" t="s">
        <v>1469</v>
      </c>
      <c r="B361" s="403">
        <v>0</v>
      </c>
      <c r="C361" s="403">
        <v>49.023000000000003</v>
      </c>
      <c r="D361" s="403">
        <v>2188.2649999999999</v>
      </c>
      <c r="E361" s="403">
        <v>2237.2890000000002</v>
      </c>
      <c r="F361" s="403">
        <v>11.484999999999999</v>
      </c>
      <c r="G361" s="403">
        <v>2248.7730000000001</v>
      </c>
      <c r="H361" s="403">
        <v>1.5009999999999999</v>
      </c>
      <c r="I361" s="403">
        <v>3.2040000000000002</v>
      </c>
      <c r="J361" s="403">
        <v>2253.4789999999998</v>
      </c>
    </row>
    <row r="362" spans="1:10" x14ac:dyDescent="0.2">
      <c r="A362" s="403" t="s">
        <v>1470</v>
      </c>
      <c r="B362" s="403">
        <v>0</v>
      </c>
      <c r="C362" s="403">
        <v>53.478000000000002</v>
      </c>
      <c r="D362" s="403">
        <v>2054.163</v>
      </c>
      <c r="E362" s="403">
        <v>2107.64</v>
      </c>
      <c r="F362" s="403">
        <v>11.804</v>
      </c>
      <c r="G362" s="403">
        <v>2119.444</v>
      </c>
      <c r="H362" s="403">
        <v>1.425</v>
      </c>
      <c r="I362" s="403">
        <v>3.0760000000000001</v>
      </c>
      <c r="J362" s="403">
        <v>2123.9450000000002</v>
      </c>
    </row>
    <row r="363" spans="1:10" x14ac:dyDescent="0.2">
      <c r="A363" s="403" t="s">
        <v>1471</v>
      </c>
      <c r="B363" s="403">
        <v>0</v>
      </c>
      <c r="C363" s="403">
        <v>69.47</v>
      </c>
      <c r="D363" s="403">
        <v>2265.0059999999999</v>
      </c>
      <c r="E363" s="403">
        <v>2334.4760000000001</v>
      </c>
      <c r="F363" s="403">
        <v>13.302</v>
      </c>
      <c r="G363" s="403">
        <v>2347.7779999999998</v>
      </c>
      <c r="H363" s="403">
        <v>1.3819999999999999</v>
      </c>
      <c r="I363" s="403">
        <v>3.0510000000000002</v>
      </c>
      <c r="J363" s="403">
        <v>2352.2109999999998</v>
      </c>
    </row>
    <row r="364" spans="1:10" x14ac:dyDescent="0.2">
      <c r="A364" s="403" t="s">
        <v>1472</v>
      </c>
      <c r="B364" s="403">
        <v>0</v>
      </c>
      <c r="C364" s="403">
        <v>675.33500000000004</v>
      </c>
      <c r="D364" s="403">
        <v>25098.197</v>
      </c>
      <c r="E364" s="403">
        <v>25773.531999999999</v>
      </c>
      <c r="F364" s="403">
        <v>117.795</v>
      </c>
      <c r="G364" s="403">
        <v>25891.327000000001</v>
      </c>
      <c r="H364" s="403">
        <v>17.491</v>
      </c>
      <c r="I364" s="403">
        <v>39.738</v>
      </c>
      <c r="J364" s="403">
        <v>25948.556</v>
      </c>
    </row>
    <row r="365" spans="1:10" x14ac:dyDescent="0.2">
      <c r="A365" s="403" t="s">
        <v>1473</v>
      </c>
      <c r="B365" s="403">
        <v>0</v>
      </c>
      <c r="C365" s="403">
        <v>75.412000000000006</v>
      </c>
      <c r="D365" s="403">
        <v>1988.4590000000001</v>
      </c>
      <c r="E365" s="403">
        <v>2063.87</v>
      </c>
      <c r="F365" s="403">
        <v>11.348000000000001</v>
      </c>
      <c r="G365" s="403">
        <v>2075.2179999999998</v>
      </c>
      <c r="H365" s="403">
        <v>1.4870000000000001</v>
      </c>
      <c r="I365" s="403">
        <v>3.488</v>
      </c>
      <c r="J365" s="403">
        <v>2080.194</v>
      </c>
    </row>
    <row r="366" spans="1:10" x14ac:dyDescent="0.2">
      <c r="A366" s="403" t="s">
        <v>1474</v>
      </c>
      <c r="B366" s="403">
        <v>0</v>
      </c>
      <c r="C366" s="403">
        <v>70.021000000000001</v>
      </c>
      <c r="D366" s="403">
        <v>1990.1379999999999</v>
      </c>
      <c r="E366" s="403">
        <v>2060.1590000000001</v>
      </c>
      <c r="F366" s="403">
        <v>9.4120000000000008</v>
      </c>
      <c r="G366" s="403">
        <v>2069.5709999999999</v>
      </c>
      <c r="H366" s="403">
        <v>1.444</v>
      </c>
      <c r="I366" s="403">
        <v>3.137</v>
      </c>
      <c r="J366" s="403">
        <v>2074.1529999999998</v>
      </c>
    </row>
    <row r="367" spans="1:10" x14ac:dyDescent="0.2">
      <c r="A367" s="403" t="s">
        <v>1475</v>
      </c>
      <c r="B367" s="403">
        <v>0</v>
      </c>
      <c r="C367" s="403">
        <v>61.223999999999997</v>
      </c>
      <c r="D367" s="403">
        <v>2127.67</v>
      </c>
      <c r="E367" s="403">
        <v>2188.8939999999998</v>
      </c>
      <c r="F367" s="403">
        <v>11.537000000000001</v>
      </c>
      <c r="G367" s="403">
        <v>2200.431</v>
      </c>
      <c r="H367" s="403">
        <v>1.419</v>
      </c>
      <c r="I367" s="403">
        <v>3.3340000000000001</v>
      </c>
      <c r="J367" s="403">
        <v>2205.183</v>
      </c>
    </row>
    <row r="368" spans="1:10" x14ac:dyDescent="0.2">
      <c r="A368" s="403" t="s">
        <v>1476</v>
      </c>
      <c r="B368" s="403">
        <v>0</v>
      </c>
      <c r="C368" s="403">
        <v>53.13</v>
      </c>
      <c r="D368" s="403">
        <v>2089.0369999999998</v>
      </c>
      <c r="E368" s="403">
        <v>2142.1669999999999</v>
      </c>
      <c r="F368" s="403">
        <v>9.9879999999999995</v>
      </c>
      <c r="G368" s="403">
        <v>2152.1550000000002</v>
      </c>
      <c r="H368" s="403">
        <v>1.3640000000000001</v>
      </c>
      <c r="I368" s="403">
        <v>3.169</v>
      </c>
      <c r="J368" s="403">
        <v>2156.6880000000001</v>
      </c>
    </row>
    <row r="369" spans="1:10" x14ac:dyDescent="0.2">
      <c r="A369" s="403" t="s">
        <v>1477</v>
      </c>
      <c r="B369" s="403">
        <v>0</v>
      </c>
      <c r="C369" s="403">
        <v>48.457999999999998</v>
      </c>
      <c r="D369" s="403">
        <v>2183.96</v>
      </c>
      <c r="E369" s="403">
        <v>2232.4189999999999</v>
      </c>
      <c r="F369" s="403">
        <v>11.441000000000001</v>
      </c>
      <c r="G369" s="403">
        <v>2243.86</v>
      </c>
      <c r="H369" s="403">
        <v>1.5049999999999999</v>
      </c>
      <c r="I369" s="403">
        <v>3.782</v>
      </c>
      <c r="J369" s="403">
        <v>2249.1460000000002</v>
      </c>
    </row>
    <row r="370" spans="1:10" x14ac:dyDescent="0.2">
      <c r="A370" s="403" t="s">
        <v>1478</v>
      </c>
      <c r="B370" s="403">
        <v>0</v>
      </c>
      <c r="C370" s="403">
        <v>44.796999999999997</v>
      </c>
      <c r="D370" s="403">
        <v>2164.2550000000001</v>
      </c>
      <c r="E370" s="403">
        <v>2209.0520000000001</v>
      </c>
      <c r="F370" s="403">
        <v>8.6829999999999998</v>
      </c>
      <c r="G370" s="403">
        <v>2217.7339999999999</v>
      </c>
      <c r="H370" s="403">
        <v>1.5669999999999999</v>
      </c>
      <c r="I370" s="403">
        <v>3.653</v>
      </c>
      <c r="J370" s="403">
        <v>2222.9540000000002</v>
      </c>
    </row>
    <row r="371" spans="1:10" x14ac:dyDescent="0.2">
      <c r="A371" s="403" t="s">
        <v>1479</v>
      </c>
      <c r="B371" s="403">
        <v>0</v>
      </c>
      <c r="C371" s="403">
        <v>45.136000000000003</v>
      </c>
      <c r="D371" s="403">
        <v>2242.221</v>
      </c>
      <c r="E371" s="403">
        <v>2287.3580000000002</v>
      </c>
      <c r="F371" s="403">
        <v>10.646000000000001</v>
      </c>
      <c r="G371" s="403">
        <v>2298.0030000000002</v>
      </c>
      <c r="H371" s="403">
        <v>1.633</v>
      </c>
      <c r="I371" s="403">
        <v>3.7959999999999998</v>
      </c>
      <c r="J371" s="403">
        <v>2303.4319999999998</v>
      </c>
    </row>
    <row r="372" spans="1:10" x14ac:dyDescent="0.2">
      <c r="A372" s="403" t="s">
        <v>1480</v>
      </c>
      <c r="B372" s="403">
        <v>0</v>
      </c>
      <c r="C372" s="403">
        <v>49.036000000000001</v>
      </c>
      <c r="D372" s="403">
        <v>2267.1419999999998</v>
      </c>
      <c r="E372" s="403">
        <v>2316.1779999999999</v>
      </c>
      <c r="F372" s="403">
        <v>11.746</v>
      </c>
      <c r="G372" s="403">
        <v>2327.924</v>
      </c>
      <c r="H372" s="403">
        <v>1.7130000000000001</v>
      </c>
      <c r="I372" s="403">
        <v>3.94</v>
      </c>
      <c r="J372" s="403">
        <v>2333.5770000000002</v>
      </c>
    </row>
    <row r="373" spans="1:10" x14ac:dyDescent="0.2">
      <c r="A373" s="403" t="s">
        <v>1481</v>
      </c>
      <c r="B373" s="403">
        <v>0</v>
      </c>
      <c r="C373" s="403">
        <v>43.61</v>
      </c>
      <c r="D373" s="403">
        <v>2111.3919999999998</v>
      </c>
      <c r="E373" s="403">
        <v>2155.002</v>
      </c>
      <c r="F373" s="403">
        <v>10.807</v>
      </c>
      <c r="G373" s="403">
        <v>2165.8090000000002</v>
      </c>
      <c r="H373" s="403">
        <v>1.6930000000000001</v>
      </c>
      <c r="I373" s="403">
        <v>3.4060000000000001</v>
      </c>
      <c r="J373" s="403">
        <v>2170.9079999999999</v>
      </c>
    </row>
    <row r="374" spans="1:10" x14ac:dyDescent="0.2">
      <c r="A374" s="403" t="s">
        <v>1482</v>
      </c>
      <c r="B374" s="403">
        <v>0</v>
      </c>
      <c r="C374" s="403">
        <v>46.357999999999997</v>
      </c>
      <c r="D374" s="403">
        <v>2220.9839999999999</v>
      </c>
      <c r="E374" s="403">
        <v>2267.3420000000001</v>
      </c>
      <c r="F374" s="403">
        <v>12.955</v>
      </c>
      <c r="G374" s="403">
        <v>2280.297</v>
      </c>
      <c r="H374" s="403">
        <v>1.5529999999999999</v>
      </c>
      <c r="I374" s="403">
        <v>3.2559999999999998</v>
      </c>
      <c r="J374" s="403">
        <v>2285.1060000000002</v>
      </c>
    </row>
    <row r="375" spans="1:10" x14ac:dyDescent="0.2">
      <c r="A375" s="403" t="s">
        <v>1483</v>
      </c>
      <c r="B375" s="403">
        <v>0</v>
      </c>
      <c r="C375" s="403">
        <v>56.957999999999998</v>
      </c>
      <c r="D375" s="403">
        <v>2093.4270000000001</v>
      </c>
      <c r="E375" s="403">
        <v>2150.3850000000002</v>
      </c>
      <c r="F375" s="403">
        <v>12.842000000000001</v>
      </c>
      <c r="G375" s="403">
        <v>2163.2269999999999</v>
      </c>
      <c r="H375" s="403">
        <v>1.492</v>
      </c>
      <c r="I375" s="403">
        <v>3.2509999999999999</v>
      </c>
      <c r="J375" s="403">
        <v>2167.971</v>
      </c>
    </row>
    <row r="376" spans="1:10" x14ac:dyDescent="0.2">
      <c r="A376" s="403" t="s">
        <v>1484</v>
      </c>
      <c r="B376" s="403">
        <v>0</v>
      </c>
      <c r="C376" s="403">
        <v>77.849999999999994</v>
      </c>
      <c r="D376" s="403">
        <v>2202.951</v>
      </c>
      <c r="E376" s="403">
        <v>2280.8009999999999</v>
      </c>
      <c r="F376" s="403">
        <v>13.483000000000001</v>
      </c>
      <c r="G376" s="403">
        <v>2294.2840000000001</v>
      </c>
      <c r="H376" s="403">
        <v>1.4930000000000001</v>
      </c>
      <c r="I376" s="403">
        <v>3.2679999999999998</v>
      </c>
      <c r="J376" s="403">
        <v>2299.0450000000001</v>
      </c>
    </row>
    <row r="377" spans="1:10" x14ac:dyDescent="0.2">
      <c r="A377" s="403" t="s">
        <v>1485</v>
      </c>
      <c r="B377" s="403">
        <v>0</v>
      </c>
      <c r="C377" s="403">
        <v>671.99099999999999</v>
      </c>
      <c r="D377" s="403">
        <v>25681.648000000001</v>
      </c>
      <c r="E377" s="403">
        <v>26353.638999999999</v>
      </c>
      <c r="F377" s="403">
        <v>134.887</v>
      </c>
      <c r="G377" s="403">
        <v>26488.526000000002</v>
      </c>
      <c r="H377" s="403">
        <v>18.363</v>
      </c>
      <c r="I377" s="403">
        <v>41.506999999999998</v>
      </c>
      <c r="J377" s="403">
        <v>26548.396000000001</v>
      </c>
    </row>
    <row r="378" spans="1:10" x14ac:dyDescent="0.2">
      <c r="A378" s="403" t="s">
        <v>1486</v>
      </c>
      <c r="B378" s="403">
        <v>0</v>
      </c>
      <c r="C378" s="403">
        <v>79.872</v>
      </c>
      <c r="D378" s="403">
        <v>2047.46</v>
      </c>
      <c r="E378" s="403">
        <v>2127.3319999999999</v>
      </c>
      <c r="F378" s="403">
        <v>14.295</v>
      </c>
      <c r="G378" s="403">
        <v>2141.627</v>
      </c>
      <c r="H378" s="403">
        <v>1.63</v>
      </c>
      <c r="I378" s="403">
        <v>3.44</v>
      </c>
      <c r="J378" s="403">
        <v>2146.6970000000001</v>
      </c>
    </row>
    <row r="379" spans="1:10" x14ac:dyDescent="0.2">
      <c r="A379" s="403" t="s">
        <v>1487</v>
      </c>
      <c r="B379" s="403">
        <v>0</v>
      </c>
      <c r="C379" s="403">
        <v>68.825000000000003</v>
      </c>
      <c r="D379" s="403">
        <v>1901.508</v>
      </c>
      <c r="E379" s="403">
        <v>1970.3330000000001</v>
      </c>
      <c r="F379" s="403">
        <v>11.529</v>
      </c>
      <c r="G379" s="403">
        <v>1981.8620000000001</v>
      </c>
      <c r="H379" s="403">
        <v>1.5089999999999999</v>
      </c>
      <c r="I379" s="403">
        <v>3.069</v>
      </c>
      <c r="J379" s="403">
        <v>1986.44</v>
      </c>
    </row>
    <row r="380" spans="1:10" x14ac:dyDescent="0.2">
      <c r="A380" s="403" t="s">
        <v>1488</v>
      </c>
      <c r="B380" s="403">
        <v>0</v>
      </c>
      <c r="C380" s="403">
        <v>66.742000000000004</v>
      </c>
      <c r="D380" s="403">
        <v>2148.3879999999999</v>
      </c>
      <c r="E380" s="403">
        <v>2215.13</v>
      </c>
      <c r="F380" s="403">
        <v>12.335000000000001</v>
      </c>
      <c r="G380" s="403">
        <v>2227.4650000000001</v>
      </c>
      <c r="H380" s="403">
        <v>1.5369999999999999</v>
      </c>
      <c r="I380" s="403">
        <v>3.4550000000000001</v>
      </c>
      <c r="J380" s="403">
        <v>2232.4580000000001</v>
      </c>
    </row>
    <row r="381" spans="1:10" x14ac:dyDescent="0.2">
      <c r="A381" s="403" t="s">
        <v>1489</v>
      </c>
      <c r="B381" s="403">
        <v>0</v>
      </c>
      <c r="C381" s="403">
        <v>53.436999999999998</v>
      </c>
      <c r="D381" s="403">
        <v>2101.069</v>
      </c>
      <c r="E381" s="403">
        <v>2154.5050000000001</v>
      </c>
      <c r="F381" s="403">
        <v>10.24</v>
      </c>
      <c r="G381" s="403">
        <v>2164.7460000000001</v>
      </c>
      <c r="H381" s="403">
        <v>1.488</v>
      </c>
      <c r="I381" s="403">
        <v>3.2429999999999999</v>
      </c>
      <c r="J381" s="403">
        <v>2169.4769999999999</v>
      </c>
    </row>
    <row r="382" spans="1:10" x14ac:dyDescent="0.2">
      <c r="A382" s="403" t="s">
        <v>1490</v>
      </c>
      <c r="B382" s="403">
        <v>0</v>
      </c>
      <c r="C382" s="403">
        <v>44.734000000000002</v>
      </c>
      <c r="D382" s="403">
        <v>2205.1579999999999</v>
      </c>
      <c r="E382" s="403">
        <v>2249.8919999999998</v>
      </c>
      <c r="F382" s="403">
        <v>10.805999999999999</v>
      </c>
      <c r="G382" s="403">
        <v>2260.6970000000001</v>
      </c>
      <c r="H382" s="403">
        <v>1.5860000000000001</v>
      </c>
      <c r="I382" s="403">
        <v>3.694</v>
      </c>
      <c r="J382" s="403">
        <v>2265.9769999999999</v>
      </c>
    </row>
    <row r="383" spans="1:10" x14ac:dyDescent="0.2">
      <c r="A383" s="403" t="s">
        <v>1491</v>
      </c>
      <c r="B383" s="403">
        <v>0</v>
      </c>
      <c r="C383" s="403">
        <v>42.432000000000002</v>
      </c>
      <c r="D383" s="403">
        <v>2131.8539999999998</v>
      </c>
      <c r="E383" s="403">
        <v>2174.2860000000001</v>
      </c>
      <c r="F383" s="403">
        <v>8.0519999999999996</v>
      </c>
      <c r="G383" s="403">
        <v>2182.3389999999999</v>
      </c>
      <c r="H383" s="403">
        <v>1.669</v>
      </c>
      <c r="I383" s="403">
        <v>3.8610000000000002</v>
      </c>
      <c r="J383" s="403">
        <v>2187.8690000000001</v>
      </c>
    </row>
    <row r="384" spans="1:10" x14ac:dyDescent="0.2">
      <c r="A384" s="403" t="s">
        <v>1492</v>
      </c>
      <c r="B384" s="403">
        <v>0</v>
      </c>
      <c r="C384" s="403">
        <v>47.079000000000001</v>
      </c>
      <c r="D384" s="403">
        <v>2261.444</v>
      </c>
      <c r="E384" s="403">
        <v>2308.5230000000001</v>
      </c>
      <c r="F384" s="403">
        <v>14.215999999999999</v>
      </c>
      <c r="G384" s="403">
        <v>2322.739</v>
      </c>
      <c r="H384" s="403">
        <v>1.6839999999999999</v>
      </c>
      <c r="I384" s="403">
        <v>3.9089999999999998</v>
      </c>
      <c r="J384" s="403">
        <v>2328.3330000000001</v>
      </c>
    </row>
    <row r="385" spans="1:10" x14ac:dyDescent="0.2">
      <c r="A385" s="403" t="s">
        <v>1493</v>
      </c>
      <c r="B385" s="403">
        <v>0</v>
      </c>
      <c r="C385" s="403">
        <v>49.231000000000002</v>
      </c>
      <c r="D385" s="403">
        <v>2228.7330000000002</v>
      </c>
      <c r="E385" s="403">
        <v>2277.9630000000002</v>
      </c>
      <c r="F385" s="403">
        <v>9.74</v>
      </c>
      <c r="G385" s="403">
        <v>2287.703</v>
      </c>
      <c r="H385" s="403">
        <v>1.8240000000000001</v>
      </c>
      <c r="I385" s="403">
        <v>4.1429999999999998</v>
      </c>
      <c r="J385" s="403">
        <v>2293.6689999999999</v>
      </c>
    </row>
    <row r="386" spans="1:10" x14ac:dyDescent="0.2">
      <c r="A386" s="403" t="s">
        <v>1494</v>
      </c>
      <c r="B386" s="403">
        <v>0</v>
      </c>
      <c r="C386" s="403">
        <v>43.93</v>
      </c>
      <c r="D386" s="403">
        <v>2058.9270000000001</v>
      </c>
      <c r="E386" s="403">
        <v>2102.857</v>
      </c>
      <c r="F386" s="403">
        <v>11.256</v>
      </c>
      <c r="G386" s="403">
        <v>2114.1129999999998</v>
      </c>
      <c r="H386" s="403">
        <v>1.837</v>
      </c>
      <c r="I386" s="403">
        <v>3.74</v>
      </c>
      <c r="J386" s="403">
        <v>2119.69</v>
      </c>
    </row>
    <row r="387" spans="1:10" x14ac:dyDescent="0.2">
      <c r="A387" s="403" t="s">
        <v>1495</v>
      </c>
      <c r="B387" s="403">
        <v>0</v>
      </c>
      <c r="C387" s="403">
        <v>48.57</v>
      </c>
      <c r="D387" s="403">
        <v>2182.4899999999998</v>
      </c>
      <c r="E387" s="403">
        <v>2231.06</v>
      </c>
      <c r="F387" s="403">
        <v>15.119</v>
      </c>
      <c r="G387" s="403">
        <v>2246.1790000000001</v>
      </c>
      <c r="H387" s="403">
        <v>1.66</v>
      </c>
      <c r="I387" s="403">
        <v>3.637</v>
      </c>
      <c r="J387" s="403">
        <v>2251.4749999999999</v>
      </c>
    </row>
    <row r="388" spans="1:10" x14ac:dyDescent="0.2">
      <c r="A388" s="403" t="s">
        <v>1496</v>
      </c>
      <c r="B388" s="403">
        <v>0</v>
      </c>
      <c r="C388" s="403">
        <v>50.24</v>
      </c>
      <c r="D388" s="403">
        <v>2065.4749999999999</v>
      </c>
      <c r="E388" s="403">
        <v>2115.7150000000001</v>
      </c>
      <c r="F388" s="403">
        <v>12.241</v>
      </c>
      <c r="G388" s="403">
        <v>2127.9560000000001</v>
      </c>
      <c r="H388" s="403">
        <v>1.5680000000000001</v>
      </c>
      <c r="I388" s="403">
        <v>3.4580000000000002</v>
      </c>
      <c r="J388" s="403">
        <v>2132.982</v>
      </c>
    </row>
    <row r="389" spans="1:10" x14ac:dyDescent="0.2">
      <c r="A389" s="403" t="s">
        <v>1497</v>
      </c>
      <c r="B389" s="403">
        <v>0</v>
      </c>
      <c r="C389" s="403">
        <v>62.954999999999998</v>
      </c>
      <c r="D389" s="403">
        <v>2079.846</v>
      </c>
      <c r="E389" s="403">
        <v>2142.8000000000002</v>
      </c>
      <c r="F389" s="403">
        <v>12.295999999999999</v>
      </c>
      <c r="G389" s="403">
        <v>2155.096</v>
      </c>
      <c r="H389" s="403">
        <v>1.538</v>
      </c>
      <c r="I389" s="403">
        <v>3.5640000000000001</v>
      </c>
      <c r="J389" s="403">
        <v>2160.1979999999999</v>
      </c>
    </row>
    <row r="390" spans="1:10" x14ac:dyDescent="0.2">
      <c r="A390" s="403" t="s">
        <v>1498</v>
      </c>
      <c r="B390" s="403">
        <v>0</v>
      </c>
      <c r="C390" s="403">
        <v>658.04600000000005</v>
      </c>
      <c r="D390" s="403">
        <v>25412.350999999999</v>
      </c>
      <c r="E390" s="403">
        <v>26070.397000000001</v>
      </c>
      <c r="F390" s="403">
        <v>142.125</v>
      </c>
      <c r="G390" s="403">
        <v>26212.522000000001</v>
      </c>
      <c r="H390" s="403">
        <v>19.530999999999999</v>
      </c>
      <c r="I390" s="403">
        <v>43.228000000000002</v>
      </c>
      <c r="J390" s="403">
        <v>26275.280999999999</v>
      </c>
    </row>
    <row r="391" spans="1:10" x14ac:dyDescent="0.2">
      <c r="A391" s="403" t="s">
        <v>1499</v>
      </c>
      <c r="B391" s="403">
        <v>0</v>
      </c>
      <c r="C391" s="403">
        <v>75.98</v>
      </c>
      <c r="D391" s="403">
        <v>2072.86</v>
      </c>
      <c r="E391" s="403">
        <v>2148.84</v>
      </c>
      <c r="F391" s="403">
        <v>12.824</v>
      </c>
      <c r="G391" s="403">
        <v>2161.6640000000002</v>
      </c>
      <c r="H391" s="403">
        <v>1.4990000000000001</v>
      </c>
      <c r="I391" s="403">
        <v>3.2490000000000001</v>
      </c>
      <c r="J391" s="403">
        <v>2166.4119999999998</v>
      </c>
    </row>
    <row r="392" spans="1:10" x14ac:dyDescent="0.2">
      <c r="A392" s="403" t="s">
        <v>1500</v>
      </c>
      <c r="B392" s="403">
        <v>0</v>
      </c>
      <c r="C392" s="403">
        <v>68.441999999999993</v>
      </c>
      <c r="D392" s="403">
        <v>1911.229</v>
      </c>
      <c r="E392" s="403">
        <v>1979.67</v>
      </c>
      <c r="F392" s="403">
        <v>12.172000000000001</v>
      </c>
      <c r="G392" s="403">
        <v>1991.8420000000001</v>
      </c>
      <c r="H392" s="403">
        <v>1.4490000000000001</v>
      </c>
      <c r="I392" s="403">
        <v>3.0049999999999999</v>
      </c>
      <c r="J392" s="403">
        <v>1996.296</v>
      </c>
    </row>
    <row r="393" spans="1:10" x14ac:dyDescent="0.2">
      <c r="A393" s="403" t="s">
        <v>1501</v>
      </c>
      <c r="B393" s="403">
        <v>0</v>
      </c>
      <c r="C393" s="403">
        <v>68.817999999999998</v>
      </c>
      <c r="D393" s="403">
        <v>2166.1799999999998</v>
      </c>
      <c r="E393" s="403">
        <v>2234.998</v>
      </c>
      <c r="F393" s="403">
        <v>10.679</v>
      </c>
      <c r="G393" s="403">
        <v>2245.6779999999999</v>
      </c>
      <c r="H393" s="403">
        <v>1.4510000000000001</v>
      </c>
      <c r="I393" s="403">
        <v>3.2549999999999999</v>
      </c>
      <c r="J393" s="403">
        <v>2250.3829999999998</v>
      </c>
    </row>
    <row r="394" spans="1:10" x14ac:dyDescent="0.2">
      <c r="A394" s="403" t="s">
        <v>1502</v>
      </c>
      <c r="B394" s="403">
        <v>0</v>
      </c>
      <c r="C394" s="403">
        <v>57.061999999999998</v>
      </c>
      <c r="D394" s="403">
        <v>2144.0120000000002</v>
      </c>
      <c r="E394" s="403">
        <v>2201.0740000000001</v>
      </c>
      <c r="F394" s="403">
        <v>12.494999999999999</v>
      </c>
      <c r="G394" s="403">
        <v>2213.569</v>
      </c>
      <c r="H394" s="403">
        <v>1.4570000000000001</v>
      </c>
      <c r="I394" s="403">
        <v>3.2589999999999999</v>
      </c>
      <c r="J394" s="403">
        <v>2218.2849999999999</v>
      </c>
    </row>
    <row r="395" spans="1:10" x14ac:dyDescent="0.2">
      <c r="A395" s="403" t="s">
        <v>1503</v>
      </c>
      <c r="B395" s="403">
        <v>0</v>
      </c>
      <c r="C395" s="403">
        <v>48.601999999999997</v>
      </c>
      <c r="D395" s="403">
        <v>2233.4430000000002</v>
      </c>
      <c r="E395" s="403">
        <v>2282.0450000000001</v>
      </c>
      <c r="F395" s="403">
        <v>13.326000000000001</v>
      </c>
      <c r="G395" s="403">
        <v>2295.3710000000001</v>
      </c>
      <c r="H395" s="403">
        <v>1.5289999999999999</v>
      </c>
      <c r="I395" s="403">
        <v>3.512</v>
      </c>
      <c r="J395" s="403">
        <v>2300.4119999999998</v>
      </c>
    </row>
    <row r="396" spans="1:10" x14ac:dyDescent="0.2">
      <c r="A396" s="403" t="s">
        <v>1504</v>
      </c>
      <c r="B396" s="403">
        <v>0</v>
      </c>
      <c r="C396" s="403">
        <v>48</v>
      </c>
      <c r="D396" s="403">
        <v>2193.4830000000002</v>
      </c>
      <c r="E396" s="403">
        <v>2241.4830000000002</v>
      </c>
      <c r="F396" s="403">
        <v>12.132999999999999</v>
      </c>
      <c r="G396" s="403">
        <v>2253.616</v>
      </c>
      <c r="H396" s="403">
        <v>1.607</v>
      </c>
      <c r="I396" s="403">
        <v>3.75</v>
      </c>
      <c r="J396" s="403">
        <v>2258.973</v>
      </c>
    </row>
    <row r="397" spans="1:10" x14ac:dyDescent="0.2">
      <c r="A397" s="403" t="s">
        <v>1505</v>
      </c>
      <c r="B397" s="403">
        <v>0</v>
      </c>
      <c r="C397" s="403">
        <v>52.918999999999997</v>
      </c>
      <c r="D397" s="403">
        <v>2256.8009999999999</v>
      </c>
      <c r="E397" s="403">
        <v>2309.721</v>
      </c>
      <c r="F397" s="403">
        <v>14.128</v>
      </c>
      <c r="G397" s="403">
        <v>2323.848</v>
      </c>
      <c r="H397" s="403">
        <v>1.6910000000000001</v>
      </c>
      <c r="I397" s="403">
        <v>3.8719999999999999</v>
      </c>
      <c r="J397" s="403">
        <v>2329.4110000000001</v>
      </c>
    </row>
    <row r="398" spans="1:10" x14ac:dyDescent="0.2">
      <c r="A398" s="403" t="s">
        <v>1506</v>
      </c>
      <c r="B398" s="403">
        <v>0</v>
      </c>
      <c r="C398" s="403">
        <v>52.177999999999997</v>
      </c>
      <c r="D398" s="403">
        <v>2275.1179999999999</v>
      </c>
      <c r="E398" s="403">
        <v>2327.2950000000001</v>
      </c>
      <c r="F398" s="403">
        <v>13.955</v>
      </c>
      <c r="G398" s="403">
        <v>2341.25</v>
      </c>
      <c r="H398" s="403">
        <v>1.73</v>
      </c>
      <c r="I398" s="403">
        <v>3.827</v>
      </c>
      <c r="J398" s="403">
        <v>2346.8069999999998</v>
      </c>
    </row>
    <row r="399" spans="1:10" x14ac:dyDescent="0.2">
      <c r="A399" s="403" t="s">
        <v>1507</v>
      </c>
      <c r="B399" s="403">
        <v>0</v>
      </c>
      <c r="C399" s="403">
        <v>46.622</v>
      </c>
      <c r="D399" s="403">
        <v>2102.7750000000001</v>
      </c>
      <c r="E399" s="403">
        <v>2149.3969999999999</v>
      </c>
      <c r="F399" s="403">
        <v>13.986000000000001</v>
      </c>
      <c r="G399" s="403">
        <v>2163.3829999999998</v>
      </c>
      <c r="H399" s="403">
        <v>1.696</v>
      </c>
      <c r="I399" s="403">
        <v>3.5329999999999999</v>
      </c>
      <c r="J399" s="403">
        <v>2168.6120000000001</v>
      </c>
    </row>
    <row r="400" spans="1:10" x14ac:dyDescent="0.2">
      <c r="A400" s="403" t="s">
        <v>1508</v>
      </c>
      <c r="B400" s="403">
        <v>0</v>
      </c>
      <c r="C400" s="403">
        <v>49.747999999999998</v>
      </c>
      <c r="D400" s="403">
        <v>2195.2179999999998</v>
      </c>
      <c r="E400" s="403">
        <v>2244.9659999999999</v>
      </c>
      <c r="F400" s="403">
        <v>16.791</v>
      </c>
      <c r="G400" s="403">
        <v>2261.7570000000001</v>
      </c>
      <c r="H400" s="403">
        <v>1.667</v>
      </c>
      <c r="I400" s="403">
        <v>3.532</v>
      </c>
      <c r="J400" s="403">
        <v>2266.9569999999999</v>
      </c>
    </row>
    <row r="401" spans="1:10" x14ac:dyDescent="0.2">
      <c r="A401" s="403" t="s">
        <v>1509</v>
      </c>
      <c r="B401" s="403">
        <v>0</v>
      </c>
      <c r="C401" s="403">
        <v>58.037999999999997</v>
      </c>
      <c r="D401" s="403">
        <v>2147.0949999999998</v>
      </c>
      <c r="E401" s="403">
        <v>2205.1329999999998</v>
      </c>
      <c r="F401" s="403">
        <v>19.125</v>
      </c>
      <c r="G401" s="403">
        <v>2224.2579999999998</v>
      </c>
      <c r="H401" s="403">
        <v>1.5</v>
      </c>
      <c r="I401" s="403">
        <v>3.375</v>
      </c>
      <c r="J401" s="403">
        <v>2229.1329999999998</v>
      </c>
    </row>
    <row r="402" spans="1:10" x14ac:dyDescent="0.2">
      <c r="A402" s="403" t="s">
        <v>1510</v>
      </c>
      <c r="B402" s="403">
        <v>0</v>
      </c>
      <c r="C402" s="403">
        <v>72.507000000000005</v>
      </c>
      <c r="D402" s="403">
        <v>2214.491</v>
      </c>
      <c r="E402" s="403">
        <v>2286.998</v>
      </c>
      <c r="F402" s="403">
        <v>18.036999999999999</v>
      </c>
      <c r="G402" s="403">
        <v>2305.0349999999999</v>
      </c>
      <c r="H402" s="403">
        <v>1.5489999999999999</v>
      </c>
      <c r="I402" s="403">
        <v>3.5150000000000001</v>
      </c>
      <c r="J402" s="403">
        <v>2310.0990000000002</v>
      </c>
    </row>
    <row r="403" spans="1:10" x14ac:dyDescent="0.2">
      <c r="A403" s="403" t="s">
        <v>1511</v>
      </c>
      <c r="B403" s="403">
        <v>0</v>
      </c>
      <c r="C403" s="403">
        <v>698.91600000000005</v>
      </c>
      <c r="D403" s="403">
        <v>25912.704000000002</v>
      </c>
      <c r="E403" s="403">
        <v>26611.62</v>
      </c>
      <c r="F403" s="403">
        <v>169.65</v>
      </c>
      <c r="G403" s="403">
        <v>26781.271000000001</v>
      </c>
      <c r="H403" s="403">
        <v>18.824999999999999</v>
      </c>
      <c r="I403" s="403">
        <v>41.698999999999998</v>
      </c>
      <c r="J403" s="403">
        <v>26841.794000000002</v>
      </c>
    </row>
    <row r="404" spans="1:10" x14ac:dyDescent="0.2">
      <c r="A404" s="403" t="s">
        <v>1512</v>
      </c>
      <c r="B404" s="403">
        <v>0</v>
      </c>
      <c r="C404" s="403">
        <v>76.525000000000006</v>
      </c>
      <c r="D404" s="403">
        <v>2061.973</v>
      </c>
      <c r="E404" s="403">
        <v>2138.498</v>
      </c>
      <c r="F404" s="403">
        <v>16.513000000000002</v>
      </c>
      <c r="G404" s="403">
        <v>2155.011</v>
      </c>
      <c r="H404" s="403">
        <v>2.0619999999999998</v>
      </c>
      <c r="I404" s="403">
        <v>4.5650000000000004</v>
      </c>
      <c r="J404" s="403">
        <v>2161.6370000000002</v>
      </c>
    </row>
    <row r="405" spans="1:10" x14ac:dyDescent="0.2">
      <c r="A405" s="403" t="s">
        <v>1513</v>
      </c>
      <c r="B405" s="403">
        <v>0</v>
      </c>
      <c r="C405" s="403">
        <v>70.86</v>
      </c>
      <c r="D405" s="403">
        <v>1927.4880000000001</v>
      </c>
      <c r="E405" s="403">
        <v>1998.3489999999999</v>
      </c>
      <c r="F405" s="403">
        <v>19.533999999999999</v>
      </c>
      <c r="G405" s="403">
        <v>2017.883</v>
      </c>
      <c r="H405" s="403">
        <v>1.865</v>
      </c>
      <c r="I405" s="403">
        <v>3.8130000000000002</v>
      </c>
      <c r="J405" s="403">
        <v>2023.5609999999999</v>
      </c>
    </row>
    <row r="406" spans="1:10" x14ac:dyDescent="0.2">
      <c r="A406" s="403" t="s">
        <v>1514</v>
      </c>
      <c r="B406" s="403">
        <v>0</v>
      </c>
      <c r="C406" s="403">
        <v>61.991</v>
      </c>
      <c r="D406" s="403">
        <v>2158.69</v>
      </c>
      <c r="E406" s="403">
        <v>2220.681</v>
      </c>
      <c r="F406" s="403">
        <v>16.515000000000001</v>
      </c>
      <c r="G406" s="403">
        <v>2237.1959999999999</v>
      </c>
      <c r="H406" s="403">
        <v>1.9590000000000001</v>
      </c>
      <c r="I406" s="403">
        <v>4.26</v>
      </c>
      <c r="J406" s="403">
        <v>2243.415</v>
      </c>
    </row>
    <row r="407" spans="1:10" x14ac:dyDescent="0.2">
      <c r="A407" s="403" t="s">
        <v>1515</v>
      </c>
      <c r="B407" s="403">
        <v>0</v>
      </c>
      <c r="C407" s="403">
        <v>48.991</v>
      </c>
      <c r="D407" s="403">
        <v>2125.9659999999999</v>
      </c>
      <c r="E407" s="403">
        <v>2174.9569999999999</v>
      </c>
      <c r="F407" s="403">
        <v>18.614999999999998</v>
      </c>
      <c r="G407" s="403">
        <v>2193.5720000000001</v>
      </c>
      <c r="H407" s="403">
        <v>1.772</v>
      </c>
      <c r="I407" s="403">
        <v>3.8769999999999998</v>
      </c>
      <c r="J407" s="403">
        <v>2199.2199999999998</v>
      </c>
    </row>
    <row r="408" spans="1:10" x14ac:dyDescent="0.2">
      <c r="A408" s="403" t="s">
        <v>1516</v>
      </c>
      <c r="B408" s="403">
        <v>0</v>
      </c>
      <c r="C408" s="403">
        <v>42.404000000000003</v>
      </c>
      <c r="D408" s="403">
        <v>2204.6999999999998</v>
      </c>
      <c r="E408" s="403">
        <v>2247.1039999999998</v>
      </c>
      <c r="F408" s="403">
        <v>18.614999999999998</v>
      </c>
      <c r="G408" s="403">
        <v>2265.7190000000001</v>
      </c>
      <c r="H408" s="403">
        <v>1.8620000000000001</v>
      </c>
      <c r="I408" s="403">
        <v>4.2720000000000002</v>
      </c>
      <c r="J408" s="403">
        <v>2271.8530000000001</v>
      </c>
    </row>
    <row r="409" spans="1:10" x14ac:dyDescent="0.2">
      <c r="A409" s="403" t="s">
        <v>1517</v>
      </c>
      <c r="B409" s="403">
        <v>0</v>
      </c>
      <c r="C409" s="403">
        <v>38.231000000000002</v>
      </c>
      <c r="D409" s="403">
        <v>2166.3850000000002</v>
      </c>
      <c r="E409" s="403">
        <v>2204.616</v>
      </c>
      <c r="F409" s="403">
        <v>17.75</v>
      </c>
      <c r="G409" s="403">
        <v>2222.366</v>
      </c>
      <c r="H409" s="403">
        <v>1.8660000000000001</v>
      </c>
      <c r="I409" s="403">
        <v>4.2370000000000001</v>
      </c>
      <c r="J409" s="403">
        <v>2228.4690000000001</v>
      </c>
    </row>
    <row r="410" spans="1:10" x14ac:dyDescent="0.2">
      <c r="A410" s="403" t="s">
        <v>1518</v>
      </c>
      <c r="B410" s="403">
        <v>0</v>
      </c>
      <c r="C410" s="403">
        <v>44.924999999999997</v>
      </c>
      <c r="D410" s="403">
        <v>2253.6320000000001</v>
      </c>
      <c r="E410" s="403">
        <v>2298.5569999999998</v>
      </c>
      <c r="F410" s="403">
        <v>18.146000000000001</v>
      </c>
      <c r="G410" s="403">
        <v>2316.7040000000002</v>
      </c>
      <c r="H410" s="403">
        <v>1.944</v>
      </c>
      <c r="I410" s="403">
        <v>4.319</v>
      </c>
      <c r="J410" s="403">
        <v>2322.9659999999999</v>
      </c>
    </row>
    <row r="411" spans="1:10" x14ac:dyDescent="0.2">
      <c r="A411" s="403" t="s">
        <v>1519</v>
      </c>
      <c r="B411" s="403">
        <v>0</v>
      </c>
      <c r="C411" s="403">
        <v>46.34</v>
      </c>
      <c r="D411" s="403">
        <v>2320.904</v>
      </c>
      <c r="E411" s="403">
        <v>2367.2440000000001</v>
      </c>
      <c r="F411" s="403">
        <v>19.931000000000001</v>
      </c>
      <c r="G411" s="403">
        <v>2387.1750000000002</v>
      </c>
      <c r="H411" s="403">
        <v>2.016</v>
      </c>
      <c r="I411" s="403">
        <v>4.4429999999999996</v>
      </c>
      <c r="J411" s="403">
        <v>2393.634</v>
      </c>
    </row>
    <row r="412" spans="1:10" x14ac:dyDescent="0.2">
      <c r="A412" s="403" t="s">
        <v>1520</v>
      </c>
      <c r="B412" s="403">
        <v>0</v>
      </c>
      <c r="C412" s="403">
        <v>39.975000000000001</v>
      </c>
      <c r="D412" s="403">
        <v>2138.8009999999999</v>
      </c>
      <c r="E412" s="403">
        <v>2178.7759999999998</v>
      </c>
      <c r="F412" s="403">
        <v>17.763999999999999</v>
      </c>
      <c r="G412" s="403">
        <v>2196.54</v>
      </c>
      <c r="H412" s="403">
        <v>2</v>
      </c>
      <c r="I412" s="403">
        <v>4.0389999999999997</v>
      </c>
      <c r="J412" s="403">
        <v>2202.5790000000002</v>
      </c>
    </row>
    <row r="413" spans="1:10" x14ac:dyDescent="0.2">
      <c r="A413" s="403" t="s">
        <v>1521</v>
      </c>
      <c r="B413" s="403">
        <v>0</v>
      </c>
      <c r="C413" s="403">
        <v>43.521000000000001</v>
      </c>
      <c r="D413" s="403">
        <v>2252.4969999999998</v>
      </c>
      <c r="E413" s="403">
        <v>2296.018</v>
      </c>
      <c r="F413" s="403">
        <v>20.100999999999999</v>
      </c>
      <c r="G413" s="403">
        <v>2316.1190000000001</v>
      </c>
      <c r="H413" s="403">
        <v>1.984</v>
      </c>
      <c r="I413" s="403">
        <v>4.2699999999999996</v>
      </c>
      <c r="J413" s="403">
        <v>2322.3719999999998</v>
      </c>
    </row>
    <row r="414" spans="1:10" x14ac:dyDescent="0.2">
      <c r="A414" s="403" t="s">
        <v>1522</v>
      </c>
      <c r="B414" s="403">
        <v>0</v>
      </c>
      <c r="C414" s="403">
        <v>49.354999999999997</v>
      </c>
      <c r="D414" s="403">
        <v>2151.7130000000002</v>
      </c>
      <c r="E414" s="403">
        <v>2201.0680000000002</v>
      </c>
      <c r="F414" s="403">
        <v>22.745000000000001</v>
      </c>
      <c r="G414" s="403">
        <v>2223.8130000000001</v>
      </c>
      <c r="H414" s="403">
        <v>1.875</v>
      </c>
      <c r="I414" s="403">
        <v>4.2270000000000003</v>
      </c>
      <c r="J414" s="403">
        <v>2229.915</v>
      </c>
    </row>
    <row r="415" spans="1:10" x14ac:dyDescent="0.2">
      <c r="A415" s="403" t="s">
        <v>1523</v>
      </c>
      <c r="B415" s="403">
        <v>0</v>
      </c>
      <c r="C415" s="403">
        <v>64.328000000000003</v>
      </c>
      <c r="D415" s="403">
        <v>2224.5549999999998</v>
      </c>
      <c r="E415" s="403">
        <v>2288.8829999999998</v>
      </c>
      <c r="F415" s="403">
        <v>23.582999999999998</v>
      </c>
      <c r="G415" s="403">
        <v>2312.4659999999999</v>
      </c>
      <c r="H415" s="403">
        <v>2.0299999999999998</v>
      </c>
      <c r="I415" s="403">
        <v>4.5670000000000002</v>
      </c>
      <c r="J415" s="403">
        <v>2319.0639999999999</v>
      </c>
    </row>
    <row r="416" spans="1:10" x14ac:dyDescent="0.2">
      <c r="A416" s="403" t="s">
        <v>1524</v>
      </c>
      <c r="B416" s="403">
        <v>0</v>
      </c>
      <c r="C416" s="403">
        <v>627.44600000000003</v>
      </c>
      <c r="D416" s="403">
        <v>25987.305</v>
      </c>
      <c r="E416" s="403">
        <v>26614.751</v>
      </c>
      <c r="F416" s="403">
        <v>229.81299999999999</v>
      </c>
      <c r="G416" s="403">
        <v>26844.563999999998</v>
      </c>
      <c r="H416" s="403">
        <v>23.234999999999999</v>
      </c>
      <c r="I416" s="403">
        <v>50.886000000000003</v>
      </c>
      <c r="J416" s="403">
        <v>26918.685000000001</v>
      </c>
    </row>
    <row r="417" spans="1:10" x14ac:dyDescent="0.2">
      <c r="A417" s="403" t="s">
        <v>1525</v>
      </c>
      <c r="B417" s="403">
        <v>0</v>
      </c>
      <c r="C417" s="403">
        <v>72.171000000000006</v>
      </c>
      <c r="D417" s="403">
        <v>2139.3330000000001</v>
      </c>
      <c r="E417" s="403">
        <v>2211.5039999999999</v>
      </c>
      <c r="F417" s="403">
        <v>23.376000000000001</v>
      </c>
      <c r="G417" s="403">
        <v>2234.88</v>
      </c>
      <c r="H417" s="403">
        <v>2.153</v>
      </c>
      <c r="I417" s="403">
        <v>4.7629999999999999</v>
      </c>
      <c r="J417" s="403">
        <v>2241.7950000000001</v>
      </c>
    </row>
    <row r="418" spans="1:10" x14ac:dyDescent="0.2">
      <c r="A418" s="403" t="s">
        <v>1526</v>
      </c>
      <c r="B418" s="403">
        <v>0</v>
      </c>
      <c r="C418" s="403">
        <v>67.747</v>
      </c>
      <c r="D418" s="403">
        <v>2083.3119999999999</v>
      </c>
      <c r="E418" s="403">
        <v>2151.0590000000002</v>
      </c>
      <c r="F418" s="403">
        <v>22.925999999999998</v>
      </c>
      <c r="G418" s="403">
        <v>2173.9850000000001</v>
      </c>
      <c r="H418" s="403">
        <v>2.13</v>
      </c>
      <c r="I418" s="403">
        <v>4.5179999999999998</v>
      </c>
      <c r="J418" s="403">
        <v>2180.6329999999998</v>
      </c>
    </row>
    <row r="419" spans="1:10" x14ac:dyDescent="0.2">
      <c r="A419" s="403" t="s">
        <v>1527</v>
      </c>
      <c r="B419" s="403">
        <v>0</v>
      </c>
      <c r="C419" s="403">
        <v>56.475999999999999</v>
      </c>
      <c r="D419" s="403">
        <v>2253.6060000000002</v>
      </c>
      <c r="E419" s="403">
        <v>2310.0819999999999</v>
      </c>
      <c r="F419" s="403">
        <v>22.902000000000001</v>
      </c>
      <c r="G419" s="403">
        <v>2332.9839999999999</v>
      </c>
      <c r="H419" s="403">
        <v>1.9650000000000001</v>
      </c>
      <c r="I419" s="403">
        <v>4.2130000000000001</v>
      </c>
      <c r="J419" s="403">
        <v>2339.163</v>
      </c>
    </row>
    <row r="420" spans="1:10" x14ac:dyDescent="0.2">
      <c r="A420" s="403" t="s">
        <v>1528</v>
      </c>
      <c r="B420" s="403">
        <v>0</v>
      </c>
      <c r="C420" s="403">
        <v>46.814999999999998</v>
      </c>
      <c r="D420" s="403">
        <v>2214.9989999999998</v>
      </c>
      <c r="E420" s="403">
        <v>2261.8130000000001</v>
      </c>
      <c r="F420" s="403">
        <v>23.510999999999999</v>
      </c>
      <c r="G420" s="403">
        <v>2285.3240000000001</v>
      </c>
      <c r="H420" s="403">
        <v>1.9550000000000001</v>
      </c>
      <c r="I420" s="403">
        <v>4.1630000000000003</v>
      </c>
      <c r="J420" s="403">
        <v>2291.442</v>
      </c>
    </row>
    <row r="421" spans="1:10" x14ac:dyDescent="0.2">
      <c r="A421" s="403" t="s">
        <v>1529</v>
      </c>
      <c r="B421" s="403">
        <v>0</v>
      </c>
      <c r="C421" s="403">
        <v>42.161999999999999</v>
      </c>
      <c r="D421" s="403">
        <v>2278.1990000000001</v>
      </c>
      <c r="E421" s="403">
        <v>2320.3609999999999</v>
      </c>
      <c r="F421" s="403">
        <v>24.081</v>
      </c>
      <c r="G421" s="403">
        <v>2344.4409999999998</v>
      </c>
      <c r="H421" s="403">
        <v>1.9450000000000001</v>
      </c>
      <c r="I421" s="403">
        <v>4.5620000000000003</v>
      </c>
      <c r="J421" s="403">
        <v>2350.9479999999999</v>
      </c>
    </row>
    <row r="422" spans="1:10" x14ac:dyDescent="0.2">
      <c r="A422" s="403" t="s">
        <v>1530</v>
      </c>
      <c r="B422" s="403">
        <v>0</v>
      </c>
      <c r="C422" s="403">
        <v>39.719000000000001</v>
      </c>
      <c r="D422" s="403">
        <v>2252.1390000000001</v>
      </c>
      <c r="E422" s="403">
        <v>2291.8580000000002</v>
      </c>
      <c r="F422" s="403">
        <v>25.411999999999999</v>
      </c>
      <c r="G422" s="403">
        <v>2317.27</v>
      </c>
      <c r="H422" s="403">
        <v>1.988</v>
      </c>
      <c r="I422" s="403">
        <v>4.3789999999999996</v>
      </c>
      <c r="J422" s="403">
        <v>2323.636</v>
      </c>
    </row>
    <row r="423" spans="1:10" x14ac:dyDescent="0.2">
      <c r="A423" s="403" t="s">
        <v>1531</v>
      </c>
      <c r="B423" s="403">
        <v>0</v>
      </c>
      <c r="C423" s="403">
        <v>42.465000000000003</v>
      </c>
      <c r="D423" s="403">
        <v>2337.8530000000001</v>
      </c>
      <c r="E423" s="403">
        <v>2380.3180000000002</v>
      </c>
      <c r="F423" s="403">
        <v>23.294</v>
      </c>
      <c r="G423" s="403">
        <v>2403.6120000000001</v>
      </c>
      <c r="H423" s="403">
        <v>2.1389999999999998</v>
      </c>
      <c r="I423" s="403">
        <v>4.7750000000000004</v>
      </c>
      <c r="J423" s="403">
        <v>2410.5250000000001</v>
      </c>
    </row>
    <row r="424" spans="1:10" x14ac:dyDescent="0.2">
      <c r="A424" s="403" t="s">
        <v>1532</v>
      </c>
      <c r="B424" s="403">
        <v>0</v>
      </c>
      <c r="C424" s="403">
        <v>42.286000000000001</v>
      </c>
      <c r="D424" s="403">
        <v>2335.2370000000001</v>
      </c>
      <c r="E424" s="403">
        <v>2377.5230000000001</v>
      </c>
      <c r="F424" s="403">
        <v>23.864000000000001</v>
      </c>
      <c r="G424" s="403">
        <v>2401.3870000000002</v>
      </c>
      <c r="H424" s="403">
        <v>2.0830000000000002</v>
      </c>
      <c r="I424" s="403">
        <v>4.5640000000000001</v>
      </c>
      <c r="J424" s="403">
        <v>2408.0340000000001</v>
      </c>
    </row>
    <row r="425" spans="1:10" x14ac:dyDescent="0.2">
      <c r="A425" s="403" t="s">
        <v>1533</v>
      </c>
      <c r="B425" s="403">
        <v>0</v>
      </c>
      <c r="C425" s="403">
        <v>39.756</v>
      </c>
      <c r="D425" s="403">
        <v>2208.962</v>
      </c>
      <c r="E425" s="403">
        <v>2248.7179999999998</v>
      </c>
      <c r="F425" s="403">
        <v>24.009</v>
      </c>
      <c r="G425" s="403">
        <v>2272.7269999999999</v>
      </c>
      <c r="H425" s="403">
        <v>2.0950000000000002</v>
      </c>
      <c r="I425" s="403">
        <v>4.4370000000000003</v>
      </c>
      <c r="J425" s="403">
        <v>2279.259</v>
      </c>
    </row>
    <row r="426" spans="1:10" x14ac:dyDescent="0.2">
      <c r="A426" s="403" t="s">
        <v>1534</v>
      </c>
      <c r="B426" s="403">
        <v>0</v>
      </c>
      <c r="C426" s="403">
        <v>41.737000000000002</v>
      </c>
      <c r="D426" s="403">
        <v>2320.8760000000002</v>
      </c>
      <c r="E426" s="403">
        <v>2362.6120000000001</v>
      </c>
      <c r="F426" s="403">
        <v>25.233000000000001</v>
      </c>
      <c r="G426" s="403">
        <v>2387.8449999999998</v>
      </c>
      <c r="H426" s="403">
        <v>2.044</v>
      </c>
      <c r="I426" s="403">
        <v>4.4390000000000001</v>
      </c>
      <c r="J426" s="403">
        <v>2394.328</v>
      </c>
    </row>
    <row r="427" spans="1:10" x14ac:dyDescent="0.2">
      <c r="A427" s="403" t="s">
        <v>1535</v>
      </c>
      <c r="B427" s="403">
        <v>0</v>
      </c>
      <c r="C427" s="403">
        <v>47.884999999999998</v>
      </c>
      <c r="D427" s="403">
        <v>2223.7130000000002</v>
      </c>
      <c r="E427" s="403">
        <v>2271.5970000000002</v>
      </c>
      <c r="F427" s="403">
        <v>24.681999999999999</v>
      </c>
      <c r="G427" s="403">
        <v>2296.2800000000002</v>
      </c>
      <c r="H427" s="403">
        <v>1.9450000000000001</v>
      </c>
      <c r="I427" s="403">
        <v>4.319</v>
      </c>
      <c r="J427" s="403">
        <v>2302.5430000000001</v>
      </c>
    </row>
    <row r="428" spans="1:10" x14ac:dyDescent="0.2">
      <c r="A428" s="403" t="s">
        <v>1536</v>
      </c>
      <c r="B428" s="403">
        <v>0</v>
      </c>
      <c r="C428" s="403">
        <v>62.738</v>
      </c>
      <c r="D428" s="403">
        <v>2276.7330000000002</v>
      </c>
      <c r="E428" s="403">
        <v>2339.471</v>
      </c>
      <c r="F428" s="403">
        <v>26.43</v>
      </c>
      <c r="G428" s="403">
        <v>2365.902</v>
      </c>
      <c r="H428" s="403">
        <v>2.2069999999999999</v>
      </c>
      <c r="I428" s="403">
        <v>5.0369999999999999</v>
      </c>
      <c r="J428" s="403">
        <v>2373.145</v>
      </c>
    </row>
    <row r="429" spans="1:10" x14ac:dyDescent="0.2">
      <c r="A429" s="403" t="s">
        <v>1537</v>
      </c>
      <c r="B429" s="403">
        <v>0</v>
      </c>
      <c r="C429" s="403">
        <v>601.95500000000004</v>
      </c>
      <c r="D429" s="403">
        <v>26924.960999999999</v>
      </c>
      <c r="E429" s="403">
        <v>27526.916000000001</v>
      </c>
      <c r="F429" s="403">
        <v>289.72000000000003</v>
      </c>
      <c r="G429" s="403">
        <v>27816.635999999999</v>
      </c>
      <c r="H429" s="403">
        <v>24.646999999999998</v>
      </c>
      <c r="I429" s="403">
        <v>54.18</v>
      </c>
      <c r="J429" s="403">
        <v>27895.464</v>
      </c>
    </row>
    <row r="430" spans="1:10" x14ac:dyDescent="0.2">
      <c r="A430" s="403" t="s">
        <v>1538</v>
      </c>
      <c r="B430" s="403">
        <v>0</v>
      </c>
      <c r="C430" s="403">
        <v>72.816000000000003</v>
      </c>
      <c r="D430" s="403">
        <v>2196.3420000000001</v>
      </c>
      <c r="E430" s="403">
        <v>2269.1579999999999</v>
      </c>
      <c r="F430" s="403">
        <v>27.154</v>
      </c>
      <c r="G430" s="403">
        <v>2296.3119999999999</v>
      </c>
      <c r="H430" s="403">
        <v>2.3450000000000002</v>
      </c>
      <c r="I430" s="403">
        <v>5.1710000000000003</v>
      </c>
      <c r="J430" s="403">
        <v>2303.828</v>
      </c>
    </row>
    <row r="431" spans="1:10" x14ac:dyDescent="0.2">
      <c r="A431" s="403" t="s">
        <v>1539</v>
      </c>
      <c r="B431" s="403">
        <v>0</v>
      </c>
      <c r="C431" s="403">
        <v>63.69</v>
      </c>
      <c r="D431" s="403">
        <v>2047.616</v>
      </c>
      <c r="E431" s="403">
        <v>2111.306</v>
      </c>
      <c r="F431" s="403">
        <v>23.863</v>
      </c>
      <c r="G431" s="403">
        <v>2135.1680000000001</v>
      </c>
      <c r="H431" s="403">
        <v>2.2360000000000002</v>
      </c>
      <c r="I431" s="403">
        <v>4.6180000000000003</v>
      </c>
      <c r="J431" s="403">
        <v>2142.0219999999999</v>
      </c>
    </row>
    <row r="432" spans="1:10" x14ac:dyDescent="0.2">
      <c r="A432" s="403" t="s">
        <v>1540</v>
      </c>
      <c r="B432" s="403">
        <v>0</v>
      </c>
      <c r="C432" s="403">
        <v>62.517000000000003</v>
      </c>
      <c r="D432" s="403">
        <v>2292.009</v>
      </c>
      <c r="E432" s="403">
        <v>2354.5259999999998</v>
      </c>
      <c r="F432" s="403">
        <v>25.966999999999999</v>
      </c>
      <c r="G432" s="403">
        <v>2380.4929999999999</v>
      </c>
      <c r="H432" s="403">
        <v>2.1070000000000002</v>
      </c>
      <c r="I432" s="403">
        <v>4.5439999999999996</v>
      </c>
      <c r="J432" s="403">
        <v>2387.143</v>
      </c>
    </row>
    <row r="433" spans="1:10" x14ac:dyDescent="0.2">
      <c r="A433" s="403" t="s">
        <v>1541</v>
      </c>
      <c r="B433" s="403">
        <v>0</v>
      </c>
      <c r="C433" s="403">
        <v>48.773000000000003</v>
      </c>
      <c r="D433" s="403">
        <v>2242.4090000000001</v>
      </c>
      <c r="E433" s="403">
        <v>2291.1819999999998</v>
      </c>
      <c r="F433" s="403">
        <v>24.536000000000001</v>
      </c>
      <c r="G433" s="403">
        <v>2315.7179999999998</v>
      </c>
      <c r="H433" s="403">
        <v>2.0129999999999999</v>
      </c>
      <c r="I433" s="403">
        <v>4.2649999999999997</v>
      </c>
      <c r="J433" s="403">
        <v>2321.9960000000001</v>
      </c>
    </row>
    <row r="434" spans="1:10" x14ac:dyDescent="0.2">
      <c r="A434" s="403" t="s">
        <v>1542</v>
      </c>
      <c r="B434" s="403">
        <v>0</v>
      </c>
      <c r="C434" s="403">
        <v>42.978000000000002</v>
      </c>
      <c r="D434" s="403">
        <v>2355.596</v>
      </c>
      <c r="E434" s="403">
        <v>2398.5729999999999</v>
      </c>
      <c r="F434" s="403">
        <v>26.786999999999999</v>
      </c>
      <c r="G434" s="403">
        <v>2425.36</v>
      </c>
      <c r="H434" s="403">
        <v>1.919</v>
      </c>
      <c r="I434" s="403">
        <v>4.4210000000000003</v>
      </c>
      <c r="J434" s="403">
        <v>2431.6999999999998</v>
      </c>
    </row>
    <row r="435" spans="1:10" x14ac:dyDescent="0.2">
      <c r="A435" s="403" t="s">
        <v>1543</v>
      </c>
      <c r="B435" s="403">
        <v>0</v>
      </c>
      <c r="C435" s="403">
        <v>43.302</v>
      </c>
      <c r="D435" s="403">
        <v>2277.9369999999999</v>
      </c>
      <c r="E435" s="403">
        <v>2321.239</v>
      </c>
      <c r="F435" s="403">
        <v>28.826000000000001</v>
      </c>
      <c r="G435" s="403">
        <v>2350.0650000000001</v>
      </c>
      <c r="H435" s="403">
        <v>2.1150000000000002</v>
      </c>
      <c r="I435" s="403">
        <v>4.7430000000000003</v>
      </c>
      <c r="J435" s="403">
        <v>2356.9229999999998</v>
      </c>
    </row>
    <row r="436" spans="1:10" x14ac:dyDescent="0.2">
      <c r="A436" s="403" t="s">
        <v>1544</v>
      </c>
      <c r="B436" s="403">
        <v>0</v>
      </c>
      <c r="C436" s="403">
        <v>47.728000000000002</v>
      </c>
      <c r="D436" s="403">
        <v>2377.2440000000001</v>
      </c>
      <c r="E436" s="403">
        <v>2424.973</v>
      </c>
      <c r="F436" s="403">
        <v>28.795000000000002</v>
      </c>
      <c r="G436" s="403">
        <v>2453.7669999999998</v>
      </c>
      <c r="H436" s="403">
        <v>2.0990000000000002</v>
      </c>
      <c r="I436" s="403">
        <v>4.6929999999999996</v>
      </c>
      <c r="J436" s="403">
        <v>2460.558</v>
      </c>
    </row>
    <row r="437" spans="1:10" x14ac:dyDescent="0.2">
      <c r="A437" s="403" t="s">
        <v>1545</v>
      </c>
      <c r="B437" s="403">
        <v>0</v>
      </c>
      <c r="C437" s="403">
        <v>47.970999999999997</v>
      </c>
      <c r="D437" s="403">
        <v>2401.13</v>
      </c>
      <c r="E437" s="403">
        <v>2449.1010000000001</v>
      </c>
      <c r="F437" s="403">
        <v>30.831</v>
      </c>
      <c r="G437" s="403">
        <v>2479.9319999999998</v>
      </c>
      <c r="H437" s="403">
        <v>2.2749999999999999</v>
      </c>
      <c r="I437" s="403">
        <v>4.9630000000000001</v>
      </c>
      <c r="J437" s="403">
        <v>2487.1709999999998</v>
      </c>
    </row>
    <row r="438" spans="1:10" x14ac:dyDescent="0.2">
      <c r="A438" s="403" t="s">
        <v>1546</v>
      </c>
      <c r="B438" s="403">
        <v>0</v>
      </c>
      <c r="C438" s="403">
        <v>40.396000000000001</v>
      </c>
      <c r="D438" s="403">
        <v>2220.2890000000002</v>
      </c>
      <c r="E438" s="403">
        <v>2260.6840000000002</v>
      </c>
      <c r="F438" s="403">
        <v>27.995999999999999</v>
      </c>
      <c r="G438" s="403">
        <v>2288.681</v>
      </c>
      <c r="H438" s="403">
        <v>2.1659999999999999</v>
      </c>
      <c r="I438" s="403">
        <v>4.3970000000000002</v>
      </c>
      <c r="J438" s="403">
        <v>2295.2440000000001</v>
      </c>
    </row>
    <row r="439" spans="1:10" x14ac:dyDescent="0.2">
      <c r="A439" s="403" t="s">
        <v>1547</v>
      </c>
      <c r="B439" s="403">
        <v>0</v>
      </c>
      <c r="C439" s="403">
        <v>40.488999999999997</v>
      </c>
      <c r="D439" s="403">
        <v>2315.86</v>
      </c>
      <c r="E439" s="403">
        <v>2356.3490000000002</v>
      </c>
      <c r="F439" s="403">
        <v>30.465</v>
      </c>
      <c r="G439" s="403">
        <v>2386.8139999999999</v>
      </c>
      <c r="H439" s="403">
        <v>2.081</v>
      </c>
      <c r="I439" s="403">
        <v>4.2930000000000001</v>
      </c>
      <c r="J439" s="403">
        <v>2393.1889999999999</v>
      </c>
    </row>
    <row r="440" spans="1:10" x14ac:dyDescent="0.2">
      <c r="A440" s="403" t="s">
        <v>1548</v>
      </c>
      <c r="B440" s="403">
        <v>0</v>
      </c>
      <c r="C440" s="403">
        <v>47.131999999999998</v>
      </c>
      <c r="D440" s="403">
        <v>2248.0340000000001</v>
      </c>
      <c r="E440" s="403">
        <v>2295.1660000000002</v>
      </c>
      <c r="F440" s="403">
        <v>30.934000000000001</v>
      </c>
      <c r="G440" s="403">
        <v>2326.1</v>
      </c>
      <c r="H440" s="403">
        <v>2.004</v>
      </c>
      <c r="I440" s="403">
        <v>4.41</v>
      </c>
      <c r="J440" s="403">
        <v>2332.5140000000001</v>
      </c>
    </row>
    <row r="441" spans="1:10" x14ac:dyDescent="0.2">
      <c r="A441" s="403" t="s">
        <v>1549</v>
      </c>
      <c r="B441" s="403">
        <v>0</v>
      </c>
      <c r="C441" s="403">
        <v>66.111999999999995</v>
      </c>
      <c r="D441" s="403">
        <v>2334.3409999999999</v>
      </c>
      <c r="E441" s="403">
        <v>2400.453</v>
      </c>
      <c r="F441" s="403">
        <v>32.862000000000002</v>
      </c>
      <c r="G441" s="403">
        <v>2433.3150000000001</v>
      </c>
      <c r="H441" s="403">
        <v>2.2519999999999998</v>
      </c>
      <c r="I441" s="403">
        <v>5.1040000000000001</v>
      </c>
      <c r="J441" s="403">
        <v>2440.672</v>
      </c>
    </row>
    <row r="442" spans="1:10" x14ac:dyDescent="0.2">
      <c r="A442" s="403" t="s">
        <v>1550</v>
      </c>
      <c r="B442" s="403">
        <v>0</v>
      </c>
      <c r="C442" s="403">
        <v>623.90300000000002</v>
      </c>
      <c r="D442" s="403">
        <v>27308.807000000001</v>
      </c>
      <c r="E442" s="403">
        <v>27932.71</v>
      </c>
      <c r="F442" s="403">
        <v>339.01499999999999</v>
      </c>
      <c r="G442" s="403">
        <v>28271.724999999999</v>
      </c>
      <c r="H442" s="403">
        <v>25.611999999999998</v>
      </c>
      <c r="I442" s="403">
        <v>55.661000000000001</v>
      </c>
      <c r="J442" s="403">
        <v>28352.996999999999</v>
      </c>
    </row>
    <row r="443" spans="1:10" x14ac:dyDescent="0.2">
      <c r="A443" s="403" t="s">
        <v>1551</v>
      </c>
      <c r="B443" s="403">
        <v>0</v>
      </c>
      <c r="C443" s="403">
        <v>62.554000000000002</v>
      </c>
      <c r="D443" s="403">
        <v>2262.1129999999998</v>
      </c>
      <c r="E443" s="403">
        <v>2324.6669999999999</v>
      </c>
      <c r="F443" s="403">
        <v>30.52</v>
      </c>
      <c r="G443" s="403">
        <v>2355.1860000000001</v>
      </c>
      <c r="H443" s="403">
        <v>2.2149999999999999</v>
      </c>
      <c r="I443" s="403">
        <v>4.6500000000000004</v>
      </c>
      <c r="J443" s="403">
        <v>2362.0509999999999</v>
      </c>
    </row>
    <row r="444" spans="1:10" x14ac:dyDescent="0.2">
      <c r="A444" s="403" t="s">
        <v>1552</v>
      </c>
      <c r="B444" s="403">
        <v>0</v>
      </c>
      <c r="C444" s="403">
        <v>62</v>
      </c>
      <c r="D444" s="403">
        <v>2057.123</v>
      </c>
      <c r="E444" s="403">
        <v>2119.123</v>
      </c>
      <c r="F444" s="403">
        <v>27.914000000000001</v>
      </c>
      <c r="G444" s="403">
        <v>2147.0360000000001</v>
      </c>
      <c r="H444" s="403">
        <v>2.0979999999999999</v>
      </c>
      <c r="I444" s="403">
        <v>4.4340000000000002</v>
      </c>
      <c r="J444" s="403">
        <v>2153.569</v>
      </c>
    </row>
    <row r="445" spans="1:10" x14ac:dyDescent="0.2">
      <c r="A445" s="403" t="s">
        <v>1553</v>
      </c>
      <c r="B445" s="403">
        <v>0</v>
      </c>
      <c r="C445" s="403">
        <v>61.365000000000002</v>
      </c>
      <c r="D445" s="403">
        <v>2328.5279999999998</v>
      </c>
      <c r="E445" s="403">
        <v>2389.8919999999998</v>
      </c>
      <c r="F445" s="403">
        <v>32.137</v>
      </c>
      <c r="G445" s="403">
        <v>2422.029</v>
      </c>
      <c r="H445" s="403">
        <v>2.169</v>
      </c>
      <c r="I445" s="403">
        <v>4.593</v>
      </c>
      <c r="J445" s="403">
        <v>2428.7910000000002</v>
      </c>
    </row>
    <row r="446" spans="1:10" x14ac:dyDescent="0.2">
      <c r="A446" s="403" t="s">
        <v>1554</v>
      </c>
      <c r="B446" s="403">
        <v>0</v>
      </c>
      <c r="C446" s="403">
        <v>48.414999999999999</v>
      </c>
      <c r="D446" s="403">
        <v>2271.3330000000001</v>
      </c>
      <c r="E446" s="403">
        <v>2319.7469999999998</v>
      </c>
      <c r="F446" s="403">
        <v>33.220999999999997</v>
      </c>
      <c r="G446" s="403">
        <v>2352.9679999999998</v>
      </c>
      <c r="H446" s="403">
        <v>2.0019999999999998</v>
      </c>
      <c r="I446" s="403">
        <v>4.3</v>
      </c>
      <c r="J446" s="403">
        <v>2359.27</v>
      </c>
    </row>
    <row r="447" spans="1:10" x14ac:dyDescent="0.2">
      <c r="A447" s="403" t="s">
        <v>1555</v>
      </c>
      <c r="B447" s="403">
        <v>0</v>
      </c>
      <c r="C447" s="403">
        <v>43.877000000000002</v>
      </c>
      <c r="D447" s="403">
        <v>2357.7959999999998</v>
      </c>
      <c r="E447" s="403">
        <v>2401.6729999999998</v>
      </c>
      <c r="F447" s="403">
        <v>40.159999999999997</v>
      </c>
      <c r="G447" s="403">
        <v>2441.8330000000001</v>
      </c>
      <c r="H447" s="403">
        <v>1.97</v>
      </c>
      <c r="I447" s="403">
        <v>4.4580000000000002</v>
      </c>
      <c r="J447" s="403">
        <v>2448.261</v>
      </c>
    </row>
    <row r="448" spans="1:10" x14ac:dyDescent="0.2">
      <c r="A448" s="403" t="s">
        <v>1556</v>
      </c>
      <c r="B448" s="403">
        <v>0</v>
      </c>
      <c r="C448" s="403">
        <v>44.555</v>
      </c>
      <c r="D448" s="403">
        <v>2319.8029999999999</v>
      </c>
      <c r="E448" s="403">
        <v>2364.3589999999999</v>
      </c>
      <c r="F448" s="403">
        <v>44.978999999999999</v>
      </c>
      <c r="G448" s="403">
        <v>2409.3380000000002</v>
      </c>
      <c r="H448" s="403">
        <v>2.0790000000000002</v>
      </c>
      <c r="I448" s="403">
        <v>4.5890000000000004</v>
      </c>
      <c r="J448" s="403">
        <v>2416.0059999999999</v>
      </c>
    </row>
    <row r="449" spans="1:10" x14ac:dyDescent="0.2">
      <c r="A449" s="403" t="s">
        <v>1557</v>
      </c>
      <c r="B449" s="403">
        <v>0</v>
      </c>
      <c r="C449" s="403">
        <v>50.651000000000003</v>
      </c>
      <c r="D449" s="403">
        <v>2421.2939999999999</v>
      </c>
      <c r="E449" s="403">
        <v>2471.9450000000002</v>
      </c>
      <c r="F449" s="403">
        <v>41.296999999999997</v>
      </c>
      <c r="G449" s="403">
        <v>2513.2420000000002</v>
      </c>
      <c r="H449" s="403">
        <v>2.14</v>
      </c>
      <c r="I449" s="403">
        <v>4.7409999999999997</v>
      </c>
      <c r="J449" s="403">
        <v>2520.123</v>
      </c>
    </row>
    <row r="450" spans="1:10" x14ac:dyDescent="0.2">
      <c r="A450" s="403" t="s">
        <v>1558</v>
      </c>
      <c r="B450" s="403">
        <v>0</v>
      </c>
      <c r="C450" s="403">
        <v>50.427</v>
      </c>
      <c r="D450" s="403">
        <v>2434.049</v>
      </c>
      <c r="E450" s="403">
        <v>2484.4760000000001</v>
      </c>
      <c r="F450" s="403">
        <v>43.872999999999998</v>
      </c>
      <c r="G450" s="403">
        <v>2528.3490000000002</v>
      </c>
      <c r="H450" s="403">
        <v>2.149</v>
      </c>
      <c r="I450" s="403">
        <v>4.593</v>
      </c>
      <c r="J450" s="403">
        <v>2535.0920000000001</v>
      </c>
    </row>
    <row r="451" spans="1:10" x14ac:dyDescent="0.2">
      <c r="A451" s="403" t="s">
        <v>1559</v>
      </c>
      <c r="B451" s="403">
        <v>0</v>
      </c>
      <c r="C451" s="403">
        <v>41.938000000000002</v>
      </c>
      <c r="D451" s="403">
        <v>2256.9760000000001</v>
      </c>
      <c r="E451" s="403">
        <v>2298.9140000000002</v>
      </c>
      <c r="F451" s="403">
        <v>43.15</v>
      </c>
      <c r="G451" s="403">
        <v>2342.0639999999999</v>
      </c>
      <c r="H451" s="403">
        <v>2.0990000000000002</v>
      </c>
      <c r="I451" s="403">
        <v>4.1429999999999998</v>
      </c>
      <c r="J451" s="403">
        <v>2348.306</v>
      </c>
    </row>
    <row r="452" spans="1:10" x14ac:dyDescent="0.2">
      <c r="A452" s="403" t="s">
        <v>1560</v>
      </c>
      <c r="B452" s="403">
        <v>0</v>
      </c>
      <c r="C452" s="403">
        <v>47.225999999999999</v>
      </c>
      <c r="D452" s="403">
        <v>2360.0639999999999</v>
      </c>
      <c r="E452" s="403">
        <v>2407.29</v>
      </c>
      <c r="F452" s="403">
        <v>45.677</v>
      </c>
      <c r="G452" s="403">
        <v>2452.9670000000001</v>
      </c>
      <c r="H452" s="403">
        <v>2.0550000000000002</v>
      </c>
      <c r="I452" s="403">
        <v>4.3550000000000004</v>
      </c>
      <c r="J452" s="403">
        <v>2459.3780000000002</v>
      </c>
    </row>
    <row r="453" spans="1:10" x14ac:dyDescent="0.2">
      <c r="A453" s="403" t="s">
        <v>1561</v>
      </c>
      <c r="B453" s="403">
        <v>0</v>
      </c>
      <c r="C453" s="403">
        <v>50.784999999999997</v>
      </c>
      <c r="D453" s="403">
        <v>2233.105</v>
      </c>
      <c r="E453" s="403">
        <v>2283.89</v>
      </c>
      <c r="F453" s="403">
        <v>44.738</v>
      </c>
      <c r="G453" s="403">
        <v>2328.6280000000002</v>
      </c>
      <c r="H453" s="403">
        <v>1.9870000000000001</v>
      </c>
      <c r="I453" s="403">
        <v>4.3310000000000004</v>
      </c>
      <c r="J453" s="403">
        <v>2334.9450000000002</v>
      </c>
    </row>
    <row r="454" spans="1:10" x14ac:dyDescent="0.2">
      <c r="A454" s="403" t="s">
        <v>1562</v>
      </c>
      <c r="B454" s="403">
        <v>0</v>
      </c>
      <c r="C454" s="403">
        <v>61.183</v>
      </c>
      <c r="D454" s="403">
        <v>2348.6819999999998</v>
      </c>
      <c r="E454" s="403">
        <v>2409.866</v>
      </c>
      <c r="F454" s="403">
        <v>47.286000000000001</v>
      </c>
      <c r="G454" s="403">
        <v>2457.152</v>
      </c>
      <c r="H454" s="403">
        <v>2.141</v>
      </c>
      <c r="I454" s="403">
        <v>4.7300000000000004</v>
      </c>
      <c r="J454" s="403">
        <v>2464.0219999999999</v>
      </c>
    </row>
    <row r="455" spans="1:10" x14ac:dyDescent="0.2">
      <c r="A455" s="403" t="s">
        <v>1563</v>
      </c>
      <c r="B455" s="403">
        <v>0</v>
      </c>
      <c r="C455" s="403">
        <v>624.97500000000002</v>
      </c>
      <c r="D455" s="403">
        <v>27650.866999999998</v>
      </c>
      <c r="E455" s="403">
        <v>28275.842000000001</v>
      </c>
      <c r="F455" s="403">
        <v>474.95100000000002</v>
      </c>
      <c r="G455" s="403">
        <v>28750.793000000001</v>
      </c>
      <c r="H455" s="403">
        <v>25.103999999999999</v>
      </c>
      <c r="I455" s="403">
        <v>53.942999999999998</v>
      </c>
      <c r="J455" s="403">
        <v>28829.84</v>
      </c>
    </row>
    <row r="456" spans="1:10" x14ac:dyDescent="0.2">
      <c r="A456" s="403" t="s">
        <v>1564</v>
      </c>
      <c r="B456" s="403">
        <v>0</v>
      </c>
      <c r="C456" s="403">
        <v>71.41</v>
      </c>
      <c r="D456" s="403">
        <v>2254.2249999999999</v>
      </c>
      <c r="E456" s="403">
        <v>2325.6350000000002</v>
      </c>
      <c r="F456" s="403">
        <v>47.911000000000001</v>
      </c>
      <c r="G456" s="403">
        <v>2373.5459999999998</v>
      </c>
      <c r="H456" s="403">
        <v>2.6120000000000001</v>
      </c>
      <c r="I456" s="403">
        <v>5.7919999999999998</v>
      </c>
      <c r="J456" s="403">
        <v>2381.951</v>
      </c>
    </row>
    <row r="457" spans="1:10" x14ac:dyDescent="0.2">
      <c r="A457" s="403" t="s">
        <v>1565</v>
      </c>
      <c r="B457" s="403">
        <v>0</v>
      </c>
      <c r="C457" s="403">
        <v>74.113</v>
      </c>
      <c r="D457" s="403">
        <v>2075.2779999999998</v>
      </c>
      <c r="E457" s="403">
        <v>2149.3910000000001</v>
      </c>
      <c r="F457" s="403">
        <v>42.61</v>
      </c>
      <c r="G457" s="403">
        <v>2192</v>
      </c>
      <c r="H457" s="403">
        <v>2.4529999999999998</v>
      </c>
      <c r="I457" s="403">
        <v>5.0389999999999997</v>
      </c>
      <c r="J457" s="403">
        <v>2199.4920000000002</v>
      </c>
    </row>
    <row r="458" spans="1:10" x14ac:dyDescent="0.2">
      <c r="A458" s="403" t="s">
        <v>1566</v>
      </c>
      <c r="B458" s="403">
        <v>0</v>
      </c>
      <c r="C458" s="403">
        <v>61.228999999999999</v>
      </c>
      <c r="D458" s="403">
        <v>2312.1999999999998</v>
      </c>
      <c r="E458" s="403">
        <v>2373.4299999999998</v>
      </c>
      <c r="F458" s="403">
        <v>46.792999999999999</v>
      </c>
      <c r="G458" s="403">
        <v>2420.223</v>
      </c>
      <c r="H458" s="403">
        <v>2.5350000000000001</v>
      </c>
      <c r="I458" s="403">
        <v>5.3680000000000003</v>
      </c>
      <c r="J458" s="403">
        <v>2428.125</v>
      </c>
    </row>
    <row r="459" spans="1:10" x14ac:dyDescent="0.2">
      <c r="A459" s="403" t="s">
        <v>1567</v>
      </c>
      <c r="B459" s="403">
        <v>0</v>
      </c>
      <c r="C459" s="403">
        <v>51.988</v>
      </c>
      <c r="D459" s="403">
        <v>2287.0259999999998</v>
      </c>
      <c r="E459" s="403">
        <v>2339.0140000000001</v>
      </c>
      <c r="F459" s="403">
        <v>43.186</v>
      </c>
      <c r="G459" s="403">
        <v>2382.1999999999998</v>
      </c>
      <c r="H459" s="403">
        <v>2.2040000000000002</v>
      </c>
      <c r="I459" s="403">
        <v>4.7</v>
      </c>
      <c r="J459" s="403">
        <v>2389.1039999999998</v>
      </c>
    </row>
    <row r="460" spans="1:10" x14ac:dyDescent="0.2">
      <c r="A460" s="403" t="s">
        <v>1568</v>
      </c>
      <c r="B460" s="403">
        <v>0</v>
      </c>
      <c r="C460" s="403">
        <v>44.609000000000002</v>
      </c>
      <c r="D460" s="403">
        <v>2405.3290000000002</v>
      </c>
      <c r="E460" s="403">
        <v>2449.9380000000001</v>
      </c>
      <c r="F460" s="403">
        <v>47.23</v>
      </c>
      <c r="G460" s="403">
        <v>2497.1680000000001</v>
      </c>
      <c r="H460" s="403">
        <v>2.0859999999999999</v>
      </c>
      <c r="I460" s="403">
        <v>4.6109999999999998</v>
      </c>
      <c r="J460" s="403">
        <v>2503.8649999999998</v>
      </c>
    </row>
    <row r="461" spans="1:10" x14ac:dyDescent="0.2">
      <c r="A461" s="403" t="s">
        <v>1569</v>
      </c>
      <c r="B461" s="403">
        <v>0</v>
      </c>
      <c r="C461" s="403">
        <v>44.506</v>
      </c>
      <c r="D461" s="403">
        <v>2350.6550000000002</v>
      </c>
      <c r="E461" s="403">
        <v>2395.1610000000001</v>
      </c>
      <c r="F461" s="403">
        <v>49.831000000000003</v>
      </c>
      <c r="G461" s="403">
        <v>2444.9920000000002</v>
      </c>
      <c r="H461" s="403">
        <v>2.2690000000000001</v>
      </c>
      <c r="I461" s="403">
        <v>4.976</v>
      </c>
      <c r="J461" s="403">
        <v>2452.2370000000001</v>
      </c>
    </row>
    <row r="462" spans="1:10" x14ac:dyDescent="0.2">
      <c r="A462" s="403" t="s">
        <v>1570</v>
      </c>
      <c r="B462" s="403">
        <v>0</v>
      </c>
      <c r="C462" s="403">
        <v>47.576000000000001</v>
      </c>
      <c r="D462" s="403">
        <v>2441.6410000000001</v>
      </c>
      <c r="E462" s="403">
        <v>2489.2170000000001</v>
      </c>
      <c r="F462" s="403">
        <v>50.555</v>
      </c>
      <c r="G462" s="403">
        <v>2539.7719999999999</v>
      </c>
      <c r="H462" s="403">
        <v>2.3029999999999999</v>
      </c>
      <c r="I462" s="403">
        <v>5.016</v>
      </c>
      <c r="J462" s="403">
        <v>2547.0909999999999</v>
      </c>
    </row>
    <row r="463" spans="1:10" x14ac:dyDescent="0.2">
      <c r="A463" s="403" t="s">
        <v>1571</v>
      </c>
      <c r="B463" s="403">
        <v>0</v>
      </c>
      <c r="C463" s="403">
        <v>54.44</v>
      </c>
      <c r="D463" s="403">
        <v>2448.895</v>
      </c>
      <c r="E463" s="403">
        <v>2503.335</v>
      </c>
      <c r="F463" s="403">
        <v>53.313000000000002</v>
      </c>
      <c r="G463" s="403">
        <v>2556.6469999999999</v>
      </c>
      <c r="H463" s="403">
        <v>2.298</v>
      </c>
      <c r="I463" s="403">
        <v>5.07</v>
      </c>
      <c r="J463" s="403">
        <v>2564.0149999999999</v>
      </c>
    </row>
    <row r="464" spans="1:10" x14ac:dyDescent="0.2">
      <c r="A464" s="403" t="s">
        <v>1572</v>
      </c>
      <c r="B464" s="403">
        <v>0</v>
      </c>
      <c r="C464" s="403">
        <v>45.509</v>
      </c>
      <c r="D464" s="403">
        <v>2273.5230000000001</v>
      </c>
      <c r="E464" s="403">
        <v>2319.0329999999999</v>
      </c>
      <c r="F464" s="403">
        <v>51.143999999999998</v>
      </c>
      <c r="G464" s="403">
        <v>2370.1770000000001</v>
      </c>
      <c r="H464" s="403">
        <v>2.3420000000000001</v>
      </c>
      <c r="I464" s="403">
        <v>4.6429999999999998</v>
      </c>
      <c r="J464" s="403">
        <v>2377.1619999999998</v>
      </c>
    </row>
    <row r="465" spans="1:10" x14ac:dyDescent="0.2">
      <c r="A465" s="403" t="s">
        <v>1573</v>
      </c>
      <c r="B465" s="403">
        <v>0</v>
      </c>
      <c r="C465" s="403">
        <v>46.554000000000002</v>
      </c>
      <c r="D465" s="403">
        <v>2353.922</v>
      </c>
      <c r="E465" s="403">
        <v>2400.4760000000001</v>
      </c>
      <c r="F465" s="403">
        <v>57.582999999999998</v>
      </c>
      <c r="G465" s="403">
        <v>2458.0590000000002</v>
      </c>
      <c r="H465" s="403">
        <v>2.2229999999999999</v>
      </c>
      <c r="I465" s="403">
        <v>4.5830000000000002</v>
      </c>
      <c r="J465" s="403">
        <v>2464.866</v>
      </c>
    </row>
    <row r="466" spans="1:10" x14ac:dyDescent="0.2">
      <c r="A466" s="403" t="s">
        <v>1574</v>
      </c>
      <c r="B466" s="403">
        <v>0</v>
      </c>
      <c r="C466" s="403">
        <v>52.548000000000002</v>
      </c>
      <c r="D466" s="403">
        <v>2265.8939999999998</v>
      </c>
      <c r="E466" s="403">
        <v>2318.442</v>
      </c>
      <c r="F466" s="403">
        <v>53.06</v>
      </c>
      <c r="G466" s="403">
        <v>2371.502</v>
      </c>
      <c r="H466" s="403">
        <v>2.2970000000000002</v>
      </c>
      <c r="I466" s="403">
        <v>4.8780000000000001</v>
      </c>
      <c r="J466" s="403">
        <v>2378.6770000000001</v>
      </c>
    </row>
    <row r="467" spans="1:10" x14ac:dyDescent="0.2">
      <c r="A467" s="403" t="s">
        <v>1575</v>
      </c>
      <c r="B467" s="403">
        <v>0</v>
      </c>
      <c r="C467" s="403">
        <v>68.98</v>
      </c>
      <c r="D467" s="403">
        <v>2294.5830000000001</v>
      </c>
      <c r="E467" s="403">
        <v>2363.5630000000001</v>
      </c>
      <c r="F467" s="403">
        <v>59.276000000000003</v>
      </c>
      <c r="G467" s="403">
        <v>2422.8389999999999</v>
      </c>
      <c r="H467" s="403">
        <v>2.2629999999999999</v>
      </c>
      <c r="I467" s="403">
        <v>5.0540000000000003</v>
      </c>
      <c r="J467" s="403">
        <v>2430.1559999999999</v>
      </c>
    </row>
    <row r="468" spans="1:10" x14ac:dyDescent="0.2">
      <c r="A468" s="403" t="s">
        <v>1576</v>
      </c>
      <c r="B468" s="403">
        <v>0</v>
      </c>
      <c r="C468" s="403">
        <v>663.46199999999999</v>
      </c>
      <c r="D468" s="403">
        <v>27763.172999999999</v>
      </c>
      <c r="E468" s="403">
        <v>28426.634999999998</v>
      </c>
      <c r="F468" s="403">
        <v>602.49</v>
      </c>
      <c r="G468" s="403">
        <v>29029.125</v>
      </c>
      <c r="H468" s="403">
        <v>27.885000000000002</v>
      </c>
      <c r="I468" s="403">
        <v>59.77</v>
      </c>
      <c r="J468" s="403">
        <v>29116.78</v>
      </c>
    </row>
    <row r="469" spans="1:10" x14ac:dyDescent="0.2">
      <c r="A469" s="403" t="s">
        <v>1577</v>
      </c>
      <c r="B469" s="403">
        <v>0</v>
      </c>
      <c r="C469" s="403">
        <v>81.661000000000001</v>
      </c>
      <c r="D469" s="403">
        <v>2173.73</v>
      </c>
      <c r="E469" s="403">
        <v>2255.3910000000001</v>
      </c>
      <c r="F469" s="403">
        <v>57.308</v>
      </c>
      <c r="G469" s="403">
        <v>2312.6990000000001</v>
      </c>
      <c r="H469" s="403">
        <v>2.4369999999999998</v>
      </c>
      <c r="I469" s="403">
        <v>5.2169999999999996</v>
      </c>
      <c r="J469" s="403">
        <v>2320.3530000000001</v>
      </c>
    </row>
    <row r="470" spans="1:10" x14ac:dyDescent="0.2">
      <c r="A470" s="403" t="s">
        <v>1578</v>
      </c>
      <c r="B470" s="403">
        <v>0</v>
      </c>
      <c r="C470" s="403">
        <v>74.721999999999994</v>
      </c>
      <c r="D470" s="403">
        <v>2019.9490000000001</v>
      </c>
      <c r="E470" s="403">
        <v>2094.6709999999998</v>
      </c>
      <c r="F470" s="403">
        <v>58.191000000000003</v>
      </c>
      <c r="G470" s="403">
        <v>2152.8620000000001</v>
      </c>
      <c r="H470" s="403">
        <v>2.246</v>
      </c>
      <c r="I470" s="403">
        <v>4.5590000000000002</v>
      </c>
      <c r="J470" s="403">
        <v>2159.6669999999999</v>
      </c>
    </row>
    <row r="471" spans="1:10" x14ac:dyDescent="0.2">
      <c r="A471" s="403" t="s">
        <v>1579</v>
      </c>
      <c r="B471" s="403">
        <v>0</v>
      </c>
      <c r="C471" s="403">
        <v>67.834000000000003</v>
      </c>
      <c r="D471" s="403">
        <v>2238.1660000000002</v>
      </c>
      <c r="E471" s="403">
        <v>2306</v>
      </c>
      <c r="F471" s="403">
        <v>58.747</v>
      </c>
      <c r="G471" s="403">
        <v>2364.7469999999998</v>
      </c>
      <c r="H471" s="403">
        <v>2.177</v>
      </c>
      <c r="I471" s="403">
        <v>4.6159999999999997</v>
      </c>
      <c r="J471" s="403">
        <v>2371.54</v>
      </c>
    </row>
    <row r="472" spans="1:10" x14ac:dyDescent="0.2">
      <c r="A472" s="403" t="s">
        <v>1580</v>
      </c>
      <c r="B472" s="403">
        <v>0</v>
      </c>
      <c r="C472" s="403">
        <v>54.177</v>
      </c>
      <c r="D472" s="403">
        <v>2217.3490000000002</v>
      </c>
      <c r="E472" s="403">
        <v>2271.5259999999998</v>
      </c>
      <c r="F472" s="403">
        <v>64.528999999999996</v>
      </c>
      <c r="G472" s="403">
        <v>2336.0549999999998</v>
      </c>
      <c r="H472" s="403">
        <v>2.105</v>
      </c>
      <c r="I472" s="403">
        <v>4.4450000000000003</v>
      </c>
      <c r="J472" s="403">
        <v>2342.6039999999998</v>
      </c>
    </row>
    <row r="473" spans="1:10" x14ac:dyDescent="0.2">
      <c r="A473" s="403" t="s">
        <v>1581</v>
      </c>
      <c r="B473" s="403">
        <v>0</v>
      </c>
      <c r="C473" s="403">
        <v>46.710999999999999</v>
      </c>
      <c r="D473" s="403">
        <v>2309.3319999999999</v>
      </c>
      <c r="E473" s="403">
        <v>2356.0430000000001</v>
      </c>
      <c r="F473" s="403">
        <v>67.105000000000004</v>
      </c>
      <c r="G473" s="403">
        <v>2423.1480000000001</v>
      </c>
      <c r="H473" s="403">
        <v>2.0419999999999998</v>
      </c>
      <c r="I473" s="403">
        <v>4.5430000000000001</v>
      </c>
      <c r="J473" s="403">
        <v>2429.7339999999999</v>
      </c>
    </row>
    <row r="474" spans="1:10" x14ac:dyDescent="0.2">
      <c r="A474" s="403" t="s">
        <v>1582</v>
      </c>
      <c r="B474" s="403">
        <v>0</v>
      </c>
      <c r="C474" s="403">
        <v>47.534999999999997</v>
      </c>
      <c r="D474" s="403">
        <v>2202.8339999999998</v>
      </c>
      <c r="E474" s="403">
        <v>2250.37</v>
      </c>
      <c r="F474" s="403">
        <v>66.492000000000004</v>
      </c>
      <c r="G474" s="403">
        <v>2316.8620000000001</v>
      </c>
      <c r="H474" s="403">
        <v>2.1339999999999999</v>
      </c>
      <c r="I474" s="403">
        <v>4.774</v>
      </c>
      <c r="J474" s="403">
        <v>2323.7689999999998</v>
      </c>
    </row>
    <row r="475" spans="1:10" x14ac:dyDescent="0.2">
      <c r="A475" s="403" t="s">
        <v>1583</v>
      </c>
      <c r="B475" s="403">
        <v>0</v>
      </c>
      <c r="C475" s="403">
        <v>50.624000000000002</v>
      </c>
      <c r="D475" s="403">
        <v>2279.511</v>
      </c>
      <c r="E475" s="403">
        <v>2330.1350000000002</v>
      </c>
      <c r="F475" s="403">
        <v>73.248000000000005</v>
      </c>
      <c r="G475" s="403">
        <v>2403.3829999999998</v>
      </c>
      <c r="H475" s="403">
        <v>2.2290000000000001</v>
      </c>
      <c r="I475" s="403">
        <v>4.8609999999999998</v>
      </c>
      <c r="J475" s="403">
        <v>2410.473</v>
      </c>
    </row>
    <row r="476" spans="1:10" x14ac:dyDescent="0.2">
      <c r="A476" s="403" t="s">
        <v>1584</v>
      </c>
      <c r="B476" s="403">
        <v>0</v>
      </c>
      <c r="C476" s="403">
        <v>49.872999999999998</v>
      </c>
      <c r="D476" s="403">
        <v>2267.1709999999998</v>
      </c>
      <c r="E476" s="403">
        <v>2317.0439999999999</v>
      </c>
      <c r="F476" s="403">
        <v>75.39</v>
      </c>
      <c r="G476" s="403">
        <v>2392.4340000000002</v>
      </c>
      <c r="H476" s="403">
        <v>2.2090000000000001</v>
      </c>
      <c r="I476" s="403">
        <v>4.7279999999999998</v>
      </c>
      <c r="J476" s="403">
        <v>2399.3719999999998</v>
      </c>
    </row>
    <row r="477" spans="1:10" x14ac:dyDescent="0.2">
      <c r="A477" s="403" t="s">
        <v>1585</v>
      </c>
      <c r="B477" s="403">
        <v>0</v>
      </c>
      <c r="C477" s="403">
        <v>43.512999999999998</v>
      </c>
      <c r="D477" s="403">
        <v>2044.886</v>
      </c>
      <c r="E477" s="403">
        <v>2088.3980000000001</v>
      </c>
      <c r="F477" s="403">
        <v>74.881</v>
      </c>
      <c r="G477" s="403">
        <v>2163.2800000000002</v>
      </c>
      <c r="H477" s="403">
        <v>2.1339999999999999</v>
      </c>
      <c r="I477" s="403">
        <v>4.2510000000000003</v>
      </c>
      <c r="J477" s="403">
        <v>2169.665</v>
      </c>
    </row>
    <row r="478" spans="1:10" x14ac:dyDescent="0.2">
      <c r="A478" s="403" t="s">
        <v>1586</v>
      </c>
      <c r="B478" s="403">
        <v>0</v>
      </c>
      <c r="C478" s="403">
        <v>48.527999999999999</v>
      </c>
      <c r="D478" s="403">
        <v>2234.9549999999999</v>
      </c>
      <c r="E478" s="403">
        <v>2283.4830000000002</v>
      </c>
      <c r="F478" s="403">
        <v>78.024000000000001</v>
      </c>
      <c r="G478" s="403">
        <v>2361.5070000000001</v>
      </c>
      <c r="H478" s="403">
        <v>2.1659999999999999</v>
      </c>
      <c r="I478" s="403">
        <v>4.5279999999999996</v>
      </c>
      <c r="J478" s="403">
        <v>2368.201</v>
      </c>
    </row>
    <row r="479" spans="1:10" x14ac:dyDescent="0.2">
      <c r="A479" s="403" t="s">
        <v>1587</v>
      </c>
      <c r="B479" s="403">
        <v>0</v>
      </c>
      <c r="C479" s="403">
        <v>55.491</v>
      </c>
      <c r="D479" s="403">
        <v>2089.9949999999999</v>
      </c>
      <c r="E479" s="403">
        <v>2145.4859999999999</v>
      </c>
      <c r="F479" s="403">
        <v>74.001999999999995</v>
      </c>
      <c r="G479" s="403">
        <v>2219.4870000000001</v>
      </c>
      <c r="H479" s="403">
        <v>2.097</v>
      </c>
      <c r="I479" s="403">
        <v>4.5679999999999996</v>
      </c>
      <c r="J479" s="403">
        <v>2226.1529999999998</v>
      </c>
    </row>
    <row r="480" spans="1:10" x14ac:dyDescent="0.2">
      <c r="A480" s="403" t="s">
        <v>1588</v>
      </c>
      <c r="B480" s="403">
        <v>0</v>
      </c>
      <c r="C480" s="403">
        <v>71.465999999999994</v>
      </c>
      <c r="D480" s="403">
        <v>2152.308</v>
      </c>
      <c r="E480" s="403">
        <v>2223.7739999999999</v>
      </c>
      <c r="F480" s="403">
        <v>78.22</v>
      </c>
      <c r="G480" s="403">
        <v>2301.9940000000001</v>
      </c>
      <c r="H480" s="403">
        <v>2.294</v>
      </c>
      <c r="I480" s="403">
        <v>5.08</v>
      </c>
      <c r="J480" s="403">
        <v>2309.3679999999999</v>
      </c>
    </row>
    <row r="481" spans="1:10" x14ac:dyDescent="0.2">
      <c r="A481" s="403" t="s">
        <v>1589</v>
      </c>
      <c r="B481" s="403">
        <v>0</v>
      </c>
      <c r="C481" s="403">
        <v>692.13400000000001</v>
      </c>
      <c r="D481" s="403">
        <v>26230.187000000002</v>
      </c>
      <c r="E481" s="403">
        <v>26922.321</v>
      </c>
      <c r="F481" s="403">
        <v>826.13800000000003</v>
      </c>
      <c r="G481" s="403">
        <v>27748.458999999999</v>
      </c>
      <c r="H481" s="403">
        <v>26.271000000000001</v>
      </c>
      <c r="I481" s="403">
        <v>56.189</v>
      </c>
      <c r="J481" s="403">
        <v>27830.918000000001</v>
      </c>
    </row>
    <row r="482" spans="1:10" x14ac:dyDescent="0.2">
      <c r="A482" s="403" t="s">
        <v>1590</v>
      </c>
      <c r="B482" s="403">
        <v>0</v>
      </c>
      <c r="C482" s="403">
        <v>85.545000000000002</v>
      </c>
      <c r="D482" s="403">
        <v>2085.0189999999998</v>
      </c>
      <c r="E482" s="403">
        <v>2170.5650000000001</v>
      </c>
      <c r="F482" s="403">
        <v>67.39</v>
      </c>
      <c r="G482" s="403">
        <v>2237.9549999999999</v>
      </c>
      <c r="H482" s="403">
        <v>2.64</v>
      </c>
      <c r="I482" s="403">
        <v>5.6580000000000004</v>
      </c>
      <c r="J482" s="403">
        <v>2246.2530000000002</v>
      </c>
    </row>
    <row r="483" spans="1:10" x14ac:dyDescent="0.2">
      <c r="A483" s="403" t="s">
        <v>1591</v>
      </c>
      <c r="B483" s="403">
        <v>0</v>
      </c>
      <c r="C483" s="403">
        <v>72.991</v>
      </c>
      <c r="D483" s="403">
        <v>1892.0619999999999</v>
      </c>
      <c r="E483" s="403">
        <v>1965.0519999999999</v>
      </c>
      <c r="F483" s="403">
        <v>58.156999999999996</v>
      </c>
      <c r="G483" s="403">
        <v>2023.2090000000001</v>
      </c>
      <c r="H483" s="403">
        <v>2.2930000000000001</v>
      </c>
      <c r="I483" s="403">
        <v>4.5049999999999999</v>
      </c>
      <c r="J483" s="403">
        <v>2030.008</v>
      </c>
    </row>
    <row r="484" spans="1:10" x14ac:dyDescent="0.2">
      <c r="A484" s="403" t="s">
        <v>1592</v>
      </c>
      <c r="B484" s="403">
        <v>0</v>
      </c>
      <c r="C484" s="403">
        <v>67.781999999999996</v>
      </c>
      <c r="D484" s="403">
        <v>2151.1570000000002</v>
      </c>
      <c r="E484" s="403">
        <v>2218.9389999999999</v>
      </c>
      <c r="F484" s="403">
        <v>69.777000000000001</v>
      </c>
      <c r="G484" s="403">
        <v>2288.7159999999999</v>
      </c>
      <c r="H484" s="403">
        <v>2.29</v>
      </c>
      <c r="I484" s="403">
        <v>4.7789999999999999</v>
      </c>
      <c r="J484" s="403">
        <v>2295.7860000000001</v>
      </c>
    </row>
    <row r="485" spans="1:10" x14ac:dyDescent="0.2">
      <c r="A485" s="403" t="s">
        <v>1593</v>
      </c>
      <c r="B485" s="403">
        <v>0</v>
      </c>
      <c r="C485" s="403">
        <v>54.247999999999998</v>
      </c>
      <c r="D485" s="403">
        <v>2122.598</v>
      </c>
      <c r="E485" s="403">
        <v>2176.846</v>
      </c>
      <c r="F485" s="403">
        <v>73.382999999999996</v>
      </c>
      <c r="G485" s="403">
        <v>2250.2289999999998</v>
      </c>
      <c r="H485" s="403">
        <v>2.085</v>
      </c>
      <c r="I485" s="403">
        <v>4.3419999999999996</v>
      </c>
      <c r="J485" s="403">
        <v>2256.6559999999999</v>
      </c>
    </row>
    <row r="486" spans="1:10" x14ac:dyDescent="0.2">
      <c r="A486" s="403" t="s">
        <v>1594</v>
      </c>
      <c r="B486" s="403">
        <v>0</v>
      </c>
      <c r="C486" s="403">
        <v>46.710999999999999</v>
      </c>
      <c r="D486" s="403">
        <v>2148.1869999999999</v>
      </c>
      <c r="E486" s="403">
        <v>2194.8969999999999</v>
      </c>
      <c r="F486" s="403">
        <v>79.811999999999998</v>
      </c>
      <c r="G486" s="403">
        <v>2274.7089999999998</v>
      </c>
      <c r="H486" s="403">
        <v>2.044</v>
      </c>
      <c r="I486" s="403">
        <v>4.5350000000000001</v>
      </c>
      <c r="J486" s="403">
        <v>2281.2890000000002</v>
      </c>
    </row>
    <row r="487" spans="1:10" x14ac:dyDescent="0.2">
      <c r="A487" s="403" t="s">
        <v>1595</v>
      </c>
      <c r="B487" s="403">
        <v>0</v>
      </c>
      <c r="C487" s="403">
        <v>47.473999999999997</v>
      </c>
      <c r="D487" s="403">
        <v>2150.6170000000002</v>
      </c>
      <c r="E487" s="403">
        <v>2198.0909999999999</v>
      </c>
      <c r="F487" s="403">
        <v>78.125</v>
      </c>
      <c r="G487" s="403">
        <v>2276.2159999999999</v>
      </c>
      <c r="H487" s="403">
        <v>2.0840000000000001</v>
      </c>
      <c r="I487" s="403">
        <v>4.6440000000000001</v>
      </c>
      <c r="J487" s="403">
        <v>2282.944</v>
      </c>
    </row>
    <row r="488" spans="1:10" x14ac:dyDescent="0.2">
      <c r="A488" s="403" t="s">
        <v>1596</v>
      </c>
      <c r="B488" s="403">
        <v>0</v>
      </c>
      <c r="C488" s="403">
        <v>51.631</v>
      </c>
      <c r="D488" s="403">
        <v>2195.8780000000002</v>
      </c>
      <c r="E488" s="403">
        <v>2247.509</v>
      </c>
      <c r="F488" s="403">
        <v>83.352999999999994</v>
      </c>
      <c r="G488" s="403">
        <v>2330.8629999999998</v>
      </c>
      <c r="H488" s="403">
        <v>2.3010000000000002</v>
      </c>
      <c r="I488" s="403">
        <v>4.8390000000000004</v>
      </c>
      <c r="J488" s="403">
        <v>2338.0030000000002</v>
      </c>
    </row>
    <row r="489" spans="1:10" x14ac:dyDescent="0.2">
      <c r="A489" s="403" t="s">
        <v>1597</v>
      </c>
      <c r="B489" s="403">
        <v>0</v>
      </c>
      <c r="C489" s="403">
        <v>54.09</v>
      </c>
      <c r="D489" s="403">
        <v>2218.806</v>
      </c>
      <c r="E489" s="403">
        <v>2272.895</v>
      </c>
      <c r="F489" s="403">
        <v>84.850999999999999</v>
      </c>
      <c r="G489" s="403">
        <v>2357.7469999999998</v>
      </c>
      <c r="H489" s="403">
        <v>2.1970000000000001</v>
      </c>
      <c r="I489" s="403">
        <v>4.62</v>
      </c>
      <c r="J489" s="403">
        <v>2364.5639999999999</v>
      </c>
    </row>
    <row r="490" spans="1:10" x14ac:dyDescent="0.2">
      <c r="A490" s="403" t="s">
        <v>1598</v>
      </c>
      <c r="B490" s="403">
        <v>0</v>
      </c>
      <c r="C490" s="403">
        <v>49.058</v>
      </c>
      <c r="D490" s="403">
        <v>2057.6410000000001</v>
      </c>
      <c r="E490" s="403">
        <v>2106.6990000000001</v>
      </c>
      <c r="F490" s="403">
        <v>80.162999999999997</v>
      </c>
      <c r="G490" s="403">
        <v>2186.8620000000001</v>
      </c>
      <c r="H490" s="403">
        <v>2.1749999999999998</v>
      </c>
      <c r="I490" s="403">
        <v>4.24</v>
      </c>
      <c r="J490" s="403">
        <v>2193.277</v>
      </c>
    </row>
    <row r="491" spans="1:10" x14ac:dyDescent="0.2">
      <c r="A491" s="403" t="s">
        <v>1599</v>
      </c>
      <c r="B491" s="403">
        <v>0</v>
      </c>
      <c r="C491" s="403">
        <v>51.878</v>
      </c>
      <c r="D491" s="403">
        <v>2159.2800000000002</v>
      </c>
      <c r="E491" s="403">
        <v>2211.1590000000001</v>
      </c>
      <c r="F491" s="403">
        <v>87.697999999999993</v>
      </c>
      <c r="G491" s="403">
        <v>2298.8560000000002</v>
      </c>
      <c r="H491" s="403">
        <v>2.0699999999999998</v>
      </c>
      <c r="I491" s="403">
        <v>4.1630000000000003</v>
      </c>
      <c r="J491" s="403">
        <v>2305.09</v>
      </c>
    </row>
    <row r="492" spans="1:10" x14ac:dyDescent="0.2">
      <c r="A492" s="403" t="s">
        <v>1600</v>
      </c>
      <c r="B492" s="403">
        <v>0</v>
      </c>
      <c r="C492" s="403">
        <v>55.372999999999998</v>
      </c>
      <c r="D492" s="403">
        <v>2051.59</v>
      </c>
      <c r="E492" s="403">
        <v>2106.9630000000002</v>
      </c>
      <c r="F492" s="403">
        <v>85.26</v>
      </c>
      <c r="G492" s="403">
        <v>2192.223</v>
      </c>
      <c r="H492" s="403">
        <v>2.0190000000000001</v>
      </c>
      <c r="I492" s="403">
        <v>4.3</v>
      </c>
      <c r="J492" s="403">
        <v>2198.5419999999999</v>
      </c>
    </row>
    <row r="493" spans="1:10" x14ac:dyDescent="0.2">
      <c r="A493" s="403" t="s">
        <v>1601</v>
      </c>
      <c r="B493" s="403">
        <v>0</v>
      </c>
      <c r="C493" s="403">
        <v>78.090999999999994</v>
      </c>
      <c r="D493" s="403">
        <v>2142.0940000000001</v>
      </c>
      <c r="E493" s="403">
        <v>2220.1849999999999</v>
      </c>
      <c r="F493" s="403">
        <v>87.471000000000004</v>
      </c>
      <c r="G493" s="403">
        <v>2307.6559999999999</v>
      </c>
      <c r="H493" s="403">
        <v>2.347</v>
      </c>
      <c r="I493" s="403">
        <v>5.1829999999999998</v>
      </c>
      <c r="J493" s="403">
        <v>2315.1869999999999</v>
      </c>
    </row>
    <row r="494" spans="1:10" x14ac:dyDescent="0.2">
      <c r="A494" s="403" t="s">
        <v>1602</v>
      </c>
      <c r="B494" s="403">
        <v>0</v>
      </c>
      <c r="C494" s="403">
        <v>714.87199999999996</v>
      </c>
      <c r="D494" s="403">
        <v>25374.936000000002</v>
      </c>
      <c r="E494" s="403">
        <v>26089.808000000001</v>
      </c>
      <c r="F494" s="403">
        <v>935.43299999999999</v>
      </c>
      <c r="G494" s="403">
        <v>27025.241000000002</v>
      </c>
      <c r="H494" s="403">
        <v>26.547000000000001</v>
      </c>
      <c r="I494" s="403">
        <v>55.819000000000003</v>
      </c>
      <c r="J494" s="403">
        <v>27107.607</v>
      </c>
    </row>
    <row r="495" spans="1:10" x14ac:dyDescent="0.2">
      <c r="A495" s="403" t="s">
        <v>1603</v>
      </c>
      <c r="B495" s="403">
        <v>0</v>
      </c>
      <c r="C495" s="403">
        <v>84.278999999999996</v>
      </c>
      <c r="D495" s="403">
        <v>2034.069</v>
      </c>
      <c r="E495" s="403">
        <v>2118.348</v>
      </c>
      <c r="F495" s="403">
        <v>80.897000000000006</v>
      </c>
      <c r="G495" s="403">
        <v>2199.2449999999999</v>
      </c>
      <c r="H495" s="403">
        <v>2.4409999999999998</v>
      </c>
      <c r="I495" s="403">
        <v>5.07</v>
      </c>
      <c r="J495" s="403">
        <v>2206.7550000000001</v>
      </c>
    </row>
    <row r="496" spans="1:10" x14ac:dyDescent="0.2">
      <c r="A496" s="403" t="s">
        <v>1604</v>
      </c>
      <c r="B496" s="403">
        <v>0</v>
      </c>
      <c r="C496" s="403">
        <v>74.33</v>
      </c>
      <c r="D496" s="403">
        <v>1859.951</v>
      </c>
      <c r="E496" s="403">
        <v>1934.2809999999999</v>
      </c>
      <c r="F496" s="403">
        <v>78.95</v>
      </c>
      <c r="G496" s="403">
        <v>2013.23</v>
      </c>
      <c r="H496" s="403">
        <v>2.35</v>
      </c>
      <c r="I496" s="403">
        <v>4.7430000000000003</v>
      </c>
      <c r="J496" s="403">
        <v>2020.3240000000001</v>
      </c>
    </row>
    <row r="497" spans="1:10" x14ac:dyDescent="0.2">
      <c r="A497" s="403" t="s">
        <v>1605</v>
      </c>
      <c r="B497" s="403">
        <v>0</v>
      </c>
      <c r="C497" s="403">
        <v>64.021000000000001</v>
      </c>
      <c r="D497" s="403">
        <v>2151.5189999999998</v>
      </c>
      <c r="E497" s="403">
        <v>2215.5390000000002</v>
      </c>
      <c r="F497" s="403">
        <v>85.421000000000006</v>
      </c>
      <c r="G497" s="403">
        <v>2300.96</v>
      </c>
      <c r="H497" s="403">
        <v>2.2389999999999999</v>
      </c>
      <c r="I497" s="403">
        <v>4.5090000000000003</v>
      </c>
      <c r="J497" s="403">
        <v>2307.7069999999999</v>
      </c>
    </row>
    <row r="498" spans="1:10" x14ac:dyDescent="0.2">
      <c r="A498" s="403" t="s">
        <v>1606</v>
      </c>
      <c r="B498" s="403">
        <v>0</v>
      </c>
      <c r="C498" s="403">
        <v>50.411000000000001</v>
      </c>
      <c r="D498" s="403">
        <v>2150.5369999999998</v>
      </c>
      <c r="E498" s="403">
        <v>2200.9479999999999</v>
      </c>
      <c r="F498" s="403">
        <v>87.444000000000003</v>
      </c>
      <c r="G498" s="403">
        <v>2288.3910000000001</v>
      </c>
      <c r="H498" s="403">
        <v>2.0470000000000002</v>
      </c>
      <c r="I498" s="403">
        <v>4.1429999999999998</v>
      </c>
      <c r="J498" s="403">
        <v>2294.5819999999999</v>
      </c>
    </row>
    <row r="499" spans="1:10" x14ac:dyDescent="0.2">
      <c r="A499" s="403" t="s">
        <v>1607</v>
      </c>
      <c r="B499" s="403">
        <v>0</v>
      </c>
      <c r="C499" s="403">
        <v>48.152999999999999</v>
      </c>
      <c r="D499" s="403">
        <v>2214.4319999999998</v>
      </c>
      <c r="E499" s="403">
        <v>2262.5839999999998</v>
      </c>
      <c r="F499" s="403">
        <v>91.8</v>
      </c>
      <c r="G499" s="403">
        <v>2354.384</v>
      </c>
      <c r="H499" s="403">
        <v>2.0659999999999998</v>
      </c>
      <c r="I499" s="403">
        <v>4.6859999999999999</v>
      </c>
      <c r="J499" s="403">
        <v>2361.136</v>
      </c>
    </row>
    <row r="500" spans="1:10" x14ac:dyDescent="0.2">
      <c r="A500" s="403" t="s">
        <v>1608</v>
      </c>
      <c r="B500" s="403">
        <v>0</v>
      </c>
      <c r="C500" s="403">
        <v>49.19</v>
      </c>
      <c r="D500" s="403">
        <v>2182.9450000000002</v>
      </c>
      <c r="E500" s="403">
        <v>2232.1350000000002</v>
      </c>
      <c r="F500" s="403">
        <v>92.79</v>
      </c>
      <c r="G500" s="403">
        <v>2324.9250000000002</v>
      </c>
      <c r="H500" s="403">
        <v>2.246</v>
      </c>
      <c r="I500" s="403">
        <v>4.9379999999999997</v>
      </c>
      <c r="J500" s="403">
        <v>2332.1089999999999</v>
      </c>
    </row>
    <row r="501" spans="1:10" x14ac:dyDescent="0.2">
      <c r="A501" s="403" t="s">
        <v>1609</v>
      </c>
      <c r="B501" s="403">
        <v>0</v>
      </c>
      <c r="C501" s="403">
        <v>54.484000000000002</v>
      </c>
      <c r="D501" s="403">
        <v>2257.4319999999998</v>
      </c>
      <c r="E501" s="403">
        <v>2311.9160000000002</v>
      </c>
      <c r="F501" s="403">
        <v>94.406000000000006</v>
      </c>
      <c r="G501" s="403">
        <v>2406.3220000000001</v>
      </c>
      <c r="H501" s="403">
        <v>2.2749999999999999</v>
      </c>
      <c r="I501" s="403">
        <v>4.8330000000000002</v>
      </c>
      <c r="J501" s="403">
        <v>2413.4299999999998</v>
      </c>
    </row>
    <row r="502" spans="1:10" x14ac:dyDescent="0.2">
      <c r="A502" s="403" t="s">
        <v>1610</v>
      </c>
      <c r="B502" s="403">
        <v>0</v>
      </c>
      <c r="C502" s="403">
        <v>56.052</v>
      </c>
      <c r="D502" s="403">
        <v>2255.7759999999998</v>
      </c>
      <c r="E502" s="403">
        <v>2311.8290000000002</v>
      </c>
      <c r="F502" s="403">
        <v>93.756</v>
      </c>
      <c r="G502" s="403">
        <v>2405.585</v>
      </c>
      <c r="H502" s="403">
        <v>2.1419999999999999</v>
      </c>
      <c r="I502" s="403">
        <v>4.4729999999999999</v>
      </c>
      <c r="J502" s="403">
        <v>2412.1999999999998</v>
      </c>
    </row>
    <row r="503" spans="1:10" x14ac:dyDescent="0.2">
      <c r="A503" s="403" t="s">
        <v>1611</v>
      </c>
      <c r="B503" s="403">
        <v>0</v>
      </c>
      <c r="C503" s="403">
        <v>48.695</v>
      </c>
      <c r="D503" s="403">
        <v>2162.3249999999998</v>
      </c>
      <c r="E503" s="403">
        <v>2211.02</v>
      </c>
      <c r="F503" s="403">
        <v>89.888000000000005</v>
      </c>
      <c r="G503" s="403">
        <v>2300.9079999999999</v>
      </c>
      <c r="H503" s="403">
        <v>2.1800000000000002</v>
      </c>
      <c r="I503" s="403">
        <v>4.2649999999999997</v>
      </c>
      <c r="J503" s="403">
        <v>2307.3530000000001</v>
      </c>
    </row>
    <row r="504" spans="1:10" x14ac:dyDescent="0.2">
      <c r="A504" s="403" t="s">
        <v>1612</v>
      </c>
      <c r="B504" s="403">
        <v>0</v>
      </c>
      <c r="C504" s="403">
        <v>49.435000000000002</v>
      </c>
      <c r="D504" s="403">
        <v>2190.569</v>
      </c>
      <c r="E504" s="403">
        <v>2240.0039999999999</v>
      </c>
      <c r="F504" s="403">
        <v>94.344999999999999</v>
      </c>
      <c r="G504" s="403">
        <v>2334.3490000000002</v>
      </c>
      <c r="H504" s="403">
        <v>2.0990000000000002</v>
      </c>
      <c r="I504" s="403">
        <v>4.1879999999999997</v>
      </c>
      <c r="J504" s="403">
        <v>2340.636</v>
      </c>
    </row>
    <row r="505" spans="1:10" x14ac:dyDescent="0.2">
      <c r="A505" s="403" t="s">
        <v>1613</v>
      </c>
      <c r="B505" s="403">
        <v>0</v>
      </c>
      <c r="C505" s="403">
        <v>58.795999999999999</v>
      </c>
      <c r="D505" s="403">
        <v>2081.752</v>
      </c>
      <c r="E505" s="403">
        <v>2140.5479999999998</v>
      </c>
      <c r="F505" s="403">
        <v>90.77</v>
      </c>
      <c r="G505" s="403">
        <v>2231.3180000000002</v>
      </c>
      <c r="H505" s="403">
        <v>2.0710000000000002</v>
      </c>
      <c r="I505" s="403">
        <v>4.43</v>
      </c>
      <c r="J505" s="403">
        <v>2237.819</v>
      </c>
    </row>
    <row r="506" spans="1:10" x14ac:dyDescent="0.2">
      <c r="A506" s="403" t="s">
        <v>1614</v>
      </c>
      <c r="B506" s="403">
        <v>0</v>
      </c>
      <c r="C506" s="403">
        <v>81.106999999999999</v>
      </c>
      <c r="D506" s="403">
        <v>2144.239</v>
      </c>
      <c r="E506" s="403">
        <v>2225.346</v>
      </c>
      <c r="F506" s="403">
        <v>94.432000000000002</v>
      </c>
      <c r="G506" s="403">
        <v>2319.7779999999998</v>
      </c>
      <c r="H506" s="403">
        <v>2.1589999999999998</v>
      </c>
      <c r="I506" s="403">
        <v>4.7610000000000001</v>
      </c>
      <c r="J506" s="403">
        <v>2326.6979999999999</v>
      </c>
    </row>
    <row r="507" spans="1:10" x14ac:dyDescent="0.2">
      <c r="A507" s="403" t="s">
        <v>1615</v>
      </c>
      <c r="B507" s="403">
        <v>0</v>
      </c>
      <c r="C507" s="403">
        <v>718.952</v>
      </c>
      <c r="D507" s="403">
        <v>25685.553</v>
      </c>
      <c r="E507" s="403">
        <v>26404.505000000001</v>
      </c>
      <c r="F507" s="403">
        <v>1074.8900000000001</v>
      </c>
      <c r="G507" s="403">
        <v>27479.395</v>
      </c>
      <c r="H507" s="403">
        <v>26.315000000000001</v>
      </c>
      <c r="I507" s="403">
        <v>55.085999999999999</v>
      </c>
      <c r="J507" s="403">
        <v>27560.795999999998</v>
      </c>
    </row>
    <row r="508" spans="1:10" x14ac:dyDescent="0.2">
      <c r="A508" s="403" t="s">
        <v>1616</v>
      </c>
      <c r="B508" s="403">
        <v>0</v>
      </c>
      <c r="C508" s="403">
        <v>86.882000000000005</v>
      </c>
      <c r="D508" s="403">
        <v>2045.1569999999999</v>
      </c>
      <c r="E508" s="403">
        <v>2132.038</v>
      </c>
      <c r="F508" s="403">
        <v>85.828000000000003</v>
      </c>
      <c r="G508" s="403">
        <v>2217.8670000000002</v>
      </c>
      <c r="H508" s="403">
        <v>2.4239999999999999</v>
      </c>
      <c r="I508" s="403">
        <v>4.97</v>
      </c>
      <c r="J508" s="403">
        <v>2225.2600000000002</v>
      </c>
    </row>
    <row r="509" spans="1:10" x14ac:dyDescent="0.2">
      <c r="A509" s="403" t="s">
        <v>1617</v>
      </c>
      <c r="B509" s="403">
        <v>0</v>
      </c>
      <c r="C509" s="403">
        <v>73.763000000000005</v>
      </c>
      <c r="D509" s="403">
        <v>1883.433</v>
      </c>
      <c r="E509" s="403">
        <v>1957.1969999999999</v>
      </c>
      <c r="F509" s="403">
        <v>84.335999999999999</v>
      </c>
      <c r="G509" s="403">
        <v>2041.5329999999999</v>
      </c>
      <c r="H509" s="403">
        <v>2.173</v>
      </c>
      <c r="I509" s="403">
        <v>4.274</v>
      </c>
      <c r="J509" s="403">
        <v>2047.979</v>
      </c>
    </row>
    <row r="510" spans="1:10" x14ac:dyDescent="0.2">
      <c r="A510" s="403" t="s">
        <v>1618</v>
      </c>
      <c r="B510" s="403">
        <v>0</v>
      </c>
      <c r="C510" s="403">
        <v>67.037000000000006</v>
      </c>
      <c r="D510" s="403">
        <v>2146.1579999999999</v>
      </c>
      <c r="E510" s="403">
        <v>2213.1950000000002</v>
      </c>
      <c r="F510" s="403">
        <v>93.146000000000001</v>
      </c>
      <c r="G510" s="403">
        <v>2306.3420000000001</v>
      </c>
      <c r="H510" s="403">
        <v>2.2639999999999998</v>
      </c>
      <c r="I510" s="403">
        <v>4.7089999999999996</v>
      </c>
      <c r="J510" s="403">
        <v>2313.3150000000001</v>
      </c>
    </row>
    <row r="511" spans="1:10" x14ac:dyDescent="0.2">
      <c r="A511" s="403" t="s">
        <v>1619</v>
      </c>
      <c r="B511" s="403">
        <v>0</v>
      </c>
      <c r="C511" s="403">
        <v>54.802999999999997</v>
      </c>
      <c r="D511" s="403">
        <v>2094.9110000000001</v>
      </c>
      <c r="E511" s="403">
        <v>2149.7139999999999</v>
      </c>
      <c r="F511" s="403">
        <v>90.474000000000004</v>
      </c>
      <c r="G511" s="403">
        <v>2240.1880000000001</v>
      </c>
      <c r="H511" s="403">
        <v>2.145</v>
      </c>
      <c r="I511" s="403">
        <v>4.4690000000000003</v>
      </c>
      <c r="J511" s="403">
        <v>2246.8020000000001</v>
      </c>
    </row>
    <row r="512" spans="1:10" x14ac:dyDescent="0.2">
      <c r="A512" s="403" t="s">
        <v>1620</v>
      </c>
      <c r="B512" s="403">
        <v>0</v>
      </c>
      <c r="C512" s="403">
        <v>49.802999999999997</v>
      </c>
      <c r="D512" s="403">
        <v>2168.4650000000001</v>
      </c>
      <c r="E512" s="403">
        <v>2218.268</v>
      </c>
      <c r="F512" s="403">
        <v>98.179000000000002</v>
      </c>
      <c r="G512" s="403">
        <v>2316.4470000000001</v>
      </c>
      <c r="H512" s="403">
        <v>2.1110000000000002</v>
      </c>
      <c r="I512" s="403">
        <v>4.57</v>
      </c>
      <c r="J512" s="403">
        <v>2323.1280000000002</v>
      </c>
    </row>
    <row r="513" spans="1:14" x14ac:dyDescent="0.2">
      <c r="A513" s="403" t="s">
        <v>1621</v>
      </c>
      <c r="B513" s="403">
        <v>0</v>
      </c>
      <c r="C513" s="403">
        <v>49.533000000000001</v>
      </c>
      <c r="D513" s="403">
        <v>2171.1509999999998</v>
      </c>
      <c r="E513" s="403">
        <v>2220.6840000000002</v>
      </c>
      <c r="F513" s="403">
        <v>102.51600000000001</v>
      </c>
      <c r="G513" s="403">
        <v>2323.1999999999998</v>
      </c>
      <c r="H513" s="403">
        <v>2.1930000000000001</v>
      </c>
      <c r="I513" s="403">
        <v>4.6959999999999997</v>
      </c>
      <c r="J513" s="403">
        <v>2330.09</v>
      </c>
    </row>
    <row r="514" spans="1:14" x14ac:dyDescent="0.2">
      <c r="A514" s="403" t="s">
        <v>1622</v>
      </c>
      <c r="B514" s="403">
        <v>0</v>
      </c>
      <c r="C514" s="403">
        <v>56.353999999999999</v>
      </c>
      <c r="D514" s="403">
        <v>2187.3850000000002</v>
      </c>
      <c r="E514" s="403">
        <v>2243.739</v>
      </c>
      <c r="F514" s="403">
        <v>95.978999999999999</v>
      </c>
      <c r="G514" s="403">
        <v>2339.7179999999998</v>
      </c>
      <c r="H514" s="403">
        <v>2.2189999999999999</v>
      </c>
      <c r="I514" s="403">
        <v>4.8140000000000001</v>
      </c>
      <c r="J514" s="403">
        <v>2346.7510000000002</v>
      </c>
    </row>
    <row r="515" spans="1:14" x14ac:dyDescent="0.2">
      <c r="A515" s="403" t="s">
        <v>1623</v>
      </c>
      <c r="B515" s="403">
        <v>0</v>
      </c>
      <c r="C515" s="403">
        <v>56.323</v>
      </c>
      <c r="D515" s="403">
        <v>2207.116</v>
      </c>
      <c r="E515" s="403">
        <v>2263.4389999999999</v>
      </c>
      <c r="F515" s="403">
        <v>106.871</v>
      </c>
      <c r="G515" s="403">
        <v>2370.3110000000001</v>
      </c>
      <c r="H515" s="403">
        <v>2.133</v>
      </c>
      <c r="I515" s="403">
        <v>4.3789999999999996</v>
      </c>
      <c r="J515" s="403">
        <v>2376.8240000000001</v>
      </c>
    </row>
    <row r="516" spans="1:14" x14ac:dyDescent="0.2">
      <c r="A516" s="403" t="s">
        <v>1624</v>
      </c>
      <c r="B516" s="403">
        <v>0</v>
      </c>
      <c r="C516" s="403">
        <v>49.259</v>
      </c>
      <c r="D516" s="403">
        <v>2092.817</v>
      </c>
      <c r="E516" s="403">
        <v>2142.076</v>
      </c>
      <c r="F516" s="403">
        <v>96.15</v>
      </c>
      <c r="G516" s="403">
        <v>2238.2260000000001</v>
      </c>
      <c r="H516" s="403">
        <v>2.1619999999999999</v>
      </c>
      <c r="I516" s="403">
        <v>4.1189999999999998</v>
      </c>
      <c r="J516" s="403">
        <v>2244.5070000000001</v>
      </c>
    </row>
    <row r="517" spans="1:14" x14ac:dyDescent="0.2">
      <c r="A517" s="403" t="s">
        <v>1625</v>
      </c>
      <c r="B517" s="403">
        <v>0</v>
      </c>
      <c r="C517" s="403">
        <v>52.012</v>
      </c>
      <c r="D517" s="403">
        <v>2124.0010000000002</v>
      </c>
      <c r="E517" s="403">
        <v>2176.0129999999999</v>
      </c>
      <c r="F517" s="403">
        <v>100.014</v>
      </c>
      <c r="G517" s="403">
        <v>2276.027</v>
      </c>
      <c r="H517" s="403">
        <v>2.1030000000000002</v>
      </c>
      <c r="I517" s="403">
        <v>4.2370000000000001</v>
      </c>
      <c r="J517" s="403">
        <v>2282.3670000000002</v>
      </c>
    </row>
    <row r="518" spans="1:14" x14ac:dyDescent="0.2">
      <c r="A518" s="403" t="s">
        <v>1626</v>
      </c>
      <c r="B518" s="403">
        <v>0</v>
      </c>
      <c r="C518" s="403">
        <v>60.258000000000003</v>
      </c>
      <c r="D518" s="403">
        <v>2035.2529999999999</v>
      </c>
      <c r="E518" s="403">
        <v>2095.511</v>
      </c>
      <c r="F518" s="403">
        <v>99.27</v>
      </c>
      <c r="G518" s="403">
        <v>2194.7809999999999</v>
      </c>
      <c r="H518" s="403">
        <v>2.012</v>
      </c>
      <c r="I518" s="403">
        <v>4.2370000000000001</v>
      </c>
      <c r="J518" s="403">
        <v>2201.0300000000002</v>
      </c>
      <c r="N518" s="408"/>
    </row>
    <row r="519" spans="1:14" x14ac:dyDescent="0.2">
      <c r="A519" s="403" t="s">
        <v>1627</v>
      </c>
      <c r="B519" s="403">
        <v>0</v>
      </c>
      <c r="C519" s="403">
        <v>75.686999999999998</v>
      </c>
      <c r="D519" s="403">
        <v>2091.5</v>
      </c>
      <c r="E519" s="403">
        <v>2167.1869999999999</v>
      </c>
      <c r="F519" s="403">
        <v>105.456</v>
      </c>
      <c r="G519" s="403">
        <v>2272.643</v>
      </c>
      <c r="H519" s="403">
        <v>2.2370000000000001</v>
      </c>
      <c r="I519" s="403">
        <v>4.7450000000000001</v>
      </c>
      <c r="J519" s="403">
        <v>2279.6239999999998</v>
      </c>
    </row>
    <row r="520" spans="1:14" x14ac:dyDescent="0.2">
      <c r="A520" s="403" t="s">
        <v>1628</v>
      </c>
      <c r="B520" s="403">
        <v>0</v>
      </c>
      <c r="C520" s="403">
        <v>731.71400000000006</v>
      </c>
      <c r="D520" s="403">
        <v>25247.347000000002</v>
      </c>
      <c r="E520" s="403">
        <v>25979.061000000002</v>
      </c>
      <c r="F520" s="403">
        <v>1158.221</v>
      </c>
      <c r="G520" s="403">
        <v>27137.280999999999</v>
      </c>
      <c r="H520" s="403">
        <v>26.177</v>
      </c>
      <c r="I520" s="403">
        <v>54.231000000000002</v>
      </c>
      <c r="J520" s="403">
        <v>27217.688999999998</v>
      </c>
    </row>
    <row r="521" spans="1:14" x14ac:dyDescent="0.2">
      <c r="A521" s="403" t="s">
        <v>1629</v>
      </c>
      <c r="B521" s="403">
        <v>0</v>
      </c>
      <c r="C521" s="403">
        <v>81.765000000000001</v>
      </c>
      <c r="D521" s="403">
        <v>1964.825</v>
      </c>
      <c r="E521" s="403">
        <v>2046.59</v>
      </c>
      <c r="F521" s="403">
        <v>85.629000000000005</v>
      </c>
      <c r="G521" s="403">
        <v>2132.2179999999998</v>
      </c>
      <c r="H521" s="403">
        <v>2.2719999999999998</v>
      </c>
      <c r="I521" s="403">
        <v>4.6319999999999997</v>
      </c>
      <c r="J521" s="403">
        <v>2139.1219999999998</v>
      </c>
    </row>
    <row r="522" spans="1:14" x14ac:dyDescent="0.2">
      <c r="A522" s="403" t="s">
        <v>1630</v>
      </c>
      <c r="B522" s="403">
        <v>0</v>
      </c>
      <c r="C522" s="403">
        <v>74.409000000000006</v>
      </c>
      <c r="D522" s="403">
        <v>1922.6559999999999</v>
      </c>
      <c r="E522" s="403">
        <v>1997.0650000000001</v>
      </c>
      <c r="F522" s="403">
        <v>89.569000000000003</v>
      </c>
      <c r="G522" s="403">
        <v>2086.6350000000002</v>
      </c>
      <c r="H522" s="403">
        <v>2.2040000000000002</v>
      </c>
      <c r="I522" s="403">
        <v>4.3760000000000003</v>
      </c>
      <c r="J522" s="403">
        <v>2093.2139999999999</v>
      </c>
    </row>
    <row r="523" spans="1:14" x14ac:dyDescent="0.2">
      <c r="A523" s="403" t="s">
        <v>1631</v>
      </c>
      <c r="B523" s="403">
        <v>0</v>
      </c>
      <c r="C523" s="403">
        <v>63.796999999999997</v>
      </c>
      <c r="D523" s="403">
        <v>2072.6080000000002</v>
      </c>
      <c r="E523" s="403">
        <v>2136.4050000000002</v>
      </c>
      <c r="F523" s="403">
        <v>97.858999999999995</v>
      </c>
      <c r="G523" s="403">
        <v>2234.2640000000001</v>
      </c>
      <c r="H523" s="403">
        <v>2.11</v>
      </c>
      <c r="I523" s="403">
        <v>4.2309999999999999</v>
      </c>
      <c r="J523" s="403">
        <v>2240.605</v>
      </c>
    </row>
    <row r="524" spans="1:14" x14ac:dyDescent="0.2">
      <c r="A524" s="403" t="s">
        <v>1632</v>
      </c>
      <c r="B524" s="403">
        <v>0</v>
      </c>
      <c r="C524" s="403">
        <v>58.796999999999997</v>
      </c>
      <c r="D524" s="403">
        <v>2051.7959999999998</v>
      </c>
      <c r="E524" s="403">
        <v>2110.5929999999998</v>
      </c>
      <c r="F524" s="403">
        <v>98.001000000000005</v>
      </c>
      <c r="G524" s="403">
        <v>2208.5940000000001</v>
      </c>
      <c r="H524" s="403">
        <v>2.0619999999999998</v>
      </c>
      <c r="I524" s="403">
        <v>4.1189999999999998</v>
      </c>
      <c r="J524" s="403">
        <v>2214.7759999999998</v>
      </c>
    </row>
    <row r="525" spans="1:14" x14ac:dyDescent="0.2">
      <c r="A525" s="403" t="s">
        <v>1633</v>
      </c>
      <c r="B525" s="403">
        <v>0</v>
      </c>
      <c r="C525" s="403">
        <v>56.453000000000003</v>
      </c>
      <c r="D525" s="403">
        <v>2144.4769999999999</v>
      </c>
      <c r="E525" s="403">
        <v>2200.9299999999998</v>
      </c>
      <c r="F525" s="403">
        <v>106.619</v>
      </c>
      <c r="G525" s="403">
        <v>2307.549</v>
      </c>
      <c r="H525" s="403">
        <v>2.069</v>
      </c>
      <c r="I525" s="403">
        <v>4.4470000000000001</v>
      </c>
      <c r="J525" s="403">
        <v>2314.0659999999998</v>
      </c>
    </row>
    <row r="526" spans="1:14" x14ac:dyDescent="0.2">
      <c r="A526" s="403" t="s">
        <v>1634</v>
      </c>
      <c r="B526" s="403">
        <v>0</v>
      </c>
      <c r="C526" s="403">
        <v>56.274999999999999</v>
      </c>
      <c r="D526" s="403">
        <v>2120.058</v>
      </c>
      <c r="E526" s="403">
        <v>2176.3330000000001</v>
      </c>
      <c r="F526" s="403">
        <v>100.881</v>
      </c>
      <c r="G526" s="403">
        <v>2277.2139999999999</v>
      </c>
      <c r="H526" s="403">
        <v>2.0819999999999999</v>
      </c>
      <c r="I526" s="403">
        <v>4.3540000000000001</v>
      </c>
      <c r="J526" s="403">
        <v>2283.65</v>
      </c>
    </row>
    <row r="527" spans="1:14" x14ac:dyDescent="0.2">
      <c r="A527" s="403" t="s">
        <v>1635</v>
      </c>
      <c r="B527" s="403">
        <v>0</v>
      </c>
      <c r="C527" s="403">
        <v>62.26</v>
      </c>
      <c r="D527" s="403">
        <v>2148.8069999999998</v>
      </c>
      <c r="E527" s="403">
        <v>2211.0680000000002</v>
      </c>
      <c r="F527" s="403">
        <v>98.539000000000001</v>
      </c>
      <c r="G527" s="403">
        <v>2309.607</v>
      </c>
      <c r="H527" s="403">
        <v>2.1890000000000001</v>
      </c>
      <c r="I527" s="403">
        <v>4.6429999999999998</v>
      </c>
      <c r="J527" s="403">
        <v>2316.4380000000001</v>
      </c>
    </row>
    <row r="528" spans="1:14" x14ac:dyDescent="0.2">
      <c r="A528" s="403" t="s">
        <v>1636</v>
      </c>
      <c r="B528" s="403">
        <v>0</v>
      </c>
      <c r="C528" s="403">
        <v>60.290999999999997</v>
      </c>
      <c r="D528" s="403">
        <v>2191.9340000000002</v>
      </c>
      <c r="E528" s="403">
        <v>2252.2249999999999</v>
      </c>
      <c r="F528" s="403">
        <v>105.78400000000001</v>
      </c>
      <c r="G528" s="403">
        <v>2358.009</v>
      </c>
      <c r="H528" s="403">
        <v>2.2189999999999999</v>
      </c>
      <c r="I528" s="403">
        <v>4.4660000000000002</v>
      </c>
      <c r="J528" s="403">
        <v>2364.694</v>
      </c>
    </row>
    <row r="529" spans="1:15" x14ac:dyDescent="0.2">
      <c r="A529" s="403" t="s">
        <v>1637</v>
      </c>
      <c r="B529" s="403">
        <v>0</v>
      </c>
      <c r="C529" s="403">
        <v>54.445999999999998</v>
      </c>
      <c r="D529" s="403">
        <v>2008.296</v>
      </c>
      <c r="E529" s="403">
        <v>2062.7420000000002</v>
      </c>
      <c r="F529" s="403">
        <v>92.468000000000004</v>
      </c>
      <c r="G529" s="403">
        <v>2155.21</v>
      </c>
      <c r="H529" s="403">
        <v>2.1440000000000001</v>
      </c>
      <c r="I529" s="403">
        <v>4.1180000000000003</v>
      </c>
      <c r="J529" s="403">
        <v>2161.4720000000002</v>
      </c>
    </row>
    <row r="530" spans="1:15" x14ac:dyDescent="0.2">
      <c r="A530" s="403" t="s">
        <v>1638</v>
      </c>
      <c r="B530" s="403">
        <v>0</v>
      </c>
      <c r="C530" s="403">
        <v>57.201999999999998</v>
      </c>
      <c r="D530" s="403">
        <v>2090.7559999999999</v>
      </c>
      <c r="E530" s="403">
        <v>2147.9580000000001</v>
      </c>
      <c r="F530" s="403">
        <v>100.65600000000001</v>
      </c>
      <c r="G530" s="403">
        <v>2248.6149999999998</v>
      </c>
      <c r="H530" s="403">
        <v>2.1120000000000001</v>
      </c>
      <c r="I530" s="403">
        <v>4.1820000000000004</v>
      </c>
      <c r="J530" s="403">
        <v>2254.9090000000001</v>
      </c>
    </row>
    <row r="531" spans="1:15" x14ac:dyDescent="0.2">
      <c r="A531" s="403" t="s">
        <v>1639</v>
      </c>
      <c r="B531" s="403">
        <v>0</v>
      </c>
      <c r="C531" s="403">
        <v>64.662000000000006</v>
      </c>
      <c r="D531" s="403">
        <v>2001.9559999999999</v>
      </c>
      <c r="E531" s="403">
        <v>2066.6179999999999</v>
      </c>
      <c r="F531" s="403">
        <v>92.881</v>
      </c>
      <c r="G531" s="403">
        <v>2159.4989999999998</v>
      </c>
      <c r="H531" s="403">
        <v>1.98</v>
      </c>
      <c r="I531" s="403">
        <v>4.048</v>
      </c>
      <c r="J531" s="403">
        <v>2165.527</v>
      </c>
    </row>
    <row r="532" spans="1:15" x14ac:dyDescent="0.2">
      <c r="A532" s="403" t="s">
        <v>1640</v>
      </c>
      <c r="B532" s="403">
        <v>0</v>
      </c>
      <c r="C532" s="403">
        <v>74.093000000000004</v>
      </c>
      <c r="D532" s="403">
        <v>1983.6320000000001</v>
      </c>
      <c r="E532" s="403">
        <v>2057.7249999999999</v>
      </c>
      <c r="F532" s="403">
        <v>91.706000000000003</v>
      </c>
      <c r="G532" s="403">
        <v>2149.431</v>
      </c>
      <c r="H532" s="403">
        <v>2.1579999999999999</v>
      </c>
      <c r="I532" s="403">
        <v>4.6050000000000004</v>
      </c>
      <c r="J532" s="403">
        <v>2156.194</v>
      </c>
    </row>
    <row r="533" spans="1:15" x14ac:dyDescent="0.2">
      <c r="A533" s="403" t="s">
        <v>1641</v>
      </c>
      <c r="B533" s="403">
        <v>0</v>
      </c>
      <c r="C533" s="403">
        <v>764.45</v>
      </c>
      <c r="D533" s="403">
        <v>24701.789000000001</v>
      </c>
      <c r="E533" s="403">
        <v>25466.239000000001</v>
      </c>
      <c r="F533" s="403">
        <v>1160.606</v>
      </c>
      <c r="G533" s="403">
        <v>26626.844000000001</v>
      </c>
      <c r="H533" s="403">
        <v>25.602</v>
      </c>
      <c r="I533" s="403">
        <v>52.264000000000003</v>
      </c>
      <c r="J533" s="403">
        <v>26704.710999999999</v>
      </c>
    </row>
    <row r="534" spans="1:15" x14ac:dyDescent="0.2">
      <c r="A534" s="403" t="s">
        <v>1642</v>
      </c>
      <c r="B534" s="403">
        <v>0</v>
      </c>
      <c r="C534" s="403">
        <v>84.917000000000002</v>
      </c>
      <c r="D534" s="403">
        <v>1976.4490000000001</v>
      </c>
      <c r="E534" s="403">
        <v>2061.366</v>
      </c>
      <c r="F534" s="403">
        <v>92.26</v>
      </c>
      <c r="G534" s="403">
        <v>2153.625</v>
      </c>
      <c r="H534" s="403">
        <v>2.2639999999999998</v>
      </c>
      <c r="I534" s="403">
        <v>4.6420000000000003</v>
      </c>
      <c r="J534" s="403">
        <v>2160.5309999999999</v>
      </c>
    </row>
    <row r="535" spans="1:15" x14ac:dyDescent="0.2">
      <c r="A535" s="403" t="s">
        <v>1643</v>
      </c>
      <c r="B535" s="403">
        <v>0</v>
      </c>
      <c r="C535" s="403">
        <v>75.731999999999999</v>
      </c>
      <c r="D535" s="403">
        <v>1812.6969999999999</v>
      </c>
      <c r="E535" s="403">
        <v>1888.43</v>
      </c>
      <c r="F535" s="403">
        <v>86.518000000000001</v>
      </c>
      <c r="G535" s="403">
        <v>1974.9480000000001</v>
      </c>
      <c r="H535" s="403">
        <v>2.2050000000000001</v>
      </c>
      <c r="I535" s="403">
        <v>4.3369999999999997</v>
      </c>
      <c r="J535" s="403">
        <v>1981.489</v>
      </c>
    </row>
    <row r="536" spans="1:15" x14ac:dyDescent="0.2">
      <c r="A536" s="403" t="s">
        <v>1644</v>
      </c>
      <c r="B536" s="403">
        <v>0</v>
      </c>
      <c r="C536" s="403">
        <v>74.722999999999999</v>
      </c>
      <c r="D536" s="403">
        <v>2074.0390000000002</v>
      </c>
      <c r="E536" s="403">
        <v>2148.7620000000002</v>
      </c>
      <c r="F536" s="403">
        <v>100.65</v>
      </c>
      <c r="G536" s="403">
        <v>2249.4119999999998</v>
      </c>
      <c r="H536" s="403">
        <v>2.153</v>
      </c>
      <c r="I536" s="403">
        <v>4.41</v>
      </c>
      <c r="J536" s="403">
        <v>2255.9749999999999</v>
      </c>
    </row>
    <row r="537" spans="1:15" x14ac:dyDescent="0.2">
      <c r="A537" s="403" t="s">
        <v>1645</v>
      </c>
      <c r="B537" s="403">
        <v>0</v>
      </c>
      <c r="C537" s="403">
        <v>58.554000000000002</v>
      </c>
      <c r="D537" s="403">
        <v>2036.865</v>
      </c>
      <c r="E537" s="403">
        <v>2095.4189999999999</v>
      </c>
      <c r="F537" s="403">
        <v>102.051</v>
      </c>
      <c r="G537" s="403">
        <v>2197.4699999999998</v>
      </c>
      <c r="H537" s="403">
        <v>2.1320000000000001</v>
      </c>
      <c r="I537" s="403">
        <v>4.2839999999999998</v>
      </c>
      <c r="J537" s="403">
        <v>2203.886</v>
      </c>
    </row>
    <row r="538" spans="1:15" x14ac:dyDescent="0.2">
      <c r="A538" s="403" t="s">
        <v>1646</v>
      </c>
      <c r="B538" s="403">
        <v>0</v>
      </c>
      <c r="C538" s="403">
        <v>52.709000000000003</v>
      </c>
      <c r="D538" s="403">
        <v>2139.4</v>
      </c>
      <c r="E538" s="403">
        <v>2192.1089999999999</v>
      </c>
      <c r="F538" s="403">
        <v>106.80200000000001</v>
      </c>
      <c r="G538" s="403">
        <v>2298.9119999999998</v>
      </c>
      <c r="H538" s="403">
        <v>2.1190000000000002</v>
      </c>
      <c r="I538" s="403">
        <v>4.516</v>
      </c>
      <c r="J538" s="403">
        <v>2305.547</v>
      </c>
    </row>
    <row r="539" spans="1:15" x14ac:dyDescent="0.2">
      <c r="A539" s="403" t="s">
        <v>1647</v>
      </c>
      <c r="B539" s="403">
        <v>0</v>
      </c>
      <c r="C539" s="403">
        <v>52.232999999999997</v>
      </c>
      <c r="D539" s="403">
        <v>2088.9699999999998</v>
      </c>
      <c r="E539" s="403">
        <v>2141.203</v>
      </c>
      <c r="F539" s="403">
        <v>106.363</v>
      </c>
      <c r="G539" s="403">
        <v>2247.567</v>
      </c>
      <c r="H539" s="403">
        <v>2.1509999999999998</v>
      </c>
      <c r="I539" s="403">
        <v>4.569</v>
      </c>
      <c r="J539" s="403">
        <v>2254.288</v>
      </c>
    </row>
    <row r="542" spans="1:15" x14ac:dyDescent="0.2">
      <c r="G542" s="404">
        <f>G$416</f>
        <v>26844.563999999998</v>
      </c>
      <c r="H542" s="404">
        <f>H$416</f>
        <v>23.234999999999999</v>
      </c>
      <c r="I542" s="404">
        <f>I$416</f>
        <v>50.886000000000003</v>
      </c>
      <c r="J542" s="404">
        <f>J$416</f>
        <v>26918.685000000001</v>
      </c>
      <c r="K542" s="397">
        <v>2003</v>
      </c>
    </row>
    <row r="543" spans="1:15" x14ac:dyDescent="0.2">
      <c r="G543" s="404">
        <f>G429</f>
        <v>27816.635999999999</v>
      </c>
      <c r="H543" s="404">
        <f>H429</f>
        <v>24.646999999999998</v>
      </c>
      <c r="I543" s="404">
        <f>I429</f>
        <v>54.18</v>
      </c>
      <c r="J543" s="404">
        <f>J429</f>
        <v>27895.464</v>
      </c>
      <c r="K543" s="397">
        <f>K542+1</f>
        <v>2004</v>
      </c>
    </row>
    <row r="544" spans="1:15" x14ac:dyDescent="0.2">
      <c r="B544" s="404">
        <f>B455</f>
        <v>0</v>
      </c>
      <c r="C544" s="404">
        <f t="shared" ref="C544:F544" si="0">C455</f>
        <v>624.97500000000002</v>
      </c>
      <c r="D544" s="404">
        <f t="shared" si="0"/>
        <v>27650.866999999998</v>
      </c>
      <c r="E544" s="404">
        <f t="shared" si="0"/>
        <v>28275.842000000001</v>
      </c>
      <c r="F544" s="404">
        <f t="shared" si="0"/>
        <v>474.95100000000002</v>
      </c>
      <c r="G544" s="404">
        <f>G442</f>
        <v>28271.724999999999</v>
      </c>
      <c r="H544" s="404">
        <f>H442</f>
        <v>25.611999999999998</v>
      </c>
      <c r="I544" s="404">
        <f>I442</f>
        <v>55.661000000000001</v>
      </c>
      <c r="J544" s="404">
        <f>J442</f>
        <v>28352.996999999999</v>
      </c>
      <c r="K544" s="397">
        <f t="shared" ref="K544:K551" si="1">K543+1</f>
        <v>2005</v>
      </c>
      <c r="L544" s="407"/>
      <c r="M544" s="407"/>
      <c r="N544" s="407"/>
      <c r="O544" s="407"/>
    </row>
    <row r="545" spans="2:15" x14ac:dyDescent="0.2">
      <c r="B545" s="404">
        <f>B468</f>
        <v>0</v>
      </c>
      <c r="C545" s="404">
        <f t="shared" ref="C545:F545" si="2">C468</f>
        <v>663.46199999999999</v>
      </c>
      <c r="D545" s="404">
        <f t="shared" si="2"/>
        <v>27763.172999999999</v>
      </c>
      <c r="E545" s="404">
        <f t="shared" si="2"/>
        <v>28426.634999999998</v>
      </c>
      <c r="F545" s="404">
        <f t="shared" si="2"/>
        <v>602.49</v>
      </c>
      <c r="G545" s="404">
        <f>G455</f>
        <v>28750.793000000001</v>
      </c>
      <c r="H545" s="404">
        <f>H455</f>
        <v>25.103999999999999</v>
      </c>
      <c r="I545" s="404">
        <f>I455</f>
        <v>53.942999999999998</v>
      </c>
      <c r="J545" s="404">
        <f>J455</f>
        <v>28829.84</v>
      </c>
      <c r="K545" s="397">
        <f t="shared" si="1"/>
        <v>2006</v>
      </c>
      <c r="L545" s="407"/>
      <c r="M545" s="407"/>
      <c r="N545" s="407"/>
      <c r="O545" s="407"/>
    </row>
    <row r="546" spans="2:15" x14ac:dyDescent="0.2">
      <c r="B546" s="404">
        <f>B481</f>
        <v>0</v>
      </c>
      <c r="C546" s="404">
        <f t="shared" ref="C546:F546" si="3">C481</f>
        <v>692.13400000000001</v>
      </c>
      <c r="D546" s="404">
        <f t="shared" si="3"/>
        <v>26230.187000000002</v>
      </c>
      <c r="E546" s="404">
        <f t="shared" si="3"/>
        <v>26922.321</v>
      </c>
      <c r="F546" s="404">
        <f t="shared" si="3"/>
        <v>826.13800000000003</v>
      </c>
      <c r="G546" s="404">
        <f>G468</f>
        <v>29029.125</v>
      </c>
      <c r="H546" s="404">
        <f>H468</f>
        <v>27.885000000000002</v>
      </c>
      <c r="I546" s="404">
        <f>I468</f>
        <v>59.77</v>
      </c>
      <c r="J546" s="404">
        <f>J468</f>
        <v>29116.78</v>
      </c>
      <c r="K546" s="397">
        <f t="shared" si="1"/>
        <v>2007</v>
      </c>
      <c r="L546" s="407"/>
      <c r="M546" s="407"/>
      <c r="N546" s="407"/>
      <c r="O546" s="407"/>
    </row>
    <row r="547" spans="2:15" x14ac:dyDescent="0.2">
      <c r="B547" s="404">
        <f>B494</f>
        <v>0</v>
      </c>
      <c r="C547" s="404">
        <f t="shared" ref="C547:F547" si="4">C494</f>
        <v>714.87199999999996</v>
      </c>
      <c r="D547" s="404">
        <f t="shared" si="4"/>
        <v>25374.936000000002</v>
      </c>
      <c r="E547" s="404">
        <f t="shared" si="4"/>
        <v>26089.808000000001</v>
      </c>
      <c r="F547" s="404">
        <f t="shared" si="4"/>
        <v>935.43299999999999</v>
      </c>
      <c r="G547" s="404">
        <f>G481</f>
        <v>27748.458999999999</v>
      </c>
      <c r="H547" s="404">
        <f>H481</f>
        <v>26.271000000000001</v>
      </c>
      <c r="I547" s="404">
        <f>I481</f>
        <v>56.189</v>
      </c>
      <c r="J547" s="404">
        <f>J481</f>
        <v>27830.918000000001</v>
      </c>
      <c r="K547" s="397">
        <f t="shared" si="1"/>
        <v>2008</v>
      </c>
      <c r="L547" s="407"/>
      <c r="M547" s="407"/>
      <c r="N547" s="407"/>
      <c r="O547" s="407"/>
    </row>
    <row r="548" spans="2:15" x14ac:dyDescent="0.2">
      <c r="B548" s="404">
        <f>B507</f>
        <v>0</v>
      </c>
      <c r="C548" s="404">
        <f t="shared" ref="C548:F548" si="5">C507</f>
        <v>718.952</v>
      </c>
      <c r="D548" s="404">
        <f t="shared" si="5"/>
        <v>25685.553</v>
      </c>
      <c r="E548" s="404">
        <f t="shared" si="5"/>
        <v>26404.505000000001</v>
      </c>
      <c r="F548" s="404">
        <f t="shared" si="5"/>
        <v>1074.8900000000001</v>
      </c>
      <c r="G548" s="404">
        <f>G494</f>
        <v>27025.241000000002</v>
      </c>
      <c r="H548" s="404">
        <f>H494</f>
        <v>26.547000000000001</v>
      </c>
      <c r="I548" s="404">
        <f>I494</f>
        <v>55.819000000000003</v>
      </c>
      <c r="J548" s="404">
        <f>J494</f>
        <v>27107.607</v>
      </c>
      <c r="K548" s="397">
        <f t="shared" si="1"/>
        <v>2009</v>
      </c>
      <c r="L548" s="407"/>
      <c r="M548" s="407"/>
      <c r="N548" s="407"/>
      <c r="O548" s="407"/>
    </row>
    <row r="549" spans="2:15" x14ac:dyDescent="0.2">
      <c r="B549" s="404">
        <f>B520</f>
        <v>0</v>
      </c>
      <c r="C549" s="404">
        <f t="shared" ref="C549:F549" si="6">C520</f>
        <v>731.71400000000006</v>
      </c>
      <c r="D549" s="404">
        <f t="shared" si="6"/>
        <v>25247.347000000002</v>
      </c>
      <c r="E549" s="404">
        <f t="shared" si="6"/>
        <v>25979.061000000002</v>
      </c>
      <c r="F549" s="404">
        <f t="shared" si="6"/>
        <v>1158.221</v>
      </c>
      <c r="G549" s="404">
        <f>G507</f>
        <v>27479.395</v>
      </c>
      <c r="H549" s="404">
        <f>H507</f>
        <v>26.315000000000001</v>
      </c>
      <c r="I549" s="404">
        <f>I507</f>
        <v>55.085999999999999</v>
      </c>
      <c r="J549" s="404">
        <f>J507</f>
        <v>27560.795999999998</v>
      </c>
      <c r="K549" s="397">
        <f t="shared" si="1"/>
        <v>2010</v>
      </c>
      <c r="L549" s="407"/>
      <c r="M549" s="407"/>
      <c r="N549" s="407"/>
      <c r="O549" s="407"/>
    </row>
    <row r="550" spans="2:15" x14ac:dyDescent="0.2">
      <c r="B550" s="404">
        <f>B533</f>
        <v>0</v>
      </c>
      <c r="C550" s="404">
        <f t="shared" ref="C550:F550" si="7">C533</f>
        <v>764.45</v>
      </c>
      <c r="D550" s="404">
        <f t="shared" si="7"/>
        <v>24701.789000000001</v>
      </c>
      <c r="E550" s="404">
        <f t="shared" si="7"/>
        <v>25466.239000000001</v>
      </c>
      <c r="F550" s="404">
        <f t="shared" si="7"/>
        <v>1160.606</v>
      </c>
      <c r="G550" s="404">
        <f>G520</f>
        <v>27137.280999999999</v>
      </c>
      <c r="H550" s="404">
        <f>H520</f>
        <v>26.177</v>
      </c>
      <c r="I550" s="404">
        <f>I520</f>
        <v>54.231000000000002</v>
      </c>
      <c r="J550" s="404">
        <f>J520</f>
        <v>27217.688999999998</v>
      </c>
      <c r="K550" s="397">
        <f t="shared" si="1"/>
        <v>2011</v>
      </c>
      <c r="L550" s="407"/>
      <c r="M550" s="407"/>
      <c r="N550" s="407"/>
      <c r="O550" s="407"/>
    </row>
    <row r="551" spans="2:15" x14ac:dyDescent="0.2">
      <c r="G551" s="404">
        <f>G533</f>
        <v>26626.844000000001</v>
      </c>
      <c r="H551" s="404">
        <f>H533</f>
        <v>25.602</v>
      </c>
      <c r="I551" s="404">
        <f>I533</f>
        <v>52.264000000000003</v>
      </c>
      <c r="J551" s="404">
        <f>J533</f>
        <v>26704.710999999999</v>
      </c>
      <c r="K551" s="397">
        <f t="shared" si="1"/>
        <v>2012</v>
      </c>
      <c r="L551" s="407"/>
      <c r="M551" s="407"/>
      <c r="N551" s="407"/>
      <c r="O551" s="407"/>
    </row>
    <row r="552" spans="2:15" x14ac:dyDescent="0.2">
      <c r="K552" s="407"/>
      <c r="L552" s="407"/>
      <c r="M552" s="407"/>
      <c r="N552" s="407"/>
      <c r="O552" s="407"/>
    </row>
  </sheetData>
  <mergeCells count="1">
    <mergeCell ref="A12:A13"/>
  </mergeCells>
  <hyperlinks>
    <hyperlink ref="A4" r:id="rId1" display="http://www.eia.doe.gov/totalenergy/data/monthly/dataunits.cfm" xr:uid="{00000000-0004-0000-1A00-000000000000}"/>
  </hyperlink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A8C54F-93DA-4A8C-8819-0C32E11F96DC}">
  <dimension ref="A1:H299"/>
  <sheetViews>
    <sheetView topLeftCell="A25" workbookViewId="0">
      <selection activeCell="I45" sqref="I45"/>
    </sheetView>
  </sheetViews>
  <sheetFormatPr defaultColWidth="9.140625" defaultRowHeight="15" x14ac:dyDescent="0.25"/>
  <cols>
    <col min="1" max="7" width="9.140625" style="533"/>
    <col min="8" max="8" width="11.5703125" style="533" customWidth="1"/>
    <col min="9" max="16384" width="9.140625" style="533"/>
  </cols>
  <sheetData>
    <row r="1" spans="1:8" x14ac:dyDescent="0.25">
      <c r="B1" s="534" t="s">
        <v>592</v>
      </c>
      <c r="H1" s="535">
        <v>43819</v>
      </c>
    </row>
    <row r="3" spans="1:8" x14ac:dyDescent="0.25">
      <c r="A3" s="770" t="s">
        <v>593</v>
      </c>
      <c r="B3" s="770"/>
      <c r="C3" s="770"/>
      <c r="E3" s="770" t="s">
        <v>594</v>
      </c>
      <c r="F3" s="770"/>
      <c r="G3" s="770"/>
    </row>
    <row r="4" spans="1:8" x14ac:dyDescent="0.25">
      <c r="E4" s="533" t="s">
        <v>595</v>
      </c>
    </row>
    <row r="6" spans="1:8" ht="99.95" customHeight="1" x14ac:dyDescent="0.25">
      <c r="B6" s="536" t="s">
        <v>596</v>
      </c>
      <c r="C6" s="536" t="s">
        <v>1821</v>
      </c>
      <c r="F6" s="536" t="s">
        <v>596</v>
      </c>
      <c r="G6" s="536" t="s">
        <v>1821</v>
      </c>
    </row>
    <row r="9" spans="1:8" x14ac:dyDescent="0.25">
      <c r="A9" s="533" t="s">
        <v>1822</v>
      </c>
      <c r="B9" s="537">
        <v>104.6</v>
      </c>
      <c r="C9" s="537">
        <v>1109.4000000000001</v>
      </c>
      <c r="E9" s="533" t="s">
        <v>1823</v>
      </c>
      <c r="F9" s="537">
        <v>243.2</v>
      </c>
      <c r="G9" s="537">
        <v>2033.1</v>
      </c>
    </row>
    <row r="10" spans="1:8" x14ac:dyDescent="0.25">
      <c r="A10" s="533" t="s">
        <v>1824</v>
      </c>
      <c r="B10" s="537">
        <v>92.2</v>
      </c>
      <c r="C10" s="537">
        <v>1015.1</v>
      </c>
      <c r="E10" s="533" t="s">
        <v>1825</v>
      </c>
      <c r="F10" s="537">
        <v>246</v>
      </c>
      <c r="G10" s="537">
        <v>2027.6</v>
      </c>
    </row>
    <row r="11" spans="1:8" x14ac:dyDescent="0.25">
      <c r="A11" s="533" t="s">
        <v>1826</v>
      </c>
      <c r="B11" s="537">
        <v>77.400000000000006</v>
      </c>
      <c r="C11" s="537">
        <v>950</v>
      </c>
      <c r="E11" s="533" t="s">
        <v>1827</v>
      </c>
      <c r="F11" s="537">
        <v>249.6</v>
      </c>
      <c r="G11" s="537">
        <v>2023.5</v>
      </c>
    </row>
    <row r="12" spans="1:8" x14ac:dyDescent="0.25">
      <c r="A12" s="533" t="s">
        <v>1828</v>
      </c>
      <c r="B12" s="537">
        <v>59.5</v>
      </c>
      <c r="C12" s="537">
        <v>827.5</v>
      </c>
      <c r="E12" s="533" t="s">
        <v>1829</v>
      </c>
      <c r="F12" s="537">
        <v>259.7</v>
      </c>
      <c r="G12" s="537">
        <v>2055.1</v>
      </c>
    </row>
    <row r="13" spans="1:8" x14ac:dyDescent="0.25">
      <c r="A13" s="533" t="s">
        <v>1830</v>
      </c>
      <c r="B13" s="537">
        <v>57.2</v>
      </c>
      <c r="C13" s="537">
        <v>817.3</v>
      </c>
      <c r="E13" s="533" t="s">
        <v>1831</v>
      </c>
      <c r="F13" s="537">
        <v>265.7</v>
      </c>
      <c r="G13" s="537">
        <v>2086</v>
      </c>
    </row>
    <row r="14" spans="1:8" x14ac:dyDescent="0.25">
      <c r="A14" s="533" t="s">
        <v>1832</v>
      </c>
      <c r="B14" s="537">
        <v>66.8</v>
      </c>
      <c r="C14" s="537">
        <v>905.6</v>
      </c>
      <c r="E14" s="533" t="s">
        <v>1833</v>
      </c>
      <c r="F14" s="537">
        <v>272.60000000000002</v>
      </c>
      <c r="G14" s="537">
        <v>2120.5</v>
      </c>
    </row>
    <row r="15" spans="1:8" x14ac:dyDescent="0.25">
      <c r="A15" s="533" t="s">
        <v>1834</v>
      </c>
      <c r="B15" s="537">
        <v>74.2</v>
      </c>
      <c r="C15" s="537">
        <v>986.2</v>
      </c>
      <c r="E15" s="533" t="s">
        <v>1835</v>
      </c>
      <c r="F15" s="537">
        <v>279.2</v>
      </c>
      <c r="G15" s="537">
        <v>2132.6</v>
      </c>
    </row>
    <row r="16" spans="1:8" x14ac:dyDescent="0.25">
      <c r="A16" s="533" t="s">
        <v>1836</v>
      </c>
      <c r="B16" s="537">
        <v>84.8</v>
      </c>
      <c r="C16" s="537">
        <v>1113.3</v>
      </c>
      <c r="E16" s="533" t="s">
        <v>1837</v>
      </c>
      <c r="F16" s="537">
        <v>280.39999999999998</v>
      </c>
      <c r="G16" s="537">
        <v>2135</v>
      </c>
    </row>
    <row r="17" spans="1:7" x14ac:dyDescent="0.25">
      <c r="A17" s="533" t="s">
        <v>1838</v>
      </c>
      <c r="B17" s="537">
        <v>93</v>
      </c>
      <c r="C17" s="537">
        <v>1170.3</v>
      </c>
      <c r="E17" s="533" t="s">
        <v>1839</v>
      </c>
      <c r="F17" s="537">
        <v>275</v>
      </c>
      <c r="G17" s="537">
        <v>2105.6</v>
      </c>
    </row>
    <row r="18" spans="1:7" x14ac:dyDescent="0.25">
      <c r="A18" s="533" t="s">
        <v>1840</v>
      </c>
      <c r="B18" s="537">
        <v>87.4</v>
      </c>
      <c r="C18" s="537">
        <v>1131.5999999999999</v>
      </c>
      <c r="E18" s="533" t="s">
        <v>1841</v>
      </c>
      <c r="F18" s="537">
        <v>271.39999999999998</v>
      </c>
      <c r="G18" s="537">
        <v>2098.4</v>
      </c>
    </row>
    <row r="19" spans="1:7" x14ac:dyDescent="0.25">
      <c r="A19" s="533" t="s">
        <v>1842</v>
      </c>
      <c r="B19" s="537">
        <v>93.4</v>
      </c>
      <c r="C19" s="537">
        <v>1222.4000000000001</v>
      </c>
      <c r="E19" s="533" t="s">
        <v>1843</v>
      </c>
      <c r="F19" s="537">
        <v>272.89999999999998</v>
      </c>
      <c r="G19" s="537">
        <v>2120</v>
      </c>
    </row>
    <row r="20" spans="1:7" x14ac:dyDescent="0.25">
      <c r="A20" s="533" t="s">
        <v>1844</v>
      </c>
      <c r="B20" s="537">
        <v>102.9</v>
      </c>
      <c r="C20" s="537">
        <v>1330.2</v>
      </c>
      <c r="E20" s="533" t="s">
        <v>1845</v>
      </c>
      <c r="F20" s="537">
        <v>270.60000000000002</v>
      </c>
      <c r="G20" s="537">
        <v>2102.3000000000002</v>
      </c>
    </row>
    <row r="21" spans="1:7" x14ac:dyDescent="0.25">
      <c r="A21" s="533" t="s">
        <v>1846</v>
      </c>
      <c r="B21" s="537">
        <v>129.30000000000001</v>
      </c>
      <c r="C21" s="537">
        <v>1565.8</v>
      </c>
      <c r="E21" s="533" t="s">
        <v>1847</v>
      </c>
      <c r="F21" s="537">
        <v>280.8</v>
      </c>
      <c r="G21" s="537">
        <v>2184.9</v>
      </c>
    </row>
    <row r="22" spans="1:7" x14ac:dyDescent="0.25">
      <c r="A22" s="533" t="s">
        <v>1848</v>
      </c>
      <c r="B22" s="537">
        <v>166</v>
      </c>
      <c r="C22" s="537">
        <v>1861.5</v>
      </c>
      <c r="E22" s="533" t="s">
        <v>1849</v>
      </c>
      <c r="F22" s="537">
        <v>290.39999999999998</v>
      </c>
      <c r="G22" s="537">
        <v>2251.5</v>
      </c>
    </row>
    <row r="23" spans="1:7" x14ac:dyDescent="0.25">
      <c r="A23" s="533" t="s">
        <v>1850</v>
      </c>
      <c r="B23" s="537">
        <v>203.1</v>
      </c>
      <c r="C23" s="537">
        <v>2178.4</v>
      </c>
      <c r="E23" s="533" t="s">
        <v>1851</v>
      </c>
      <c r="F23" s="537">
        <v>308.2</v>
      </c>
      <c r="G23" s="537">
        <v>2338.5</v>
      </c>
    </row>
    <row r="24" spans="1:7" x14ac:dyDescent="0.25">
      <c r="A24" s="533" t="s">
        <v>1852</v>
      </c>
      <c r="B24" s="537">
        <v>224.4</v>
      </c>
      <c r="C24" s="537">
        <v>2351.6</v>
      </c>
      <c r="E24" s="533" t="s">
        <v>1853</v>
      </c>
      <c r="F24" s="537">
        <v>319.89999999999998</v>
      </c>
      <c r="G24" s="537">
        <v>2383.3000000000002</v>
      </c>
    </row>
    <row r="25" spans="1:7" x14ac:dyDescent="0.25">
      <c r="A25" s="533" t="s">
        <v>1854</v>
      </c>
      <c r="B25" s="537">
        <v>228</v>
      </c>
      <c r="C25" s="537">
        <v>2328.6</v>
      </c>
      <c r="E25" s="533" t="s">
        <v>1855</v>
      </c>
      <c r="F25" s="537">
        <v>336</v>
      </c>
      <c r="G25" s="537">
        <v>2415.6999999999998</v>
      </c>
    </row>
    <row r="26" spans="1:7" x14ac:dyDescent="0.25">
      <c r="A26" s="533" t="s">
        <v>1856</v>
      </c>
      <c r="B26" s="537">
        <v>227.5</v>
      </c>
      <c r="C26" s="537">
        <v>2058.4</v>
      </c>
      <c r="E26" s="533" t="s">
        <v>1857</v>
      </c>
      <c r="F26" s="537">
        <v>344.1</v>
      </c>
      <c r="G26" s="537">
        <v>2457.5</v>
      </c>
    </row>
    <row r="27" spans="1:7" x14ac:dyDescent="0.25">
      <c r="A27" s="533" t="s">
        <v>1858</v>
      </c>
      <c r="B27" s="537">
        <v>249.6</v>
      </c>
      <c r="C27" s="537">
        <v>2034.8</v>
      </c>
      <c r="E27" s="533" t="s">
        <v>1859</v>
      </c>
      <c r="F27" s="537">
        <v>351.4</v>
      </c>
      <c r="G27" s="537">
        <v>2508.1999999999998</v>
      </c>
    </row>
    <row r="28" spans="1:7" x14ac:dyDescent="0.25">
      <c r="A28" s="533" t="s">
        <v>1860</v>
      </c>
      <c r="B28" s="537">
        <v>274.5</v>
      </c>
      <c r="C28" s="537">
        <v>2118.5</v>
      </c>
      <c r="E28" s="533" t="s">
        <v>1861</v>
      </c>
      <c r="F28" s="537">
        <v>356.2</v>
      </c>
      <c r="G28" s="537">
        <v>2513.6999999999998</v>
      </c>
    </row>
    <row r="29" spans="1:7" x14ac:dyDescent="0.25">
      <c r="A29" s="533" t="s">
        <v>1862</v>
      </c>
      <c r="B29" s="537">
        <v>272.5</v>
      </c>
      <c r="C29" s="537">
        <v>2106.6</v>
      </c>
      <c r="E29" s="533" t="s">
        <v>1863</v>
      </c>
      <c r="F29" s="537">
        <v>359.8</v>
      </c>
      <c r="G29" s="537">
        <v>2540.6</v>
      </c>
    </row>
    <row r="30" spans="1:7" x14ac:dyDescent="0.25">
      <c r="A30" s="533" t="s">
        <v>1864</v>
      </c>
      <c r="B30" s="537">
        <v>299.8</v>
      </c>
      <c r="C30" s="537">
        <v>2289.5</v>
      </c>
      <c r="E30" s="533" t="s">
        <v>1865</v>
      </c>
      <c r="F30" s="537">
        <v>361</v>
      </c>
      <c r="G30" s="537">
        <v>2546</v>
      </c>
    </row>
    <row r="31" spans="1:7" x14ac:dyDescent="0.25">
      <c r="A31" s="533" t="s">
        <v>1866</v>
      </c>
      <c r="B31" s="537">
        <v>346.9</v>
      </c>
      <c r="C31" s="537">
        <v>2473.8000000000002</v>
      </c>
      <c r="E31" s="533" t="s">
        <v>1867</v>
      </c>
      <c r="F31" s="537">
        <v>367.7</v>
      </c>
      <c r="G31" s="537">
        <v>2564.4</v>
      </c>
    </row>
    <row r="32" spans="1:7" x14ac:dyDescent="0.25">
      <c r="A32" s="533" t="s">
        <v>1868</v>
      </c>
      <c r="B32" s="537">
        <v>367.3</v>
      </c>
      <c r="C32" s="537">
        <v>2574.9</v>
      </c>
      <c r="E32" s="533" t="s">
        <v>1869</v>
      </c>
      <c r="F32" s="537">
        <v>380.8</v>
      </c>
      <c r="G32" s="537">
        <v>2648.6</v>
      </c>
    </row>
    <row r="33" spans="1:7" x14ac:dyDescent="0.25">
      <c r="A33" s="533" t="s">
        <v>1870</v>
      </c>
      <c r="B33" s="537">
        <v>389.2</v>
      </c>
      <c r="C33" s="537">
        <v>2695.6</v>
      </c>
      <c r="E33" s="533" t="s">
        <v>1871</v>
      </c>
      <c r="F33" s="537">
        <v>388</v>
      </c>
      <c r="G33" s="537">
        <v>2697.9</v>
      </c>
    </row>
    <row r="34" spans="1:7" x14ac:dyDescent="0.25">
      <c r="A34" s="533" t="s">
        <v>1872</v>
      </c>
      <c r="B34" s="537">
        <v>390.5</v>
      </c>
      <c r="C34" s="537">
        <v>2680</v>
      </c>
      <c r="E34" s="533" t="s">
        <v>1873</v>
      </c>
      <c r="F34" s="537">
        <v>391.7</v>
      </c>
      <c r="G34" s="537">
        <v>2718.7</v>
      </c>
    </row>
    <row r="35" spans="1:7" x14ac:dyDescent="0.25">
      <c r="A35" s="533" t="s">
        <v>1874</v>
      </c>
      <c r="B35" s="537">
        <v>425.5</v>
      </c>
      <c r="C35" s="537">
        <v>2871.2</v>
      </c>
      <c r="E35" s="533" t="s">
        <v>1875</v>
      </c>
      <c r="F35" s="537">
        <v>391.2</v>
      </c>
      <c r="G35" s="537">
        <v>2703.4</v>
      </c>
    </row>
    <row r="36" spans="1:7" x14ac:dyDescent="0.25">
      <c r="A36" s="533" t="s">
        <v>1876</v>
      </c>
      <c r="B36" s="537">
        <v>449.4</v>
      </c>
      <c r="C36" s="537">
        <v>2932.4</v>
      </c>
      <c r="E36" s="533" t="s">
        <v>1877</v>
      </c>
      <c r="F36" s="537">
        <v>386</v>
      </c>
      <c r="G36" s="537">
        <v>2662.5</v>
      </c>
    </row>
    <row r="37" spans="1:7" x14ac:dyDescent="0.25">
      <c r="A37" s="533" t="s">
        <v>1878</v>
      </c>
      <c r="B37" s="537">
        <v>474</v>
      </c>
      <c r="C37" s="537">
        <v>2994.1</v>
      </c>
      <c r="E37" s="533" t="s">
        <v>1879</v>
      </c>
      <c r="F37" s="537">
        <v>385.3</v>
      </c>
      <c r="G37" s="537">
        <v>2649.8</v>
      </c>
    </row>
    <row r="38" spans="1:7" x14ac:dyDescent="0.25">
      <c r="A38" s="533" t="s">
        <v>1880</v>
      </c>
      <c r="B38" s="537">
        <v>481.2</v>
      </c>
      <c r="C38" s="537">
        <v>2972</v>
      </c>
      <c r="E38" s="533" t="s">
        <v>1881</v>
      </c>
      <c r="F38" s="537">
        <v>386.1</v>
      </c>
      <c r="G38" s="537">
        <v>2652.6</v>
      </c>
    </row>
    <row r="39" spans="1:7" x14ac:dyDescent="0.25">
      <c r="A39" s="533" t="s">
        <v>1882</v>
      </c>
      <c r="B39" s="537">
        <v>521.70000000000005</v>
      </c>
      <c r="C39" s="537">
        <v>3178.2</v>
      </c>
      <c r="E39" s="533" t="s">
        <v>1883</v>
      </c>
      <c r="F39" s="537">
        <v>391</v>
      </c>
      <c r="G39" s="537">
        <v>2682.6</v>
      </c>
    </row>
    <row r="40" spans="1:7" x14ac:dyDescent="0.25">
      <c r="A40" s="533" t="s">
        <v>1884</v>
      </c>
      <c r="B40" s="537">
        <v>542.4</v>
      </c>
      <c r="C40" s="537">
        <v>3260</v>
      </c>
      <c r="E40" s="533" t="s">
        <v>1885</v>
      </c>
      <c r="F40" s="537">
        <v>399.7</v>
      </c>
      <c r="G40" s="537">
        <v>2735.1</v>
      </c>
    </row>
    <row r="41" spans="1:7" x14ac:dyDescent="0.25">
      <c r="A41" s="533" t="s">
        <v>1886</v>
      </c>
      <c r="B41" s="537">
        <v>562.20000000000005</v>
      </c>
      <c r="C41" s="537">
        <v>3343.5</v>
      </c>
      <c r="E41" s="533" t="s">
        <v>1887</v>
      </c>
      <c r="F41" s="537">
        <v>413.1</v>
      </c>
      <c r="G41" s="537">
        <v>2813.2</v>
      </c>
    </row>
    <row r="42" spans="1:7" x14ac:dyDescent="0.25">
      <c r="A42" s="533" t="s">
        <v>1888</v>
      </c>
      <c r="B42" s="537">
        <v>603.9</v>
      </c>
      <c r="C42" s="537">
        <v>3548.4</v>
      </c>
      <c r="E42" s="533" t="s">
        <v>1889</v>
      </c>
      <c r="F42" s="537">
        <v>421.5</v>
      </c>
      <c r="G42" s="537">
        <v>2859</v>
      </c>
    </row>
    <row r="43" spans="1:7" x14ac:dyDescent="0.25">
      <c r="A43" s="533" t="s">
        <v>1890</v>
      </c>
      <c r="B43" s="537">
        <v>637.5</v>
      </c>
      <c r="C43" s="537">
        <v>3702.9</v>
      </c>
      <c r="E43" s="533" t="s">
        <v>1891</v>
      </c>
      <c r="F43" s="537">
        <v>430.2</v>
      </c>
      <c r="G43" s="537">
        <v>2897.6</v>
      </c>
    </row>
    <row r="44" spans="1:7" x14ac:dyDescent="0.25">
      <c r="A44" s="533" t="s">
        <v>1892</v>
      </c>
      <c r="B44" s="537">
        <v>684.5</v>
      </c>
      <c r="C44" s="537">
        <v>3916.3</v>
      </c>
      <c r="E44" s="533" t="s">
        <v>1893</v>
      </c>
      <c r="F44" s="537">
        <v>437.1</v>
      </c>
      <c r="G44" s="537">
        <v>2915</v>
      </c>
    </row>
    <row r="45" spans="1:7" x14ac:dyDescent="0.25">
      <c r="A45" s="533" t="s">
        <v>1894</v>
      </c>
      <c r="B45" s="537">
        <v>742.3</v>
      </c>
      <c r="C45" s="537">
        <v>4170.8</v>
      </c>
      <c r="E45" s="533" t="s">
        <v>1895</v>
      </c>
      <c r="F45" s="537">
        <v>439.7</v>
      </c>
      <c r="G45" s="537">
        <v>2903.7</v>
      </c>
    </row>
    <row r="46" spans="1:7" x14ac:dyDescent="0.25">
      <c r="A46" s="533" t="s">
        <v>1896</v>
      </c>
      <c r="B46" s="537">
        <v>813.4</v>
      </c>
      <c r="C46" s="537">
        <v>4445.8999999999996</v>
      </c>
      <c r="E46" s="533" t="s">
        <v>1897</v>
      </c>
      <c r="F46" s="537">
        <v>446</v>
      </c>
      <c r="G46" s="537">
        <v>2927.7</v>
      </c>
    </row>
    <row r="47" spans="1:7" x14ac:dyDescent="0.25">
      <c r="A47" s="533" t="s">
        <v>1898</v>
      </c>
      <c r="B47" s="537">
        <v>860</v>
      </c>
      <c r="C47" s="537">
        <v>4567.8</v>
      </c>
      <c r="E47" s="533" t="s">
        <v>1899</v>
      </c>
      <c r="F47" s="537">
        <v>451.2</v>
      </c>
      <c r="G47" s="537">
        <v>2925</v>
      </c>
    </row>
    <row r="48" spans="1:7" x14ac:dyDescent="0.25">
      <c r="A48" s="533" t="s">
        <v>1900</v>
      </c>
      <c r="B48" s="537">
        <v>940.7</v>
      </c>
      <c r="C48" s="537">
        <v>4792.3</v>
      </c>
      <c r="E48" s="533" t="s">
        <v>1901</v>
      </c>
      <c r="F48" s="537">
        <v>460.5</v>
      </c>
      <c r="G48" s="537">
        <v>2973.2</v>
      </c>
    </row>
    <row r="49" spans="1:7" x14ac:dyDescent="0.25">
      <c r="A49" s="533" t="s">
        <v>1902</v>
      </c>
      <c r="B49" s="537">
        <v>1017.6</v>
      </c>
      <c r="C49" s="537">
        <v>4942.1000000000004</v>
      </c>
      <c r="E49" s="533" t="s">
        <v>1903</v>
      </c>
      <c r="F49" s="537">
        <v>469.8</v>
      </c>
      <c r="G49" s="537">
        <v>2992.2</v>
      </c>
    </row>
    <row r="50" spans="1:7" x14ac:dyDescent="0.25">
      <c r="A50" s="533" t="s">
        <v>1904</v>
      </c>
      <c r="B50" s="537">
        <v>1073.3</v>
      </c>
      <c r="C50" s="537">
        <v>4951.3</v>
      </c>
      <c r="E50" s="533" t="s">
        <v>1905</v>
      </c>
      <c r="F50" s="537">
        <v>472</v>
      </c>
      <c r="G50" s="537">
        <v>2985.7</v>
      </c>
    </row>
    <row r="51" spans="1:7" x14ac:dyDescent="0.25">
      <c r="A51" s="533" t="s">
        <v>1906</v>
      </c>
      <c r="B51" s="537">
        <v>1164.9000000000001</v>
      </c>
      <c r="C51" s="537">
        <v>5114.3</v>
      </c>
      <c r="E51" s="533" t="s">
        <v>1907</v>
      </c>
      <c r="F51" s="537">
        <v>479.5</v>
      </c>
      <c r="G51" s="537">
        <v>3014.9</v>
      </c>
    </row>
    <row r="52" spans="1:7" x14ac:dyDescent="0.25">
      <c r="A52" s="533" t="s">
        <v>1908</v>
      </c>
      <c r="B52" s="537">
        <v>1279.0999999999999</v>
      </c>
      <c r="C52" s="537">
        <v>5383.3</v>
      </c>
      <c r="E52" s="533" t="s">
        <v>1909</v>
      </c>
      <c r="F52" s="537">
        <v>474.9</v>
      </c>
      <c r="G52" s="537">
        <v>2983.7</v>
      </c>
    </row>
    <row r="53" spans="1:7" x14ac:dyDescent="0.25">
      <c r="A53" s="533" t="s">
        <v>1910</v>
      </c>
      <c r="B53" s="537">
        <v>1425.4</v>
      </c>
      <c r="C53" s="537">
        <v>5687.2</v>
      </c>
      <c r="E53" s="533" t="s">
        <v>1911</v>
      </c>
      <c r="F53" s="537">
        <v>467.5</v>
      </c>
      <c r="G53" s="537">
        <v>2906.3</v>
      </c>
    </row>
    <row r="54" spans="1:7" x14ac:dyDescent="0.25">
      <c r="A54" s="533" t="s">
        <v>1912</v>
      </c>
      <c r="B54" s="537">
        <v>1545.2</v>
      </c>
      <c r="C54" s="537">
        <v>5656.5</v>
      </c>
      <c r="E54" s="533" t="s">
        <v>1913</v>
      </c>
      <c r="F54" s="537">
        <v>472</v>
      </c>
      <c r="G54" s="537">
        <v>2925.4</v>
      </c>
    </row>
    <row r="55" spans="1:7" x14ac:dyDescent="0.25">
      <c r="A55" s="533" t="s">
        <v>1914</v>
      </c>
      <c r="B55" s="537">
        <v>1684.9</v>
      </c>
      <c r="C55" s="537">
        <v>5644.8</v>
      </c>
      <c r="E55" s="533" t="s">
        <v>1915</v>
      </c>
      <c r="F55" s="537">
        <v>485.8</v>
      </c>
      <c r="G55" s="537">
        <v>2993.1</v>
      </c>
    </row>
    <row r="56" spans="1:7" x14ac:dyDescent="0.25">
      <c r="A56" s="533" t="s">
        <v>1916</v>
      </c>
      <c r="B56" s="537">
        <v>1873.4</v>
      </c>
      <c r="C56" s="537">
        <v>5949</v>
      </c>
      <c r="E56" s="533" t="s">
        <v>1917</v>
      </c>
      <c r="F56" s="537">
        <v>499.6</v>
      </c>
      <c r="G56" s="537">
        <v>3063.1</v>
      </c>
    </row>
    <row r="57" spans="1:7" x14ac:dyDescent="0.25">
      <c r="A57" s="533" t="s">
        <v>1918</v>
      </c>
      <c r="B57" s="537">
        <v>2081.8000000000002</v>
      </c>
      <c r="C57" s="537">
        <v>6224.1</v>
      </c>
      <c r="E57" s="533" t="s">
        <v>1919</v>
      </c>
      <c r="F57" s="537">
        <v>510.3</v>
      </c>
      <c r="G57" s="537">
        <v>3121.9</v>
      </c>
    </row>
    <row r="58" spans="1:7" x14ac:dyDescent="0.25">
      <c r="A58" s="533" t="s">
        <v>1920</v>
      </c>
      <c r="B58" s="537">
        <v>2351.6</v>
      </c>
      <c r="C58" s="537">
        <v>6568.6</v>
      </c>
      <c r="E58" s="533" t="s">
        <v>1921</v>
      </c>
      <c r="F58" s="537">
        <v>522.70000000000005</v>
      </c>
      <c r="G58" s="537">
        <v>3192.4</v>
      </c>
    </row>
    <row r="59" spans="1:7" x14ac:dyDescent="0.25">
      <c r="A59" s="533" t="s">
        <v>1922</v>
      </c>
      <c r="B59" s="537">
        <v>2627.3</v>
      </c>
      <c r="C59" s="537">
        <v>6776.6</v>
      </c>
      <c r="E59" s="533" t="s">
        <v>1923</v>
      </c>
      <c r="F59" s="537">
        <v>525</v>
      </c>
      <c r="G59" s="537">
        <v>3194.7</v>
      </c>
    </row>
    <row r="60" spans="1:7" x14ac:dyDescent="0.25">
      <c r="A60" s="533" t="s">
        <v>1924</v>
      </c>
      <c r="B60" s="537">
        <v>2857.3</v>
      </c>
      <c r="C60" s="537">
        <v>6759.2</v>
      </c>
      <c r="E60" s="533" t="s">
        <v>1925</v>
      </c>
      <c r="F60" s="537">
        <v>528.6</v>
      </c>
      <c r="G60" s="537">
        <v>3203.8</v>
      </c>
    </row>
    <row r="61" spans="1:7" x14ac:dyDescent="0.25">
      <c r="A61" s="533" t="s">
        <v>1926</v>
      </c>
      <c r="B61" s="537">
        <v>3207</v>
      </c>
      <c r="C61" s="537">
        <v>6930.7</v>
      </c>
      <c r="E61" s="533" t="s">
        <v>1927</v>
      </c>
      <c r="F61" s="537">
        <v>542.6</v>
      </c>
      <c r="G61" s="537">
        <v>3275.8</v>
      </c>
    </row>
    <row r="62" spans="1:7" x14ac:dyDescent="0.25">
      <c r="A62" s="533" t="s">
        <v>1928</v>
      </c>
      <c r="B62" s="537">
        <v>3343.8</v>
      </c>
      <c r="C62" s="537">
        <v>6805.8</v>
      </c>
      <c r="E62" s="533" t="s">
        <v>1929</v>
      </c>
      <c r="F62" s="537">
        <v>541.1</v>
      </c>
      <c r="G62" s="537">
        <v>3258.1</v>
      </c>
    </row>
    <row r="63" spans="1:7" x14ac:dyDescent="0.25">
      <c r="A63" s="533" t="s">
        <v>1930</v>
      </c>
      <c r="B63" s="537">
        <v>3634</v>
      </c>
      <c r="C63" s="537">
        <v>7117.7</v>
      </c>
      <c r="E63" s="533" t="s">
        <v>1931</v>
      </c>
      <c r="F63" s="537">
        <v>545.6</v>
      </c>
      <c r="G63" s="537">
        <v>3274</v>
      </c>
    </row>
    <row r="64" spans="1:7" x14ac:dyDescent="0.25">
      <c r="A64" s="533" t="s">
        <v>1932</v>
      </c>
      <c r="B64" s="537">
        <v>4037.6</v>
      </c>
      <c r="C64" s="537">
        <v>7632.8</v>
      </c>
      <c r="E64" s="533" t="s">
        <v>1933</v>
      </c>
      <c r="F64" s="537">
        <v>540.20000000000005</v>
      </c>
      <c r="G64" s="537">
        <v>3232</v>
      </c>
    </row>
    <row r="65" spans="1:7" x14ac:dyDescent="0.25">
      <c r="A65" s="533" t="s">
        <v>1934</v>
      </c>
      <c r="B65" s="537">
        <v>4339</v>
      </c>
      <c r="C65" s="537">
        <v>7951.1</v>
      </c>
      <c r="E65" s="533" t="s">
        <v>1935</v>
      </c>
      <c r="F65" s="537">
        <v>545</v>
      </c>
      <c r="G65" s="537">
        <v>3253.8</v>
      </c>
    </row>
    <row r="66" spans="1:7" x14ac:dyDescent="0.25">
      <c r="A66" s="533" t="s">
        <v>1936</v>
      </c>
      <c r="B66" s="537">
        <v>4579.6000000000004</v>
      </c>
      <c r="C66" s="537">
        <v>8226.4</v>
      </c>
      <c r="E66" s="533" t="s">
        <v>1937</v>
      </c>
      <c r="F66" s="537">
        <v>555.5</v>
      </c>
      <c r="G66" s="537">
        <v>3309.1</v>
      </c>
    </row>
    <row r="67" spans="1:7" x14ac:dyDescent="0.25">
      <c r="A67" s="533" t="s">
        <v>1938</v>
      </c>
      <c r="B67" s="537">
        <v>4855.2</v>
      </c>
      <c r="C67" s="537">
        <v>8511</v>
      </c>
      <c r="E67" s="533" t="s">
        <v>1939</v>
      </c>
      <c r="F67" s="537">
        <v>567.70000000000005</v>
      </c>
      <c r="G67" s="537">
        <v>3372.6</v>
      </c>
    </row>
    <row r="68" spans="1:7" x14ac:dyDescent="0.25">
      <c r="A68" s="533" t="s">
        <v>1940</v>
      </c>
      <c r="B68" s="537">
        <v>5236.3999999999996</v>
      </c>
      <c r="C68" s="537">
        <v>8866.5</v>
      </c>
      <c r="E68" s="533" t="s">
        <v>1941</v>
      </c>
      <c r="F68" s="537">
        <v>580.6</v>
      </c>
      <c r="G68" s="537">
        <v>3438.7</v>
      </c>
    </row>
    <row r="69" spans="1:7" x14ac:dyDescent="0.25">
      <c r="A69" s="533" t="s">
        <v>1942</v>
      </c>
      <c r="B69" s="537">
        <v>5641.6</v>
      </c>
      <c r="C69" s="537">
        <v>9192.1</v>
      </c>
      <c r="E69" s="533" t="s">
        <v>1943</v>
      </c>
      <c r="F69" s="537">
        <v>594</v>
      </c>
      <c r="G69" s="537">
        <v>3500.1</v>
      </c>
    </row>
    <row r="70" spans="1:7" x14ac:dyDescent="0.25">
      <c r="A70" s="533" t="s">
        <v>1944</v>
      </c>
      <c r="B70" s="537">
        <v>5963.1</v>
      </c>
      <c r="C70" s="537">
        <v>9365.5</v>
      </c>
      <c r="E70" s="533" t="s">
        <v>1945</v>
      </c>
      <c r="F70" s="537">
        <v>600.4</v>
      </c>
      <c r="G70" s="537">
        <v>3531.7</v>
      </c>
    </row>
    <row r="71" spans="1:7" x14ac:dyDescent="0.25">
      <c r="A71" s="533" t="s">
        <v>1946</v>
      </c>
      <c r="B71" s="537">
        <v>6158.1</v>
      </c>
      <c r="C71" s="537">
        <v>9355.4</v>
      </c>
      <c r="E71" s="533" t="s">
        <v>1947</v>
      </c>
      <c r="F71" s="537">
        <v>609</v>
      </c>
      <c r="G71" s="537">
        <v>3575.1</v>
      </c>
    </row>
    <row r="72" spans="1:7" x14ac:dyDescent="0.25">
      <c r="A72" s="533" t="s">
        <v>1948</v>
      </c>
      <c r="B72" s="537">
        <v>6520.3</v>
      </c>
      <c r="C72" s="537">
        <v>9684.9</v>
      </c>
      <c r="E72" s="533" t="s">
        <v>1949</v>
      </c>
      <c r="F72" s="537">
        <v>612.29999999999995</v>
      </c>
      <c r="G72" s="537">
        <v>3586.8</v>
      </c>
    </row>
    <row r="73" spans="1:7" x14ac:dyDescent="0.25">
      <c r="A73" s="533" t="s">
        <v>1950</v>
      </c>
      <c r="B73" s="537">
        <v>6858.6</v>
      </c>
      <c r="C73" s="537">
        <v>9951.5</v>
      </c>
      <c r="E73" s="533" t="s">
        <v>1951</v>
      </c>
      <c r="F73" s="537">
        <v>621.70000000000005</v>
      </c>
      <c r="G73" s="537">
        <v>3626</v>
      </c>
    </row>
    <row r="74" spans="1:7" x14ac:dyDescent="0.25">
      <c r="A74" s="533" t="s">
        <v>1952</v>
      </c>
      <c r="B74" s="537">
        <v>7287.2</v>
      </c>
      <c r="C74" s="537">
        <v>10352.4</v>
      </c>
      <c r="E74" s="533" t="s">
        <v>1953</v>
      </c>
      <c r="F74" s="537">
        <v>629.79999999999995</v>
      </c>
      <c r="G74" s="537">
        <v>3666.7</v>
      </c>
    </row>
    <row r="75" spans="1:7" x14ac:dyDescent="0.25">
      <c r="A75" s="533" t="s">
        <v>1954</v>
      </c>
      <c r="B75" s="537">
        <v>7639.7</v>
      </c>
      <c r="C75" s="537">
        <v>10630.3</v>
      </c>
      <c r="E75" s="533" t="s">
        <v>1955</v>
      </c>
      <c r="F75" s="537">
        <v>644.4</v>
      </c>
      <c r="G75" s="537">
        <v>3747.3</v>
      </c>
    </row>
    <row r="76" spans="1:7" x14ac:dyDescent="0.25">
      <c r="A76" s="533" t="s">
        <v>1956</v>
      </c>
      <c r="B76" s="537">
        <v>8073.1</v>
      </c>
      <c r="C76" s="537">
        <v>11031.4</v>
      </c>
      <c r="E76" s="533" t="s">
        <v>1957</v>
      </c>
      <c r="F76" s="537">
        <v>653.9</v>
      </c>
      <c r="G76" s="537">
        <v>3771.8</v>
      </c>
    </row>
    <row r="77" spans="1:7" x14ac:dyDescent="0.25">
      <c r="A77" s="533" t="s">
        <v>1958</v>
      </c>
      <c r="B77" s="537">
        <v>8577.6</v>
      </c>
      <c r="C77" s="537">
        <v>11521.9</v>
      </c>
      <c r="E77" s="533" t="s">
        <v>1959</v>
      </c>
      <c r="F77" s="537">
        <v>669.8</v>
      </c>
      <c r="G77" s="537">
        <v>3851.4</v>
      </c>
    </row>
    <row r="78" spans="1:7" x14ac:dyDescent="0.25">
      <c r="A78" s="533" t="s">
        <v>1960</v>
      </c>
      <c r="B78" s="537">
        <v>9062.7999999999993</v>
      </c>
      <c r="C78" s="537">
        <v>12038.3</v>
      </c>
      <c r="E78" s="533" t="s">
        <v>1961</v>
      </c>
      <c r="F78" s="537">
        <v>678.7</v>
      </c>
      <c r="G78" s="537">
        <v>3893.3</v>
      </c>
    </row>
    <row r="79" spans="1:7" x14ac:dyDescent="0.25">
      <c r="A79" s="533" t="s">
        <v>1962</v>
      </c>
      <c r="B79" s="537">
        <v>9630.7000000000007</v>
      </c>
      <c r="C79" s="537">
        <v>12610.5</v>
      </c>
      <c r="E79" s="533" t="s">
        <v>1963</v>
      </c>
      <c r="F79" s="537">
        <v>692</v>
      </c>
      <c r="G79" s="537">
        <v>3954.1</v>
      </c>
    </row>
    <row r="80" spans="1:7" x14ac:dyDescent="0.25">
      <c r="A80" s="533" t="s">
        <v>340</v>
      </c>
      <c r="B80" s="537">
        <v>10252.299999999999</v>
      </c>
      <c r="C80" s="537">
        <v>13131</v>
      </c>
      <c r="E80" s="533" t="s">
        <v>1964</v>
      </c>
      <c r="F80" s="537">
        <v>697.3</v>
      </c>
      <c r="G80" s="537">
        <v>3966.3</v>
      </c>
    </row>
    <row r="81" spans="1:7" x14ac:dyDescent="0.25">
      <c r="A81" s="533" t="s">
        <v>1965</v>
      </c>
      <c r="B81" s="537">
        <v>10581.8</v>
      </c>
      <c r="C81" s="537">
        <v>13262.1</v>
      </c>
      <c r="E81" s="533" t="s">
        <v>1966</v>
      </c>
      <c r="F81" s="537">
        <v>717.8</v>
      </c>
      <c r="G81" s="537">
        <v>4062.3</v>
      </c>
    </row>
    <row r="82" spans="1:7" x14ac:dyDescent="0.25">
      <c r="A82" s="533" t="s">
        <v>1967</v>
      </c>
      <c r="B82" s="537">
        <v>10936.4</v>
      </c>
      <c r="C82" s="537">
        <v>13493.1</v>
      </c>
      <c r="E82" s="533" t="s">
        <v>1968</v>
      </c>
      <c r="F82" s="537">
        <v>730.2</v>
      </c>
      <c r="G82" s="537">
        <v>4113.6000000000004</v>
      </c>
    </row>
    <row r="83" spans="1:7" x14ac:dyDescent="0.25">
      <c r="A83" s="533" t="s">
        <v>1969</v>
      </c>
      <c r="B83" s="537">
        <v>11458.2</v>
      </c>
      <c r="C83" s="537">
        <v>13879.1</v>
      </c>
      <c r="E83" s="533" t="s">
        <v>1970</v>
      </c>
      <c r="F83" s="537">
        <v>749.3</v>
      </c>
      <c r="G83" s="537">
        <v>4205.1000000000004</v>
      </c>
    </row>
    <row r="84" spans="1:7" x14ac:dyDescent="0.25">
      <c r="A84" s="533" t="s">
        <v>1971</v>
      </c>
      <c r="B84" s="537">
        <v>12213.7</v>
      </c>
      <c r="C84" s="537">
        <v>14406.4</v>
      </c>
      <c r="E84" s="533" t="s">
        <v>1972</v>
      </c>
      <c r="F84" s="537">
        <v>771.9</v>
      </c>
      <c r="G84" s="537">
        <v>4302</v>
      </c>
    </row>
    <row r="85" spans="1:7" x14ac:dyDescent="0.25">
      <c r="A85" s="533" t="s">
        <v>1973</v>
      </c>
      <c r="B85" s="537">
        <v>13036.6</v>
      </c>
      <c r="C85" s="537">
        <v>14912.5</v>
      </c>
      <c r="E85" s="533" t="s">
        <v>1974</v>
      </c>
      <c r="F85" s="537">
        <v>795.7</v>
      </c>
      <c r="G85" s="537">
        <v>4406.7</v>
      </c>
    </row>
    <row r="86" spans="1:7" x14ac:dyDescent="0.25">
      <c r="A86" s="533" t="s">
        <v>1975</v>
      </c>
      <c r="B86" s="537">
        <v>13814.6</v>
      </c>
      <c r="C86" s="537">
        <v>15338.3</v>
      </c>
      <c r="E86" s="533" t="s">
        <v>1976</v>
      </c>
      <c r="F86" s="537">
        <v>805</v>
      </c>
      <c r="G86" s="537">
        <v>4421.7</v>
      </c>
    </row>
    <row r="87" spans="1:7" x14ac:dyDescent="0.25">
      <c r="A87" s="533" t="s">
        <v>1977</v>
      </c>
      <c r="B87" s="537">
        <v>14451.9</v>
      </c>
      <c r="C87" s="537">
        <v>15626</v>
      </c>
      <c r="E87" s="533" t="s">
        <v>1978</v>
      </c>
      <c r="F87" s="537">
        <v>819.6</v>
      </c>
      <c r="G87" s="537">
        <v>4459.2</v>
      </c>
    </row>
    <row r="88" spans="1:7" x14ac:dyDescent="0.25">
      <c r="A88" s="533" t="s">
        <v>1979</v>
      </c>
      <c r="B88" s="537">
        <v>14712.8</v>
      </c>
      <c r="C88" s="537">
        <v>15604.7</v>
      </c>
      <c r="E88" s="533" t="s">
        <v>1980</v>
      </c>
      <c r="F88" s="537">
        <v>833.3</v>
      </c>
      <c r="G88" s="537">
        <v>4495.8</v>
      </c>
    </row>
    <row r="89" spans="1:7" x14ac:dyDescent="0.25">
      <c r="A89" s="533" t="s">
        <v>1981</v>
      </c>
      <c r="B89" s="537">
        <v>14448.9</v>
      </c>
      <c r="C89" s="537">
        <v>15208.8</v>
      </c>
      <c r="E89" s="533" t="s">
        <v>1982</v>
      </c>
      <c r="F89" s="537">
        <v>844.2</v>
      </c>
      <c r="G89" s="537">
        <v>4535.6000000000004</v>
      </c>
    </row>
    <row r="90" spans="1:7" x14ac:dyDescent="0.25">
      <c r="A90" s="533" t="s">
        <v>1983</v>
      </c>
      <c r="B90" s="537">
        <v>14992.1</v>
      </c>
      <c r="C90" s="537">
        <v>15598.8</v>
      </c>
      <c r="E90" s="533" t="s">
        <v>1984</v>
      </c>
      <c r="F90" s="537">
        <v>849</v>
      </c>
      <c r="G90" s="537">
        <v>4538.3999999999996</v>
      </c>
    </row>
    <row r="91" spans="1:7" x14ac:dyDescent="0.25">
      <c r="A91" s="533" t="s">
        <v>1985</v>
      </c>
      <c r="B91" s="537">
        <v>15542.6</v>
      </c>
      <c r="C91" s="537">
        <v>15840.7</v>
      </c>
      <c r="E91" s="533" t="s">
        <v>1986</v>
      </c>
      <c r="F91" s="537">
        <v>865.2</v>
      </c>
      <c r="G91" s="537">
        <v>4581.3</v>
      </c>
    </row>
    <row r="92" spans="1:7" x14ac:dyDescent="0.25">
      <c r="A92" s="533" t="s">
        <v>1987</v>
      </c>
      <c r="B92" s="537">
        <v>16197</v>
      </c>
      <c r="C92" s="537">
        <v>16197</v>
      </c>
      <c r="E92" s="533" t="s">
        <v>1988</v>
      </c>
      <c r="F92" s="537">
        <v>881.4</v>
      </c>
      <c r="G92" s="537">
        <v>4615.8999999999996</v>
      </c>
    </row>
    <row r="93" spans="1:7" x14ac:dyDescent="0.25">
      <c r="A93" s="533" t="s">
        <v>1989</v>
      </c>
      <c r="B93" s="537">
        <v>16784.900000000001</v>
      </c>
      <c r="C93" s="537">
        <v>16495.400000000001</v>
      </c>
      <c r="E93" s="533" t="s">
        <v>1990</v>
      </c>
      <c r="F93" s="537">
        <v>909.4</v>
      </c>
      <c r="G93" s="537">
        <v>4710</v>
      </c>
    </row>
    <row r="94" spans="1:7" x14ac:dyDescent="0.25">
      <c r="A94" s="533" t="s">
        <v>1991</v>
      </c>
      <c r="B94" s="537">
        <v>17527.3</v>
      </c>
      <c r="C94" s="537">
        <v>16912</v>
      </c>
      <c r="E94" s="533" t="s">
        <v>1992</v>
      </c>
      <c r="F94" s="537">
        <v>934.3</v>
      </c>
      <c r="G94" s="537">
        <v>4788.7</v>
      </c>
    </row>
    <row r="95" spans="1:7" x14ac:dyDescent="0.25">
      <c r="A95" s="533" t="s">
        <v>1993</v>
      </c>
      <c r="B95" s="537">
        <v>18224.8</v>
      </c>
      <c r="C95" s="537">
        <v>17403.8</v>
      </c>
      <c r="E95" s="533" t="s">
        <v>1994</v>
      </c>
      <c r="F95" s="537">
        <v>950.8</v>
      </c>
      <c r="G95" s="537">
        <v>4825.8</v>
      </c>
    </row>
    <row r="96" spans="1:7" x14ac:dyDescent="0.25">
      <c r="A96" s="533" t="s">
        <v>1995</v>
      </c>
      <c r="B96" s="537">
        <v>18715</v>
      </c>
      <c r="C96" s="537">
        <v>17688.900000000001</v>
      </c>
      <c r="E96" s="533" t="s">
        <v>1996</v>
      </c>
      <c r="F96" s="537">
        <v>968</v>
      </c>
      <c r="G96" s="537">
        <v>4844.8</v>
      </c>
    </row>
    <row r="97" spans="1:7" x14ac:dyDescent="0.25">
      <c r="A97" s="533" t="s">
        <v>1997</v>
      </c>
      <c r="B97" s="537">
        <v>19519.400000000001</v>
      </c>
      <c r="C97" s="537">
        <v>18108.099999999999</v>
      </c>
      <c r="E97" s="533" t="s">
        <v>1998</v>
      </c>
      <c r="F97" s="537">
        <v>993.3</v>
      </c>
      <c r="G97" s="537">
        <v>4920.6000000000004</v>
      </c>
    </row>
    <row r="98" spans="1:7" x14ac:dyDescent="0.25">
      <c r="A98" s="533" t="s">
        <v>1999</v>
      </c>
      <c r="B98" s="537">
        <v>20580.2</v>
      </c>
      <c r="C98" s="537">
        <v>18638.2</v>
      </c>
      <c r="E98" s="533" t="s">
        <v>2000</v>
      </c>
      <c r="F98" s="537">
        <v>1009</v>
      </c>
      <c r="G98" s="537">
        <v>4935.6000000000004</v>
      </c>
    </row>
    <row r="99" spans="1:7" x14ac:dyDescent="0.25">
      <c r="E99" s="533" t="s">
        <v>2001</v>
      </c>
      <c r="F99" s="537">
        <v>1030</v>
      </c>
      <c r="G99" s="537">
        <v>4968.2</v>
      </c>
    </row>
    <row r="100" spans="1:7" x14ac:dyDescent="0.25">
      <c r="E100" s="533" t="s">
        <v>2002</v>
      </c>
      <c r="F100" s="537">
        <v>1038.0999999999999</v>
      </c>
      <c r="G100" s="537">
        <v>4943.8999999999996</v>
      </c>
    </row>
    <row r="101" spans="1:7" x14ac:dyDescent="0.25">
      <c r="E101" s="533" t="s">
        <v>2003</v>
      </c>
      <c r="F101" s="537">
        <v>1051.2</v>
      </c>
      <c r="G101" s="537">
        <v>4936.6000000000004</v>
      </c>
    </row>
    <row r="102" spans="1:7" x14ac:dyDescent="0.25">
      <c r="E102" s="533" t="s">
        <v>2004</v>
      </c>
      <c r="F102" s="537">
        <v>1067.4000000000001</v>
      </c>
      <c r="G102" s="537">
        <v>4943.6000000000004</v>
      </c>
    </row>
    <row r="103" spans="1:7" x14ac:dyDescent="0.25">
      <c r="E103" s="533" t="s">
        <v>2005</v>
      </c>
      <c r="F103" s="537">
        <v>1086.0999999999999</v>
      </c>
      <c r="G103" s="537">
        <v>4989.2</v>
      </c>
    </row>
    <row r="104" spans="1:7" x14ac:dyDescent="0.25">
      <c r="E104" s="533" t="s">
        <v>2006</v>
      </c>
      <c r="F104" s="537">
        <v>1088.5999999999999</v>
      </c>
      <c r="G104" s="537">
        <v>4935.7</v>
      </c>
    </row>
    <row r="105" spans="1:7" x14ac:dyDescent="0.25">
      <c r="E105" s="533" t="s">
        <v>2007</v>
      </c>
      <c r="F105" s="537">
        <v>1135.2</v>
      </c>
      <c r="G105" s="537">
        <v>5069.7</v>
      </c>
    </row>
    <row r="106" spans="1:7" x14ac:dyDescent="0.25">
      <c r="E106" s="533" t="s">
        <v>2008</v>
      </c>
      <c r="F106" s="537">
        <v>1156.3</v>
      </c>
      <c r="G106" s="537">
        <v>5097.2</v>
      </c>
    </row>
    <row r="107" spans="1:7" x14ac:dyDescent="0.25">
      <c r="E107" s="533" t="s">
        <v>2009</v>
      </c>
      <c r="F107" s="537">
        <v>1177.7</v>
      </c>
      <c r="G107" s="537">
        <v>5139.1000000000004</v>
      </c>
    </row>
    <row r="108" spans="1:7" x14ac:dyDescent="0.25">
      <c r="E108" s="533" t="s">
        <v>2010</v>
      </c>
      <c r="F108" s="537">
        <v>1190.3</v>
      </c>
      <c r="G108" s="537">
        <v>5151.2</v>
      </c>
    </row>
    <row r="109" spans="1:7" x14ac:dyDescent="0.25">
      <c r="E109" s="533" t="s">
        <v>2011</v>
      </c>
      <c r="F109" s="537">
        <v>1230.5999999999999</v>
      </c>
      <c r="G109" s="537">
        <v>5246</v>
      </c>
    </row>
    <row r="110" spans="1:7" x14ac:dyDescent="0.25">
      <c r="E110" s="533" t="s">
        <v>2012</v>
      </c>
      <c r="F110" s="537">
        <v>1266.4000000000001</v>
      </c>
      <c r="G110" s="537">
        <v>5365</v>
      </c>
    </row>
    <row r="111" spans="1:7" x14ac:dyDescent="0.25">
      <c r="E111" s="533" t="s">
        <v>2013</v>
      </c>
      <c r="F111" s="537">
        <v>1290.5999999999999</v>
      </c>
      <c r="G111" s="537">
        <v>5415.7</v>
      </c>
    </row>
    <row r="112" spans="1:7" x14ac:dyDescent="0.25">
      <c r="E112" s="533" t="s">
        <v>2014</v>
      </c>
      <c r="F112" s="537">
        <v>1328.9</v>
      </c>
      <c r="G112" s="537">
        <v>5506.4</v>
      </c>
    </row>
    <row r="113" spans="5:7" x14ac:dyDescent="0.25">
      <c r="E113" s="533" t="s">
        <v>2015</v>
      </c>
      <c r="F113" s="537">
        <v>1377.5</v>
      </c>
      <c r="G113" s="537">
        <v>5642.7</v>
      </c>
    </row>
    <row r="114" spans="5:7" x14ac:dyDescent="0.25">
      <c r="E114" s="533" t="s">
        <v>2016</v>
      </c>
      <c r="F114" s="537">
        <v>1413.9</v>
      </c>
      <c r="G114" s="537">
        <v>5704.1</v>
      </c>
    </row>
    <row r="115" spans="5:7" x14ac:dyDescent="0.25">
      <c r="E115" s="533" t="s">
        <v>2017</v>
      </c>
      <c r="F115" s="537">
        <v>1433.8</v>
      </c>
      <c r="G115" s="537">
        <v>5674.1</v>
      </c>
    </row>
    <row r="116" spans="5:7" x14ac:dyDescent="0.25">
      <c r="E116" s="533" t="s">
        <v>2018</v>
      </c>
      <c r="F116" s="537">
        <v>1476.3</v>
      </c>
      <c r="G116" s="537">
        <v>5728</v>
      </c>
    </row>
    <row r="117" spans="5:7" x14ac:dyDescent="0.25">
      <c r="E117" s="533" t="s">
        <v>2019</v>
      </c>
      <c r="F117" s="537">
        <v>1491.2</v>
      </c>
      <c r="G117" s="537">
        <v>5678.7</v>
      </c>
    </row>
    <row r="118" spans="5:7" x14ac:dyDescent="0.25">
      <c r="E118" s="533" t="s">
        <v>2020</v>
      </c>
      <c r="F118" s="537">
        <v>1530.1</v>
      </c>
      <c r="G118" s="537">
        <v>5692.2</v>
      </c>
    </row>
    <row r="119" spans="5:7" x14ac:dyDescent="0.25">
      <c r="E119" s="533" t="s">
        <v>2021</v>
      </c>
      <c r="F119" s="537">
        <v>1560</v>
      </c>
      <c r="G119" s="537">
        <v>5638.4</v>
      </c>
    </row>
    <row r="120" spans="5:7" x14ac:dyDescent="0.25">
      <c r="E120" s="533" t="s">
        <v>2022</v>
      </c>
      <c r="F120" s="537">
        <v>1599.7</v>
      </c>
      <c r="G120" s="537">
        <v>5616.5</v>
      </c>
    </row>
    <row r="121" spans="5:7" x14ac:dyDescent="0.25">
      <c r="E121" s="533" t="s">
        <v>2023</v>
      </c>
      <c r="F121" s="537">
        <v>1616.1</v>
      </c>
      <c r="G121" s="537">
        <v>5548.2</v>
      </c>
    </row>
    <row r="122" spans="5:7" x14ac:dyDescent="0.25">
      <c r="E122" s="533" t="s">
        <v>2024</v>
      </c>
      <c r="F122" s="537">
        <v>1651.9</v>
      </c>
      <c r="G122" s="537">
        <v>5587.8</v>
      </c>
    </row>
    <row r="123" spans="5:7" x14ac:dyDescent="0.25">
      <c r="E123" s="533" t="s">
        <v>2025</v>
      </c>
      <c r="F123" s="537">
        <v>1709.8</v>
      </c>
      <c r="G123" s="537">
        <v>5683.4</v>
      </c>
    </row>
    <row r="124" spans="5:7" x14ac:dyDescent="0.25">
      <c r="E124" s="533" t="s">
        <v>2026</v>
      </c>
      <c r="F124" s="537">
        <v>1761.8</v>
      </c>
      <c r="G124" s="537">
        <v>5760</v>
      </c>
    </row>
    <row r="125" spans="5:7" x14ac:dyDescent="0.25">
      <c r="E125" s="533" t="s">
        <v>2027</v>
      </c>
      <c r="F125" s="537">
        <v>1820.5</v>
      </c>
      <c r="G125" s="537">
        <v>5889.5</v>
      </c>
    </row>
    <row r="126" spans="5:7" x14ac:dyDescent="0.25">
      <c r="E126" s="533" t="s">
        <v>2028</v>
      </c>
      <c r="F126" s="537">
        <v>1852.3</v>
      </c>
      <c r="G126" s="537">
        <v>5932.7</v>
      </c>
    </row>
    <row r="127" spans="5:7" x14ac:dyDescent="0.25">
      <c r="E127" s="533" t="s">
        <v>2029</v>
      </c>
      <c r="F127" s="537">
        <v>1886.6</v>
      </c>
      <c r="G127" s="537">
        <v>5965.3</v>
      </c>
    </row>
    <row r="128" spans="5:7" x14ac:dyDescent="0.25">
      <c r="E128" s="533" t="s">
        <v>2030</v>
      </c>
      <c r="F128" s="537">
        <v>1934.3</v>
      </c>
      <c r="G128" s="537">
        <v>6008.5</v>
      </c>
    </row>
    <row r="129" spans="5:7" x14ac:dyDescent="0.25">
      <c r="E129" s="533" t="s">
        <v>2031</v>
      </c>
      <c r="F129" s="537">
        <v>1988.6</v>
      </c>
      <c r="G129" s="537">
        <v>6079.5</v>
      </c>
    </row>
    <row r="130" spans="5:7" x14ac:dyDescent="0.25">
      <c r="E130" s="533" t="s">
        <v>2032</v>
      </c>
      <c r="F130" s="537">
        <v>2055.9</v>
      </c>
      <c r="G130" s="537">
        <v>6197.7</v>
      </c>
    </row>
    <row r="131" spans="5:7" x14ac:dyDescent="0.25">
      <c r="E131" s="533" t="s">
        <v>2033</v>
      </c>
      <c r="F131" s="537">
        <v>2118.5</v>
      </c>
      <c r="G131" s="537">
        <v>6309.5</v>
      </c>
    </row>
    <row r="132" spans="5:7" x14ac:dyDescent="0.25">
      <c r="E132" s="533" t="s">
        <v>2034</v>
      </c>
      <c r="F132" s="537">
        <v>2164.3000000000002</v>
      </c>
      <c r="G132" s="537">
        <v>6309.7</v>
      </c>
    </row>
    <row r="133" spans="5:7" x14ac:dyDescent="0.25">
      <c r="E133" s="533" t="s">
        <v>2035</v>
      </c>
      <c r="F133" s="537">
        <v>2202.8000000000002</v>
      </c>
      <c r="G133" s="537">
        <v>6329.8</v>
      </c>
    </row>
    <row r="134" spans="5:7" x14ac:dyDescent="0.25">
      <c r="E134" s="533" t="s">
        <v>2036</v>
      </c>
      <c r="F134" s="537">
        <v>2331.6</v>
      </c>
      <c r="G134" s="537">
        <v>6574.4</v>
      </c>
    </row>
    <row r="135" spans="5:7" x14ac:dyDescent="0.25">
      <c r="E135" s="533" t="s">
        <v>2037</v>
      </c>
      <c r="F135" s="537">
        <v>2395.1</v>
      </c>
      <c r="G135" s="537">
        <v>6640.5</v>
      </c>
    </row>
    <row r="136" spans="5:7" x14ac:dyDescent="0.25">
      <c r="E136" s="533" t="s">
        <v>2038</v>
      </c>
      <c r="F136" s="537">
        <v>2476.9</v>
      </c>
      <c r="G136" s="537">
        <v>6729.8</v>
      </c>
    </row>
    <row r="137" spans="5:7" x14ac:dyDescent="0.25">
      <c r="E137" s="533" t="s">
        <v>2039</v>
      </c>
      <c r="F137" s="537">
        <v>2526.6</v>
      </c>
      <c r="G137" s="537">
        <v>6741.9</v>
      </c>
    </row>
    <row r="138" spans="5:7" x14ac:dyDescent="0.25">
      <c r="E138" s="533" t="s">
        <v>2040</v>
      </c>
      <c r="F138" s="537">
        <v>2591.1999999999998</v>
      </c>
      <c r="G138" s="537">
        <v>6749.1</v>
      </c>
    </row>
    <row r="139" spans="5:7" x14ac:dyDescent="0.25">
      <c r="E139" s="533" t="s">
        <v>2041</v>
      </c>
      <c r="F139" s="537">
        <v>2667.6</v>
      </c>
      <c r="G139" s="537">
        <v>6799.2</v>
      </c>
    </row>
    <row r="140" spans="5:7" x14ac:dyDescent="0.25">
      <c r="E140" s="533" t="s">
        <v>2042</v>
      </c>
      <c r="F140" s="537">
        <v>2723.9</v>
      </c>
      <c r="G140" s="537">
        <v>6816.2</v>
      </c>
    </row>
    <row r="141" spans="5:7" x14ac:dyDescent="0.25">
      <c r="E141" s="533" t="s">
        <v>2043</v>
      </c>
      <c r="F141" s="537">
        <v>2789.8</v>
      </c>
      <c r="G141" s="537">
        <v>6837.6</v>
      </c>
    </row>
    <row r="142" spans="5:7" x14ac:dyDescent="0.25">
      <c r="E142" s="533" t="s">
        <v>2044</v>
      </c>
      <c r="F142" s="537">
        <v>2797.4</v>
      </c>
      <c r="G142" s="537">
        <v>6696.8</v>
      </c>
    </row>
    <row r="143" spans="5:7" x14ac:dyDescent="0.25">
      <c r="E143" s="533" t="s">
        <v>2045</v>
      </c>
      <c r="F143" s="537">
        <v>2856.5</v>
      </c>
      <c r="G143" s="537">
        <v>6688.8</v>
      </c>
    </row>
    <row r="144" spans="5:7" x14ac:dyDescent="0.25">
      <c r="E144" s="533" t="s">
        <v>2046</v>
      </c>
      <c r="F144" s="537">
        <v>2985.6</v>
      </c>
      <c r="G144" s="537">
        <v>6813.5</v>
      </c>
    </row>
    <row r="145" spans="5:7" x14ac:dyDescent="0.25">
      <c r="E145" s="533" t="s">
        <v>2047</v>
      </c>
      <c r="F145" s="537">
        <v>3124.2</v>
      </c>
      <c r="G145" s="537">
        <v>6947</v>
      </c>
    </row>
    <row r="146" spans="5:7" x14ac:dyDescent="0.25">
      <c r="E146" s="533" t="s">
        <v>2048</v>
      </c>
      <c r="F146" s="537">
        <v>3162.5</v>
      </c>
      <c r="G146" s="537">
        <v>6895.6</v>
      </c>
    </row>
    <row r="147" spans="5:7" x14ac:dyDescent="0.25">
      <c r="E147" s="533" t="s">
        <v>2049</v>
      </c>
      <c r="F147" s="537">
        <v>3260.6</v>
      </c>
      <c r="G147" s="537">
        <v>6978.1</v>
      </c>
    </row>
    <row r="148" spans="5:7" x14ac:dyDescent="0.25">
      <c r="E148" s="533" t="s">
        <v>2050</v>
      </c>
      <c r="F148" s="537">
        <v>3280.8</v>
      </c>
      <c r="G148" s="537">
        <v>6902.1</v>
      </c>
    </row>
    <row r="149" spans="5:7" x14ac:dyDescent="0.25">
      <c r="E149" s="533" t="s">
        <v>2051</v>
      </c>
      <c r="F149" s="537">
        <v>3274.3</v>
      </c>
      <c r="G149" s="537">
        <v>6794.9</v>
      </c>
    </row>
    <row r="150" spans="5:7" x14ac:dyDescent="0.25">
      <c r="E150" s="533" t="s">
        <v>2052</v>
      </c>
      <c r="F150" s="537">
        <v>3332</v>
      </c>
      <c r="G150" s="537">
        <v>6825.9</v>
      </c>
    </row>
    <row r="151" spans="5:7" x14ac:dyDescent="0.25">
      <c r="E151" s="533" t="s">
        <v>2053</v>
      </c>
      <c r="F151" s="537">
        <v>3366.3</v>
      </c>
      <c r="G151" s="537">
        <v>6799.8</v>
      </c>
    </row>
    <row r="152" spans="5:7" x14ac:dyDescent="0.25">
      <c r="E152" s="533" t="s">
        <v>2054</v>
      </c>
      <c r="F152" s="537">
        <v>3402.6</v>
      </c>
      <c r="G152" s="537">
        <v>6802.5</v>
      </c>
    </row>
    <row r="153" spans="5:7" x14ac:dyDescent="0.25">
      <c r="E153" s="533" t="s">
        <v>2055</v>
      </c>
      <c r="F153" s="537">
        <v>3473.4</v>
      </c>
      <c r="G153" s="537">
        <v>6892.1</v>
      </c>
    </row>
    <row r="154" spans="5:7" x14ac:dyDescent="0.25">
      <c r="E154" s="533" t="s">
        <v>2056</v>
      </c>
      <c r="F154" s="537">
        <v>3578.8</v>
      </c>
      <c r="G154" s="537">
        <v>7049</v>
      </c>
    </row>
    <row r="155" spans="5:7" x14ac:dyDescent="0.25">
      <c r="E155" s="533" t="s">
        <v>2057</v>
      </c>
      <c r="F155" s="537">
        <v>3689.2</v>
      </c>
      <c r="G155" s="537">
        <v>7189.9</v>
      </c>
    </row>
    <row r="156" spans="5:7" x14ac:dyDescent="0.25">
      <c r="E156" s="533" t="s">
        <v>2058</v>
      </c>
      <c r="F156" s="537">
        <v>3794.7</v>
      </c>
      <c r="G156" s="537">
        <v>7339.9</v>
      </c>
    </row>
    <row r="157" spans="5:7" x14ac:dyDescent="0.25">
      <c r="E157" s="533" t="s">
        <v>2059</v>
      </c>
      <c r="F157" s="537">
        <v>3908.1</v>
      </c>
      <c r="G157" s="537">
        <v>7483.4</v>
      </c>
    </row>
    <row r="158" spans="5:7" x14ac:dyDescent="0.25">
      <c r="E158" s="533" t="s">
        <v>2060</v>
      </c>
      <c r="F158" s="537">
        <v>4009.6</v>
      </c>
      <c r="G158" s="537">
        <v>7612.7</v>
      </c>
    </row>
    <row r="159" spans="5:7" x14ac:dyDescent="0.25">
      <c r="E159" s="533" t="s">
        <v>2061</v>
      </c>
      <c r="F159" s="537">
        <v>4084.3</v>
      </c>
      <c r="G159" s="537">
        <v>7686.1</v>
      </c>
    </row>
    <row r="160" spans="5:7" x14ac:dyDescent="0.25">
      <c r="E160" s="533" t="s">
        <v>2062</v>
      </c>
      <c r="F160" s="537">
        <v>4148.6000000000004</v>
      </c>
      <c r="G160" s="537">
        <v>7749.2</v>
      </c>
    </row>
    <row r="161" spans="5:7" x14ac:dyDescent="0.25">
      <c r="E161" s="533" t="s">
        <v>2063</v>
      </c>
      <c r="F161" s="537">
        <v>4230.2</v>
      </c>
      <c r="G161" s="537">
        <v>7824.2</v>
      </c>
    </row>
    <row r="162" spans="5:7" x14ac:dyDescent="0.25">
      <c r="E162" s="533" t="s">
        <v>2064</v>
      </c>
      <c r="F162" s="537">
        <v>4294.8999999999996</v>
      </c>
      <c r="G162" s="537">
        <v>7893.1</v>
      </c>
    </row>
    <row r="163" spans="5:7" x14ac:dyDescent="0.25">
      <c r="E163" s="533" t="s">
        <v>2065</v>
      </c>
      <c r="F163" s="537">
        <v>4386.8</v>
      </c>
      <c r="G163" s="537">
        <v>8013.7</v>
      </c>
    </row>
    <row r="164" spans="5:7" x14ac:dyDescent="0.25">
      <c r="E164" s="533" t="s">
        <v>2066</v>
      </c>
      <c r="F164" s="537">
        <v>4444.1000000000004</v>
      </c>
      <c r="G164" s="537">
        <v>8073.2</v>
      </c>
    </row>
    <row r="165" spans="5:7" x14ac:dyDescent="0.25">
      <c r="E165" s="533" t="s">
        <v>2067</v>
      </c>
      <c r="F165" s="537">
        <v>4507.8999999999996</v>
      </c>
      <c r="G165" s="537">
        <v>8148.6</v>
      </c>
    </row>
    <row r="166" spans="5:7" x14ac:dyDescent="0.25">
      <c r="E166" s="533" t="s">
        <v>2068</v>
      </c>
      <c r="F166" s="537">
        <v>4545.3</v>
      </c>
      <c r="G166" s="537">
        <v>8185.3</v>
      </c>
    </row>
    <row r="167" spans="5:7" x14ac:dyDescent="0.25">
      <c r="E167" s="533" t="s">
        <v>2069</v>
      </c>
      <c r="F167" s="537">
        <v>4607.7</v>
      </c>
      <c r="G167" s="537">
        <v>8263.6</v>
      </c>
    </row>
    <row r="168" spans="5:7" x14ac:dyDescent="0.25">
      <c r="E168" s="533" t="s">
        <v>2070</v>
      </c>
      <c r="F168" s="537">
        <v>4657.6000000000004</v>
      </c>
      <c r="G168" s="537">
        <v>8308</v>
      </c>
    </row>
    <row r="169" spans="5:7" x14ac:dyDescent="0.25">
      <c r="E169" s="533" t="s">
        <v>2071</v>
      </c>
      <c r="F169" s="537">
        <v>4722.2</v>
      </c>
      <c r="G169" s="537">
        <v>8369.9</v>
      </c>
    </row>
    <row r="170" spans="5:7" x14ac:dyDescent="0.25">
      <c r="E170" s="533" t="s">
        <v>2072</v>
      </c>
      <c r="F170" s="537">
        <v>4806.2</v>
      </c>
      <c r="G170" s="537">
        <v>8460.2000000000007</v>
      </c>
    </row>
    <row r="171" spans="5:7" x14ac:dyDescent="0.25">
      <c r="E171" s="533" t="s">
        <v>2073</v>
      </c>
      <c r="F171" s="537">
        <v>4884.6000000000004</v>
      </c>
      <c r="G171" s="537">
        <v>8533.6</v>
      </c>
    </row>
    <row r="172" spans="5:7" x14ac:dyDescent="0.25">
      <c r="E172" s="533" t="s">
        <v>2074</v>
      </c>
      <c r="F172" s="537">
        <v>5008</v>
      </c>
      <c r="G172" s="537">
        <v>8680.2000000000007</v>
      </c>
    </row>
    <row r="173" spans="5:7" x14ac:dyDescent="0.25">
      <c r="E173" s="533" t="s">
        <v>2075</v>
      </c>
      <c r="F173" s="537">
        <v>5073.3999999999996</v>
      </c>
      <c r="G173" s="537">
        <v>8725</v>
      </c>
    </row>
    <row r="174" spans="5:7" x14ac:dyDescent="0.25">
      <c r="E174" s="533" t="s">
        <v>2076</v>
      </c>
      <c r="F174" s="537">
        <v>5190</v>
      </c>
      <c r="G174" s="537">
        <v>8839.6</v>
      </c>
    </row>
    <row r="175" spans="5:7" x14ac:dyDescent="0.25">
      <c r="E175" s="533" t="s">
        <v>2077</v>
      </c>
      <c r="F175" s="537">
        <v>5282.8</v>
      </c>
      <c r="G175" s="537">
        <v>8891.4</v>
      </c>
    </row>
    <row r="176" spans="5:7" x14ac:dyDescent="0.25">
      <c r="E176" s="533" t="s">
        <v>2078</v>
      </c>
      <c r="F176" s="537">
        <v>5399.5</v>
      </c>
      <c r="G176" s="537">
        <v>9009.9</v>
      </c>
    </row>
    <row r="177" spans="5:7" x14ac:dyDescent="0.25">
      <c r="E177" s="533" t="s">
        <v>2079</v>
      </c>
      <c r="F177" s="537">
        <v>5511.3</v>
      </c>
      <c r="G177" s="537">
        <v>9101.5</v>
      </c>
    </row>
    <row r="178" spans="5:7" x14ac:dyDescent="0.25">
      <c r="E178" s="533" t="s">
        <v>2080</v>
      </c>
      <c r="F178" s="537">
        <v>5612.5</v>
      </c>
      <c r="G178" s="537">
        <v>9171</v>
      </c>
    </row>
    <row r="179" spans="5:7" x14ac:dyDescent="0.25">
      <c r="E179" s="533" t="s">
        <v>2081</v>
      </c>
      <c r="F179" s="537">
        <v>5695.4</v>
      </c>
      <c r="G179" s="537">
        <v>9238.9</v>
      </c>
    </row>
    <row r="180" spans="5:7" x14ac:dyDescent="0.25">
      <c r="E180" s="533" t="s">
        <v>2082</v>
      </c>
      <c r="F180" s="537">
        <v>5747.2</v>
      </c>
      <c r="G180" s="537">
        <v>9257.1</v>
      </c>
    </row>
    <row r="181" spans="5:7" x14ac:dyDescent="0.25">
      <c r="E181" s="533" t="s">
        <v>2083</v>
      </c>
      <c r="F181" s="537">
        <v>5872.7</v>
      </c>
      <c r="G181" s="537">
        <v>9358.2999999999993</v>
      </c>
    </row>
    <row r="182" spans="5:7" x14ac:dyDescent="0.25">
      <c r="E182" s="533" t="s">
        <v>2084</v>
      </c>
      <c r="F182" s="537">
        <v>5960</v>
      </c>
      <c r="G182" s="537">
        <v>9392.2999999999993</v>
      </c>
    </row>
    <row r="183" spans="5:7" x14ac:dyDescent="0.25">
      <c r="E183" s="533" t="s">
        <v>2085</v>
      </c>
      <c r="F183" s="537">
        <v>6015.1</v>
      </c>
      <c r="G183" s="537">
        <v>9398.5</v>
      </c>
    </row>
    <row r="184" spans="5:7" x14ac:dyDescent="0.25">
      <c r="E184" s="533" t="s">
        <v>2086</v>
      </c>
      <c r="F184" s="537">
        <v>6004.7</v>
      </c>
      <c r="G184" s="537">
        <v>9312.9</v>
      </c>
    </row>
    <row r="185" spans="5:7" x14ac:dyDescent="0.25">
      <c r="E185" s="533" t="s">
        <v>2087</v>
      </c>
      <c r="F185" s="537">
        <v>6035.2</v>
      </c>
      <c r="G185" s="537">
        <v>9269.4</v>
      </c>
    </row>
    <row r="186" spans="5:7" x14ac:dyDescent="0.25">
      <c r="E186" s="533" t="s">
        <v>2088</v>
      </c>
      <c r="F186" s="537">
        <v>6126.9</v>
      </c>
      <c r="G186" s="537">
        <v>9341.6</v>
      </c>
    </row>
    <row r="187" spans="5:7" x14ac:dyDescent="0.25">
      <c r="E187" s="533" t="s">
        <v>2089</v>
      </c>
      <c r="F187" s="537">
        <v>6205.9</v>
      </c>
      <c r="G187" s="537">
        <v>9388.7999999999993</v>
      </c>
    </row>
    <row r="188" spans="5:7" x14ac:dyDescent="0.25">
      <c r="E188" s="533" t="s">
        <v>2090</v>
      </c>
      <c r="F188" s="537">
        <v>6264.5</v>
      </c>
      <c r="G188" s="537">
        <v>9421.6</v>
      </c>
    </row>
    <row r="189" spans="5:7" x14ac:dyDescent="0.25">
      <c r="E189" s="533" t="s">
        <v>2091</v>
      </c>
      <c r="F189" s="537">
        <v>6363.1</v>
      </c>
      <c r="G189" s="537">
        <v>9534.2999999999993</v>
      </c>
    </row>
    <row r="190" spans="5:7" x14ac:dyDescent="0.25">
      <c r="E190" s="533" t="s">
        <v>2092</v>
      </c>
      <c r="F190" s="537">
        <v>6470.8</v>
      </c>
      <c r="G190" s="537">
        <v>9637.7000000000007</v>
      </c>
    </row>
    <row r="191" spans="5:7" x14ac:dyDescent="0.25">
      <c r="E191" s="533" t="s">
        <v>2093</v>
      </c>
      <c r="F191" s="537">
        <v>6566.6</v>
      </c>
      <c r="G191" s="537">
        <v>9733</v>
      </c>
    </row>
    <row r="192" spans="5:7" x14ac:dyDescent="0.25">
      <c r="E192" s="533" t="s">
        <v>2094</v>
      </c>
      <c r="F192" s="537">
        <v>6680.8</v>
      </c>
      <c r="G192" s="537">
        <v>9834.5</v>
      </c>
    </row>
    <row r="193" spans="5:7" x14ac:dyDescent="0.25">
      <c r="E193" s="533" t="s">
        <v>2095</v>
      </c>
      <c r="F193" s="537">
        <v>6729.5</v>
      </c>
      <c r="G193" s="537">
        <v>9851</v>
      </c>
    </row>
    <row r="194" spans="5:7" x14ac:dyDescent="0.25">
      <c r="E194" s="533" t="s">
        <v>2096</v>
      </c>
      <c r="F194" s="537">
        <v>6808.9</v>
      </c>
      <c r="G194" s="537">
        <v>9908.2999999999993</v>
      </c>
    </row>
    <row r="195" spans="5:7" x14ac:dyDescent="0.25">
      <c r="E195" s="533" t="s">
        <v>2097</v>
      </c>
      <c r="F195" s="537">
        <v>6882.1</v>
      </c>
      <c r="G195" s="537">
        <v>9955.6</v>
      </c>
    </row>
    <row r="196" spans="5:7" x14ac:dyDescent="0.25">
      <c r="E196" s="533" t="s">
        <v>2098</v>
      </c>
      <c r="F196" s="537">
        <v>7013.7</v>
      </c>
      <c r="G196" s="537">
        <v>10091</v>
      </c>
    </row>
    <row r="197" spans="5:7" x14ac:dyDescent="0.25">
      <c r="E197" s="533" t="s">
        <v>2099</v>
      </c>
      <c r="F197" s="537">
        <v>7115.7</v>
      </c>
      <c r="G197" s="537">
        <v>10189</v>
      </c>
    </row>
    <row r="198" spans="5:7" x14ac:dyDescent="0.25">
      <c r="E198" s="533" t="s">
        <v>2100</v>
      </c>
      <c r="F198" s="537">
        <v>7246.9</v>
      </c>
      <c r="G198" s="537">
        <v>10327</v>
      </c>
    </row>
    <row r="199" spans="5:7" x14ac:dyDescent="0.25">
      <c r="E199" s="533" t="s">
        <v>2101</v>
      </c>
      <c r="F199" s="537">
        <v>7331.1</v>
      </c>
      <c r="G199" s="537">
        <v>10387.4</v>
      </c>
    </row>
    <row r="200" spans="5:7" x14ac:dyDescent="0.25">
      <c r="E200" s="533" t="s">
        <v>2102</v>
      </c>
      <c r="F200" s="537">
        <v>7455.3</v>
      </c>
      <c r="G200" s="537">
        <v>10506.4</v>
      </c>
    </row>
    <row r="201" spans="5:7" x14ac:dyDescent="0.25">
      <c r="E201" s="533" t="s">
        <v>2103</v>
      </c>
      <c r="F201" s="537">
        <v>7522.3</v>
      </c>
      <c r="G201" s="537">
        <v>10543.6</v>
      </c>
    </row>
    <row r="202" spans="5:7" x14ac:dyDescent="0.25">
      <c r="E202" s="533" t="s">
        <v>2104</v>
      </c>
      <c r="F202" s="537">
        <v>7581</v>
      </c>
      <c r="G202" s="537">
        <v>10575.1</v>
      </c>
    </row>
    <row r="203" spans="5:7" x14ac:dyDescent="0.25">
      <c r="E203" s="533" t="s">
        <v>2105</v>
      </c>
      <c r="F203" s="537">
        <v>7683.1</v>
      </c>
      <c r="G203" s="537">
        <v>10665.1</v>
      </c>
    </row>
    <row r="204" spans="5:7" x14ac:dyDescent="0.25">
      <c r="E204" s="533" t="s">
        <v>2106</v>
      </c>
      <c r="F204" s="537">
        <v>7772.6</v>
      </c>
      <c r="G204" s="537">
        <v>10737.5</v>
      </c>
    </row>
    <row r="205" spans="5:7" x14ac:dyDescent="0.25">
      <c r="E205" s="533" t="s">
        <v>2107</v>
      </c>
      <c r="F205" s="537">
        <v>7868.5</v>
      </c>
      <c r="G205" s="537">
        <v>10817.9</v>
      </c>
    </row>
    <row r="206" spans="5:7" x14ac:dyDescent="0.25">
      <c r="E206" s="533" t="s">
        <v>2108</v>
      </c>
      <c r="F206" s="537">
        <v>8032.8</v>
      </c>
      <c r="G206" s="537">
        <v>10998.3</v>
      </c>
    </row>
    <row r="207" spans="5:7" x14ac:dyDescent="0.25">
      <c r="E207" s="533" t="s">
        <v>2109</v>
      </c>
      <c r="F207" s="537">
        <v>8131.4</v>
      </c>
      <c r="G207" s="537">
        <v>11097</v>
      </c>
    </row>
    <row r="208" spans="5:7" x14ac:dyDescent="0.25">
      <c r="E208" s="533" t="s">
        <v>2110</v>
      </c>
      <c r="F208" s="537">
        <v>8259.7999999999993</v>
      </c>
      <c r="G208" s="537">
        <v>11212.2</v>
      </c>
    </row>
    <row r="209" spans="5:7" x14ac:dyDescent="0.25">
      <c r="E209" s="533" t="s">
        <v>2111</v>
      </c>
      <c r="F209" s="537">
        <v>8362.7000000000007</v>
      </c>
      <c r="G209" s="537">
        <v>11284.6</v>
      </c>
    </row>
    <row r="210" spans="5:7" x14ac:dyDescent="0.25">
      <c r="E210" s="533" t="s">
        <v>2112</v>
      </c>
      <c r="F210" s="537">
        <v>8518.7999999999993</v>
      </c>
      <c r="G210" s="537">
        <v>11472.1</v>
      </c>
    </row>
    <row r="211" spans="5:7" x14ac:dyDescent="0.25">
      <c r="E211" s="533" t="s">
        <v>2113</v>
      </c>
      <c r="F211" s="537">
        <v>8662.7999999999993</v>
      </c>
      <c r="G211" s="537">
        <v>11615.6</v>
      </c>
    </row>
    <row r="212" spans="5:7" x14ac:dyDescent="0.25">
      <c r="E212" s="533" t="s">
        <v>2114</v>
      </c>
      <c r="F212" s="537">
        <v>8765.9</v>
      </c>
      <c r="G212" s="537">
        <v>11715.4</v>
      </c>
    </row>
    <row r="213" spans="5:7" x14ac:dyDescent="0.25">
      <c r="E213" s="533" t="s">
        <v>2115</v>
      </c>
      <c r="F213" s="537">
        <v>8866.5</v>
      </c>
      <c r="G213" s="537">
        <v>11832.5</v>
      </c>
    </row>
    <row r="214" spans="5:7" x14ac:dyDescent="0.25">
      <c r="E214" s="533" t="s">
        <v>2116</v>
      </c>
      <c r="F214" s="537">
        <v>8969.7000000000007</v>
      </c>
      <c r="G214" s="537">
        <v>11942</v>
      </c>
    </row>
    <row r="215" spans="5:7" x14ac:dyDescent="0.25">
      <c r="E215" s="533" t="s">
        <v>2117</v>
      </c>
      <c r="F215" s="537">
        <v>9121.1</v>
      </c>
      <c r="G215" s="537">
        <v>12091.6</v>
      </c>
    </row>
    <row r="216" spans="5:7" x14ac:dyDescent="0.25">
      <c r="E216" s="533" t="s">
        <v>2118</v>
      </c>
      <c r="F216" s="537">
        <v>9294</v>
      </c>
      <c r="G216" s="537">
        <v>12287</v>
      </c>
    </row>
    <row r="217" spans="5:7" x14ac:dyDescent="0.25">
      <c r="E217" s="533" t="s">
        <v>2119</v>
      </c>
      <c r="F217" s="537">
        <v>9417.2999999999993</v>
      </c>
      <c r="G217" s="537">
        <v>12403.3</v>
      </c>
    </row>
    <row r="218" spans="5:7" x14ac:dyDescent="0.25">
      <c r="E218" s="533" t="s">
        <v>2120</v>
      </c>
      <c r="F218" s="537">
        <v>9524.2000000000007</v>
      </c>
      <c r="G218" s="537">
        <v>12498.7</v>
      </c>
    </row>
    <row r="219" spans="5:7" x14ac:dyDescent="0.25">
      <c r="E219" s="533" t="s">
        <v>2121</v>
      </c>
      <c r="F219" s="537">
        <v>9681.9</v>
      </c>
      <c r="G219" s="537">
        <v>12662.4</v>
      </c>
    </row>
    <row r="220" spans="5:7" x14ac:dyDescent="0.25">
      <c r="E220" s="533" t="s">
        <v>2122</v>
      </c>
      <c r="F220" s="537">
        <v>9899.4</v>
      </c>
      <c r="G220" s="537">
        <v>12877.6</v>
      </c>
    </row>
    <row r="221" spans="5:7" x14ac:dyDescent="0.25">
      <c r="E221" s="533" t="s">
        <v>2123</v>
      </c>
      <c r="F221" s="537">
        <v>10002.9</v>
      </c>
      <c r="G221" s="537">
        <v>12924.2</v>
      </c>
    </row>
    <row r="222" spans="5:7" x14ac:dyDescent="0.25">
      <c r="E222" s="533" t="s">
        <v>2124</v>
      </c>
      <c r="F222" s="537">
        <v>10247.700000000001</v>
      </c>
      <c r="G222" s="537">
        <v>13160.8</v>
      </c>
    </row>
    <row r="223" spans="5:7" x14ac:dyDescent="0.25">
      <c r="E223" s="533" t="s">
        <v>2125</v>
      </c>
      <c r="F223" s="537">
        <v>10319.799999999999</v>
      </c>
      <c r="G223" s="537">
        <v>13178.4</v>
      </c>
    </row>
    <row r="224" spans="5:7" x14ac:dyDescent="0.25">
      <c r="E224" s="533" t="s">
        <v>2126</v>
      </c>
      <c r="F224" s="537">
        <v>10439</v>
      </c>
      <c r="G224" s="537">
        <v>13260.5</v>
      </c>
    </row>
    <row r="225" spans="5:7" x14ac:dyDescent="0.25">
      <c r="E225" s="533" t="s">
        <v>2127</v>
      </c>
      <c r="F225" s="537">
        <v>10472.9</v>
      </c>
      <c r="G225" s="537">
        <v>13222.7</v>
      </c>
    </row>
    <row r="226" spans="5:7" x14ac:dyDescent="0.25">
      <c r="E226" s="533" t="s">
        <v>2128</v>
      </c>
      <c r="F226" s="537">
        <v>10597.8</v>
      </c>
      <c r="G226" s="537">
        <v>13300</v>
      </c>
    </row>
    <row r="227" spans="5:7" x14ac:dyDescent="0.25">
      <c r="E227" s="533" t="s">
        <v>2129</v>
      </c>
      <c r="F227" s="537">
        <v>10596.3</v>
      </c>
      <c r="G227" s="537">
        <v>13244.8</v>
      </c>
    </row>
    <row r="228" spans="5:7" x14ac:dyDescent="0.25">
      <c r="E228" s="533" t="s">
        <v>2130</v>
      </c>
      <c r="F228" s="537">
        <v>10660.3</v>
      </c>
      <c r="G228" s="537">
        <v>13280.9</v>
      </c>
    </row>
    <row r="229" spans="5:7" x14ac:dyDescent="0.25">
      <c r="E229" s="533" t="s">
        <v>2131</v>
      </c>
      <c r="F229" s="537">
        <v>10789</v>
      </c>
      <c r="G229" s="537">
        <v>13397</v>
      </c>
    </row>
    <row r="230" spans="5:7" x14ac:dyDescent="0.25">
      <c r="E230" s="533" t="s">
        <v>2132</v>
      </c>
      <c r="F230" s="537">
        <v>10893.2</v>
      </c>
      <c r="G230" s="537">
        <v>13478.2</v>
      </c>
    </row>
    <row r="231" spans="5:7" x14ac:dyDescent="0.25">
      <c r="E231" s="533" t="s">
        <v>2133</v>
      </c>
      <c r="F231" s="537">
        <v>10992.1</v>
      </c>
      <c r="G231" s="537">
        <v>13538.1</v>
      </c>
    </row>
    <row r="232" spans="5:7" x14ac:dyDescent="0.25">
      <c r="E232" s="533" t="s">
        <v>2134</v>
      </c>
      <c r="F232" s="537">
        <v>11071.5</v>
      </c>
      <c r="G232" s="537">
        <v>13559</v>
      </c>
    </row>
    <row r="233" spans="5:7" x14ac:dyDescent="0.25">
      <c r="E233" s="533" t="s">
        <v>2135</v>
      </c>
      <c r="F233" s="537">
        <v>11183.5</v>
      </c>
      <c r="G233" s="537">
        <v>13634.3</v>
      </c>
    </row>
    <row r="234" spans="5:7" x14ac:dyDescent="0.25">
      <c r="E234" s="533" t="s">
        <v>2136</v>
      </c>
      <c r="F234" s="537">
        <v>11312.9</v>
      </c>
      <c r="G234" s="537">
        <v>13751.5</v>
      </c>
    </row>
    <row r="235" spans="5:7" x14ac:dyDescent="0.25">
      <c r="E235" s="533" t="s">
        <v>2137</v>
      </c>
      <c r="F235" s="537">
        <v>11567.3</v>
      </c>
      <c r="G235" s="537">
        <v>13985.1</v>
      </c>
    </row>
    <row r="236" spans="5:7" x14ac:dyDescent="0.25">
      <c r="E236" s="533" t="s">
        <v>2138</v>
      </c>
      <c r="F236" s="537">
        <v>11769.3</v>
      </c>
      <c r="G236" s="537">
        <v>14145.6</v>
      </c>
    </row>
    <row r="237" spans="5:7" x14ac:dyDescent="0.25">
      <c r="E237" s="533" t="s">
        <v>2139</v>
      </c>
      <c r="F237" s="537">
        <v>11920.2</v>
      </c>
      <c r="G237" s="537">
        <v>14221.1</v>
      </c>
    </row>
    <row r="238" spans="5:7" x14ac:dyDescent="0.25">
      <c r="E238" s="533" t="s">
        <v>2140</v>
      </c>
      <c r="F238" s="537">
        <v>12109</v>
      </c>
      <c r="G238" s="537">
        <v>14329.5</v>
      </c>
    </row>
    <row r="239" spans="5:7" x14ac:dyDescent="0.25">
      <c r="E239" s="533" t="s">
        <v>2141</v>
      </c>
      <c r="F239" s="537">
        <v>12303.3</v>
      </c>
      <c r="G239" s="537">
        <v>14465</v>
      </c>
    </row>
    <row r="240" spans="5:7" x14ac:dyDescent="0.25">
      <c r="E240" s="533" t="s">
        <v>2142</v>
      </c>
      <c r="F240" s="537">
        <v>12522.4</v>
      </c>
      <c r="G240" s="537">
        <v>14609.9</v>
      </c>
    </row>
    <row r="241" spans="5:7" x14ac:dyDescent="0.25">
      <c r="E241" s="533" t="s">
        <v>2143</v>
      </c>
      <c r="F241" s="537">
        <v>12761.3</v>
      </c>
      <c r="G241" s="537">
        <v>14771.6</v>
      </c>
    </row>
    <row r="242" spans="5:7" x14ac:dyDescent="0.25">
      <c r="E242" s="533" t="s">
        <v>2144</v>
      </c>
      <c r="F242" s="537">
        <v>12910</v>
      </c>
      <c r="G242" s="537">
        <v>14839.8</v>
      </c>
    </row>
    <row r="243" spans="5:7" x14ac:dyDescent="0.25">
      <c r="E243" s="533" t="s">
        <v>2145</v>
      </c>
      <c r="F243" s="537">
        <v>13142.9</v>
      </c>
      <c r="G243" s="537">
        <v>14972.1</v>
      </c>
    </row>
    <row r="244" spans="5:7" x14ac:dyDescent="0.25">
      <c r="E244" s="533" t="s">
        <v>2146</v>
      </c>
      <c r="F244" s="537">
        <v>13332.3</v>
      </c>
      <c r="G244" s="537">
        <v>15066.6</v>
      </c>
    </row>
    <row r="245" spans="5:7" x14ac:dyDescent="0.25">
      <c r="E245" s="533" t="s">
        <v>2147</v>
      </c>
      <c r="F245" s="537">
        <v>13603.9</v>
      </c>
      <c r="G245" s="537">
        <v>15267</v>
      </c>
    </row>
    <row r="246" spans="5:7" x14ac:dyDescent="0.25">
      <c r="E246" s="533" t="s">
        <v>2148</v>
      </c>
      <c r="F246" s="537">
        <v>13749.8</v>
      </c>
      <c r="G246" s="537">
        <v>15302.7</v>
      </c>
    </row>
    <row r="247" spans="5:7" x14ac:dyDescent="0.25">
      <c r="E247" s="533" t="s">
        <v>2149</v>
      </c>
      <c r="F247" s="537">
        <v>13867.5</v>
      </c>
      <c r="G247" s="537">
        <v>15326.4</v>
      </c>
    </row>
    <row r="248" spans="5:7" x14ac:dyDescent="0.25">
      <c r="E248" s="533" t="s">
        <v>2150</v>
      </c>
      <c r="F248" s="537">
        <v>14037.2</v>
      </c>
      <c r="G248" s="537">
        <v>15456.9</v>
      </c>
    </row>
    <row r="249" spans="5:7" x14ac:dyDescent="0.25">
      <c r="E249" s="533" t="s">
        <v>2151</v>
      </c>
      <c r="F249" s="537">
        <v>14208.6</v>
      </c>
      <c r="G249" s="537">
        <v>15493.3</v>
      </c>
    </row>
    <row r="250" spans="5:7" x14ac:dyDescent="0.25">
      <c r="E250" s="533" t="s">
        <v>2152</v>
      </c>
      <c r="F250" s="537">
        <v>14382.4</v>
      </c>
      <c r="G250" s="537">
        <v>15582.1</v>
      </c>
    </row>
    <row r="251" spans="5:7" x14ac:dyDescent="0.25">
      <c r="E251" s="533" t="s">
        <v>2153</v>
      </c>
      <c r="F251" s="537">
        <v>14535</v>
      </c>
      <c r="G251" s="537">
        <v>15666.7</v>
      </c>
    </row>
    <row r="252" spans="5:7" x14ac:dyDescent="0.25">
      <c r="E252" s="533" t="s">
        <v>2154</v>
      </c>
      <c r="F252" s="537">
        <v>14681.5</v>
      </c>
      <c r="G252" s="537">
        <v>15762</v>
      </c>
    </row>
    <row r="253" spans="5:7" x14ac:dyDescent="0.25">
      <c r="E253" s="533" t="s">
        <v>2155</v>
      </c>
      <c r="F253" s="537">
        <v>14651</v>
      </c>
      <c r="G253" s="537">
        <v>15671.4</v>
      </c>
    </row>
    <row r="254" spans="5:7" x14ac:dyDescent="0.25">
      <c r="E254" s="533" t="s">
        <v>2156</v>
      </c>
      <c r="F254" s="537">
        <v>14805.6</v>
      </c>
      <c r="G254" s="537">
        <v>15752.3</v>
      </c>
    </row>
    <row r="255" spans="5:7" x14ac:dyDescent="0.25">
      <c r="E255" s="533" t="s">
        <v>2157</v>
      </c>
      <c r="F255" s="537">
        <v>14835.2</v>
      </c>
      <c r="G255" s="537">
        <v>15667</v>
      </c>
    </row>
    <row r="256" spans="5:7" x14ac:dyDescent="0.25">
      <c r="E256" s="533" t="s">
        <v>2158</v>
      </c>
      <c r="F256" s="537">
        <v>14559.5</v>
      </c>
      <c r="G256" s="537">
        <v>15328</v>
      </c>
    </row>
    <row r="257" spans="5:7" x14ac:dyDescent="0.25">
      <c r="E257" s="533" t="s">
        <v>2159</v>
      </c>
      <c r="F257" s="537">
        <v>14394.5</v>
      </c>
      <c r="G257" s="537">
        <v>15155.9</v>
      </c>
    </row>
    <row r="258" spans="5:7" x14ac:dyDescent="0.25">
      <c r="E258" s="533" t="s">
        <v>2160</v>
      </c>
      <c r="F258" s="537">
        <v>14352.9</v>
      </c>
      <c r="G258" s="537">
        <v>15134.1</v>
      </c>
    </row>
    <row r="259" spans="5:7" x14ac:dyDescent="0.25">
      <c r="E259" s="533" t="s">
        <v>2161</v>
      </c>
      <c r="F259" s="537">
        <v>14420.3</v>
      </c>
      <c r="G259" s="537">
        <v>15189.2</v>
      </c>
    </row>
    <row r="260" spans="5:7" x14ac:dyDescent="0.25">
      <c r="E260" s="533" t="s">
        <v>2162</v>
      </c>
      <c r="F260" s="537">
        <v>14628</v>
      </c>
      <c r="G260" s="537">
        <v>15356.1</v>
      </c>
    </row>
    <row r="261" spans="5:7" x14ac:dyDescent="0.25">
      <c r="E261" s="533" t="s">
        <v>2163</v>
      </c>
      <c r="F261" s="537">
        <v>14721.4</v>
      </c>
      <c r="G261" s="537">
        <v>15415.1</v>
      </c>
    </row>
    <row r="262" spans="5:7" x14ac:dyDescent="0.25">
      <c r="E262" s="533" t="s">
        <v>2164</v>
      </c>
      <c r="F262" s="537">
        <v>14926.1</v>
      </c>
      <c r="G262" s="537">
        <v>15557.3</v>
      </c>
    </row>
    <row r="263" spans="5:7" x14ac:dyDescent="0.25">
      <c r="E263" s="533" t="s">
        <v>2165</v>
      </c>
      <c r="F263" s="537">
        <v>15079.9</v>
      </c>
      <c r="G263" s="537">
        <v>15672</v>
      </c>
    </row>
    <row r="264" spans="5:7" x14ac:dyDescent="0.25">
      <c r="E264" s="533" t="s">
        <v>2166</v>
      </c>
      <c r="F264" s="537">
        <v>15240.8</v>
      </c>
      <c r="G264" s="537">
        <v>15750.6</v>
      </c>
    </row>
    <row r="265" spans="5:7" x14ac:dyDescent="0.25">
      <c r="E265" s="533" t="s">
        <v>2167</v>
      </c>
      <c r="F265" s="537">
        <v>15285.8</v>
      </c>
      <c r="G265" s="537">
        <v>15712.8</v>
      </c>
    </row>
    <row r="266" spans="5:7" x14ac:dyDescent="0.25">
      <c r="E266" s="533" t="s">
        <v>2168</v>
      </c>
      <c r="F266" s="537">
        <v>15496.2</v>
      </c>
      <c r="G266" s="537">
        <v>15825.1</v>
      </c>
    </row>
    <row r="267" spans="5:7" x14ac:dyDescent="0.25">
      <c r="E267" s="533" t="s">
        <v>2169</v>
      </c>
      <c r="F267" s="537">
        <v>15591.9</v>
      </c>
      <c r="G267" s="537">
        <v>15820.7</v>
      </c>
    </row>
    <row r="268" spans="5:7" x14ac:dyDescent="0.25">
      <c r="E268" s="533" t="s">
        <v>2170</v>
      </c>
      <c r="F268" s="537">
        <v>15796.5</v>
      </c>
      <c r="G268" s="537">
        <v>16004.1</v>
      </c>
    </row>
    <row r="269" spans="5:7" x14ac:dyDescent="0.25">
      <c r="E269" s="533" t="s">
        <v>2171</v>
      </c>
      <c r="F269" s="537">
        <v>16019.8</v>
      </c>
      <c r="G269" s="537">
        <v>16129.4</v>
      </c>
    </row>
    <row r="270" spans="5:7" x14ac:dyDescent="0.25">
      <c r="E270" s="533" t="s">
        <v>2172</v>
      </c>
      <c r="F270" s="537">
        <v>16152.3</v>
      </c>
      <c r="G270" s="537">
        <v>16198.8</v>
      </c>
    </row>
    <row r="271" spans="5:7" x14ac:dyDescent="0.25">
      <c r="E271" s="533" t="s">
        <v>2173</v>
      </c>
      <c r="F271" s="537">
        <v>16257.2</v>
      </c>
      <c r="G271" s="537">
        <v>16220.7</v>
      </c>
    </row>
    <row r="272" spans="5:7" x14ac:dyDescent="0.25">
      <c r="E272" s="533" t="s">
        <v>2174</v>
      </c>
      <c r="F272" s="537">
        <v>16358.9</v>
      </c>
      <c r="G272" s="537">
        <v>16239.1</v>
      </c>
    </row>
    <row r="273" spans="5:7" x14ac:dyDescent="0.25">
      <c r="E273" s="533" t="s">
        <v>2175</v>
      </c>
      <c r="F273" s="537">
        <v>16569.599999999999</v>
      </c>
      <c r="G273" s="537">
        <v>16383</v>
      </c>
    </row>
    <row r="274" spans="5:7" x14ac:dyDescent="0.25">
      <c r="E274" s="533" t="s">
        <v>2176</v>
      </c>
      <c r="F274" s="537">
        <v>16637.900000000001</v>
      </c>
      <c r="G274" s="537">
        <v>16403.2</v>
      </c>
    </row>
    <row r="275" spans="5:7" x14ac:dyDescent="0.25">
      <c r="E275" s="533" t="s">
        <v>2177</v>
      </c>
      <c r="F275" s="537">
        <v>16848.7</v>
      </c>
      <c r="G275" s="537">
        <v>16531.7</v>
      </c>
    </row>
    <row r="276" spans="5:7" x14ac:dyDescent="0.25">
      <c r="E276" s="533" t="s">
        <v>2178</v>
      </c>
      <c r="F276" s="537">
        <v>17083.099999999999</v>
      </c>
      <c r="G276" s="537">
        <v>16663.599999999999</v>
      </c>
    </row>
    <row r="277" spans="5:7" x14ac:dyDescent="0.25">
      <c r="E277" s="533" t="s">
        <v>2179</v>
      </c>
      <c r="F277" s="537">
        <v>17104.599999999999</v>
      </c>
      <c r="G277" s="537">
        <v>16616.5</v>
      </c>
    </row>
    <row r="278" spans="5:7" x14ac:dyDescent="0.25">
      <c r="E278" s="533" t="s">
        <v>2180</v>
      </c>
      <c r="F278" s="537">
        <v>17432.900000000001</v>
      </c>
      <c r="G278" s="537">
        <v>16841.5</v>
      </c>
    </row>
    <row r="279" spans="5:7" x14ac:dyDescent="0.25">
      <c r="E279" s="533" t="s">
        <v>2181</v>
      </c>
      <c r="F279" s="537">
        <v>17721.7</v>
      </c>
      <c r="G279" s="537">
        <v>17047.099999999999</v>
      </c>
    </row>
    <row r="280" spans="5:7" x14ac:dyDescent="0.25">
      <c r="E280" s="533" t="s">
        <v>2182</v>
      </c>
      <c r="F280" s="537">
        <v>17849.900000000001</v>
      </c>
      <c r="G280" s="537">
        <v>17143</v>
      </c>
    </row>
    <row r="281" spans="5:7" x14ac:dyDescent="0.25">
      <c r="E281" s="533" t="s">
        <v>2183</v>
      </c>
      <c r="F281" s="537">
        <v>17984.2</v>
      </c>
      <c r="G281" s="537">
        <v>17277.599999999999</v>
      </c>
    </row>
    <row r="282" spans="5:7" x14ac:dyDescent="0.25">
      <c r="E282" s="533" t="s">
        <v>2184</v>
      </c>
      <c r="F282" s="537">
        <v>18219.400000000001</v>
      </c>
      <c r="G282" s="537">
        <v>17405.7</v>
      </c>
    </row>
    <row r="283" spans="5:7" x14ac:dyDescent="0.25">
      <c r="E283" s="533" t="s">
        <v>2185</v>
      </c>
      <c r="F283" s="537">
        <v>18344.7</v>
      </c>
      <c r="G283" s="537">
        <v>17463.2</v>
      </c>
    </row>
    <row r="284" spans="5:7" x14ac:dyDescent="0.25">
      <c r="E284" s="533" t="s">
        <v>2186</v>
      </c>
      <c r="F284" s="537">
        <v>18350.8</v>
      </c>
      <c r="G284" s="537">
        <v>17468.900000000001</v>
      </c>
    </row>
    <row r="285" spans="5:7" x14ac:dyDescent="0.25">
      <c r="E285" s="533" t="s">
        <v>2187</v>
      </c>
      <c r="F285" s="537">
        <v>18424.3</v>
      </c>
      <c r="G285" s="537">
        <v>17556.8</v>
      </c>
    </row>
    <row r="286" spans="5:7" x14ac:dyDescent="0.25">
      <c r="E286" s="533" t="s">
        <v>2188</v>
      </c>
      <c r="F286" s="537">
        <v>18637.3</v>
      </c>
      <c r="G286" s="537">
        <v>17639.400000000001</v>
      </c>
    </row>
    <row r="287" spans="5:7" x14ac:dyDescent="0.25">
      <c r="E287" s="533" t="s">
        <v>2189</v>
      </c>
      <c r="F287" s="537">
        <v>18806.7</v>
      </c>
      <c r="G287" s="537">
        <v>17735.099999999999</v>
      </c>
    </row>
    <row r="288" spans="5:7" x14ac:dyDescent="0.25">
      <c r="E288" s="533" t="s">
        <v>2190</v>
      </c>
      <c r="F288" s="537">
        <v>18991.900000000001</v>
      </c>
      <c r="G288" s="537">
        <v>17824.2</v>
      </c>
    </row>
    <row r="289" spans="5:7" x14ac:dyDescent="0.25">
      <c r="E289" s="533" t="s">
        <v>2191</v>
      </c>
      <c r="F289" s="537">
        <v>19190.400000000001</v>
      </c>
      <c r="G289" s="537">
        <v>17925.3</v>
      </c>
    </row>
    <row r="290" spans="5:7" x14ac:dyDescent="0.25">
      <c r="E290" s="533" t="s">
        <v>2192</v>
      </c>
      <c r="F290" s="537">
        <v>19356.599999999999</v>
      </c>
      <c r="G290" s="537">
        <v>18021</v>
      </c>
    </row>
    <row r="291" spans="5:7" x14ac:dyDescent="0.25">
      <c r="E291" s="533" t="s">
        <v>2193</v>
      </c>
      <c r="F291" s="537">
        <v>19611.7</v>
      </c>
      <c r="G291" s="537">
        <v>18163.599999999999</v>
      </c>
    </row>
    <row r="292" spans="5:7" x14ac:dyDescent="0.25">
      <c r="E292" s="533" t="s">
        <v>2194</v>
      </c>
      <c r="F292" s="537">
        <v>19918.900000000001</v>
      </c>
      <c r="G292" s="537">
        <v>18322.5</v>
      </c>
    </row>
    <row r="293" spans="5:7" x14ac:dyDescent="0.25">
      <c r="E293" s="533" t="s">
        <v>2195</v>
      </c>
      <c r="F293" s="537">
        <v>20163.2</v>
      </c>
      <c r="G293" s="537">
        <v>18438.3</v>
      </c>
    </row>
    <row r="294" spans="5:7" x14ac:dyDescent="0.25">
      <c r="E294" s="533" t="s">
        <v>2196</v>
      </c>
      <c r="F294" s="537">
        <v>20510.2</v>
      </c>
      <c r="G294" s="537">
        <v>18598.099999999999</v>
      </c>
    </row>
    <row r="295" spans="5:7" x14ac:dyDescent="0.25">
      <c r="E295" s="533" t="s">
        <v>2197</v>
      </c>
      <c r="F295" s="537">
        <v>20749.8</v>
      </c>
      <c r="G295" s="537">
        <v>18732.7</v>
      </c>
    </row>
    <row r="296" spans="5:7" x14ac:dyDescent="0.25">
      <c r="E296" s="533" t="s">
        <v>2198</v>
      </c>
      <c r="F296" s="537">
        <v>20897.8</v>
      </c>
      <c r="G296" s="537">
        <v>18783.5</v>
      </c>
    </row>
    <row r="297" spans="5:7" x14ac:dyDescent="0.25">
      <c r="E297" s="533" t="s">
        <v>2199</v>
      </c>
      <c r="F297" s="537">
        <v>21098.799999999999</v>
      </c>
      <c r="G297" s="537">
        <v>18927.3</v>
      </c>
    </row>
    <row r="298" spans="5:7" x14ac:dyDescent="0.25">
      <c r="E298" s="533" t="s">
        <v>2200</v>
      </c>
      <c r="F298" s="537">
        <v>21340.3</v>
      </c>
      <c r="G298" s="537">
        <v>19021.900000000001</v>
      </c>
    </row>
    <row r="299" spans="5:7" x14ac:dyDescent="0.25">
      <c r="E299" s="533" t="s">
        <v>2201</v>
      </c>
      <c r="F299" s="537">
        <v>21542.5</v>
      </c>
      <c r="G299" s="537">
        <v>19121.099999999999</v>
      </c>
    </row>
  </sheetData>
  <mergeCells count="2">
    <mergeCell ref="A3:C3"/>
    <mergeCell ref="E3:G3"/>
  </mergeCells>
  <pageMargins left="0.7" right="0.7" top="0.75" bottom="0.75" header="0.3" footer="0.3"/>
  <pageSetup orientation="portrait" horizontalDpi="1200" verticalDpi="120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N547"/>
  <sheetViews>
    <sheetView showGridLines="0" topLeftCell="L506" workbookViewId="0">
      <selection activeCell="N541" sqref="N541:N547"/>
    </sheetView>
  </sheetViews>
  <sheetFormatPr defaultColWidth="9.140625" defaultRowHeight="12.75" x14ac:dyDescent="0.2"/>
  <cols>
    <col min="1" max="1" width="14.7109375" style="397" bestFit="1" customWidth="1"/>
    <col min="2" max="14" width="36.5703125" style="397" bestFit="1" customWidth="1"/>
    <col min="15" max="16384" width="9.140625" style="397"/>
  </cols>
  <sheetData>
    <row r="1" spans="1:14" ht="18" x14ac:dyDescent="0.25">
      <c r="A1" s="396" t="s">
        <v>1102</v>
      </c>
    </row>
    <row r="2" spans="1:14" ht="18.75" x14ac:dyDescent="0.3">
      <c r="A2" s="398" t="s">
        <v>1103</v>
      </c>
    </row>
    <row r="4" spans="1:14" x14ac:dyDescent="0.2">
      <c r="A4" s="399" t="s">
        <v>1104</v>
      </c>
    </row>
    <row r="6" spans="1:14" x14ac:dyDescent="0.2">
      <c r="A6" s="397" t="s">
        <v>1105</v>
      </c>
    </row>
    <row r="7" spans="1:14" x14ac:dyDescent="0.2">
      <c r="A7" s="397" t="s">
        <v>1106</v>
      </c>
    </row>
    <row r="9" spans="1:14" ht="15" x14ac:dyDescent="0.2">
      <c r="A9" s="400" t="s">
        <v>1688</v>
      </c>
    </row>
    <row r="12" spans="1:14" ht="38.25" x14ac:dyDescent="0.2">
      <c r="A12" s="768" t="s">
        <v>284</v>
      </c>
      <c r="B12" s="401" t="s">
        <v>1689</v>
      </c>
      <c r="C12" s="401" t="s">
        <v>1690</v>
      </c>
      <c r="D12" s="401" t="s">
        <v>1691</v>
      </c>
      <c r="E12" s="401" t="s">
        <v>1692</v>
      </c>
      <c r="F12" s="401" t="s">
        <v>1693</v>
      </c>
      <c r="G12" s="401" t="s">
        <v>1694</v>
      </c>
      <c r="H12" s="401" t="s">
        <v>1695</v>
      </c>
      <c r="I12" s="401" t="s">
        <v>1696</v>
      </c>
      <c r="J12" s="401" t="s">
        <v>1697</v>
      </c>
      <c r="K12" s="401" t="s">
        <v>1698</v>
      </c>
      <c r="L12" s="401" t="s">
        <v>1699</v>
      </c>
      <c r="M12" s="401" t="s">
        <v>1700</v>
      </c>
      <c r="N12" s="401" t="s">
        <v>1701</v>
      </c>
    </row>
    <row r="13" spans="1:14" x14ac:dyDescent="0.2">
      <c r="A13" s="769"/>
      <c r="B13" s="402" t="s">
        <v>1120</v>
      </c>
      <c r="C13" s="402" t="s">
        <v>1120</v>
      </c>
      <c r="D13" s="402" t="s">
        <v>1120</v>
      </c>
      <c r="E13" s="402" t="s">
        <v>1120</v>
      </c>
      <c r="F13" s="402" t="s">
        <v>1120</v>
      </c>
      <c r="G13" s="402" t="s">
        <v>1120</v>
      </c>
      <c r="H13" s="402" t="s">
        <v>1120</v>
      </c>
      <c r="I13" s="402" t="s">
        <v>1120</v>
      </c>
      <c r="J13" s="402" t="s">
        <v>1120</v>
      </c>
      <c r="K13" s="402" t="s">
        <v>1120</v>
      </c>
      <c r="L13" s="402" t="s">
        <v>1120</v>
      </c>
      <c r="M13" s="402" t="s">
        <v>1120</v>
      </c>
      <c r="N13" s="402" t="s">
        <v>1120</v>
      </c>
    </row>
    <row r="14" spans="1:14" x14ac:dyDescent="0.2">
      <c r="A14" s="403" t="s">
        <v>1121</v>
      </c>
      <c r="B14" s="403">
        <v>768.74599999999998</v>
      </c>
      <c r="C14" s="403">
        <v>229.47800000000001</v>
      </c>
      <c r="D14" s="403">
        <v>349.39299999999997</v>
      </c>
      <c r="E14" s="403">
        <v>1347.6179999999999</v>
      </c>
      <c r="F14" s="403">
        <v>68.102999999999994</v>
      </c>
      <c r="G14" s="403">
        <v>269.536</v>
      </c>
      <c r="H14" s="403">
        <v>1.4910000000000001</v>
      </c>
      <c r="I14" s="403" t="s">
        <v>1122</v>
      </c>
      <c r="J14" s="403" t="s">
        <v>1122</v>
      </c>
      <c r="K14" s="403">
        <v>0.21099999999999999</v>
      </c>
      <c r="L14" s="403">
        <v>271.238</v>
      </c>
      <c r="M14" s="403">
        <v>4.1369999999999996</v>
      </c>
      <c r="N14" s="403">
        <v>1691.096</v>
      </c>
    </row>
    <row r="15" spans="1:14" x14ac:dyDescent="0.2">
      <c r="A15" s="403" t="s">
        <v>1123</v>
      </c>
      <c r="B15" s="403">
        <v>687.33</v>
      </c>
      <c r="C15" s="403">
        <v>220.67699999999999</v>
      </c>
      <c r="D15" s="403">
        <v>294.14499999999998</v>
      </c>
      <c r="E15" s="403">
        <v>1202.152</v>
      </c>
      <c r="F15" s="403">
        <v>64.634</v>
      </c>
      <c r="G15" s="403">
        <v>239.27099999999999</v>
      </c>
      <c r="H15" s="403">
        <v>1.363</v>
      </c>
      <c r="I15" s="403" t="s">
        <v>1122</v>
      </c>
      <c r="J15" s="403" t="s">
        <v>1122</v>
      </c>
      <c r="K15" s="403">
        <v>0.30099999999999999</v>
      </c>
      <c r="L15" s="403">
        <v>240.935</v>
      </c>
      <c r="M15" s="403">
        <v>3.7370000000000001</v>
      </c>
      <c r="N15" s="403">
        <v>1511.4580000000001</v>
      </c>
    </row>
    <row r="16" spans="1:14" x14ac:dyDescent="0.2">
      <c r="A16" s="403" t="s">
        <v>1124</v>
      </c>
      <c r="B16" s="403">
        <v>683.50699999999995</v>
      </c>
      <c r="C16" s="403">
        <v>263.75</v>
      </c>
      <c r="D16" s="403">
        <v>267.92599999999999</v>
      </c>
      <c r="E16" s="403">
        <v>1215.183</v>
      </c>
      <c r="F16" s="403">
        <v>72.494</v>
      </c>
      <c r="G16" s="403">
        <v>265.57</v>
      </c>
      <c r="H16" s="403">
        <v>1.4119999999999999</v>
      </c>
      <c r="I16" s="403" t="s">
        <v>1122</v>
      </c>
      <c r="J16" s="403" t="s">
        <v>1122</v>
      </c>
      <c r="K16" s="403">
        <v>0.36199999999999999</v>
      </c>
      <c r="L16" s="403">
        <v>267.34500000000003</v>
      </c>
      <c r="M16" s="403">
        <v>4.1369999999999996</v>
      </c>
      <c r="N16" s="403">
        <v>1559.1590000000001</v>
      </c>
    </row>
    <row r="17" spans="1:14" x14ac:dyDescent="0.2">
      <c r="A17" s="403" t="s">
        <v>1125</v>
      </c>
      <c r="B17" s="403">
        <v>648.92700000000002</v>
      </c>
      <c r="C17" s="403">
        <v>275.69</v>
      </c>
      <c r="D17" s="403">
        <v>225.482</v>
      </c>
      <c r="E17" s="403">
        <v>1150.0989999999999</v>
      </c>
      <c r="F17" s="403">
        <v>64.069999999999993</v>
      </c>
      <c r="G17" s="403">
        <v>250.09</v>
      </c>
      <c r="H17" s="403">
        <v>1.649</v>
      </c>
      <c r="I17" s="403" t="s">
        <v>1122</v>
      </c>
      <c r="J17" s="403" t="s">
        <v>1122</v>
      </c>
      <c r="K17" s="403">
        <v>0.24</v>
      </c>
      <c r="L17" s="403">
        <v>251.97900000000001</v>
      </c>
      <c r="M17" s="403">
        <v>4.0039999999999996</v>
      </c>
      <c r="N17" s="403">
        <v>1470.152</v>
      </c>
    </row>
    <row r="18" spans="1:14" x14ac:dyDescent="0.2">
      <c r="A18" s="403" t="s">
        <v>1126</v>
      </c>
      <c r="B18" s="403">
        <v>659.12099999999998</v>
      </c>
      <c r="C18" s="403">
        <v>326.899</v>
      </c>
      <c r="D18" s="403">
        <v>239.99100000000001</v>
      </c>
      <c r="E18" s="403">
        <v>1226.011</v>
      </c>
      <c r="F18" s="403">
        <v>62.110999999999997</v>
      </c>
      <c r="G18" s="403">
        <v>257.577</v>
      </c>
      <c r="H18" s="403">
        <v>1.5369999999999999</v>
      </c>
      <c r="I18" s="403" t="s">
        <v>1122</v>
      </c>
      <c r="J18" s="403" t="s">
        <v>1122</v>
      </c>
      <c r="K18" s="403">
        <v>0.25800000000000001</v>
      </c>
      <c r="L18" s="403">
        <v>259.37200000000001</v>
      </c>
      <c r="M18" s="403">
        <v>4.1369999999999996</v>
      </c>
      <c r="N18" s="403">
        <v>1551.6310000000001</v>
      </c>
    </row>
    <row r="19" spans="1:14" x14ac:dyDescent="0.2">
      <c r="A19" s="403" t="s">
        <v>1127</v>
      </c>
      <c r="B19" s="403">
        <v>709.68499999999995</v>
      </c>
      <c r="C19" s="403">
        <v>381.95100000000002</v>
      </c>
      <c r="D19" s="403">
        <v>291.40699999999998</v>
      </c>
      <c r="E19" s="403">
        <v>1383.0429999999999</v>
      </c>
      <c r="F19" s="403">
        <v>73.968000000000004</v>
      </c>
      <c r="G19" s="403">
        <v>246.76</v>
      </c>
      <c r="H19" s="403">
        <v>1.7629999999999999</v>
      </c>
      <c r="I19" s="403" t="s">
        <v>1122</v>
      </c>
      <c r="J19" s="403" t="s">
        <v>1122</v>
      </c>
      <c r="K19" s="403">
        <v>0.214</v>
      </c>
      <c r="L19" s="403">
        <v>248.73699999999999</v>
      </c>
      <c r="M19" s="403">
        <v>4.0039999999999996</v>
      </c>
      <c r="N19" s="403">
        <v>1709.752</v>
      </c>
    </row>
    <row r="20" spans="1:14" x14ac:dyDescent="0.2">
      <c r="A20" s="403" t="s">
        <v>1128</v>
      </c>
      <c r="B20" s="403">
        <v>774.61800000000005</v>
      </c>
      <c r="C20" s="403">
        <v>434.75299999999999</v>
      </c>
      <c r="D20" s="403">
        <v>321.94400000000002</v>
      </c>
      <c r="E20" s="403">
        <v>1531.3150000000001</v>
      </c>
      <c r="F20" s="403">
        <v>75.89</v>
      </c>
      <c r="G20" s="403">
        <v>232.91</v>
      </c>
      <c r="H20" s="403">
        <v>1.869</v>
      </c>
      <c r="I20" s="403" t="s">
        <v>1122</v>
      </c>
      <c r="J20" s="403" t="s">
        <v>1122</v>
      </c>
      <c r="K20" s="403">
        <v>0.21</v>
      </c>
      <c r="L20" s="403">
        <v>234.989</v>
      </c>
      <c r="M20" s="403">
        <v>4.1369999999999996</v>
      </c>
      <c r="N20" s="403">
        <v>1846.3309999999999</v>
      </c>
    </row>
    <row r="21" spans="1:14" x14ac:dyDescent="0.2">
      <c r="A21" s="403" t="s">
        <v>1129</v>
      </c>
      <c r="B21" s="403">
        <v>801.86300000000006</v>
      </c>
      <c r="C21" s="403">
        <v>430.678</v>
      </c>
      <c r="D21" s="403">
        <v>346.79500000000002</v>
      </c>
      <c r="E21" s="403">
        <v>1579.336</v>
      </c>
      <c r="F21" s="403">
        <v>84.882999999999996</v>
      </c>
      <c r="G21" s="403">
        <v>219.41200000000001</v>
      </c>
      <c r="H21" s="403">
        <v>1.762</v>
      </c>
      <c r="I21" s="403" t="s">
        <v>1122</v>
      </c>
      <c r="J21" s="403" t="s">
        <v>1122</v>
      </c>
      <c r="K21" s="403">
        <v>0.34100000000000003</v>
      </c>
      <c r="L21" s="403">
        <v>221.51599999999999</v>
      </c>
      <c r="M21" s="403">
        <v>4.1369999999999996</v>
      </c>
      <c r="N21" s="403">
        <v>1889.873</v>
      </c>
    </row>
    <row r="22" spans="1:14" x14ac:dyDescent="0.2">
      <c r="A22" s="403" t="s">
        <v>1130</v>
      </c>
      <c r="B22" s="403">
        <v>729.505</v>
      </c>
      <c r="C22" s="403">
        <v>363.71100000000001</v>
      </c>
      <c r="D22" s="403">
        <v>302.61399999999998</v>
      </c>
      <c r="E22" s="403">
        <v>1395.83</v>
      </c>
      <c r="F22" s="403">
        <v>85.724000000000004</v>
      </c>
      <c r="G22" s="403">
        <v>177.40700000000001</v>
      </c>
      <c r="H22" s="403">
        <v>1.492</v>
      </c>
      <c r="I22" s="403" t="s">
        <v>1122</v>
      </c>
      <c r="J22" s="403" t="s">
        <v>1122</v>
      </c>
      <c r="K22" s="403">
        <v>0.38500000000000001</v>
      </c>
      <c r="L22" s="403">
        <v>179.28399999999999</v>
      </c>
      <c r="M22" s="403">
        <v>4.0039999999999996</v>
      </c>
      <c r="N22" s="403">
        <v>1664.8420000000001</v>
      </c>
    </row>
    <row r="23" spans="1:14" x14ac:dyDescent="0.2">
      <c r="A23" s="403" t="s">
        <v>1131</v>
      </c>
      <c r="B23" s="403">
        <v>721.73199999999997</v>
      </c>
      <c r="C23" s="403">
        <v>337.32499999999999</v>
      </c>
      <c r="D23" s="403">
        <v>302.3</v>
      </c>
      <c r="E23" s="403">
        <v>1361.356</v>
      </c>
      <c r="F23" s="403">
        <v>81.971000000000004</v>
      </c>
      <c r="G23" s="403">
        <v>189.18899999999999</v>
      </c>
      <c r="H23" s="403">
        <v>1.76</v>
      </c>
      <c r="I23" s="403" t="s">
        <v>1122</v>
      </c>
      <c r="J23" s="403" t="s">
        <v>1122</v>
      </c>
      <c r="K23" s="403">
        <v>0.39300000000000002</v>
      </c>
      <c r="L23" s="403">
        <v>191.34299999999999</v>
      </c>
      <c r="M23" s="403">
        <v>4.1369999999999996</v>
      </c>
      <c r="N23" s="403">
        <v>1638.807</v>
      </c>
    </row>
    <row r="24" spans="1:14" x14ac:dyDescent="0.2">
      <c r="A24" s="403" t="s">
        <v>1132</v>
      </c>
      <c r="B24" s="403">
        <v>714.83100000000002</v>
      </c>
      <c r="C24" s="403">
        <v>259.452</v>
      </c>
      <c r="D24" s="403">
        <v>291.13</v>
      </c>
      <c r="E24" s="403">
        <v>1265.413</v>
      </c>
      <c r="F24" s="403">
        <v>88.772999999999996</v>
      </c>
      <c r="G24" s="403">
        <v>207.61699999999999</v>
      </c>
      <c r="H24" s="403">
        <v>1.889</v>
      </c>
      <c r="I24" s="403" t="s">
        <v>1122</v>
      </c>
      <c r="J24" s="403" t="s">
        <v>1122</v>
      </c>
      <c r="K24" s="403">
        <v>0.246</v>
      </c>
      <c r="L24" s="403">
        <v>209.75200000000001</v>
      </c>
      <c r="M24" s="403">
        <v>4.0039999999999996</v>
      </c>
      <c r="N24" s="403">
        <v>1567.941</v>
      </c>
    </row>
    <row r="25" spans="1:14" x14ac:dyDescent="0.2">
      <c r="A25" s="403" t="s">
        <v>1133</v>
      </c>
      <c r="B25" s="403">
        <v>758.53499999999997</v>
      </c>
      <c r="C25" s="403">
        <v>223.65299999999999</v>
      </c>
      <c r="D25" s="403">
        <v>281.69</v>
      </c>
      <c r="E25" s="403">
        <v>1263.8779999999999</v>
      </c>
      <c r="F25" s="403">
        <v>87.557000000000002</v>
      </c>
      <c r="G25" s="403">
        <v>271.33499999999998</v>
      </c>
      <c r="H25" s="403">
        <v>2.4350000000000001</v>
      </c>
      <c r="I25" s="403" t="s">
        <v>1122</v>
      </c>
      <c r="J25" s="403" t="s">
        <v>1122</v>
      </c>
      <c r="K25" s="403">
        <v>0.248</v>
      </c>
      <c r="L25" s="403">
        <v>274.01900000000001</v>
      </c>
      <c r="M25" s="403">
        <v>4.1369999999999996</v>
      </c>
      <c r="N25" s="403">
        <v>1629.5909999999999</v>
      </c>
    </row>
    <row r="26" spans="1:14" x14ac:dyDescent="0.2">
      <c r="A26" s="403" t="s">
        <v>1134</v>
      </c>
      <c r="B26" s="403">
        <v>8658.4009999999998</v>
      </c>
      <c r="C26" s="403">
        <v>3748.0160000000001</v>
      </c>
      <c r="D26" s="403">
        <v>3514.8150000000001</v>
      </c>
      <c r="E26" s="403">
        <v>15921.233</v>
      </c>
      <c r="F26" s="403">
        <v>910.17700000000002</v>
      </c>
      <c r="G26" s="403">
        <v>2826.6750000000002</v>
      </c>
      <c r="H26" s="403">
        <v>20.422000000000001</v>
      </c>
      <c r="I26" s="403" t="s">
        <v>1122</v>
      </c>
      <c r="J26" s="403" t="s">
        <v>1122</v>
      </c>
      <c r="K26" s="403">
        <v>3.411</v>
      </c>
      <c r="L26" s="403">
        <v>2850.5070000000001</v>
      </c>
      <c r="M26" s="403">
        <v>48.715000000000003</v>
      </c>
      <c r="N26" s="403">
        <v>19730.632000000001</v>
      </c>
    </row>
    <row r="27" spans="1:14" x14ac:dyDescent="0.2">
      <c r="A27" s="403" t="s">
        <v>1135</v>
      </c>
      <c r="B27" s="403">
        <v>752.46699999999998</v>
      </c>
      <c r="C27" s="403">
        <v>225.40299999999999</v>
      </c>
      <c r="D27" s="403">
        <v>293.50099999999998</v>
      </c>
      <c r="E27" s="403">
        <v>1271.3710000000001</v>
      </c>
      <c r="F27" s="403">
        <v>84.855000000000004</v>
      </c>
      <c r="G27" s="403">
        <v>301.36799999999999</v>
      </c>
      <c r="H27" s="403">
        <v>2.1539999999999999</v>
      </c>
      <c r="I27" s="403" t="s">
        <v>1122</v>
      </c>
      <c r="J27" s="403" t="s">
        <v>1122</v>
      </c>
      <c r="K27" s="403">
        <v>0.26300000000000001</v>
      </c>
      <c r="L27" s="403">
        <v>303.78500000000003</v>
      </c>
      <c r="M27" s="403">
        <v>3.6779999999999999</v>
      </c>
      <c r="N27" s="403">
        <v>1663.6890000000001</v>
      </c>
    </row>
    <row r="28" spans="1:14" x14ac:dyDescent="0.2">
      <c r="A28" s="403" t="s">
        <v>1136</v>
      </c>
      <c r="B28" s="403">
        <v>671.19100000000003</v>
      </c>
      <c r="C28" s="403">
        <v>207.727</v>
      </c>
      <c r="D28" s="403">
        <v>254.99</v>
      </c>
      <c r="E28" s="403">
        <v>1133.9079999999999</v>
      </c>
      <c r="F28" s="403">
        <v>90.576999999999998</v>
      </c>
      <c r="G28" s="403">
        <v>277.084</v>
      </c>
      <c r="H28" s="403">
        <v>1.901</v>
      </c>
      <c r="I28" s="403" t="s">
        <v>1122</v>
      </c>
      <c r="J28" s="403" t="s">
        <v>1122</v>
      </c>
      <c r="K28" s="403">
        <v>0.18099999999999999</v>
      </c>
      <c r="L28" s="403">
        <v>279.16500000000002</v>
      </c>
      <c r="M28" s="403">
        <v>3.3220000000000001</v>
      </c>
      <c r="N28" s="403">
        <v>1506.973</v>
      </c>
    </row>
    <row r="29" spans="1:14" x14ac:dyDescent="0.2">
      <c r="A29" s="403" t="s">
        <v>1137</v>
      </c>
      <c r="B29" s="403">
        <v>688.14300000000003</v>
      </c>
      <c r="C29" s="403">
        <v>261.22399999999999</v>
      </c>
      <c r="D29" s="403">
        <v>248.63300000000001</v>
      </c>
      <c r="E29" s="403">
        <v>1198</v>
      </c>
      <c r="F29" s="403">
        <v>97.965999999999994</v>
      </c>
      <c r="G29" s="403">
        <v>287.51</v>
      </c>
      <c r="H29" s="403">
        <v>2.165</v>
      </c>
      <c r="I29" s="403" t="s">
        <v>1122</v>
      </c>
      <c r="J29" s="403" t="s">
        <v>1122</v>
      </c>
      <c r="K29" s="403">
        <v>0.184</v>
      </c>
      <c r="L29" s="403">
        <v>289.858</v>
      </c>
      <c r="M29" s="403">
        <v>3.6779999999999999</v>
      </c>
      <c r="N29" s="403">
        <v>1589.502</v>
      </c>
    </row>
    <row r="30" spans="1:14" x14ac:dyDescent="0.2">
      <c r="A30" s="403" t="s">
        <v>1138</v>
      </c>
      <c r="B30" s="403">
        <v>645.75</v>
      </c>
      <c r="C30" s="403">
        <v>265.84399999999999</v>
      </c>
      <c r="D30" s="403">
        <v>225.27799999999999</v>
      </c>
      <c r="E30" s="403">
        <v>1136.8720000000001</v>
      </c>
      <c r="F30" s="403">
        <v>79.566000000000003</v>
      </c>
      <c r="G30" s="403">
        <v>290.666</v>
      </c>
      <c r="H30" s="403">
        <v>2.0390000000000001</v>
      </c>
      <c r="I30" s="403" t="s">
        <v>1122</v>
      </c>
      <c r="J30" s="403" t="s">
        <v>1122</v>
      </c>
      <c r="K30" s="403">
        <v>0.25</v>
      </c>
      <c r="L30" s="403">
        <v>292.95499999999998</v>
      </c>
      <c r="M30" s="403">
        <v>3.56</v>
      </c>
      <c r="N30" s="403">
        <v>1512.953</v>
      </c>
    </row>
    <row r="31" spans="1:14" x14ac:dyDescent="0.2">
      <c r="A31" s="403" t="s">
        <v>1139</v>
      </c>
      <c r="B31" s="403">
        <v>689.94299999999998</v>
      </c>
      <c r="C31" s="403">
        <v>314.31299999999999</v>
      </c>
      <c r="D31" s="403">
        <v>255.40199999999999</v>
      </c>
      <c r="E31" s="403">
        <v>1259.6579999999999</v>
      </c>
      <c r="F31" s="403">
        <v>73.242000000000004</v>
      </c>
      <c r="G31" s="403">
        <v>291.69799999999998</v>
      </c>
      <c r="H31" s="403">
        <v>2.04</v>
      </c>
      <c r="I31" s="403" t="s">
        <v>1122</v>
      </c>
      <c r="J31" s="403" t="s">
        <v>1122</v>
      </c>
      <c r="K31" s="403">
        <v>0.245</v>
      </c>
      <c r="L31" s="403">
        <v>293.983</v>
      </c>
      <c r="M31" s="403">
        <v>3.6779999999999999</v>
      </c>
      <c r="N31" s="403">
        <v>1630.5619999999999</v>
      </c>
    </row>
    <row r="32" spans="1:14" x14ac:dyDescent="0.2">
      <c r="A32" s="403" t="s">
        <v>1140</v>
      </c>
      <c r="B32" s="403">
        <v>690.45699999999999</v>
      </c>
      <c r="C32" s="403">
        <v>355.45299999999997</v>
      </c>
      <c r="D32" s="403">
        <v>258.142</v>
      </c>
      <c r="E32" s="403">
        <v>1304.0519999999999</v>
      </c>
      <c r="F32" s="403">
        <v>79.015000000000001</v>
      </c>
      <c r="G32" s="403">
        <v>277.77800000000002</v>
      </c>
      <c r="H32" s="403">
        <v>1.9750000000000001</v>
      </c>
      <c r="I32" s="403" t="s">
        <v>1122</v>
      </c>
      <c r="J32" s="403" t="s">
        <v>1122</v>
      </c>
      <c r="K32" s="403">
        <v>0.27900000000000003</v>
      </c>
      <c r="L32" s="403">
        <v>280.03199999999998</v>
      </c>
      <c r="M32" s="403">
        <v>3.56</v>
      </c>
      <c r="N32" s="403">
        <v>1666.66</v>
      </c>
    </row>
    <row r="33" spans="1:14" x14ac:dyDescent="0.2">
      <c r="A33" s="403" t="s">
        <v>1141</v>
      </c>
      <c r="B33" s="403">
        <v>786.04499999999996</v>
      </c>
      <c r="C33" s="403">
        <v>414.34500000000003</v>
      </c>
      <c r="D33" s="403">
        <v>313.47800000000001</v>
      </c>
      <c r="E33" s="403">
        <v>1513.8679999999999</v>
      </c>
      <c r="F33" s="403">
        <v>113.953</v>
      </c>
      <c r="G33" s="403">
        <v>274.10500000000002</v>
      </c>
      <c r="H33" s="403">
        <v>2.1909999999999998</v>
      </c>
      <c r="I33" s="403" t="s">
        <v>1122</v>
      </c>
      <c r="J33" s="403" t="s">
        <v>1122</v>
      </c>
      <c r="K33" s="403">
        <v>0.21299999999999999</v>
      </c>
      <c r="L33" s="403">
        <v>276.50799999999998</v>
      </c>
      <c r="M33" s="403">
        <v>3.6779999999999999</v>
      </c>
      <c r="N33" s="403">
        <v>1908.0070000000001</v>
      </c>
    </row>
    <row r="34" spans="1:14" x14ac:dyDescent="0.2">
      <c r="A34" s="403" t="s">
        <v>1142</v>
      </c>
      <c r="B34" s="403">
        <v>773.90300000000002</v>
      </c>
      <c r="C34" s="403">
        <v>391.04700000000003</v>
      </c>
      <c r="D34" s="403">
        <v>306.65800000000002</v>
      </c>
      <c r="E34" s="403">
        <v>1471.607</v>
      </c>
      <c r="F34" s="403">
        <v>137.654</v>
      </c>
      <c r="G34" s="403">
        <v>250.667</v>
      </c>
      <c r="H34" s="403">
        <v>2.1629999999999998</v>
      </c>
      <c r="I34" s="403" t="s">
        <v>1122</v>
      </c>
      <c r="J34" s="403" t="s">
        <v>1122</v>
      </c>
      <c r="K34" s="403">
        <v>0.22</v>
      </c>
      <c r="L34" s="403">
        <v>253.05</v>
      </c>
      <c r="M34" s="403">
        <v>3.6779999999999999</v>
      </c>
      <c r="N34" s="403">
        <v>1865.99</v>
      </c>
    </row>
    <row r="35" spans="1:14" x14ac:dyDescent="0.2">
      <c r="A35" s="403" t="s">
        <v>1143</v>
      </c>
      <c r="B35" s="403">
        <v>674.30600000000004</v>
      </c>
      <c r="C35" s="403">
        <v>320.91500000000002</v>
      </c>
      <c r="D35" s="403">
        <v>279.40499999999997</v>
      </c>
      <c r="E35" s="403">
        <v>1274.625</v>
      </c>
      <c r="F35" s="403">
        <v>122.88</v>
      </c>
      <c r="G35" s="403">
        <v>222.88499999999999</v>
      </c>
      <c r="H35" s="403">
        <v>1.9990000000000001</v>
      </c>
      <c r="I35" s="403" t="s">
        <v>1122</v>
      </c>
      <c r="J35" s="403" t="s">
        <v>1122</v>
      </c>
      <c r="K35" s="403">
        <v>0.30499999999999999</v>
      </c>
      <c r="L35" s="403">
        <v>225.18899999999999</v>
      </c>
      <c r="M35" s="403">
        <v>3.56</v>
      </c>
      <c r="N35" s="403">
        <v>1626.2529999999999</v>
      </c>
    </row>
    <row r="36" spans="1:14" x14ac:dyDescent="0.2">
      <c r="A36" s="403" t="s">
        <v>1144</v>
      </c>
      <c r="B36" s="403">
        <v>697.73299999999995</v>
      </c>
      <c r="C36" s="403">
        <v>306.00400000000002</v>
      </c>
      <c r="D36" s="403">
        <v>285.654</v>
      </c>
      <c r="E36" s="403">
        <v>1289.3910000000001</v>
      </c>
      <c r="F36" s="403">
        <v>121.248</v>
      </c>
      <c r="G36" s="403">
        <v>208.685</v>
      </c>
      <c r="H36" s="403">
        <v>2.0299999999999998</v>
      </c>
      <c r="I36" s="403" t="s">
        <v>1122</v>
      </c>
      <c r="J36" s="403" t="s">
        <v>1122</v>
      </c>
      <c r="K36" s="403">
        <v>0.17399999999999999</v>
      </c>
      <c r="L36" s="403">
        <v>210.88900000000001</v>
      </c>
      <c r="M36" s="403">
        <v>3.6779999999999999</v>
      </c>
      <c r="N36" s="403">
        <v>1625.2059999999999</v>
      </c>
    </row>
    <row r="37" spans="1:14" x14ac:dyDescent="0.2">
      <c r="A37" s="403" t="s">
        <v>1145</v>
      </c>
      <c r="B37" s="403">
        <v>699.59699999999998</v>
      </c>
      <c r="C37" s="403">
        <v>244.995</v>
      </c>
      <c r="D37" s="403">
        <v>306.142</v>
      </c>
      <c r="E37" s="403">
        <v>1250.7339999999999</v>
      </c>
      <c r="F37" s="403">
        <v>122.819</v>
      </c>
      <c r="G37" s="403">
        <v>220.34700000000001</v>
      </c>
      <c r="H37" s="403">
        <v>2.4140000000000001</v>
      </c>
      <c r="I37" s="403" t="s">
        <v>1122</v>
      </c>
      <c r="J37" s="403" t="s">
        <v>1122</v>
      </c>
      <c r="K37" s="403">
        <v>0.17399999999999999</v>
      </c>
      <c r="L37" s="403">
        <v>222.935</v>
      </c>
      <c r="M37" s="403">
        <v>3.56</v>
      </c>
      <c r="N37" s="403">
        <v>1600.048</v>
      </c>
    </row>
    <row r="38" spans="1:14" x14ac:dyDescent="0.2">
      <c r="A38" s="403" t="s">
        <v>1146</v>
      </c>
      <c r="B38" s="403">
        <v>764.495</v>
      </c>
      <c r="C38" s="403">
        <v>211.91499999999999</v>
      </c>
      <c r="D38" s="403">
        <v>337.74799999999999</v>
      </c>
      <c r="E38" s="403">
        <v>1314.1579999999999</v>
      </c>
      <c r="F38" s="403">
        <v>148.309</v>
      </c>
      <c r="G38" s="403">
        <v>240.58500000000001</v>
      </c>
      <c r="H38" s="403">
        <v>2.54</v>
      </c>
      <c r="I38" s="403" t="s">
        <v>1122</v>
      </c>
      <c r="J38" s="403" t="s">
        <v>1122</v>
      </c>
      <c r="K38" s="403">
        <v>0.13</v>
      </c>
      <c r="L38" s="403">
        <v>243.256</v>
      </c>
      <c r="M38" s="403">
        <v>3.6779999999999999</v>
      </c>
      <c r="N38" s="403">
        <v>1709.402</v>
      </c>
    </row>
    <row r="39" spans="1:14" x14ac:dyDescent="0.2">
      <c r="A39" s="403" t="s">
        <v>1147</v>
      </c>
      <c r="B39" s="403">
        <v>8534.0310000000009</v>
      </c>
      <c r="C39" s="403">
        <v>3519.1840000000002</v>
      </c>
      <c r="D39" s="403">
        <v>3365.0309999999999</v>
      </c>
      <c r="E39" s="403">
        <v>15418.245000000001</v>
      </c>
      <c r="F39" s="403">
        <v>1272.0830000000001</v>
      </c>
      <c r="G39" s="403">
        <v>3143.3780000000002</v>
      </c>
      <c r="H39" s="403">
        <v>25.61</v>
      </c>
      <c r="I39" s="403" t="s">
        <v>1122</v>
      </c>
      <c r="J39" s="403" t="s">
        <v>1122</v>
      </c>
      <c r="K39" s="403">
        <v>2.6179999999999999</v>
      </c>
      <c r="L39" s="403">
        <v>3171.6060000000002</v>
      </c>
      <c r="M39" s="403">
        <v>43.311</v>
      </c>
      <c r="N39" s="403">
        <v>19905.244999999999</v>
      </c>
    </row>
    <row r="40" spans="1:14" x14ac:dyDescent="0.2">
      <c r="A40" s="403" t="s">
        <v>1148</v>
      </c>
      <c r="B40" s="403">
        <v>775.48699999999997</v>
      </c>
      <c r="C40" s="403">
        <v>210.428</v>
      </c>
      <c r="D40" s="403">
        <v>337.64100000000002</v>
      </c>
      <c r="E40" s="403">
        <v>1323.5550000000001</v>
      </c>
      <c r="F40" s="403">
        <v>153.50299999999999</v>
      </c>
      <c r="G40" s="403">
        <v>260.26900000000001</v>
      </c>
      <c r="H40" s="403">
        <v>2.117</v>
      </c>
      <c r="I40" s="403" t="s">
        <v>1122</v>
      </c>
      <c r="J40" s="403" t="s">
        <v>1122</v>
      </c>
      <c r="K40" s="403">
        <v>0.14799999999999999</v>
      </c>
      <c r="L40" s="403">
        <v>262.53399999999999</v>
      </c>
      <c r="M40" s="403">
        <v>1.792</v>
      </c>
      <c r="N40" s="403">
        <v>1741.385</v>
      </c>
    </row>
    <row r="41" spans="1:14" x14ac:dyDescent="0.2">
      <c r="A41" s="403" t="s">
        <v>1149</v>
      </c>
      <c r="B41" s="403">
        <v>694.52</v>
      </c>
      <c r="C41" s="403">
        <v>193.84100000000001</v>
      </c>
      <c r="D41" s="403">
        <v>272.22500000000002</v>
      </c>
      <c r="E41" s="403">
        <v>1160.586</v>
      </c>
      <c r="F41" s="403">
        <v>140.232</v>
      </c>
      <c r="G41" s="403">
        <v>248.55600000000001</v>
      </c>
      <c r="H41" s="403">
        <v>2.0190000000000001</v>
      </c>
      <c r="I41" s="403" t="s">
        <v>1122</v>
      </c>
      <c r="J41" s="403" t="s">
        <v>1122</v>
      </c>
      <c r="K41" s="403">
        <v>0.124</v>
      </c>
      <c r="L41" s="403">
        <v>250.69800000000001</v>
      </c>
      <c r="M41" s="403">
        <v>1.619</v>
      </c>
      <c r="N41" s="403">
        <v>1553.135</v>
      </c>
    </row>
    <row r="42" spans="1:14" x14ac:dyDescent="0.2">
      <c r="A42" s="403" t="s">
        <v>1150</v>
      </c>
      <c r="B42" s="403">
        <v>709.62199999999996</v>
      </c>
      <c r="C42" s="403">
        <v>216.67400000000001</v>
      </c>
      <c r="D42" s="403">
        <v>252.79499999999999</v>
      </c>
      <c r="E42" s="403">
        <v>1179.0920000000001</v>
      </c>
      <c r="F42" s="403">
        <v>163.893</v>
      </c>
      <c r="G42" s="403">
        <v>291.05700000000002</v>
      </c>
      <c r="H42" s="403">
        <v>2.2770000000000001</v>
      </c>
      <c r="I42" s="403" t="s">
        <v>1122</v>
      </c>
      <c r="J42" s="403" t="s">
        <v>1122</v>
      </c>
      <c r="K42" s="403">
        <v>0.13</v>
      </c>
      <c r="L42" s="403">
        <v>293.464</v>
      </c>
      <c r="M42" s="403">
        <v>1.792</v>
      </c>
      <c r="N42" s="403">
        <v>1638.241</v>
      </c>
    </row>
    <row r="43" spans="1:14" x14ac:dyDescent="0.2">
      <c r="A43" s="403" t="s">
        <v>1151</v>
      </c>
      <c r="B43" s="403">
        <v>661.01199999999994</v>
      </c>
      <c r="C43" s="403">
        <v>219.822</v>
      </c>
      <c r="D43" s="403">
        <v>231.87700000000001</v>
      </c>
      <c r="E43" s="403">
        <v>1112.712</v>
      </c>
      <c r="F43" s="403">
        <v>146.773</v>
      </c>
      <c r="G43" s="403">
        <v>277.053</v>
      </c>
      <c r="H43" s="403">
        <v>2.2810000000000001</v>
      </c>
      <c r="I43" s="403" t="s">
        <v>1122</v>
      </c>
      <c r="J43" s="403" t="s">
        <v>1122</v>
      </c>
      <c r="K43" s="403">
        <v>0.11899999999999999</v>
      </c>
      <c r="L43" s="403">
        <v>279.45299999999997</v>
      </c>
      <c r="M43" s="403">
        <v>1.734</v>
      </c>
      <c r="N43" s="403">
        <v>1540.673</v>
      </c>
    </row>
    <row r="44" spans="1:14" x14ac:dyDescent="0.2">
      <c r="A44" s="403" t="s">
        <v>1152</v>
      </c>
      <c r="B44" s="403">
        <v>661.61300000000006</v>
      </c>
      <c r="C44" s="403">
        <v>282.25</v>
      </c>
      <c r="D44" s="403">
        <v>231.07300000000001</v>
      </c>
      <c r="E44" s="403">
        <v>1174.9359999999999</v>
      </c>
      <c r="F44" s="403">
        <v>151.58000000000001</v>
      </c>
      <c r="G44" s="403">
        <v>288.38499999999999</v>
      </c>
      <c r="H44" s="403">
        <v>2.4750000000000001</v>
      </c>
      <c r="I44" s="403" t="s">
        <v>1122</v>
      </c>
      <c r="J44" s="403" t="s">
        <v>1122</v>
      </c>
      <c r="K44" s="403">
        <v>0.182</v>
      </c>
      <c r="L44" s="403">
        <v>291.04300000000001</v>
      </c>
      <c r="M44" s="403">
        <v>1.792</v>
      </c>
      <c r="N44" s="403">
        <v>1619.3510000000001</v>
      </c>
    </row>
    <row r="45" spans="1:14" x14ac:dyDescent="0.2">
      <c r="A45" s="403" t="s">
        <v>1153</v>
      </c>
      <c r="B45" s="403">
        <v>723.94200000000001</v>
      </c>
      <c r="C45" s="403">
        <v>315.90699999999998</v>
      </c>
      <c r="D45" s="403">
        <v>255.642</v>
      </c>
      <c r="E45" s="403">
        <v>1295.491</v>
      </c>
      <c r="F45" s="403">
        <v>140.34800000000001</v>
      </c>
      <c r="G45" s="403">
        <v>282.44799999999998</v>
      </c>
      <c r="H45" s="403">
        <v>3.07</v>
      </c>
      <c r="I45" s="403" t="s">
        <v>1122</v>
      </c>
      <c r="J45" s="403" t="s">
        <v>1122</v>
      </c>
      <c r="K45" s="403">
        <v>0.221</v>
      </c>
      <c r="L45" s="403">
        <v>285.73899999999998</v>
      </c>
      <c r="M45" s="403">
        <v>1.734</v>
      </c>
      <c r="N45" s="403">
        <v>1723.3119999999999</v>
      </c>
    </row>
    <row r="46" spans="1:14" x14ac:dyDescent="0.2">
      <c r="A46" s="403" t="s">
        <v>1154</v>
      </c>
      <c r="B46" s="403">
        <v>791.22799999999995</v>
      </c>
      <c r="C46" s="403">
        <v>371.50900000000001</v>
      </c>
      <c r="D46" s="403">
        <v>277.58300000000003</v>
      </c>
      <c r="E46" s="403">
        <v>1440.32</v>
      </c>
      <c r="F46" s="403">
        <v>169.29400000000001</v>
      </c>
      <c r="G46" s="403">
        <v>265.577</v>
      </c>
      <c r="H46" s="403">
        <v>3.0910000000000002</v>
      </c>
      <c r="I46" s="403" t="s">
        <v>1122</v>
      </c>
      <c r="J46" s="403" t="s">
        <v>1122</v>
      </c>
      <c r="K46" s="403">
        <v>0.16700000000000001</v>
      </c>
      <c r="L46" s="403">
        <v>268.83499999999998</v>
      </c>
      <c r="M46" s="403">
        <v>1.792</v>
      </c>
      <c r="N46" s="403">
        <v>1880.241</v>
      </c>
    </row>
    <row r="47" spans="1:14" x14ac:dyDescent="0.2">
      <c r="A47" s="403" t="s">
        <v>1155</v>
      </c>
      <c r="B47" s="403">
        <v>821.572</v>
      </c>
      <c r="C47" s="403">
        <v>369.56400000000002</v>
      </c>
      <c r="D47" s="403">
        <v>307.95999999999998</v>
      </c>
      <c r="E47" s="403">
        <v>1499.096</v>
      </c>
      <c r="F47" s="403">
        <v>174.88300000000001</v>
      </c>
      <c r="G47" s="403">
        <v>235.30199999999999</v>
      </c>
      <c r="H47" s="403">
        <v>3.351</v>
      </c>
      <c r="I47" s="403" t="s">
        <v>1122</v>
      </c>
      <c r="J47" s="403" t="s">
        <v>1122</v>
      </c>
      <c r="K47" s="403">
        <v>0.2</v>
      </c>
      <c r="L47" s="403">
        <v>238.85400000000001</v>
      </c>
      <c r="M47" s="403">
        <v>1.792</v>
      </c>
      <c r="N47" s="403">
        <v>1914.625</v>
      </c>
    </row>
    <row r="48" spans="1:14" x14ac:dyDescent="0.2">
      <c r="A48" s="403" t="s">
        <v>1156</v>
      </c>
      <c r="B48" s="403">
        <v>705.60400000000004</v>
      </c>
      <c r="C48" s="403">
        <v>324.08999999999997</v>
      </c>
      <c r="D48" s="403">
        <v>232.14400000000001</v>
      </c>
      <c r="E48" s="403">
        <v>1261.838</v>
      </c>
      <c r="F48" s="403">
        <v>158.54300000000001</v>
      </c>
      <c r="G48" s="403">
        <v>213.52500000000001</v>
      </c>
      <c r="H48" s="403">
        <v>2.9540000000000002</v>
      </c>
      <c r="I48" s="403" t="s">
        <v>1122</v>
      </c>
      <c r="J48" s="403" t="s">
        <v>1122</v>
      </c>
      <c r="K48" s="403">
        <v>0.19</v>
      </c>
      <c r="L48" s="403">
        <v>216.66900000000001</v>
      </c>
      <c r="M48" s="403">
        <v>1.734</v>
      </c>
      <c r="N48" s="403">
        <v>1638.7840000000001</v>
      </c>
    </row>
    <row r="49" spans="1:14" x14ac:dyDescent="0.2">
      <c r="A49" s="403" t="s">
        <v>1157</v>
      </c>
      <c r="B49" s="403">
        <v>710.89099999999996</v>
      </c>
      <c r="C49" s="403">
        <v>282.49400000000003</v>
      </c>
      <c r="D49" s="403">
        <v>238.35499999999999</v>
      </c>
      <c r="E49" s="403">
        <v>1231.74</v>
      </c>
      <c r="F49" s="403">
        <v>161.078</v>
      </c>
      <c r="G49" s="403">
        <v>235.58099999999999</v>
      </c>
      <c r="H49" s="403">
        <v>3.4060000000000001</v>
      </c>
      <c r="I49" s="403" t="s">
        <v>1122</v>
      </c>
      <c r="J49" s="403" t="s">
        <v>1122</v>
      </c>
      <c r="K49" s="403">
        <v>0.192</v>
      </c>
      <c r="L49" s="403">
        <v>239.178</v>
      </c>
      <c r="M49" s="403">
        <v>1.792</v>
      </c>
      <c r="N49" s="403">
        <v>1633.788</v>
      </c>
    </row>
    <row r="50" spans="1:14" x14ac:dyDescent="0.2">
      <c r="A50" s="403" t="s">
        <v>1158</v>
      </c>
      <c r="B50" s="403">
        <v>721.27099999999996</v>
      </c>
      <c r="C50" s="403">
        <v>233.66900000000001</v>
      </c>
      <c r="D50" s="403">
        <v>235.316</v>
      </c>
      <c r="E50" s="403">
        <v>1190.2560000000001</v>
      </c>
      <c r="F50" s="403">
        <v>155.988</v>
      </c>
      <c r="G50" s="403">
        <v>254.21</v>
      </c>
      <c r="H50" s="403">
        <v>3.31</v>
      </c>
      <c r="I50" s="403" t="s">
        <v>1122</v>
      </c>
      <c r="J50" s="403" t="s">
        <v>1122</v>
      </c>
      <c r="K50" s="403">
        <v>0.16</v>
      </c>
      <c r="L50" s="403">
        <v>257.68</v>
      </c>
      <c r="M50" s="403">
        <v>1.734</v>
      </c>
      <c r="N50" s="403">
        <v>1605.6590000000001</v>
      </c>
    </row>
    <row r="51" spans="1:14" x14ac:dyDescent="0.2">
      <c r="A51" s="403" t="s">
        <v>1159</v>
      </c>
      <c r="B51" s="403">
        <v>809.077</v>
      </c>
      <c r="C51" s="403">
        <v>219.52</v>
      </c>
      <c r="D51" s="403">
        <v>293.065</v>
      </c>
      <c r="E51" s="403">
        <v>1321.662</v>
      </c>
      <c r="F51" s="403">
        <v>183.68199999999999</v>
      </c>
      <c r="G51" s="403">
        <v>270.322</v>
      </c>
      <c r="H51" s="403">
        <v>3.4289999999999998</v>
      </c>
      <c r="I51" s="403" t="s">
        <v>1122</v>
      </c>
      <c r="J51" s="403" t="s">
        <v>1122</v>
      </c>
      <c r="K51" s="403">
        <v>0.156</v>
      </c>
      <c r="L51" s="403">
        <v>273.90699999999998</v>
      </c>
      <c r="M51" s="403">
        <v>1.792</v>
      </c>
      <c r="N51" s="403">
        <v>1781.0429999999999</v>
      </c>
    </row>
    <row r="52" spans="1:14" x14ac:dyDescent="0.2">
      <c r="A52" s="403" t="s">
        <v>1160</v>
      </c>
      <c r="B52" s="403">
        <v>8785.8389999999999</v>
      </c>
      <c r="C52" s="403">
        <v>3239.7689999999998</v>
      </c>
      <c r="D52" s="403">
        <v>3165.6750000000002</v>
      </c>
      <c r="E52" s="403">
        <v>15191.282999999999</v>
      </c>
      <c r="F52" s="403">
        <v>1899.798</v>
      </c>
      <c r="G52" s="403">
        <v>3122.2849999999999</v>
      </c>
      <c r="H52" s="403">
        <v>33.78</v>
      </c>
      <c r="I52" s="403" t="s">
        <v>1122</v>
      </c>
      <c r="J52" s="403" t="s">
        <v>1122</v>
      </c>
      <c r="K52" s="403">
        <v>1.9890000000000001</v>
      </c>
      <c r="L52" s="403">
        <v>3158.0540000000001</v>
      </c>
      <c r="M52" s="403">
        <v>21.103000000000002</v>
      </c>
      <c r="N52" s="403">
        <v>20270.238000000001</v>
      </c>
    </row>
    <row r="53" spans="1:14" x14ac:dyDescent="0.2">
      <c r="A53" s="403" t="s">
        <v>1161</v>
      </c>
      <c r="B53" s="403">
        <v>866.74</v>
      </c>
      <c r="C53" s="403">
        <v>211.279</v>
      </c>
      <c r="D53" s="403">
        <v>350.44400000000002</v>
      </c>
      <c r="E53" s="403">
        <v>1428.463</v>
      </c>
      <c r="F53" s="403">
        <v>177.84399999999999</v>
      </c>
      <c r="G53" s="403">
        <v>270.423</v>
      </c>
      <c r="H53" s="403">
        <v>3.403</v>
      </c>
      <c r="I53" s="403" t="s">
        <v>1122</v>
      </c>
      <c r="J53" s="403" t="s">
        <v>1122</v>
      </c>
      <c r="K53" s="403">
        <v>0.16200000000000001</v>
      </c>
      <c r="L53" s="403">
        <v>273.988</v>
      </c>
      <c r="M53" s="403">
        <v>2.488</v>
      </c>
      <c r="N53" s="403">
        <v>1882.7829999999999</v>
      </c>
    </row>
    <row r="54" spans="1:14" x14ac:dyDescent="0.2">
      <c r="A54" s="403" t="s">
        <v>1162</v>
      </c>
      <c r="B54" s="403">
        <v>757.88499999999999</v>
      </c>
      <c r="C54" s="403">
        <v>204.029</v>
      </c>
      <c r="D54" s="403">
        <v>270.02699999999999</v>
      </c>
      <c r="E54" s="403">
        <v>1231.94</v>
      </c>
      <c r="F54" s="403">
        <v>158.82400000000001</v>
      </c>
      <c r="G54" s="403">
        <v>254.351</v>
      </c>
      <c r="H54" s="403">
        <v>3.2</v>
      </c>
      <c r="I54" s="403" t="s">
        <v>1122</v>
      </c>
      <c r="J54" s="403" t="s">
        <v>1122</v>
      </c>
      <c r="K54" s="403">
        <v>0.155</v>
      </c>
      <c r="L54" s="403">
        <v>257.70600000000002</v>
      </c>
      <c r="M54" s="403">
        <v>2.3279999999999998</v>
      </c>
      <c r="N54" s="403">
        <v>1650.798</v>
      </c>
    </row>
    <row r="55" spans="1:14" x14ac:dyDescent="0.2">
      <c r="A55" s="403" t="s">
        <v>1163</v>
      </c>
      <c r="B55" s="403">
        <v>782.45799999999997</v>
      </c>
      <c r="C55" s="403">
        <v>227.88900000000001</v>
      </c>
      <c r="D55" s="403">
        <v>275.16699999999997</v>
      </c>
      <c r="E55" s="403">
        <v>1285.5129999999999</v>
      </c>
      <c r="F55" s="403">
        <v>154.58000000000001</v>
      </c>
      <c r="G55" s="403">
        <v>275.53500000000003</v>
      </c>
      <c r="H55" s="403">
        <v>3.4260000000000002</v>
      </c>
      <c r="I55" s="403" t="s">
        <v>1122</v>
      </c>
      <c r="J55" s="403" t="s">
        <v>1122</v>
      </c>
      <c r="K55" s="403">
        <v>0.16300000000000001</v>
      </c>
      <c r="L55" s="403">
        <v>279.12400000000002</v>
      </c>
      <c r="M55" s="403">
        <v>2.488</v>
      </c>
      <c r="N55" s="403">
        <v>1721.7049999999999</v>
      </c>
    </row>
    <row r="56" spans="1:14" x14ac:dyDescent="0.2">
      <c r="A56" s="403" t="s">
        <v>1164</v>
      </c>
      <c r="B56" s="403">
        <v>732.77</v>
      </c>
      <c r="C56" s="403">
        <v>233.065</v>
      </c>
      <c r="D56" s="403">
        <v>251.38900000000001</v>
      </c>
      <c r="E56" s="403">
        <v>1217.2239999999999</v>
      </c>
      <c r="F56" s="403">
        <v>121.316</v>
      </c>
      <c r="G56" s="403">
        <v>250.37</v>
      </c>
      <c r="H56" s="403">
        <v>3.0859999999999999</v>
      </c>
      <c r="I56" s="403" t="s">
        <v>1122</v>
      </c>
      <c r="J56" s="403" t="s">
        <v>1122</v>
      </c>
      <c r="K56" s="403">
        <v>0.14899999999999999</v>
      </c>
      <c r="L56" s="403">
        <v>253.60499999999999</v>
      </c>
      <c r="M56" s="403">
        <v>2.4079999999999999</v>
      </c>
      <c r="N56" s="403">
        <v>1594.5530000000001</v>
      </c>
    </row>
    <row r="57" spans="1:14" x14ac:dyDescent="0.2">
      <c r="A57" s="403" t="s">
        <v>1165</v>
      </c>
      <c r="B57" s="403">
        <v>735.78200000000004</v>
      </c>
      <c r="C57" s="403">
        <v>272.76299999999998</v>
      </c>
      <c r="D57" s="403">
        <v>237.18299999999999</v>
      </c>
      <c r="E57" s="403">
        <v>1245.7280000000001</v>
      </c>
      <c r="F57" s="403">
        <v>131.78399999999999</v>
      </c>
      <c r="G57" s="403">
        <v>264.678</v>
      </c>
      <c r="H57" s="403">
        <v>2.9489999999999998</v>
      </c>
      <c r="I57" s="403" t="s">
        <v>1122</v>
      </c>
      <c r="J57" s="403" t="s">
        <v>1122</v>
      </c>
      <c r="K57" s="403">
        <v>0.159</v>
      </c>
      <c r="L57" s="403">
        <v>267.78699999999998</v>
      </c>
      <c r="M57" s="403">
        <v>2.488</v>
      </c>
      <c r="N57" s="403">
        <v>1647.787</v>
      </c>
    </row>
    <row r="58" spans="1:14" x14ac:dyDescent="0.2">
      <c r="A58" s="403" t="s">
        <v>1166</v>
      </c>
      <c r="B58" s="403">
        <v>788.59100000000001</v>
      </c>
      <c r="C58" s="403">
        <v>320.57400000000001</v>
      </c>
      <c r="D58" s="403">
        <v>272.77999999999997</v>
      </c>
      <c r="E58" s="403">
        <v>1381.9449999999999</v>
      </c>
      <c r="F58" s="403">
        <v>174.072</v>
      </c>
      <c r="G58" s="403">
        <v>265.16300000000001</v>
      </c>
      <c r="H58" s="403">
        <v>3.0630000000000002</v>
      </c>
      <c r="I58" s="403" t="s">
        <v>1122</v>
      </c>
      <c r="J58" s="403" t="s">
        <v>1122</v>
      </c>
      <c r="K58" s="403">
        <v>0.191</v>
      </c>
      <c r="L58" s="403">
        <v>268.41699999999997</v>
      </c>
      <c r="M58" s="403">
        <v>2.4079999999999999</v>
      </c>
      <c r="N58" s="403">
        <v>1826.8420000000001</v>
      </c>
    </row>
    <row r="59" spans="1:14" x14ac:dyDescent="0.2">
      <c r="A59" s="403" t="s">
        <v>1167</v>
      </c>
      <c r="B59" s="403">
        <v>863.58500000000004</v>
      </c>
      <c r="C59" s="403">
        <v>345.404</v>
      </c>
      <c r="D59" s="403">
        <v>295.20299999999997</v>
      </c>
      <c r="E59" s="403">
        <v>1504.192</v>
      </c>
      <c r="F59" s="403">
        <v>195.62799999999999</v>
      </c>
      <c r="G59" s="403">
        <v>270.36</v>
      </c>
      <c r="H59" s="403">
        <v>3.3109999999999999</v>
      </c>
      <c r="I59" s="403" t="s">
        <v>1122</v>
      </c>
      <c r="J59" s="403" t="s">
        <v>1122</v>
      </c>
      <c r="K59" s="403">
        <v>0.2</v>
      </c>
      <c r="L59" s="403">
        <v>273.87099999999998</v>
      </c>
      <c r="M59" s="403">
        <v>2.488</v>
      </c>
      <c r="N59" s="403">
        <v>1976.18</v>
      </c>
    </row>
    <row r="60" spans="1:14" x14ac:dyDescent="0.2">
      <c r="A60" s="403" t="s">
        <v>1168</v>
      </c>
      <c r="B60" s="403">
        <v>874.19100000000003</v>
      </c>
      <c r="C60" s="403">
        <v>337.315</v>
      </c>
      <c r="D60" s="403">
        <v>307.06900000000002</v>
      </c>
      <c r="E60" s="403">
        <v>1518.575</v>
      </c>
      <c r="F60" s="403">
        <v>202.851</v>
      </c>
      <c r="G60" s="403">
        <v>247.31899999999999</v>
      </c>
      <c r="H60" s="403">
        <v>3.26</v>
      </c>
      <c r="I60" s="403" t="s">
        <v>1122</v>
      </c>
      <c r="J60" s="403" t="s">
        <v>1122</v>
      </c>
      <c r="K60" s="403">
        <v>0.223</v>
      </c>
      <c r="L60" s="403">
        <v>250.80199999999999</v>
      </c>
      <c r="M60" s="403">
        <v>2.488</v>
      </c>
      <c r="N60" s="403">
        <v>1974.7170000000001</v>
      </c>
    </row>
    <row r="61" spans="1:14" x14ac:dyDescent="0.2">
      <c r="A61" s="403" t="s">
        <v>1169</v>
      </c>
      <c r="B61" s="403">
        <v>778.06600000000003</v>
      </c>
      <c r="C61" s="403">
        <v>301.851</v>
      </c>
      <c r="D61" s="403">
        <v>255.29400000000001</v>
      </c>
      <c r="E61" s="403">
        <v>1335.211</v>
      </c>
      <c r="F61" s="403">
        <v>191.006</v>
      </c>
      <c r="G61" s="403">
        <v>211.27799999999999</v>
      </c>
      <c r="H61" s="403">
        <v>3.173</v>
      </c>
      <c r="I61" s="403" t="s">
        <v>1122</v>
      </c>
      <c r="J61" s="403" t="s">
        <v>1122</v>
      </c>
      <c r="K61" s="403">
        <v>0.222</v>
      </c>
      <c r="L61" s="403">
        <v>214.672</v>
      </c>
      <c r="M61" s="403">
        <v>2.4079999999999999</v>
      </c>
      <c r="N61" s="403">
        <v>1743.297</v>
      </c>
    </row>
    <row r="62" spans="1:14" x14ac:dyDescent="0.2">
      <c r="A62" s="403" t="s">
        <v>1170</v>
      </c>
      <c r="B62" s="403">
        <v>797.22500000000002</v>
      </c>
      <c r="C62" s="403">
        <v>255.70500000000001</v>
      </c>
      <c r="D62" s="403">
        <v>264.11200000000002</v>
      </c>
      <c r="E62" s="403">
        <v>1317.0419999999999</v>
      </c>
      <c r="F62" s="403">
        <v>191.72300000000001</v>
      </c>
      <c r="G62" s="403">
        <v>218.25700000000001</v>
      </c>
      <c r="H62" s="403">
        <v>3.0819999999999999</v>
      </c>
      <c r="I62" s="403" t="s">
        <v>1122</v>
      </c>
      <c r="J62" s="403" t="s">
        <v>1122</v>
      </c>
      <c r="K62" s="403">
        <v>0.22600000000000001</v>
      </c>
      <c r="L62" s="403">
        <v>221.566</v>
      </c>
      <c r="M62" s="403">
        <v>2.488</v>
      </c>
      <c r="N62" s="403">
        <v>1732.819</v>
      </c>
    </row>
    <row r="63" spans="1:14" x14ac:dyDescent="0.2">
      <c r="A63" s="403" t="s">
        <v>1171</v>
      </c>
      <c r="B63" s="403">
        <v>841.78599999999994</v>
      </c>
      <c r="C63" s="403">
        <v>222.26900000000001</v>
      </c>
      <c r="D63" s="403">
        <v>326.774</v>
      </c>
      <c r="E63" s="403">
        <v>1390.83</v>
      </c>
      <c r="F63" s="403">
        <v>178.23500000000001</v>
      </c>
      <c r="G63" s="403">
        <v>205.42500000000001</v>
      </c>
      <c r="H63" s="403">
        <v>2.597</v>
      </c>
      <c r="I63" s="403" t="s">
        <v>1122</v>
      </c>
      <c r="J63" s="403" t="s">
        <v>1122</v>
      </c>
      <c r="K63" s="403">
        <v>0.437</v>
      </c>
      <c r="L63" s="403">
        <v>208.459</v>
      </c>
      <c r="M63" s="403">
        <v>2.4079999999999999</v>
      </c>
      <c r="N63" s="403">
        <v>1779.932</v>
      </c>
    </row>
    <row r="64" spans="1:14" x14ac:dyDescent="0.2">
      <c r="A64" s="403" t="s">
        <v>1172</v>
      </c>
      <c r="B64" s="403">
        <v>901.15499999999997</v>
      </c>
      <c r="C64" s="403">
        <v>219.58600000000001</v>
      </c>
      <c r="D64" s="403">
        <v>371.69099999999997</v>
      </c>
      <c r="E64" s="403">
        <v>1492.433</v>
      </c>
      <c r="F64" s="403">
        <v>233.256</v>
      </c>
      <c r="G64" s="403">
        <v>209.733</v>
      </c>
      <c r="H64" s="403">
        <v>2.9630000000000001</v>
      </c>
      <c r="I64" s="403" t="s">
        <v>1122</v>
      </c>
      <c r="J64" s="403" t="s">
        <v>1122</v>
      </c>
      <c r="K64" s="403">
        <v>0.47599999999999998</v>
      </c>
      <c r="L64" s="403">
        <v>213.173</v>
      </c>
      <c r="M64" s="403">
        <v>2.488</v>
      </c>
      <c r="N64" s="403">
        <v>1941.35</v>
      </c>
    </row>
    <row r="65" spans="1:14" x14ac:dyDescent="0.2">
      <c r="A65" s="403" t="s">
        <v>1173</v>
      </c>
      <c r="B65" s="403">
        <v>9720.2340000000004</v>
      </c>
      <c r="C65" s="403">
        <v>3151.7280000000001</v>
      </c>
      <c r="D65" s="403">
        <v>3477.1329999999998</v>
      </c>
      <c r="E65" s="403">
        <v>16349.094999999999</v>
      </c>
      <c r="F65" s="403">
        <v>2111.1210000000001</v>
      </c>
      <c r="G65" s="403">
        <v>2942.893</v>
      </c>
      <c r="H65" s="403">
        <v>37.512999999999998</v>
      </c>
      <c r="I65" s="403" t="s">
        <v>1122</v>
      </c>
      <c r="J65" s="403" t="s">
        <v>1122</v>
      </c>
      <c r="K65" s="403">
        <v>2.7639999999999998</v>
      </c>
      <c r="L65" s="403">
        <v>2983.17</v>
      </c>
      <c r="M65" s="403">
        <v>29.378</v>
      </c>
      <c r="N65" s="403">
        <v>21472.763999999999</v>
      </c>
    </row>
    <row r="66" spans="1:14" x14ac:dyDescent="0.2">
      <c r="A66" s="403" t="s">
        <v>1174</v>
      </c>
      <c r="B66" s="403">
        <v>930.221</v>
      </c>
      <c r="C66" s="403">
        <v>211.02099999999999</v>
      </c>
      <c r="D66" s="403">
        <v>472.774</v>
      </c>
      <c r="E66" s="403">
        <v>1614.0160000000001</v>
      </c>
      <c r="F66" s="403">
        <v>238.55600000000001</v>
      </c>
      <c r="G66" s="403">
        <v>216.00800000000001</v>
      </c>
      <c r="H66" s="403">
        <v>3.2320000000000002</v>
      </c>
      <c r="I66" s="403" t="s">
        <v>1122</v>
      </c>
      <c r="J66" s="403" t="s">
        <v>1122</v>
      </c>
      <c r="K66" s="403">
        <v>0.51400000000000001</v>
      </c>
      <c r="L66" s="403">
        <v>219.75399999999999</v>
      </c>
      <c r="M66" s="403">
        <v>5.0469999999999997</v>
      </c>
      <c r="N66" s="403">
        <v>2077.373</v>
      </c>
    </row>
    <row r="67" spans="1:14" x14ac:dyDescent="0.2">
      <c r="A67" s="403" t="s">
        <v>1175</v>
      </c>
      <c r="B67" s="403">
        <v>809.99300000000005</v>
      </c>
      <c r="C67" s="403">
        <v>206.22499999999999</v>
      </c>
      <c r="D67" s="403">
        <v>318.084</v>
      </c>
      <c r="E67" s="403">
        <v>1334.3019999999999</v>
      </c>
      <c r="F67" s="403">
        <v>211.078</v>
      </c>
      <c r="G67" s="403">
        <v>158.089</v>
      </c>
      <c r="H67" s="403">
        <v>2.823</v>
      </c>
      <c r="I67" s="403" t="s">
        <v>1122</v>
      </c>
      <c r="J67" s="403" t="s">
        <v>1122</v>
      </c>
      <c r="K67" s="403">
        <v>0.53800000000000003</v>
      </c>
      <c r="L67" s="403">
        <v>161.44999999999999</v>
      </c>
      <c r="M67" s="403">
        <v>4.5579999999999998</v>
      </c>
      <c r="N67" s="403">
        <v>1711.3879999999999</v>
      </c>
    </row>
    <row r="68" spans="1:14" x14ac:dyDescent="0.2">
      <c r="A68" s="403" t="s">
        <v>1176</v>
      </c>
      <c r="B68" s="403">
        <v>800.92100000000005</v>
      </c>
      <c r="C68" s="403">
        <v>238.54900000000001</v>
      </c>
      <c r="D68" s="403">
        <v>304.98200000000003</v>
      </c>
      <c r="E68" s="403">
        <v>1344.452</v>
      </c>
      <c r="F68" s="403">
        <v>222.619</v>
      </c>
      <c r="G68" s="403">
        <v>206.62100000000001</v>
      </c>
      <c r="H68" s="403">
        <v>3.2</v>
      </c>
      <c r="I68" s="403" t="s">
        <v>1122</v>
      </c>
      <c r="J68" s="403" t="s">
        <v>1122</v>
      </c>
      <c r="K68" s="403">
        <v>0.51100000000000001</v>
      </c>
      <c r="L68" s="403">
        <v>210.33199999999999</v>
      </c>
      <c r="M68" s="403">
        <v>5.0469999999999997</v>
      </c>
      <c r="N68" s="403">
        <v>1782.45</v>
      </c>
    </row>
    <row r="69" spans="1:14" x14ac:dyDescent="0.2">
      <c r="A69" s="403" t="s">
        <v>1177</v>
      </c>
      <c r="B69" s="403">
        <v>732.10900000000004</v>
      </c>
      <c r="C69" s="403">
        <v>229.55</v>
      </c>
      <c r="D69" s="403">
        <v>278.64100000000002</v>
      </c>
      <c r="E69" s="403">
        <v>1240.3</v>
      </c>
      <c r="F69" s="403">
        <v>213.94300000000001</v>
      </c>
      <c r="G69" s="403">
        <v>194.53</v>
      </c>
      <c r="H69" s="403">
        <v>2.8540000000000001</v>
      </c>
      <c r="I69" s="403" t="s">
        <v>1122</v>
      </c>
      <c r="J69" s="403" t="s">
        <v>1122</v>
      </c>
      <c r="K69" s="403">
        <v>0.47799999999999998</v>
      </c>
      <c r="L69" s="403">
        <v>197.86099999999999</v>
      </c>
      <c r="M69" s="403">
        <v>4.8840000000000003</v>
      </c>
      <c r="N69" s="403">
        <v>1656.9880000000001</v>
      </c>
    </row>
    <row r="70" spans="1:14" x14ac:dyDescent="0.2">
      <c r="A70" s="403" t="s">
        <v>1178</v>
      </c>
      <c r="B70" s="403">
        <v>799.04399999999998</v>
      </c>
      <c r="C70" s="403">
        <v>267.33199999999999</v>
      </c>
      <c r="D70" s="403">
        <v>304.053</v>
      </c>
      <c r="E70" s="403">
        <v>1370.4280000000001</v>
      </c>
      <c r="F70" s="403">
        <v>221.834</v>
      </c>
      <c r="G70" s="403">
        <v>194.89400000000001</v>
      </c>
      <c r="H70" s="403">
        <v>3.081</v>
      </c>
      <c r="I70" s="403" t="s">
        <v>1122</v>
      </c>
      <c r="J70" s="403" t="s">
        <v>1122</v>
      </c>
      <c r="K70" s="403">
        <v>0.48</v>
      </c>
      <c r="L70" s="403">
        <v>198.45500000000001</v>
      </c>
      <c r="M70" s="403">
        <v>5.0469999999999997</v>
      </c>
      <c r="N70" s="403">
        <v>1795.7639999999999</v>
      </c>
    </row>
    <row r="71" spans="1:14" x14ac:dyDescent="0.2">
      <c r="A71" s="403" t="s">
        <v>1179</v>
      </c>
      <c r="B71" s="403">
        <v>863.31</v>
      </c>
      <c r="C71" s="403">
        <v>319.67899999999997</v>
      </c>
      <c r="D71" s="403">
        <v>316.04199999999997</v>
      </c>
      <c r="E71" s="403">
        <v>1499.0309999999999</v>
      </c>
      <c r="F71" s="403">
        <v>231.72</v>
      </c>
      <c r="G71" s="403">
        <v>179.756</v>
      </c>
      <c r="H71" s="403">
        <v>3.0289999999999999</v>
      </c>
      <c r="I71" s="403" t="s">
        <v>1122</v>
      </c>
      <c r="J71" s="403" t="s">
        <v>1122</v>
      </c>
      <c r="K71" s="403">
        <v>0.46899999999999997</v>
      </c>
      <c r="L71" s="403">
        <v>183.25399999999999</v>
      </c>
      <c r="M71" s="403">
        <v>4.8840000000000003</v>
      </c>
      <c r="N71" s="403">
        <v>1918.8889999999999</v>
      </c>
    </row>
    <row r="72" spans="1:14" x14ac:dyDescent="0.2">
      <c r="A72" s="403" t="s">
        <v>1180</v>
      </c>
      <c r="B72" s="403">
        <v>967.03599999999994</v>
      </c>
      <c r="C72" s="403">
        <v>356.69200000000001</v>
      </c>
      <c r="D72" s="403">
        <v>388.93299999999999</v>
      </c>
      <c r="E72" s="403">
        <v>1712.66</v>
      </c>
      <c r="F72" s="403">
        <v>235.03200000000001</v>
      </c>
      <c r="G72" s="403">
        <v>175.29499999999999</v>
      </c>
      <c r="H72" s="403">
        <v>3.2040000000000002</v>
      </c>
      <c r="I72" s="403" t="s">
        <v>1122</v>
      </c>
      <c r="J72" s="403" t="s">
        <v>1122</v>
      </c>
      <c r="K72" s="403">
        <v>0.214</v>
      </c>
      <c r="L72" s="403">
        <v>178.71299999999999</v>
      </c>
      <c r="M72" s="403">
        <v>5.0469999999999997</v>
      </c>
      <c r="N72" s="403">
        <v>2131.4520000000002</v>
      </c>
    </row>
    <row r="73" spans="1:14" x14ac:dyDescent="0.2">
      <c r="A73" s="403" t="s">
        <v>1181</v>
      </c>
      <c r="B73" s="403">
        <v>949.74300000000005</v>
      </c>
      <c r="C73" s="403">
        <v>360.88900000000001</v>
      </c>
      <c r="D73" s="403">
        <v>353.87099999999998</v>
      </c>
      <c r="E73" s="403">
        <v>1664.5029999999999</v>
      </c>
      <c r="F73" s="403">
        <v>244.99100000000001</v>
      </c>
      <c r="G73" s="403">
        <v>174.392</v>
      </c>
      <c r="H73" s="403">
        <v>2.9369999999999998</v>
      </c>
      <c r="I73" s="403" t="s">
        <v>1122</v>
      </c>
      <c r="J73" s="403" t="s">
        <v>1122</v>
      </c>
      <c r="K73" s="403">
        <v>0.375</v>
      </c>
      <c r="L73" s="403">
        <v>177.703</v>
      </c>
      <c r="M73" s="403">
        <v>5.0469999999999997</v>
      </c>
      <c r="N73" s="403">
        <v>2092.2449999999999</v>
      </c>
    </row>
    <row r="74" spans="1:14" x14ac:dyDescent="0.2">
      <c r="A74" s="403" t="s">
        <v>1182</v>
      </c>
      <c r="B74" s="403">
        <v>863.66200000000003</v>
      </c>
      <c r="C74" s="403">
        <v>333.96100000000001</v>
      </c>
      <c r="D74" s="403">
        <v>287.02999999999997</v>
      </c>
      <c r="E74" s="403">
        <v>1484.653</v>
      </c>
      <c r="F74" s="403">
        <v>211.39500000000001</v>
      </c>
      <c r="G74" s="403">
        <v>171.392</v>
      </c>
      <c r="H74" s="403">
        <v>3.1440000000000001</v>
      </c>
      <c r="I74" s="403" t="s">
        <v>1122</v>
      </c>
      <c r="J74" s="403" t="s">
        <v>1122</v>
      </c>
      <c r="K74" s="403">
        <v>0.42699999999999999</v>
      </c>
      <c r="L74" s="403">
        <v>174.96299999999999</v>
      </c>
      <c r="M74" s="403">
        <v>4.8840000000000003</v>
      </c>
      <c r="N74" s="403">
        <v>1875.895</v>
      </c>
    </row>
    <row r="75" spans="1:14" x14ac:dyDescent="0.2">
      <c r="A75" s="403" t="s">
        <v>1183</v>
      </c>
      <c r="B75" s="403">
        <v>825.20100000000002</v>
      </c>
      <c r="C75" s="403">
        <v>293.04700000000003</v>
      </c>
      <c r="D75" s="403">
        <v>250.511</v>
      </c>
      <c r="E75" s="403">
        <v>1368.759</v>
      </c>
      <c r="F75" s="403">
        <v>205.053</v>
      </c>
      <c r="G75" s="403">
        <v>179.36699999999999</v>
      </c>
      <c r="H75" s="403">
        <v>3.2879999999999998</v>
      </c>
      <c r="I75" s="403" t="s">
        <v>1122</v>
      </c>
      <c r="J75" s="403" t="s">
        <v>1122</v>
      </c>
      <c r="K75" s="403">
        <v>0.46600000000000003</v>
      </c>
      <c r="L75" s="403">
        <v>183.12</v>
      </c>
      <c r="M75" s="403">
        <v>5.0469999999999997</v>
      </c>
      <c r="N75" s="403">
        <v>1761.98</v>
      </c>
    </row>
    <row r="76" spans="1:14" x14ac:dyDescent="0.2">
      <c r="A76" s="403" t="s">
        <v>1184</v>
      </c>
      <c r="B76" s="403">
        <v>832.54700000000003</v>
      </c>
      <c r="C76" s="403">
        <v>240.792</v>
      </c>
      <c r="D76" s="403">
        <v>270.101</v>
      </c>
      <c r="E76" s="403">
        <v>1343.44</v>
      </c>
      <c r="F76" s="403">
        <v>209.548</v>
      </c>
      <c r="G76" s="403">
        <v>212.84800000000001</v>
      </c>
      <c r="H76" s="403">
        <v>3.3029999999999999</v>
      </c>
      <c r="I76" s="403" t="s">
        <v>1122</v>
      </c>
      <c r="J76" s="403" t="s">
        <v>1122</v>
      </c>
      <c r="K76" s="403">
        <v>0.317</v>
      </c>
      <c r="L76" s="403">
        <v>216.46799999999999</v>
      </c>
      <c r="M76" s="403">
        <v>4.8840000000000003</v>
      </c>
      <c r="N76" s="403">
        <v>1774.34</v>
      </c>
    </row>
    <row r="77" spans="1:14" x14ac:dyDescent="0.2">
      <c r="A77" s="403" t="s">
        <v>1185</v>
      </c>
      <c r="B77" s="403">
        <v>888.23800000000006</v>
      </c>
      <c r="C77" s="403">
        <v>226.00800000000001</v>
      </c>
      <c r="D77" s="403">
        <v>355.60199999999998</v>
      </c>
      <c r="E77" s="403">
        <v>1469.848</v>
      </c>
      <c r="F77" s="403">
        <v>255.994</v>
      </c>
      <c r="G77" s="403">
        <v>237.46100000000001</v>
      </c>
      <c r="H77" s="403">
        <v>3.2879999999999998</v>
      </c>
      <c r="I77" s="403" t="s">
        <v>1122</v>
      </c>
      <c r="J77" s="403" t="s">
        <v>1122</v>
      </c>
      <c r="K77" s="403">
        <v>0.22900000000000001</v>
      </c>
      <c r="L77" s="403">
        <v>240.977</v>
      </c>
      <c r="M77" s="403">
        <v>5.0469999999999997</v>
      </c>
      <c r="N77" s="403">
        <v>1971.866</v>
      </c>
    </row>
    <row r="78" spans="1:14" x14ac:dyDescent="0.2">
      <c r="A78" s="403" t="s">
        <v>1186</v>
      </c>
      <c r="B78" s="403">
        <v>10262.025</v>
      </c>
      <c r="C78" s="403">
        <v>3283.7449999999999</v>
      </c>
      <c r="D78" s="403">
        <v>3900.6239999999998</v>
      </c>
      <c r="E78" s="403">
        <v>17446.394</v>
      </c>
      <c r="F78" s="403">
        <v>2701.7620000000002</v>
      </c>
      <c r="G78" s="403">
        <v>2300.652</v>
      </c>
      <c r="H78" s="403">
        <v>37.381999999999998</v>
      </c>
      <c r="I78" s="403" t="s">
        <v>1122</v>
      </c>
      <c r="J78" s="403" t="s">
        <v>1122</v>
      </c>
      <c r="K78" s="403">
        <v>5.0179999999999998</v>
      </c>
      <c r="L78" s="403">
        <v>2343.0509999999999</v>
      </c>
      <c r="M78" s="403">
        <v>59.421999999999997</v>
      </c>
      <c r="N78" s="403">
        <v>22550.63</v>
      </c>
    </row>
    <row r="79" spans="1:14" x14ac:dyDescent="0.2">
      <c r="A79" s="403" t="s">
        <v>1187</v>
      </c>
      <c r="B79" s="403">
        <v>908.62599999999998</v>
      </c>
      <c r="C79" s="403">
        <v>236.98</v>
      </c>
      <c r="D79" s="403">
        <v>433.488</v>
      </c>
      <c r="E79" s="403">
        <v>1579.095</v>
      </c>
      <c r="F79" s="403">
        <v>282.63799999999998</v>
      </c>
      <c r="G79" s="403">
        <v>259.70800000000003</v>
      </c>
      <c r="H79" s="403">
        <v>3.3260000000000001</v>
      </c>
      <c r="I79" s="403" t="s">
        <v>1122</v>
      </c>
      <c r="J79" s="403" t="s">
        <v>1122</v>
      </c>
      <c r="K79" s="403">
        <v>0.36799999999999999</v>
      </c>
      <c r="L79" s="403">
        <v>263.40199999999999</v>
      </c>
      <c r="M79" s="403">
        <v>5.7169999999999996</v>
      </c>
      <c r="N79" s="403">
        <v>2130.8519999999999</v>
      </c>
    </row>
    <row r="80" spans="1:14" x14ac:dyDescent="0.2">
      <c r="A80" s="403" t="s">
        <v>1188</v>
      </c>
      <c r="B80" s="403">
        <v>762.34799999999996</v>
      </c>
      <c r="C80" s="403">
        <v>218.34899999999999</v>
      </c>
      <c r="D80" s="403">
        <v>421.36799999999999</v>
      </c>
      <c r="E80" s="403">
        <v>1402.0650000000001</v>
      </c>
      <c r="F80" s="403">
        <v>238.869</v>
      </c>
      <c r="G80" s="403">
        <v>230.125</v>
      </c>
      <c r="H80" s="403">
        <v>2.8540000000000001</v>
      </c>
      <c r="I80" s="403" t="s">
        <v>1122</v>
      </c>
      <c r="J80" s="403" t="s">
        <v>1122</v>
      </c>
      <c r="K80" s="403">
        <v>0.34599999999999997</v>
      </c>
      <c r="L80" s="403">
        <v>233.32499999999999</v>
      </c>
      <c r="M80" s="403">
        <v>5.1639999999999997</v>
      </c>
      <c r="N80" s="403">
        <v>1879.423</v>
      </c>
    </row>
    <row r="81" spans="1:14" x14ac:dyDescent="0.2">
      <c r="A81" s="403" t="s">
        <v>1189</v>
      </c>
      <c r="B81" s="403">
        <v>723.44600000000003</v>
      </c>
      <c r="C81" s="403">
        <v>240.09399999999999</v>
      </c>
      <c r="D81" s="403">
        <v>402.94799999999998</v>
      </c>
      <c r="E81" s="403">
        <v>1366.489</v>
      </c>
      <c r="F81" s="403">
        <v>245.61099999999999</v>
      </c>
      <c r="G81" s="403">
        <v>255.19200000000001</v>
      </c>
      <c r="H81" s="403">
        <v>2.359</v>
      </c>
      <c r="I81" s="403" t="s">
        <v>1122</v>
      </c>
      <c r="J81" s="403" t="s">
        <v>1122</v>
      </c>
      <c r="K81" s="403">
        <v>0.376</v>
      </c>
      <c r="L81" s="403">
        <v>257.92700000000002</v>
      </c>
      <c r="M81" s="403">
        <v>5.7169999999999996</v>
      </c>
      <c r="N81" s="403">
        <v>1875.7439999999999</v>
      </c>
    </row>
    <row r="82" spans="1:14" x14ac:dyDescent="0.2">
      <c r="A82" s="403" t="s">
        <v>1190</v>
      </c>
      <c r="B82" s="403">
        <v>736.48900000000003</v>
      </c>
      <c r="C82" s="403">
        <v>230.77699999999999</v>
      </c>
      <c r="D82" s="403">
        <v>270.67</v>
      </c>
      <c r="E82" s="403">
        <v>1237.9349999999999</v>
      </c>
      <c r="F82" s="403">
        <v>192.34200000000001</v>
      </c>
      <c r="G82" s="403">
        <v>262.19200000000001</v>
      </c>
      <c r="H82" s="403">
        <v>1.9890000000000001</v>
      </c>
      <c r="I82" s="403" t="s">
        <v>1122</v>
      </c>
      <c r="J82" s="403" t="s">
        <v>1122</v>
      </c>
      <c r="K82" s="403">
        <v>0.16200000000000001</v>
      </c>
      <c r="L82" s="403">
        <v>264.34300000000002</v>
      </c>
      <c r="M82" s="403">
        <v>5.5330000000000004</v>
      </c>
      <c r="N82" s="403">
        <v>1700.153</v>
      </c>
    </row>
    <row r="83" spans="1:14" x14ac:dyDescent="0.2">
      <c r="A83" s="403" t="s">
        <v>1191</v>
      </c>
      <c r="B83" s="403">
        <v>791.41800000000001</v>
      </c>
      <c r="C83" s="403">
        <v>269.66899999999998</v>
      </c>
      <c r="D83" s="403">
        <v>267.173</v>
      </c>
      <c r="E83" s="403">
        <v>1328.26</v>
      </c>
      <c r="F83" s="403">
        <v>223.37299999999999</v>
      </c>
      <c r="G83" s="403">
        <v>297.95100000000002</v>
      </c>
      <c r="H83" s="403">
        <v>1.772</v>
      </c>
      <c r="I83" s="403" t="s">
        <v>1122</v>
      </c>
      <c r="J83" s="403" t="s">
        <v>1122</v>
      </c>
      <c r="K83" s="403">
        <v>0.16300000000000001</v>
      </c>
      <c r="L83" s="403">
        <v>299.88600000000002</v>
      </c>
      <c r="M83" s="403">
        <v>5.7169999999999996</v>
      </c>
      <c r="N83" s="403">
        <v>1857.2370000000001</v>
      </c>
    </row>
    <row r="84" spans="1:14" x14ac:dyDescent="0.2">
      <c r="A84" s="403" t="s">
        <v>1192</v>
      </c>
      <c r="B84" s="403">
        <v>867.89300000000003</v>
      </c>
      <c r="C84" s="403">
        <v>332.351</v>
      </c>
      <c r="D84" s="403">
        <v>290.30799999999999</v>
      </c>
      <c r="E84" s="403">
        <v>1490.5519999999999</v>
      </c>
      <c r="F84" s="403">
        <v>242.72800000000001</v>
      </c>
      <c r="G84" s="403">
        <v>260.28100000000001</v>
      </c>
      <c r="H84" s="403">
        <v>2.1789999999999998</v>
      </c>
      <c r="I84" s="403" t="s">
        <v>1122</v>
      </c>
      <c r="J84" s="403" t="s">
        <v>1122</v>
      </c>
      <c r="K84" s="403">
        <v>0.153</v>
      </c>
      <c r="L84" s="403">
        <v>262.61399999999998</v>
      </c>
      <c r="M84" s="403">
        <v>5.5330000000000004</v>
      </c>
      <c r="N84" s="403">
        <v>2001.4269999999999</v>
      </c>
    </row>
    <row r="85" spans="1:14" x14ac:dyDescent="0.2">
      <c r="A85" s="403" t="s">
        <v>1193</v>
      </c>
      <c r="B85" s="403">
        <v>938.61699999999996</v>
      </c>
      <c r="C85" s="403">
        <v>374.51400000000001</v>
      </c>
      <c r="D85" s="403">
        <v>320.63499999999999</v>
      </c>
      <c r="E85" s="403">
        <v>1633.7670000000001</v>
      </c>
      <c r="F85" s="403">
        <v>273.60300000000001</v>
      </c>
      <c r="G85" s="403">
        <v>253.35499999999999</v>
      </c>
      <c r="H85" s="403">
        <v>2.4409999999999998</v>
      </c>
      <c r="I85" s="403" t="s">
        <v>1122</v>
      </c>
      <c r="J85" s="403" t="s">
        <v>1122</v>
      </c>
      <c r="K85" s="403">
        <v>0.153</v>
      </c>
      <c r="L85" s="403">
        <v>255.94900000000001</v>
      </c>
      <c r="M85" s="403">
        <v>5.7169999999999996</v>
      </c>
      <c r="N85" s="403">
        <v>2169.0360000000001</v>
      </c>
    </row>
    <row r="86" spans="1:14" x14ac:dyDescent="0.2">
      <c r="A86" s="403" t="s">
        <v>1194</v>
      </c>
      <c r="B86" s="403">
        <v>979.5</v>
      </c>
      <c r="C86" s="403">
        <v>351.86900000000003</v>
      </c>
      <c r="D86" s="403">
        <v>352.57499999999999</v>
      </c>
      <c r="E86" s="403">
        <v>1683.944</v>
      </c>
      <c r="F86" s="403">
        <v>280.08199999999999</v>
      </c>
      <c r="G86" s="403">
        <v>229.86</v>
      </c>
      <c r="H86" s="403">
        <v>2.871</v>
      </c>
      <c r="I86" s="403" t="s">
        <v>1122</v>
      </c>
      <c r="J86" s="403" t="s">
        <v>1122</v>
      </c>
      <c r="K86" s="403">
        <v>0.42899999999999999</v>
      </c>
      <c r="L86" s="403">
        <v>233.16</v>
      </c>
      <c r="M86" s="403">
        <v>5.7169999999999996</v>
      </c>
      <c r="N86" s="403">
        <v>2202.9029999999998</v>
      </c>
    </row>
    <row r="87" spans="1:14" x14ac:dyDescent="0.2">
      <c r="A87" s="403" t="s">
        <v>1195</v>
      </c>
      <c r="B87" s="403">
        <v>907.29499999999996</v>
      </c>
      <c r="C87" s="403">
        <v>307.07900000000001</v>
      </c>
      <c r="D87" s="403">
        <v>291.07100000000003</v>
      </c>
      <c r="E87" s="403">
        <v>1505.4459999999999</v>
      </c>
      <c r="F87" s="403">
        <v>242.76900000000001</v>
      </c>
      <c r="G87" s="403">
        <v>219.417</v>
      </c>
      <c r="H87" s="403">
        <v>3.0310000000000001</v>
      </c>
      <c r="I87" s="403" t="s">
        <v>1122</v>
      </c>
      <c r="J87" s="403" t="s">
        <v>1122</v>
      </c>
      <c r="K87" s="403">
        <v>0.26800000000000002</v>
      </c>
      <c r="L87" s="403">
        <v>222.71600000000001</v>
      </c>
      <c r="M87" s="403">
        <v>5.5330000000000004</v>
      </c>
      <c r="N87" s="403">
        <v>1976.4639999999999</v>
      </c>
    </row>
    <row r="88" spans="1:14" x14ac:dyDescent="0.2">
      <c r="A88" s="403" t="s">
        <v>1196</v>
      </c>
      <c r="B88" s="403">
        <v>847.86900000000003</v>
      </c>
      <c r="C88" s="403">
        <v>271.81799999999998</v>
      </c>
      <c r="D88" s="403">
        <v>276.99700000000001</v>
      </c>
      <c r="E88" s="403">
        <v>1396.6849999999999</v>
      </c>
      <c r="F88" s="403">
        <v>251.60499999999999</v>
      </c>
      <c r="G88" s="403">
        <v>201.82</v>
      </c>
      <c r="H88" s="403">
        <v>2.254</v>
      </c>
      <c r="I88" s="403" t="s">
        <v>1122</v>
      </c>
      <c r="J88" s="403" t="s">
        <v>1122</v>
      </c>
      <c r="K88" s="403">
        <v>0.40899999999999997</v>
      </c>
      <c r="L88" s="403">
        <v>204.483</v>
      </c>
      <c r="M88" s="403">
        <v>5.7169999999999996</v>
      </c>
      <c r="N88" s="403">
        <v>1858.491</v>
      </c>
    </row>
    <row r="89" spans="1:14" x14ac:dyDescent="0.2">
      <c r="A89" s="403" t="s">
        <v>1197</v>
      </c>
      <c r="B89" s="403">
        <v>845.70299999999997</v>
      </c>
      <c r="C89" s="403">
        <v>235.78</v>
      </c>
      <c r="D89" s="403">
        <v>293.23700000000002</v>
      </c>
      <c r="E89" s="403">
        <v>1374.721</v>
      </c>
      <c r="F89" s="403">
        <v>272.43799999999999</v>
      </c>
      <c r="G89" s="403">
        <v>206.72800000000001</v>
      </c>
      <c r="H89" s="403">
        <v>2.5470000000000002</v>
      </c>
      <c r="I89" s="403" t="s">
        <v>1122</v>
      </c>
      <c r="J89" s="403" t="s">
        <v>1122</v>
      </c>
      <c r="K89" s="403">
        <v>0.371</v>
      </c>
      <c r="L89" s="403">
        <v>209.64500000000001</v>
      </c>
      <c r="M89" s="403">
        <v>5.5330000000000004</v>
      </c>
      <c r="N89" s="403">
        <v>1862.337</v>
      </c>
    </row>
    <row r="90" spans="1:14" x14ac:dyDescent="0.2">
      <c r="A90" s="403" t="s">
        <v>1198</v>
      </c>
      <c r="B90" s="403">
        <v>929.06500000000005</v>
      </c>
      <c r="C90" s="403">
        <v>227.48599999999999</v>
      </c>
      <c r="D90" s="403">
        <v>366.39299999999997</v>
      </c>
      <c r="E90" s="403">
        <v>1522.944</v>
      </c>
      <c r="F90" s="403">
        <v>278.06700000000001</v>
      </c>
      <c r="G90" s="403">
        <v>228.79</v>
      </c>
      <c r="H90" s="403">
        <v>3.2280000000000002</v>
      </c>
      <c r="I90" s="403" t="s">
        <v>1122</v>
      </c>
      <c r="J90" s="403" t="s">
        <v>1122</v>
      </c>
      <c r="K90" s="403">
        <v>0.30099999999999999</v>
      </c>
      <c r="L90" s="403">
        <v>232.31899999999999</v>
      </c>
      <c r="M90" s="403">
        <v>5.7169999999999996</v>
      </c>
      <c r="N90" s="403">
        <v>2039.047</v>
      </c>
    </row>
    <row r="91" spans="1:14" x14ac:dyDescent="0.2">
      <c r="A91" s="403" t="s">
        <v>1199</v>
      </c>
      <c r="B91" s="403">
        <v>10238.271000000001</v>
      </c>
      <c r="C91" s="403">
        <v>3296.7669999999998</v>
      </c>
      <c r="D91" s="403">
        <v>3986.8629999999998</v>
      </c>
      <c r="E91" s="403">
        <v>17521.901999999998</v>
      </c>
      <c r="F91" s="403">
        <v>3024.1260000000002</v>
      </c>
      <c r="G91" s="403">
        <v>2905.42</v>
      </c>
      <c r="H91" s="403">
        <v>30.850999999999999</v>
      </c>
      <c r="I91" s="403" t="s">
        <v>1122</v>
      </c>
      <c r="J91" s="403" t="s">
        <v>1122</v>
      </c>
      <c r="K91" s="403">
        <v>3.4980000000000002</v>
      </c>
      <c r="L91" s="403">
        <v>2939.7689999999998</v>
      </c>
      <c r="M91" s="403">
        <v>67.317999999999998</v>
      </c>
      <c r="N91" s="403">
        <v>23553.115000000002</v>
      </c>
    </row>
    <row r="92" spans="1:14" x14ac:dyDescent="0.2">
      <c r="A92" s="403" t="s">
        <v>1200</v>
      </c>
      <c r="B92" s="403">
        <v>1002.004</v>
      </c>
      <c r="C92" s="403">
        <v>236.476</v>
      </c>
      <c r="D92" s="403">
        <v>428.50799999999998</v>
      </c>
      <c r="E92" s="403">
        <v>1666.9870000000001</v>
      </c>
      <c r="F92" s="403">
        <v>302.351</v>
      </c>
      <c r="G92" s="403">
        <v>259.04700000000003</v>
      </c>
      <c r="H92" s="403">
        <v>3.0990000000000002</v>
      </c>
      <c r="I92" s="403" t="s">
        <v>1122</v>
      </c>
      <c r="J92" s="403" t="s">
        <v>1122</v>
      </c>
      <c r="K92" s="403">
        <v>0.27300000000000002</v>
      </c>
      <c r="L92" s="403">
        <v>262.42</v>
      </c>
      <c r="M92" s="403">
        <v>5.8929999999999998</v>
      </c>
      <c r="N92" s="403">
        <v>2237.6509999999998</v>
      </c>
    </row>
    <row r="93" spans="1:14" x14ac:dyDescent="0.2">
      <c r="A93" s="403" t="s">
        <v>1201</v>
      </c>
      <c r="B93" s="403">
        <v>894.97</v>
      </c>
      <c r="C93" s="403">
        <v>234.83799999999999</v>
      </c>
      <c r="D93" s="403">
        <v>354.54199999999997</v>
      </c>
      <c r="E93" s="403">
        <v>1484.35</v>
      </c>
      <c r="F93" s="403">
        <v>281.88299999999998</v>
      </c>
      <c r="G93" s="403">
        <v>220.26300000000001</v>
      </c>
      <c r="H93" s="403">
        <v>2.5350000000000001</v>
      </c>
      <c r="I93" s="403" t="s">
        <v>1122</v>
      </c>
      <c r="J93" s="403" t="s">
        <v>1122</v>
      </c>
      <c r="K93" s="403">
        <v>0.41399999999999998</v>
      </c>
      <c r="L93" s="403">
        <v>223.21199999999999</v>
      </c>
      <c r="M93" s="403">
        <v>5.3220000000000001</v>
      </c>
      <c r="N93" s="403">
        <v>1994.768</v>
      </c>
    </row>
    <row r="94" spans="1:14" x14ac:dyDescent="0.2">
      <c r="A94" s="403" t="s">
        <v>1202</v>
      </c>
      <c r="B94" s="403">
        <v>892.61500000000001</v>
      </c>
      <c r="C94" s="403">
        <v>269.46300000000002</v>
      </c>
      <c r="D94" s="403">
        <v>240.17500000000001</v>
      </c>
      <c r="E94" s="403">
        <v>1402.2529999999999</v>
      </c>
      <c r="F94" s="403">
        <v>264.73899999999998</v>
      </c>
      <c r="G94" s="403">
        <v>268.358</v>
      </c>
      <c r="H94" s="403">
        <v>3.4020000000000001</v>
      </c>
      <c r="I94" s="403" t="s">
        <v>1122</v>
      </c>
      <c r="J94" s="403" t="s">
        <v>1122</v>
      </c>
      <c r="K94" s="403">
        <v>0.55400000000000005</v>
      </c>
      <c r="L94" s="403">
        <v>272.31400000000002</v>
      </c>
      <c r="M94" s="403">
        <v>5.8929999999999998</v>
      </c>
      <c r="N94" s="403">
        <v>1945.1980000000001</v>
      </c>
    </row>
    <row r="95" spans="1:14" x14ac:dyDescent="0.2">
      <c r="A95" s="403" t="s">
        <v>1203</v>
      </c>
      <c r="B95" s="403">
        <v>832.75400000000002</v>
      </c>
      <c r="C95" s="403">
        <v>270.108</v>
      </c>
      <c r="D95" s="403">
        <v>222.73500000000001</v>
      </c>
      <c r="E95" s="403">
        <v>1325.596</v>
      </c>
      <c r="F95" s="403">
        <v>200.369</v>
      </c>
      <c r="G95" s="403">
        <v>262.84699999999998</v>
      </c>
      <c r="H95" s="403">
        <v>3.1459999999999999</v>
      </c>
      <c r="I95" s="403" t="s">
        <v>1122</v>
      </c>
      <c r="J95" s="403" t="s">
        <v>1122</v>
      </c>
      <c r="K95" s="403">
        <v>0.39900000000000002</v>
      </c>
      <c r="L95" s="403">
        <v>266.392</v>
      </c>
      <c r="M95" s="403">
        <v>5.7030000000000003</v>
      </c>
      <c r="N95" s="403">
        <v>1798.06</v>
      </c>
    </row>
    <row r="96" spans="1:14" x14ac:dyDescent="0.2">
      <c r="A96" s="403" t="s">
        <v>1204</v>
      </c>
      <c r="B96" s="403">
        <v>887.28499999999997</v>
      </c>
      <c r="C96" s="403">
        <v>287.02499999999998</v>
      </c>
      <c r="D96" s="403">
        <v>234.48699999999999</v>
      </c>
      <c r="E96" s="403">
        <v>1408.797</v>
      </c>
      <c r="F96" s="403">
        <v>163.45500000000001</v>
      </c>
      <c r="G96" s="403">
        <v>299.60700000000003</v>
      </c>
      <c r="H96" s="403">
        <v>3.1640000000000001</v>
      </c>
      <c r="I96" s="403" t="s">
        <v>1122</v>
      </c>
      <c r="J96" s="403" t="s">
        <v>1122</v>
      </c>
      <c r="K96" s="403">
        <v>0.45500000000000002</v>
      </c>
      <c r="L96" s="403">
        <v>303.22699999999998</v>
      </c>
      <c r="M96" s="403">
        <v>5.8929999999999998</v>
      </c>
      <c r="N96" s="403">
        <v>1881.3710000000001</v>
      </c>
    </row>
    <row r="97" spans="1:14" x14ac:dyDescent="0.2">
      <c r="A97" s="403" t="s">
        <v>1205</v>
      </c>
      <c r="B97" s="403">
        <v>940.18899999999996</v>
      </c>
      <c r="C97" s="403">
        <v>331.40199999999999</v>
      </c>
      <c r="D97" s="403">
        <v>261.02</v>
      </c>
      <c r="E97" s="403">
        <v>1532.6110000000001</v>
      </c>
      <c r="F97" s="403">
        <v>174.77600000000001</v>
      </c>
      <c r="G97" s="403">
        <v>258.60300000000001</v>
      </c>
      <c r="H97" s="403">
        <v>3.2040000000000002</v>
      </c>
      <c r="I97" s="403" t="s">
        <v>1122</v>
      </c>
      <c r="J97" s="403" t="s">
        <v>1122</v>
      </c>
      <c r="K97" s="403">
        <v>0.38700000000000001</v>
      </c>
      <c r="L97" s="403">
        <v>262.19400000000002</v>
      </c>
      <c r="M97" s="403">
        <v>5.7030000000000003</v>
      </c>
      <c r="N97" s="403">
        <v>1975.2840000000001</v>
      </c>
    </row>
    <row r="98" spans="1:14" x14ac:dyDescent="0.2">
      <c r="A98" s="403" t="s">
        <v>1206</v>
      </c>
      <c r="B98" s="403">
        <v>1030.095</v>
      </c>
      <c r="C98" s="403">
        <v>382.24400000000003</v>
      </c>
      <c r="D98" s="403">
        <v>278.08699999999999</v>
      </c>
      <c r="E98" s="403">
        <v>1690.4259999999999</v>
      </c>
      <c r="F98" s="403">
        <v>226.55199999999999</v>
      </c>
      <c r="G98" s="403">
        <v>235.64099999999999</v>
      </c>
      <c r="H98" s="403">
        <v>3.3980000000000001</v>
      </c>
      <c r="I98" s="403" t="s">
        <v>1122</v>
      </c>
      <c r="J98" s="403" t="s">
        <v>1122</v>
      </c>
      <c r="K98" s="403">
        <v>0.373</v>
      </c>
      <c r="L98" s="403">
        <v>239.41300000000001</v>
      </c>
      <c r="M98" s="403">
        <v>5.8929999999999998</v>
      </c>
      <c r="N98" s="403">
        <v>2162.2840000000001</v>
      </c>
    </row>
    <row r="99" spans="1:14" x14ac:dyDescent="0.2">
      <c r="A99" s="403" t="s">
        <v>1207</v>
      </c>
      <c r="B99" s="403">
        <v>1037.204</v>
      </c>
      <c r="C99" s="403">
        <v>388.50700000000001</v>
      </c>
      <c r="D99" s="403">
        <v>281.77199999999999</v>
      </c>
      <c r="E99" s="403">
        <v>1707.4829999999999</v>
      </c>
      <c r="F99" s="403">
        <v>263.31599999999997</v>
      </c>
      <c r="G99" s="403">
        <v>220.10400000000001</v>
      </c>
      <c r="H99" s="403">
        <v>3.7069999999999999</v>
      </c>
      <c r="I99" s="403" t="s">
        <v>1122</v>
      </c>
      <c r="J99" s="403" t="s">
        <v>1122</v>
      </c>
      <c r="K99" s="403">
        <v>0.48099999999999998</v>
      </c>
      <c r="L99" s="403">
        <v>224.29300000000001</v>
      </c>
      <c r="M99" s="403">
        <v>5.8929999999999998</v>
      </c>
      <c r="N99" s="403">
        <v>2200.9839999999999</v>
      </c>
    </row>
    <row r="100" spans="1:14" x14ac:dyDescent="0.2">
      <c r="A100" s="403" t="s">
        <v>1208</v>
      </c>
      <c r="B100" s="403">
        <v>900.86500000000001</v>
      </c>
      <c r="C100" s="403">
        <v>350.149</v>
      </c>
      <c r="D100" s="403">
        <v>241.804</v>
      </c>
      <c r="E100" s="403">
        <v>1492.818</v>
      </c>
      <c r="F100" s="403">
        <v>237.20400000000001</v>
      </c>
      <c r="G100" s="403">
        <v>196.482</v>
      </c>
      <c r="H100" s="403">
        <v>3.2170000000000001</v>
      </c>
      <c r="I100" s="403" t="s">
        <v>1122</v>
      </c>
      <c r="J100" s="403" t="s">
        <v>1122</v>
      </c>
      <c r="K100" s="403">
        <v>0.44600000000000001</v>
      </c>
      <c r="L100" s="403">
        <v>200.14500000000001</v>
      </c>
      <c r="M100" s="403">
        <v>5.7030000000000003</v>
      </c>
      <c r="N100" s="403">
        <v>1935.87</v>
      </c>
    </row>
    <row r="101" spans="1:14" x14ac:dyDescent="0.2">
      <c r="A101" s="403" t="s">
        <v>1209</v>
      </c>
      <c r="B101" s="403">
        <v>918.01199999999994</v>
      </c>
      <c r="C101" s="403">
        <v>334.39</v>
      </c>
      <c r="D101" s="403">
        <v>217.31800000000001</v>
      </c>
      <c r="E101" s="403">
        <v>1469.7190000000001</v>
      </c>
      <c r="F101" s="403">
        <v>227.745</v>
      </c>
      <c r="G101" s="403">
        <v>208.786</v>
      </c>
      <c r="H101" s="403">
        <v>3.6070000000000002</v>
      </c>
      <c r="I101" s="403" t="s">
        <v>1122</v>
      </c>
      <c r="J101" s="403" t="s">
        <v>1122</v>
      </c>
      <c r="K101" s="403">
        <v>0.42499999999999999</v>
      </c>
      <c r="L101" s="403">
        <v>212.81800000000001</v>
      </c>
      <c r="M101" s="403">
        <v>5.8929999999999998</v>
      </c>
      <c r="N101" s="403">
        <v>1916.175</v>
      </c>
    </row>
    <row r="102" spans="1:14" x14ac:dyDescent="0.2">
      <c r="A102" s="403" t="s">
        <v>1210</v>
      </c>
      <c r="B102" s="403">
        <v>918.22299999999996</v>
      </c>
      <c r="C102" s="403">
        <v>270.11700000000002</v>
      </c>
      <c r="D102" s="403">
        <v>249.697</v>
      </c>
      <c r="E102" s="403">
        <v>1438.037</v>
      </c>
      <c r="F102" s="403">
        <v>209.477</v>
      </c>
      <c r="G102" s="403">
        <v>231.56100000000001</v>
      </c>
      <c r="H102" s="403">
        <v>3.5049999999999999</v>
      </c>
      <c r="I102" s="403" t="s">
        <v>1122</v>
      </c>
      <c r="J102" s="403" t="s">
        <v>1122</v>
      </c>
      <c r="K102" s="403">
        <v>0.504</v>
      </c>
      <c r="L102" s="403">
        <v>235.56899999999999</v>
      </c>
      <c r="M102" s="403">
        <v>5.7030000000000003</v>
      </c>
      <c r="N102" s="403">
        <v>1888.7850000000001</v>
      </c>
    </row>
    <row r="103" spans="1:14" x14ac:dyDescent="0.2">
      <c r="A103" s="403" t="s">
        <v>1211</v>
      </c>
      <c r="B103" s="403">
        <v>1005.708</v>
      </c>
      <c r="C103" s="403">
        <v>257.97199999999998</v>
      </c>
      <c r="D103" s="403">
        <v>273.22300000000001</v>
      </c>
      <c r="E103" s="403">
        <v>1536.904</v>
      </c>
      <c r="F103" s="403">
        <v>223.959</v>
      </c>
      <c r="G103" s="403">
        <v>235.29300000000001</v>
      </c>
      <c r="H103" s="403">
        <v>4.2750000000000004</v>
      </c>
      <c r="I103" s="403" t="s">
        <v>1122</v>
      </c>
      <c r="J103" s="403" t="s">
        <v>1122</v>
      </c>
      <c r="K103" s="403">
        <v>0.44400000000000001</v>
      </c>
      <c r="L103" s="403">
        <v>240.012</v>
      </c>
      <c r="M103" s="403">
        <v>5.8929999999999998</v>
      </c>
      <c r="N103" s="403">
        <v>2006.768</v>
      </c>
    </row>
    <row r="104" spans="1:14" x14ac:dyDescent="0.2">
      <c r="A104" s="403" t="s">
        <v>1212</v>
      </c>
      <c r="B104" s="403">
        <v>11259.923000000001</v>
      </c>
      <c r="C104" s="403">
        <v>3612.6909999999998</v>
      </c>
      <c r="D104" s="403">
        <v>3283.366</v>
      </c>
      <c r="E104" s="403">
        <v>18155.98</v>
      </c>
      <c r="F104" s="403">
        <v>2775.8270000000002</v>
      </c>
      <c r="G104" s="403">
        <v>2896.5909999999999</v>
      </c>
      <c r="H104" s="403">
        <v>40.262</v>
      </c>
      <c r="I104" s="403" t="s">
        <v>1122</v>
      </c>
      <c r="J104" s="403" t="s">
        <v>1122</v>
      </c>
      <c r="K104" s="403">
        <v>5.1559999999999997</v>
      </c>
      <c r="L104" s="403">
        <v>2942.01</v>
      </c>
      <c r="M104" s="403">
        <v>69.381</v>
      </c>
      <c r="N104" s="403">
        <v>23943.198</v>
      </c>
    </row>
    <row r="105" spans="1:14" x14ac:dyDescent="0.2">
      <c r="A105" s="403" t="s">
        <v>1213</v>
      </c>
      <c r="B105" s="403">
        <v>1072.6410000000001</v>
      </c>
      <c r="C105" s="403">
        <v>284.08100000000002</v>
      </c>
      <c r="D105" s="403">
        <v>269.79700000000003</v>
      </c>
      <c r="E105" s="403">
        <v>1626.519</v>
      </c>
      <c r="F105" s="403">
        <v>215.38900000000001</v>
      </c>
      <c r="G105" s="403">
        <v>262.589</v>
      </c>
      <c r="H105" s="403">
        <v>3.4950000000000001</v>
      </c>
      <c r="I105" s="403" t="s">
        <v>1122</v>
      </c>
      <c r="J105" s="403" t="s">
        <v>1122</v>
      </c>
      <c r="K105" s="403">
        <v>0.53700000000000003</v>
      </c>
      <c r="L105" s="403">
        <v>266.62099999999998</v>
      </c>
      <c r="M105" s="403">
        <v>6.0469999999999997</v>
      </c>
      <c r="N105" s="403">
        <v>2114.576</v>
      </c>
    </row>
    <row r="106" spans="1:14" x14ac:dyDescent="0.2">
      <c r="A106" s="403" t="s">
        <v>1214</v>
      </c>
      <c r="B106" s="403">
        <v>1011.776</v>
      </c>
      <c r="C106" s="403">
        <v>270.80900000000003</v>
      </c>
      <c r="D106" s="403">
        <v>264.33199999999999</v>
      </c>
      <c r="E106" s="403">
        <v>1546.9179999999999</v>
      </c>
      <c r="F106" s="403">
        <v>210.27699999999999</v>
      </c>
      <c r="G106" s="403">
        <v>222.071</v>
      </c>
      <c r="H106" s="403">
        <v>3.3570000000000002</v>
      </c>
      <c r="I106" s="403" t="s">
        <v>1122</v>
      </c>
      <c r="J106" s="403" t="s">
        <v>1122</v>
      </c>
      <c r="K106" s="403">
        <v>0.52100000000000002</v>
      </c>
      <c r="L106" s="403">
        <v>225.94800000000001</v>
      </c>
      <c r="M106" s="403">
        <v>5.657</v>
      </c>
      <c r="N106" s="403">
        <v>1988.8009999999999</v>
      </c>
    </row>
    <row r="107" spans="1:14" x14ac:dyDescent="0.2">
      <c r="A107" s="403" t="s">
        <v>1215</v>
      </c>
      <c r="B107" s="403">
        <v>994.15499999999997</v>
      </c>
      <c r="C107" s="403">
        <v>291.40199999999999</v>
      </c>
      <c r="D107" s="403">
        <v>218.06899999999999</v>
      </c>
      <c r="E107" s="403">
        <v>1503.626</v>
      </c>
      <c r="F107" s="403">
        <v>218.584</v>
      </c>
      <c r="G107" s="403">
        <v>252.762</v>
      </c>
      <c r="H107" s="403">
        <v>3.7309999999999999</v>
      </c>
      <c r="I107" s="403" t="s">
        <v>1122</v>
      </c>
      <c r="J107" s="403" t="s">
        <v>1122</v>
      </c>
      <c r="K107" s="403">
        <v>0.435</v>
      </c>
      <c r="L107" s="403">
        <v>256.928</v>
      </c>
      <c r="M107" s="403">
        <v>6.0469999999999997</v>
      </c>
      <c r="N107" s="403">
        <v>1985.1849999999999</v>
      </c>
    </row>
    <row r="108" spans="1:14" x14ac:dyDescent="0.2">
      <c r="A108" s="403" t="s">
        <v>1216</v>
      </c>
      <c r="B108" s="403">
        <v>866.54200000000003</v>
      </c>
      <c r="C108" s="403">
        <v>263.31099999999998</v>
      </c>
      <c r="D108" s="403">
        <v>172.72399999999999</v>
      </c>
      <c r="E108" s="403">
        <v>1302.578</v>
      </c>
      <c r="F108" s="403">
        <v>205</v>
      </c>
      <c r="G108" s="403">
        <v>267.46899999999999</v>
      </c>
      <c r="H108" s="403">
        <v>3.9089999999999998</v>
      </c>
      <c r="I108" s="403" t="s">
        <v>1122</v>
      </c>
      <c r="J108" s="403" t="s">
        <v>1122</v>
      </c>
      <c r="K108" s="403">
        <v>0.35299999999999998</v>
      </c>
      <c r="L108" s="403">
        <v>271.73200000000003</v>
      </c>
      <c r="M108" s="403">
        <v>5.8520000000000003</v>
      </c>
      <c r="N108" s="403">
        <v>1785.1610000000001</v>
      </c>
    </row>
    <row r="109" spans="1:14" x14ac:dyDescent="0.2">
      <c r="A109" s="403" t="s">
        <v>1217</v>
      </c>
      <c r="B109" s="403">
        <v>882.96799999999996</v>
      </c>
      <c r="C109" s="403">
        <v>289.13900000000001</v>
      </c>
      <c r="D109" s="403">
        <v>174.58600000000001</v>
      </c>
      <c r="E109" s="403">
        <v>1346.692</v>
      </c>
      <c r="F109" s="403">
        <v>200.541</v>
      </c>
      <c r="G109" s="403">
        <v>299.84800000000001</v>
      </c>
      <c r="H109" s="403">
        <v>4.6029999999999998</v>
      </c>
      <c r="I109" s="403" t="s">
        <v>1122</v>
      </c>
      <c r="J109" s="403" t="s">
        <v>1122</v>
      </c>
      <c r="K109" s="403">
        <v>0.25600000000000001</v>
      </c>
      <c r="L109" s="403">
        <v>304.70699999999999</v>
      </c>
      <c r="M109" s="403">
        <v>6.0469999999999997</v>
      </c>
      <c r="N109" s="403">
        <v>1857.9880000000001</v>
      </c>
    </row>
    <row r="110" spans="1:14" x14ac:dyDescent="0.2">
      <c r="A110" s="403" t="s">
        <v>1218</v>
      </c>
      <c r="B110" s="403">
        <v>975.75</v>
      </c>
      <c r="C110" s="403">
        <v>345.61</v>
      </c>
      <c r="D110" s="403">
        <v>192.37200000000001</v>
      </c>
      <c r="E110" s="403">
        <v>1513.732</v>
      </c>
      <c r="F110" s="403">
        <v>199.85900000000001</v>
      </c>
      <c r="G110" s="403">
        <v>287.29199999999997</v>
      </c>
      <c r="H110" s="403">
        <v>4.4409999999999998</v>
      </c>
      <c r="I110" s="403" t="s">
        <v>1122</v>
      </c>
      <c r="J110" s="403" t="s">
        <v>1122</v>
      </c>
      <c r="K110" s="403">
        <v>0.183</v>
      </c>
      <c r="L110" s="403">
        <v>291.91500000000002</v>
      </c>
      <c r="M110" s="403">
        <v>5.8520000000000003</v>
      </c>
      <c r="N110" s="403">
        <v>2011.3589999999999</v>
      </c>
    </row>
    <row r="111" spans="1:14" x14ac:dyDescent="0.2">
      <c r="A111" s="403" t="s">
        <v>1219</v>
      </c>
      <c r="B111" s="403">
        <v>1142.586</v>
      </c>
      <c r="C111" s="403">
        <v>431.34</v>
      </c>
      <c r="D111" s="403">
        <v>250.53299999999999</v>
      </c>
      <c r="E111" s="403">
        <v>1824.4590000000001</v>
      </c>
      <c r="F111" s="403">
        <v>229.32900000000001</v>
      </c>
      <c r="G111" s="403">
        <v>254.18199999999999</v>
      </c>
      <c r="H111" s="403">
        <v>4.67</v>
      </c>
      <c r="I111" s="403" t="s">
        <v>1122</v>
      </c>
      <c r="J111" s="403" t="s">
        <v>1122</v>
      </c>
      <c r="K111" s="403">
        <v>0.26200000000000001</v>
      </c>
      <c r="L111" s="403">
        <v>259.11500000000001</v>
      </c>
      <c r="M111" s="403">
        <v>6.0469999999999997</v>
      </c>
      <c r="N111" s="403">
        <v>2318.9499999999998</v>
      </c>
    </row>
    <row r="112" spans="1:14" x14ac:dyDescent="0.2">
      <c r="A112" s="403" t="s">
        <v>1220</v>
      </c>
      <c r="B112" s="403">
        <v>1133.1890000000001</v>
      </c>
      <c r="C112" s="403">
        <v>415.91800000000001</v>
      </c>
      <c r="D112" s="403">
        <v>267.96300000000002</v>
      </c>
      <c r="E112" s="403">
        <v>1817.07</v>
      </c>
      <c r="F112" s="403">
        <v>265.42399999999998</v>
      </c>
      <c r="G112" s="403">
        <v>212.24</v>
      </c>
      <c r="H112" s="403">
        <v>4.9909999999999997</v>
      </c>
      <c r="I112" s="403" t="s">
        <v>1122</v>
      </c>
      <c r="J112" s="403" t="s">
        <v>1122</v>
      </c>
      <c r="K112" s="403">
        <v>0.38200000000000001</v>
      </c>
      <c r="L112" s="403">
        <v>217.614</v>
      </c>
      <c r="M112" s="403">
        <v>6.0469999999999997</v>
      </c>
      <c r="N112" s="403">
        <v>2306.1550000000002</v>
      </c>
    </row>
    <row r="113" spans="1:14" x14ac:dyDescent="0.2">
      <c r="A113" s="403" t="s">
        <v>1221</v>
      </c>
      <c r="B113" s="403">
        <v>1020.314</v>
      </c>
      <c r="C113" s="403">
        <v>366.65300000000002</v>
      </c>
      <c r="D113" s="403">
        <v>192.06100000000001</v>
      </c>
      <c r="E113" s="403">
        <v>1579.028</v>
      </c>
      <c r="F113" s="403">
        <v>257.12700000000001</v>
      </c>
      <c r="G113" s="403">
        <v>192.08600000000001</v>
      </c>
      <c r="H113" s="403">
        <v>4.5060000000000002</v>
      </c>
      <c r="I113" s="403" t="s">
        <v>1122</v>
      </c>
      <c r="J113" s="403" t="s">
        <v>1122</v>
      </c>
      <c r="K113" s="403">
        <v>0.36399999999999999</v>
      </c>
      <c r="L113" s="403">
        <v>196.95699999999999</v>
      </c>
      <c r="M113" s="403">
        <v>5.8520000000000003</v>
      </c>
      <c r="N113" s="403">
        <v>2038.9639999999999</v>
      </c>
    </row>
    <row r="114" spans="1:14" x14ac:dyDescent="0.2">
      <c r="A114" s="403" t="s">
        <v>1222</v>
      </c>
      <c r="B114" s="403">
        <v>960.23699999999997</v>
      </c>
      <c r="C114" s="403">
        <v>309.11700000000002</v>
      </c>
      <c r="D114" s="403">
        <v>169.04900000000001</v>
      </c>
      <c r="E114" s="403">
        <v>1438.402</v>
      </c>
      <c r="F114" s="403">
        <v>267.351</v>
      </c>
      <c r="G114" s="403">
        <v>185.59</v>
      </c>
      <c r="H114" s="403">
        <v>5.117</v>
      </c>
      <c r="I114" s="403" t="s">
        <v>1122</v>
      </c>
      <c r="J114" s="403" t="s">
        <v>1122</v>
      </c>
      <c r="K114" s="403">
        <v>0.42399999999999999</v>
      </c>
      <c r="L114" s="403">
        <v>191.13200000000001</v>
      </c>
      <c r="M114" s="403">
        <v>6.0469999999999997</v>
      </c>
      <c r="N114" s="403">
        <v>1902.933</v>
      </c>
    </row>
    <row r="115" spans="1:14" x14ac:dyDescent="0.2">
      <c r="A115" s="403" t="s">
        <v>1223</v>
      </c>
      <c r="B115" s="403">
        <v>973.13699999999994</v>
      </c>
      <c r="C115" s="403">
        <v>262.21899999999999</v>
      </c>
      <c r="D115" s="403">
        <v>213.47499999999999</v>
      </c>
      <c r="E115" s="403">
        <v>1448.8309999999999</v>
      </c>
      <c r="F115" s="403">
        <v>228.892</v>
      </c>
      <c r="G115" s="403">
        <v>199.62700000000001</v>
      </c>
      <c r="H115" s="403">
        <v>5.0019999999999998</v>
      </c>
      <c r="I115" s="403" t="s">
        <v>1122</v>
      </c>
      <c r="J115" s="403" t="s">
        <v>1122</v>
      </c>
      <c r="K115" s="403">
        <v>0.40400000000000003</v>
      </c>
      <c r="L115" s="403">
        <v>205.03399999999999</v>
      </c>
      <c r="M115" s="403">
        <v>5.8520000000000003</v>
      </c>
      <c r="N115" s="403">
        <v>1888.61</v>
      </c>
    </row>
    <row r="116" spans="1:14" x14ac:dyDescent="0.2">
      <c r="A116" s="403" t="s">
        <v>1224</v>
      </c>
      <c r="B116" s="403">
        <v>1089.3879999999999</v>
      </c>
      <c r="C116" s="403">
        <v>248.39099999999999</v>
      </c>
      <c r="D116" s="403">
        <v>248.59899999999999</v>
      </c>
      <c r="E116" s="403">
        <v>1586.3789999999999</v>
      </c>
      <c r="F116" s="403">
        <v>241.39599999999999</v>
      </c>
      <c r="G116" s="403">
        <v>231.548</v>
      </c>
      <c r="H116" s="403">
        <v>4.8769999999999998</v>
      </c>
      <c r="I116" s="403" t="s">
        <v>1122</v>
      </c>
      <c r="J116" s="403" t="s">
        <v>1122</v>
      </c>
      <c r="K116" s="403">
        <v>0.379</v>
      </c>
      <c r="L116" s="403">
        <v>236.803</v>
      </c>
      <c r="M116" s="403">
        <v>6.0469999999999997</v>
      </c>
      <c r="N116" s="403">
        <v>2070.6260000000002</v>
      </c>
    </row>
    <row r="117" spans="1:14" x14ac:dyDescent="0.2">
      <c r="A117" s="403" t="s">
        <v>1225</v>
      </c>
      <c r="B117" s="403">
        <v>12122.683999999999</v>
      </c>
      <c r="C117" s="403">
        <v>3778.114</v>
      </c>
      <c r="D117" s="403">
        <v>2633.5610000000001</v>
      </c>
      <c r="E117" s="403">
        <v>18534.359</v>
      </c>
      <c r="F117" s="403">
        <v>2739.1689999999999</v>
      </c>
      <c r="G117" s="403">
        <v>2867.306</v>
      </c>
      <c r="H117" s="403">
        <v>52.698999999999998</v>
      </c>
      <c r="I117" s="403" t="s">
        <v>1122</v>
      </c>
      <c r="J117" s="403" t="s">
        <v>1122</v>
      </c>
      <c r="K117" s="403">
        <v>4.5</v>
      </c>
      <c r="L117" s="403">
        <v>2924.5050000000001</v>
      </c>
      <c r="M117" s="403">
        <v>71.399000000000001</v>
      </c>
      <c r="N117" s="403">
        <v>24269.431</v>
      </c>
    </row>
    <row r="118" spans="1:14" x14ac:dyDescent="0.2">
      <c r="A118" s="403" t="s">
        <v>1226</v>
      </c>
      <c r="B118" s="403">
        <v>1153.098</v>
      </c>
      <c r="C118" s="403">
        <v>237.453</v>
      </c>
      <c r="D118" s="403">
        <v>275.06599999999997</v>
      </c>
      <c r="E118" s="403">
        <v>1665.616</v>
      </c>
      <c r="F118" s="403">
        <v>262.27999999999997</v>
      </c>
      <c r="G118" s="403">
        <v>233.50399999999999</v>
      </c>
      <c r="H118" s="403">
        <v>5.2839999999999998</v>
      </c>
      <c r="I118" s="403" t="s">
        <v>1122</v>
      </c>
      <c r="J118" s="403" t="s">
        <v>1122</v>
      </c>
      <c r="K118" s="403">
        <v>0.36499999999999999</v>
      </c>
      <c r="L118" s="403">
        <v>239.15299999999999</v>
      </c>
      <c r="M118" s="403">
        <v>9.6319999999999997</v>
      </c>
      <c r="N118" s="403">
        <v>2176.681</v>
      </c>
    </row>
    <row r="119" spans="1:14" x14ac:dyDescent="0.2">
      <c r="A119" s="403" t="s">
        <v>1227</v>
      </c>
      <c r="B119" s="403">
        <v>1010.2619999999999</v>
      </c>
      <c r="C119" s="403">
        <v>229.60300000000001</v>
      </c>
      <c r="D119" s="403">
        <v>187.80199999999999</v>
      </c>
      <c r="E119" s="403">
        <v>1427.6669999999999</v>
      </c>
      <c r="F119" s="403">
        <v>238.196</v>
      </c>
      <c r="G119" s="403">
        <v>220.547</v>
      </c>
      <c r="H119" s="403">
        <v>4.6710000000000003</v>
      </c>
      <c r="I119" s="403" t="s">
        <v>1122</v>
      </c>
      <c r="J119" s="403" t="s">
        <v>1122</v>
      </c>
      <c r="K119" s="403">
        <v>0.376</v>
      </c>
      <c r="L119" s="403">
        <v>225.595</v>
      </c>
      <c r="M119" s="403">
        <v>8.6999999999999993</v>
      </c>
      <c r="N119" s="403">
        <v>1900.1569999999999</v>
      </c>
    </row>
    <row r="120" spans="1:14" x14ac:dyDescent="0.2">
      <c r="A120" s="403" t="s">
        <v>1228</v>
      </c>
      <c r="B120" s="403">
        <v>1020.476</v>
      </c>
      <c r="C120" s="403">
        <v>280.26100000000002</v>
      </c>
      <c r="D120" s="403">
        <v>183.62</v>
      </c>
      <c r="E120" s="403">
        <v>1484.356</v>
      </c>
      <c r="F120" s="403">
        <v>242.709</v>
      </c>
      <c r="G120" s="403">
        <v>215.04400000000001</v>
      </c>
      <c r="H120" s="403">
        <v>5.2370000000000001</v>
      </c>
      <c r="I120" s="403" t="s">
        <v>1122</v>
      </c>
      <c r="J120" s="403" t="s">
        <v>1122</v>
      </c>
      <c r="K120" s="403">
        <v>0.41499999999999998</v>
      </c>
      <c r="L120" s="403">
        <v>220.696</v>
      </c>
      <c r="M120" s="403">
        <v>9.6319999999999997</v>
      </c>
      <c r="N120" s="403">
        <v>1957.393</v>
      </c>
    </row>
    <row r="121" spans="1:14" x14ac:dyDescent="0.2">
      <c r="A121" s="403" t="s">
        <v>1229</v>
      </c>
      <c r="B121" s="403">
        <v>920.93399999999997</v>
      </c>
      <c r="C121" s="403">
        <v>296.09199999999998</v>
      </c>
      <c r="D121" s="403">
        <v>160.43700000000001</v>
      </c>
      <c r="E121" s="403">
        <v>1377.4639999999999</v>
      </c>
      <c r="F121" s="403">
        <v>227.726</v>
      </c>
      <c r="G121" s="403">
        <v>216.614</v>
      </c>
      <c r="H121" s="403">
        <v>4.8360000000000003</v>
      </c>
      <c r="I121" s="403" t="s">
        <v>1122</v>
      </c>
      <c r="J121" s="403" t="s">
        <v>1122</v>
      </c>
      <c r="K121" s="403">
        <v>0.39</v>
      </c>
      <c r="L121" s="403">
        <v>221.84</v>
      </c>
      <c r="M121" s="403">
        <v>9.3209999999999997</v>
      </c>
      <c r="N121" s="403">
        <v>1836.3510000000001</v>
      </c>
    </row>
    <row r="122" spans="1:14" x14ac:dyDescent="0.2">
      <c r="A122" s="403" t="s">
        <v>1230</v>
      </c>
      <c r="B122" s="403">
        <v>948.81399999999996</v>
      </c>
      <c r="C122" s="403">
        <v>324.108</v>
      </c>
      <c r="D122" s="403">
        <v>156.28899999999999</v>
      </c>
      <c r="E122" s="403">
        <v>1429.21</v>
      </c>
      <c r="F122" s="403">
        <v>217.54599999999999</v>
      </c>
      <c r="G122" s="403">
        <v>251.721</v>
      </c>
      <c r="H122" s="403">
        <v>4.7910000000000004</v>
      </c>
      <c r="I122" s="403" t="s">
        <v>1122</v>
      </c>
      <c r="J122" s="403" t="s">
        <v>1122</v>
      </c>
      <c r="K122" s="403">
        <v>0.253</v>
      </c>
      <c r="L122" s="403">
        <v>256.76499999999999</v>
      </c>
      <c r="M122" s="403">
        <v>9.6319999999999997</v>
      </c>
      <c r="N122" s="403">
        <v>1913.153</v>
      </c>
    </row>
    <row r="123" spans="1:14" x14ac:dyDescent="0.2">
      <c r="A123" s="403" t="s">
        <v>1231</v>
      </c>
      <c r="B123" s="403">
        <v>1055.931</v>
      </c>
      <c r="C123" s="403">
        <v>390.12799999999999</v>
      </c>
      <c r="D123" s="403">
        <v>202.86799999999999</v>
      </c>
      <c r="E123" s="403">
        <v>1648.9269999999999</v>
      </c>
      <c r="F123" s="403">
        <v>233.45699999999999</v>
      </c>
      <c r="G123" s="403">
        <v>275.64299999999997</v>
      </c>
      <c r="H123" s="403">
        <v>4.782</v>
      </c>
      <c r="I123" s="403" t="s">
        <v>1122</v>
      </c>
      <c r="J123" s="403" t="s">
        <v>1122</v>
      </c>
      <c r="K123" s="403">
        <v>0.16</v>
      </c>
      <c r="L123" s="403">
        <v>280.58499999999998</v>
      </c>
      <c r="M123" s="403">
        <v>9.3209999999999997</v>
      </c>
      <c r="N123" s="403">
        <v>2172.29</v>
      </c>
    </row>
    <row r="124" spans="1:14" x14ac:dyDescent="0.2">
      <c r="A124" s="403" t="s">
        <v>1232</v>
      </c>
      <c r="B124" s="403">
        <v>1183.8019999999999</v>
      </c>
      <c r="C124" s="403">
        <v>420.767</v>
      </c>
      <c r="D124" s="403">
        <v>214.40100000000001</v>
      </c>
      <c r="E124" s="403">
        <v>1818.9690000000001</v>
      </c>
      <c r="F124" s="403">
        <v>254.56899999999999</v>
      </c>
      <c r="G124" s="403">
        <v>262.714</v>
      </c>
      <c r="H124" s="403">
        <v>5.2560000000000002</v>
      </c>
      <c r="I124" s="403" t="s">
        <v>1122</v>
      </c>
      <c r="J124" s="403" t="s">
        <v>1122</v>
      </c>
      <c r="K124" s="403">
        <v>0.21199999999999999</v>
      </c>
      <c r="L124" s="403">
        <v>268.18200000000002</v>
      </c>
      <c r="M124" s="403">
        <v>9.6319999999999997</v>
      </c>
      <c r="N124" s="403">
        <v>2351.3510000000001</v>
      </c>
    </row>
    <row r="125" spans="1:14" x14ac:dyDescent="0.2">
      <c r="A125" s="403" t="s">
        <v>1233</v>
      </c>
      <c r="B125" s="403">
        <v>1148.77</v>
      </c>
      <c r="C125" s="403">
        <v>399.13499999999999</v>
      </c>
      <c r="D125" s="403">
        <v>170.63300000000001</v>
      </c>
      <c r="E125" s="403">
        <v>1718.538</v>
      </c>
      <c r="F125" s="403">
        <v>297.21899999999999</v>
      </c>
      <c r="G125" s="403">
        <v>225.941</v>
      </c>
      <c r="H125" s="403">
        <v>5.1909999999999998</v>
      </c>
      <c r="I125" s="403" t="s">
        <v>1122</v>
      </c>
      <c r="J125" s="403" t="s">
        <v>1122</v>
      </c>
      <c r="K125" s="403">
        <v>0.248</v>
      </c>
      <c r="L125" s="403">
        <v>231.381</v>
      </c>
      <c r="M125" s="403">
        <v>9.6319999999999997</v>
      </c>
      <c r="N125" s="403">
        <v>2256.77</v>
      </c>
    </row>
    <row r="126" spans="1:14" x14ac:dyDescent="0.2">
      <c r="A126" s="403" t="s">
        <v>1234</v>
      </c>
      <c r="B126" s="403">
        <v>1022.256</v>
      </c>
      <c r="C126" s="403">
        <v>332.68799999999999</v>
      </c>
      <c r="D126" s="403">
        <v>165.09399999999999</v>
      </c>
      <c r="E126" s="403">
        <v>1520.039</v>
      </c>
      <c r="F126" s="403">
        <v>269.11500000000001</v>
      </c>
      <c r="G126" s="403">
        <v>186.28800000000001</v>
      </c>
      <c r="H126" s="403">
        <v>5.2240000000000002</v>
      </c>
      <c r="I126" s="403" t="s">
        <v>1122</v>
      </c>
      <c r="J126" s="403" t="s">
        <v>1122</v>
      </c>
      <c r="K126" s="403">
        <v>0.40300000000000002</v>
      </c>
      <c r="L126" s="403">
        <v>191.91499999999999</v>
      </c>
      <c r="M126" s="403">
        <v>9.3209999999999997</v>
      </c>
      <c r="N126" s="403">
        <v>1990.3889999999999</v>
      </c>
    </row>
    <row r="127" spans="1:14" x14ac:dyDescent="0.2">
      <c r="A127" s="403" t="s">
        <v>1235</v>
      </c>
      <c r="B127" s="403">
        <v>1007.873</v>
      </c>
      <c r="C127" s="403">
        <v>309.08999999999997</v>
      </c>
      <c r="D127" s="403">
        <v>170.94900000000001</v>
      </c>
      <c r="E127" s="403">
        <v>1487.9110000000001</v>
      </c>
      <c r="F127" s="403">
        <v>226.73099999999999</v>
      </c>
      <c r="G127" s="403">
        <v>189.078</v>
      </c>
      <c r="H127" s="403">
        <v>5.1529999999999996</v>
      </c>
      <c r="I127" s="403" t="s">
        <v>1122</v>
      </c>
      <c r="J127" s="403" t="s">
        <v>1122</v>
      </c>
      <c r="K127" s="403">
        <v>0.40200000000000002</v>
      </c>
      <c r="L127" s="403">
        <v>194.63300000000001</v>
      </c>
      <c r="M127" s="403">
        <v>9.6319999999999997</v>
      </c>
      <c r="N127" s="403">
        <v>1918.9069999999999</v>
      </c>
    </row>
    <row r="128" spans="1:14" x14ac:dyDescent="0.2">
      <c r="A128" s="403" t="s">
        <v>1236</v>
      </c>
      <c r="B128" s="403">
        <v>991.28599999999994</v>
      </c>
      <c r="C128" s="403">
        <v>265.17399999999998</v>
      </c>
      <c r="D128" s="403">
        <v>145.565</v>
      </c>
      <c r="E128" s="403">
        <v>1402.0250000000001</v>
      </c>
      <c r="F128" s="403">
        <v>251.30099999999999</v>
      </c>
      <c r="G128" s="403">
        <v>198.22499999999999</v>
      </c>
      <c r="H128" s="403">
        <v>4.4980000000000002</v>
      </c>
      <c r="I128" s="403" t="s">
        <v>1122</v>
      </c>
      <c r="J128" s="403" t="s">
        <v>1122</v>
      </c>
      <c r="K128" s="403">
        <v>0.36</v>
      </c>
      <c r="L128" s="403">
        <v>203.083</v>
      </c>
      <c r="M128" s="403">
        <v>9.3209999999999997</v>
      </c>
      <c r="N128" s="403">
        <v>1865.731</v>
      </c>
    </row>
    <row r="129" spans="1:14" x14ac:dyDescent="0.2">
      <c r="A129" s="403" t="s">
        <v>1237</v>
      </c>
      <c r="B129" s="403">
        <v>1119.96</v>
      </c>
      <c r="C129" s="403">
        <v>245.37299999999999</v>
      </c>
      <c r="D129" s="403">
        <v>168.93899999999999</v>
      </c>
      <c r="E129" s="403">
        <v>1534.2719999999999</v>
      </c>
      <c r="F129" s="403">
        <v>286.74299999999999</v>
      </c>
      <c r="G129" s="403">
        <v>249.60499999999999</v>
      </c>
      <c r="H129" s="403">
        <v>4.5129999999999999</v>
      </c>
      <c r="I129" s="403" t="s">
        <v>1122</v>
      </c>
      <c r="J129" s="403" t="s">
        <v>1122</v>
      </c>
      <c r="K129" s="403">
        <v>0.26100000000000001</v>
      </c>
      <c r="L129" s="403">
        <v>254.37899999999999</v>
      </c>
      <c r="M129" s="403">
        <v>9.6319999999999997</v>
      </c>
      <c r="N129" s="403">
        <v>2085.0250000000001</v>
      </c>
    </row>
    <row r="130" spans="1:14" x14ac:dyDescent="0.2">
      <c r="A130" s="403" t="s">
        <v>1238</v>
      </c>
      <c r="B130" s="403">
        <v>12583.460999999999</v>
      </c>
      <c r="C130" s="403">
        <v>3730.4409999999998</v>
      </c>
      <c r="D130" s="403">
        <v>2201.663</v>
      </c>
      <c r="E130" s="403">
        <v>18515.564999999999</v>
      </c>
      <c r="F130" s="403">
        <v>3007.5889999999999</v>
      </c>
      <c r="G130" s="403">
        <v>2724.9250000000002</v>
      </c>
      <c r="H130" s="403">
        <v>59.436999999999998</v>
      </c>
      <c r="I130" s="403" t="s">
        <v>1122</v>
      </c>
      <c r="J130" s="403" t="s">
        <v>1122</v>
      </c>
      <c r="K130" s="403">
        <v>3.8450000000000002</v>
      </c>
      <c r="L130" s="403">
        <v>2788.2069999999999</v>
      </c>
      <c r="M130" s="403">
        <v>113.40600000000001</v>
      </c>
      <c r="N130" s="403">
        <v>24424.767</v>
      </c>
    </row>
    <row r="131" spans="1:14" x14ac:dyDescent="0.2">
      <c r="A131" s="403" t="s">
        <v>1239</v>
      </c>
      <c r="B131" s="403">
        <v>1204.3589999999999</v>
      </c>
      <c r="C131" s="403">
        <v>244.12100000000001</v>
      </c>
      <c r="D131" s="403">
        <v>221.39099999999999</v>
      </c>
      <c r="E131" s="403">
        <v>1669.8710000000001</v>
      </c>
      <c r="F131" s="403">
        <v>284.33100000000002</v>
      </c>
      <c r="G131" s="403">
        <v>281.166</v>
      </c>
      <c r="H131" s="403">
        <v>3.9750000000000001</v>
      </c>
      <c r="I131" s="403" t="s">
        <v>1122</v>
      </c>
      <c r="J131" s="403" t="s">
        <v>1122</v>
      </c>
      <c r="K131" s="403">
        <v>0.32500000000000001</v>
      </c>
      <c r="L131" s="403">
        <v>285.46499999999997</v>
      </c>
      <c r="M131" s="403">
        <v>8.6980000000000004</v>
      </c>
      <c r="N131" s="403">
        <v>2248.3649999999998</v>
      </c>
    </row>
    <row r="132" spans="1:14" x14ac:dyDescent="0.2">
      <c r="A132" s="403" t="s">
        <v>1240</v>
      </c>
      <c r="B132" s="403">
        <v>1035.912</v>
      </c>
      <c r="C132" s="403">
        <v>225.953</v>
      </c>
      <c r="D132" s="403">
        <v>161.64599999999999</v>
      </c>
      <c r="E132" s="403">
        <v>1423.511</v>
      </c>
      <c r="F132" s="403">
        <v>223.53800000000001</v>
      </c>
      <c r="G132" s="403">
        <v>279.017</v>
      </c>
      <c r="H132" s="403">
        <v>3.6560000000000001</v>
      </c>
      <c r="I132" s="403" t="s">
        <v>1122</v>
      </c>
      <c r="J132" s="403" t="s">
        <v>1122</v>
      </c>
      <c r="K132" s="403">
        <v>0.313</v>
      </c>
      <c r="L132" s="403">
        <v>282.98500000000001</v>
      </c>
      <c r="M132" s="403">
        <v>7.556</v>
      </c>
      <c r="N132" s="403">
        <v>1937.5889999999999</v>
      </c>
    </row>
    <row r="133" spans="1:14" x14ac:dyDescent="0.2">
      <c r="A133" s="403" t="s">
        <v>1241</v>
      </c>
      <c r="B133" s="403">
        <v>1014.857</v>
      </c>
      <c r="C133" s="403">
        <v>253.14099999999999</v>
      </c>
      <c r="D133" s="403">
        <v>143.62899999999999</v>
      </c>
      <c r="E133" s="403">
        <v>1411.627</v>
      </c>
      <c r="F133" s="403">
        <v>251.971</v>
      </c>
      <c r="G133" s="403">
        <v>312.41500000000002</v>
      </c>
      <c r="H133" s="403">
        <v>3.22</v>
      </c>
      <c r="I133" s="403" t="s">
        <v>1122</v>
      </c>
      <c r="J133" s="403" t="s">
        <v>1122</v>
      </c>
      <c r="K133" s="403">
        <v>0.23100000000000001</v>
      </c>
      <c r="L133" s="403">
        <v>315.86500000000001</v>
      </c>
      <c r="M133" s="403">
        <v>6.5990000000000002</v>
      </c>
      <c r="N133" s="403">
        <v>1986.0630000000001</v>
      </c>
    </row>
    <row r="134" spans="1:14" x14ac:dyDescent="0.2">
      <c r="A134" s="403" t="s">
        <v>1242</v>
      </c>
      <c r="B134" s="403">
        <v>921.73099999999999</v>
      </c>
      <c r="C134" s="403">
        <v>252.929</v>
      </c>
      <c r="D134" s="403">
        <v>119.53400000000001</v>
      </c>
      <c r="E134" s="403">
        <v>1294.193</v>
      </c>
      <c r="F134" s="403">
        <v>241.22200000000001</v>
      </c>
      <c r="G134" s="403">
        <v>291.95800000000003</v>
      </c>
      <c r="H134" s="403">
        <v>3.2469999999999999</v>
      </c>
      <c r="I134" s="403" t="s">
        <v>1122</v>
      </c>
      <c r="J134" s="403" t="s">
        <v>1122</v>
      </c>
      <c r="K134" s="403">
        <v>0.183</v>
      </c>
      <c r="L134" s="403">
        <v>295.38799999999998</v>
      </c>
      <c r="M134" s="403">
        <v>6.3049999999999997</v>
      </c>
      <c r="N134" s="403">
        <v>1837.1079999999999</v>
      </c>
    </row>
    <row r="135" spans="1:14" x14ac:dyDescent="0.2">
      <c r="A135" s="403" t="s">
        <v>1243</v>
      </c>
      <c r="B135" s="403">
        <v>966.90499999999997</v>
      </c>
      <c r="C135" s="403">
        <v>264.738</v>
      </c>
      <c r="D135" s="403">
        <v>106.345</v>
      </c>
      <c r="E135" s="403">
        <v>1337.9880000000001</v>
      </c>
      <c r="F135" s="403">
        <v>239.60599999999999</v>
      </c>
      <c r="G135" s="403">
        <v>292.40800000000002</v>
      </c>
      <c r="H135" s="403">
        <v>3.7730000000000001</v>
      </c>
      <c r="I135" s="403" t="s">
        <v>1122</v>
      </c>
      <c r="J135" s="403" t="s">
        <v>1122</v>
      </c>
      <c r="K135" s="403">
        <v>0.20899999999999999</v>
      </c>
      <c r="L135" s="403">
        <v>296.39</v>
      </c>
      <c r="M135" s="403">
        <v>7.3019999999999996</v>
      </c>
      <c r="N135" s="403">
        <v>1881.2860000000001</v>
      </c>
    </row>
    <row r="136" spans="1:14" x14ac:dyDescent="0.2">
      <c r="A136" s="403" t="s">
        <v>1244</v>
      </c>
      <c r="B136" s="403">
        <v>1005.107</v>
      </c>
      <c r="C136" s="403">
        <v>303.40600000000001</v>
      </c>
      <c r="D136" s="403">
        <v>110.50700000000001</v>
      </c>
      <c r="E136" s="403">
        <v>1419.021</v>
      </c>
      <c r="F136" s="403">
        <v>266.04000000000002</v>
      </c>
      <c r="G136" s="403">
        <v>292.21899999999999</v>
      </c>
      <c r="H136" s="403">
        <v>4.556</v>
      </c>
      <c r="I136" s="403" t="s">
        <v>1122</v>
      </c>
      <c r="J136" s="403" t="s">
        <v>1122</v>
      </c>
      <c r="K136" s="403">
        <v>0.22800000000000001</v>
      </c>
      <c r="L136" s="403">
        <v>297.00299999999999</v>
      </c>
      <c r="M136" s="403">
        <v>3.7490000000000001</v>
      </c>
      <c r="N136" s="403">
        <v>1985.8130000000001</v>
      </c>
    </row>
    <row r="137" spans="1:14" x14ac:dyDescent="0.2">
      <c r="A137" s="403" t="s">
        <v>1245</v>
      </c>
      <c r="B137" s="403">
        <v>1170.9169999999999</v>
      </c>
      <c r="C137" s="403">
        <v>362.28100000000001</v>
      </c>
      <c r="D137" s="403">
        <v>143.739</v>
      </c>
      <c r="E137" s="403">
        <v>1676.9369999999999</v>
      </c>
      <c r="F137" s="403">
        <v>281.99700000000001</v>
      </c>
      <c r="G137" s="403">
        <v>285.33</v>
      </c>
      <c r="H137" s="403">
        <v>4.7919999999999998</v>
      </c>
      <c r="I137" s="403" t="s">
        <v>1122</v>
      </c>
      <c r="J137" s="403" t="s">
        <v>1122</v>
      </c>
      <c r="K137" s="403">
        <v>0.27600000000000002</v>
      </c>
      <c r="L137" s="403">
        <v>290.39800000000002</v>
      </c>
      <c r="M137" s="403">
        <v>6.2709999999999999</v>
      </c>
      <c r="N137" s="403">
        <v>2255.6030000000001</v>
      </c>
    </row>
    <row r="138" spans="1:14" x14ac:dyDescent="0.2">
      <c r="A138" s="403" t="s">
        <v>1246</v>
      </c>
      <c r="B138" s="403">
        <v>1162.2360000000001</v>
      </c>
      <c r="C138" s="403">
        <v>371.07100000000003</v>
      </c>
      <c r="D138" s="403">
        <v>125.16200000000001</v>
      </c>
      <c r="E138" s="403">
        <v>1658.4690000000001</v>
      </c>
      <c r="F138" s="403">
        <v>276.67099999999999</v>
      </c>
      <c r="G138" s="403">
        <v>249.792</v>
      </c>
      <c r="H138" s="403">
        <v>4.7759999999999998</v>
      </c>
      <c r="I138" s="403" t="s">
        <v>1122</v>
      </c>
      <c r="J138" s="403" t="s">
        <v>1122</v>
      </c>
      <c r="K138" s="403">
        <v>0.24199999999999999</v>
      </c>
      <c r="L138" s="403">
        <v>254.809</v>
      </c>
      <c r="M138" s="403">
        <v>10.911</v>
      </c>
      <c r="N138" s="403">
        <v>2200.8589999999999</v>
      </c>
    </row>
    <row r="139" spans="1:14" x14ac:dyDescent="0.2">
      <c r="A139" s="403" t="s">
        <v>1247</v>
      </c>
      <c r="B139" s="403">
        <v>1026.0940000000001</v>
      </c>
      <c r="C139" s="403">
        <v>301.09800000000001</v>
      </c>
      <c r="D139" s="403">
        <v>109.65300000000001</v>
      </c>
      <c r="E139" s="403">
        <v>1436.846</v>
      </c>
      <c r="F139" s="403">
        <v>281.149</v>
      </c>
      <c r="G139" s="403">
        <v>207.99100000000001</v>
      </c>
      <c r="H139" s="403">
        <v>4.5810000000000004</v>
      </c>
      <c r="I139" s="403" t="s">
        <v>1122</v>
      </c>
      <c r="J139" s="403" t="s">
        <v>1122</v>
      </c>
      <c r="K139" s="403">
        <v>0.309</v>
      </c>
      <c r="L139" s="403">
        <v>212.881</v>
      </c>
      <c r="M139" s="403">
        <v>10.811999999999999</v>
      </c>
      <c r="N139" s="403">
        <v>1941.6880000000001</v>
      </c>
    </row>
    <row r="140" spans="1:14" x14ac:dyDescent="0.2">
      <c r="A140" s="403" t="s">
        <v>1248</v>
      </c>
      <c r="B140" s="403">
        <v>981.91499999999996</v>
      </c>
      <c r="C140" s="403">
        <v>280.19499999999999</v>
      </c>
      <c r="D140" s="403">
        <v>106.08499999999999</v>
      </c>
      <c r="E140" s="403">
        <v>1368.194</v>
      </c>
      <c r="F140" s="403">
        <v>257.42200000000003</v>
      </c>
      <c r="G140" s="403">
        <v>206.47</v>
      </c>
      <c r="H140" s="403">
        <v>4.8769999999999998</v>
      </c>
      <c r="I140" s="403" t="s">
        <v>1122</v>
      </c>
      <c r="J140" s="403" t="s">
        <v>1122</v>
      </c>
      <c r="K140" s="403">
        <v>0.44700000000000001</v>
      </c>
      <c r="L140" s="403">
        <v>211.79400000000001</v>
      </c>
      <c r="M140" s="403">
        <v>11.455</v>
      </c>
      <c r="N140" s="403">
        <v>1848.866</v>
      </c>
    </row>
    <row r="141" spans="1:14" x14ac:dyDescent="0.2">
      <c r="A141" s="403" t="s">
        <v>1249</v>
      </c>
      <c r="B141" s="403">
        <v>1013.052</v>
      </c>
      <c r="C141" s="403">
        <v>232.482</v>
      </c>
      <c r="D141" s="403">
        <v>100.14100000000001</v>
      </c>
      <c r="E141" s="403">
        <v>1345.675</v>
      </c>
      <c r="F141" s="403">
        <v>257.28100000000001</v>
      </c>
      <c r="G141" s="403">
        <v>243.54499999999999</v>
      </c>
      <c r="H141" s="403">
        <v>5.1219999999999999</v>
      </c>
      <c r="I141" s="403" t="s">
        <v>1122</v>
      </c>
      <c r="J141" s="403" t="s">
        <v>1122</v>
      </c>
      <c r="K141" s="403">
        <v>0.309</v>
      </c>
      <c r="L141" s="403">
        <v>248.976</v>
      </c>
      <c r="M141" s="403">
        <v>10.72</v>
      </c>
      <c r="N141" s="403">
        <v>1862.653</v>
      </c>
    </row>
    <row r="142" spans="1:14" x14ac:dyDescent="0.2">
      <c r="A142" s="403" t="s">
        <v>1250</v>
      </c>
      <c r="B142" s="403">
        <v>1079.067</v>
      </c>
      <c r="C142" s="403">
        <v>220.399</v>
      </c>
      <c r="D142" s="403">
        <v>119.82</v>
      </c>
      <c r="E142" s="403">
        <v>1419.287</v>
      </c>
      <c r="F142" s="403">
        <v>269.92099999999999</v>
      </c>
      <c r="G142" s="403">
        <v>290.202</v>
      </c>
      <c r="H142" s="403">
        <v>4.0529999999999999</v>
      </c>
      <c r="I142" s="403" t="s">
        <v>1122</v>
      </c>
      <c r="J142" s="403" t="s">
        <v>1122</v>
      </c>
      <c r="K142" s="403">
        <v>0.28299999999999997</v>
      </c>
      <c r="L142" s="403">
        <v>294.53800000000001</v>
      </c>
      <c r="M142" s="403">
        <v>9.6470000000000002</v>
      </c>
      <c r="N142" s="403">
        <v>1993.393</v>
      </c>
    </row>
    <row r="143" spans="1:14" x14ac:dyDescent="0.2">
      <c r="A143" s="403" t="s">
        <v>1251</v>
      </c>
      <c r="B143" s="403">
        <v>12582.15</v>
      </c>
      <c r="C143" s="403">
        <v>3311.9409999999998</v>
      </c>
      <c r="D143" s="403">
        <v>1567.653</v>
      </c>
      <c r="E143" s="403">
        <v>17461.743999999999</v>
      </c>
      <c r="F143" s="403">
        <v>3131.1480000000001</v>
      </c>
      <c r="G143" s="403">
        <v>3232.5120000000002</v>
      </c>
      <c r="H143" s="403">
        <v>50.627000000000002</v>
      </c>
      <c r="I143" s="403" t="s">
        <v>1122</v>
      </c>
      <c r="J143" s="403" t="s">
        <v>1122</v>
      </c>
      <c r="K143" s="403">
        <v>3.355</v>
      </c>
      <c r="L143" s="403">
        <v>3286.4940000000001</v>
      </c>
      <c r="M143" s="403">
        <v>100.026</v>
      </c>
      <c r="N143" s="403">
        <v>23979.412</v>
      </c>
    </row>
    <row r="144" spans="1:14" x14ac:dyDescent="0.2">
      <c r="A144" s="403" t="s">
        <v>1252</v>
      </c>
      <c r="B144" s="403">
        <v>1127.4770000000001</v>
      </c>
      <c r="C144" s="403">
        <v>212.97499999999999</v>
      </c>
      <c r="D144" s="403">
        <v>137.28399999999999</v>
      </c>
      <c r="E144" s="403">
        <v>1477.7360000000001</v>
      </c>
      <c r="F144" s="403">
        <v>273.42200000000003</v>
      </c>
      <c r="G144" s="403">
        <v>307.54700000000003</v>
      </c>
      <c r="H144" s="403">
        <v>5.0869999999999997</v>
      </c>
      <c r="I144" s="403" t="s">
        <v>1122</v>
      </c>
      <c r="J144" s="403">
        <v>2E-3</v>
      </c>
      <c r="K144" s="403">
        <v>0.23699999999999999</v>
      </c>
      <c r="L144" s="403">
        <v>312.87299999999999</v>
      </c>
      <c r="M144" s="403">
        <v>9.2970000000000006</v>
      </c>
      <c r="N144" s="403">
        <v>2073.3270000000002</v>
      </c>
    </row>
    <row r="145" spans="1:14" x14ac:dyDescent="0.2">
      <c r="A145" s="403" t="s">
        <v>1253</v>
      </c>
      <c r="B145" s="403">
        <v>967.30700000000002</v>
      </c>
      <c r="C145" s="403">
        <v>181.005</v>
      </c>
      <c r="D145" s="403">
        <v>133.94900000000001</v>
      </c>
      <c r="E145" s="403">
        <v>1282.261</v>
      </c>
      <c r="F145" s="403">
        <v>242.06700000000001</v>
      </c>
      <c r="G145" s="403">
        <v>294.03300000000002</v>
      </c>
      <c r="H145" s="403">
        <v>3.9129999999999998</v>
      </c>
      <c r="I145" s="403" t="s">
        <v>1122</v>
      </c>
      <c r="J145" s="403">
        <v>0</v>
      </c>
      <c r="K145" s="403">
        <v>0.23899999999999999</v>
      </c>
      <c r="L145" s="403">
        <v>298.185</v>
      </c>
      <c r="M145" s="403">
        <v>9.4139999999999997</v>
      </c>
      <c r="N145" s="403">
        <v>1831.9259999999999</v>
      </c>
    </row>
    <row r="146" spans="1:14" x14ac:dyDescent="0.2">
      <c r="A146" s="403" t="s">
        <v>1254</v>
      </c>
      <c r="B146" s="403">
        <v>995.56600000000003</v>
      </c>
      <c r="C146" s="403">
        <v>212.66900000000001</v>
      </c>
      <c r="D146" s="403">
        <v>132.83699999999999</v>
      </c>
      <c r="E146" s="403">
        <v>1341.0719999999999</v>
      </c>
      <c r="F146" s="403">
        <v>260.52300000000002</v>
      </c>
      <c r="G146" s="403">
        <v>318.779</v>
      </c>
      <c r="H146" s="403">
        <v>4.51</v>
      </c>
      <c r="I146" s="403" t="s">
        <v>1122</v>
      </c>
      <c r="J146" s="403">
        <v>3.0000000000000001E-3</v>
      </c>
      <c r="K146" s="403">
        <v>0.27200000000000002</v>
      </c>
      <c r="L146" s="403">
        <v>323.56400000000002</v>
      </c>
      <c r="M146" s="403">
        <v>9.2850000000000001</v>
      </c>
      <c r="N146" s="403">
        <v>1934.444</v>
      </c>
    </row>
    <row r="147" spans="1:14" x14ac:dyDescent="0.2">
      <c r="A147" s="403" t="s">
        <v>1255</v>
      </c>
      <c r="B147" s="403">
        <v>921.15800000000002</v>
      </c>
      <c r="C147" s="403">
        <v>207.54900000000001</v>
      </c>
      <c r="D147" s="403">
        <v>109.81399999999999</v>
      </c>
      <c r="E147" s="403">
        <v>1238.521</v>
      </c>
      <c r="F147" s="403">
        <v>243.56100000000001</v>
      </c>
      <c r="G147" s="403">
        <v>315.48099999999999</v>
      </c>
      <c r="H147" s="403">
        <v>4.2270000000000003</v>
      </c>
      <c r="I147" s="403" t="s">
        <v>1122</v>
      </c>
      <c r="J147" s="403">
        <v>2E-3</v>
      </c>
      <c r="K147" s="403">
        <v>0.23400000000000001</v>
      </c>
      <c r="L147" s="403">
        <v>319.94400000000002</v>
      </c>
      <c r="M147" s="403">
        <v>9.1069999999999993</v>
      </c>
      <c r="N147" s="403">
        <v>1811.133</v>
      </c>
    </row>
    <row r="148" spans="1:14" x14ac:dyDescent="0.2">
      <c r="A148" s="403" t="s">
        <v>1256</v>
      </c>
      <c r="B148" s="403">
        <v>965.58299999999997</v>
      </c>
      <c r="C148" s="403">
        <v>223.03200000000001</v>
      </c>
      <c r="D148" s="403">
        <v>96.635000000000005</v>
      </c>
      <c r="E148" s="403">
        <v>1285.25</v>
      </c>
      <c r="F148" s="403">
        <v>240.465</v>
      </c>
      <c r="G148" s="403">
        <v>328.15600000000001</v>
      </c>
      <c r="H148" s="403">
        <v>3.4340000000000002</v>
      </c>
      <c r="I148" s="403" t="s">
        <v>1122</v>
      </c>
      <c r="J148" s="403">
        <v>3.0000000000000001E-3</v>
      </c>
      <c r="K148" s="403">
        <v>0.309</v>
      </c>
      <c r="L148" s="403">
        <v>331.90199999999999</v>
      </c>
      <c r="M148" s="403">
        <v>7.5449999999999999</v>
      </c>
      <c r="N148" s="403">
        <v>1865.162</v>
      </c>
    </row>
    <row r="149" spans="1:14" x14ac:dyDescent="0.2">
      <c r="A149" s="403" t="s">
        <v>1257</v>
      </c>
      <c r="B149" s="403">
        <v>1063.7909999999999</v>
      </c>
      <c r="C149" s="403">
        <v>253.00399999999999</v>
      </c>
      <c r="D149" s="403">
        <v>119.113</v>
      </c>
      <c r="E149" s="403">
        <v>1435.9079999999999</v>
      </c>
      <c r="F149" s="403">
        <v>263.37599999999998</v>
      </c>
      <c r="G149" s="403">
        <v>322.88299999999998</v>
      </c>
      <c r="H149" s="403">
        <v>4.5179999999999998</v>
      </c>
      <c r="I149" s="403" t="s">
        <v>1122</v>
      </c>
      <c r="J149" s="403">
        <v>2E-3</v>
      </c>
      <c r="K149" s="403">
        <v>0.34399999999999997</v>
      </c>
      <c r="L149" s="403">
        <v>327.74700000000001</v>
      </c>
      <c r="M149" s="403">
        <v>9.0050000000000008</v>
      </c>
      <c r="N149" s="403">
        <v>2036.037</v>
      </c>
    </row>
    <row r="150" spans="1:14" x14ac:dyDescent="0.2">
      <c r="A150" s="403" t="s">
        <v>1258</v>
      </c>
      <c r="B150" s="403">
        <v>1276.222</v>
      </c>
      <c r="C150" s="403">
        <v>320.89699999999999</v>
      </c>
      <c r="D150" s="403">
        <v>156.10499999999999</v>
      </c>
      <c r="E150" s="403">
        <v>1753.2249999999999</v>
      </c>
      <c r="F150" s="403">
        <v>279.19099999999997</v>
      </c>
      <c r="G150" s="403">
        <v>295.75299999999999</v>
      </c>
      <c r="H150" s="403">
        <v>5.6269999999999998</v>
      </c>
      <c r="I150" s="403" t="s">
        <v>1122</v>
      </c>
      <c r="J150" s="403">
        <v>1E-3</v>
      </c>
      <c r="K150" s="403">
        <v>0.313</v>
      </c>
      <c r="L150" s="403">
        <v>301.69400000000002</v>
      </c>
      <c r="M150" s="403">
        <v>10.385</v>
      </c>
      <c r="N150" s="403">
        <v>2344.4940000000001</v>
      </c>
    </row>
    <row r="151" spans="1:14" x14ac:dyDescent="0.2">
      <c r="A151" s="403" t="s">
        <v>1259</v>
      </c>
      <c r="B151" s="403">
        <v>1347.5820000000001</v>
      </c>
      <c r="C151" s="403">
        <v>359.04300000000001</v>
      </c>
      <c r="D151" s="403">
        <v>158.21799999999999</v>
      </c>
      <c r="E151" s="403">
        <v>1864.8430000000001</v>
      </c>
      <c r="F151" s="403">
        <v>285.72500000000002</v>
      </c>
      <c r="G151" s="403">
        <v>271.70600000000002</v>
      </c>
      <c r="H151" s="403">
        <v>7.4039999999999999</v>
      </c>
      <c r="I151" s="403" t="s">
        <v>1122</v>
      </c>
      <c r="J151" s="403">
        <v>0</v>
      </c>
      <c r="K151" s="403">
        <v>0.35699999999999998</v>
      </c>
      <c r="L151" s="403">
        <v>279.46699999999998</v>
      </c>
      <c r="M151" s="403">
        <v>11.208</v>
      </c>
      <c r="N151" s="403">
        <v>2441.2429999999999</v>
      </c>
    </row>
    <row r="152" spans="1:14" x14ac:dyDescent="0.2">
      <c r="A152" s="403" t="s">
        <v>1260</v>
      </c>
      <c r="B152" s="403">
        <v>1145.6669999999999</v>
      </c>
      <c r="C152" s="403">
        <v>304.28399999999999</v>
      </c>
      <c r="D152" s="403">
        <v>122.82599999999999</v>
      </c>
      <c r="E152" s="403">
        <v>1572.777</v>
      </c>
      <c r="F152" s="403">
        <v>272.70499999999998</v>
      </c>
      <c r="G152" s="403">
        <v>228.40700000000001</v>
      </c>
      <c r="H152" s="403">
        <v>6.7640000000000002</v>
      </c>
      <c r="I152" s="403" t="s">
        <v>1122</v>
      </c>
      <c r="J152" s="403">
        <v>4.0000000000000001E-3</v>
      </c>
      <c r="K152" s="403">
        <v>0.36399999999999999</v>
      </c>
      <c r="L152" s="403">
        <v>235.53899999999999</v>
      </c>
      <c r="M152" s="403">
        <v>12.192</v>
      </c>
      <c r="N152" s="403">
        <v>2093.2139999999999</v>
      </c>
    </row>
    <row r="153" spans="1:14" x14ac:dyDescent="0.2">
      <c r="A153" s="403" t="s">
        <v>1261</v>
      </c>
      <c r="B153" s="403">
        <v>1071.212</v>
      </c>
      <c r="C153" s="403">
        <v>256.15899999999999</v>
      </c>
      <c r="D153" s="403">
        <v>106.27200000000001</v>
      </c>
      <c r="E153" s="403">
        <v>1433.644</v>
      </c>
      <c r="F153" s="403">
        <v>281.31400000000002</v>
      </c>
      <c r="G153" s="403">
        <v>218.256</v>
      </c>
      <c r="H153" s="403">
        <v>7.0910000000000002</v>
      </c>
      <c r="I153" s="403" t="s">
        <v>1122</v>
      </c>
      <c r="J153" s="403">
        <v>5.0000000000000001E-3</v>
      </c>
      <c r="K153" s="403">
        <v>0.39400000000000002</v>
      </c>
      <c r="L153" s="403">
        <v>225.74600000000001</v>
      </c>
      <c r="M153" s="403">
        <v>11.973000000000001</v>
      </c>
      <c r="N153" s="403">
        <v>1952.6769999999999</v>
      </c>
    </row>
    <row r="154" spans="1:14" x14ac:dyDescent="0.2">
      <c r="A154" s="403" t="s">
        <v>1262</v>
      </c>
      <c r="B154" s="403">
        <v>1081.6969999999999</v>
      </c>
      <c r="C154" s="403">
        <v>218.21899999999999</v>
      </c>
      <c r="D154" s="403">
        <v>99.134</v>
      </c>
      <c r="E154" s="403">
        <v>1399.05</v>
      </c>
      <c r="F154" s="403">
        <v>272.73500000000001</v>
      </c>
      <c r="G154" s="403">
        <v>259.60899999999998</v>
      </c>
      <c r="H154" s="403">
        <v>6.3109999999999999</v>
      </c>
      <c r="I154" s="403" t="s">
        <v>1122</v>
      </c>
      <c r="J154" s="403">
        <v>4.0000000000000001E-3</v>
      </c>
      <c r="K154" s="403">
        <v>0.38900000000000001</v>
      </c>
      <c r="L154" s="403">
        <v>266.31299999999999</v>
      </c>
      <c r="M154" s="403">
        <v>10.528</v>
      </c>
      <c r="N154" s="403">
        <v>1948.627</v>
      </c>
    </row>
    <row r="155" spans="1:14" x14ac:dyDescent="0.2">
      <c r="A155" s="403" t="s">
        <v>1263</v>
      </c>
      <c r="B155" s="403">
        <v>1249.326</v>
      </c>
      <c r="C155" s="403">
        <v>222.42500000000001</v>
      </c>
      <c r="D155" s="403">
        <v>171.495</v>
      </c>
      <c r="E155" s="403">
        <v>1643.2470000000001</v>
      </c>
      <c r="F155" s="403">
        <v>287.46499999999997</v>
      </c>
      <c r="G155" s="403">
        <v>333.39400000000001</v>
      </c>
      <c r="H155" s="403">
        <v>5.0250000000000004</v>
      </c>
      <c r="I155" s="403" t="s">
        <v>1122</v>
      </c>
      <c r="J155" s="403">
        <v>1E-3</v>
      </c>
      <c r="K155" s="403">
        <v>0.53300000000000003</v>
      </c>
      <c r="L155" s="403">
        <v>338.95299999999997</v>
      </c>
      <c r="M155" s="403">
        <v>10.606999999999999</v>
      </c>
      <c r="N155" s="403">
        <v>2280.2710000000002</v>
      </c>
    </row>
    <row r="156" spans="1:14" x14ac:dyDescent="0.2">
      <c r="A156" s="403" t="s">
        <v>1264</v>
      </c>
      <c r="B156" s="403">
        <v>13212.591</v>
      </c>
      <c r="C156" s="403">
        <v>2972.3560000000002</v>
      </c>
      <c r="D156" s="403">
        <v>1543.683</v>
      </c>
      <c r="E156" s="403">
        <v>17728.63</v>
      </c>
      <c r="F156" s="403">
        <v>3202.549</v>
      </c>
      <c r="G156" s="403">
        <v>3494.0050000000001</v>
      </c>
      <c r="H156" s="403">
        <v>63.91</v>
      </c>
      <c r="I156" s="403" t="s">
        <v>1122</v>
      </c>
      <c r="J156" s="403">
        <v>2.8000000000000001E-2</v>
      </c>
      <c r="K156" s="403">
        <v>3.9830000000000001</v>
      </c>
      <c r="L156" s="403">
        <v>3561.9259999999999</v>
      </c>
      <c r="M156" s="403">
        <v>120.547</v>
      </c>
      <c r="N156" s="403">
        <v>24613.651999999998</v>
      </c>
    </row>
    <row r="157" spans="1:14" x14ac:dyDescent="0.2">
      <c r="A157" s="403" t="s">
        <v>1265</v>
      </c>
      <c r="B157" s="403">
        <v>1270.8009999999999</v>
      </c>
      <c r="C157" s="403">
        <v>221.22800000000001</v>
      </c>
      <c r="D157" s="403">
        <v>168.95599999999999</v>
      </c>
      <c r="E157" s="403">
        <v>1660.9860000000001</v>
      </c>
      <c r="F157" s="403">
        <v>317.84399999999999</v>
      </c>
      <c r="G157" s="403">
        <v>310.459</v>
      </c>
      <c r="H157" s="403">
        <v>5.0940000000000003</v>
      </c>
      <c r="I157" s="403">
        <v>-1E-3</v>
      </c>
      <c r="J157" s="403">
        <v>0</v>
      </c>
      <c r="K157" s="403">
        <v>0.61399999999999999</v>
      </c>
      <c r="L157" s="403">
        <v>316.16800000000001</v>
      </c>
      <c r="M157" s="403">
        <v>10.618</v>
      </c>
      <c r="N157" s="403">
        <v>2305.616</v>
      </c>
    </row>
    <row r="158" spans="1:14" x14ac:dyDescent="0.2">
      <c r="A158" s="403" t="s">
        <v>1266</v>
      </c>
      <c r="B158" s="403">
        <v>1102.683</v>
      </c>
      <c r="C158" s="403">
        <v>192.75</v>
      </c>
      <c r="D158" s="403">
        <v>107.721</v>
      </c>
      <c r="E158" s="403">
        <v>1403.155</v>
      </c>
      <c r="F158" s="403">
        <v>308.32600000000002</v>
      </c>
      <c r="G158" s="403">
        <v>291.27199999999999</v>
      </c>
      <c r="H158" s="403">
        <v>6.2220000000000004</v>
      </c>
      <c r="I158" s="403">
        <v>1E-3</v>
      </c>
      <c r="J158" s="403">
        <v>2E-3</v>
      </c>
      <c r="K158" s="403">
        <v>0.48499999999999999</v>
      </c>
      <c r="L158" s="403">
        <v>297.983</v>
      </c>
      <c r="M158" s="403">
        <v>9.3239999999999998</v>
      </c>
      <c r="N158" s="403">
        <v>2018.788</v>
      </c>
    </row>
    <row r="159" spans="1:14" x14ac:dyDescent="0.2">
      <c r="A159" s="403" t="s">
        <v>1267</v>
      </c>
      <c r="B159" s="403">
        <v>1150.7149999999999</v>
      </c>
      <c r="C159" s="403">
        <v>212.13399999999999</v>
      </c>
      <c r="D159" s="403">
        <v>115.071</v>
      </c>
      <c r="E159" s="403">
        <v>1477.92</v>
      </c>
      <c r="F159" s="403">
        <v>296.49900000000002</v>
      </c>
      <c r="G159" s="403">
        <v>317.74099999999999</v>
      </c>
      <c r="H159" s="403">
        <v>6.8380000000000001</v>
      </c>
      <c r="I159" s="403">
        <v>2E-3</v>
      </c>
      <c r="J159" s="403">
        <v>2E-3</v>
      </c>
      <c r="K159" s="403">
        <v>0.66</v>
      </c>
      <c r="L159" s="403">
        <v>325.24299999999999</v>
      </c>
      <c r="M159" s="403">
        <v>9.6199999999999992</v>
      </c>
      <c r="N159" s="403">
        <v>2109.2809999999999</v>
      </c>
    </row>
    <row r="160" spans="1:14" x14ac:dyDescent="0.2">
      <c r="A160" s="403" t="s">
        <v>1268</v>
      </c>
      <c r="B160" s="403">
        <v>1003.664</v>
      </c>
      <c r="C160" s="403">
        <v>226.465</v>
      </c>
      <c r="D160" s="403">
        <v>80.768000000000001</v>
      </c>
      <c r="E160" s="403">
        <v>1310.8969999999999</v>
      </c>
      <c r="F160" s="403">
        <v>262.738</v>
      </c>
      <c r="G160" s="403">
        <v>312.88600000000002</v>
      </c>
      <c r="H160" s="403">
        <v>6.7480000000000002</v>
      </c>
      <c r="I160" s="403">
        <v>3.0000000000000001E-3</v>
      </c>
      <c r="J160" s="403">
        <v>6.0000000000000001E-3</v>
      </c>
      <c r="K160" s="403">
        <v>0.501</v>
      </c>
      <c r="L160" s="403">
        <v>320.14400000000001</v>
      </c>
      <c r="M160" s="403">
        <v>9.9529999999999994</v>
      </c>
      <c r="N160" s="403">
        <v>1903.732</v>
      </c>
    </row>
    <row r="161" spans="1:14" x14ac:dyDescent="0.2">
      <c r="A161" s="403" t="s">
        <v>1269</v>
      </c>
      <c r="B161" s="403">
        <v>1044.654</v>
      </c>
      <c r="C161" s="403">
        <v>272.20299999999997</v>
      </c>
      <c r="D161" s="403">
        <v>90.363</v>
      </c>
      <c r="E161" s="403">
        <v>1407.22</v>
      </c>
      <c r="F161" s="403">
        <v>280.471</v>
      </c>
      <c r="G161" s="403">
        <v>332.13299999999998</v>
      </c>
      <c r="H161" s="403">
        <v>6.4729999999999999</v>
      </c>
      <c r="I161" s="403">
        <v>7.0000000000000001E-3</v>
      </c>
      <c r="J161" s="403">
        <v>8.0000000000000002E-3</v>
      </c>
      <c r="K161" s="403">
        <v>0.54</v>
      </c>
      <c r="L161" s="403">
        <v>339.161</v>
      </c>
      <c r="M161" s="403">
        <v>10.69</v>
      </c>
      <c r="N161" s="403">
        <v>2037.5419999999999</v>
      </c>
    </row>
    <row r="162" spans="1:14" x14ac:dyDescent="0.2">
      <c r="A162" s="403" t="s">
        <v>1270</v>
      </c>
      <c r="B162" s="403">
        <v>1202.143</v>
      </c>
      <c r="C162" s="403">
        <v>305.91699999999997</v>
      </c>
      <c r="D162" s="403">
        <v>121.07599999999999</v>
      </c>
      <c r="E162" s="403">
        <v>1629.135</v>
      </c>
      <c r="F162" s="403">
        <v>274.32100000000003</v>
      </c>
      <c r="G162" s="403">
        <v>300.39</v>
      </c>
      <c r="H162" s="403">
        <v>6.2830000000000004</v>
      </c>
      <c r="I162" s="403">
        <v>0.01</v>
      </c>
      <c r="J162" s="403">
        <v>6.0000000000000001E-3</v>
      </c>
      <c r="K162" s="403">
        <v>0.52600000000000002</v>
      </c>
      <c r="L162" s="403">
        <v>307.21600000000001</v>
      </c>
      <c r="M162" s="403">
        <v>10.260999999999999</v>
      </c>
      <c r="N162" s="403">
        <v>2220.9340000000002</v>
      </c>
    </row>
    <row r="163" spans="1:14" x14ac:dyDescent="0.2">
      <c r="A163" s="403" t="s">
        <v>1271</v>
      </c>
      <c r="B163" s="403">
        <v>1273.6300000000001</v>
      </c>
      <c r="C163" s="403">
        <v>358.57900000000001</v>
      </c>
      <c r="D163" s="403">
        <v>111.43899999999999</v>
      </c>
      <c r="E163" s="403">
        <v>1743.6479999999999</v>
      </c>
      <c r="F163" s="403">
        <v>306.68700000000001</v>
      </c>
      <c r="G163" s="403">
        <v>287.04300000000001</v>
      </c>
      <c r="H163" s="403">
        <v>5.9969999999999999</v>
      </c>
      <c r="I163" s="403">
        <v>3.0000000000000001E-3</v>
      </c>
      <c r="J163" s="403">
        <v>5.0000000000000001E-3</v>
      </c>
      <c r="K163" s="403">
        <v>0.76300000000000001</v>
      </c>
      <c r="L163" s="403">
        <v>293.81099999999998</v>
      </c>
      <c r="M163" s="403">
        <v>12.332000000000001</v>
      </c>
      <c r="N163" s="403">
        <v>2356.4780000000001</v>
      </c>
    </row>
    <row r="164" spans="1:14" x14ac:dyDescent="0.2">
      <c r="A164" s="403" t="s">
        <v>1272</v>
      </c>
      <c r="B164" s="403">
        <v>1337.7090000000001</v>
      </c>
      <c r="C164" s="403">
        <v>359.29199999999997</v>
      </c>
      <c r="D164" s="403">
        <v>137.32400000000001</v>
      </c>
      <c r="E164" s="403">
        <v>1834.325</v>
      </c>
      <c r="F164" s="403">
        <v>319.79300000000001</v>
      </c>
      <c r="G164" s="403">
        <v>262.43</v>
      </c>
      <c r="H164" s="403">
        <v>7.5090000000000003</v>
      </c>
      <c r="I164" s="403">
        <v>8.9999999999999993E-3</v>
      </c>
      <c r="J164" s="403">
        <v>3.0000000000000001E-3</v>
      </c>
      <c r="K164" s="403">
        <v>0.76900000000000002</v>
      </c>
      <c r="L164" s="403">
        <v>270.72000000000003</v>
      </c>
      <c r="M164" s="403">
        <v>15.099</v>
      </c>
      <c r="N164" s="403">
        <v>2439.9369999999999</v>
      </c>
    </row>
    <row r="165" spans="1:14" x14ac:dyDescent="0.2">
      <c r="A165" s="403" t="s">
        <v>1273</v>
      </c>
      <c r="B165" s="403">
        <v>1140.396</v>
      </c>
      <c r="C165" s="403">
        <v>298.26299999999998</v>
      </c>
      <c r="D165" s="403">
        <v>83.37</v>
      </c>
      <c r="E165" s="403">
        <v>1522.028</v>
      </c>
      <c r="F165" s="403">
        <v>316.02699999999999</v>
      </c>
      <c r="G165" s="403">
        <v>218.31100000000001</v>
      </c>
      <c r="H165" s="403">
        <v>6.7629999999999999</v>
      </c>
      <c r="I165" s="403">
        <v>0.01</v>
      </c>
      <c r="J165" s="403">
        <v>5.0000000000000001E-3</v>
      </c>
      <c r="K165" s="403">
        <v>0.81899999999999995</v>
      </c>
      <c r="L165" s="403">
        <v>225.90899999999999</v>
      </c>
      <c r="M165" s="403">
        <v>12.324</v>
      </c>
      <c r="N165" s="403">
        <v>2076.288</v>
      </c>
    </row>
    <row r="166" spans="1:14" x14ac:dyDescent="0.2">
      <c r="A166" s="403" t="s">
        <v>1274</v>
      </c>
      <c r="B166" s="403">
        <v>1155.3330000000001</v>
      </c>
      <c r="C166" s="403">
        <v>276.94099999999997</v>
      </c>
      <c r="D166" s="403">
        <v>84.480999999999995</v>
      </c>
      <c r="E166" s="403">
        <v>1516.7550000000001</v>
      </c>
      <c r="F166" s="403">
        <v>268.62099999999998</v>
      </c>
      <c r="G166" s="403">
        <v>218.05500000000001</v>
      </c>
      <c r="H166" s="403">
        <v>7.4240000000000004</v>
      </c>
      <c r="I166" s="403">
        <v>7.0000000000000001E-3</v>
      </c>
      <c r="J166" s="403">
        <v>8.9999999999999993E-3</v>
      </c>
      <c r="K166" s="403">
        <v>1.105</v>
      </c>
      <c r="L166" s="403">
        <v>226.601</v>
      </c>
      <c r="M166" s="403">
        <v>13.481999999999999</v>
      </c>
      <c r="N166" s="403">
        <v>2025.4580000000001</v>
      </c>
    </row>
    <row r="167" spans="1:14" x14ac:dyDescent="0.2">
      <c r="A167" s="403" t="s">
        <v>1275</v>
      </c>
      <c r="B167" s="403">
        <v>1144.2940000000001</v>
      </c>
      <c r="C167" s="403">
        <v>250.994</v>
      </c>
      <c r="D167" s="403">
        <v>99.683999999999997</v>
      </c>
      <c r="E167" s="403">
        <v>1494.972</v>
      </c>
      <c r="F167" s="403">
        <v>266.46199999999999</v>
      </c>
      <c r="G167" s="403">
        <v>232.386</v>
      </c>
      <c r="H167" s="403">
        <v>7.3310000000000004</v>
      </c>
      <c r="I167" s="403">
        <v>4.0000000000000001E-3</v>
      </c>
      <c r="J167" s="403">
        <v>8.9999999999999993E-3</v>
      </c>
      <c r="K167" s="403">
        <v>1.2909999999999999</v>
      </c>
      <c r="L167" s="403">
        <v>241.02099999999999</v>
      </c>
      <c r="M167" s="403">
        <v>10.88</v>
      </c>
      <c r="N167" s="403">
        <v>2013.3340000000001</v>
      </c>
    </row>
    <row r="168" spans="1:14" x14ac:dyDescent="0.2">
      <c r="A168" s="403" t="s">
        <v>1276</v>
      </c>
      <c r="B168" s="403">
        <v>1193.4639999999999</v>
      </c>
      <c r="C168" s="403">
        <v>222.97300000000001</v>
      </c>
      <c r="D168" s="403">
        <v>85.863</v>
      </c>
      <c r="E168" s="403">
        <v>1502.3</v>
      </c>
      <c r="F168" s="403">
        <v>334.74200000000002</v>
      </c>
      <c r="G168" s="403">
        <v>269.70299999999997</v>
      </c>
      <c r="H168" s="403">
        <v>8.1270000000000007</v>
      </c>
      <c r="I168" s="403">
        <v>0</v>
      </c>
      <c r="J168" s="403">
        <v>1.2999999999999999E-2</v>
      </c>
      <c r="K168" s="403">
        <v>1.1739999999999999</v>
      </c>
      <c r="L168" s="403">
        <v>279.01499999999999</v>
      </c>
      <c r="M168" s="403">
        <v>10.74</v>
      </c>
      <c r="N168" s="403">
        <v>2126.7979999999998</v>
      </c>
    </row>
    <row r="169" spans="1:14" x14ac:dyDescent="0.2">
      <c r="A169" s="403" t="s">
        <v>1277</v>
      </c>
      <c r="B169" s="403">
        <v>14019.485000000001</v>
      </c>
      <c r="C169" s="403">
        <v>3198.5720000000001</v>
      </c>
      <c r="D169" s="403">
        <v>1286.116</v>
      </c>
      <c r="E169" s="403">
        <v>18504.171999999999</v>
      </c>
      <c r="F169" s="403">
        <v>3552.5309999999999</v>
      </c>
      <c r="G169" s="403">
        <v>3352.8090000000002</v>
      </c>
      <c r="H169" s="403">
        <v>80.811000000000007</v>
      </c>
      <c r="I169" s="403">
        <v>5.5E-2</v>
      </c>
      <c r="J169" s="403">
        <v>6.8000000000000005E-2</v>
      </c>
      <c r="K169" s="403">
        <v>9.2490000000000006</v>
      </c>
      <c r="L169" s="403">
        <v>3442.991</v>
      </c>
      <c r="M169" s="403">
        <v>135.32300000000001</v>
      </c>
      <c r="N169" s="403">
        <v>25635.017</v>
      </c>
    </row>
    <row r="170" spans="1:14" x14ac:dyDescent="0.2">
      <c r="A170" s="403" t="s">
        <v>1278</v>
      </c>
      <c r="B170" s="403">
        <v>1333.9259999999999</v>
      </c>
      <c r="C170" s="403">
        <v>233.346</v>
      </c>
      <c r="D170" s="403">
        <v>131.77500000000001</v>
      </c>
      <c r="E170" s="403">
        <v>1699.047</v>
      </c>
      <c r="F170" s="403">
        <v>384.37099999999998</v>
      </c>
      <c r="G170" s="403">
        <v>287.74599999999998</v>
      </c>
      <c r="H170" s="403">
        <v>8.0860000000000003</v>
      </c>
      <c r="I170" s="403">
        <v>5.0000000000000001E-3</v>
      </c>
      <c r="J170" s="403">
        <v>7.0000000000000001E-3</v>
      </c>
      <c r="K170" s="403">
        <v>1.369</v>
      </c>
      <c r="L170" s="403">
        <v>297.21199999999999</v>
      </c>
      <c r="M170" s="403">
        <v>9.7880000000000003</v>
      </c>
      <c r="N170" s="403">
        <v>2390.4189999999999</v>
      </c>
    </row>
    <row r="171" spans="1:14" x14ac:dyDescent="0.2">
      <c r="A171" s="403" t="s">
        <v>1279</v>
      </c>
      <c r="B171" s="403">
        <v>1163.029</v>
      </c>
      <c r="C171" s="403">
        <v>209.32400000000001</v>
      </c>
      <c r="D171" s="403">
        <v>100.87</v>
      </c>
      <c r="E171" s="403">
        <v>1473.2239999999999</v>
      </c>
      <c r="F171" s="403">
        <v>327.29000000000002</v>
      </c>
      <c r="G171" s="403">
        <v>270.60000000000002</v>
      </c>
      <c r="H171" s="403">
        <v>7.141</v>
      </c>
      <c r="I171" s="403">
        <v>-1E-3</v>
      </c>
      <c r="J171" s="403">
        <v>1.0999999999999999E-2</v>
      </c>
      <c r="K171" s="403">
        <v>1.238</v>
      </c>
      <c r="L171" s="403">
        <v>278.99</v>
      </c>
      <c r="M171" s="403">
        <v>8.1069999999999993</v>
      </c>
      <c r="N171" s="403">
        <v>2087.61</v>
      </c>
    </row>
    <row r="172" spans="1:14" x14ac:dyDescent="0.2">
      <c r="A172" s="403" t="s">
        <v>1280</v>
      </c>
      <c r="B172" s="403">
        <v>1148.21</v>
      </c>
      <c r="C172" s="403">
        <v>214.10599999999999</v>
      </c>
      <c r="D172" s="403">
        <v>77.391000000000005</v>
      </c>
      <c r="E172" s="403">
        <v>1439.7070000000001</v>
      </c>
      <c r="F172" s="403">
        <v>329.72</v>
      </c>
      <c r="G172" s="403">
        <v>257.41300000000001</v>
      </c>
      <c r="H172" s="403">
        <v>8.3140000000000001</v>
      </c>
      <c r="I172" s="403">
        <v>1E-3</v>
      </c>
      <c r="J172" s="403">
        <v>7.0000000000000001E-3</v>
      </c>
      <c r="K172" s="403">
        <v>1.39</v>
      </c>
      <c r="L172" s="403">
        <v>267.12599999999998</v>
      </c>
      <c r="M172" s="403">
        <v>12.438000000000001</v>
      </c>
      <c r="N172" s="403">
        <v>2048.9899999999998</v>
      </c>
    </row>
    <row r="173" spans="1:14" x14ac:dyDescent="0.2">
      <c r="A173" s="403" t="s">
        <v>1281</v>
      </c>
      <c r="B173" s="403">
        <v>1066.866</v>
      </c>
      <c r="C173" s="403">
        <v>240.73500000000001</v>
      </c>
      <c r="D173" s="403">
        <v>65.893000000000001</v>
      </c>
      <c r="E173" s="403">
        <v>1373.4939999999999</v>
      </c>
      <c r="F173" s="403">
        <v>281.04000000000002</v>
      </c>
      <c r="G173" s="403">
        <v>254.93799999999999</v>
      </c>
      <c r="H173" s="403">
        <v>7.2809999999999997</v>
      </c>
      <c r="I173" s="403">
        <v>1.2999999999999999E-2</v>
      </c>
      <c r="J173" s="403">
        <v>6.0000000000000001E-3</v>
      </c>
      <c r="K173" s="403">
        <v>0.877</v>
      </c>
      <c r="L173" s="403">
        <v>263.11399999999998</v>
      </c>
      <c r="M173" s="403">
        <v>9.7490000000000006</v>
      </c>
      <c r="N173" s="403">
        <v>1927.396</v>
      </c>
    </row>
    <row r="174" spans="1:14" x14ac:dyDescent="0.2">
      <c r="A174" s="403" t="s">
        <v>1282</v>
      </c>
      <c r="B174" s="403">
        <v>1144.261</v>
      </c>
      <c r="C174" s="403">
        <v>242.63</v>
      </c>
      <c r="D174" s="403">
        <v>75.450999999999993</v>
      </c>
      <c r="E174" s="403">
        <v>1462.3430000000001</v>
      </c>
      <c r="F174" s="403">
        <v>304.82299999999998</v>
      </c>
      <c r="G174" s="403">
        <v>276.02199999999999</v>
      </c>
      <c r="H174" s="403">
        <v>7.5709999999999997</v>
      </c>
      <c r="I174" s="403">
        <v>1.4999999999999999E-2</v>
      </c>
      <c r="J174" s="403">
        <v>4.0000000000000001E-3</v>
      </c>
      <c r="K174" s="403">
        <v>0.93400000000000005</v>
      </c>
      <c r="L174" s="403">
        <v>284.54599999999999</v>
      </c>
      <c r="M174" s="403">
        <v>11.151999999999999</v>
      </c>
      <c r="N174" s="403">
        <v>2062.864</v>
      </c>
    </row>
    <row r="175" spans="1:14" x14ac:dyDescent="0.2">
      <c r="A175" s="403" t="s">
        <v>1283</v>
      </c>
      <c r="B175" s="403">
        <v>1207.961</v>
      </c>
      <c r="C175" s="403">
        <v>289.678</v>
      </c>
      <c r="D175" s="403">
        <v>82.591999999999999</v>
      </c>
      <c r="E175" s="403">
        <v>1580.231</v>
      </c>
      <c r="F175" s="403">
        <v>327.55</v>
      </c>
      <c r="G175" s="403">
        <v>249.042</v>
      </c>
      <c r="H175" s="403">
        <v>7.2939999999999996</v>
      </c>
      <c r="I175" s="403">
        <v>1.6E-2</v>
      </c>
      <c r="J175" s="403">
        <v>4.0000000000000001E-3</v>
      </c>
      <c r="K175" s="403">
        <v>0.92100000000000004</v>
      </c>
      <c r="L175" s="403">
        <v>257.27699999999999</v>
      </c>
      <c r="M175" s="403">
        <v>12.151</v>
      </c>
      <c r="N175" s="403">
        <v>2177.2089999999998</v>
      </c>
    </row>
    <row r="176" spans="1:14" x14ac:dyDescent="0.2">
      <c r="A176" s="403" t="s">
        <v>1284</v>
      </c>
      <c r="B176" s="403">
        <v>1346.6569999999999</v>
      </c>
      <c r="C176" s="403">
        <v>345.22500000000002</v>
      </c>
      <c r="D176" s="403">
        <v>90.275999999999996</v>
      </c>
      <c r="E176" s="403">
        <v>1782.1579999999999</v>
      </c>
      <c r="F176" s="403">
        <v>373.72699999999998</v>
      </c>
      <c r="G176" s="403">
        <v>222.446</v>
      </c>
      <c r="H176" s="403">
        <v>8.0190000000000001</v>
      </c>
      <c r="I176" s="403">
        <v>1.0999999999999999E-2</v>
      </c>
      <c r="J176" s="403">
        <v>1E-3</v>
      </c>
      <c r="K176" s="403">
        <v>1.212</v>
      </c>
      <c r="L176" s="403">
        <v>231.69</v>
      </c>
      <c r="M176" s="403">
        <v>14.505000000000001</v>
      </c>
      <c r="N176" s="403">
        <v>2402.0790000000002</v>
      </c>
    </row>
    <row r="177" spans="1:14" x14ac:dyDescent="0.2">
      <c r="A177" s="403" t="s">
        <v>1285</v>
      </c>
      <c r="B177" s="403">
        <v>1322.0150000000001</v>
      </c>
      <c r="C177" s="403">
        <v>363.81200000000001</v>
      </c>
      <c r="D177" s="403">
        <v>107.255</v>
      </c>
      <c r="E177" s="403">
        <v>1793.0830000000001</v>
      </c>
      <c r="F177" s="403">
        <v>369.77499999999998</v>
      </c>
      <c r="G177" s="403">
        <v>208.74</v>
      </c>
      <c r="H177" s="403">
        <v>8.3810000000000002</v>
      </c>
      <c r="I177" s="403">
        <v>2.1000000000000001E-2</v>
      </c>
      <c r="J177" s="403">
        <v>4.0000000000000001E-3</v>
      </c>
      <c r="K177" s="403">
        <v>1.3540000000000001</v>
      </c>
      <c r="L177" s="403">
        <v>218.5</v>
      </c>
      <c r="M177" s="403">
        <v>15.432</v>
      </c>
      <c r="N177" s="403">
        <v>2396.7890000000002</v>
      </c>
    </row>
    <row r="178" spans="1:14" x14ac:dyDescent="0.2">
      <c r="A178" s="403" t="s">
        <v>1286</v>
      </c>
      <c r="B178" s="403">
        <v>1190.05</v>
      </c>
      <c r="C178" s="403">
        <v>282.60599999999999</v>
      </c>
      <c r="D178" s="403">
        <v>81.831000000000003</v>
      </c>
      <c r="E178" s="403">
        <v>1554.4870000000001</v>
      </c>
      <c r="F178" s="403">
        <v>366.541</v>
      </c>
      <c r="G178" s="403">
        <v>196.06100000000001</v>
      </c>
      <c r="H178" s="403">
        <v>7.9660000000000002</v>
      </c>
      <c r="I178" s="403">
        <v>1.4E-2</v>
      </c>
      <c r="J178" s="403">
        <v>8.9999999999999993E-3</v>
      </c>
      <c r="K178" s="403">
        <v>1.274</v>
      </c>
      <c r="L178" s="403">
        <v>205.32499999999999</v>
      </c>
      <c r="M178" s="403">
        <v>12.568</v>
      </c>
      <c r="N178" s="403">
        <v>2138.9209999999998</v>
      </c>
    </row>
    <row r="179" spans="1:14" x14ac:dyDescent="0.2">
      <c r="A179" s="403" t="s">
        <v>1287</v>
      </c>
      <c r="B179" s="403">
        <v>1152.095</v>
      </c>
      <c r="C179" s="403">
        <v>256.108</v>
      </c>
      <c r="D179" s="403">
        <v>82.168000000000006</v>
      </c>
      <c r="E179" s="403">
        <v>1490.3710000000001</v>
      </c>
      <c r="F179" s="403">
        <v>331.46100000000001</v>
      </c>
      <c r="G179" s="403">
        <v>209.43799999999999</v>
      </c>
      <c r="H179" s="403">
        <v>7.6260000000000003</v>
      </c>
      <c r="I179" s="403">
        <v>0.01</v>
      </c>
      <c r="J179" s="403">
        <v>5.0000000000000001E-3</v>
      </c>
      <c r="K179" s="403">
        <v>1.2290000000000001</v>
      </c>
      <c r="L179" s="403">
        <v>218.30799999999999</v>
      </c>
      <c r="M179" s="403">
        <v>11.585000000000001</v>
      </c>
      <c r="N179" s="403">
        <v>2051.7260000000001</v>
      </c>
    </row>
    <row r="180" spans="1:14" x14ac:dyDescent="0.2">
      <c r="A180" s="403" t="s">
        <v>1288</v>
      </c>
      <c r="B180" s="403">
        <v>1138.3040000000001</v>
      </c>
      <c r="C180" s="403">
        <v>236.91900000000001</v>
      </c>
      <c r="D180" s="403">
        <v>75.338999999999999</v>
      </c>
      <c r="E180" s="403">
        <v>1450.5619999999999</v>
      </c>
      <c r="F180" s="403">
        <v>320.428</v>
      </c>
      <c r="G180" s="403">
        <v>239.80099999999999</v>
      </c>
      <c r="H180" s="403">
        <v>9.4160000000000004</v>
      </c>
      <c r="I180" s="403">
        <v>3.0000000000000001E-3</v>
      </c>
      <c r="J180" s="403">
        <v>2E-3</v>
      </c>
      <c r="K180" s="403">
        <v>1.3480000000000001</v>
      </c>
      <c r="L180" s="403">
        <v>250.57</v>
      </c>
      <c r="M180" s="403">
        <v>10.994999999999999</v>
      </c>
      <c r="N180" s="403">
        <v>2032.5550000000001</v>
      </c>
    </row>
    <row r="181" spans="1:14" x14ac:dyDescent="0.2">
      <c r="A181" s="403" t="s">
        <v>1289</v>
      </c>
      <c r="B181" s="403">
        <v>1328.835</v>
      </c>
      <c r="C181" s="403">
        <v>216.834</v>
      </c>
      <c r="D181" s="403">
        <v>119.61799999999999</v>
      </c>
      <c r="E181" s="403">
        <v>1665.287</v>
      </c>
      <c r="F181" s="403">
        <v>358.83699999999999</v>
      </c>
      <c r="G181" s="403">
        <v>264.92099999999999</v>
      </c>
      <c r="H181" s="403">
        <v>10.324999999999999</v>
      </c>
      <c r="I181" s="403">
        <v>2E-3</v>
      </c>
      <c r="J181" s="403">
        <v>1E-3</v>
      </c>
      <c r="K181" s="403">
        <v>1.2989999999999999</v>
      </c>
      <c r="L181" s="403">
        <v>276.54899999999998</v>
      </c>
      <c r="M181" s="403">
        <v>11.186</v>
      </c>
      <c r="N181" s="403">
        <v>2311.86</v>
      </c>
    </row>
    <row r="182" spans="1:14" x14ac:dyDescent="0.2">
      <c r="A182" s="403" t="s">
        <v>1290</v>
      </c>
      <c r="B182" s="403">
        <v>14542.209000000001</v>
      </c>
      <c r="C182" s="403">
        <v>3134.5050000000001</v>
      </c>
      <c r="D182" s="403">
        <v>1090.4590000000001</v>
      </c>
      <c r="E182" s="403">
        <v>18767.172999999999</v>
      </c>
      <c r="F182" s="403">
        <v>4075.5630000000001</v>
      </c>
      <c r="G182" s="403">
        <v>2937.1680000000001</v>
      </c>
      <c r="H182" s="403">
        <v>97.421000000000006</v>
      </c>
      <c r="I182" s="403">
        <v>0.111</v>
      </c>
      <c r="J182" s="403">
        <v>0.06</v>
      </c>
      <c r="K182" s="403">
        <v>14.446999999999999</v>
      </c>
      <c r="L182" s="403">
        <v>3049.2069999999999</v>
      </c>
      <c r="M182" s="403">
        <v>139.655</v>
      </c>
      <c r="N182" s="403">
        <v>26031.597000000002</v>
      </c>
    </row>
    <row r="183" spans="1:14" x14ac:dyDescent="0.2">
      <c r="A183" s="403" t="s">
        <v>1291</v>
      </c>
      <c r="B183" s="403">
        <v>1350.088</v>
      </c>
      <c r="C183" s="403">
        <v>189.17500000000001</v>
      </c>
      <c r="D183" s="403">
        <v>118.77</v>
      </c>
      <c r="E183" s="403">
        <v>1658.0329999999999</v>
      </c>
      <c r="F183" s="403">
        <v>383.15899999999999</v>
      </c>
      <c r="G183" s="403">
        <v>223.30600000000001</v>
      </c>
      <c r="H183" s="403">
        <v>10.526</v>
      </c>
      <c r="I183" s="403">
        <v>7.0000000000000001E-3</v>
      </c>
      <c r="J183" s="403">
        <v>2E-3</v>
      </c>
      <c r="K183" s="403">
        <v>1.194</v>
      </c>
      <c r="L183" s="403">
        <v>235.035</v>
      </c>
      <c r="M183" s="403">
        <v>12.291</v>
      </c>
      <c r="N183" s="403">
        <v>2288.518</v>
      </c>
    </row>
    <row r="184" spans="1:14" x14ac:dyDescent="0.2">
      <c r="A184" s="403" t="s">
        <v>1292</v>
      </c>
      <c r="B184" s="403">
        <v>1160.681</v>
      </c>
      <c r="C184" s="403">
        <v>161.423</v>
      </c>
      <c r="D184" s="403">
        <v>101.01600000000001</v>
      </c>
      <c r="E184" s="403">
        <v>1423.1189999999999</v>
      </c>
      <c r="F184" s="403">
        <v>346.15600000000001</v>
      </c>
      <c r="G184" s="403">
        <v>242.578</v>
      </c>
      <c r="H184" s="403">
        <v>9.0399999999999991</v>
      </c>
      <c r="I184" s="403">
        <v>6.0000000000000001E-3</v>
      </c>
      <c r="J184" s="403">
        <v>2E-3</v>
      </c>
      <c r="K184" s="403">
        <v>0.93799999999999994</v>
      </c>
      <c r="L184" s="403">
        <v>252.56299999999999</v>
      </c>
      <c r="M184" s="403">
        <v>9.2349999999999994</v>
      </c>
      <c r="N184" s="403">
        <v>2031.0730000000001</v>
      </c>
    </row>
    <row r="185" spans="1:14" x14ac:dyDescent="0.2">
      <c r="A185" s="403" t="s">
        <v>1293</v>
      </c>
      <c r="B185" s="403">
        <v>1136.3889999999999</v>
      </c>
      <c r="C185" s="403">
        <v>174.29400000000001</v>
      </c>
      <c r="D185" s="403">
        <v>107.258</v>
      </c>
      <c r="E185" s="403">
        <v>1417.941</v>
      </c>
      <c r="F185" s="403">
        <v>325.54899999999998</v>
      </c>
      <c r="G185" s="403">
        <v>297.35000000000002</v>
      </c>
      <c r="H185" s="403">
        <v>9.4030000000000005</v>
      </c>
      <c r="I185" s="403">
        <v>1.0999999999999999E-2</v>
      </c>
      <c r="J185" s="403">
        <v>7.0000000000000001E-3</v>
      </c>
      <c r="K185" s="403">
        <v>0.85399999999999998</v>
      </c>
      <c r="L185" s="403">
        <v>307.62400000000002</v>
      </c>
      <c r="M185" s="403">
        <v>8.15</v>
      </c>
      <c r="N185" s="403">
        <v>2059.2629999999999</v>
      </c>
    </row>
    <row r="186" spans="1:14" x14ac:dyDescent="0.2">
      <c r="A186" s="403" t="s">
        <v>1294</v>
      </c>
      <c r="B186" s="403">
        <v>1014.432</v>
      </c>
      <c r="C186" s="403">
        <v>203.58799999999999</v>
      </c>
      <c r="D186" s="403">
        <v>97.3</v>
      </c>
      <c r="E186" s="403">
        <v>1315.32</v>
      </c>
      <c r="F186" s="403">
        <v>322.41300000000001</v>
      </c>
      <c r="G186" s="403">
        <v>287.50900000000001</v>
      </c>
      <c r="H186" s="403">
        <v>8.4789999999999992</v>
      </c>
      <c r="I186" s="403">
        <v>1.4E-2</v>
      </c>
      <c r="J186" s="403">
        <v>6.0000000000000001E-3</v>
      </c>
      <c r="K186" s="403">
        <v>0.80500000000000005</v>
      </c>
      <c r="L186" s="403">
        <v>296.81299999999999</v>
      </c>
      <c r="M186" s="403">
        <v>8.1039999999999992</v>
      </c>
      <c r="N186" s="403">
        <v>1942.65</v>
      </c>
    </row>
    <row r="187" spans="1:14" x14ac:dyDescent="0.2">
      <c r="A187" s="403" t="s">
        <v>1295</v>
      </c>
      <c r="B187" s="403">
        <v>1084.1410000000001</v>
      </c>
      <c r="C187" s="403">
        <v>237.124</v>
      </c>
      <c r="D187" s="403">
        <v>110.813</v>
      </c>
      <c r="E187" s="403">
        <v>1432.078</v>
      </c>
      <c r="F187" s="403">
        <v>337.72500000000002</v>
      </c>
      <c r="G187" s="403">
        <v>284.17899999999997</v>
      </c>
      <c r="H187" s="403">
        <v>8.5679999999999996</v>
      </c>
      <c r="I187" s="403">
        <v>1.9E-2</v>
      </c>
      <c r="J187" s="403">
        <v>8.0000000000000002E-3</v>
      </c>
      <c r="K187" s="403">
        <v>0.83899999999999997</v>
      </c>
      <c r="L187" s="403">
        <v>293.613</v>
      </c>
      <c r="M187" s="403">
        <v>9.6489999999999991</v>
      </c>
      <c r="N187" s="403">
        <v>2073.0639999999999</v>
      </c>
    </row>
    <row r="188" spans="1:14" x14ac:dyDescent="0.2">
      <c r="A188" s="403" t="s">
        <v>1296</v>
      </c>
      <c r="B188" s="403">
        <v>1241.675</v>
      </c>
      <c r="C188" s="403">
        <v>266.74599999999998</v>
      </c>
      <c r="D188" s="403">
        <v>123.086</v>
      </c>
      <c r="E188" s="403">
        <v>1631.5070000000001</v>
      </c>
      <c r="F188" s="403">
        <v>331.48099999999999</v>
      </c>
      <c r="G188" s="403">
        <v>273.92899999999997</v>
      </c>
      <c r="H188" s="403">
        <v>9.2949999999999999</v>
      </c>
      <c r="I188" s="403">
        <v>1.4999999999999999E-2</v>
      </c>
      <c r="J188" s="403">
        <v>5.0000000000000001E-3</v>
      </c>
      <c r="K188" s="403">
        <v>0.85299999999999998</v>
      </c>
      <c r="L188" s="403">
        <v>284.09800000000001</v>
      </c>
      <c r="M188" s="403">
        <v>9.2370000000000001</v>
      </c>
      <c r="N188" s="403">
        <v>2256.3229999999999</v>
      </c>
    </row>
    <row r="189" spans="1:14" x14ac:dyDescent="0.2">
      <c r="A189" s="403" t="s">
        <v>1297</v>
      </c>
      <c r="B189" s="403">
        <v>1434.162</v>
      </c>
      <c r="C189" s="403">
        <v>308.45600000000002</v>
      </c>
      <c r="D189" s="403">
        <v>173.30600000000001</v>
      </c>
      <c r="E189" s="403">
        <v>1915.924</v>
      </c>
      <c r="F189" s="403">
        <v>379.71800000000002</v>
      </c>
      <c r="G189" s="403">
        <v>251.45599999999999</v>
      </c>
      <c r="H189" s="403">
        <v>9.8620000000000001</v>
      </c>
      <c r="I189" s="403">
        <v>1.7000000000000001E-2</v>
      </c>
      <c r="J189" s="403">
        <v>5.0000000000000001E-3</v>
      </c>
      <c r="K189" s="403">
        <v>1.028</v>
      </c>
      <c r="L189" s="403">
        <v>262.36900000000003</v>
      </c>
      <c r="M189" s="403">
        <v>10.16</v>
      </c>
      <c r="N189" s="403">
        <v>2568.17</v>
      </c>
    </row>
    <row r="190" spans="1:14" x14ac:dyDescent="0.2">
      <c r="A190" s="403" t="s">
        <v>1298</v>
      </c>
      <c r="B190" s="403">
        <v>1301.069</v>
      </c>
      <c r="C190" s="403">
        <v>283.02699999999999</v>
      </c>
      <c r="D190" s="403">
        <v>162.51</v>
      </c>
      <c r="E190" s="403">
        <v>1746.606</v>
      </c>
      <c r="F190" s="403">
        <v>396.53399999999999</v>
      </c>
      <c r="G190" s="403">
        <v>221.34399999999999</v>
      </c>
      <c r="H190" s="403">
        <v>9.8390000000000004</v>
      </c>
      <c r="I190" s="403">
        <v>1.7000000000000001E-2</v>
      </c>
      <c r="J190" s="403">
        <v>5.0000000000000001E-3</v>
      </c>
      <c r="K190" s="403">
        <v>1.1930000000000001</v>
      </c>
      <c r="L190" s="403">
        <v>232.398</v>
      </c>
      <c r="M190" s="403">
        <v>12.958</v>
      </c>
      <c r="N190" s="403">
        <v>2388.4960000000001</v>
      </c>
    </row>
    <row r="191" spans="1:14" x14ac:dyDescent="0.2">
      <c r="A191" s="403" t="s">
        <v>1299</v>
      </c>
      <c r="B191" s="403">
        <v>1192.001</v>
      </c>
      <c r="C191" s="403">
        <v>252.673</v>
      </c>
      <c r="D191" s="403">
        <v>114.91</v>
      </c>
      <c r="E191" s="403">
        <v>1559.5840000000001</v>
      </c>
      <c r="F191" s="403">
        <v>387.113</v>
      </c>
      <c r="G191" s="403">
        <v>220.55199999999999</v>
      </c>
      <c r="H191" s="403">
        <v>8.2449999999999992</v>
      </c>
      <c r="I191" s="403">
        <v>1.4999999999999999E-2</v>
      </c>
      <c r="J191" s="403">
        <v>1E-3</v>
      </c>
      <c r="K191" s="403">
        <v>1.0900000000000001</v>
      </c>
      <c r="L191" s="403">
        <v>229.90299999999999</v>
      </c>
      <c r="M191" s="403">
        <v>11.507</v>
      </c>
      <c r="N191" s="403">
        <v>2188.107</v>
      </c>
    </row>
    <row r="192" spans="1:14" x14ac:dyDescent="0.2">
      <c r="A192" s="403" t="s">
        <v>1300</v>
      </c>
      <c r="B192" s="403">
        <v>1140.981</v>
      </c>
      <c r="C192" s="403">
        <v>221.93100000000001</v>
      </c>
      <c r="D192" s="403">
        <v>104.64400000000001</v>
      </c>
      <c r="E192" s="403">
        <v>1467.556</v>
      </c>
      <c r="F192" s="403">
        <v>383.10300000000001</v>
      </c>
      <c r="G192" s="403">
        <v>222.86600000000001</v>
      </c>
      <c r="H192" s="403">
        <v>8.1050000000000004</v>
      </c>
      <c r="I192" s="403">
        <v>1.2999999999999999E-2</v>
      </c>
      <c r="J192" s="403">
        <v>2E-3</v>
      </c>
      <c r="K192" s="403">
        <v>0.99099999999999999</v>
      </c>
      <c r="L192" s="403">
        <v>231.97900000000001</v>
      </c>
      <c r="M192" s="403">
        <v>10.295</v>
      </c>
      <c r="N192" s="403">
        <v>2092.9319999999998</v>
      </c>
    </row>
    <row r="193" spans="1:14" x14ac:dyDescent="0.2">
      <c r="A193" s="403" t="s">
        <v>1301</v>
      </c>
      <c r="B193" s="403">
        <v>1141.8589999999999</v>
      </c>
      <c r="C193" s="403">
        <v>191.279</v>
      </c>
      <c r="D193" s="403">
        <v>112.008</v>
      </c>
      <c r="E193" s="403">
        <v>1445.146</v>
      </c>
      <c r="F193" s="403">
        <v>369.67399999999998</v>
      </c>
      <c r="G193" s="403">
        <v>241.86099999999999</v>
      </c>
      <c r="H193" s="403">
        <v>7.0149999999999997</v>
      </c>
      <c r="I193" s="403">
        <v>8.9999999999999993E-3</v>
      </c>
      <c r="J193" s="403">
        <v>0</v>
      </c>
      <c r="K193" s="403">
        <v>1.1379999999999999</v>
      </c>
      <c r="L193" s="403">
        <v>250.023</v>
      </c>
      <c r="M193" s="403">
        <v>9.7230000000000008</v>
      </c>
      <c r="N193" s="403">
        <v>2074.5659999999998</v>
      </c>
    </row>
    <row r="194" spans="1:14" x14ac:dyDescent="0.2">
      <c r="A194" s="403" t="s">
        <v>1302</v>
      </c>
      <c r="B194" s="403">
        <v>1246.239</v>
      </c>
      <c r="C194" s="403">
        <v>179.42</v>
      </c>
      <c r="D194" s="403">
        <v>126.22199999999999</v>
      </c>
      <c r="E194" s="403">
        <v>1551.8810000000001</v>
      </c>
      <c r="F194" s="403">
        <v>417.48399999999998</v>
      </c>
      <c r="G194" s="403">
        <v>271.22800000000001</v>
      </c>
      <c r="H194" s="403">
        <v>9.2989999999999995</v>
      </c>
      <c r="I194" s="403">
        <v>3.0000000000000001E-3</v>
      </c>
      <c r="J194" s="403">
        <v>0</v>
      </c>
      <c r="K194" s="403">
        <v>1.369</v>
      </c>
      <c r="L194" s="403">
        <v>281.899</v>
      </c>
      <c r="M194" s="403">
        <v>11.173</v>
      </c>
      <c r="N194" s="403">
        <v>2262.4360000000001</v>
      </c>
    </row>
    <row r="195" spans="1:14" x14ac:dyDescent="0.2">
      <c r="A195" s="403" t="s">
        <v>1303</v>
      </c>
      <c r="B195" s="403">
        <v>14443.716</v>
      </c>
      <c r="C195" s="403">
        <v>2670.29</v>
      </c>
      <c r="D195" s="403">
        <v>1451.8430000000001</v>
      </c>
      <c r="E195" s="403">
        <v>18565.848999999998</v>
      </c>
      <c r="F195" s="403">
        <v>4380.1090000000004</v>
      </c>
      <c r="G195" s="403">
        <v>3038.1570000000002</v>
      </c>
      <c r="H195" s="403">
        <v>107.67700000000001</v>
      </c>
      <c r="I195" s="403">
        <v>0.14699999999999999</v>
      </c>
      <c r="J195" s="403">
        <v>4.3999999999999997E-2</v>
      </c>
      <c r="K195" s="403">
        <v>12.292</v>
      </c>
      <c r="L195" s="403">
        <v>3158.317</v>
      </c>
      <c r="M195" s="403">
        <v>122.48099999999999</v>
      </c>
      <c r="N195" s="403">
        <v>26226.756000000001</v>
      </c>
    </row>
    <row r="196" spans="1:14" x14ac:dyDescent="0.2">
      <c r="A196" s="403" t="s">
        <v>1304</v>
      </c>
      <c r="B196" s="403">
        <v>1319.1890000000001</v>
      </c>
      <c r="C196" s="403">
        <v>189.62200000000001</v>
      </c>
      <c r="D196" s="403">
        <v>128.399</v>
      </c>
      <c r="E196" s="403">
        <v>1637.21</v>
      </c>
      <c r="F196" s="403">
        <v>417.41699999999997</v>
      </c>
      <c r="G196" s="403">
        <v>264.77100000000002</v>
      </c>
      <c r="H196" s="403">
        <v>9.3170000000000002</v>
      </c>
      <c r="I196" s="403">
        <v>1E-3</v>
      </c>
      <c r="J196" s="403">
        <v>1E-3</v>
      </c>
      <c r="K196" s="403">
        <v>1.2749999999999999</v>
      </c>
      <c r="L196" s="403">
        <v>275.36500000000001</v>
      </c>
      <c r="M196" s="403">
        <v>13.284000000000001</v>
      </c>
      <c r="N196" s="403">
        <v>2343.2759999999998</v>
      </c>
    </row>
    <row r="197" spans="1:14" x14ac:dyDescent="0.2">
      <c r="A197" s="403" t="s">
        <v>1305</v>
      </c>
      <c r="B197" s="403">
        <v>1135.326</v>
      </c>
      <c r="C197" s="403">
        <v>162.624</v>
      </c>
      <c r="D197" s="403">
        <v>111.34699999999999</v>
      </c>
      <c r="E197" s="403">
        <v>1409.297</v>
      </c>
      <c r="F197" s="403">
        <v>382.15899999999999</v>
      </c>
      <c r="G197" s="403">
        <v>221.154</v>
      </c>
      <c r="H197" s="403">
        <v>8.64</v>
      </c>
      <c r="I197" s="403">
        <v>6.0000000000000001E-3</v>
      </c>
      <c r="J197" s="403">
        <v>0</v>
      </c>
      <c r="K197" s="403">
        <v>1.1519999999999999</v>
      </c>
      <c r="L197" s="403">
        <v>230.952</v>
      </c>
      <c r="M197" s="403">
        <v>14.721</v>
      </c>
      <c r="N197" s="403">
        <v>2037.1279999999999</v>
      </c>
    </row>
    <row r="198" spans="1:14" x14ac:dyDescent="0.2">
      <c r="A198" s="403" t="s">
        <v>1306</v>
      </c>
      <c r="B198" s="403">
        <v>1155.0239999999999</v>
      </c>
      <c r="C198" s="403">
        <v>195.953</v>
      </c>
      <c r="D198" s="403">
        <v>106.94</v>
      </c>
      <c r="E198" s="403">
        <v>1457.9179999999999</v>
      </c>
      <c r="F198" s="403">
        <v>389.38200000000001</v>
      </c>
      <c r="G198" s="403">
        <v>242.22</v>
      </c>
      <c r="H198" s="403">
        <v>9.4730000000000008</v>
      </c>
      <c r="I198" s="403">
        <v>8.9999999999999993E-3</v>
      </c>
      <c r="J198" s="403">
        <v>0</v>
      </c>
      <c r="K198" s="403">
        <v>1.296</v>
      </c>
      <c r="L198" s="403">
        <v>252.999</v>
      </c>
      <c r="M198" s="403">
        <v>14.928000000000001</v>
      </c>
      <c r="N198" s="403">
        <v>2115.2260000000001</v>
      </c>
    </row>
    <row r="199" spans="1:14" x14ac:dyDescent="0.2">
      <c r="A199" s="403" t="s">
        <v>1307</v>
      </c>
      <c r="B199" s="403">
        <v>1087.1220000000001</v>
      </c>
      <c r="C199" s="403">
        <v>211.8</v>
      </c>
      <c r="D199" s="403">
        <v>84.022000000000006</v>
      </c>
      <c r="E199" s="403">
        <v>1382.944</v>
      </c>
      <c r="F199" s="403">
        <v>349.99200000000002</v>
      </c>
      <c r="G199" s="403">
        <v>229.48099999999999</v>
      </c>
      <c r="H199" s="403">
        <v>8.9290000000000003</v>
      </c>
      <c r="I199" s="403">
        <v>1.2999999999999999E-2</v>
      </c>
      <c r="J199" s="403">
        <v>2E-3</v>
      </c>
      <c r="K199" s="403">
        <v>1.1120000000000001</v>
      </c>
      <c r="L199" s="403">
        <v>239.53700000000001</v>
      </c>
      <c r="M199" s="403">
        <v>15.459</v>
      </c>
      <c r="N199" s="403">
        <v>1987.932</v>
      </c>
    </row>
    <row r="200" spans="1:14" x14ac:dyDescent="0.2">
      <c r="A200" s="403" t="s">
        <v>1308</v>
      </c>
      <c r="B200" s="403">
        <v>1193.845</v>
      </c>
      <c r="C200" s="403">
        <v>248.792</v>
      </c>
      <c r="D200" s="403">
        <v>85.903999999999996</v>
      </c>
      <c r="E200" s="403">
        <v>1528.54</v>
      </c>
      <c r="F200" s="403">
        <v>358.37400000000002</v>
      </c>
      <c r="G200" s="403">
        <v>252.16</v>
      </c>
      <c r="H200" s="403">
        <v>9.3819999999999997</v>
      </c>
      <c r="I200" s="403">
        <v>1.2999999999999999E-2</v>
      </c>
      <c r="J200" s="403">
        <v>3.0000000000000001E-3</v>
      </c>
      <c r="K200" s="403">
        <v>1.145</v>
      </c>
      <c r="L200" s="403">
        <v>262.70400000000001</v>
      </c>
      <c r="M200" s="403">
        <v>12.167</v>
      </c>
      <c r="N200" s="403">
        <v>2161.7840000000001</v>
      </c>
    </row>
    <row r="201" spans="1:14" x14ac:dyDescent="0.2">
      <c r="A201" s="403" t="s">
        <v>1309</v>
      </c>
      <c r="B201" s="403">
        <v>1342.13</v>
      </c>
      <c r="C201" s="403">
        <v>290.62200000000001</v>
      </c>
      <c r="D201" s="403">
        <v>111.97799999999999</v>
      </c>
      <c r="E201" s="403">
        <v>1744.729</v>
      </c>
      <c r="F201" s="403">
        <v>381.76</v>
      </c>
      <c r="G201" s="403">
        <v>217.36699999999999</v>
      </c>
      <c r="H201" s="403">
        <v>9.6349999999999998</v>
      </c>
      <c r="I201" s="403">
        <v>1.7000000000000001E-2</v>
      </c>
      <c r="J201" s="403">
        <v>0.01</v>
      </c>
      <c r="K201" s="403">
        <v>1.4950000000000001</v>
      </c>
      <c r="L201" s="403">
        <v>228.524</v>
      </c>
      <c r="M201" s="403">
        <v>13.956</v>
      </c>
      <c r="N201" s="403">
        <v>2368.9699999999998</v>
      </c>
    </row>
    <row r="202" spans="1:14" x14ac:dyDescent="0.2">
      <c r="A202" s="403" t="s">
        <v>1310</v>
      </c>
      <c r="B202" s="403">
        <v>1495.0809999999999</v>
      </c>
      <c r="C202" s="403">
        <v>326.858</v>
      </c>
      <c r="D202" s="403">
        <v>133.60599999999999</v>
      </c>
      <c r="E202" s="403">
        <v>1955.5450000000001</v>
      </c>
      <c r="F202" s="403">
        <v>418.26</v>
      </c>
      <c r="G202" s="403">
        <v>210.40700000000001</v>
      </c>
      <c r="H202" s="403">
        <v>9.9610000000000003</v>
      </c>
      <c r="I202" s="403">
        <v>1.9E-2</v>
      </c>
      <c r="J202" s="403">
        <v>1.2999999999999999E-2</v>
      </c>
      <c r="K202" s="403">
        <v>1.498</v>
      </c>
      <c r="L202" s="403">
        <v>221.89699999999999</v>
      </c>
      <c r="M202" s="403">
        <v>15.843999999999999</v>
      </c>
      <c r="N202" s="403">
        <v>2611.5459999999998</v>
      </c>
    </row>
    <row r="203" spans="1:14" x14ac:dyDescent="0.2">
      <c r="A203" s="403" t="s">
        <v>1311</v>
      </c>
      <c r="B203" s="403">
        <v>1481.1</v>
      </c>
      <c r="C203" s="403">
        <v>346.80700000000002</v>
      </c>
      <c r="D203" s="403">
        <v>120.369</v>
      </c>
      <c r="E203" s="403">
        <v>1948.2760000000001</v>
      </c>
      <c r="F203" s="403">
        <v>431.80099999999999</v>
      </c>
      <c r="G203" s="403">
        <v>192.19200000000001</v>
      </c>
      <c r="H203" s="403">
        <v>9.923</v>
      </c>
      <c r="I203" s="403">
        <v>1.2E-2</v>
      </c>
      <c r="J203" s="403">
        <v>2E-3</v>
      </c>
      <c r="K203" s="403">
        <v>1.5349999999999999</v>
      </c>
      <c r="L203" s="403">
        <v>203.66499999999999</v>
      </c>
      <c r="M203" s="403">
        <v>15.195</v>
      </c>
      <c r="N203" s="403">
        <v>2598.9369999999999</v>
      </c>
    </row>
    <row r="204" spans="1:14" x14ac:dyDescent="0.2">
      <c r="A204" s="403" t="s">
        <v>1312</v>
      </c>
      <c r="B204" s="403">
        <v>1252.508</v>
      </c>
      <c r="C204" s="403">
        <v>274.65300000000002</v>
      </c>
      <c r="D204" s="403">
        <v>81.852999999999994</v>
      </c>
      <c r="E204" s="403">
        <v>1609.0129999999999</v>
      </c>
      <c r="F204" s="403">
        <v>414.19099999999997</v>
      </c>
      <c r="G204" s="403">
        <v>189.41399999999999</v>
      </c>
      <c r="H204" s="403">
        <v>9.2569999999999997</v>
      </c>
      <c r="I204" s="403">
        <v>8.0000000000000002E-3</v>
      </c>
      <c r="J204" s="403">
        <v>2E-3</v>
      </c>
      <c r="K204" s="403">
        <v>1.2709999999999999</v>
      </c>
      <c r="L204" s="403">
        <v>199.953</v>
      </c>
      <c r="M204" s="403">
        <v>11.138999999999999</v>
      </c>
      <c r="N204" s="403">
        <v>2234.2950000000001</v>
      </c>
    </row>
    <row r="205" spans="1:14" x14ac:dyDescent="0.2">
      <c r="A205" s="403" t="s">
        <v>1313</v>
      </c>
      <c r="B205" s="403">
        <v>1207.229</v>
      </c>
      <c r="C205" s="403">
        <v>244.08799999999999</v>
      </c>
      <c r="D205" s="403">
        <v>72.510000000000005</v>
      </c>
      <c r="E205" s="403">
        <v>1523.827</v>
      </c>
      <c r="F205" s="403">
        <v>381.04500000000002</v>
      </c>
      <c r="G205" s="403">
        <v>187.06899999999999</v>
      </c>
      <c r="H205" s="403">
        <v>9.375</v>
      </c>
      <c r="I205" s="403">
        <v>6.0000000000000001E-3</v>
      </c>
      <c r="J205" s="403">
        <v>1E-3</v>
      </c>
      <c r="K205" s="403">
        <v>1.1970000000000001</v>
      </c>
      <c r="L205" s="403">
        <v>197.648</v>
      </c>
      <c r="M205" s="403">
        <v>11.163</v>
      </c>
      <c r="N205" s="403">
        <v>2113.6819999999998</v>
      </c>
    </row>
    <row r="206" spans="1:14" x14ac:dyDescent="0.2">
      <c r="A206" s="403" t="s">
        <v>1314</v>
      </c>
      <c r="B206" s="403">
        <v>1182.788</v>
      </c>
      <c r="C206" s="403">
        <v>222.21799999999999</v>
      </c>
      <c r="D206" s="403">
        <v>102.714</v>
      </c>
      <c r="E206" s="403">
        <v>1507.72</v>
      </c>
      <c r="F206" s="403">
        <v>390.92399999999998</v>
      </c>
      <c r="G206" s="403">
        <v>175.63499999999999</v>
      </c>
      <c r="H206" s="403">
        <v>9.0640000000000001</v>
      </c>
      <c r="I206" s="403">
        <v>3.0000000000000001E-3</v>
      </c>
      <c r="J206" s="403">
        <v>1E-3</v>
      </c>
      <c r="K206" s="403">
        <v>1.17</v>
      </c>
      <c r="L206" s="403">
        <v>185.87299999999999</v>
      </c>
      <c r="M206" s="403">
        <v>9.9269999999999996</v>
      </c>
      <c r="N206" s="403">
        <v>2094.444</v>
      </c>
    </row>
    <row r="207" spans="1:14" x14ac:dyDescent="0.2">
      <c r="A207" s="403" t="s">
        <v>1315</v>
      </c>
      <c r="B207" s="403">
        <v>1322.069</v>
      </c>
      <c r="C207" s="403">
        <v>200.999</v>
      </c>
      <c r="D207" s="403">
        <v>117.218</v>
      </c>
      <c r="E207" s="403">
        <v>1640.2860000000001</v>
      </c>
      <c r="F207" s="403">
        <v>438.62700000000001</v>
      </c>
      <c r="G207" s="403">
        <v>219.703</v>
      </c>
      <c r="H207" s="403">
        <v>9.3119999999999994</v>
      </c>
      <c r="I207" s="403">
        <v>2E-3</v>
      </c>
      <c r="J207" s="403">
        <v>2E-3</v>
      </c>
      <c r="K207" s="403">
        <v>1.2430000000000001</v>
      </c>
      <c r="L207" s="403">
        <v>230.261</v>
      </c>
      <c r="M207" s="403">
        <v>10.32</v>
      </c>
      <c r="N207" s="403">
        <v>2319.4949999999999</v>
      </c>
    </row>
    <row r="208" spans="1:14" x14ac:dyDescent="0.2">
      <c r="A208" s="403" t="s">
        <v>1316</v>
      </c>
      <c r="B208" s="403">
        <v>15173.411</v>
      </c>
      <c r="C208" s="403">
        <v>2915.915</v>
      </c>
      <c r="D208" s="403">
        <v>1256.8589999999999</v>
      </c>
      <c r="E208" s="403">
        <v>19346.185000000001</v>
      </c>
      <c r="F208" s="403">
        <v>4753.933</v>
      </c>
      <c r="G208" s="403">
        <v>2601.5720000000001</v>
      </c>
      <c r="H208" s="403">
        <v>112.27</v>
      </c>
      <c r="I208" s="403">
        <v>0.109</v>
      </c>
      <c r="J208" s="403">
        <v>3.6999999999999998E-2</v>
      </c>
      <c r="K208" s="403">
        <v>15.388999999999999</v>
      </c>
      <c r="L208" s="403">
        <v>2729.377</v>
      </c>
      <c r="M208" s="403">
        <v>158.101</v>
      </c>
      <c r="N208" s="403">
        <v>26987.596000000001</v>
      </c>
    </row>
    <row r="209" spans="1:14" x14ac:dyDescent="0.2">
      <c r="A209" s="403" t="s">
        <v>1317</v>
      </c>
      <c r="B209" s="403">
        <v>1418.0550000000001</v>
      </c>
      <c r="C209" s="403">
        <v>171.29599999999999</v>
      </c>
      <c r="D209" s="403">
        <v>170.048</v>
      </c>
      <c r="E209" s="403">
        <v>1759.3979999999999</v>
      </c>
      <c r="F209" s="403">
        <v>473.46899999999999</v>
      </c>
      <c r="G209" s="403">
        <v>227.46600000000001</v>
      </c>
      <c r="H209" s="403">
        <v>9.3119999999999994</v>
      </c>
      <c r="I209" s="403">
        <v>5.0000000000000001E-3</v>
      </c>
      <c r="J209" s="403">
        <v>7.0000000000000001E-3</v>
      </c>
      <c r="K209" s="403">
        <v>1.337</v>
      </c>
      <c r="L209" s="403">
        <v>238.12700000000001</v>
      </c>
      <c r="M209" s="403">
        <v>10.801</v>
      </c>
      <c r="N209" s="403">
        <v>2481.7950000000001</v>
      </c>
    </row>
    <row r="210" spans="1:14" x14ac:dyDescent="0.2">
      <c r="A210" s="403" t="s">
        <v>1318</v>
      </c>
      <c r="B210" s="403">
        <v>1283.2829999999999</v>
      </c>
      <c r="C210" s="403">
        <v>173.44200000000001</v>
      </c>
      <c r="D210" s="403">
        <v>122.996</v>
      </c>
      <c r="E210" s="403">
        <v>1579.721</v>
      </c>
      <c r="F210" s="403">
        <v>447.892</v>
      </c>
      <c r="G210" s="403">
        <v>197.245</v>
      </c>
      <c r="H210" s="403">
        <v>8.0129999999999999</v>
      </c>
      <c r="I210" s="403">
        <v>8.0000000000000002E-3</v>
      </c>
      <c r="J210" s="403">
        <v>0</v>
      </c>
      <c r="K210" s="403">
        <v>1.246</v>
      </c>
      <c r="L210" s="403">
        <v>206.512</v>
      </c>
      <c r="M210" s="403">
        <v>11.117000000000001</v>
      </c>
      <c r="N210" s="403">
        <v>2245.2420000000002</v>
      </c>
    </row>
    <row r="211" spans="1:14" x14ac:dyDescent="0.2">
      <c r="A211" s="403" t="s">
        <v>1319</v>
      </c>
      <c r="B211" s="403">
        <v>1228.0429999999999</v>
      </c>
      <c r="C211" s="403">
        <v>208.55500000000001</v>
      </c>
      <c r="D211" s="403">
        <v>101.54900000000001</v>
      </c>
      <c r="E211" s="403">
        <v>1538.1479999999999</v>
      </c>
      <c r="F211" s="403">
        <v>465.55500000000001</v>
      </c>
      <c r="G211" s="403">
        <v>201.46299999999999</v>
      </c>
      <c r="H211" s="403">
        <v>9.3409999999999993</v>
      </c>
      <c r="I211" s="403">
        <v>1.2999999999999999E-2</v>
      </c>
      <c r="J211" s="403">
        <v>0</v>
      </c>
      <c r="K211" s="403">
        <v>1.391</v>
      </c>
      <c r="L211" s="403">
        <v>212.209</v>
      </c>
      <c r="M211" s="403">
        <v>10.734999999999999</v>
      </c>
      <c r="N211" s="403">
        <v>2226.6460000000002</v>
      </c>
    </row>
    <row r="212" spans="1:14" x14ac:dyDescent="0.2">
      <c r="A212" s="403" t="s">
        <v>1320</v>
      </c>
      <c r="B212" s="403">
        <v>1131.4259999999999</v>
      </c>
      <c r="C212" s="403">
        <v>203.767</v>
      </c>
      <c r="D212" s="403">
        <v>78.813999999999993</v>
      </c>
      <c r="E212" s="403">
        <v>1414.0060000000001</v>
      </c>
      <c r="F212" s="403">
        <v>424.786</v>
      </c>
      <c r="G212" s="403">
        <v>197.22900000000001</v>
      </c>
      <c r="H212" s="403">
        <v>8.4540000000000006</v>
      </c>
      <c r="I212" s="403">
        <v>5.0000000000000001E-3</v>
      </c>
      <c r="J212" s="403">
        <v>0</v>
      </c>
      <c r="K212" s="403">
        <v>1.4410000000000001</v>
      </c>
      <c r="L212" s="403">
        <v>207.12799999999999</v>
      </c>
      <c r="M212" s="403">
        <v>8.6349999999999998</v>
      </c>
      <c r="N212" s="403">
        <v>2054.556</v>
      </c>
    </row>
    <row r="213" spans="1:14" x14ac:dyDescent="0.2">
      <c r="A213" s="403" t="s">
        <v>1321</v>
      </c>
      <c r="B213" s="403">
        <v>1181.4649999999999</v>
      </c>
      <c r="C213" s="403">
        <v>245.13</v>
      </c>
      <c r="D213" s="403">
        <v>76.108999999999995</v>
      </c>
      <c r="E213" s="403">
        <v>1502.703</v>
      </c>
      <c r="F213" s="403">
        <v>430.97500000000002</v>
      </c>
      <c r="G213" s="403">
        <v>219.26499999999999</v>
      </c>
      <c r="H213" s="403">
        <v>8.31</v>
      </c>
      <c r="I213" s="403">
        <v>1.2999999999999999E-2</v>
      </c>
      <c r="J213" s="403">
        <v>0</v>
      </c>
      <c r="K213" s="403">
        <v>1.194</v>
      </c>
      <c r="L213" s="403">
        <v>228.78299999999999</v>
      </c>
      <c r="M213" s="403">
        <v>7.4470000000000001</v>
      </c>
      <c r="N213" s="403">
        <v>2169.9090000000001</v>
      </c>
    </row>
    <row r="214" spans="1:14" x14ac:dyDescent="0.2">
      <c r="A214" s="403" t="s">
        <v>1322</v>
      </c>
      <c r="B214" s="403">
        <v>1365.6590000000001</v>
      </c>
      <c r="C214" s="403">
        <v>286.43299999999999</v>
      </c>
      <c r="D214" s="403">
        <v>105.02</v>
      </c>
      <c r="E214" s="403">
        <v>1757.1120000000001</v>
      </c>
      <c r="F214" s="403">
        <v>467.32600000000002</v>
      </c>
      <c r="G214" s="403">
        <v>194.43100000000001</v>
      </c>
      <c r="H214" s="403">
        <v>8.8149999999999995</v>
      </c>
      <c r="I214" s="403">
        <v>1.4E-2</v>
      </c>
      <c r="J214" s="403">
        <v>0</v>
      </c>
      <c r="K214" s="403">
        <v>1.5389999999999999</v>
      </c>
      <c r="L214" s="403">
        <v>204.8</v>
      </c>
      <c r="M214" s="403">
        <v>8.8789999999999996</v>
      </c>
      <c r="N214" s="403">
        <v>2438.1170000000002</v>
      </c>
    </row>
    <row r="215" spans="1:14" x14ac:dyDescent="0.2">
      <c r="A215" s="403" t="s">
        <v>1323</v>
      </c>
      <c r="B215" s="403">
        <v>1499.5550000000001</v>
      </c>
      <c r="C215" s="403">
        <v>335.04700000000003</v>
      </c>
      <c r="D215" s="403">
        <v>148.75800000000001</v>
      </c>
      <c r="E215" s="403">
        <v>1983.36</v>
      </c>
      <c r="F215" s="403">
        <v>528.28099999999995</v>
      </c>
      <c r="G215" s="403">
        <v>174.51300000000001</v>
      </c>
      <c r="H215" s="403">
        <v>9.5890000000000004</v>
      </c>
      <c r="I215" s="403">
        <v>1.2E-2</v>
      </c>
      <c r="J215" s="403">
        <v>0</v>
      </c>
      <c r="K215" s="403">
        <v>1.5880000000000001</v>
      </c>
      <c r="L215" s="403">
        <v>185.702</v>
      </c>
      <c r="M215" s="403">
        <v>11.6</v>
      </c>
      <c r="N215" s="403">
        <v>2708.9430000000002</v>
      </c>
    </row>
    <row r="216" spans="1:14" x14ac:dyDescent="0.2">
      <c r="A216" s="403" t="s">
        <v>1324</v>
      </c>
      <c r="B216" s="403">
        <v>1572.779</v>
      </c>
      <c r="C216" s="403">
        <v>351.61099999999999</v>
      </c>
      <c r="D216" s="403">
        <v>171.40199999999999</v>
      </c>
      <c r="E216" s="403">
        <v>2095.7930000000001</v>
      </c>
      <c r="F216" s="403">
        <v>519.87199999999996</v>
      </c>
      <c r="G216" s="403">
        <v>169.80099999999999</v>
      </c>
      <c r="H216" s="403">
        <v>9.1489999999999991</v>
      </c>
      <c r="I216" s="403">
        <v>1.2E-2</v>
      </c>
      <c r="J216" s="403">
        <v>0</v>
      </c>
      <c r="K216" s="403">
        <v>1.821</v>
      </c>
      <c r="L216" s="403">
        <v>180.78299999999999</v>
      </c>
      <c r="M216" s="403">
        <v>12.603</v>
      </c>
      <c r="N216" s="403">
        <v>2809.0509999999999</v>
      </c>
    </row>
    <row r="217" spans="1:14" x14ac:dyDescent="0.2">
      <c r="A217" s="403" t="s">
        <v>1325</v>
      </c>
      <c r="B217" s="403">
        <v>1286.1890000000001</v>
      </c>
      <c r="C217" s="403">
        <v>237.72499999999999</v>
      </c>
      <c r="D217" s="403">
        <v>104.82</v>
      </c>
      <c r="E217" s="403">
        <v>1628.7329999999999</v>
      </c>
      <c r="F217" s="403">
        <v>490.56</v>
      </c>
      <c r="G217" s="403">
        <v>167.97300000000001</v>
      </c>
      <c r="H217" s="403">
        <v>8.7720000000000002</v>
      </c>
      <c r="I217" s="403">
        <v>0.01</v>
      </c>
      <c r="J217" s="403">
        <v>0</v>
      </c>
      <c r="K217" s="403">
        <v>1.556</v>
      </c>
      <c r="L217" s="403">
        <v>178.31100000000001</v>
      </c>
      <c r="M217" s="403">
        <v>8.2710000000000008</v>
      </c>
      <c r="N217" s="403">
        <v>2305.875</v>
      </c>
    </row>
    <row r="218" spans="1:14" x14ac:dyDescent="0.2">
      <c r="A218" s="403" t="s">
        <v>1326</v>
      </c>
      <c r="B218" s="403">
        <v>1244.835</v>
      </c>
      <c r="C218" s="403">
        <v>185.416</v>
      </c>
      <c r="D218" s="403">
        <v>137.95400000000001</v>
      </c>
      <c r="E218" s="403">
        <v>1568.2049999999999</v>
      </c>
      <c r="F218" s="403">
        <v>451.55099999999999</v>
      </c>
      <c r="G218" s="403">
        <v>156.018</v>
      </c>
      <c r="H218" s="403">
        <v>8.9390000000000001</v>
      </c>
      <c r="I218" s="403">
        <v>1E-3</v>
      </c>
      <c r="J218" s="403">
        <v>0</v>
      </c>
      <c r="K218" s="403">
        <v>1.5229999999999999</v>
      </c>
      <c r="L218" s="403">
        <v>166.482</v>
      </c>
      <c r="M218" s="403">
        <v>7.5730000000000004</v>
      </c>
      <c r="N218" s="403">
        <v>2193.8110000000001</v>
      </c>
    </row>
    <row r="219" spans="1:14" x14ac:dyDescent="0.2">
      <c r="A219" s="403" t="s">
        <v>1327</v>
      </c>
      <c r="B219" s="403">
        <v>1239.4649999999999</v>
      </c>
      <c r="C219" s="403">
        <v>153.601</v>
      </c>
      <c r="D219" s="403">
        <v>153.774</v>
      </c>
      <c r="E219" s="403">
        <v>1546.8389999999999</v>
      </c>
      <c r="F219" s="403">
        <v>419.66199999999998</v>
      </c>
      <c r="G219" s="403">
        <v>190.64500000000001</v>
      </c>
      <c r="H219" s="403">
        <v>8.8740000000000006</v>
      </c>
      <c r="I219" s="403">
        <v>1E-3</v>
      </c>
      <c r="J219" s="403">
        <v>0</v>
      </c>
      <c r="K219" s="403">
        <v>1.296</v>
      </c>
      <c r="L219" s="403">
        <v>200.816</v>
      </c>
      <c r="M219" s="403">
        <v>5.7789999999999999</v>
      </c>
      <c r="N219" s="403">
        <v>2173.096</v>
      </c>
    </row>
    <row r="220" spans="1:14" x14ac:dyDescent="0.2">
      <c r="A220" s="403" t="s">
        <v>1328</v>
      </c>
      <c r="B220" s="403">
        <v>1399.2139999999999</v>
      </c>
      <c r="C220" s="403">
        <v>140.381</v>
      </c>
      <c r="D220" s="403">
        <v>192.18199999999999</v>
      </c>
      <c r="E220" s="403">
        <v>1731.777</v>
      </c>
      <c r="F220" s="403">
        <v>467.03800000000001</v>
      </c>
      <c r="G220" s="403">
        <v>205.58</v>
      </c>
      <c r="H220" s="403">
        <v>8.77</v>
      </c>
      <c r="I220" s="403">
        <v>1E-3</v>
      </c>
      <c r="J220" s="403">
        <v>1E-3</v>
      </c>
      <c r="K220" s="403">
        <v>1.3520000000000001</v>
      </c>
      <c r="L220" s="403">
        <v>215.703</v>
      </c>
      <c r="M220" s="403">
        <v>4.9589999999999996</v>
      </c>
      <c r="N220" s="403">
        <v>2419.4769999999999</v>
      </c>
    </row>
    <row r="221" spans="1:14" x14ac:dyDescent="0.2">
      <c r="A221" s="403" t="s">
        <v>1329</v>
      </c>
      <c r="B221" s="403">
        <v>15849.966</v>
      </c>
      <c r="C221" s="403">
        <v>2692.62</v>
      </c>
      <c r="D221" s="403">
        <v>1563.425</v>
      </c>
      <c r="E221" s="403">
        <v>20106.011999999999</v>
      </c>
      <c r="F221" s="403">
        <v>5586.9679999999998</v>
      </c>
      <c r="G221" s="403">
        <v>2301.6289999999999</v>
      </c>
      <c r="H221" s="403">
        <v>106.33799999999999</v>
      </c>
      <c r="I221" s="403">
        <v>9.4E-2</v>
      </c>
      <c r="J221" s="403">
        <v>8.9999999999999993E-3</v>
      </c>
      <c r="K221" s="403">
        <v>17.285</v>
      </c>
      <c r="L221" s="403">
        <v>2425.355</v>
      </c>
      <c r="M221" s="403">
        <v>108.399</v>
      </c>
      <c r="N221" s="403">
        <v>28226.734</v>
      </c>
    </row>
    <row r="222" spans="1:14" x14ac:dyDescent="0.2">
      <c r="A222" s="403" t="s">
        <v>1330</v>
      </c>
      <c r="B222" s="403">
        <v>1404.9369999999999</v>
      </c>
      <c r="C222" s="403">
        <v>167.55099999999999</v>
      </c>
      <c r="D222" s="403">
        <v>162.32499999999999</v>
      </c>
      <c r="E222" s="403">
        <v>1734.8119999999999</v>
      </c>
      <c r="F222" s="403">
        <v>490.28800000000001</v>
      </c>
      <c r="G222" s="403">
        <v>221.74299999999999</v>
      </c>
      <c r="H222" s="403">
        <v>13.343999999999999</v>
      </c>
      <c r="I222" s="403">
        <v>7.2999999999999995E-2</v>
      </c>
      <c r="J222" s="403">
        <v>1.5209999999999999</v>
      </c>
      <c r="K222" s="403">
        <v>16.273</v>
      </c>
      <c r="L222" s="403">
        <v>252.952</v>
      </c>
      <c r="M222" s="403">
        <v>4.7359999999999998</v>
      </c>
      <c r="N222" s="403">
        <v>2482.788</v>
      </c>
    </row>
    <row r="223" spans="1:14" x14ac:dyDescent="0.2">
      <c r="A223" s="403" t="s">
        <v>1331</v>
      </c>
      <c r="B223" s="403">
        <v>1321.126</v>
      </c>
      <c r="C223" s="403">
        <v>196.39</v>
      </c>
      <c r="D223" s="403">
        <v>187.148</v>
      </c>
      <c r="E223" s="403">
        <v>1704.664</v>
      </c>
      <c r="F223" s="403">
        <v>409.82400000000001</v>
      </c>
      <c r="G223" s="403">
        <v>197.267</v>
      </c>
      <c r="H223" s="403">
        <v>12.048</v>
      </c>
      <c r="I223" s="403">
        <v>7.6999999999999999E-2</v>
      </c>
      <c r="J223" s="403">
        <v>2.331</v>
      </c>
      <c r="K223" s="403">
        <v>15.413</v>
      </c>
      <c r="L223" s="403">
        <v>227.136</v>
      </c>
      <c r="M223" s="403">
        <v>6.2670000000000003</v>
      </c>
      <c r="N223" s="403">
        <v>2347.8910000000001</v>
      </c>
    </row>
    <row r="224" spans="1:14" x14ac:dyDescent="0.2">
      <c r="A224" s="403" t="s">
        <v>1332</v>
      </c>
      <c r="B224" s="403">
        <v>1304.7380000000001</v>
      </c>
      <c r="C224" s="403">
        <v>240.458</v>
      </c>
      <c r="D224" s="403">
        <v>176.59399999999999</v>
      </c>
      <c r="E224" s="403">
        <v>1721.789</v>
      </c>
      <c r="F224" s="403">
        <v>419.471</v>
      </c>
      <c r="G224" s="403">
        <v>239.874</v>
      </c>
      <c r="H224" s="403">
        <v>14.211</v>
      </c>
      <c r="I224" s="403">
        <v>0.19900000000000001</v>
      </c>
      <c r="J224" s="403">
        <v>2.6709999999999998</v>
      </c>
      <c r="K224" s="403">
        <v>14.218999999999999</v>
      </c>
      <c r="L224" s="403">
        <v>271.173</v>
      </c>
      <c r="M224" s="403">
        <v>2.0950000000000002</v>
      </c>
      <c r="N224" s="403">
        <v>2414.529</v>
      </c>
    </row>
    <row r="225" spans="1:14" x14ac:dyDescent="0.2">
      <c r="A225" s="403" t="s">
        <v>1333</v>
      </c>
      <c r="B225" s="403">
        <v>1181.3979999999999</v>
      </c>
      <c r="C225" s="403">
        <v>267.38799999999998</v>
      </c>
      <c r="D225" s="403">
        <v>122.502</v>
      </c>
      <c r="E225" s="403">
        <v>1571.288</v>
      </c>
      <c r="F225" s="403">
        <v>354.476</v>
      </c>
      <c r="G225" s="403">
        <v>255.08600000000001</v>
      </c>
      <c r="H225" s="403">
        <v>12.33</v>
      </c>
      <c r="I225" s="403">
        <v>0.247</v>
      </c>
      <c r="J225" s="403">
        <v>2.484</v>
      </c>
      <c r="K225" s="403">
        <v>14.8</v>
      </c>
      <c r="L225" s="403">
        <v>284.947</v>
      </c>
      <c r="M225" s="403">
        <v>3.3279999999999998</v>
      </c>
      <c r="N225" s="403">
        <v>2214.0390000000002</v>
      </c>
    </row>
    <row r="226" spans="1:14" x14ac:dyDescent="0.2">
      <c r="A226" s="403" t="s">
        <v>1334</v>
      </c>
      <c r="B226" s="403">
        <v>1231.56</v>
      </c>
      <c r="C226" s="403">
        <v>285.12700000000001</v>
      </c>
      <c r="D226" s="403">
        <v>108.182</v>
      </c>
      <c r="E226" s="403">
        <v>1624.8689999999999</v>
      </c>
      <c r="F226" s="403">
        <v>405.73899999999998</v>
      </c>
      <c r="G226" s="403">
        <v>297.16199999999998</v>
      </c>
      <c r="H226" s="403">
        <v>13.067</v>
      </c>
      <c r="I226" s="403">
        <v>0.16200000000000001</v>
      </c>
      <c r="J226" s="403">
        <v>2.1309999999999998</v>
      </c>
      <c r="K226" s="403">
        <v>16.905999999999999</v>
      </c>
      <c r="L226" s="403">
        <v>329.428</v>
      </c>
      <c r="M226" s="403">
        <v>4.0599999999999996</v>
      </c>
      <c r="N226" s="403">
        <v>2364.096</v>
      </c>
    </row>
    <row r="227" spans="1:14" x14ac:dyDescent="0.2">
      <c r="A227" s="403" t="s">
        <v>1335</v>
      </c>
      <c r="B227" s="403">
        <v>1339.04</v>
      </c>
      <c r="C227" s="403">
        <v>295.827</v>
      </c>
      <c r="D227" s="403">
        <v>135.672</v>
      </c>
      <c r="E227" s="403">
        <v>1770.54</v>
      </c>
      <c r="F227" s="403">
        <v>454.815</v>
      </c>
      <c r="G227" s="403">
        <v>274.20600000000002</v>
      </c>
      <c r="H227" s="403">
        <v>12.9</v>
      </c>
      <c r="I227" s="403">
        <v>0.22600000000000001</v>
      </c>
      <c r="J227" s="403">
        <v>1.631</v>
      </c>
      <c r="K227" s="403">
        <v>18.291</v>
      </c>
      <c r="L227" s="403">
        <v>307.25400000000002</v>
      </c>
      <c r="M227" s="403">
        <v>5.4169999999999998</v>
      </c>
      <c r="N227" s="403">
        <v>2538.0259999999998</v>
      </c>
    </row>
    <row r="228" spans="1:14" x14ac:dyDescent="0.2">
      <c r="A228" s="403" t="s">
        <v>1336</v>
      </c>
      <c r="B228" s="403">
        <v>1467.09</v>
      </c>
      <c r="C228" s="403">
        <v>363.572</v>
      </c>
      <c r="D228" s="403">
        <v>133.05799999999999</v>
      </c>
      <c r="E228" s="403">
        <v>1963.72</v>
      </c>
      <c r="F228" s="403">
        <v>553.81899999999996</v>
      </c>
      <c r="G228" s="403">
        <v>240.19</v>
      </c>
      <c r="H228" s="403">
        <v>13.082000000000001</v>
      </c>
      <c r="I228" s="403">
        <v>0.371</v>
      </c>
      <c r="J228" s="403">
        <v>1.482</v>
      </c>
      <c r="K228" s="403">
        <v>20.895</v>
      </c>
      <c r="L228" s="403">
        <v>276.02100000000002</v>
      </c>
      <c r="M228" s="403">
        <v>7.3479999999999999</v>
      </c>
      <c r="N228" s="403">
        <v>2800.9079999999999</v>
      </c>
    </row>
    <row r="229" spans="1:14" x14ac:dyDescent="0.2">
      <c r="A229" s="403" t="s">
        <v>1337</v>
      </c>
      <c r="B229" s="403">
        <v>1483.354</v>
      </c>
      <c r="C229" s="403">
        <v>352.06299999999999</v>
      </c>
      <c r="D229" s="403">
        <v>119.581</v>
      </c>
      <c r="E229" s="403">
        <v>1954.998</v>
      </c>
      <c r="F229" s="403">
        <v>581.51099999999997</v>
      </c>
      <c r="G229" s="403">
        <v>213.87100000000001</v>
      </c>
      <c r="H229" s="403">
        <v>12.624000000000001</v>
      </c>
      <c r="I229" s="403">
        <v>0.27400000000000002</v>
      </c>
      <c r="J229" s="403">
        <v>1.075</v>
      </c>
      <c r="K229" s="403">
        <v>21.800999999999998</v>
      </c>
      <c r="L229" s="403">
        <v>249.64500000000001</v>
      </c>
      <c r="M229" s="403">
        <v>5.8520000000000003</v>
      </c>
      <c r="N229" s="403">
        <v>2792.0050000000001</v>
      </c>
    </row>
    <row r="230" spans="1:14" x14ac:dyDescent="0.2">
      <c r="A230" s="403" t="s">
        <v>1338</v>
      </c>
      <c r="B230" s="403">
        <v>1323.7739999999999</v>
      </c>
      <c r="C230" s="403">
        <v>304.45800000000003</v>
      </c>
      <c r="D230" s="403">
        <v>109.97799999999999</v>
      </c>
      <c r="E230" s="403">
        <v>1738.21</v>
      </c>
      <c r="F230" s="403">
        <v>474.50700000000001</v>
      </c>
      <c r="G230" s="403">
        <v>200.43899999999999</v>
      </c>
      <c r="H230" s="403">
        <v>11.756</v>
      </c>
      <c r="I230" s="403">
        <v>0.32800000000000001</v>
      </c>
      <c r="J230" s="403">
        <v>2.923</v>
      </c>
      <c r="K230" s="403">
        <v>22.483000000000001</v>
      </c>
      <c r="L230" s="403">
        <v>237.928</v>
      </c>
      <c r="M230" s="403">
        <v>3.093</v>
      </c>
      <c r="N230" s="403">
        <v>2453.739</v>
      </c>
    </row>
    <row r="231" spans="1:14" x14ac:dyDescent="0.2">
      <c r="A231" s="403" t="s">
        <v>1339</v>
      </c>
      <c r="B231" s="403">
        <v>1274.3589999999999</v>
      </c>
      <c r="C231" s="403">
        <v>288.88499999999999</v>
      </c>
      <c r="D231" s="403">
        <v>89.501000000000005</v>
      </c>
      <c r="E231" s="403">
        <v>1652.7449999999999</v>
      </c>
      <c r="F231" s="403">
        <v>460.97199999999998</v>
      </c>
      <c r="G231" s="403">
        <v>212.68899999999999</v>
      </c>
      <c r="H231" s="403">
        <v>12.367000000000001</v>
      </c>
      <c r="I231" s="403">
        <v>0.29399999999999998</v>
      </c>
      <c r="J231" s="403">
        <v>1.8320000000000001</v>
      </c>
      <c r="K231" s="403">
        <v>23.603000000000002</v>
      </c>
      <c r="L231" s="403">
        <v>250.785</v>
      </c>
      <c r="M231" s="403">
        <v>8.5000000000000006E-2</v>
      </c>
      <c r="N231" s="403">
        <v>2364.5859999999998</v>
      </c>
    </row>
    <row r="232" spans="1:14" x14ac:dyDescent="0.2">
      <c r="A232" s="403" t="s">
        <v>1340</v>
      </c>
      <c r="B232" s="403">
        <v>1283.7180000000001</v>
      </c>
      <c r="C232" s="403">
        <v>215.04599999999999</v>
      </c>
      <c r="D232" s="403">
        <v>122.559</v>
      </c>
      <c r="E232" s="403">
        <v>1621.3230000000001</v>
      </c>
      <c r="F232" s="403">
        <v>459.29599999999999</v>
      </c>
      <c r="G232" s="403">
        <v>224.453</v>
      </c>
      <c r="H232" s="403">
        <v>11.797000000000001</v>
      </c>
      <c r="I232" s="403">
        <v>0.25700000000000001</v>
      </c>
      <c r="J232" s="403">
        <v>1.2809999999999999</v>
      </c>
      <c r="K232" s="403">
        <v>24.173999999999999</v>
      </c>
      <c r="L232" s="403">
        <v>261.96199999999999</v>
      </c>
      <c r="M232" s="403">
        <v>-3.0590000000000002</v>
      </c>
      <c r="N232" s="403">
        <v>2339.5219999999999</v>
      </c>
    </row>
    <row r="233" spans="1:14" x14ac:dyDescent="0.2">
      <c r="A233" s="403" t="s">
        <v>1341</v>
      </c>
      <c r="B233" s="403">
        <v>1522.1289999999999</v>
      </c>
      <c r="C233" s="403">
        <v>195.06399999999999</v>
      </c>
      <c r="D233" s="403">
        <v>235.99</v>
      </c>
      <c r="E233" s="403">
        <v>1953.183</v>
      </c>
      <c r="F233" s="403">
        <v>537.44200000000001</v>
      </c>
      <c r="G233" s="403">
        <v>231.20099999999999</v>
      </c>
      <c r="H233" s="403">
        <v>12.714</v>
      </c>
      <c r="I233" s="403">
        <v>0.107</v>
      </c>
      <c r="J233" s="403">
        <v>0.67100000000000004</v>
      </c>
      <c r="K233" s="403">
        <v>22.672999999999998</v>
      </c>
      <c r="L233" s="403">
        <v>267.36599999999999</v>
      </c>
      <c r="M233" s="403">
        <v>-1.7709999999999999</v>
      </c>
      <c r="N233" s="403">
        <v>2756.22</v>
      </c>
    </row>
    <row r="234" spans="1:14" x14ac:dyDescent="0.2">
      <c r="A234" s="403" t="s">
        <v>1342</v>
      </c>
      <c r="B234" s="403">
        <v>16137.221</v>
      </c>
      <c r="C234" s="403">
        <v>3172.5680000000002</v>
      </c>
      <c r="D234" s="403">
        <v>1703.0909999999999</v>
      </c>
      <c r="E234" s="403">
        <v>21012.880000000001</v>
      </c>
      <c r="F234" s="403">
        <v>5602.1610000000001</v>
      </c>
      <c r="G234" s="403">
        <v>2808.1819999999998</v>
      </c>
      <c r="H234" s="403">
        <v>152.239</v>
      </c>
      <c r="I234" s="403">
        <v>2.6139999999999999</v>
      </c>
      <c r="J234" s="403">
        <v>22.033000000000001</v>
      </c>
      <c r="K234" s="403">
        <v>231.53</v>
      </c>
      <c r="L234" s="403">
        <v>3216.598</v>
      </c>
      <c r="M234" s="403">
        <v>37.450000000000003</v>
      </c>
      <c r="N234" s="403">
        <v>29869.088</v>
      </c>
    </row>
    <row r="235" spans="1:14" x14ac:dyDescent="0.2">
      <c r="A235" s="403" t="s">
        <v>1343</v>
      </c>
      <c r="B235" s="403">
        <v>1396.6780000000001</v>
      </c>
      <c r="C235" s="403">
        <v>173.06200000000001</v>
      </c>
      <c r="D235" s="403">
        <v>126.887</v>
      </c>
      <c r="E235" s="403">
        <v>1696.627</v>
      </c>
      <c r="F235" s="403">
        <v>583.27300000000002</v>
      </c>
      <c r="G235" s="403">
        <v>250.58500000000001</v>
      </c>
      <c r="H235" s="403">
        <v>14.17</v>
      </c>
      <c r="I235" s="403">
        <v>0.156</v>
      </c>
      <c r="J235" s="403">
        <v>3.1339999999999999</v>
      </c>
      <c r="K235" s="403">
        <v>26.831</v>
      </c>
      <c r="L235" s="403">
        <v>294.87599999999998</v>
      </c>
      <c r="M235" s="403">
        <v>-1.145</v>
      </c>
      <c r="N235" s="403">
        <v>2573.6309999999999</v>
      </c>
    </row>
    <row r="236" spans="1:14" x14ac:dyDescent="0.2">
      <c r="A236" s="403" t="s">
        <v>1344</v>
      </c>
      <c r="B236" s="403">
        <v>1221.595</v>
      </c>
      <c r="C236" s="403">
        <v>156.34299999999999</v>
      </c>
      <c r="D236" s="403">
        <v>103.39100000000001</v>
      </c>
      <c r="E236" s="403">
        <v>1481.329</v>
      </c>
      <c r="F236" s="403">
        <v>528.70500000000004</v>
      </c>
      <c r="G236" s="403">
        <v>259.76400000000001</v>
      </c>
      <c r="H236" s="403">
        <v>12.956</v>
      </c>
      <c r="I236" s="403">
        <v>0.187</v>
      </c>
      <c r="J236" s="403">
        <v>2.4049999999999998</v>
      </c>
      <c r="K236" s="403">
        <v>25.795999999999999</v>
      </c>
      <c r="L236" s="403">
        <v>301.10899999999998</v>
      </c>
      <c r="M236" s="403">
        <v>-3.4729999999999999</v>
      </c>
      <c r="N236" s="403">
        <v>2307.6689999999999</v>
      </c>
    </row>
    <row r="237" spans="1:14" x14ac:dyDescent="0.2">
      <c r="A237" s="403" t="s">
        <v>1345</v>
      </c>
      <c r="B237" s="403">
        <v>1279.8689999999999</v>
      </c>
      <c r="C237" s="403">
        <v>218.43899999999999</v>
      </c>
      <c r="D237" s="403">
        <v>111.342</v>
      </c>
      <c r="E237" s="403">
        <v>1609.65</v>
      </c>
      <c r="F237" s="403">
        <v>487.69400000000002</v>
      </c>
      <c r="G237" s="403">
        <v>298.13099999999997</v>
      </c>
      <c r="H237" s="403">
        <v>14.25</v>
      </c>
      <c r="I237" s="403">
        <v>0.26500000000000001</v>
      </c>
      <c r="J237" s="403">
        <v>2.5510000000000002</v>
      </c>
      <c r="K237" s="403">
        <v>28.488</v>
      </c>
      <c r="L237" s="403">
        <v>343.68400000000003</v>
      </c>
      <c r="M237" s="403">
        <v>-3.7240000000000002</v>
      </c>
      <c r="N237" s="403">
        <v>2437.3040000000001</v>
      </c>
    </row>
    <row r="238" spans="1:14" x14ac:dyDescent="0.2">
      <c r="A238" s="403" t="s">
        <v>1346</v>
      </c>
      <c r="B238" s="403">
        <v>1217.9110000000001</v>
      </c>
      <c r="C238" s="403">
        <v>236.172</v>
      </c>
      <c r="D238" s="403">
        <v>110.883</v>
      </c>
      <c r="E238" s="403">
        <v>1564.9659999999999</v>
      </c>
      <c r="F238" s="403">
        <v>407.57600000000002</v>
      </c>
      <c r="G238" s="403">
        <v>273.24</v>
      </c>
      <c r="H238" s="403">
        <v>11.242000000000001</v>
      </c>
      <c r="I238" s="403">
        <v>0.28899999999999998</v>
      </c>
      <c r="J238" s="403">
        <v>4.3730000000000002</v>
      </c>
      <c r="K238" s="403">
        <v>26.707999999999998</v>
      </c>
      <c r="L238" s="403">
        <v>315.851</v>
      </c>
      <c r="M238" s="403">
        <v>-1.488</v>
      </c>
      <c r="N238" s="403">
        <v>2286.9059999999999</v>
      </c>
    </row>
    <row r="239" spans="1:14" x14ac:dyDescent="0.2">
      <c r="A239" s="403" t="s">
        <v>1347</v>
      </c>
      <c r="B239" s="403">
        <v>1245.7190000000001</v>
      </c>
      <c r="C239" s="403">
        <v>289.33499999999998</v>
      </c>
      <c r="D239" s="403">
        <v>103.867</v>
      </c>
      <c r="E239" s="403">
        <v>1638.922</v>
      </c>
      <c r="F239" s="403">
        <v>454.44499999999999</v>
      </c>
      <c r="G239" s="403">
        <v>288.815</v>
      </c>
      <c r="H239" s="403">
        <v>13.273999999999999</v>
      </c>
      <c r="I239" s="403">
        <v>0.48499999999999999</v>
      </c>
      <c r="J239" s="403">
        <v>3.6440000000000001</v>
      </c>
      <c r="K239" s="403">
        <v>24.125</v>
      </c>
      <c r="L239" s="403">
        <v>330.34199999999998</v>
      </c>
      <c r="M239" s="403">
        <v>-1.0529999999999999</v>
      </c>
      <c r="N239" s="403">
        <v>2422.6570000000002</v>
      </c>
    </row>
    <row r="240" spans="1:14" x14ac:dyDescent="0.2">
      <c r="A240" s="403" t="s">
        <v>1348</v>
      </c>
      <c r="B240" s="403">
        <v>1373.528</v>
      </c>
      <c r="C240" s="403">
        <v>352.411</v>
      </c>
      <c r="D240" s="403">
        <v>144.84800000000001</v>
      </c>
      <c r="E240" s="403">
        <v>1870.787</v>
      </c>
      <c r="F240" s="403">
        <v>490.28800000000001</v>
      </c>
      <c r="G240" s="403">
        <v>296.93099999999998</v>
      </c>
      <c r="H240" s="403">
        <v>13.808999999999999</v>
      </c>
      <c r="I240" s="403">
        <v>0.39500000000000002</v>
      </c>
      <c r="J240" s="403">
        <v>4.2270000000000003</v>
      </c>
      <c r="K240" s="403">
        <v>21.879000000000001</v>
      </c>
      <c r="L240" s="403">
        <v>337.24099999999999</v>
      </c>
      <c r="M240" s="403">
        <v>-0.82099999999999995</v>
      </c>
      <c r="N240" s="403">
        <v>2697.4949999999999</v>
      </c>
    </row>
    <row r="241" spans="1:14" x14ac:dyDescent="0.2">
      <c r="A241" s="403" t="s">
        <v>1349</v>
      </c>
      <c r="B241" s="403">
        <v>1504.097</v>
      </c>
      <c r="C241" s="403">
        <v>386.50799999999998</v>
      </c>
      <c r="D241" s="403">
        <v>141.821</v>
      </c>
      <c r="E241" s="403">
        <v>2032.4259999999999</v>
      </c>
      <c r="F241" s="403">
        <v>567.66800000000001</v>
      </c>
      <c r="G241" s="403">
        <v>254.84299999999999</v>
      </c>
      <c r="H241" s="403">
        <v>13.913</v>
      </c>
      <c r="I241" s="403">
        <v>0.48499999999999999</v>
      </c>
      <c r="J241" s="403">
        <v>1.2390000000000001</v>
      </c>
      <c r="K241" s="403">
        <v>24.975999999999999</v>
      </c>
      <c r="L241" s="403">
        <v>295.45699999999999</v>
      </c>
      <c r="M241" s="403">
        <v>3.3740000000000001</v>
      </c>
      <c r="N241" s="403">
        <v>2898.9250000000002</v>
      </c>
    </row>
    <row r="242" spans="1:14" x14ac:dyDescent="0.2">
      <c r="A242" s="403" t="s">
        <v>1350</v>
      </c>
      <c r="B242" s="403">
        <v>1536.7860000000001</v>
      </c>
      <c r="C242" s="403">
        <v>406.91399999999999</v>
      </c>
      <c r="D242" s="403">
        <v>120.437</v>
      </c>
      <c r="E242" s="403">
        <v>2064.1370000000002</v>
      </c>
      <c r="F242" s="403">
        <v>590.03300000000002</v>
      </c>
      <c r="G242" s="403">
        <v>227.90600000000001</v>
      </c>
      <c r="H242" s="403">
        <v>13.726000000000001</v>
      </c>
      <c r="I242" s="403">
        <v>0.50900000000000001</v>
      </c>
      <c r="J242" s="403">
        <v>0.72899999999999998</v>
      </c>
      <c r="K242" s="403">
        <v>28.317</v>
      </c>
      <c r="L242" s="403">
        <v>271.18700000000001</v>
      </c>
      <c r="M242" s="403">
        <v>2.7490000000000001</v>
      </c>
      <c r="N242" s="403">
        <v>2928.105</v>
      </c>
    </row>
    <row r="243" spans="1:14" x14ac:dyDescent="0.2">
      <c r="A243" s="403" t="s">
        <v>1351</v>
      </c>
      <c r="B243" s="403">
        <v>1408.4390000000001</v>
      </c>
      <c r="C243" s="403">
        <v>356.90600000000001</v>
      </c>
      <c r="D243" s="403">
        <v>88.703000000000003</v>
      </c>
      <c r="E243" s="403">
        <v>1854.048</v>
      </c>
      <c r="F243" s="403">
        <v>513.06700000000001</v>
      </c>
      <c r="G243" s="403">
        <v>185.26400000000001</v>
      </c>
      <c r="H243" s="403">
        <v>12.907999999999999</v>
      </c>
      <c r="I243" s="403">
        <v>0.32600000000000001</v>
      </c>
      <c r="J243" s="403">
        <v>0.94699999999999995</v>
      </c>
      <c r="K243" s="403">
        <v>28.306000000000001</v>
      </c>
      <c r="L243" s="403">
        <v>227.751</v>
      </c>
      <c r="M243" s="403">
        <v>2.1230000000000002</v>
      </c>
      <c r="N243" s="403">
        <v>2596.9899999999998</v>
      </c>
    </row>
    <row r="244" spans="1:14" x14ac:dyDescent="0.2">
      <c r="A244" s="403" t="s">
        <v>1352</v>
      </c>
      <c r="B244" s="403">
        <v>1353.36</v>
      </c>
      <c r="C244" s="403">
        <v>304.67099999999999</v>
      </c>
      <c r="D244" s="403">
        <v>80.016000000000005</v>
      </c>
      <c r="E244" s="403">
        <v>1738.047</v>
      </c>
      <c r="F244" s="403">
        <v>459.20699999999999</v>
      </c>
      <c r="G244" s="403">
        <v>201.053</v>
      </c>
      <c r="H244" s="403">
        <v>13.531000000000001</v>
      </c>
      <c r="I244" s="403">
        <v>0.35099999999999998</v>
      </c>
      <c r="J244" s="403">
        <v>2.1139999999999999</v>
      </c>
      <c r="K244" s="403">
        <v>27.8</v>
      </c>
      <c r="L244" s="403">
        <v>244.84899999999999</v>
      </c>
      <c r="M244" s="403">
        <v>5.0540000000000003</v>
      </c>
      <c r="N244" s="403">
        <v>2447.1570000000002</v>
      </c>
    </row>
    <row r="245" spans="1:14" x14ac:dyDescent="0.2">
      <c r="A245" s="403" t="s">
        <v>1353</v>
      </c>
      <c r="B245" s="403">
        <v>1283.1600000000001</v>
      </c>
      <c r="C245" s="403">
        <v>219.22800000000001</v>
      </c>
      <c r="D245" s="403">
        <v>68.951999999999998</v>
      </c>
      <c r="E245" s="403">
        <v>1571.34</v>
      </c>
      <c r="F245" s="403">
        <v>476.55399999999997</v>
      </c>
      <c r="G245" s="403">
        <v>216.756</v>
      </c>
      <c r="H245" s="403">
        <v>12.967000000000001</v>
      </c>
      <c r="I245" s="403">
        <v>0.17</v>
      </c>
      <c r="J245" s="403">
        <v>2.4049999999999998</v>
      </c>
      <c r="K245" s="403">
        <v>25.532</v>
      </c>
      <c r="L245" s="403">
        <v>257.83</v>
      </c>
      <c r="M245" s="403">
        <v>3.4319999999999999</v>
      </c>
      <c r="N245" s="403">
        <v>2309.1550000000002</v>
      </c>
    </row>
    <row r="246" spans="1:14" x14ac:dyDescent="0.2">
      <c r="A246" s="403" t="s">
        <v>1354</v>
      </c>
      <c r="B246" s="403">
        <v>1439.81</v>
      </c>
      <c r="C246" s="403">
        <v>207.64599999999999</v>
      </c>
      <c r="D246" s="403">
        <v>88.287000000000006</v>
      </c>
      <c r="E246" s="403">
        <v>1735.742</v>
      </c>
      <c r="F246" s="403">
        <v>545.83900000000006</v>
      </c>
      <c r="G246" s="403">
        <v>260.72399999999999</v>
      </c>
      <c r="H246" s="403">
        <v>13.802</v>
      </c>
      <c r="I246" s="403">
        <v>0.20100000000000001</v>
      </c>
      <c r="J246" s="403">
        <v>1.2390000000000001</v>
      </c>
      <c r="K246" s="403">
        <v>27.748000000000001</v>
      </c>
      <c r="L246" s="403">
        <v>303.714</v>
      </c>
      <c r="M246" s="403">
        <v>2.8580000000000001</v>
      </c>
      <c r="N246" s="403">
        <v>2588.154</v>
      </c>
    </row>
    <row r="247" spans="1:14" x14ac:dyDescent="0.2">
      <c r="A247" s="403" t="s">
        <v>1355</v>
      </c>
      <c r="B247" s="403">
        <v>16260.951999999999</v>
      </c>
      <c r="C247" s="403">
        <v>3308.538</v>
      </c>
      <c r="D247" s="403">
        <v>1289.433</v>
      </c>
      <c r="E247" s="403">
        <v>20858.922999999999</v>
      </c>
      <c r="F247" s="403">
        <v>6104.35</v>
      </c>
      <c r="G247" s="403">
        <v>3014.0120000000002</v>
      </c>
      <c r="H247" s="403">
        <v>160.547</v>
      </c>
      <c r="I247" s="403">
        <v>3.8180000000000001</v>
      </c>
      <c r="J247" s="403">
        <v>29.007000000000001</v>
      </c>
      <c r="K247" s="403">
        <v>316.50700000000001</v>
      </c>
      <c r="L247" s="403">
        <v>3523.8919999999998</v>
      </c>
      <c r="M247" s="403">
        <v>7.8879999999999999</v>
      </c>
      <c r="N247" s="403">
        <v>30495.053</v>
      </c>
    </row>
    <row r="248" spans="1:14" x14ac:dyDescent="0.2">
      <c r="A248" s="403" t="s">
        <v>1356</v>
      </c>
      <c r="B248" s="403">
        <v>1502.4870000000001</v>
      </c>
      <c r="C248" s="403">
        <v>209.863</v>
      </c>
      <c r="D248" s="403">
        <v>100.678</v>
      </c>
      <c r="E248" s="403">
        <v>1813.028</v>
      </c>
      <c r="F248" s="403">
        <v>570.005</v>
      </c>
      <c r="G248" s="403">
        <v>277.68400000000003</v>
      </c>
      <c r="H248" s="403">
        <v>14.512</v>
      </c>
      <c r="I248" s="403">
        <v>0.20799999999999999</v>
      </c>
      <c r="J248" s="403">
        <v>0.64800000000000002</v>
      </c>
      <c r="K248" s="403">
        <v>33.261000000000003</v>
      </c>
      <c r="L248" s="403">
        <v>326.31299999999999</v>
      </c>
      <c r="M248" s="403">
        <v>3.19</v>
      </c>
      <c r="N248" s="403">
        <v>2712.5360000000001</v>
      </c>
    </row>
    <row r="249" spans="1:14" x14ac:dyDescent="0.2">
      <c r="A249" s="403" t="s">
        <v>1357</v>
      </c>
      <c r="B249" s="403">
        <v>1233.3309999999999</v>
      </c>
      <c r="C249" s="403">
        <v>177.274</v>
      </c>
      <c r="D249" s="403">
        <v>93.412999999999997</v>
      </c>
      <c r="E249" s="403">
        <v>1504.018</v>
      </c>
      <c r="F249" s="403">
        <v>501.79199999999997</v>
      </c>
      <c r="G249" s="403">
        <v>238.04900000000001</v>
      </c>
      <c r="H249" s="403">
        <v>12.653</v>
      </c>
      <c r="I249" s="403">
        <v>0.224</v>
      </c>
      <c r="J249" s="403">
        <v>3.0259999999999998</v>
      </c>
      <c r="K249" s="403">
        <v>25.849</v>
      </c>
      <c r="L249" s="403">
        <v>279.8</v>
      </c>
      <c r="M249" s="403">
        <v>2.3660000000000001</v>
      </c>
      <c r="N249" s="403">
        <v>2287.9760000000001</v>
      </c>
    </row>
    <row r="250" spans="1:14" x14ac:dyDescent="0.2">
      <c r="A250" s="403" t="s">
        <v>1358</v>
      </c>
      <c r="B250" s="403">
        <v>1247.1659999999999</v>
      </c>
      <c r="C250" s="403">
        <v>233.6</v>
      </c>
      <c r="D250" s="403">
        <v>93.679000000000002</v>
      </c>
      <c r="E250" s="403">
        <v>1574.4459999999999</v>
      </c>
      <c r="F250" s="403">
        <v>514.98699999999997</v>
      </c>
      <c r="G250" s="403">
        <v>279.65800000000002</v>
      </c>
      <c r="H250" s="403">
        <v>14.448</v>
      </c>
      <c r="I250" s="403">
        <v>6.3E-2</v>
      </c>
      <c r="J250" s="403">
        <v>2.161</v>
      </c>
      <c r="K250" s="403">
        <v>28.04</v>
      </c>
      <c r="L250" s="403">
        <v>324.37</v>
      </c>
      <c r="M250" s="403">
        <v>4.0110000000000001</v>
      </c>
      <c r="N250" s="403">
        <v>2417.8130000000001</v>
      </c>
    </row>
    <row r="251" spans="1:14" x14ac:dyDescent="0.2">
      <c r="A251" s="403" t="s">
        <v>1359</v>
      </c>
      <c r="B251" s="403">
        <v>1166.598</v>
      </c>
      <c r="C251" s="403">
        <v>261.09399999999999</v>
      </c>
      <c r="D251" s="403">
        <v>86.131</v>
      </c>
      <c r="E251" s="403">
        <v>1513.8240000000001</v>
      </c>
      <c r="F251" s="403">
        <v>436.46</v>
      </c>
      <c r="G251" s="403">
        <v>278.11500000000001</v>
      </c>
      <c r="H251" s="403">
        <v>12.967000000000001</v>
      </c>
      <c r="I251" s="403">
        <v>6.8000000000000005E-2</v>
      </c>
      <c r="J251" s="403">
        <v>2.4849999999999999</v>
      </c>
      <c r="K251" s="403">
        <v>26.111999999999998</v>
      </c>
      <c r="L251" s="403">
        <v>319.74700000000001</v>
      </c>
      <c r="M251" s="403">
        <v>4.53</v>
      </c>
      <c r="N251" s="403">
        <v>2274.56</v>
      </c>
    </row>
    <row r="252" spans="1:14" x14ac:dyDescent="0.2">
      <c r="A252" s="403" t="s">
        <v>1360</v>
      </c>
      <c r="B252" s="403">
        <v>1288.3309999999999</v>
      </c>
      <c r="C252" s="403">
        <v>301.83800000000002</v>
      </c>
      <c r="D252" s="403">
        <v>117.16200000000001</v>
      </c>
      <c r="E252" s="403">
        <v>1707.3309999999999</v>
      </c>
      <c r="F252" s="403">
        <v>490.17500000000001</v>
      </c>
      <c r="G252" s="403">
        <v>306.637</v>
      </c>
      <c r="H252" s="403">
        <v>13.262</v>
      </c>
      <c r="I252" s="403">
        <v>0.65500000000000003</v>
      </c>
      <c r="J252" s="403">
        <v>3.782</v>
      </c>
      <c r="K252" s="403">
        <v>28.390999999999998</v>
      </c>
      <c r="L252" s="403">
        <v>352.72699999999998</v>
      </c>
      <c r="M252" s="403">
        <v>5.5060000000000002</v>
      </c>
      <c r="N252" s="403">
        <v>2555.7399999999998</v>
      </c>
    </row>
    <row r="253" spans="1:14" x14ac:dyDescent="0.2">
      <c r="A253" s="403" t="s">
        <v>1361</v>
      </c>
      <c r="B253" s="403">
        <v>1384.8920000000001</v>
      </c>
      <c r="C253" s="403">
        <v>314.90199999999999</v>
      </c>
      <c r="D253" s="403">
        <v>118.73099999999999</v>
      </c>
      <c r="E253" s="403">
        <v>1818.5250000000001</v>
      </c>
      <c r="F253" s="403">
        <v>568.322</v>
      </c>
      <c r="G253" s="403">
        <v>278.05500000000001</v>
      </c>
      <c r="H253" s="403">
        <v>14.144</v>
      </c>
      <c r="I253" s="403">
        <v>0.70099999999999996</v>
      </c>
      <c r="J253" s="403">
        <v>1.621</v>
      </c>
      <c r="K253" s="403">
        <v>27.977</v>
      </c>
      <c r="L253" s="403">
        <v>322.49799999999999</v>
      </c>
      <c r="M253" s="403">
        <v>3.61</v>
      </c>
      <c r="N253" s="403">
        <v>2712.9549999999999</v>
      </c>
    </row>
    <row r="254" spans="1:14" x14ac:dyDescent="0.2">
      <c r="A254" s="403" t="s">
        <v>1362</v>
      </c>
      <c r="B254" s="403">
        <v>1511.8710000000001</v>
      </c>
      <c r="C254" s="403">
        <v>399.06900000000002</v>
      </c>
      <c r="D254" s="403">
        <v>119.548</v>
      </c>
      <c r="E254" s="403">
        <v>2030.4880000000001</v>
      </c>
      <c r="F254" s="403">
        <v>636.74199999999996</v>
      </c>
      <c r="G254" s="403">
        <v>263.31099999999998</v>
      </c>
      <c r="H254" s="403">
        <v>14.135</v>
      </c>
      <c r="I254" s="403">
        <v>0.86</v>
      </c>
      <c r="J254" s="403">
        <v>1.621</v>
      </c>
      <c r="K254" s="403">
        <v>26.428000000000001</v>
      </c>
      <c r="L254" s="403">
        <v>306.35599999999999</v>
      </c>
      <c r="M254" s="403">
        <v>7.1630000000000003</v>
      </c>
      <c r="N254" s="403">
        <v>2980.748</v>
      </c>
    </row>
    <row r="255" spans="1:14" x14ac:dyDescent="0.2">
      <c r="A255" s="403" t="s">
        <v>1363</v>
      </c>
      <c r="B255" s="403">
        <v>1512.547</v>
      </c>
      <c r="C255" s="403">
        <v>396.32299999999998</v>
      </c>
      <c r="D255" s="403">
        <v>125.08799999999999</v>
      </c>
      <c r="E255" s="403">
        <v>2033.9580000000001</v>
      </c>
      <c r="F255" s="403">
        <v>613.02700000000004</v>
      </c>
      <c r="G255" s="403">
        <v>235.08</v>
      </c>
      <c r="H255" s="403">
        <v>13.994</v>
      </c>
      <c r="I255" s="403">
        <v>0.746</v>
      </c>
      <c r="J255" s="403">
        <v>2.3769999999999998</v>
      </c>
      <c r="K255" s="403">
        <v>32.113</v>
      </c>
      <c r="L255" s="403">
        <v>284.31</v>
      </c>
      <c r="M255" s="403">
        <v>8.5129999999999999</v>
      </c>
      <c r="N255" s="403">
        <v>2939.808</v>
      </c>
    </row>
    <row r="256" spans="1:14" x14ac:dyDescent="0.2">
      <c r="A256" s="403" t="s">
        <v>1364</v>
      </c>
      <c r="B256" s="403">
        <v>1355.019</v>
      </c>
      <c r="C256" s="403">
        <v>318.12700000000001</v>
      </c>
      <c r="D256" s="403">
        <v>92.953999999999994</v>
      </c>
      <c r="E256" s="403">
        <v>1766.1010000000001</v>
      </c>
      <c r="F256" s="403">
        <v>543.84299999999996</v>
      </c>
      <c r="G256" s="403">
        <v>199.78299999999999</v>
      </c>
      <c r="H256" s="403">
        <v>13.125999999999999</v>
      </c>
      <c r="I256" s="403">
        <v>0.628</v>
      </c>
      <c r="J256" s="403">
        <v>2.161</v>
      </c>
      <c r="K256" s="403">
        <v>33.366</v>
      </c>
      <c r="L256" s="403">
        <v>249.06399999999999</v>
      </c>
      <c r="M256" s="403">
        <v>7.3860000000000001</v>
      </c>
      <c r="N256" s="403">
        <v>2566.3939999999998</v>
      </c>
    </row>
    <row r="257" spans="1:14" x14ac:dyDescent="0.2">
      <c r="A257" s="403" t="s">
        <v>1365</v>
      </c>
      <c r="B257" s="403">
        <v>1302.117</v>
      </c>
      <c r="C257" s="403">
        <v>318.65699999999998</v>
      </c>
      <c r="D257" s="403">
        <v>69.606999999999999</v>
      </c>
      <c r="E257" s="403">
        <v>1690.3810000000001</v>
      </c>
      <c r="F257" s="403">
        <v>499.59</v>
      </c>
      <c r="G257" s="403">
        <v>191.30600000000001</v>
      </c>
      <c r="H257" s="403">
        <v>13.859</v>
      </c>
      <c r="I257" s="403">
        <v>0.372</v>
      </c>
      <c r="J257" s="403">
        <v>4.43</v>
      </c>
      <c r="K257" s="403">
        <v>29.451000000000001</v>
      </c>
      <c r="L257" s="403">
        <v>239.41800000000001</v>
      </c>
      <c r="M257" s="403">
        <v>8.1880000000000006</v>
      </c>
      <c r="N257" s="403">
        <v>2437.5770000000002</v>
      </c>
    </row>
    <row r="258" spans="1:14" x14ac:dyDescent="0.2">
      <c r="A258" s="403" t="s">
        <v>1366</v>
      </c>
      <c r="B258" s="403">
        <v>1342.7380000000001</v>
      </c>
      <c r="C258" s="403">
        <v>239.71600000000001</v>
      </c>
      <c r="D258" s="403">
        <v>85.325000000000003</v>
      </c>
      <c r="E258" s="403">
        <v>1667.78</v>
      </c>
      <c r="F258" s="403">
        <v>485.35899999999998</v>
      </c>
      <c r="G258" s="403">
        <v>200.04900000000001</v>
      </c>
      <c r="H258" s="403">
        <v>14.507</v>
      </c>
      <c r="I258" s="403">
        <v>0.26300000000000001</v>
      </c>
      <c r="J258" s="403">
        <v>4.43</v>
      </c>
      <c r="K258" s="403">
        <v>31.004999999999999</v>
      </c>
      <c r="L258" s="403">
        <v>250.25399999999999</v>
      </c>
      <c r="M258" s="403">
        <v>6.282</v>
      </c>
      <c r="N258" s="403">
        <v>2409.674</v>
      </c>
    </row>
    <row r="259" spans="1:14" x14ac:dyDescent="0.2">
      <c r="A259" s="403" t="s">
        <v>1367</v>
      </c>
      <c r="B259" s="403">
        <v>1402.6110000000001</v>
      </c>
      <c r="C259" s="403">
        <v>205.90299999999999</v>
      </c>
      <c r="D259" s="403">
        <v>95.944000000000003</v>
      </c>
      <c r="E259" s="403">
        <v>1704.4580000000001</v>
      </c>
      <c r="F259" s="403">
        <v>561.83199999999999</v>
      </c>
      <c r="G259" s="403">
        <v>237.172</v>
      </c>
      <c r="H259" s="403">
        <v>15.02</v>
      </c>
      <c r="I259" s="403">
        <v>0.13600000000000001</v>
      </c>
      <c r="J259" s="403">
        <v>2.0529999999999999</v>
      </c>
      <c r="K259" s="403">
        <v>32.359000000000002</v>
      </c>
      <c r="L259" s="403">
        <v>286.74</v>
      </c>
      <c r="M259" s="403">
        <v>6.22</v>
      </c>
      <c r="N259" s="403">
        <v>2559.25</v>
      </c>
    </row>
    <row r="260" spans="1:14" x14ac:dyDescent="0.2">
      <c r="A260" s="403" t="s">
        <v>1368</v>
      </c>
      <c r="B260" s="403">
        <v>16249.709000000001</v>
      </c>
      <c r="C260" s="403">
        <v>3377.3589999999999</v>
      </c>
      <c r="D260" s="403">
        <v>1198.261</v>
      </c>
      <c r="E260" s="403">
        <v>20825.328000000001</v>
      </c>
      <c r="F260" s="403">
        <v>6422.1319999999996</v>
      </c>
      <c r="G260" s="403">
        <v>2984.8989999999999</v>
      </c>
      <c r="H260" s="403">
        <v>166.626</v>
      </c>
      <c r="I260" s="403">
        <v>4.923</v>
      </c>
      <c r="J260" s="403">
        <v>30.795999999999999</v>
      </c>
      <c r="K260" s="403">
        <v>354.351</v>
      </c>
      <c r="L260" s="403">
        <v>3541.5949999999998</v>
      </c>
      <c r="M260" s="403">
        <v>66.965000000000003</v>
      </c>
      <c r="N260" s="403">
        <v>30856.021000000001</v>
      </c>
    </row>
    <row r="261" spans="1:14" x14ac:dyDescent="0.2">
      <c r="A261" s="403" t="s">
        <v>1369</v>
      </c>
      <c r="B261" s="403">
        <v>1441.298</v>
      </c>
      <c r="C261" s="403">
        <v>214.874</v>
      </c>
      <c r="D261" s="403">
        <v>111.78400000000001</v>
      </c>
      <c r="E261" s="403">
        <v>1767.9559999999999</v>
      </c>
      <c r="F261" s="403">
        <v>605.73400000000004</v>
      </c>
      <c r="G261" s="403">
        <v>233.08600000000001</v>
      </c>
      <c r="H261" s="403">
        <v>14.635</v>
      </c>
      <c r="I261" s="403">
        <v>0.09</v>
      </c>
      <c r="J261" s="403">
        <v>1.5509999999999999</v>
      </c>
      <c r="K261" s="403">
        <v>38.506999999999998</v>
      </c>
      <c r="L261" s="403">
        <v>287.86900000000003</v>
      </c>
      <c r="M261" s="403">
        <v>6.4580000000000002</v>
      </c>
      <c r="N261" s="403">
        <v>2668.0160000000001</v>
      </c>
    </row>
    <row r="262" spans="1:14" x14ac:dyDescent="0.2">
      <c r="A262" s="403" t="s">
        <v>1370</v>
      </c>
      <c r="B262" s="403">
        <v>1270.6659999999999</v>
      </c>
      <c r="C262" s="403">
        <v>216.393</v>
      </c>
      <c r="D262" s="403">
        <v>90.341999999999999</v>
      </c>
      <c r="E262" s="403">
        <v>1577.4010000000001</v>
      </c>
      <c r="F262" s="403">
        <v>552.90700000000004</v>
      </c>
      <c r="G262" s="403">
        <v>193.64099999999999</v>
      </c>
      <c r="H262" s="403">
        <v>12.891999999999999</v>
      </c>
      <c r="I262" s="403">
        <v>0.115</v>
      </c>
      <c r="J262" s="403">
        <v>5.3330000000000002</v>
      </c>
      <c r="K262" s="403">
        <v>33.307000000000002</v>
      </c>
      <c r="L262" s="403">
        <v>245.28800000000001</v>
      </c>
      <c r="M262" s="403">
        <v>6.55</v>
      </c>
      <c r="N262" s="403">
        <v>2382.1460000000002</v>
      </c>
    </row>
    <row r="263" spans="1:14" x14ac:dyDescent="0.2">
      <c r="A263" s="403" t="s">
        <v>1371</v>
      </c>
      <c r="B263" s="403">
        <v>1323.915</v>
      </c>
      <c r="C263" s="403">
        <v>263.74200000000002</v>
      </c>
      <c r="D263" s="403">
        <v>95.784999999999997</v>
      </c>
      <c r="E263" s="403">
        <v>1683.442</v>
      </c>
      <c r="F263" s="403">
        <v>479.94200000000001</v>
      </c>
      <c r="G263" s="403">
        <v>234.77500000000001</v>
      </c>
      <c r="H263" s="403">
        <v>14.679</v>
      </c>
      <c r="I263" s="403">
        <v>0.14599999999999999</v>
      </c>
      <c r="J263" s="403">
        <v>3.3929999999999998</v>
      </c>
      <c r="K263" s="403">
        <v>30.646000000000001</v>
      </c>
      <c r="L263" s="403">
        <v>283.64</v>
      </c>
      <c r="M263" s="403">
        <v>4.3769999999999998</v>
      </c>
      <c r="N263" s="403">
        <v>2451.4009999999998</v>
      </c>
    </row>
    <row r="264" spans="1:14" x14ac:dyDescent="0.2">
      <c r="A264" s="403" t="s">
        <v>1372</v>
      </c>
      <c r="B264" s="403">
        <v>1241.3489999999999</v>
      </c>
      <c r="C264" s="403">
        <v>290.89499999999998</v>
      </c>
      <c r="D264" s="403">
        <v>71.893000000000001</v>
      </c>
      <c r="E264" s="403">
        <v>1604.1369999999999</v>
      </c>
      <c r="F264" s="403">
        <v>442.584</v>
      </c>
      <c r="G264" s="403">
        <v>210.137</v>
      </c>
      <c r="H264" s="403">
        <v>13.287000000000001</v>
      </c>
      <c r="I264" s="403">
        <v>0.30299999999999999</v>
      </c>
      <c r="J264" s="403">
        <v>3.2970000000000002</v>
      </c>
      <c r="K264" s="403">
        <v>27.706</v>
      </c>
      <c r="L264" s="403">
        <v>254.72900000000001</v>
      </c>
      <c r="M264" s="403">
        <v>5.32</v>
      </c>
      <c r="N264" s="403">
        <v>2306.77</v>
      </c>
    </row>
    <row r="265" spans="1:14" x14ac:dyDescent="0.2">
      <c r="A265" s="403" t="s">
        <v>1373</v>
      </c>
      <c r="B265" s="403">
        <v>1279.2809999999999</v>
      </c>
      <c r="C265" s="403">
        <v>299.98700000000002</v>
      </c>
      <c r="D265" s="403">
        <v>58.420999999999999</v>
      </c>
      <c r="E265" s="403">
        <v>1637.69</v>
      </c>
      <c r="F265" s="403">
        <v>477.76400000000001</v>
      </c>
      <c r="G265" s="403">
        <v>239.483</v>
      </c>
      <c r="H265" s="403">
        <v>14.07</v>
      </c>
      <c r="I265" s="403">
        <v>0.48499999999999999</v>
      </c>
      <c r="J265" s="403">
        <v>0.97</v>
      </c>
      <c r="K265" s="403">
        <v>29</v>
      </c>
      <c r="L265" s="403">
        <v>284.00799999999998</v>
      </c>
      <c r="M265" s="403">
        <v>6.2809999999999997</v>
      </c>
      <c r="N265" s="403">
        <v>2405.7420000000002</v>
      </c>
    </row>
    <row r="266" spans="1:14" x14ac:dyDescent="0.2">
      <c r="A266" s="403" t="s">
        <v>1374</v>
      </c>
      <c r="B266" s="403">
        <v>1353.8409999999999</v>
      </c>
      <c r="C266" s="403">
        <v>337.53</v>
      </c>
      <c r="D266" s="403">
        <v>82.858999999999995</v>
      </c>
      <c r="E266" s="403">
        <v>1774.23</v>
      </c>
      <c r="F266" s="403">
        <v>535.95899999999995</v>
      </c>
      <c r="G266" s="403">
        <v>241.99299999999999</v>
      </c>
      <c r="H266" s="403">
        <v>13.909000000000001</v>
      </c>
      <c r="I266" s="403">
        <v>0.47499999999999998</v>
      </c>
      <c r="J266" s="403">
        <v>0.77600000000000002</v>
      </c>
      <c r="K266" s="403">
        <v>32.918999999999997</v>
      </c>
      <c r="L266" s="403">
        <v>290.07100000000003</v>
      </c>
      <c r="M266" s="403">
        <v>5.8310000000000004</v>
      </c>
      <c r="N266" s="403">
        <v>2606.0909999999999</v>
      </c>
    </row>
    <row r="267" spans="1:14" x14ac:dyDescent="0.2">
      <c r="A267" s="403" t="s">
        <v>1375</v>
      </c>
      <c r="B267" s="403">
        <v>1558.5039999999999</v>
      </c>
      <c r="C267" s="403">
        <v>423.50099999999998</v>
      </c>
      <c r="D267" s="403">
        <v>95.459000000000003</v>
      </c>
      <c r="E267" s="403">
        <v>2077.4639999999999</v>
      </c>
      <c r="F267" s="403">
        <v>586.88599999999997</v>
      </c>
      <c r="G267" s="403">
        <v>211.607</v>
      </c>
      <c r="H267" s="403">
        <v>14.109</v>
      </c>
      <c r="I267" s="403">
        <v>0.64300000000000002</v>
      </c>
      <c r="J267" s="403">
        <v>0.77600000000000002</v>
      </c>
      <c r="K267" s="403">
        <v>35.353000000000002</v>
      </c>
      <c r="L267" s="403">
        <v>262.48700000000002</v>
      </c>
      <c r="M267" s="403">
        <v>9.61</v>
      </c>
      <c r="N267" s="403">
        <v>2936.4479999999999</v>
      </c>
    </row>
    <row r="268" spans="1:14" x14ac:dyDescent="0.2">
      <c r="A268" s="403" t="s">
        <v>1376</v>
      </c>
      <c r="B268" s="403">
        <v>1491.3989999999999</v>
      </c>
      <c r="C268" s="403">
        <v>383.887</v>
      </c>
      <c r="D268" s="403">
        <v>79.775999999999996</v>
      </c>
      <c r="E268" s="403">
        <v>1955.0619999999999</v>
      </c>
      <c r="F268" s="403">
        <v>614.18299999999999</v>
      </c>
      <c r="G268" s="403">
        <v>196.048</v>
      </c>
      <c r="H268" s="403">
        <v>14.214</v>
      </c>
      <c r="I268" s="403">
        <v>0.625</v>
      </c>
      <c r="J268" s="403">
        <v>1.454</v>
      </c>
      <c r="K268" s="403">
        <v>37.1</v>
      </c>
      <c r="L268" s="403">
        <v>249.441</v>
      </c>
      <c r="M268" s="403">
        <v>8</v>
      </c>
      <c r="N268" s="403">
        <v>2826.6860000000001</v>
      </c>
    </row>
    <row r="269" spans="1:14" x14ac:dyDescent="0.2">
      <c r="A269" s="403" t="s">
        <v>1377</v>
      </c>
      <c r="B269" s="403">
        <v>1392.7919999999999</v>
      </c>
      <c r="C269" s="403">
        <v>347.209</v>
      </c>
      <c r="D269" s="403">
        <v>76.965999999999994</v>
      </c>
      <c r="E269" s="403">
        <v>1816.9659999999999</v>
      </c>
      <c r="F269" s="403">
        <v>533.178</v>
      </c>
      <c r="G269" s="403">
        <v>181.07499999999999</v>
      </c>
      <c r="H269" s="403">
        <v>13.212999999999999</v>
      </c>
      <c r="I269" s="403">
        <v>0.47599999999999998</v>
      </c>
      <c r="J269" s="403">
        <v>3.2970000000000002</v>
      </c>
      <c r="K269" s="403">
        <v>35.103999999999999</v>
      </c>
      <c r="L269" s="403">
        <v>233.16399999999999</v>
      </c>
      <c r="M269" s="403">
        <v>8.0530000000000008</v>
      </c>
      <c r="N269" s="403">
        <v>2591.3609999999999</v>
      </c>
    </row>
    <row r="270" spans="1:14" x14ac:dyDescent="0.2">
      <c r="A270" s="403" t="s">
        <v>1378</v>
      </c>
      <c r="B270" s="403">
        <v>1326.058</v>
      </c>
      <c r="C270" s="403">
        <v>269.69900000000001</v>
      </c>
      <c r="D270" s="403">
        <v>76.850999999999999</v>
      </c>
      <c r="E270" s="403">
        <v>1672.607</v>
      </c>
      <c r="F270" s="403">
        <v>510.81700000000001</v>
      </c>
      <c r="G270" s="403">
        <v>178.08199999999999</v>
      </c>
      <c r="H270" s="403">
        <v>13.944000000000001</v>
      </c>
      <c r="I270" s="403">
        <v>0.38900000000000001</v>
      </c>
      <c r="J270" s="403">
        <v>2.5209999999999999</v>
      </c>
      <c r="K270" s="403">
        <v>35.101999999999997</v>
      </c>
      <c r="L270" s="403">
        <v>230.03800000000001</v>
      </c>
      <c r="M270" s="403">
        <v>9.2189999999999994</v>
      </c>
      <c r="N270" s="403">
        <v>2422.6799999999998</v>
      </c>
    </row>
    <row r="271" spans="1:14" x14ac:dyDescent="0.2">
      <c r="A271" s="403" t="s">
        <v>1379</v>
      </c>
      <c r="B271" s="403">
        <v>1321.9559999999999</v>
      </c>
      <c r="C271" s="403">
        <v>240.21799999999999</v>
      </c>
      <c r="D271" s="403">
        <v>76.91</v>
      </c>
      <c r="E271" s="403">
        <v>1639.085</v>
      </c>
      <c r="F271" s="403">
        <v>531.14700000000005</v>
      </c>
      <c r="G271" s="403">
        <v>209.49100000000001</v>
      </c>
      <c r="H271" s="403">
        <v>13.901999999999999</v>
      </c>
      <c r="I271" s="403">
        <v>0.29299999999999998</v>
      </c>
      <c r="J271" s="403">
        <v>2.9089999999999998</v>
      </c>
      <c r="K271" s="403">
        <v>30.905000000000001</v>
      </c>
      <c r="L271" s="403">
        <v>257.50099999999998</v>
      </c>
      <c r="M271" s="403">
        <v>8.4269999999999996</v>
      </c>
      <c r="N271" s="403">
        <v>2436.16</v>
      </c>
    </row>
    <row r="272" spans="1:14" x14ac:dyDescent="0.2">
      <c r="A272" s="403" t="s">
        <v>1380</v>
      </c>
      <c r="B272" s="403">
        <v>1464.5350000000001</v>
      </c>
      <c r="C272" s="403">
        <v>223.02600000000001</v>
      </c>
      <c r="D272" s="403">
        <v>73.662000000000006</v>
      </c>
      <c r="E272" s="403">
        <v>1761.222</v>
      </c>
      <c r="F272" s="403">
        <v>608.10599999999999</v>
      </c>
      <c r="G272" s="403">
        <v>256.24599999999998</v>
      </c>
      <c r="H272" s="403">
        <v>14.044</v>
      </c>
      <c r="I272" s="403">
        <v>9.4E-2</v>
      </c>
      <c r="J272" s="403">
        <v>3.5870000000000002</v>
      </c>
      <c r="K272" s="403">
        <v>36.808</v>
      </c>
      <c r="L272" s="403">
        <v>310.779</v>
      </c>
      <c r="M272" s="403">
        <v>8.6080000000000005</v>
      </c>
      <c r="N272" s="403">
        <v>2688.7150000000001</v>
      </c>
    </row>
    <row r="273" spans="1:14" x14ac:dyDescent="0.2">
      <c r="A273" s="403" t="s">
        <v>1381</v>
      </c>
      <c r="B273" s="403">
        <v>16465.595000000001</v>
      </c>
      <c r="C273" s="403">
        <v>3511.502</v>
      </c>
      <c r="D273" s="403">
        <v>990.70699999999999</v>
      </c>
      <c r="E273" s="403">
        <v>20967.804</v>
      </c>
      <c r="F273" s="403">
        <v>6479.2060000000001</v>
      </c>
      <c r="G273" s="403">
        <v>2585.6619999999998</v>
      </c>
      <c r="H273" s="403">
        <v>166.899</v>
      </c>
      <c r="I273" s="403">
        <v>4.133</v>
      </c>
      <c r="J273" s="403">
        <v>29.863</v>
      </c>
      <c r="K273" s="403">
        <v>402.45699999999999</v>
      </c>
      <c r="L273" s="403">
        <v>3189.0140000000001</v>
      </c>
      <c r="M273" s="403">
        <v>86.733000000000004</v>
      </c>
      <c r="N273" s="403">
        <v>30722.757000000001</v>
      </c>
    </row>
    <row r="274" spans="1:14" x14ac:dyDescent="0.2">
      <c r="A274" s="403" t="s">
        <v>1382</v>
      </c>
      <c r="B274" s="403">
        <v>1466.971</v>
      </c>
      <c r="C274" s="403">
        <v>216.858</v>
      </c>
      <c r="D274" s="403">
        <v>81.989000000000004</v>
      </c>
      <c r="E274" s="403">
        <v>1765.818</v>
      </c>
      <c r="F274" s="403">
        <v>620.53599999999994</v>
      </c>
      <c r="G274" s="403">
        <v>265.678</v>
      </c>
      <c r="H274" s="403">
        <v>14.875</v>
      </c>
      <c r="I274" s="403">
        <v>9.7000000000000003E-2</v>
      </c>
      <c r="J274" s="403">
        <v>2.5499999999999998</v>
      </c>
      <c r="K274" s="403">
        <v>42.161000000000001</v>
      </c>
      <c r="L274" s="403">
        <v>325.36</v>
      </c>
      <c r="M274" s="403">
        <v>7.5279999999999996</v>
      </c>
      <c r="N274" s="403">
        <v>2719.2429999999999</v>
      </c>
    </row>
    <row r="275" spans="1:14" x14ac:dyDescent="0.2">
      <c r="A275" s="403" t="s">
        <v>1383</v>
      </c>
      <c r="B275" s="403">
        <v>1348.8610000000001</v>
      </c>
      <c r="C275" s="403">
        <v>213.70699999999999</v>
      </c>
      <c r="D275" s="403">
        <v>79.222999999999999</v>
      </c>
      <c r="E275" s="403">
        <v>1641.7909999999999</v>
      </c>
      <c r="F275" s="403">
        <v>539.05600000000004</v>
      </c>
      <c r="G275" s="403">
        <v>214.43</v>
      </c>
      <c r="H275" s="403">
        <v>14.459</v>
      </c>
      <c r="I275" s="403">
        <v>0.183</v>
      </c>
      <c r="J275" s="403">
        <v>0.51</v>
      </c>
      <c r="K275" s="403">
        <v>34.406999999999996</v>
      </c>
      <c r="L275" s="403">
        <v>263.99</v>
      </c>
      <c r="M275" s="403">
        <v>7.0609999999999999</v>
      </c>
      <c r="N275" s="403">
        <v>2451.8969999999999</v>
      </c>
    </row>
    <row r="276" spans="1:14" x14ac:dyDescent="0.2">
      <c r="A276" s="403" t="s">
        <v>1384</v>
      </c>
      <c r="B276" s="403">
        <v>1417.7840000000001</v>
      </c>
      <c r="C276" s="403">
        <v>255.715</v>
      </c>
      <c r="D276" s="403">
        <v>96.057000000000002</v>
      </c>
      <c r="E276" s="403">
        <v>1769.556</v>
      </c>
      <c r="F276" s="403">
        <v>489.54599999999999</v>
      </c>
      <c r="G276" s="403">
        <v>250.715</v>
      </c>
      <c r="H276" s="403">
        <v>15.067</v>
      </c>
      <c r="I276" s="403">
        <v>0.35599999999999998</v>
      </c>
      <c r="J276" s="403">
        <v>5.3559999999999999</v>
      </c>
      <c r="K276" s="403">
        <v>40.411999999999999</v>
      </c>
      <c r="L276" s="403">
        <v>311.90600000000001</v>
      </c>
      <c r="M276" s="403">
        <v>6.9470000000000001</v>
      </c>
      <c r="N276" s="403">
        <v>2577.9560000000001</v>
      </c>
    </row>
    <row r="277" spans="1:14" x14ac:dyDescent="0.2">
      <c r="A277" s="403" t="s">
        <v>1385</v>
      </c>
      <c r="B277" s="403">
        <v>1259.7470000000001</v>
      </c>
      <c r="C277" s="403">
        <v>229.28100000000001</v>
      </c>
      <c r="D277" s="403">
        <v>59.43</v>
      </c>
      <c r="E277" s="403">
        <v>1548.4590000000001</v>
      </c>
      <c r="F277" s="403">
        <v>453.75799999999998</v>
      </c>
      <c r="G277" s="403">
        <v>271.97500000000002</v>
      </c>
      <c r="H277" s="403">
        <v>14.954000000000001</v>
      </c>
      <c r="I277" s="403">
        <v>0.55800000000000005</v>
      </c>
      <c r="J277" s="403">
        <v>3.8260000000000001</v>
      </c>
      <c r="K277" s="403">
        <v>30.565999999999999</v>
      </c>
      <c r="L277" s="403">
        <v>321.87799999999999</v>
      </c>
      <c r="M277" s="403">
        <v>5.2030000000000003</v>
      </c>
      <c r="N277" s="403">
        <v>2329.299</v>
      </c>
    </row>
    <row r="278" spans="1:14" x14ac:dyDescent="0.2">
      <c r="A278" s="403" t="s">
        <v>1386</v>
      </c>
      <c r="B278" s="403">
        <v>1268.9480000000001</v>
      </c>
      <c r="C278" s="403">
        <v>220.024</v>
      </c>
      <c r="D278" s="403">
        <v>60.82</v>
      </c>
      <c r="E278" s="403">
        <v>1549.7919999999999</v>
      </c>
      <c r="F278" s="403">
        <v>529.053</v>
      </c>
      <c r="G278" s="403">
        <v>313.11799999999999</v>
      </c>
      <c r="H278" s="403">
        <v>13.298999999999999</v>
      </c>
      <c r="I278" s="403">
        <v>0.51</v>
      </c>
      <c r="J278" s="403">
        <v>3.8260000000000001</v>
      </c>
      <c r="K278" s="403">
        <v>29.282</v>
      </c>
      <c r="L278" s="403">
        <v>360.03500000000003</v>
      </c>
      <c r="M278" s="403">
        <v>3.5289999999999999</v>
      </c>
      <c r="N278" s="403">
        <v>2442.4090000000001</v>
      </c>
    </row>
    <row r="279" spans="1:14" x14ac:dyDescent="0.2">
      <c r="A279" s="403" t="s">
        <v>1387</v>
      </c>
      <c r="B279" s="403">
        <v>1439.8820000000001</v>
      </c>
      <c r="C279" s="403">
        <v>335.73700000000002</v>
      </c>
      <c r="D279" s="403">
        <v>88.575999999999993</v>
      </c>
      <c r="E279" s="403">
        <v>1864.194</v>
      </c>
      <c r="F279" s="403">
        <v>552.72199999999998</v>
      </c>
      <c r="G279" s="403">
        <v>284.536</v>
      </c>
      <c r="H279" s="403">
        <v>13.4</v>
      </c>
      <c r="I279" s="403">
        <v>0.36499999999999999</v>
      </c>
      <c r="J279" s="403">
        <v>0.89300000000000002</v>
      </c>
      <c r="K279" s="403">
        <v>30.120999999999999</v>
      </c>
      <c r="L279" s="403">
        <v>329.31400000000002</v>
      </c>
      <c r="M279" s="403">
        <v>3.605</v>
      </c>
      <c r="N279" s="403">
        <v>2749.8359999999998</v>
      </c>
    </row>
    <row r="280" spans="1:14" x14ac:dyDescent="0.2">
      <c r="A280" s="403" t="s">
        <v>1388</v>
      </c>
      <c r="B280" s="403">
        <v>1663.92</v>
      </c>
      <c r="C280" s="403">
        <v>440.48500000000001</v>
      </c>
      <c r="D280" s="403">
        <v>128.494</v>
      </c>
      <c r="E280" s="403">
        <v>2232.8989999999999</v>
      </c>
      <c r="F280" s="403">
        <v>593.49900000000002</v>
      </c>
      <c r="G280" s="403">
        <v>252.18600000000001</v>
      </c>
      <c r="H280" s="403">
        <v>14.71</v>
      </c>
      <c r="I280" s="403">
        <v>0.64300000000000002</v>
      </c>
      <c r="J280" s="403">
        <v>1.403</v>
      </c>
      <c r="K280" s="403">
        <v>30.751000000000001</v>
      </c>
      <c r="L280" s="403">
        <v>299.69299999999998</v>
      </c>
      <c r="M280" s="403">
        <v>8.5359999999999996</v>
      </c>
      <c r="N280" s="403">
        <v>3134.6280000000002</v>
      </c>
    </row>
    <row r="281" spans="1:14" x14ac:dyDescent="0.2">
      <c r="A281" s="403" t="s">
        <v>1389</v>
      </c>
      <c r="B281" s="403">
        <v>1647.3330000000001</v>
      </c>
      <c r="C281" s="403">
        <v>470.815</v>
      </c>
      <c r="D281" s="403">
        <v>133.36500000000001</v>
      </c>
      <c r="E281" s="403">
        <v>2251.5120000000002</v>
      </c>
      <c r="F281" s="403">
        <v>590.41800000000001</v>
      </c>
      <c r="G281" s="403">
        <v>214.00200000000001</v>
      </c>
      <c r="H281" s="403">
        <v>14.936999999999999</v>
      </c>
      <c r="I281" s="403">
        <v>0.70299999999999996</v>
      </c>
      <c r="J281" s="403">
        <v>0.76500000000000001</v>
      </c>
      <c r="K281" s="403">
        <v>33.450000000000003</v>
      </c>
      <c r="L281" s="403">
        <v>263.85700000000003</v>
      </c>
      <c r="M281" s="403">
        <v>10.954000000000001</v>
      </c>
      <c r="N281" s="403">
        <v>3116.7420000000002</v>
      </c>
    </row>
    <row r="282" spans="1:14" x14ac:dyDescent="0.2">
      <c r="A282" s="403" t="s">
        <v>1390</v>
      </c>
      <c r="B282" s="403">
        <v>1405.521</v>
      </c>
      <c r="C282" s="403">
        <v>340.53300000000002</v>
      </c>
      <c r="D282" s="403">
        <v>109.651</v>
      </c>
      <c r="E282" s="403">
        <v>1855.7059999999999</v>
      </c>
      <c r="F282" s="403">
        <v>525.08100000000002</v>
      </c>
      <c r="G282" s="403">
        <v>186.077</v>
      </c>
      <c r="H282" s="403">
        <v>14.404</v>
      </c>
      <c r="I282" s="403">
        <v>0.58299999999999996</v>
      </c>
      <c r="J282" s="403">
        <v>1.403</v>
      </c>
      <c r="K282" s="403">
        <v>35.762</v>
      </c>
      <c r="L282" s="403">
        <v>238.22800000000001</v>
      </c>
      <c r="M282" s="403">
        <v>9.8650000000000002</v>
      </c>
      <c r="N282" s="403">
        <v>2628.8789999999999</v>
      </c>
    </row>
    <row r="283" spans="1:14" x14ac:dyDescent="0.2">
      <c r="A283" s="403" t="s">
        <v>1391</v>
      </c>
      <c r="B283" s="403">
        <v>1372.721</v>
      </c>
      <c r="C283" s="403">
        <v>309.07900000000001</v>
      </c>
      <c r="D283" s="403">
        <v>85.763000000000005</v>
      </c>
      <c r="E283" s="403">
        <v>1767.5630000000001</v>
      </c>
      <c r="F283" s="403">
        <v>466.738</v>
      </c>
      <c r="G283" s="403">
        <v>185.60400000000001</v>
      </c>
      <c r="H283" s="403">
        <v>14.279</v>
      </c>
      <c r="I283" s="403">
        <v>0.35</v>
      </c>
      <c r="J283" s="403">
        <v>2.9329999999999998</v>
      </c>
      <c r="K283" s="403">
        <v>35.844000000000001</v>
      </c>
      <c r="L283" s="403">
        <v>239.01</v>
      </c>
      <c r="M283" s="403">
        <v>10.989000000000001</v>
      </c>
      <c r="N283" s="403">
        <v>2484.3000000000002</v>
      </c>
    </row>
    <row r="284" spans="1:14" x14ac:dyDescent="0.2">
      <c r="A284" s="403" t="s">
        <v>1392</v>
      </c>
      <c r="B284" s="403">
        <v>1388.288</v>
      </c>
      <c r="C284" s="403">
        <v>274.62700000000001</v>
      </c>
      <c r="D284" s="403">
        <v>85.156000000000006</v>
      </c>
      <c r="E284" s="403">
        <v>1748.0709999999999</v>
      </c>
      <c r="F284" s="403">
        <v>492.24299999999999</v>
      </c>
      <c r="G284" s="403">
        <v>193.5</v>
      </c>
      <c r="H284" s="403">
        <v>14.138</v>
      </c>
      <c r="I284" s="403">
        <v>0.27600000000000002</v>
      </c>
      <c r="J284" s="403">
        <v>4.718</v>
      </c>
      <c r="K284" s="403">
        <v>35.423000000000002</v>
      </c>
      <c r="L284" s="403">
        <v>248.05600000000001</v>
      </c>
      <c r="M284" s="403">
        <v>10.26</v>
      </c>
      <c r="N284" s="403">
        <v>2498.63</v>
      </c>
    </row>
    <row r="285" spans="1:14" x14ac:dyDescent="0.2">
      <c r="A285" s="403" t="s">
        <v>1393</v>
      </c>
      <c r="B285" s="403">
        <v>1515.952</v>
      </c>
      <c r="C285" s="403">
        <v>230.13</v>
      </c>
      <c r="D285" s="403">
        <v>115.26600000000001</v>
      </c>
      <c r="E285" s="403">
        <v>1861.347</v>
      </c>
      <c r="F285" s="403">
        <v>557.84799999999996</v>
      </c>
      <c r="G285" s="403">
        <v>229.172</v>
      </c>
      <c r="H285" s="403">
        <v>14.551</v>
      </c>
      <c r="I285" s="403">
        <v>0.14299999999999999</v>
      </c>
      <c r="J285" s="403">
        <v>2.8050000000000002</v>
      </c>
      <c r="K285" s="403">
        <v>36.44</v>
      </c>
      <c r="L285" s="403">
        <v>283.11099999999999</v>
      </c>
      <c r="M285" s="403">
        <v>10.430999999999999</v>
      </c>
      <c r="N285" s="403">
        <v>2712.7370000000001</v>
      </c>
    </row>
    <row r="286" spans="1:14" x14ac:dyDescent="0.2">
      <c r="A286" s="403" t="s">
        <v>1394</v>
      </c>
      <c r="B286" s="403">
        <v>17195.927</v>
      </c>
      <c r="C286" s="403">
        <v>3537.5010000000002</v>
      </c>
      <c r="D286" s="403">
        <v>1123.789</v>
      </c>
      <c r="E286" s="403">
        <v>21857.217000000001</v>
      </c>
      <c r="F286" s="403">
        <v>6410.4989999999998</v>
      </c>
      <c r="G286" s="403">
        <v>2860.991</v>
      </c>
      <c r="H286" s="403">
        <v>173.07300000000001</v>
      </c>
      <c r="I286" s="403">
        <v>4.7670000000000003</v>
      </c>
      <c r="J286" s="403">
        <v>30.986999999999998</v>
      </c>
      <c r="K286" s="403">
        <v>414.61900000000003</v>
      </c>
      <c r="L286" s="403">
        <v>3484.4380000000001</v>
      </c>
      <c r="M286" s="403">
        <v>94.91</v>
      </c>
      <c r="N286" s="403">
        <v>31847.064999999999</v>
      </c>
    </row>
    <row r="287" spans="1:14" x14ac:dyDescent="0.2">
      <c r="A287" s="403" t="s">
        <v>1395</v>
      </c>
      <c r="B287" s="403">
        <v>1612.77</v>
      </c>
      <c r="C287" s="403">
        <v>226.417</v>
      </c>
      <c r="D287" s="403">
        <v>170.02</v>
      </c>
      <c r="E287" s="403">
        <v>2009.2070000000001</v>
      </c>
      <c r="F287" s="403">
        <v>594.16200000000003</v>
      </c>
      <c r="G287" s="403">
        <v>214.84899999999999</v>
      </c>
      <c r="H287" s="403">
        <v>14.573</v>
      </c>
      <c r="I287" s="403">
        <v>0.26200000000000001</v>
      </c>
      <c r="J287" s="403">
        <v>0</v>
      </c>
      <c r="K287" s="403">
        <v>37.718000000000004</v>
      </c>
      <c r="L287" s="403">
        <v>267.40199999999999</v>
      </c>
      <c r="M287" s="403">
        <v>11.472</v>
      </c>
      <c r="N287" s="403">
        <v>2882.2429999999999</v>
      </c>
    </row>
    <row r="288" spans="1:14" x14ac:dyDescent="0.2">
      <c r="A288" s="403" t="s">
        <v>1396</v>
      </c>
      <c r="B288" s="403">
        <v>1382.422</v>
      </c>
      <c r="C288" s="403">
        <v>198.77099999999999</v>
      </c>
      <c r="D288" s="403">
        <v>112.11499999999999</v>
      </c>
      <c r="E288" s="403">
        <v>1693.308</v>
      </c>
      <c r="F288" s="403">
        <v>520.73299999999995</v>
      </c>
      <c r="G288" s="403">
        <v>205.88900000000001</v>
      </c>
      <c r="H288" s="403">
        <v>13.255000000000001</v>
      </c>
      <c r="I288" s="403">
        <v>0.223</v>
      </c>
      <c r="J288" s="403">
        <v>1.036</v>
      </c>
      <c r="K288" s="403">
        <v>33.21</v>
      </c>
      <c r="L288" s="403">
        <v>253.61199999999999</v>
      </c>
      <c r="M288" s="403">
        <v>13.037000000000001</v>
      </c>
      <c r="N288" s="403">
        <v>2480.6909999999998</v>
      </c>
    </row>
    <row r="289" spans="1:14" x14ac:dyDescent="0.2">
      <c r="A289" s="403" t="s">
        <v>1397</v>
      </c>
      <c r="B289" s="403">
        <v>1396.008</v>
      </c>
      <c r="C289" s="403">
        <v>247.721</v>
      </c>
      <c r="D289" s="403">
        <v>92.498999999999995</v>
      </c>
      <c r="E289" s="403">
        <v>1736.2280000000001</v>
      </c>
      <c r="F289" s="403">
        <v>511.82900000000001</v>
      </c>
      <c r="G289" s="403">
        <v>237.684</v>
      </c>
      <c r="H289" s="403">
        <v>13.35</v>
      </c>
      <c r="I289" s="403">
        <v>0.51</v>
      </c>
      <c r="J289" s="403">
        <v>5.6390000000000002</v>
      </c>
      <c r="K289" s="403">
        <v>36.869</v>
      </c>
      <c r="L289" s="403">
        <v>294.053</v>
      </c>
      <c r="M289" s="403">
        <v>15.404</v>
      </c>
      <c r="N289" s="403">
        <v>2557.5140000000001</v>
      </c>
    </row>
    <row r="290" spans="1:14" x14ac:dyDescent="0.2">
      <c r="A290" s="403" t="s">
        <v>1398</v>
      </c>
      <c r="B290" s="403">
        <v>1268.057</v>
      </c>
      <c r="C290" s="403">
        <v>271.54300000000001</v>
      </c>
      <c r="D290" s="403">
        <v>88.042000000000002</v>
      </c>
      <c r="E290" s="403">
        <v>1627.643</v>
      </c>
      <c r="F290" s="403">
        <v>451.44400000000002</v>
      </c>
      <c r="G290" s="403">
        <v>248.77199999999999</v>
      </c>
      <c r="H290" s="403">
        <v>13.675000000000001</v>
      </c>
      <c r="I290" s="403">
        <v>0.496</v>
      </c>
      <c r="J290" s="403">
        <v>4.258</v>
      </c>
      <c r="K290" s="403">
        <v>32.601999999999997</v>
      </c>
      <c r="L290" s="403">
        <v>299.803</v>
      </c>
      <c r="M290" s="403">
        <v>11.069000000000001</v>
      </c>
      <c r="N290" s="403">
        <v>2389.9589999999998</v>
      </c>
    </row>
    <row r="291" spans="1:14" x14ac:dyDescent="0.2">
      <c r="A291" s="403" t="s">
        <v>1399</v>
      </c>
      <c r="B291" s="403">
        <v>1332.3520000000001</v>
      </c>
      <c r="C291" s="403">
        <v>287.42500000000001</v>
      </c>
      <c r="D291" s="403">
        <v>79.980999999999995</v>
      </c>
      <c r="E291" s="403">
        <v>1699.7570000000001</v>
      </c>
      <c r="F291" s="403">
        <v>507.18400000000003</v>
      </c>
      <c r="G291" s="403">
        <v>260.84399999999999</v>
      </c>
      <c r="H291" s="403">
        <v>13.422000000000001</v>
      </c>
      <c r="I291" s="403">
        <v>0.51600000000000001</v>
      </c>
      <c r="J291" s="403">
        <v>3.798</v>
      </c>
      <c r="K291" s="403">
        <v>32.597999999999999</v>
      </c>
      <c r="L291" s="403">
        <v>311.178</v>
      </c>
      <c r="M291" s="403">
        <v>11.888999999999999</v>
      </c>
      <c r="N291" s="403">
        <v>2530.0079999999998</v>
      </c>
    </row>
    <row r="292" spans="1:14" x14ac:dyDescent="0.2">
      <c r="A292" s="403" t="s">
        <v>1400</v>
      </c>
      <c r="B292" s="403">
        <v>1544.51</v>
      </c>
      <c r="C292" s="403">
        <v>424.03699999999998</v>
      </c>
      <c r="D292" s="403">
        <v>114.76600000000001</v>
      </c>
      <c r="E292" s="403">
        <v>2083.3139999999999</v>
      </c>
      <c r="F292" s="403">
        <v>540.90200000000004</v>
      </c>
      <c r="G292" s="403">
        <v>251.95699999999999</v>
      </c>
      <c r="H292" s="403">
        <v>12.058999999999999</v>
      </c>
      <c r="I292" s="403">
        <v>0.58299999999999996</v>
      </c>
      <c r="J292" s="403">
        <v>3.798</v>
      </c>
      <c r="K292" s="403">
        <v>33.959000000000003</v>
      </c>
      <c r="L292" s="403">
        <v>302.35599999999999</v>
      </c>
      <c r="M292" s="403">
        <v>12.484999999999999</v>
      </c>
      <c r="N292" s="403">
        <v>2939.0569999999998</v>
      </c>
    </row>
    <row r="293" spans="1:14" x14ac:dyDescent="0.2">
      <c r="A293" s="403" t="s">
        <v>1401</v>
      </c>
      <c r="B293" s="403">
        <v>1615.461</v>
      </c>
      <c r="C293" s="403">
        <v>482.32400000000001</v>
      </c>
      <c r="D293" s="403">
        <v>108.075</v>
      </c>
      <c r="E293" s="403">
        <v>2205.86</v>
      </c>
      <c r="F293" s="403">
        <v>617.95000000000005</v>
      </c>
      <c r="G293" s="403">
        <v>235.333</v>
      </c>
      <c r="H293" s="403">
        <v>12.775</v>
      </c>
      <c r="I293" s="403">
        <v>0.54800000000000004</v>
      </c>
      <c r="J293" s="403">
        <v>1.956</v>
      </c>
      <c r="K293" s="403">
        <v>38.692</v>
      </c>
      <c r="L293" s="403">
        <v>289.30500000000001</v>
      </c>
      <c r="M293" s="403">
        <v>14.068</v>
      </c>
      <c r="N293" s="403">
        <v>3127.183</v>
      </c>
    </row>
    <row r="294" spans="1:14" x14ac:dyDescent="0.2">
      <c r="A294" s="403" t="s">
        <v>1402</v>
      </c>
      <c r="B294" s="403">
        <v>1598.42</v>
      </c>
      <c r="C294" s="403">
        <v>508.79199999999997</v>
      </c>
      <c r="D294" s="403">
        <v>70.744</v>
      </c>
      <c r="E294" s="403">
        <v>2177.9560000000001</v>
      </c>
      <c r="F294" s="403">
        <v>628.20699999999999</v>
      </c>
      <c r="G294" s="403">
        <v>204.46899999999999</v>
      </c>
      <c r="H294" s="403">
        <v>14.077999999999999</v>
      </c>
      <c r="I294" s="403">
        <v>0.40600000000000003</v>
      </c>
      <c r="J294" s="403">
        <v>1.381</v>
      </c>
      <c r="K294" s="403">
        <v>35.825000000000003</v>
      </c>
      <c r="L294" s="403">
        <v>256.15899999999999</v>
      </c>
      <c r="M294" s="403">
        <v>14.622999999999999</v>
      </c>
      <c r="N294" s="403">
        <v>3076.9450000000002</v>
      </c>
    </row>
    <row r="295" spans="1:14" x14ac:dyDescent="0.2">
      <c r="A295" s="403" t="s">
        <v>1403</v>
      </c>
      <c r="B295" s="403">
        <v>1403.33</v>
      </c>
      <c r="C295" s="403">
        <v>393.85599999999999</v>
      </c>
      <c r="D295" s="403">
        <v>58.743000000000002</v>
      </c>
      <c r="E295" s="403">
        <v>1855.9290000000001</v>
      </c>
      <c r="F295" s="403">
        <v>581.42600000000004</v>
      </c>
      <c r="G295" s="403">
        <v>166.98400000000001</v>
      </c>
      <c r="H295" s="403">
        <v>13.016999999999999</v>
      </c>
      <c r="I295" s="403">
        <v>0.51200000000000001</v>
      </c>
      <c r="J295" s="403">
        <v>3.222</v>
      </c>
      <c r="K295" s="403">
        <v>32.927</v>
      </c>
      <c r="L295" s="403">
        <v>216.66300000000001</v>
      </c>
      <c r="M295" s="403">
        <v>12.066000000000001</v>
      </c>
      <c r="N295" s="403">
        <v>2666.0830000000001</v>
      </c>
    </row>
    <row r="296" spans="1:14" x14ac:dyDescent="0.2">
      <c r="A296" s="403" t="s">
        <v>1404</v>
      </c>
      <c r="B296" s="403">
        <v>1361.1379999999999</v>
      </c>
      <c r="C296" s="403">
        <v>351.25200000000001</v>
      </c>
      <c r="D296" s="403">
        <v>53.688000000000002</v>
      </c>
      <c r="E296" s="403">
        <v>1766.077</v>
      </c>
      <c r="F296" s="403">
        <v>529.94299999999998</v>
      </c>
      <c r="G296" s="403">
        <v>176.41900000000001</v>
      </c>
      <c r="H296" s="403">
        <v>13.353999999999999</v>
      </c>
      <c r="I296" s="403">
        <v>0.57499999999999996</v>
      </c>
      <c r="J296" s="403">
        <v>3.6829999999999998</v>
      </c>
      <c r="K296" s="403">
        <v>39.924999999999997</v>
      </c>
      <c r="L296" s="403">
        <v>233.95599999999999</v>
      </c>
      <c r="M296" s="403">
        <v>12.198</v>
      </c>
      <c r="N296" s="403">
        <v>2542.174</v>
      </c>
    </row>
    <row r="297" spans="1:14" x14ac:dyDescent="0.2">
      <c r="A297" s="403" t="s">
        <v>1405</v>
      </c>
      <c r="B297" s="403">
        <v>1306.846</v>
      </c>
      <c r="C297" s="403">
        <v>307.78800000000001</v>
      </c>
      <c r="D297" s="403">
        <v>52.53</v>
      </c>
      <c r="E297" s="403">
        <v>1667.163</v>
      </c>
      <c r="F297" s="403">
        <v>577.78300000000002</v>
      </c>
      <c r="G297" s="403">
        <v>192.858</v>
      </c>
      <c r="H297" s="403">
        <v>13.21</v>
      </c>
      <c r="I297" s="403">
        <v>0.28499999999999998</v>
      </c>
      <c r="J297" s="403">
        <v>5.0640000000000001</v>
      </c>
      <c r="K297" s="403">
        <v>38.558999999999997</v>
      </c>
      <c r="L297" s="403">
        <v>249.97499999999999</v>
      </c>
      <c r="M297" s="403">
        <v>12.377000000000001</v>
      </c>
      <c r="N297" s="403">
        <v>2507.299</v>
      </c>
    </row>
    <row r="298" spans="1:14" x14ac:dyDescent="0.2">
      <c r="A298" s="403" t="s">
        <v>1406</v>
      </c>
      <c r="B298" s="403">
        <v>1439.5619999999999</v>
      </c>
      <c r="C298" s="403">
        <v>276.733</v>
      </c>
      <c r="D298" s="403">
        <v>57.581000000000003</v>
      </c>
      <c r="E298" s="403">
        <v>1773.876</v>
      </c>
      <c r="F298" s="403">
        <v>632.31399999999996</v>
      </c>
      <c r="G298" s="403">
        <v>224.25399999999999</v>
      </c>
      <c r="H298" s="403">
        <v>13.494999999999999</v>
      </c>
      <c r="I298" s="403">
        <v>0.104</v>
      </c>
      <c r="J298" s="403">
        <v>1.726</v>
      </c>
      <c r="K298" s="403">
        <v>41.005000000000003</v>
      </c>
      <c r="L298" s="403">
        <v>280.58300000000003</v>
      </c>
      <c r="M298" s="403">
        <v>12.249000000000001</v>
      </c>
      <c r="N298" s="403">
        <v>2699.0230000000001</v>
      </c>
    </row>
    <row r="299" spans="1:14" x14ac:dyDescent="0.2">
      <c r="A299" s="403" t="s">
        <v>1407</v>
      </c>
      <c r="B299" s="403">
        <v>17260.875</v>
      </c>
      <c r="C299" s="403">
        <v>3977.299</v>
      </c>
      <c r="D299" s="403">
        <v>1058.7829999999999</v>
      </c>
      <c r="E299" s="403">
        <v>22296.955999999998</v>
      </c>
      <c r="F299" s="403">
        <v>6693.8770000000004</v>
      </c>
      <c r="G299" s="403">
        <v>2620.3139999999999</v>
      </c>
      <c r="H299" s="403">
        <v>160.26400000000001</v>
      </c>
      <c r="I299" s="403">
        <v>5.0199999999999996</v>
      </c>
      <c r="J299" s="403">
        <v>35.56</v>
      </c>
      <c r="K299" s="403">
        <v>433.88900000000001</v>
      </c>
      <c r="L299" s="403">
        <v>3255.047</v>
      </c>
      <c r="M299" s="403">
        <v>152.93700000000001</v>
      </c>
      <c r="N299" s="403">
        <v>32398.816999999999</v>
      </c>
    </row>
    <row r="300" spans="1:14" x14ac:dyDescent="0.2">
      <c r="A300" s="403" t="s">
        <v>1408</v>
      </c>
      <c r="B300" s="403">
        <v>1504.971</v>
      </c>
      <c r="C300" s="403">
        <v>267.416</v>
      </c>
      <c r="D300" s="403">
        <v>52.988999999999997</v>
      </c>
      <c r="E300" s="403">
        <v>1825.376</v>
      </c>
      <c r="F300" s="403">
        <v>665.53099999999995</v>
      </c>
      <c r="G300" s="403">
        <v>251.971</v>
      </c>
      <c r="H300" s="403">
        <v>11.87</v>
      </c>
      <c r="I300" s="403">
        <v>5.3999999999999999E-2</v>
      </c>
      <c r="J300" s="403">
        <v>5.8999999999999997E-2</v>
      </c>
      <c r="K300" s="403">
        <v>32.613</v>
      </c>
      <c r="L300" s="403">
        <v>296.56599999999997</v>
      </c>
      <c r="M300" s="403">
        <v>11.416</v>
      </c>
      <c r="N300" s="403">
        <v>2798.8890000000001</v>
      </c>
    </row>
    <row r="301" spans="1:14" x14ac:dyDescent="0.2">
      <c r="A301" s="403" t="s">
        <v>1409</v>
      </c>
      <c r="B301" s="403">
        <v>1343.82</v>
      </c>
      <c r="C301" s="403">
        <v>226.565</v>
      </c>
      <c r="D301" s="403">
        <v>84.001000000000005</v>
      </c>
      <c r="E301" s="403">
        <v>1654.386</v>
      </c>
      <c r="F301" s="403">
        <v>544.87300000000005</v>
      </c>
      <c r="G301" s="403">
        <v>253.739</v>
      </c>
      <c r="H301" s="403">
        <v>8.6199999999999992</v>
      </c>
      <c r="I301" s="403">
        <v>9.2999999999999999E-2</v>
      </c>
      <c r="J301" s="403">
        <v>0.24099999999999999</v>
      </c>
      <c r="K301" s="403">
        <v>27.471</v>
      </c>
      <c r="L301" s="403">
        <v>290.16399999999999</v>
      </c>
      <c r="M301" s="403">
        <v>11.48</v>
      </c>
      <c r="N301" s="403">
        <v>2500.9029999999998</v>
      </c>
    </row>
    <row r="302" spans="1:14" x14ac:dyDescent="0.2">
      <c r="A302" s="403" t="s">
        <v>1410</v>
      </c>
      <c r="B302" s="403">
        <v>1339.336</v>
      </c>
      <c r="C302" s="403">
        <v>329.96199999999999</v>
      </c>
      <c r="D302" s="403">
        <v>39.728000000000002</v>
      </c>
      <c r="E302" s="403">
        <v>1709.0260000000001</v>
      </c>
      <c r="F302" s="403">
        <v>545.10199999999998</v>
      </c>
      <c r="G302" s="403">
        <v>289.47000000000003</v>
      </c>
      <c r="H302" s="403">
        <v>9.4730000000000008</v>
      </c>
      <c r="I302" s="403">
        <v>0.182</v>
      </c>
      <c r="J302" s="403">
        <v>4.7E-2</v>
      </c>
      <c r="K302" s="403">
        <v>29.75</v>
      </c>
      <c r="L302" s="403">
        <v>328.92200000000003</v>
      </c>
      <c r="M302" s="403">
        <v>12.25</v>
      </c>
      <c r="N302" s="403">
        <v>2595.3009999999999</v>
      </c>
    </row>
    <row r="303" spans="1:14" x14ac:dyDescent="0.2">
      <c r="A303" s="403" t="s">
        <v>1411</v>
      </c>
      <c r="B303" s="403">
        <v>1245.3779999999999</v>
      </c>
      <c r="C303" s="403">
        <v>308.34300000000002</v>
      </c>
      <c r="D303" s="403">
        <v>40.709000000000003</v>
      </c>
      <c r="E303" s="403">
        <v>1594.43</v>
      </c>
      <c r="F303" s="403">
        <v>518.21500000000003</v>
      </c>
      <c r="G303" s="403">
        <v>248.98699999999999</v>
      </c>
      <c r="H303" s="403">
        <v>8.1929999999999996</v>
      </c>
      <c r="I303" s="403">
        <v>0.52800000000000002</v>
      </c>
      <c r="J303" s="403">
        <v>7.0999999999999994E-2</v>
      </c>
      <c r="K303" s="403">
        <v>38.606000000000002</v>
      </c>
      <c r="L303" s="403">
        <v>296.38499999999999</v>
      </c>
      <c r="M303" s="403">
        <v>11.747</v>
      </c>
      <c r="N303" s="403">
        <v>2420.7759999999998</v>
      </c>
    </row>
    <row r="304" spans="1:14" x14ac:dyDescent="0.2">
      <c r="A304" s="403" t="s">
        <v>1412</v>
      </c>
      <c r="B304" s="403">
        <v>1320.0719999999999</v>
      </c>
      <c r="C304" s="403">
        <v>346.75299999999999</v>
      </c>
      <c r="D304" s="403">
        <v>54.154000000000003</v>
      </c>
      <c r="E304" s="403">
        <v>1720.9780000000001</v>
      </c>
      <c r="F304" s="403">
        <v>571.44399999999996</v>
      </c>
      <c r="G304" s="403">
        <v>281.48599999999999</v>
      </c>
      <c r="H304" s="403">
        <v>7.4080000000000004</v>
      </c>
      <c r="I304" s="403">
        <v>0.70099999999999996</v>
      </c>
      <c r="J304" s="403">
        <v>4.2140000000000004</v>
      </c>
      <c r="K304" s="403">
        <v>25.815000000000001</v>
      </c>
      <c r="L304" s="403">
        <v>319.62400000000002</v>
      </c>
      <c r="M304" s="403">
        <v>11.930999999999999</v>
      </c>
      <c r="N304" s="403">
        <v>2623.9769999999999</v>
      </c>
    </row>
    <row r="305" spans="1:14" x14ac:dyDescent="0.2">
      <c r="A305" s="403" t="s">
        <v>1413</v>
      </c>
      <c r="B305" s="403">
        <v>1460.9649999999999</v>
      </c>
      <c r="C305" s="403">
        <v>399.529</v>
      </c>
      <c r="D305" s="403">
        <v>56.439</v>
      </c>
      <c r="E305" s="403">
        <v>1916.933</v>
      </c>
      <c r="F305" s="403">
        <v>592.39400000000001</v>
      </c>
      <c r="G305" s="403">
        <v>306.245</v>
      </c>
      <c r="H305" s="403">
        <v>8.1579999999999995</v>
      </c>
      <c r="I305" s="403">
        <v>0.83899999999999997</v>
      </c>
      <c r="J305" s="403">
        <v>5.14</v>
      </c>
      <c r="K305" s="403">
        <v>33.451999999999998</v>
      </c>
      <c r="L305" s="403">
        <v>353.83499999999998</v>
      </c>
      <c r="M305" s="403">
        <v>12.211</v>
      </c>
      <c r="N305" s="403">
        <v>2875.3719999999998</v>
      </c>
    </row>
    <row r="306" spans="1:14" x14ac:dyDescent="0.2">
      <c r="A306" s="403" t="s">
        <v>1414</v>
      </c>
      <c r="B306" s="403">
        <v>1678.94</v>
      </c>
      <c r="C306" s="403">
        <v>547.23900000000003</v>
      </c>
      <c r="D306" s="403">
        <v>87.748000000000005</v>
      </c>
      <c r="E306" s="403">
        <v>2313.9270000000001</v>
      </c>
      <c r="F306" s="403">
        <v>651.82399999999996</v>
      </c>
      <c r="G306" s="403">
        <v>278.334</v>
      </c>
      <c r="H306" s="403">
        <v>8.8680000000000003</v>
      </c>
      <c r="I306" s="403">
        <v>0.748</v>
      </c>
      <c r="J306" s="403">
        <v>6.3920000000000003</v>
      </c>
      <c r="K306" s="403">
        <v>38.564999999999998</v>
      </c>
      <c r="L306" s="403">
        <v>332.90800000000002</v>
      </c>
      <c r="M306" s="403">
        <v>12.199</v>
      </c>
      <c r="N306" s="403">
        <v>3310.857</v>
      </c>
    </row>
    <row r="307" spans="1:14" x14ac:dyDescent="0.2">
      <c r="A307" s="403" t="s">
        <v>1415</v>
      </c>
      <c r="B307" s="403">
        <v>1763.9010000000001</v>
      </c>
      <c r="C307" s="403">
        <v>629.94500000000005</v>
      </c>
      <c r="D307" s="403">
        <v>103.07299999999999</v>
      </c>
      <c r="E307" s="403">
        <v>2496.9189999999999</v>
      </c>
      <c r="F307" s="403">
        <v>647.87</v>
      </c>
      <c r="G307" s="403">
        <v>246.99299999999999</v>
      </c>
      <c r="H307" s="403">
        <v>15.249000000000001</v>
      </c>
      <c r="I307" s="403">
        <v>0.72499999999999998</v>
      </c>
      <c r="J307" s="403">
        <v>5.6280000000000001</v>
      </c>
      <c r="K307" s="403">
        <v>40.606999999999999</v>
      </c>
      <c r="L307" s="403">
        <v>309.202</v>
      </c>
      <c r="M307" s="403">
        <v>14.843999999999999</v>
      </c>
      <c r="N307" s="403">
        <v>3468.835</v>
      </c>
    </row>
    <row r="308" spans="1:14" x14ac:dyDescent="0.2">
      <c r="A308" s="403" t="s">
        <v>1416</v>
      </c>
      <c r="B308" s="403">
        <v>1445.838</v>
      </c>
      <c r="C308" s="403">
        <v>425.32799999999997</v>
      </c>
      <c r="D308" s="403">
        <v>58.732999999999997</v>
      </c>
      <c r="E308" s="403">
        <v>1929.8989999999999</v>
      </c>
      <c r="F308" s="403">
        <v>585.13300000000004</v>
      </c>
      <c r="G308" s="403">
        <v>202.917</v>
      </c>
      <c r="H308" s="403">
        <v>10.670999999999999</v>
      </c>
      <c r="I308" s="403">
        <v>0.53900000000000003</v>
      </c>
      <c r="J308" s="403">
        <v>5.907</v>
      </c>
      <c r="K308" s="403">
        <v>37.316000000000003</v>
      </c>
      <c r="L308" s="403">
        <v>257.34899999999999</v>
      </c>
      <c r="M308" s="403">
        <v>10.536</v>
      </c>
      <c r="N308" s="403">
        <v>2782.9169999999999</v>
      </c>
    </row>
    <row r="309" spans="1:14" x14ac:dyDescent="0.2">
      <c r="A309" s="403" t="s">
        <v>1417</v>
      </c>
      <c r="B309" s="403">
        <v>1397.4190000000001</v>
      </c>
      <c r="C309" s="403">
        <v>322.31299999999999</v>
      </c>
      <c r="D309" s="403">
        <v>45.314999999999998</v>
      </c>
      <c r="E309" s="403">
        <v>1765.047</v>
      </c>
      <c r="F309" s="403">
        <v>570.46100000000001</v>
      </c>
      <c r="G309" s="403">
        <v>234.57300000000001</v>
      </c>
      <c r="H309" s="403">
        <v>17.984999999999999</v>
      </c>
      <c r="I309" s="403">
        <v>0.371</v>
      </c>
      <c r="J309" s="403">
        <v>2.6459999999999999</v>
      </c>
      <c r="K309" s="403">
        <v>41.11</v>
      </c>
      <c r="L309" s="403">
        <v>296.68599999999998</v>
      </c>
      <c r="M309" s="403">
        <v>9.5749999999999993</v>
      </c>
      <c r="N309" s="403">
        <v>2641.7689999999998</v>
      </c>
    </row>
    <row r="310" spans="1:14" x14ac:dyDescent="0.2">
      <c r="A310" s="403" t="s">
        <v>1418</v>
      </c>
      <c r="B310" s="403">
        <v>1415.518</v>
      </c>
      <c r="C310" s="403">
        <v>266.23700000000002</v>
      </c>
      <c r="D310" s="403">
        <v>47.542999999999999</v>
      </c>
      <c r="E310" s="403">
        <v>1729.299</v>
      </c>
      <c r="F310" s="403">
        <v>553.80700000000002</v>
      </c>
      <c r="G310" s="403">
        <v>258.791</v>
      </c>
      <c r="H310" s="403">
        <v>16.117000000000001</v>
      </c>
      <c r="I310" s="403">
        <v>0.26</v>
      </c>
      <c r="J310" s="403">
        <v>1.2909999999999999</v>
      </c>
      <c r="K310" s="403">
        <v>39.716999999999999</v>
      </c>
      <c r="L310" s="403">
        <v>316.17500000000001</v>
      </c>
      <c r="M310" s="403">
        <v>7.8869999999999996</v>
      </c>
      <c r="N310" s="403">
        <v>2607.1680000000001</v>
      </c>
    </row>
    <row r="311" spans="1:14" x14ac:dyDescent="0.2">
      <c r="A311" s="403" t="s">
        <v>1419</v>
      </c>
      <c r="B311" s="403">
        <v>1550.127</v>
      </c>
      <c r="C311" s="403">
        <v>232.07400000000001</v>
      </c>
      <c r="D311" s="403">
        <v>84.165999999999997</v>
      </c>
      <c r="E311" s="403">
        <v>1866.366</v>
      </c>
      <c r="F311" s="403">
        <v>628.78099999999995</v>
      </c>
      <c r="G311" s="403">
        <v>295.88600000000002</v>
      </c>
      <c r="H311" s="403">
        <v>15.343999999999999</v>
      </c>
      <c r="I311" s="403">
        <v>8.4000000000000005E-2</v>
      </c>
      <c r="J311" s="403">
        <v>0.99399999999999999</v>
      </c>
      <c r="K311" s="403">
        <v>36.643000000000001</v>
      </c>
      <c r="L311" s="403">
        <v>348.95</v>
      </c>
      <c r="M311" s="403">
        <v>7.7809999999999997</v>
      </c>
      <c r="N311" s="403">
        <v>2851.8789999999999</v>
      </c>
    </row>
    <row r="312" spans="1:14" x14ac:dyDescent="0.2">
      <c r="A312" s="403" t="s">
        <v>1420</v>
      </c>
      <c r="B312" s="403">
        <v>17466.285</v>
      </c>
      <c r="C312" s="403">
        <v>4301.9709999999995</v>
      </c>
      <c r="D312" s="403">
        <v>754.59699999999998</v>
      </c>
      <c r="E312" s="403">
        <v>22522.852999999999</v>
      </c>
      <c r="F312" s="403">
        <v>7075.4359999999997</v>
      </c>
      <c r="G312" s="403">
        <v>3149.3919999999998</v>
      </c>
      <c r="H312" s="403">
        <v>137.95699999999999</v>
      </c>
      <c r="I312" s="403">
        <v>5.1230000000000002</v>
      </c>
      <c r="J312" s="403">
        <v>32.630000000000003</v>
      </c>
      <c r="K312" s="403">
        <v>421.66399999999999</v>
      </c>
      <c r="L312" s="403">
        <v>3746.7660000000001</v>
      </c>
      <c r="M312" s="403">
        <v>133.85599999999999</v>
      </c>
      <c r="N312" s="403">
        <v>33478.911</v>
      </c>
    </row>
    <row r="313" spans="1:14" x14ac:dyDescent="0.2">
      <c r="A313" s="403" t="s">
        <v>1421</v>
      </c>
      <c r="B313" s="403">
        <v>1618.6310000000001</v>
      </c>
      <c r="C313" s="403">
        <v>238.12700000000001</v>
      </c>
      <c r="D313" s="403">
        <v>94.311000000000007</v>
      </c>
      <c r="E313" s="403">
        <v>1951.069</v>
      </c>
      <c r="F313" s="403">
        <v>661.07500000000005</v>
      </c>
      <c r="G313" s="403">
        <v>312.16500000000002</v>
      </c>
      <c r="H313" s="403">
        <v>10.012</v>
      </c>
      <c r="I313" s="403">
        <v>0.13400000000000001</v>
      </c>
      <c r="J313" s="403">
        <v>1.5229999999999999</v>
      </c>
      <c r="K313" s="403">
        <v>32.098999999999997</v>
      </c>
      <c r="L313" s="403">
        <v>355.93400000000003</v>
      </c>
      <c r="M313" s="403">
        <v>7.9859999999999998</v>
      </c>
      <c r="N313" s="403">
        <v>2976.0639999999999</v>
      </c>
    </row>
    <row r="314" spans="1:14" x14ac:dyDescent="0.2">
      <c r="A314" s="403" t="s">
        <v>1422</v>
      </c>
      <c r="B314" s="403">
        <v>1455.9570000000001</v>
      </c>
      <c r="C314" s="403">
        <v>193.101</v>
      </c>
      <c r="D314" s="403">
        <v>99.122</v>
      </c>
      <c r="E314" s="403">
        <v>1748.18</v>
      </c>
      <c r="F314" s="403">
        <v>587.40899999999999</v>
      </c>
      <c r="G314" s="403">
        <v>323.08699999999999</v>
      </c>
      <c r="H314" s="403">
        <v>10.214</v>
      </c>
      <c r="I314" s="403">
        <v>0.19700000000000001</v>
      </c>
      <c r="J314" s="403">
        <v>1.1559999999999999</v>
      </c>
      <c r="K314" s="403">
        <v>30.86</v>
      </c>
      <c r="L314" s="403">
        <v>365.51400000000001</v>
      </c>
      <c r="M314" s="403">
        <v>9.6280000000000001</v>
      </c>
      <c r="N314" s="403">
        <v>2710.73</v>
      </c>
    </row>
    <row r="315" spans="1:14" x14ac:dyDescent="0.2">
      <c r="A315" s="403" t="s">
        <v>1423</v>
      </c>
      <c r="B315" s="403">
        <v>1455.069</v>
      </c>
      <c r="C315" s="403">
        <v>220.673</v>
      </c>
      <c r="D315" s="403">
        <v>72.096999999999994</v>
      </c>
      <c r="E315" s="403">
        <v>1747.8389999999999</v>
      </c>
      <c r="F315" s="403">
        <v>582.64200000000005</v>
      </c>
      <c r="G315" s="403">
        <v>344.27600000000001</v>
      </c>
      <c r="H315" s="403">
        <v>9.5839999999999996</v>
      </c>
      <c r="I315" s="403">
        <v>0.61199999999999999</v>
      </c>
      <c r="J315" s="403">
        <v>1.9390000000000001</v>
      </c>
      <c r="K315" s="403">
        <v>35.746000000000002</v>
      </c>
      <c r="L315" s="403">
        <v>392.15699999999998</v>
      </c>
      <c r="M315" s="403">
        <v>10.821999999999999</v>
      </c>
      <c r="N315" s="403">
        <v>2733.46</v>
      </c>
    </row>
    <row r="316" spans="1:14" x14ac:dyDescent="0.2">
      <c r="A316" s="403" t="s">
        <v>1424</v>
      </c>
      <c r="B316" s="403">
        <v>1313.336</v>
      </c>
      <c r="C316" s="403">
        <v>239.63</v>
      </c>
      <c r="D316" s="403">
        <v>39.917000000000002</v>
      </c>
      <c r="E316" s="403">
        <v>1592.883</v>
      </c>
      <c r="F316" s="403">
        <v>528.56600000000003</v>
      </c>
      <c r="G316" s="403">
        <v>323.56</v>
      </c>
      <c r="H316" s="403">
        <v>10.891999999999999</v>
      </c>
      <c r="I316" s="403">
        <v>0.76900000000000002</v>
      </c>
      <c r="J316" s="403">
        <v>2.5270000000000001</v>
      </c>
      <c r="K316" s="403">
        <v>28.436</v>
      </c>
      <c r="L316" s="403">
        <v>366.18299999999999</v>
      </c>
      <c r="M316" s="403">
        <v>10.573</v>
      </c>
      <c r="N316" s="403">
        <v>2498.2049999999999</v>
      </c>
    </row>
    <row r="317" spans="1:14" x14ac:dyDescent="0.2">
      <c r="A317" s="403" t="s">
        <v>1425</v>
      </c>
      <c r="B317" s="403">
        <v>1419.8630000000001</v>
      </c>
      <c r="C317" s="403">
        <v>373.85399999999998</v>
      </c>
      <c r="D317" s="403">
        <v>48.746000000000002</v>
      </c>
      <c r="E317" s="403">
        <v>1842.4639999999999</v>
      </c>
      <c r="F317" s="403">
        <v>584.35500000000002</v>
      </c>
      <c r="G317" s="403">
        <v>337.96800000000002</v>
      </c>
      <c r="H317" s="403">
        <v>7.3150000000000004</v>
      </c>
      <c r="I317" s="403">
        <v>0.88600000000000001</v>
      </c>
      <c r="J317" s="403">
        <v>4.05</v>
      </c>
      <c r="K317" s="403">
        <v>31.535</v>
      </c>
      <c r="L317" s="403">
        <v>381.75400000000002</v>
      </c>
      <c r="M317" s="403">
        <v>10.282999999999999</v>
      </c>
      <c r="N317" s="403">
        <v>2818.8560000000002</v>
      </c>
    </row>
    <row r="318" spans="1:14" x14ac:dyDescent="0.2">
      <c r="A318" s="403" t="s">
        <v>1426</v>
      </c>
      <c r="B318" s="403">
        <v>1548.3230000000001</v>
      </c>
      <c r="C318" s="403">
        <v>423.13200000000001</v>
      </c>
      <c r="D318" s="403">
        <v>67.137</v>
      </c>
      <c r="E318" s="403">
        <v>2038.5930000000001</v>
      </c>
      <c r="F318" s="403">
        <v>603.899</v>
      </c>
      <c r="G318" s="403">
        <v>324.39499999999998</v>
      </c>
      <c r="H318" s="403">
        <v>10.961</v>
      </c>
      <c r="I318" s="403">
        <v>0.94399999999999995</v>
      </c>
      <c r="J318" s="403">
        <v>3.8849999999999998</v>
      </c>
      <c r="K318" s="403">
        <v>37.892000000000003</v>
      </c>
      <c r="L318" s="403">
        <v>378.07600000000002</v>
      </c>
      <c r="M318" s="403">
        <v>12.763999999999999</v>
      </c>
      <c r="N318" s="403">
        <v>3033.3319999999999</v>
      </c>
    </row>
    <row r="319" spans="1:14" x14ac:dyDescent="0.2">
      <c r="A319" s="403" t="s">
        <v>1427</v>
      </c>
      <c r="B319" s="403">
        <v>1692.4970000000001</v>
      </c>
      <c r="C319" s="403">
        <v>505.27600000000001</v>
      </c>
      <c r="D319" s="403">
        <v>91.519000000000005</v>
      </c>
      <c r="E319" s="403">
        <v>2289.2919999999999</v>
      </c>
      <c r="F319" s="403">
        <v>640.19399999999996</v>
      </c>
      <c r="G319" s="403">
        <v>293.39699999999999</v>
      </c>
      <c r="H319" s="403">
        <v>15.712999999999999</v>
      </c>
      <c r="I319" s="403">
        <v>0.73599999999999999</v>
      </c>
      <c r="J319" s="403">
        <v>5.5330000000000004</v>
      </c>
      <c r="K319" s="403">
        <v>41.807000000000002</v>
      </c>
      <c r="L319" s="403">
        <v>357.18700000000001</v>
      </c>
      <c r="M319" s="403">
        <v>15.436</v>
      </c>
      <c r="N319" s="403">
        <v>3302.1080000000002</v>
      </c>
    </row>
    <row r="320" spans="1:14" x14ac:dyDescent="0.2">
      <c r="A320" s="403" t="s">
        <v>1428</v>
      </c>
      <c r="B320" s="403">
        <v>1714.146</v>
      </c>
      <c r="C320" s="403">
        <v>518.803</v>
      </c>
      <c r="D320" s="403">
        <v>76.161000000000001</v>
      </c>
      <c r="E320" s="403">
        <v>2309.11</v>
      </c>
      <c r="F320" s="403">
        <v>645.68799999999999</v>
      </c>
      <c r="G320" s="403">
        <v>266.89600000000002</v>
      </c>
      <c r="H320" s="403">
        <v>16.254999999999999</v>
      </c>
      <c r="I320" s="403">
        <v>0.33</v>
      </c>
      <c r="J320" s="403">
        <v>4.2910000000000004</v>
      </c>
      <c r="K320" s="403">
        <v>36.856999999999999</v>
      </c>
      <c r="L320" s="403">
        <v>324.62900000000002</v>
      </c>
      <c r="M320" s="403">
        <v>17.292999999999999</v>
      </c>
      <c r="N320" s="403">
        <v>3296.7190000000001</v>
      </c>
    </row>
    <row r="321" spans="1:14" x14ac:dyDescent="0.2">
      <c r="A321" s="403" t="s">
        <v>1429</v>
      </c>
      <c r="B321" s="403">
        <v>1515.36</v>
      </c>
      <c r="C321" s="403">
        <v>402.39499999999998</v>
      </c>
      <c r="D321" s="403">
        <v>60.506</v>
      </c>
      <c r="E321" s="403">
        <v>1978.2619999999999</v>
      </c>
      <c r="F321" s="403">
        <v>573.38900000000001</v>
      </c>
      <c r="G321" s="403">
        <v>224.953</v>
      </c>
      <c r="H321" s="403">
        <v>14.052</v>
      </c>
      <c r="I321" s="403">
        <v>0.104</v>
      </c>
      <c r="J321" s="403">
        <v>3.6339999999999999</v>
      </c>
      <c r="K321" s="403">
        <v>36.942999999999998</v>
      </c>
      <c r="L321" s="403">
        <v>279.68599999999998</v>
      </c>
      <c r="M321" s="403">
        <v>12.621</v>
      </c>
      <c r="N321" s="403">
        <v>2843.9580000000001</v>
      </c>
    </row>
    <row r="322" spans="1:14" x14ac:dyDescent="0.2">
      <c r="A322" s="403" t="s">
        <v>1430</v>
      </c>
      <c r="B322" s="403">
        <v>1508.039</v>
      </c>
      <c r="C322" s="403">
        <v>319.803</v>
      </c>
      <c r="D322" s="403">
        <v>43.203000000000003</v>
      </c>
      <c r="E322" s="403">
        <v>1871.0450000000001</v>
      </c>
      <c r="F322" s="403">
        <v>531.58199999999999</v>
      </c>
      <c r="G322" s="403">
        <v>229.59100000000001</v>
      </c>
      <c r="H322" s="403">
        <v>15.018000000000001</v>
      </c>
      <c r="I322" s="403">
        <v>0.29299999999999998</v>
      </c>
      <c r="J322" s="403">
        <v>2.6160000000000001</v>
      </c>
      <c r="K322" s="403">
        <v>44.835999999999999</v>
      </c>
      <c r="L322" s="403">
        <v>292.35399999999998</v>
      </c>
      <c r="M322" s="403">
        <v>10.811</v>
      </c>
      <c r="N322" s="403">
        <v>2705.7919999999999</v>
      </c>
    </row>
    <row r="323" spans="1:14" x14ac:dyDescent="0.2">
      <c r="A323" s="403" t="s">
        <v>1431</v>
      </c>
      <c r="B323" s="403">
        <v>1549.258</v>
      </c>
      <c r="C323" s="403">
        <v>240.011</v>
      </c>
      <c r="D323" s="403">
        <v>52.65</v>
      </c>
      <c r="E323" s="403">
        <v>1841.9179999999999</v>
      </c>
      <c r="F323" s="403">
        <v>547.54</v>
      </c>
      <c r="G323" s="403">
        <v>239.36</v>
      </c>
      <c r="H323" s="403">
        <v>15.24</v>
      </c>
      <c r="I323" s="403">
        <v>0.20599999999999999</v>
      </c>
      <c r="J323" s="403">
        <v>1.0209999999999999</v>
      </c>
      <c r="K323" s="403">
        <v>41.866</v>
      </c>
      <c r="L323" s="403">
        <v>297.69299999999998</v>
      </c>
      <c r="M323" s="403">
        <v>10.294</v>
      </c>
      <c r="N323" s="403">
        <v>2697.4459999999999</v>
      </c>
    </row>
    <row r="324" spans="1:14" x14ac:dyDescent="0.2">
      <c r="A324" s="403" t="s">
        <v>1432</v>
      </c>
      <c r="B324" s="403">
        <v>1638.548</v>
      </c>
      <c r="C324" s="403">
        <v>187.20099999999999</v>
      </c>
      <c r="D324" s="403">
        <v>71.986999999999995</v>
      </c>
      <c r="E324" s="403">
        <v>1897.7360000000001</v>
      </c>
      <c r="F324" s="403">
        <v>600.33600000000001</v>
      </c>
      <c r="G324" s="403">
        <v>307.935</v>
      </c>
      <c r="H324" s="403">
        <v>12.904</v>
      </c>
      <c r="I324" s="403">
        <v>0.17899999999999999</v>
      </c>
      <c r="J324" s="403">
        <v>1.2649999999999999</v>
      </c>
      <c r="K324" s="403">
        <v>39.396000000000001</v>
      </c>
      <c r="L324" s="403">
        <v>361.678</v>
      </c>
      <c r="M324" s="403">
        <v>8.6329999999999991</v>
      </c>
      <c r="N324" s="403">
        <v>2868.3829999999998</v>
      </c>
    </row>
    <row r="325" spans="1:14" x14ac:dyDescent="0.2">
      <c r="A325" s="403" t="s">
        <v>1433</v>
      </c>
      <c r="B325" s="403">
        <v>18429.026999999998</v>
      </c>
      <c r="C325" s="403">
        <v>3862.4490000000001</v>
      </c>
      <c r="D325" s="403">
        <v>817.35599999999999</v>
      </c>
      <c r="E325" s="403">
        <v>23108.832999999999</v>
      </c>
      <c r="F325" s="403">
        <v>7086.674</v>
      </c>
      <c r="G325" s="403">
        <v>3527.5819999999999</v>
      </c>
      <c r="H325" s="403">
        <v>148.15899999999999</v>
      </c>
      <c r="I325" s="403">
        <v>5.3890000000000002</v>
      </c>
      <c r="J325" s="403">
        <v>33.44</v>
      </c>
      <c r="K325" s="403">
        <v>438.27300000000002</v>
      </c>
      <c r="L325" s="403">
        <v>4152.8429999999998</v>
      </c>
      <c r="M325" s="403">
        <v>137.14400000000001</v>
      </c>
      <c r="N325" s="403">
        <v>34485.493999999999</v>
      </c>
    </row>
    <row r="326" spans="1:14" x14ac:dyDescent="0.2">
      <c r="A326" s="403" t="s">
        <v>1434</v>
      </c>
      <c r="B326" s="403">
        <v>1706.779</v>
      </c>
      <c r="C326" s="403">
        <v>193.31200000000001</v>
      </c>
      <c r="D326" s="403">
        <v>94.119</v>
      </c>
      <c r="E326" s="403">
        <v>1994.21</v>
      </c>
      <c r="F326" s="403">
        <v>618.24800000000005</v>
      </c>
      <c r="G326" s="403">
        <v>331.13299999999998</v>
      </c>
      <c r="H326" s="403">
        <v>11.397</v>
      </c>
      <c r="I326" s="403">
        <v>0.12</v>
      </c>
      <c r="J326" s="403">
        <v>1.23</v>
      </c>
      <c r="K326" s="403">
        <v>35.707999999999998</v>
      </c>
      <c r="L326" s="403">
        <v>379.58800000000002</v>
      </c>
      <c r="M326" s="403">
        <v>8.58</v>
      </c>
      <c r="N326" s="403">
        <v>3000.6260000000002</v>
      </c>
    </row>
    <row r="327" spans="1:14" x14ac:dyDescent="0.2">
      <c r="A327" s="403" t="s">
        <v>1435</v>
      </c>
      <c r="B327" s="403">
        <v>1429.3610000000001</v>
      </c>
      <c r="C327" s="403">
        <v>199.09899999999999</v>
      </c>
      <c r="D327" s="403">
        <v>51.119</v>
      </c>
      <c r="E327" s="403">
        <v>1679.578</v>
      </c>
      <c r="F327" s="403">
        <v>531.601</v>
      </c>
      <c r="G327" s="403">
        <v>316.61700000000002</v>
      </c>
      <c r="H327" s="403">
        <v>8.5169999999999995</v>
      </c>
      <c r="I327" s="403">
        <v>0.34899999999999998</v>
      </c>
      <c r="J327" s="403">
        <v>1.1120000000000001</v>
      </c>
      <c r="K327" s="403">
        <v>33.466999999999999</v>
      </c>
      <c r="L327" s="403">
        <v>360.06200000000001</v>
      </c>
      <c r="M327" s="403">
        <v>6.9539999999999997</v>
      </c>
      <c r="N327" s="403">
        <v>2578.1959999999999</v>
      </c>
    </row>
    <row r="328" spans="1:14" x14ac:dyDescent="0.2">
      <c r="A328" s="403" t="s">
        <v>1436</v>
      </c>
      <c r="B328" s="403">
        <v>1456.9359999999999</v>
      </c>
      <c r="C328" s="403">
        <v>263.572</v>
      </c>
      <c r="D328" s="403">
        <v>48.036999999999999</v>
      </c>
      <c r="E328" s="403">
        <v>1768.5450000000001</v>
      </c>
      <c r="F328" s="403">
        <v>529.04499999999996</v>
      </c>
      <c r="G328" s="403">
        <v>351.56599999999997</v>
      </c>
      <c r="H328" s="403">
        <v>12.04</v>
      </c>
      <c r="I328" s="403">
        <v>0.45900000000000002</v>
      </c>
      <c r="J328" s="403">
        <v>1.5169999999999999</v>
      </c>
      <c r="K328" s="403">
        <v>34.765000000000001</v>
      </c>
      <c r="L328" s="403">
        <v>400.34699999999998</v>
      </c>
      <c r="M328" s="403">
        <v>8.5429999999999993</v>
      </c>
      <c r="N328" s="403">
        <v>2706.48</v>
      </c>
    </row>
    <row r="329" spans="1:14" x14ac:dyDescent="0.2">
      <c r="A329" s="403" t="s">
        <v>1437</v>
      </c>
      <c r="B329" s="403">
        <v>1370.9939999999999</v>
      </c>
      <c r="C329" s="403">
        <v>268.79000000000002</v>
      </c>
      <c r="D329" s="403">
        <v>48.465000000000003</v>
      </c>
      <c r="E329" s="403">
        <v>1688.249</v>
      </c>
      <c r="F329" s="403">
        <v>471.00099999999998</v>
      </c>
      <c r="G329" s="403">
        <v>322.25099999999998</v>
      </c>
      <c r="H329" s="403">
        <v>13.317</v>
      </c>
      <c r="I329" s="403">
        <v>0.63300000000000001</v>
      </c>
      <c r="J329" s="403">
        <v>3.3090000000000002</v>
      </c>
      <c r="K329" s="403">
        <v>38.207000000000001</v>
      </c>
      <c r="L329" s="403">
        <v>377.71699999999998</v>
      </c>
      <c r="M329" s="403">
        <v>10.081</v>
      </c>
      <c r="N329" s="403">
        <v>2547.0479999999998</v>
      </c>
    </row>
    <row r="330" spans="1:14" x14ac:dyDescent="0.2">
      <c r="A330" s="403" t="s">
        <v>1438</v>
      </c>
      <c r="B330" s="403">
        <v>1436.2190000000001</v>
      </c>
      <c r="C330" s="403">
        <v>321.44400000000002</v>
      </c>
      <c r="D330" s="403">
        <v>56.613999999999997</v>
      </c>
      <c r="E330" s="403">
        <v>1814.2760000000001</v>
      </c>
      <c r="F330" s="403">
        <v>493.55200000000002</v>
      </c>
      <c r="G330" s="403">
        <v>343.43400000000003</v>
      </c>
      <c r="H330" s="403">
        <v>12.946999999999999</v>
      </c>
      <c r="I330" s="403">
        <v>0.54</v>
      </c>
      <c r="J330" s="403">
        <v>3.5790000000000002</v>
      </c>
      <c r="K330" s="403">
        <v>40.006</v>
      </c>
      <c r="L330" s="403">
        <v>400.505</v>
      </c>
      <c r="M330" s="403">
        <v>7.8540000000000001</v>
      </c>
      <c r="N330" s="403">
        <v>2716.1860000000001</v>
      </c>
    </row>
    <row r="331" spans="1:14" x14ac:dyDescent="0.2">
      <c r="A331" s="403" t="s">
        <v>1439</v>
      </c>
      <c r="B331" s="403">
        <v>1552.9739999999999</v>
      </c>
      <c r="C331" s="403">
        <v>413.54700000000003</v>
      </c>
      <c r="D331" s="403">
        <v>83.736999999999995</v>
      </c>
      <c r="E331" s="403">
        <v>2050.2579999999998</v>
      </c>
      <c r="F331" s="403">
        <v>546.68299999999999</v>
      </c>
      <c r="G331" s="403">
        <v>346.16800000000001</v>
      </c>
      <c r="H331" s="403">
        <v>10.577999999999999</v>
      </c>
      <c r="I331" s="403">
        <v>0.79800000000000004</v>
      </c>
      <c r="J331" s="403">
        <v>5.2809999999999997</v>
      </c>
      <c r="K331" s="403">
        <v>34.712000000000003</v>
      </c>
      <c r="L331" s="403">
        <v>397.53699999999998</v>
      </c>
      <c r="M331" s="403">
        <v>10.236000000000001</v>
      </c>
      <c r="N331" s="403">
        <v>3004.7130000000002</v>
      </c>
    </row>
    <row r="332" spans="1:14" x14ac:dyDescent="0.2">
      <c r="A332" s="403" t="s">
        <v>1440</v>
      </c>
      <c r="B332" s="403">
        <v>1778.9860000000001</v>
      </c>
      <c r="C332" s="403">
        <v>596.63800000000003</v>
      </c>
      <c r="D332" s="403">
        <v>110.669</v>
      </c>
      <c r="E332" s="403">
        <v>2486.2919999999999</v>
      </c>
      <c r="F332" s="403">
        <v>601.85299999999995</v>
      </c>
      <c r="G332" s="403">
        <v>318.03899999999999</v>
      </c>
      <c r="H332" s="403">
        <v>14.071</v>
      </c>
      <c r="I332" s="403">
        <v>0.73899999999999999</v>
      </c>
      <c r="J332" s="403">
        <v>5.2030000000000003</v>
      </c>
      <c r="K332" s="403">
        <v>37.774000000000001</v>
      </c>
      <c r="L332" s="403">
        <v>375.82600000000002</v>
      </c>
      <c r="M332" s="403">
        <v>13.79</v>
      </c>
      <c r="N332" s="403">
        <v>3477.7620000000002</v>
      </c>
    </row>
    <row r="333" spans="1:14" x14ac:dyDescent="0.2">
      <c r="A333" s="403" t="s">
        <v>1441</v>
      </c>
      <c r="B333" s="403">
        <v>1734.9780000000001</v>
      </c>
      <c r="C333" s="403">
        <v>543.26</v>
      </c>
      <c r="D333" s="403">
        <v>91.837000000000003</v>
      </c>
      <c r="E333" s="403">
        <v>2370.0749999999998</v>
      </c>
      <c r="F333" s="403">
        <v>641.01199999999994</v>
      </c>
      <c r="G333" s="403">
        <v>270.31200000000001</v>
      </c>
      <c r="H333" s="403">
        <v>13.898999999999999</v>
      </c>
      <c r="I333" s="403">
        <v>0.61499999999999999</v>
      </c>
      <c r="J333" s="403">
        <v>5.4160000000000004</v>
      </c>
      <c r="K333" s="403">
        <v>38.881999999999998</v>
      </c>
      <c r="L333" s="403">
        <v>329.125</v>
      </c>
      <c r="M333" s="403">
        <v>13.603999999999999</v>
      </c>
      <c r="N333" s="403">
        <v>3353.8159999999998</v>
      </c>
    </row>
    <row r="334" spans="1:14" x14ac:dyDescent="0.2">
      <c r="A334" s="403" t="s">
        <v>1442</v>
      </c>
      <c r="B334" s="403">
        <v>1602.721</v>
      </c>
      <c r="C334" s="403">
        <v>462.59399999999999</v>
      </c>
      <c r="D334" s="403">
        <v>90.887</v>
      </c>
      <c r="E334" s="403">
        <v>2156.2020000000002</v>
      </c>
      <c r="F334" s="403">
        <v>551.83900000000006</v>
      </c>
      <c r="G334" s="403">
        <v>235.078</v>
      </c>
      <c r="H334" s="403">
        <v>13.265000000000001</v>
      </c>
      <c r="I334" s="403">
        <v>0.34499999999999997</v>
      </c>
      <c r="J334" s="403">
        <v>2.657</v>
      </c>
      <c r="K334" s="403">
        <v>34.125</v>
      </c>
      <c r="L334" s="403">
        <v>285.47000000000003</v>
      </c>
      <c r="M334" s="403">
        <v>10.019</v>
      </c>
      <c r="N334" s="403">
        <v>3003.529</v>
      </c>
    </row>
    <row r="335" spans="1:14" x14ac:dyDescent="0.2">
      <c r="A335" s="403" t="s">
        <v>1443</v>
      </c>
      <c r="B335" s="403">
        <v>1600.6179999999999</v>
      </c>
      <c r="C335" s="403">
        <v>339.49099999999999</v>
      </c>
      <c r="D335" s="403">
        <v>84.828000000000003</v>
      </c>
      <c r="E335" s="403">
        <v>2024.9369999999999</v>
      </c>
      <c r="F335" s="403">
        <v>493.02100000000002</v>
      </c>
      <c r="G335" s="403">
        <v>248.499</v>
      </c>
      <c r="H335" s="403">
        <v>13.113</v>
      </c>
      <c r="I335" s="403">
        <v>0.33300000000000002</v>
      </c>
      <c r="J335" s="403">
        <v>2.8039999999999998</v>
      </c>
      <c r="K335" s="403">
        <v>42.743000000000002</v>
      </c>
      <c r="L335" s="403">
        <v>307.49099999999999</v>
      </c>
      <c r="M335" s="403">
        <v>7.6</v>
      </c>
      <c r="N335" s="403">
        <v>2833.05</v>
      </c>
    </row>
    <row r="336" spans="1:14" x14ac:dyDescent="0.2">
      <c r="A336" s="403" t="s">
        <v>1444</v>
      </c>
      <c r="B336" s="403">
        <v>1540.3589999999999</v>
      </c>
      <c r="C336" s="403">
        <v>249.64</v>
      </c>
      <c r="D336" s="403">
        <v>80.176000000000002</v>
      </c>
      <c r="E336" s="403">
        <v>1870.1759999999999</v>
      </c>
      <c r="F336" s="403">
        <v>537.17600000000004</v>
      </c>
      <c r="G336" s="403">
        <v>238.21199999999999</v>
      </c>
      <c r="H336" s="403">
        <v>13.065</v>
      </c>
      <c r="I336" s="403">
        <v>0.16800000000000001</v>
      </c>
      <c r="J336" s="403">
        <v>0.74199999999999999</v>
      </c>
      <c r="K336" s="403">
        <v>38.015999999999998</v>
      </c>
      <c r="L336" s="403">
        <v>290.20299999999997</v>
      </c>
      <c r="M336" s="403">
        <v>9.0079999999999991</v>
      </c>
      <c r="N336" s="403">
        <v>2706.5630000000001</v>
      </c>
    </row>
    <row r="337" spans="1:14" x14ac:dyDescent="0.2">
      <c r="A337" s="403" t="s">
        <v>1445</v>
      </c>
      <c r="B337" s="403">
        <v>1693.614</v>
      </c>
      <c r="C337" s="403">
        <v>273.81799999999998</v>
      </c>
      <c r="D337" s="403">
        <v>86.313000000000002</v>
      </c>
      <c r="E337" s="403">
        <v>2053.7449999999999</v>
      </c>
      <c r="F337" s="403">
        <v>581.96100000000001</v>
      </c>
      <c r="G337" s="403">
        <v>259.858</v>
      </c>
      <c r="H337" s="403">
        <v>14.191000000000001</v>
      </c>
      <c r="I337" s="403">
        <v>0.121</v>
      </c>
      <c r="J337" s="403">
        <v>0.73</v>
      </c>
      <c r="K337" s="403">
        <v>37.567999999999998</v>
      </c>
      <c r="L337" s="403">
        <v>312.46899999999999</v>
      </c>
      <c r="M337" s="403">
        <v>9.9339999999999993</v>
      </c>
      <c r="N337" s="403">
        <v>2958.1089999999999</v>
      </c>
    </row>
    <row r="338" spans="1:14" x14ac:dyDescent="0.2">
      <c r="A338" s="403" t="s">
        <v>1446</v>
      </c>
      <c r="B338" s="403">
        <v>18904.538</v>
      </c>
      <c r="C338" s="403">
        <v>4125.5119999999997</v>
      </c>
      <c r="D338" s="403">
        <v>926.80100000000004</v>
      </c>
      <c r="E338" s="403">
        <v>23956.850999999999</v>
      </c>
      <c r="F338" s="403">
        <v>6596.9920000000002</v>
      </c>
      <c r="G338" s="403">
        <v>3581.1680000000001</v>
      </c>
      <c r="H338" s="403">
        <v>150.398</v>
      </c>
      <c r="I338" s="403">
        <v>5.2210000000000001</v>
      </c>
      <c r="J338" s="403">
        <v>33.581000000000003</v>
      </c>
      <c r="K338" s="403">
        <v>445.97300000000001</v>
      </c>
      <c r="L338" s="403">
        <v>4216.34</v>
      </c>
      <c r="M338" s="403">
        <v>116.203</v>
      </c>
      <c r="N338" s="403">
        <v>34886.385999999999</v>
      </c>
    </row>
    <row r="339" spans="1:14" x14ac:dyDescent="0.2">
      <c r="A339" s="403" t="s">
        <v>1447</v>
      </c>
      <c r="B339" s="403">
        <v>1677.547</v>
      </c>
      <c r="C339" s="403">
        <v>245.74799999999999</v>
      </c>
      <c r="D339" s="403">
        <v>77.7</v>
      </c>
      <c r="E339" s="403">
        <v>2000.9939999999999</v>
      </c>
      <c r="F339" s="403">
        <v>607.31200000000001</v>
      </c>
      <c r="G339" s="403">
        <v>288.88900000000001</v>
      </c>
      <c r="H339" s="403">
        <v>14.298999999999999</v>
      </c>
      <c r="I339" s="403">
        <v>0.09</v>
      </c>
      <c r="J339" s="403">
        <v>0.17699999999999999</v>
      </c>
      <c r="K339" s="403">
        <v>36.924999999999997</v>
      </c>
      <c r="L339" s="403">
        <v>340.38</v>
      </c>
      <c r="M339" s="403">
        <v>5.3390000000000004</v>
      </c>
      <c r="N339" s="403">
        <v>2954.0259999999998</v>
      </c>
    </row>
    <row r="340" spans="1:14" x14ac:dyDescent="0.2">
      <c r="A340" s="403" t="s">
        <v>1448</v>
      </c>
      <c r="B340" s="403">
        <v>1457.663</v>
      </c>
      <c r="C340" s="403">
        <v>192.095</v>
      </c>
      <c r="D340" s="403">
        <v>68.400999999999996</v>
      </c>
      <c r="E340" s="403">
        <v>1718.1590000000001</v>
      </c>
      <c r="F340" s="403">
        <v>535.02800000000002</v>
      </c>
      <c r="G340" s="403">
        <v>300.697</v>
      </c>
      <c r="H340" s="403">
        <v>11.356</v>
      </c>
      <c r="I340" s="403">
        <v>6.9000000000000006E-2</v>
      </c>
      <c r="J340" s="403">
        <v>8.3000000000000004E-2</v>
      </c>
      <c r="K340" s="403">
        <v>31.803000000000001</v>
      </c>
      <c r="L340" s="403">
        <v>344.00799999999998</v>
      </c>
      <c r="M340" s="403">
        <v>4.8680000000000003</v>
      </c>
      <c r="N340" s="403">
        <v>2602.0630000000001</v>
      </c>
    </row>
    <row r="341" spans="1:14" x14ac:dyDescent="0.2">
      <c r="A341" s="403" t="s">
        <v>1449</v>
      </c>
      <c r="B341" s="403">
        <v>1515.06</v>
      </c>
      <c r="C341" s="403">
        <v>278.86200000000002</v>
      </c>
      <c r="D341" s="403">
        <v>101.188</v>
      </c>
      <c r="E341" s="403">
        <v>1895.11</v>
      </c>
      <c r="F341" s="403">
        <v>563.48299999999995</v>
      </c>
      <c r="G341" s="403">
        <v>317.65600000000001</v>
      </c>
      <c r="H341" s="403">
        <v>14.162000000000001</v>
      </c>
      <c r="I341" s="403">
        <v>0.50900000000000001</v>
      </c>
      <c r="J341" s="403">
        <v>6.3E-2</v>
      </c>
      <c r="K341" s="403">
        <v>37.222000000000001</v>
      </c>
      <c r="L341" s="403">
        <v>369.61200000000002</v>
      </c>
      <c r="M341" s="403">
        <v>6.43</v>
      </c>
      <c r="N341" s="403">
        <v>2834.634</v>
      </c>
    </row>
    <row r="342" spans="1:14" x14ac:dyDescent="0.2">
      <c r="A342" s="403" t="s">
        <v>1450</v>
      </c>
      <c r="B342" s="403">
        <v>1402.328</v>
      </c>
      <c r="C342" s="403">
        <v>272.90600000000001</v>
      </c>
      <c r="D342" s="403">
        <v>80.763999999999996</v>
      </c>
      <c r="E342" s="403">
        <v>1755.998</v>
      </c>
      <c r="F342" s="403">
        <v>498.35399999999998</v>
      </c>
      <c r="G342" s="403">
        <v>286.78100000000001</v>
      </c>
      <c r="H342" s="403">
        <v>9.3249999999999993</v>
      </c>
      <c r="I342" s="403">
        <v>0.56599999999999995</v>
      </c>
      <c r="J342" s="403">
        <v>0.876</v>
      </c>
      <c r="K342" s="403">
        <v>36.776000000000003</v>
      </c>
      <c r="L342" s="403">
        <v>334.32400000000001</v>
      </c>
      <c r="M342" s="403">
        <v>8.7539999999999996</v>
      </c>
      <c r="N342" s="403">
        <v>2597.431</v>
      </c>
    </row>
    <row r="343" spans="1:14" x14ac:dyDescent="0.2">
      <c r="A343" s="403" t="s">
        <v>1451</v>
      </c>
      <c r="B343" s="403">
        <v>1537.1959999999999</v>
      </c>
      <c r="C343" s="403">
        <v>416.57600000000002</v>
      </c>
      <c r="D343" s="403">
        <v>112.166</v>
      </c>
      <c r="E343" s="403">
        <v>2065.9389999999999</v>
      </c>
      <c r="F343" s="403">
        <v>540.24800000000005</v>
      </c>
      <c r="G343" s="403">
        <v>332.77300000000002</v>
      </c>
      <c r="H343" s="403">
        <v>8.3960000000000008</v>
      </c>
      <c r="I343" s="403">
        <v>0.38500000000000001</v>
      </c>
      <c r="J343" s="403">
        <v>1.4610000000000001</v>
      </c>
      <c r="K343" s="403">
        <v>40.005000000000003</v>
      </c>
      <c r="L343" s="403">
        <v>383.02</v>
      </c>
      <c r="M343" s="403">
        <v>7.1680000000000001</v>
      </c>
      <c r="N343" s="403">
        <v>2996.375</v>
      </c>
    </row>
    <row r="344" spans="1:14" x14ac:dyDescent="0.2">
      <c r="A344" s="403" t="s">
        <v>1452</v>
      </c>
      <c r="B344" s="403">
        <v>1666.923</v>
      </c>
      <c r="C344" s="403">
        <v>543.63900000000001</v>
      </c>
      <c r="D344" s="403">
        <v>143.59399999999999</v>
      </c>
      <c r="E344" s="403">
        <v>2354.1559999999999</v>
      </c>
      <c r="F344" s="403">
        <v>584.68299999999999</v>
      </c>
      <c r="G344" s="403">
        <v>324.20400000000001</v>
      </c>
      <c r="H344" s="403">
        <v>10.292</v>
      </c>
      <c r="I344" s="403">
        <v>0.68200000000000005</v>
      </c>
      <c r="J344" s="403">
        <v>4.0270000000000001</v>
      </c>
      <c r="K344" s="403">
        <v>28.934000000000001</v>
      </c>
      <c r="L344" s="403">
        <v>368.13900000000001</v>
      </c>
      <c r="M344" s="403">
        <v>7.2679999999999998</v>
      </c>
      <c r="N344" s="403">
        <v>3314.2460000000001</v>
      </c>
    </row>
    <row r="345" spans="1:14" x14ac:dyDescent="0.2">
      <c r="A345" s="403" t="s">
        <v>1453</v>
      </c>
      <c r="B345" s="403">
        <v>1839.335</v>
      </c>
      <c r="C345" s="403">
        <v>644.67499999999995</v>
      </c>
      <c r="D345" s="403">
        <v>162.25299999999999</v>
      </c>
      <c r="E345" s="403">
        <v>2646.2629999999999</v>
      </c>
      <c r="F345" s="403">
        <v>645.18700000000001</v>
      </c>
      <c r="G345" s="403">
        <v>287.29399999999998</v>
      </c>
      <c r="H345" s="403">
        <v>13.053000000000001</v>
      </c>
      <c r="I345" s="403">
        <v>0.82599999999999996</v>
      </c>
      <c r="J345" s="403">
        <v>5.5819999999999999</v>
      </c>
      <c r="K345" s="403">
        <v>37.716000000000001</v>
      </c>
      <c r="L345" s="403">
        <v>344.471</v>
      </c>
      <c r="M345" s="403">
        <v>11.834</v>
      </c>
      <c r="N345" s="403">
        <v>3647.7559999999999</v>
      </c>
    </row>
    <row r="346" spans="1:14" x14ac:dyDescent="0.2">
      <c r="A346" s="403" t="s">
        <v>1454</v>
      </c>
      <c r="B346" s="403">
        <v>1836.713</v>
      </c>
      <c r="C346" s="403">
        <v>655.66899999999998</v>
      </c>
      <c r="D346" s="403">
        <v>156.54599999999999</v>
      </c>
      <c r="E346" s="403">
        <v>2648.9279999999999</v>
      </c>
      <c r="F346" s="403">
        <v>633.33100000000002</v>
      </c>
      <c r="G346" s="403">
        <v>251.72399999999999</v>
      </c>
      <c r="H346" s="403">
        <v>14.047000000000001</v>
      </c>
      <c r="I346" s="403">
        <v>0.74299999999999999</v>
      </c>
      <c r="J346" s="403">
        <v>4.2990000000000004</v>
      </c>
      <c r="K346" s="403">
        <v>38.500999999999998</v>
      </c>
      <c r="L346" s="403">
        <v>309.31400000000002</v>
      </c>
      <c r="M346" s="403">
        <v>14.722</v>
      </c>
      <c r="N346" s="403">
        <v>3606.2950000000001</v>
      </c>
    </row>
    <row r="347" spans="1:14" x14ac:dyDescent="0.2">
      <c r="A347" s="403" t="s">
        <v>1455</v>
      </c>
      <c r="B347" s="403">
        <v>1647.1389999999999</v>
      </c>
      <c r="C347" s="403">
        <v>546.59699999999998</v>
      </c>
      <c r="D347" s="403">
        <v>125.07599999999999</v>
      </c>
      <c r="E347" s="403">
        <v>2318.8119999999999</v>
      </c>
      <c r="F347" s="403">
        <v>600.14700000000005</v>
      </c>
      <c r="G347" s="403">
        <v>208.77500000000001</v>
      </c>
      <c r="H347" s="403">
        <v>13.795999999999999</v>
      </c>
      <c r="I347" s="403">
        <v>0.52900000000000003</v>
      </c>
      <c r="J347" s="403">
        <v>4.8520000000000003</v>
      </c>
      <c r="K347" s="403">
        <v>37.207000000000001</v>
      </c>
      <c r="L347" s="403">
        <v>265.15899999999999</v>
      </c>
      <c r="M347" s="403">
        <v>8.9260000000000002</v>
      </c>
      <c r="N347" s="403">
        <v>3193.0430000000001</v>
      </c>
    </row>
    <row r="348" spans="1:14" x14ac:dyDescent="0.2">
      <c r="A348" s="403" t="s">
        <v>1456</v>
      </c>
      <c r="B348" s="403">
        <v>1548.6010000000001</v>
      </c>
      <c r="C348" s="403">
        <v>352.77699999999999</v>
      </c>
      <c r="D348" s="403">
        <v>87.305999999999997</v>
      </c>
      <c r="E348" s="403">
        <v>1988.6849999999999</v>
      </c>
      <c r="F348" s="403">
        <v>602.49199999999996</v>
      </c>
      <c r="G348" s="403">
        <v>189.31</v>
      </c>
      <c r="H348" s="403">
        <v>15.231</v>
      </c>
      <c r="I348" s="403">
        <v>0.38300000000000001</v>
      </c>
      <c r="J348" s="403">
        <v>3.0470000000000002</v>
      </c>
      <c r="K348" s="403">
        <v>41.103000000000002</v>
      </c>
      <c r="L348" s="403">
        <v>249.07300000000001</v>
      </c>
      <c r="M348" s="403">
        <v>5.0289999999999999</v>
      </c>
      <c r="N348" s="403">
        <v>2845.279</v>
      </c>
    </row>
    <row r="349" spans="1:14" x14ac:dyDescent="0.2">
      <c r="A349" s="403" t="s">
        <v>1457</v>
      </c>
      <c r="B349" s="403">
        <v>1465.171</v>
      </c>
      <c r="C349" s="403">
        <v>254.50700000000001</v>
      </c>
      <c r="D349" s="403">
        <v>87.21</v>
      </c>
      <c r="E349" s="403">
        <v>1806.8879999999999</v>
      </c>
      <c r="F349" s="403">
        <v>601.89400000000001</v>
      </c>
      <c r="G349" s="403">
        <v>200.697</v>
      </c>
      <c r="H349" s="403">
        <v>13.571999999999999</v>
      </c>
      <c r="I349" s="403">
        <v>0.20599999999999999</v>
      </c>
      <c r="J349" s="403">
        <v>1.847</v>
      </c>
      <c r="K349" s="403">
        <v>33.273000000000003</v>
      </c>
      <c r="L349" s="403">
        <v>249.59399999999999</v>
      </c>
      <c r="M349" s="403">
        <v>3.177</v>
      </c>
      <c r="N349" s="403">
        <v>2661.5520000000001</v>
      </c>
    </row>
    <row r="350" spans="1:14" x14ac:dyDescent="0.2">
      <c r="A350" s="403" t="s">
        <v>1458</v>
      </c>
      <c r="B350" s="403">
        <v>1622.0060000000001</v>
      </c>
      <c r="C350" s="403">
        <v>270.50400000000002</v>
      </c>
      <c r="D350" s="403">
        <v>104.03100000000001</v>
      </c>
      <c r="E350" s="403">
        <v>1996.5419999999999</v>
      </c>
      <c r="F350" s="403">
        <v>655.65200000000004</v>
      </c>
      <c r="G350" s="403">
        <v>252.48400000000001</v>
      </c>
      <c r="H350" s="403">
        <v>13.121</v>
      </c>
      <c r="I350" s="403">
        <v>0.13800000000000001</v>
      </c>
      <c r="J350" s="403">
        <v>4.5389999999999997</v>
      </c>
      <c r="K350" s="403">
        <v>45.03</v>
      </c>
      <c r="L350" s="403">
        <v>315.31200000000001</v>
      </c>
      <c r="M350" s="403">
        <v>4.7080000000000002</v>
      </c>
      <c r="N350" s="403">
        <v>2972.2139999999999</v>
      </c>
    </row>
    <row r="351" spans="1:14" x14ac:dyDescent="0.2">
      <c r="A351" s="403" t="s">
        <v>1459</v>
      </c>
      <c r="B351" s="403">
        <v>19215.682000000001</v>
      </c>
      <c r="C351" s="403">
        <v>4674.8999999999996</v>
      </c>
      <c r="D351" s="403">
        <v>1306.2349999999999</v>
      </c>
      <c r="E351" s="403">
        <v>25196.816999999999</v>
      </c>
      <c r="F351" s="403">
        <v>7067.8090000000002</v>
      </c>
      <c r="G351" s="403">
        <v>3241.2860000000001</v>
      </c>
      <c r="H351" s="403">
        <v>150.65</v>
      </c>
      <c r="I351" s="403">
        <v>5.1239999999999997</v>
      </c>
      <c r="J351" s="403">
        <v>30.853000000000002</v>
      </c>
      <c r="K351" s="403">
        <v>444.49599999999998</v>
      </c>
      <c r="L351" s="403">
        <v>3872.4079999999999</v>
      </c>
      <c r="M351" s="403">
        <v>88.224000000000004</v>
      </c>
      <c r="N351" s="403">
        <v>36225.256999999998</v>
      </c>
    </row>
    <row r="352" spans="1:14" x14ac:dyDescent="0.2">
      <c r="A352" s="403" t="s">
        <v>1460</v>
      </c>
      <c r="B352" s="403">
        <v>1694.307</v>
      </c>
      <c r="C352" s="403">
        <v>279.779</v>
      </c>
      <c r="D352" s="403">
        <v>131.25200000000001</v>
      </c>
      <c r="E352" s="403">
        <v>2105.337</v>
      </c>
      <c r="F352" s="403">
        <v>686.45500000000004</v>
      </c>
      <c r="G352" s="403">
        <v>297.274</v>
      </c>
      <c r="H352" s="403">
        <v>13.532</v>
      </c>
      <c r="I352" s="403">
        <v>7.8E-2</v>
      </c>
      <c r="J352" s="403">
        <v>3.4460000000000002</v>
      </c>
      <c r="K352" s="403">
        <v>37.865000000000002</v>
      </c>
      <c r="L352" s="403">
        <v>352.19499999999999</v>
      </c>
      <c r="M352" s="403">
        <v>2.6709999999999998</v>
      </c>
      <c r="N352" s="403">
        <v>3146.6590000000001</v>
      </c>
    </row>
    <row r="353" spans="1:14" x14ac:dyDescent="0.2">
      <c r="A353" s="403" t="s">
        <v>1461</v>
      </c>
      <c r="B353" s="403">
        <v>1449.6369999999999</v>
      </c>
      <c r="C353" s="403">
        <v>237.98099999999999</v>
      </c>
      <c r="D353" s="403">
        <v>104.337</v>
      </c>
      <c r="E353" s="403">
        <v>1791.9549999999999</v>
      </c>
      <c r="F353" s="403">
        <v>600.76300000000003</v>
      </c>
      <c r="G353" s="403">
        <v>288.94499999999999</v>
      </c>
      <c r="H353" s="403">
        <v>10.901999999999999</v>
      </c>
      <c r="I353" s="403">
        <v>0.14299999999999999</v>
      </c>
      <c r="J353" s="403">
        <v>3.1589999999999998</v>
      </c>
      <c r="K353" s="403">
        <v>35.052</v>
      </c>
      <c r="L353" s="403">
        <v>338.20100000000002</v>
      </c>
      <c r="M353" s="403">
        <v>2.468</v>
      </c>
      <c r="N353" s="403">
        <v>2733.3870000000002</v>
      </c>
    </row>
    <row r="354" spans="1:14" x14ac:dyDescent="0.2">
      <c r="A354" s="403" t="s">
        <v>1462</v>
      </c>
      <c r="B354" s="403">
        <v>1524.048</v>
      </c>
      <c r="C354" s="403">
        <v>323.68099999999998</v>
      </c>
      <c r="D354" s="403">
        <v>111.824</v>
      </c>
      <c r="E354" s="403">
        <v>1959.5530000000001</v>
      </c>
      <c r="F354" s="403">
        <v>614.85799999999995</v>
      </c>
      <c r="G354" s="403">
        <v>323.04399999999998</v>
      </c>
      <c r="H354" s="403">
        <v>12.832000000000001</v>
      </c>
      <c r="I354" s="403">
        <v>0.39200000000000002</v>
      </c>
      <c r="J354" s="403">
        <v>4.5679999999999996</v>
      </c>
      <c r="K354" s="403">
        <v>33.570999999999998</v>
      </c>
      <c r="L354" s="403">
        <v>374.40699999999998</v>
      </c>
      <c r="M354" s="403">
        <v>2.2890000000000001</v>
      </c>
      <c r="N354" s="403">
        <v>2951.1080000000002</v>
      </c>
    </row>
    <row r="355" spans="1:14" x14ac:dyDescent="0.2">
      <c r="A355" s="403" t="s">
        <v>1463</v>
      </c>
      <c r="B355" s="403">
        <v>1443.577</v>
      </c>
      <c r="C355" s="403">
        <v>400.94099999999997</v>
      </c>
      <c r="D355" s="403">
        <v>96.706999999999994</v>
      </c>
      <c r="E355" s="403">
        <v>1941.2249999999999</v>
      </c>
      <c r="F355" s="403">
        <v>507.12900000000002</v>
      </c>
      <c r="G355" s="403">
        <v>275.30200000000002</v>
      </c>
      <c r="H355" s="403">
        <v>10.795999999999999</v>
      </c>
      <c r="I355" s="403">
        <v>0.56000000000000005</v>
      </c>
      <c r="J355" s="403">
        <v>3.8180000000000001</v>
      </c>
      <c r="K355" s="403">
        <v>39.643999999999998</v>
      </c>
      <c r="L355" s="403">
        <v>330.12</v>
      </c>
      <c r="M355" s="403">
        <v>8.4920000000000009</v>
      </c>
      <c r="N355" s="403">
        <v>2786.9650000000001</v>
      </c>
    </row>
    <row r="356" spans="1:14" x14ac:dyDescent="0.2">
      <c r="A356" s="403" t="s">
        <v>1464</v>
      </c>
      <c r="B356" s="403">
        <v>1521.13</v>
      </c>
      <c r="C356" s="403">
        <v>427.46699999999998</v>
      </c>
      <c r="D356" s="403">
        <v>99.298000000000002</v>
      </c>
      <c r="E356" s="403">
        <v>2047.895</v>
      </c>
      <c r="F356" s="403">
        <v>585.79300000000001</v>
      </c>
      <c r="G356" s="403">
        <v>291.995</v>
      </c>
      <c r="H356" s="403">
        <v>13.396000000000001</v>
      </c>
      <c r="I356" s="403">
        <v>0.64700000000000002</v>
      </c>
      <c r="J356" s="403">
        <v>2.8180000000000001</v>
      </c>
      <c r="K356" s="403">
        <v>44.994</v>
      </c>
      <c r="L356" s="403">
        <v>353.851</v>
      </c>
      <c r="M356" s="403">
        <v>8.6709999999999994</v>
      </c>
      <c r="N356" s="403">
        <v>2996.2109999999998</v>
      </c>
    </row>
    <row r="357" spans="1:14" x14ac:dyDescent="0.2">
      <c r="A357" s="403" t="s">
        <v>1465</v>
      </c>
      <c r="B357" s="403">
        <v>1652.213</v>
      </c>
      <c r="C357" s="403">
        <v>508.21100000000001</v>
      </c>
      <c r="D357" s="403">
        <v>113.63200000000001</v>
      </c>
      <c r="E357" s="403">
        <v>2274.056</v>
      </c>
      <c r="F357" s="403">
        <v>651.03800000000001</v>
      </c>
      <c r="G357" s="403">
        <v>307.81099999999998</v>
      </c>
      <c r="H357" s="403">
        <v>12.4</v>
      </c>
      <c r="I357" s="403">
        <v>0.67600000000000005</v>
      </c>
      <c r="J357" s="403">
        <v>2.5960000000000001</v>
      </c>
      <c r="K357" s="403">
        <v>39.146999999999998</v>
      </c>
      <c r="L357" s="403">
        <v>362.62900000000002</v>
      </c>
      <c r="M357" s="403">
        <v>8.5129999999999999</v>
      </c>
      <c r="N357" s="403">
        <v>3296.2359999999999</v>
      </c>
    </row>
    <row r="358" spans="1:14" x14ac:dyDescent="0.2">
      <c r="A358" s="403" t="s">
        <v>1466</v>
      </c>
      <c r="B358" s="403">
        <v>1883.6320000000001</v>
      </c>
      <c r="C358" s="403">
        <v>685.06299999999999</v>
      </c>
      <c r="D358" s="403">
        <v>164.541</v>
      </c>
      <c r="E358" s="403">
        <v>2733.2359999999999</v>
      </c>
      <c r="F358" s="403">
        <v>698.21199999999999</v>
      </c>
      <c r="G358" s="403">
        <v>298.93799999999999</v>
      </c>
      <c r="H358" s="403">
        <v>12.513999999999999</v>
      </c>
      <c r="I358" s="403">
        <v>0.68100000000000005</v>
      </c>
      <c r="J358" s="403">
        <v>4.6639999999999997</v>
      </c>
      <c r="K358" s="403">
        <v>40.262999999999998</v>
      </c>
      <c r="L358" s="403">
        <v>357.05900000000003</v>
      </c>
      <c r="M358" s="403">
        <v>9.0370000000000008</v>
      </c>
      <c r="N358" s="403">
        <v>3797.5450000000001</v>
      </c>
    </row>
    <row r="359" spans="1:14" x14ac:dyDescent="0.2">
      <c r="A359" s="403" t="s">
        <v>1467</v>
      </c>
      <c r="B359" s="403">
        <v>1823.6469999999999</v>
      </c>
      <c r="C359" s="403">
        <v>681.14700000000005</v>
      </c>
      <c r="D359" s="403">
        <v>136.535</v>
      </c>
      <c r="E359" s="403">
        <v>2641.33</v>
      </c>
      <c r="F359" s="403">
        <v>712.09100000000001</v>
      </c>
      <c r="G359" s="403">
        <v>259.065</v>
      </c>
      <c r="H359" s="403">
        <v>12.776999999999999</v>
      </c>
      <c r="I359" s="403">
        <v>0.55900000000000005</v>
      </c>
      <c r="J359" s="403">
        <v>3.9089999999999998</v>
      </c>
      <c r="K359" s="403">
        <v>37.991</v>
      </c>
      <c r="L359" s="403">
        <v>314.30099999999999</v>
      </c>
      <c r="M359" s="403">
        <v>9.9390000000000001</v>
      </c>
      <c r="N359" s="403">
        <v>3677.6619999999998</v>
      </c>
    </row>
    <row r="360" spans="1:14" x14ac:dyDescent="0.2">
      <c r="A360" s="403" t="s">
        <v>1468</v>
      </c>
      <c r="B360" s="403">
        <v>1625.9390000000001</v>
      </c>
      <c r="C360" s="403">
        <v>440.32299999999998</v>
      </c>
      <c r="D360" s="403">
        <v>84.994</v>
      </c>
      <c r="E360" s="403">
        <v>2151.2550000000001</v>
      </c>
      <c r="F360" s="403">
        <v>636.77099999999996</v>
      </c>
      <c r="G360" s="403">
        <v>210.38200000000001</v>
      </c>
      <c r="H360" s="403">
        <v>12.84</v>
      </c>
      <c r="I360" s="403">
        <v>0.38900000000000001</v>
      </c>
      <c r="J360" s="403">
        <v>3.859</v>
      </c>
      <c r="K360" s="403">
        <v>37.216999999999999</v>
      </c>
      <c r="L360" s="403">
        <v>264.68599999999998</v>
      </c>
      <c r="M360" s="403">
        <v>13.651</v>
      </c>
      <c r="N360" s="403">
        <v>3066.364</v>
      </c>
    </row>
    <row r="361" spans="1:14" x14ac:dyDescent="0.2">
      <c r="A361" s="403" t="s">
        <v>1469</v>
      </c>
      <c r="B361" s="403">
        <v>1548.76</v>
      </c>
      <c r="C361" s="403">
        <v>375.38799999999998</v>
      </c>
      <c r="D361" s="403">
        <v>70.992000000000004</v>
      </c>
      <c r="E361" s="403">
        <v>1995.14</v>
      </c>
      <c r="F361" s="403">
        <v>578.33500000000004</v>
      </c>
      <c r="G361" s="403">
        <v>200.422</v>
      </c>
      <c r="H361" s="403">
        <v>13.314</v>
      </c>
      <c r="I361" s="403">
        <v>0.497</v>
      </c>
      <c r="J361" s="403">
        <v>4.2809999999999997</v>
      </c>
      <c r="K361" s="403">
        <v>35.023000000000003</v>
      </c>
      <c r="L361" s="403">
        <v>253.53700000000001</v>
      </c>
      <c r="M361" s="403">
        <v>11.266999999999999</v>
      </c>
      <c r="N361" s="403">
        <v>2838.279</v>
      </c>
    </row>
    <row r="362" spans="1:14" x14ac:dyDescent="0.2">
      <c r="A362" s="403" t="s">
        <v>1470</v>
      </c>
      <c r="B362" s="403">
        <v>1491.779</v>
      </c>
      <c r="C362" s="403">
        <v>267.97699999999998</v>
      </c>
      <c r="D362" s="403">
        <v>50.314</v>
      </c>
      <c r="E362" s="403">
        <v>1810.07</v>
      </c>
      <c r="F362" s="403">
        <v>632.77200000000005</v>
      </c>
      <c r="G362" s="403">
        <v>213.11699999999999</v>
      </c>
      <c r="H362" s="403">
        <v>12.63</v>
      </c>
      <c r="I362" s="403">
        <v>0.25700000000000001</v>
      </c>
      <c r="J362" s="403">
        <v>3.6219999999999999</v>
      </c>
      <c r="K362" s="403">
        <v>37.83</v>
      </c>
      <c r="L362" s="403">
        <v>267.45600000000002</v>
      </c>
      <c r="M362" s="403">
        <v>12.047000000000001</v>
      </c>
      <c r="N362" s="403">
        <v>2722.3449999999998</v>
      </c>
    </row>
    <row r="363" spans="1:14" x14ac:dyDescent="0.2">
      <c r="A363" s="403" t="s">
        <v>1471</v>
      </c>
      <c r="B363" s="403">
        <v>1620.819</v>
      </c>
      <c r="C363" s="403">
        <v>273.56400000000002</v>
      </c>
      <c r="D363" s="403">
        <v>46.924999999999997</v>
      </c>
      <c r="E363" s="403">
        <v>1941.308</v>
      </c>
      <c r="F363" s="403">
        <v>706.03700000000003</v>
      </c>
      <c r="G363" s="403">
        <v>251.45</v>
      </c>
      <c r="H363" s="403">
        <v>13.689</v>
      </c>
      <c r="I363" s="403">
        <v>0.183</v>
      </c>
      <c r="J363" s="403">
        <v>5.1550000000000002</v>
      </c>
      <c r="K363" s="403">
        <v>34.627000000000002</v>
      </c>
      <c r="L363" s="403">
        <v>305.10399999999998</v>
      </c>
      <c r="M363" s="403">
        <v>9.8789999999999996</v>
      </c>
      <c r="N363" s="403">
        <v>2962.328</v>
      </c>
    </row>
    <row r="364" spans="1:14" x14ac:dyDescent="0.2">
      <c r="A364" s="403" t="s">
        <v>1472</v>
      </c>
      <c r="B364" s="403">
        <v>19279.487000000001</v>
      </c>
      <c r="C364" s="403">
        <v>4902.1480000000001</v>
      </c>
      <c r="D364" s="403">
        <v>1211.3499999999999</v>
      </c>
      <c r="E364" s="403">
        <v>25392.985000000001</v>
      </c>
      <c r="F364" s="403">
        <v>7610.2560000000003</v>
      </c>
      <c r="G364" s="403">
        <v>3217.7440000000001</v>
      </c>
      <c r="H364" s="403">
        <v>151.62100000000001</v>
      </c>
      <c r="I364" s="403">
        <v>5.0629999999999997</v>
      </c>
      <c r="J364" s="403">
        <v>45.893999999999998</v>
      </c>
      <c r="K364" s="403">
        <v>453.22399999999999</v>
      </c>
      <c r="L364" s="403">
        <v>3873.5459999999998</v>
      </c>
      <c r="M364" s="403">
        <v>98.924000000000007</v>
      </c>
      <c r="N364" s="403">
        <v>36975.711000000003</v>
      </c>
    </row>
    <row r="365" spans="1:14" x14ac:dyDescent="0.2">
      <c r="A365" s="403" t="s">
        <v>1473</v>
      </c>
      <c r="B365" s="403">
        <v>1813.9280000000001</v>
      </c>
      <c r="C365" s="403">
        <v>331.17399999999998</v>
      </c>
      <c r="D365" s="403">
        <v>83.084000000000003</v>
      </c>
      <c r="E365" s="403">
        <v>2228.1849999999999</v>
      </c>
      <c r="F365" s="403">
        <v>737.98099999999999</v>
      </c>
      <c r="G365" s="403">
        <v>254.54499999999999</v>
      </c>
      <c r="H365" s="403">
        <v>12.978999999999999</v>
      </c>
      <c r="I365" s="403">
        <v>9.2999999999999999E-2</v>
      </c>
      <c r="J365" s="403">
        <v>6.5830000000000002</v>
      </c>
      <c r="K365" s="403">
        <v>34.356000000000002</v>
      </c>
      <c r="L365" s="403">
        <v>308.55500000000001</v>
      </c>
      <c r="M365" s="403">
        <v>9.9329999999999998</v>
      </c>
      <c r="N365" s="403">
        <v>3284.6550000000002</v>
      </c>
    </row>
    <row r="366" spans="1:14" x14ac:dyDescent="0.2">
      <c r="A366" s="403" t="s">
        <v>1474</v>
      </c>
      <c r="B366" s="403">
        <v>1633.9770000000001</v>
      </c>
      <c r="C366" s="403">
        <v>290.346</v>
      </c>
      <c r="D366" s="403">
        <v>56.209000000000003</v>
      </c>
      <c r="E366" s="403">
        <v>1980.5319999999999</v>
      </c>
      <c r="F366" s="403">
        <v>669.31799999999998</v>
      </c>
      <c r="G366" s="403">
        <v>225.83</v>
      </c>
      <c r="H366" s="403">
        <v>11.974</v>
      </c>
      <c r="I366" s="403">
        <v>0.216</v>
      </c>
      <c r="J366" s="403">
        <v>7.2009999999999996</v>
      </c>
      <c r="K366" s="403">
        <v>38.195</v>
      </c>
      <c r="L366" s="403">
        <v>283.41500000000002</v>
      </c>
      <c r="M366" s="403">
        <v>11.462999999999999</v>
      </c>
      <c r="N366" s="403">
        <v>2944.7280000000001</v>
      </c>
    </row>
    <row r="367" spans="1:14" x14ac:dyDescent="0.2">
      <c r="A367" s="403" t="s">
        <v>1475</v>
      </c>
      <c r="B367" s="403">
        <v>1598.2809999999999</v>
      </c>
      <c r="C367" s="403">
        <v>361.084</v>
      </c>
      <c r="D367" s="403">
        <v>49.14</v>
      </c>
      <c r="E367" s="403">
        <v>2008.5060000000001</v>
      </c>
      <c r="F367" s="403">
        <v>654.279</v>
      </c>
      <c r="G367" s="403">
        <v>268.20999999999998</v>
      </c>
      <c r="H367" s="403">
        <v>12.103</v>
      </c>
      <c r="I367" s="403">
        <v>0.27900000000000003</v>
      </c>
      <c r="J367" s="403">
        <v>3.5710000000000002</v>
      </c>
      <c r="K367" s="403">
        <v>42.51</v>
      </c>
      <c r="L367" s="403">
        <v>326.67399999999998</v>
      </c>
      <c r="M367" s="403">
        <v>9.0760000000000005</v>
      </c>
      <c r="N367" s="403">
        <v>2998.5340000000001</v>
      </c>
    </row>
    <row r="368" spans="1:14" x14ac:dyDescent="0.2">
      <c r="A368" s="403" t="s">
        <v>1476</v>
      </c>
      <c r="B368" s="403">
        <v>1440.3630000000001</v>
      </c>
      <c r="C368" s="403">
        <v>373.35</v>
      </c>
      <c r="D368" s="403">
        <v>51.88</v>
      </c>
      <c r="E368" s="403">
        <v>1865.5930000000001</v>
      </c>
      <c r="F368" s="403">
        <v>607.58500000000004</v>
      </c>
      <c r="G368" s="403">
        <v>286.15699999999998</v>
      </c>
      <c r="H368" s="403">
        <v>12.679</v>
      </c>
      <c r="I368" s="403">
        <v>0.376</v>
      </c>
      <c r="J368" s="403">
        <v>3.367</v>
      </c>
      <c r="K368" s="403">
        <v>41.792999999999999</v>
      </c>
      <c r="L368" s="403">
        <v>344.37200000000001</v>
      </c>
      <c r="M368" s="403">
        <v>8.5459999999999994</v>
      </c>
      <c r="N368" s="403">
        <v>2826.0949999999998</v>
      </c>
    </row>
    <row r="369" spans="1:14" x14ac:dyDescent="0.2">
      <c r="A369" s="403" t="s">
        <v>1477</v>
      </c>
      <c r="B369" s="403">
        <v>1586.579</v>
      </c>
      <c r="C369" s="403">
        <v>537.20000000000005</v>
      </c>
      <c r="D369" s="403">
        <v>91.44</v>
      </c>
      <c r="E369" s="403">
        <v>2215.2190000000001</v>
      </c>
      <c r="F369" s="403">
        <v>667.20500000000004</v>
      </c>
      <c r="G369" s="403">
        <v>275.42</v>
      </c>
      <c r="H369" s="403">
        <v>12.14</v>
      </c>
      <c r="I369" s="403">
        <v>0.55800000000000005</v>
      </c>
      <c r="J369" s="403">
        <v>4.1630000000000003</v>
      </c>
      <c r="K369" s="403">
        <v>43.517000000000003</v>
      </c>
      <c r="L369" s="403">
        <v>335.79899999999998</v>
      </c>
      <c r="M369" s="403">
        <v>10.076000000000001</v>
      </c>
      <c r="N369" s="403">
        <v>3228.2979999999998</v>
      </c>
    </row>
    <row r="370" spans="1:14" x14ac:dyDescent="0.2">
      <c r="A370" s="403" t="s">
        <v>1478</v>
      </c>
      <c r="B370" s="403">
        <v>1739.114</v>
      </c>
      <c r="C370" s="403">
        <v>534.52800000000002</v>
      </c>
      <c r="D370" s="403">
        <v>115.57599999999999</v>
      </c>
      <c r="E370" s="403">
        <v>2389.2179999999998</v>
      </c>
      <c r="F370" s="403">
        <v>701.85699999999997</v>
      </c>
      <c r="G370" s="403">
        <v>252.964</v>
      </c>
      <c r="H370" s="403">
        <v>11.874000000000001</v>
      </c>
      <c r="I370" s="403">
        <v>0.59399999999999997</v>
      </c>
      <c r="J370" s="403">
        <v>4.5599999999999996</v>
      </c>
      <c r="K370" s="403">
        <v>35.744999999999997</v>
      </c>
      <c r="L370" s="403">
        <v>305.738</v>
      </c>
      <c r="M370" s="403">
        <v>10.022</v>
      </c>
      <c r="N370" s="403">
        <v>3406.8339999999998</v>
      </c>
    </row>
    <row r="371" spans="1:14" x14ac:dyDescent="0.2">
      <c r="A371" s="403" t="s">
        <v>1479</v>
      </c>
      <c r="B371" s="403">
        <v>1813.0219999999999</v>
      </c>
      <c r="C371" s="403">
        <v>648.78399999999999</v>
      </c>
      <c r="D371" s="403">
        <v>107.702</v>
      </c>
      <c r="E371" s="403">
        <v>2569.5070000000001</v>
      </c>
      <c r="F371" s="403">
        <v>719.30600000000004</v>
      </c>
      <c r="G371" s="403">
        <v>242.37200000000001</v>
      </c>
      <c r="H371" s="403">
        <v>12.238</v>
      </c>
      <c r="I371" s="403">
        <v>0.84099999999999997</v>
      </c>
      <c r="J371" s="403">
        <v>3.8759999999999999</v>
      </c>
      <c r="K371" s="403">
        <v>39.011000000000003</v>
      </c>
      <c r="L371" s="403">
        <v>298.33800000000002</v>
      </c>
      <c r="M371" s="403">
        <v>14.98</v>
      </c>
      <c r="N371" s="403">
        <v>3602.13</v>
      </c>
    </row>
    <row r="372" spans="1:14" x14ac:dyDescent="0.2">
      <c r="A372" s="403" t="s">
        <v>1480</v>
      </c>
      <c r="B372" s="403">
        <v>1882.885</v>
      </c>
      <c r="C372" s="403">
        <v>713.55</v>
      </c>
      <c r="D372" s="403">
        <v>135.44999999999999</v>
      </c>
      <c r="E372" s="403">
        <v>2731.8850000000002</v>
      </c>
      <c r="F372" s="403">
        <v>701.10199999999998</v>
      </c>
      <c r="G372" s="403">
        <v>220.78200000000001</v>
      </c>
      <c r="H372" s="403">
        <v>12.257999999999999</v>
      </c>
      <c r="I372" s="403">
        <v>0.67700000000000005</v>
      </c>
      <c r="J372" s="403">
        <v>3.84</v>
      </c>
      <c r="K372" s="403">
        <v>38.156999999999996</v>
      </c>
      <c r="L372" s="403">
        <v>275.714</v>
      </c>
      <c r="M372" s="403">
        <v>15.454000000000001</v>
      </c>
      <c r="N372" s="403">
        <v>3724.1550000000002</v>
      </c>
    </row>
    <row r="373" spans="1:14" x14ac:dyDescent="0.2">
      <c r="A373" s="403" t="s">
        <v>1481</v>
      </c>
      <c r="B373" s="403">
        <v>1664.1590000000001</v>
      </c>
      <c r="C373" s="403">
        <v>493.04399999999998</v>
      </c>
      <c r="D373" s="403">
        <v>115.923</v>
      </c>
      <c r="E373" s="403">
        <v>2273.127</v>
      </c>
      <c r="F373" s="403">
        <v>607.66200000000003</v>
      </c>
      <c r="G373" s="403">
        <v>178.79300000000001</v>
      </c>
      <c r="H373" s="403">
        <v>10.282999999999999</v>
      </c>
      <c r="I373" s="403">
        <v>0.629</v>
      </c>
      <c r="J373" s="403">
        <v>3.391</v>
      </c>
      <c r="K373" s="403">
        <v>35.841999999999999</v>
      </c>
      <c r="L373" s="403">
        <v>228.93799999999999</v>
      </c>
      <c r="M373" s="403">
        <v>11.237</v>
      </c>
      <c r="N373" s="403">
        <v>3120.9630000000002</v>
      </c>
    </row>
    <row r="374" spans="1:14" x14ac:dyDescent="0.2">
      <c r="A374" s="403" t="s">
        <v>1482</v>
      </c>
      <c r="B374" s="403">
        <v>1643.222</v>
      </c>
      <c r="C374" s="403">
        <v>371.06400000000002</v>
      </c>
      <c r="D374" s="403">
        <v>87.376000000000005</v>
      </c>
      <c r="E374" s="403">
        <v>2101.6619999999998</v>
      </c>
      <c r="F374" s="403">
        <v>547.20699999999999</v>
      </c>
      <c r="G374" s="403">
        <v>172.62100000000001</v>
      </c>
      <c r="H374" s="403">
        <v>11.092000000000001</v>
      </c>
      <c r="I374" s="403">
        <v>0.41</v>
      </c>
      <c r="J374" s="403">
        <v>4.1970000000000001</v>
      </c>
      <c r="K374" s="403">
        <v>40.06</v>
      </c>
      <c r="L374" s="403">
        <v>228.37899999999999</v>
      </c>
      <c r="M374" s="403">
        <v>5.5350000000000001</v>
      </c>
      <c r="N374" s="403">
        <v>2882.7829999999999</v>
      </c>
    </row>
    <row r="375" spans="1:14" x14ac:dyDescent="0.2">
      <c r="A375" s="403" t="s">
        <v>1483</v>
      </c>
      <c r="B375" s="403">
        <v>1626.2660000000001</v>
      </c>
      <c r="C375" s="403">
        <v>313.54599999999999</v>
      </c>
      <c r="D375" s="403">
        <v>77.447000000000003</v>
      </c>
      <c r="E375" s="403">
        <v>2017.259</v>
      </c>
      <c r="F375" s="403">
        <v>588.94000000000005</v>
      </c>
      <c r="G375" s="403">
        <v>192.45599999999999</v>
      </c>
      <c r="H375" s="403">
        <v>11.695</v>
      </c>
      <c r="I375" s="403">
        <v>0.20399999999999999</v>
      </c>
      <c r="J375" s="403">
        <v>8.3960000000000008</v>
      </c>
      <c r="K375" s="403">
        <v>37.628999999999998</v>
      </c>
      <c r="L375" s="403">
        <v>250.37899999999999</v>
      </c>
      <c r="M375" s="403">
        <v>7.702</v>
      </c>
      <c r="N375" s="403">
        <v>2864.28</v>
      </c>
    </row>
    <row r="376" spans="1:14" x14ac:dyDescent="0.2">
      <c r="A376" s="403" t="s">
        <v>1484</v>
      </c>
      <c r="B376" s="403">
        <v>1778.377</v>
      </c>
      <c r="C376" s="403">
        <v>325.12700000000001</v>
      </c>
      <c r="D376" s="403">
        <v>173.09200000000001</v>
      </c>
      <c r="E376" s="403">
        <v>2276.596</v>
      </c>
      <c r="F376" s="403">
        <v>659.91</v>
      </c>
      <c r="G376" s="403">
        <v>197.76599999999999</v>
      </c>
      <c r="H376" s="403">
        <v>12.449</v>
      </c>
      <c r="I376" s="403">
        <v>0.156</v>
      </c>
      <c r="J376" s="403">
        <v>3.9140000000000001</v>
      </c>
      <c r="K376" s="403">
        <v>25.94</v>
      </c>
      <c r="L376" s="403">
        <v>240.22399999999999</v>
      </c>
      <c r="M376" s="403">
        <v>1.175</v>
      </c>
      <c r="N376" s="403">
        <v>3177.9050000000002</v>
      </c>
    </row>
    <row r="377" spans="1:14" x14ac:dyDescent="0.2">
      <c r="A377" s="403" t="s">
        <v>1485</v>
      </c>
      <c r="B377" s="403">
        <v>20220.170999999998</v>
      </c>
      <c r="C377" s="403">
        <v>5293.375</v>
      </c>
      <c r="D377" s="403">
        <v>1144.32</v>
      </c>
      <c r="E377" s="403">
        <v>26657.866999999998</v>
      </c>
      <c r="F377" s="403">
        <v>7862.3490000000002</v>
      </c>
      <c r="G377" s="403">
        <v>2767.9160000000002</v>
      </c>
      <c r="H377" s="403">
        <v>143.76400000000001</v>
      </c>
      <c r="I377" s="403">
        <v>5.0330000000000004</v>
      </c>
      <c r="J377" s="403">
        <v>57.057000000000002</v>
      </c>
      <c r="K377" s="403">
        <v>452.75400000000002</v>
      </c>
      <c r="L377" s="403">
        <v>3426.5239999999999</v>
      </c>
      <c r="M377" s="403">
        <v>115.199</v>
      </c>
      <c r="N377" s="403">
        <v>38061.938999999998</v>
      </c>
    </row>
    <row r="378" spans="1:14" x14ac:dyDescent="0.2">
      <c r="A378" s="403" t="s">
        <v>1486</v>
      </c>
      <c r="B378" s="403">
        <v>1797.6890000000001</v>
      </c>
      <c r="C378" s="403">
        <v>347.91899999999998</v>
      </c>
      <c r="D378" s="403">
        <v>190.584</v>
      </c>
      <c r="E378" s="403">
        <v>2336.1909999999998</v>
      </c>
      <c r="F378" s="403">
        <v>717.50800000000004</v>
      </c>
      <c r="G378" s="403">
        <v>192.31200000000001</v>
      </c>
      <c r="H378" s="403">
        <v>12.702999999999999</v>
      </c>
      <c r="I378" s="403">
        <v>6.7000000000000004E-2</v>
      </c>
      <c r="J378" s="403">
        <v>4.0220000000000002</v>
      </c>
      <c r="K378" s="403">
        <v>28.872</v>
      </c>
      <c r="L378" s="403">
        <v>237.976</v>
      </c>
      <c r="M378" s="403">
        <v>6.3639999999999999</v>
      </c>
      <c r="N378" s="403">
        <v>3298.0390000000002</v>
      </c>
    </row>
    <row r="379" spans="1:14" x14ac:dyDescent="0.2">
      <c r="A379" s="403" t="s">
        <v>1487</v>
      </c>
      <c r="B379" s="403">
        <v>1533.4349999999999</v>
      </c>
      <c r="C379" s="403">
        <v>319.88499999999999</v>
      </c>
      <c r="D379" s="403">
        <v>105.812</v>
      </c>
      <c r="E379" s="403">
        <v>1959.1320000000001</v>
      </c>
      <c r="F379" s="403">
        <v>639.86800000000005</v>
      </c>
      <c r="G379" s="403">
        <v>178.054</v>
      </c>
      <c r="H379" s="403">
        <v>11.087999999999999</v>
      </c>
      <c r="I379" s="403">
        <v>0.13</v>
      </c>
      <c r="J379" s="403">
        <v>4.4560000000000004</v>
      </c>
      <c r="K379" s="403">
        <v>25.193000000000001</v>
      </c>
      <c r="L379" s="403">
        <v>218.92099999999999</v>
      </c>
      <c r="M379" s="403">
        <v>1.5840000000000001</v>
      </c>
      <c r="N379" s="403">
        <v>2819.5039999999999</v>
      </c>
    </row>
    <row r="380" spans="1:14" x14ac:dyDescent="0.2">
      <c r="A380" s="403" t="s">
        <v>1488</v>
      </c>
      <c r="B380" s="403">
        <v>1584.64</v>
      </c>
      <c r="C380" s="403">
        <v>370.85</v>
      </c>
      <c r="D380" s="403">
        <v>119.642</v>
      </c>
      <c r="E380" s="403">
        <v>2075.1309999999999</v>
      </c>
      <c r="F380" s="403">
        <v>648.93499999999995</v>
      </c>
      <c r="G380" s="403">
        <v>208.03100000000001</v>
      </c>
      <c r="H380" s="403">
        <v>12.297000000000001</v>
      </c>
      <c r="I380" s="403">
        <v>0.32500000000000001</v>
      </c>
      <c r="J380" s="403">
        <v>5.4980000000000002</v>
      </c>
      <c r="K380" s="403">
        <v>27.997</v>
      </c>
      <c r="L380" s="403">
        <v>254.148</v>
      </c>
      <c r="M380" s="403">
        <v>5.9169999999999998</v>
      </c>
      <c r="N380" s="403">
        <v>2984.1309999999999</v>
      </c>
    </row>
    <row r="381" spans="1:14" x14ac:dyDescent="0.2">
      <c r="A381" s="403" t="s">
        <v>1489</v>
      </c>
      <c r="B381" s="403">
        <v>1431.405</v>
      </c>
      <c r="C381" s="403">
        <v>392.959</v>
      </c>
      <c r="D381" s="403">
        <v>112.729</v>
      </c>
      <c r="E381" s="403">
        <v>1937.0930000000001</v>
      </c>
      <c r="F381" s="403">
        <v>584.84</v>
      </c>
      <c r="G381" s="403">
        <v>183.12899999999999</v>
      </c>
      <c r="H381" s="403">
        <v>11.315</v>
      </c>
      <c r="I381" s="403">
        <v>0.4</v>
      </c>
      <c r="J381" s="403">
        <v>7.0750000000000002</v>
      </c>
      <c r="K381" s="403">
        <v>26.545999999999999</v>
      </c>
      <c r="L381" s="403">
        <v>228.46600000000001</v>
      </c>
      <c r="M381" s="403">
        <v>8.1129999999999995</v>
      </c>
      <c r="N381" s="403">
        <v>2758.511</v>
      </c>
    </row>
    <row r="382" spans="1:14" x14ac:dyDescent="0.2">
      <c r="A382" s="403" t="s">
        <v>1490</v>
      </c>
      <c r="B382" s="403">
        <v>1560.68</v>
      </c>
      <c r="C382" s="403">
        <v>443.21300000000002</v>
      </c>
      <c r="D382" s="403">
        <v>105.82299999999999</v>
      </c>
      <c r="E382" s="403">
        <v>2109.7159999999999</v>
      </c>
      <c r="F382" s="403">
        <v>642.37400000000002</v>
      </c>
      <c r="G382" s="403">
        <v>195.03700000000001</v>
      </c>
      <c r="H382" s="403">
        <v>11.071</v>
      </c>
      <c r="I382" s="403">
        <v>0.83799999999999997</v>
      </c>
      <c r="J382" s="403">
        <v>6.5620000000000003</v>
      </c>
      <c r="K382" s="403">
        <v>27.695</v>
      </c>
      <c r="L382" s="403">
        <v>241.202</v>
      </c>
      <c r="M382" s="403">
        <v>9.782</v>
      </c>
      <c r="N382" s="403">
        <v>3003.0740000000001</v>
      </c>
    </row>
    <row r="383" spans="1:14" x14ac:dyDescent="0.2">
      <c r="A383" s="403" t="s">
        <v>1491</v>
      </c>
      <c r="B383" s="403">
        <v>1672.6310000000001</v>
      </c>
      <c r="C383" s="403">
        <v>503.46100000000001</v>
      </c>
      <c r="D383" s="403">
        <v>122.86199999999999</v>
      </c>
      <c r="E383" s="403">
        <v>2298.9540000000002</v>
      </c>
      <c r="F383" s="403">
        <v>710.36500000000001</v>
      </c>
      <c r="G383" s="403">
        <v>211.09899999999999</v>
      </c>
      <c r="H383" s="403">
        <v>11.241</v>
      </c>
      <c r="I383" s="403">
        <v>0.94199999999999995</v>
      </c>
      <c r="J383" s="403">
        <v>6.9189999999999996</v>
      </c>
      <c r="K383" s="403">
        <v>29.683</v>
      </c>
      <c r="L383" s="403">
        <v>259.88400000000001</v>
      </c>
      <c r="M383" s="403">
        <v>8.2560000000000002</v>
      </c>
      <c r="N383" s="403">
        <v>3277.4589999999998</v>
      </c>
    </row>
    <row r="384" spans="1:14" x14ac:dyDescent="0.2">
      <c r="A384" s="403" t="s">
        <v>1492</v>
      </c>
      <c r="B384" s="403">
        <v>1855.585</v>
      </c>
      <c r="C384" s="403">
        <v>647.57500000000005</v>
      </c>
      <c r="D384" s="403">
        <v>111.613</v>
      </c>
      <c r="E384" s="403">
        <v>2614.7730000000001</v>
      </c>
      <c r="F384" s="403">
        <v>722.30100000000004</v>
      </c>
      <c r="G384" s="403">
        <v>184.25800000000001</v>
      </c>
      <c r="H384" s="403">
        <v>12.178000000000001</v>
      </c>
      <c r="I384" s="403">
        <v>0.95099999999999996</v>
      </c>
      <c r="J384" s="403">
        <v>6.5609999999999999</v>
      </c>
      <c r="K384" s="403">
        <v>30.265000000000001</v>
      </c>
      <c r="L384" s="403">
        <v>234.21299999999999</v>
      </c>
      <c r="M384" s="403">
        <v>8.0109999999999992</v>
      </c>
      <c r="N384" s="403">
        <v>3579.2979999999998</v>
      </c>
    </row>
    <row r="385" spans="1:14" x14ac:dyDescent="0.2">
      <c r="A385" s="403" t="s">
        <v>1493</v>
      </c>
      <c r="B385" s="403">
        <v>1895.1780000000001</v>
      </c>
      <c r="C385" s="403">
        <v>701.61699999999996</v>
      </c>
      <c r="D385" s="403">
        <v>147.46299999999999</v>
      </c>
      <c r="E385" s="403">
        <v>2744.2570000000001</v>
      </c>
      <c r="F385" s="403">
        <v>714.19200000000001</v>
      </c>
      <c r="G385" s="403">
        <v>192.12</v>
      </c>
      <c r="H385" s="403">
        <v>12.061</v>
      </c>
      <c r="I385" s="403">
        <v>0.88100000000000001</v>
      </c>
      <c r="J385" s="403">
        <v>5.9640000000000004</v>
      </c>
      <c r="K385" s="403">
        <v>30.283000000000001</v>
      </c>
      <c r="L385" s="403">
        <v>241.31</v>
      </c>
      <c r="M385" s="403">
        <v>8.8460000000000001</v>
      </c>
      <c r="N385" s="403">
        <v>3708.605</v>
      </c>
    </row>
    <row r="386" spans="1:14" x14ac:dyDescent="0.2">
      <c r="A386" s="403" t="s">
        <v>1494</v>
      </c>
      <c r="B386" s="403">
        <v>1607.0250000000001</v>
      </c>
      <c r="C386" s="403">
        <v>520.93600000000004</v>
      </c>
      <c r="D386" s="403">
        <v>73.738</v>
      </c>
      <c r="E386" s="403">
        <v>2201.6999999999998</v>
      </c>
      <c r="F386" s="403">
        <v>661.86099999999999</v>
      </c>
      <c r="G386" s="403">
        <v>155.09200000000001</v>
      </c>
      <c r="H386" s="403">
        <v>11.769</v>
      </c>
      <c r="I386" s="403">
        <v>0.67</v>
      </c>
      <c r="J386" s="403">
        <v>5.0659999999999998</v>
      </c>
      <c r="K386" s="403">
        <v>27.760999999999999</v>
      </c>
      <c r="L386" s="403">
        <v>200.357</v>
      </c>
      <c r="M386" s="403">
        <v>2.0979999999999999</v>
      </c>
      <c r="N386" s="403">
        <v>3066.0160000000001</v>
      </c>
    </row>
    <row r="387" spans="1:14" x14ac:dyDescent="0.2">
      <c r="A387" s="403" t="s">
        <v>1495</v>
      </c>
      <c r="B387" s="403">
        <v>1538.1890000000001</v>
      </c>
      <c r="C387" s="403">
        <v>475.93200000000002</v>
      </c>
      <c r="D387" s="403">
        <v>63.823</v>
      </c>
      <c r="E387" s="403">
        <v>2077.944</v>
      </c>
      <c r="F387" s="403">
        <v>631.39400000000001</v>
      </c>
      <c r="G387" s="403">
        <v>155.24799999999999</v>
      </c>
      <c r="H387" s="403">
        <v>12.004</v>
      </c>
      <c r="I387" s="403">
        <v>0.215</v>
      </c>
      <c r="J387" s="403">
        <v>6.27</v>
      </c>
      <c r="K387" s="403">
        <v>27.452999999999999</v>
      </c>
      <c r="L387" s="403">
        <v>201.19</v>
      </c>
      <c r="M387" s="403">
        <v>3.3380000000000001</v>
      </c>
      <c r="N387" s="403">
        <v>2913.866</v>
      </c>
    </row>
    <row r="388" spans="1:14" x14ac:dyDescent="0.2">
      <c r="A388" s="403" t="s">
        <v>1496</v>
      </c>
      <c r="B388" s="403">
        <v>1493.365</v>
      </c>
      <c r="C388" s="403">
        <v>357.87799999999999</v>
      </c>
      <c r="D388" s="403">
        <v>58.738999999999997</v>
      </c>
      <c r="E388" s="403">
        <v>1909.9829999999999</v>
      </c>
      <c r="F388" s="403">
        <v>651.03399999999999</v>
      </c>
      <c r="G388" s="403">
        <v>157.179</v>
      </c>
      <c r="H388" s="403">
        <v>11.957000000000001</v>
      </c>
      <c r="I388" s="403">
        <v>0.14799999999999999</v>
      </c>
      <c r="J388" s="403">
        <v>4.8609999999999998</v>
      </c>
      <c r="K388" s="403">
        <v>26.824999999999999</v>
      </c>
      <c r="L388" s="403">
        <v>200.97</v>
      </c>
      <c r="M388" s="403">
        <v>3.9220000000000002</v>
      </c>
      <c r="N388" s="403">
        <v>2765.9090000000001</v>
      </c>
    </row>
    <row r="389" spans="1:14" x14ac:dyDescent="0.2">
      <c r="A389" s="403" t="s">
        <v>1497</v>
      </c>
      <c r="B389" s="403">
        <v>1643.8520000000001</v>
      </c>
      <c r="C389" s="403">
        <v>374.96</v>
      </c>
      <c r="D389" s="403">
        <v>63.723999999999997</v>
      </c>
      <c r="E389" s="403">
        <v>2082.5349999999999</v>
      </c>
      <c r="F389" s="403">
        <v>704.18100000000004</v>
      </c>
      <c r="G389" s="403">
        <v>197.11199999999999</v>
      </c>
      <c r="H389" s="403">
        <v>12.298999999999999</v>
      </c>
      <c r="I389" s="403">
        <v>4.2000000000000003E-2</v>
      </c>
      <c r="J389" s="403">
        <v>6.3620000000000001</v>
      </c>
      <c r="K389" s="403">
        <v>28.565000000000001</v>
      </c>
      <c r="L389" s="403">
        <v>244.37899999999999</v>
      </c>
      <c r="M389" s="403">
        <v>8.9260000000000002</v>
      </c>
      <c r="N389" s="403">
        <v>3040.0210000000002</v>
      </c>
    </row>
    <row r="390" spans="1:14" x14ac:dyDescent="0.2">
      <c r="A390" s="403" t="s">
        <v>1498</v>
      </c>
      <c r="B390" s="403">
        <v>19613.672999999999</v>
      </c>
      <c r="C390" s="403">
        <v>5458.1009999999997</v>
      </c>
      <c r="D390" s="403">
        <v>1276.5519999999999</v>
      </c>
      <c r="E390" s="403">
        <v>26348.325000000001</v>
      </c>
      <c r="F390" s="403">
        <v>8028.8530000000001</v>
      </c>
      <c r="G390" s="403">
        <v>2208.6709999999998</v>
      </c>
      <c r="H390" s="403">
        <v>141.98099999999999</v>
      </c>
      <c r="I390" s="403">
        <v>5.6079999999999997</v>
      </c>
      <c r="J390" s="403">
        <v>69.617000000000004</v>
      </c>
      <c r="K390" s="403">
        <v>337.13799999999998</v>
      </c>
      <c r="L390" s="403">
        <v>2763.0149999999999</v>
      </c>
      <c r="M390" s="403">
        <v>75.156000000000006</v>
      </c>
      <c r="N390" s="403">
        <v>37215.349000000002</v>
      </c>
    </row>
    <row r="391" spans="1:14" x14ac:dyDescent="0.2">
      <c r="A391" s="403" t="s">
        <v>1499</v>
      </c>
      <c r="B391" s="403">
        <v>1668.097</v>
      </c>
      <c r="C391" s="403">
        <v>388.03800000000001</v>
      </c>
      <c r="D391" s="403">
        <v>67.195999999999998</v>
      </c>
      <c r="E391" s="403">
        <v>2123.33</v>
      </c>
      <c r="F391" s="403">
        <v>740.60799999999995</v>
      </c>
      <c r="G391" s="403">
        <v>218.703</v>
      </c>
      <c r="H391" s="403">
        <v>13.098000000000001</v>
      </c>
      <c r="I391" s="403">
        <v>0.115</v>
      </c>
      <c r="J391" s="403">
        <v>8.2539999999999996</v>
      </c>
      <c r="K391" s="403">
        <v>31.641999999999999</v>
      </c>
      <c r="L391" s="403">
        <v>271.81200000000001</v>
      </c>
      <c r="M391" s="403">
        <v>8.41</v>
      </c>
      <c r="N391" s="403">
        <v>3144.16</v>
      </c>
    </row>
    <row r="392" spans="1:14" x14ac:dyDescent="0.2">
      <c r="A392" s="403" t="s">
        <v>1500</v>
      </c>
      <c r="B392" s="403">
        <v>1460.06</v>
      </c>
      <c r="C392" s="403">
        <v>350.19299999999998</v>
      </c>
      <c r="D392" s="403">
        <v>56.841000000000001</v>
      </c>
      <c r="E392" s="403">
        <v>1867.0940000000001</v>
      </c>
      <c r="F392" s="403">
        <v>643.83600000000001</v>
      </c>
      <c r="G392" s="403">
        <v>202.56200000000001</v>
      </c>
      <c r="H392" s="403">
        <v>11.518000000000001</v>
      </c>
      <c r="I392" s="403">
        <v>0.24</v>
      </c>
      <c r="J392" s="403">
        <v>7.2629999999999999</v>
      </c>
      <c r="K392" s="403">
        <v>26.744</v>
      </c>
      <c r="L392" s="403">
        <v>248.327</v>
      </c>
      <c r="M392" s="403">
        <v>6.5860000000000003</v>
      </c>
      <c r="N392" s="403">
        <v>2765.8420000000001</v>
      </c>
    </row>
    <row r="393" spans="1:14" x14ac:dyDescent="0.2">
      <c r="A393" s="403" t="s">
        <v>1501</v>
      </c>
      <c r="B393" s="403">
        <v>1534.5060000000001</v>
      </c>
      <c r="C393" s="403">
        <v>413.36099999999999</v>
      </c>
      <c r="D393" s="403">
        <v>83.581000000000003</v>
      </c>
      <c r="E393" s="403">
        <v>2031.4480000000001</v>
      </c>
      <c r="F393" s="403">
        <v>658.27</v>
      </c>
      <c r="G393" s="403">
        <v>210.904</v>
      </c>
      <c r="H393" s="403">
        <v>12.664999999999999</v>
      </c>
      <c r="I393" s="403">
        <v>0.45200000000000001</v>
      </c>
      <c r="J393" s="403">
        <v>8.6679999999999993</v>
      </c>
      <c r="K393" s="403">
        <v>32.171999999999997</v>
      </c>
      <c r="L393" s="403">
        <v>264.86200000000002</v>
      </c>
      <c r="M393" s="403">
        <v>5.21</v>
      </c>
      <c r="N393" s="403">
        <v>2959.79</v>
      </c>
    </row>
    <row r="394" spans="1:14" x14ac:dyDescent="0.2">
      <c r="A394" s="403" t="s">
        <v>1502</v>
      </c>
      <c r="B394" s="403">
        <v>1448.239</v>
      </c>
      <c r="C394" s="403">
        <v>411.34399999999999</v>
      </c>
      <c r="D394" s="403">
        <v>78.718000000000004</v>
      </c>
      <c r="E394" s="403">
        <v>1938.3019999999999</v>
      </c>
      <c r="F394" s="403">
        <v>610.20000000000005</v>
      </c>
      <c r="G394" s="403">
        <v>243.43199999999999</v>
      </c>
      <c r="H394" s="403">
        <v>11.34</v>
      </c>
      <c r="I394" s="403">
        <v>0.46700000000000003</v>
      </c>
      <c r="J394" s="403">
        <v>10.420999999999999</v>
      </c>
      <c r="K394" s="403">
        <v>29.172000000000001</v>
      </c>
      <c r="L394" s="403">
        <v>294.83300000000003</v>
      </c>
      <c r="M394" s="403">
        <v>5.7370000000000001</v>
      </c>
      <c r="N394" s="403">
        <v>2849.0709999999999</v>
      </c>
    </row>
    <row r="395" spans="1:14" x14ac:dyDescent="0.2">
      <c r="A395" s="403" t="s">
        <v>1503</v>
      </c>
      <c r="B395" s="403">
        <v>1548.768</v>
      </c>
      <c r="C395" s="403">
        <v>416.94799999999998</v>
      </c>
      <c r="D395" s="403">
        <v>82.028999999999996</v>
      </c>
      <c r="E395" s="403">
        <v>2047.7449999999999</v>
      </c>
      <c r="F395" s="403">
        <v>658.18200000000002</v>
      </c>
      <c r="G395" s="403">
        <v>268.31299999999999</v>
      </c>
      <c r="H395" s="403">
        <v>12.369</v>
      </c>
      <c r="I395" s="403">
        <v>0.58599999999999997</v>
      </c>
      <c r="J395" s="403">
        <v>10.962999999999999</v>
      </c>
      <c r="K395" s="403">
        <v>30.196000000000002</v>
      </c>
      <c r="L395" s="403">
        <v>322.428</v>
      </c>
      <c r="M395" s="403">
        <v>2.1379999999999999</v>
      </c>
      <c r="N395" s="403">
        <v>3030.4929999999999</v>
      </c>
    </row>
    <row r="396" spans="1:14" x14ac:dyDescent="0.2">
      <c r="A396" s="403" t="s">
        <v>1504</v>
      </c>
      <c r="B396" s="403">
        <v>1691.1849999999999</v>
      </c>
      <c r="C396" s="403">
        <v>560.197</v>
      </c>
      <c r="D396" s="403">
        <v>81.856999999999999</v>
      </c>
      <c r="E396" s="403">
        <v>2333.239</v>
      </c>
      <c r="F396" s="403">
        <v>693.05499999999995</v>
      </c>
      <c r="G396" s="403">
        <v>284.40800000000002</v>
      </c>
      <c r="H396" s="403">
        <v>11.707000000000001</v>
      </c>
      <c r="I396" s="403">
        <v>0.97199999999999998</v>
      </c>
      <c r="J396" s="403">
        <v>11.458</v>
      </c>
      <c r="K396" s="403">
        <v>31.274000000000001</v>
      </c>
      <c r="L396" s="403">
        <v>339.81799999999998</v>
      </c>
      <c r="M396" s="403">
        <v>6.1890000000000001</v>
      </c>
      <c r="N396" s="403">
        <v>3372.3020000000001</v>
      </c>
    </row>
    <row r="397" spans="1:14" x14ac:dyDescent="0.2">
      <c r="A397" s="403" t="s">
        <v>1505</v>
      </c>
      <c r="B397" s="403">
        <v>1877.404</v>
      </c>
      <c r="C397" s="403">
        <v>745.71199999999999</v>
      </c>
      <c r="D397" s="403">
        <v>102.175</v>
      </c>
      <c r="E397" s="403">
        <v>2725.2910000000002</v>
      </c>
      <c r="F397" s="403">
        <v>735.33399999999995</v>
      </c>
      <c r="G397" s="403">
        <v>256.32</v>
      </c>
      <c r="H397" s="403">
        <v>12.840999999999999</v>
      </c>
      <c r="I397" s="403">
        <v>0.87</v>
      </c>
      <c r="J397" s="403">
        <v>9.0589999999999993</v>
      </c>
      <c r="K397" s="403">
        <v>33.75</v>
      </c>
      <c r="L397" s="403">
        <v>312.839</v>
      </c>
      <c r="M397" s="403">
        <v>12.238</v>
      </c>
      <c r="N397" s="403">
        <v>3785.7020000000002</v>
      </c>
    </row>
    <row r="398" spans="1:14" x14ac:dyDescent="0.2">
      <c r="A398" s="403" t="s">
        <v>1506</v>
      </c>
      <c r="B398" s="403">
        <v>1856.8869999999999</v>
      </c>
      <c r="C398" s="403">
        <v>729.28599999999994</v>
      </c>
      <c r="D398" s="403">
        <v>102.151</v>
      </c>
      <c r="E398" s="403">
        <v>2688.3240000000001</v>
      </c>
      <c r="F398" s="403">
        <v>739.06100000000004</v>
      </c>
      <c r="G398" s="403">
        <v>211.65799999999999</v>
      </c>
      <c r="H398" s="403">
        <v>12.483000000000001</v>
      </c>
      <c r="I398" s="403">
        <v>0.76200000000000001</v>
      </c>
      <c r="J398" s="403">
        <v>9.9359999999999999</v>
      </c>
      <c r="K398" s="403">
        <v>34.143000000000001</v>
      </c>
      <c r="L398" s="403">
        <v>268.98200000000003</v>
      </c>
      <c r="M398" s="403">
        <v>10.103999999999999</v>
      </c>
      <c r="N398" s="403">
        <v>3706.471</v>
      </c>
    </row>
    <row r="399" spans="1:14" x14ac:dyDescent="0.2">
      <c r="A399" s="403" t="s">
        <v>1507</v>
      </c>
      <c r="B399" s="403">
        <v>1702.9069999999999</v>
      </c>
      <c r="C399" s="403">
        <v>578.01199999999994</v>
      </c>
      <c r="D399" s="403">
        <v>81.727000000000004</v>
      </c>
      <c r="E399" s="403">
        <v>2362.6460000000002</v>
      </c>
      <c r="F399" s="403">
        <v>673.30799999999999</v>
      </c>
      <c r="G399" s="403">
        <v>171.30099999999999</v>
      </c>
      <c r="H399" s="403">
        <v>12.157999999999999</v>
      </c>
      <c r="I399" s="403">
        <v>0.53500000000000003</v>
      </c>
      <c r="J399" s="403">
        <v>7.4859999999999998</v>
      </c>
      <c r="K399" s="403">
        <v>33.299999999999997</v>
      </c>
      <c r="L399" s="403">
        <v>224.78</v>
      </c>
      <c r="M399" s="403">
        <v>5.4889999999999999</v>
      </c>
      <c r="N399" s="403">
        <v>3266.223</v>
      </c>
    </row>
    <row r="400" spans="1:14" x14ac:dyDescent="0.2">
      <c r="A400" s="403" t="s">
        <v>1508</v>
      </c>
      <c r="B400" s="403">
        <v>1633.498</v>
      </c>
      <c r="C400" s="403">
        <v>449.38600000000002</v>
      </c>
      <c r="D400" s="403">
        <v>81.299000000000007</v>
      </c>
      <c r="E400" s="403">
        <v>2164.1840000000002</v>
      </c>
      <c r="F400" s="403">
        <v>631.66800000000001</v>
      </c>
      <c r="G400" s="403">
        <v>171.18799999999999</v>
      </c>
      <c r="H400" s="403">
        <v>12.564</v>
      </c>
      <c r="I400" s="403">
        <v>0.315</v>
      </c>
      <c r="J400" s="403">
        <v>7.4710000000000001</v>
      </c>
      <c r="K400" s="403">
        <v>31.635000000000002</v>
      </c>
      <c r="L400" s="403">
        <v>223.17400000000001</v>
      </c>
      <c r="M400" s="403">
        <v>4.5119999999999996</v>
      </c>
      <c r="N400" s="403">
        <v>3023.5390000000002</v>
      </c>
    </row>
    <row r="401" spans="1:14" x14ac:dyDescent="0.2">
      <c r="A401" s="403" t="s">
        <v>1509</v>
      </c>
      <c r="B401" s="403">
        <v>1604.8979999999999</v>
      </c>
      <c r="C401" s="403">
        <v>357.36799999999999</v>
      </c>
      <c r="D401" s="403">
        <v>62.284999999999997</v>
      </c>
      <c r="E401" s="403">
        <v>2024.5509999999999</v>
      </c>
      <c r="F401" s="403">
        <v>642.39499999999998</v>
      </c>
      <c r="G401" s="403">
        <v>196.15199999999999</v>
      </c>
      <c r="H401" s="403">
        <v>12.099</v>
      </c>
      <c r="I401" s="403">
        <v>0.28699999999999998</v>
      </c>
      <c r="J401" s="403">
        <v>6.673</v>
      </c>
      <c r="K401" s="403">
        <v>31.788</v>
      </c>
      <c r="L401" s="403">
        <v>247</v>
      </c>
      <c r="M401" s="403">
        <v>3.1840000000000002</v>
      </c>
      <c r="N401" s="403">
        <v>2917.13</v>
      </c>
    </row>
    <row r="402" spans="1:14" x14ac:dyDescent="0.2">
      <c r="A402" s="403" t="s">
        <v>1510</v>
      </c>
      <c r="B402" s="403">
        <v>1756.3320000000001</v>
      </c>
      <c r="C402" s="403">
        <v>366.24099999999999</v>
      </c>
      <c r="D402" s="403">
        <v>81.456999999999994</v>
      </c>
      <c r="E402" s="403">
        <v>2204.0300000000002</v>
      </c>
      <c r="F402" s="403">
        <v>719.51099999999997</v>
      </c>
      <c r="G402" s="403">
        <v>215.03700000000001</v>
      </c>
      <c r="H402" s="403">
        <v>12.577999999999999</v>
      </c>
      <c r="I402" s="403">
        <v>4.3999999999999997E-2</v>
      </c>
      <c r="J402" s="403">
        <v>7.6829999999999998</v>
      </c>
      <c r="K402" s="403">
        <v>34.155999999999999</v>
      </c>
      <c r="L402" s="403">
        <v>269.49700000000001</v>
      </c>
      <c r="M402" s="403">
        <v>1.798</v>
      </c>
      <c r="N402" s="403">
        <v>3194.837</v>
      </c>
    </row>
    <row r="403" spans="1:14" x14ac:dyDescent="0.2">
      <c r="A403" s="403" t="s">
        <v>1511</v>
      </c>
      <c r="B403" s="403">
        <v>19782.780999999999</v>
      </c>
      <c r="C403" s="403">
        <v>5766.8119999999999</v>
      </c>
      <c r="D403" s="403">
        <v>961.31600000000003</v>
      </c>
      <c r="E403" s="403">
        <v>26510.909</v>
      </c>
      <c r="F403" s="403">
        <v>8145.4290000000001</v>
      </c>
      <c r="G403" s="403">
        <v>2649.9789999999998</v>
      </c>
      <c r="H403" s="403">
        <v>147.41999999999999</v>
      </c>
      <c r="I403" s="403">
        <v>5.6440000000000001</v>
      </c>
      <c r="J403" s="403">
        <v>105.334</v>
      </c>
      <c r="K403" s="403">
        <v>379.97399999999999</v>
      </c>
      <c r="L403" s="403">
        <v>3288.3510000000001</v>
      </c>
      <c r="M403" s="403">
        <v>71.594999999999999</v>
      </c>
      <c r="N403" s="403">
        <v>38016.285000000003</v>
      </c>
    </row>
    <row r="404" spans="1:14" x14ac:dyDescent="0.2">
      <c r="A404" s="403" t="s">
        <v>1512</v>
      </c>
      <c r="B404" s="403">
        <v>1834.7149999999999</v>
      </c>
      <c r="C404" s="403">
        <v>391.05599999999998</v>
      </c>
      <c r="D404" s="403">
        <v>126.116</v>
      </c>
      <c r="E404" s="403">
        <v>2351.8870000000002</v>
      </c>
      <c r="F404" s="403">
        <v>721.24900000000002</v>
      </c>
      <c r="G404" s="403">
        <v>204.917</v>
      </c>
      <c r="H404" s="403">
        <v>12.734</v>
      </c>
      <c r="I404" s="403">
        <v>0.13400000000000001</v>
      </c>
      <c r="J404" s="403">
        <v>6.4020000000000001</v>
      </c>
      <c r="K404" s="403">
        <v>34.963000000000001</v>
      </c>
      <c r="L404" s="403">
        <v>259.14999999999998</v>
      </c>
      <c r="M404" s="403">
        <v>4.524</v>
      </c>
      <c r="N404" s="403">
        <v>3336.8090000000002</v>
      </c>
    </row>
    <row r="405" spans="1:14" x14ac:dyDescent="0.2">
      <c r="A405" s="403" t="s">
        <v>1513</v>
      </c>
      <c r="B405" s="403">
        <v>1595.463</v>
      </c>
      <c r="C405" s="403">
        <v>342.21800000000002</v>
      </c>
      <c r="D405" s="403">
        <v>108.771</v>
      </c>
      <c r="E405" s="403">
        <v>2046.452</v>
      </c>
      <c r="F405" s="403">
        <v>635.07500000000005</v>
      </c>
      <c r="G405" s="403">
        <v>197.17400000000001</v>
      </c>
      <c r="H405" s="403">
        <v>11.445</v>
      </c>
      <c r="I405" s="403">
        <v>0.18099999999999999</v>
      </c>
      <c r="J405" s="403">
        <v>7.5469999999999997</v>
      </c>
      <c r="K405" s="403">
        <v>30.14</v>
      </c>
      <c r="L405" s="403">
        <v>246.48500000000001</v>
      </c>
      <c r="M405" s="403">
        <v>3.177</v>
      </c>
      <c r="N405" s="403">
        <v>2931.1889999999999</v>
      </c>
    </row>
    <row r="406" spans="1:14" x14ac:dyDescent="0.2">
      <c r="A406" s="403" t="s">
        <v>1514</v>
      </c>
      <c r="B406" s="403">
        <v>1577.577</v>
      </c>
      <c r="C406" s="403">
        <v>369.28</v>
      </c>
      <c r="D406" s="403">
        <v>102.96</v>
      </c>
      <c r="E406" s="403">
        <v>2049.817</v>
      </c>
      <c r="F406" s="403">
        <v>624.56500000000005</v>
      </c>
      <c r="G406" s="403">
        <v>241.28</v>
      </c>
      <c r="H406" s="403">
        <v>12.28</v>
      </c>
      <c r="I406" s="403">
        <v>0.50700000000000001</v>
      </c>
      <c r="J406" s="403">
        <v>10.491</v>
      </c>
      <c r="K406" s="403">
        <v>33.173999999999999</v>
      </c>
      <c r="L406" s="403">
        <v>297.73200000000003</v>
      </c>
      <c r="M406" s="403">
        <v>1.2749999999999999</v>
      </c>
      <c r="N406" s="403">
        <v>2973.3890000000001</v>
      </c>
    </row>
    <row r="407" spans="1:14" x14ac:dyDescent="0.2">
      <c r="A407" s="403" t="s">
        <v>1515</v>
      </c>
      <c r="B407" s="403">
        <v>1445.9059999999999</v>
      </c>
      <c r="C407" s="403">
        <v>359.93299999999999</v>
      </c>
      <c r="D407" s="403">
        <v>88.682000000000002</v>
      </c>
      <c r="E407" s="403">
        <v>1894.52</v>
      </c>
      <c r="F407" s="403">
        <v>591.65800000000002</v>
      </c>
      <c r="G407" s="403">
        <v>248.18700000000001</v>
      </c>
      <c r="H407" s="403">
        <v>11.81</v>
      </c>
      <c r="I407" s="403">
        <v>0.61099999999999999</v>
      </c>
      <c r="J407" s="403">
        <v>11.064</v>
      </c>
      <c r="K407" s="403">
        <v>31.045000000000002</v>
      </c>
      <c r="L407" s="403">
        <v>302.71699999999998</v>
      </c>
      <c r="M407" s="403">
        <v>2.855</v>
      </c>
      <c r="N407" s="403">
        <v>2791.7510000000002</v>
      </c>
    </row>
    <row r="408" spans="1:14" x14ac:dyDescent="0.2">
      <c r="A408" s="403" t="s">
        <v>1516</v>
      </c>
      <c r="B408" s="403">
        <v>1541.742</v>
      </c>
      <c r="C408" s="403">
        <v>402.18</v>
      </c>
      <c r="D408" s="403">
        <v>80.525999999999996</v>
      </c>
      <c r="E408" s="403">
        <v>2024.4490000000001</v>
      </c>
      <c r="F408" s="403">
        <v>648.20699999999999</v>
      </c>
      <c r="G408" s="403">
        <v>293.654</v>
      </c>
      <c r="H408" s="403">
        <v>11.833</v>
      </c>
      <c r="I408" s="403">
        <v>0.68799999999999994</v>
      </c>
      <c r="J408" s="403">
        <v>10.19</v>
      </c>
      <c r="K408" s="403">
        <v>30.878</v>
      </c>
      <c r="L408" s="403">
        <v>347.24299999999999</v>
      </c>
      <c r="M408" s="403">
        <v>1.363</v>
      </c>
      <c r="N408" s="403">
        <v>3021.261</v>
      </c>
    </row>
    <row r="409" spans="1:14" x14ac:dyDescent="0.2">
      <c r="A409" s="403" t="s">
        <v>1517</v>
      </c>
      <c r="B409" s="403">
        <v>1673.087</v>
      </c>
      <c r="C409" s="403">
        <v>444.75700000000001</v>
      </c>
      <c r="D409" s="403">
        <v>110.658</v>
      </c>
      <c r="E409" s="403">
        <v>2228.502</v>
      </c>
      <c r="F409" s="403">
        <v>668.827</v>
      </c>
      <c r="G409" s="403">
        <v>285.69900000000001</v>
      </c>
      <c r="H409" s="403">
        <v>12.381</v>
      </c>
      <c r="I409" s="403">
        <v>0.91800000000000004</v>
      </c>
      <c r="J409" s="403">
        <v>10.602</v>
      </c>
      <c r="K409" s="403">
        <v>32.444000000000003</v>
      </c>
      <c r="L409" s="403">
        <v>342.04399999999998</v>
      </c>
      <c r="M409" s="403">
        <v>1.3340000000000001</v>
      </c>
      <c r="N409" s="403">
        <v>3240.7069999999999</v>
      </c>
    </row>
    <row r="410" spans="1:14" x14ac:dyDescent="0.2">
      <c r="A410" s="403" t="s">
        <v>1518</v>
      </c>
      <c r="B410" s="403">
        <v>1867.5150000000001</v>
      </c>
      <c r="C410" s="403">
        <v>643.46900000000005</v>
      </c>
      <c r="D410" s="403">
        <v>123.505</v>
      </c>
      <c r="E410" s="403">
        <v>2634.489</v>
      </c>
      <c r="F410" s="403">
        <v>725.851</v>
      </c>
      <c r="G410" s="403">
        <v>247.78299999999999</v>
      </c>
      <c r="H410" s="403">
        <v>12.433</v>
      </c>
      <c r="I410" s="403">
        <v>0.63200000000000001</v>
      </c>
      <c r="J410" s="403">
        <v>9.6530000000000005</v>
      </c>
      <c r="K410" s="403">
        <v>35.488999999999997</v>
      </c>
      <c r="L410" s="403">
        <v>305.99</v>
      </c>
      <c r="M410" s="403">
        <v>7.859</v>
      </c>
      <c r="N410" s="403">
        <v>3674.1889999999999</v>
      </c>
    </row>
    <row r="411" spans="1:14" x14ac:dyDescent="0.2">
      <c r="A411" s="403" t="s">
        <v>1519</v>
      </c>
      <c r="B411" s="403">
        <v>1899.0540000000001</v>
      </c>
      <c r="C411" s="403">
        <v>697.74900000000002</v>
      </c>
      <c r="D411" s="403">
        <v>127.59</v>
      </c>
      <c r="E411" s="403">
        <v>2724.3919999999998</v>
      </c>
      <c r="F411" s="403">
        <v>719.298</v>
      </c>
      <c r="G411" s="403">
        <v>228.79400000000001</v>
      </c>
      <c r="H411" s="403">
        <v>12.347</v>
      </c>
      <c r="I411" s="403">
        <v>0.628</v>
      </c>
      <c r="J411" s="403">
        <v>8.2560000000000002</v>
      </c>
      <c r="K411" s="403">
        <v>35.697000000000003</v>
      </c>
      <c r="L411" s="403">
        <v>285.72199999999998</v>
      </c>
      <c r="M411" s="403">
        <v>7.5279999999999996</v>
      </c>
      <c r="N411" s="403">
        <v>3736.94</v>
      </c>
    </row>
    <row r="412" spans="1:14" x14ac:dyDescent="0.2">
      <c r="A412" s="403" t="s">
        <v>1520</v>
      </c>
      <c r="B412" s="403">
        <v>1692.8009999999999</v>
      </c>
      <c r="C412" s="403">
        <v>478.39600000000002</v>
      </c>
      <c r="D412" s="403">
        <v>87.710999999999999</v>
      </c>
      <c r="E412" s="403">
        <v>2258.9079999999999</v>
      </c>
      <c r="F412" s="403">
        <v>662.60500000000002</v>
      </c>
      <c r="G412" s="403">
        <v>183.70500000000001</v>
      </c>
      <c r="H412" s="403">
        <v>12.185</v>
      </c>
      <c r="I412" s="403">
        <v>0.56599999999999995</v>
      </c>
      <c r="J412" s="403">
        <v>9.0619999999999994</v>
      </c>
      <c r="K412" s="403">
        <v>32.790999999999997</v>
      </c>
      <c r="L412" s="403">
        <v>238.31</v>
      </c>
      <c r="M412" s="403">
        <v>-1.3480000000000001</v>
      </c>
      <c r="N412" s="403">
        <v>3158.4749999999999</v>
      </c>
    </row>
    <row r="413" spans="1:14" x14ac:dyDescent="0.2">
      <c r="A413" s="403" t="s">
        <v>1521</v>
      </c>
      <c r="B413" s="403">
        <v>1623.7629999999999</v>
      </c>
      <c r="C413" s="403">
        <v>417.47800000000001</v>
      </c>
      <c r="D413" s="403">
        <v>84.876000000000005</v>
      </c>
      <c r="E413" s="403">
        <v>2126.1179999999999</v>
      </c>
      <c r="F413" s="403">
        <v>625.42899999999997</v>
      </c>
      <c r="G413" s="403">
        <v>183.19200000000001</v>
      </c>
      <c r="H413" s="403">
        <v>12.103999999999999</v>
      </c>
      <c r="I413" s="403">
        <v>0.35899999999999999</v>
      </c>
      <c r="J413" s="403">
        <v>9.0839999999999996</v>
      </c>
      <c r="K413" s="403">
        <v>32.183</v>
      </c>
      <c r="L413" s="403">
        <v>236.92099999999999</v>
      </c>
      <c r="M413" s="403">
        <v>-4.774</v>
      </c>
      <c r="N413" s="403">
        <v>2983.694</v>
      </c>
    </row>
    <row r="414" spans="1:14" x14ac:dyDescent="0.2">
      <c r="A414" s="403" t="s">
        <v>1522</v>
      </c>
      <c r="B414" s="403">
        <v>1630.7080000000001</v>
      </c>
      <c r="C414" s="403">
        <v>355.43200000000002</v>
      </c>
      <c r="D414" s="403">
        <v>65.281999999999996</v>
      </c>
      <c r="E414" s="403">
        <v>2051.422</v>
      </c>
      <c r="F414" s="403">
        <v>621.09199999999998</v>
      </c>
      <c r="G414" s="403">
        <v>196.04900000000001</v>
      </c>
      <c r="H414" s="403">
        <v>11.656000000000001</v>
      </c>
      <c r="I414" s="403">
        <v>0.14199999999999999</v>
      </c>
      <c r="J414" s="403">
        <v>9.7349999999999994</v>
      </c>
      <c r="K414" s="403">
        <v>32.9</v>
      </c>
      <c r="L414" s="403">
        <v>250.483</v>
      </c>
      <c r="M414" s="403">
        <v>-2.63</v>
      </c>
      <c r="N414" s="403">
        <v>2920.366</v>
      </c>
    </row>
    <row r="415" spans="1:14" x14ac:dyDescent="0.2">
      <c r="A415" s="403" t="s">
        <v>1523</v>
      </c>
      <c r="B415" s="403">
        <v>1802.4110000000001</v>
      </c>
      <c r="C415" s="403">
        <v>343.11700000000002</v>
      </c>
      <c r="D415" s="403">
        <v>98.308999999999997</v>
      </c>
      <c r="E415" s="403">
        <v>2243.837</v>
      </c>
      <c r="F415" s="403">
        <v>715.00300000000004</v>
      </c>
      <c r="G415" s="403">
        <v>238.62100000000001</v>
      </c>
      <c r="H415" s="403">
        <v>12.837</v>
      </c>
      <c r="I415" s="403">
        <v>4.2999999999999997E-2</v>
      </c>
      <c r="J415" s="403">
        <v>11.186999999999999</v>
      </c>
      <c r="K415" s="403">
        <v>35.463999999999999</v>
      </c>
      <c r="L415" s="403">
        <v>298.15300000000002</v>
      </c>
      <c r="M415" s="403">
        <v>0.74199999999999999</v>
      </c>
      <c r="N415" s="403">
        <v>3257.7339999999999</v>
      </c>
    </row>
    <row r="416" spans="1:14" x14ac:dyDescent="0.2">
      <c r="A416" s="403" t="s">
        <v>1524</v>
      </c>
      <c r="B416" s="403">
        <v>20184.742999999999</v>
      </c>
      <c r="C416" s="403">
        <v>5246.2489999999998</v>
      </c>
      <c r="D416" s="403">
        <v>1204.9849999999999</v>
      </c>
      <c r="E416" s="403">
        <v>26635.975999999999</v>
      </c>
      <c r="F416" s="403">
        <v>7958.8580000000002</v>
      </c>
      <c r="G416" s="403">
        <v>2749.056</v>
      </c>
      <c r="H416" s="403">
        <v>146.04499999999999</v>
      </c>
      <c r="I416" s="403">
        <v>5.407</v>
      </c>
      <c r="J416" s="403">
        <v>113.273</v>
      </c>
      <c r="K416" s="403">
        <v>397.16899999999998</v>
      </c>
      <c r="L416" s="403">
        <v>3410.95</v>
      </c>
      <c r="M416" s="403">
        <v>21.905000000000001</v>
      </c>
      <c r="N416" s="403">
        <v>38027.688999999998</v>
      </c>
    </row>
    <row r="417" spans="1:14" x14ac:dyDescent="0.2">
      <c r="A417" s="403" t="s">
        <v>1525</v>
      </c>
      <c r="B417" s="403">
        <v>1832.403</v>
      </c>
      <c r="C417" s="403">
        <v>370.20800000000003</v>
      </c>
      <c r="D417" s="403">
        <v>150.21100000000001</v>
      </c>
      <c r="E417" s="403">
        <v>2352.8220000000001</v>
      </c>
      <c r="F417" s="403">
        <v>738.29600000000005</v>
      </c>
      <c r="G417" s="403">
        <v>226.86799999999999</v>
      </c>
      <c r="H417" s="403">
        <v>12.968</v>
      </c>
      <c r="I417" s="403">
        <v>0.126</v>
      </c>
      <c r="J417" s="403">
        <v>10.01</v>
      </c>
      <c r="K417" s="403">
        <v>32.783999999999999</v>
      </c>
      <c r="L417" s="403">
        <v>282.75700000000001</v>
      </c>
      <c r="M417" s="403">
        <v>0.433</v>
      </c>
      <c r="N417" s="403">
        <v>3374.308</v>
      </c>
    </row>
    <row r="418" spans="1:14" x14ac:dyDescent="0.2">
      <c r="A418" s="403" t="s">
        <v>1526</v>
      </c>
      <c r="B418" s="403">
        <v>1646.375</v>
      </c>
      <c r="C418" s="403">
        <v>382.56099999999998</v>
      </c>
      <c r="D418" s="403">
        <v>93.016000000000005</v>
      </c>
      <c r="E418" s="403">
        <v>2121.9520000000002</v>
      </c>
      <c r="F418" s="403">
        <v>668.39099999999996</v>
      </c>
      <c r="G418" s="403">
        <v>206.595</v>
      </c>
      <c r="H418" s="403">
        <v>12.161</v>
      </c>
      <c r="I418" s="403">
        <v>0.109</v>
      </c>
      <c r="J418" s="403">
        <v>10.231999999999999</v>
      </c>
      <c r="K418" s="403">
        <v>31.181999999999999</v>
      </c>
      <c r="L418" s="403">
        <v>260.279</v>
      </c>
      <c r="M418" s="403">
        <v>-0.39800000000000002</v>
      </c>
      <c r="N418" s="403">
        <v>3050.223</v>
      </c>
    </row>
    <row r="419" spans="1:14" x14ac:dyDescent="0.2">
      <c r="A419" s="403" t="s">
        <v>1527</v>
      </c>
      <c r="B419" s="403">
        <v>1561.4380000000001</v>
      </c>
      <c r="C419" s="403">
        <v>384.18299999999999</v>
      </c>
      <c r="D419" s="403">
        <v>96.427000000000007</v>
      </c>
      <c r="E419" s="403">
        <v>2042.047</v>
      </c>
      <c r="F419" s="403">
        <v>659.87400000000002</v>
      </c>
      <c r="G419" s="403">
        <v>226.649</v>
      </c>
      <c r="H419" s="403">
        <v>12.43</v>
      </c>
      <c r="I419" s="403">
        <v>0.53</v>
      </c>
      <c r="J419" s="403">
        <v>12.933</v>
      </c>
      <c r="K419" s="403">
        <v>32.877000000000002</v>
      </c>
      <c r="L419" s="403">
        <v>285.41899999999998</v>
      </c>
      <c r="M419" s="403">
        <v>-3.1480000000000001</v>
      </c>
      <c r="N419" s="403">
        <v>2984.192</v>
      </c>
    </row>
    <row r="420" spans="1:14" x14ac:dyDescent="0.2">
      <c r="A420" s="403" t="s">
        <v>1528</v>
      </c>
      <c r="B420" s="403">
        <v>1443.7159999999999</v>
      </c>
      <c r="C420" s="403">
        <v>398.53500000000003</v>
      </c>
      <c r="D420" s="403">
        <v>90.466999999999999</v>
      </c>
      <c r="E420" s="403">
        <v>1932.7170000000001</v>
      </c>
      <c r="F420" s="403">
        <v>611.23299999999995</v>
      </c>
      <c r="G420" s="403">
        <v>207.03100000000001</v>
      </c>
      <c r="H420" s="403">
        <v>11.632</v>
      </c>
      <c r="I420" s="403">
        <v>0.56999999999999995</v>
      </c>
      <c r="J420" s="403">
        <v>12.968999999999999</v>
      </c>
      <c r="K420" s="403">
        <v>30.137</v>
      </c>
      <c r="L420" s="403">
        <v>262.33999999999997</v>
      </c>
      <c r="M420" s="403">
        <v>1.4999999999999999E-2</v>
      </c>
      <c r="N420" s="403">
        <v>2806.3049999999998</v>
      </c>
    </row>
    <row r="421" spans="1:14" x14ac:dyDescent="0.2">
      <c r="A421" s="403" t="s">
        <v>1529</v>
      </c>
      <c r="B421" s="403">
        <v>1607.461</v>
      </c>
      <c r="C421" s="403">
        <v>496.14499999999998</v>
      </c>
      <c r="D421" s="403">
        <v>104.517</v>
      </c>
      <c r="E421" s="403">
        <v>2208.123</v>
      </c>
      <c r="F421" s="403">
        <v>676.89400000000001</v>
      </c>
      <c r="G421" s="403">
        <v>238.488</v>
      </c>
      <c r="H421" s="403">
        <v>12.095000000000001</v>
      </c>
      <c r="I421" s="403">
        <v>0.81899999999999995</v>
      </c>
      <c r="J421" s="403">
        <v>17.044</v>
      </c>
      <c r="K421" s="403">
        <v>31.388000000000002</v>
      </c>
      <c r="L421" s="403">
        <v>299.834</v>
      </c>
      <c r="M421" s="403">
        <v>0.59899999999999998</v>
      </c>
      <c r="N421" s="403">
        <v>3185.45</v>
      </c>
    </row>
    <row r="422" spans="1:14" x14ac:dyDescent="0.2">
      <c r="A422" s="403" t="s">
        <v>1530</v>
      </c>
      <c r="B422" s="403">
        <v>1714.0250000000001</v>
      </c>
      <c r="C422" s="403">
        <v>521.30700000000002</v>
      </c>
      <c r="D422" s="403">
        <v>109.857</v>
      </c>
      <c r="E422" s="403">
        <v>2345.1889999999999</v>
      </c>
      <c r="F422" s="403">
        <v>706.26300000000003</v>
      </c>
      <c r="G422" s="403">
        <v>250.91800000000001</v>
      </c>
      <c r="H422" s="403">
        <v>12.266999999999999</v>
      </c>
      <c r="I422" s="403">
        <v>0.88</v>
      </c>
      <c r="J422" s="403">
        <v>13.994</v>
      </c>
      <c r="K422" s="403">
        <v>31.01</v>
      </c>
      <c r="L422" s="403">
        <v>309.07</v>
      </c>
      <c r="M422" s="403">
        <v>2.19</v>
      </c>
      <c r="N422" s="403">
        <v>3362.712</v>
      </c>
    </row>
    <row r="423" spans="1:14" x14ac:dyDescent="0.2">
      <c r="A423" s="403" t="s">
        <v>1531</v>
      </c>
      <c r="B423" s="403">
        <v>1865.7470000000001</v>
      </c>
      <c r="C423" s="403">
        <v>642.20500000000004</v>
      </c>
      <c r="D423" s="403">
        <v>122.636</v>
      </c>
      <c r="E423" s="403">
        <v>2630.5880000000002</v>
      </c>
      <c r="F423" s="403">
        <v>750.48400000000004</v>
      </c>
      <c r="G423" s="403">
        <v>231.49600000000001</v>
      </c>
      <c r="H423" s="403">
        <v>12.795999999999999</v>
      </c>
      <c r="I423" s="403">
        <v>0.82199999999999995</v>
      </c>
      <c r="J423" s="403">
        <v>11.662000000000001</v>
      </c>
      <c r="K423" s="403">
        <v>34.948</v>
      </c>
      <c r="L423" s="403">
        <v>291.72500000000002</v>
      </c>
      <c r="M423" s="403">
        <v>9.8829999999999991</v>
      </c>
      <c r="N423" s="403">
        <v>3682.6790000000001</v>
      </c>
    </row>
    <row r="424" spans="1:14" x14ac:dyDescent="0.2">
      <c r="A424" s="403" t="s">
        <v>1532</v>
      </c>
      <c r="B424" s="403">
        <v>1838.287</v>
      </c>
      <c r="C424" s="403">
        <v>626.95799999999997</v>
      </c>
      <c r="D424" s="403">
        <v>113.825</v>
      </c>
      <c r="E424" s="403">
        <v>2579.0700000000002</v>
      </c>
      <c r="F424" s="403">
        <v>741.03099999999995</v>
      </c>
      <c r="G424" s="403">
        <v>213.98400000000001</v>
      </c>
      <c r="H424" s="403">
        <v>12.592000000000001</v>
      </c>
      <c r="I424" s="403">
        <v>0.73</v>
      </c>
      <c r="J424" s="403">
        <v>10.523999999999999</v>
      </c>
      <c r="K424" s="403">
        <v>33.759</v>
      </c>
      <c r="L424" s="403">
        <v>271.58800000000002</v>
      </c>
      <c r="M424" s="403">
        <v>11.696</v>
      </c>
      <c r="N424" s="403">
        <v>3603.3850000000002</v>
      </c>
    </row>
    <row r="425" spans="1:14" x14ac:dyDescent="0.2">
      <c r="A425" s="403" t="s">
        <v>1533</v>
      </c>
      <c r="B425" s="403">
        <v>1705.2529999999999</v>
      </c>
      <c r="C425" s="403">
        <v>541.63400000000001</v>
      </c>
      <c r="D425" s="403">
        <v>87.903000000000006</v>
      </c>
      <c r="E425" s="403">
        <v>2334.79</v>
      </c>
      <c r="F425" s="403">
        <v>687.47400000000005</v>
      </c>
      <c r="G425" s="403">
        <v>202.38800000000001</v>
      </c>
      <c r="H425" s="403">
        <v>11.903</v>
      </c>
      <c r="I425" s="403">
        <v>0.60699999999999998</v>
      </c>
      <c r="J425" s="403">
        <v>10.914</v>
      </c>
      <c r="K425" s="403">
        <v>31.620999999999999</v>
      </c>
      <c r="L425" s="403">
        <v>257.43299999999999</v>
      </c>
      <c r="M425" s="403">
        <v>3.242</v>
      </c>
      <c r="N425" s="403">
        <v>3282.9380000000001</v>
      </c>
    </row>
    <row r="426" spans="1:14" x14ac:dyDescent="0.2">
      <c r="A426" s="403" t="s">
        <v>1534</v>
      </c>
      <c r="B426" s="403">
        <v>1625.9760000000001</v>
      </c>
      <c r="C426" s="403">
        <v>449.892</v>
      </c>
      <c r="D426" s="403">
        <v>77.037000000000006</v>
      </c>
      <c r="E426" s="403">
        <v>2152.9059999999999</v>
      </c>
      <c r="F426" s="403">
        <v>652.00400000000002</v>
      </c>
      <c r="G426" s="403">
        <v>185.94</v>
      </c>
      <c r="H426" s="403">
        <v>12.784000000000001</v>
      </c>
      <c r="I426" s="403">
        <v>0.33600000000000002</v>
      </c>
      <c r="J426" s="403">
        <v>10.305</v>
      </c>
      <c r="K426" s="403">
        <v>31.596</v>
      </c>
      <c r="L426" s="403">
        <v>240.96100000000001</v>
      </c>
      <c r="M426" s="403">
        <v>3.625</v>
      </c>
      <c r="N426" s="403">
        <v>3049.4949999999999</v>
      </c>
    </row>
    <row r="427" spans="1:14" x14ac:dyDescent="0.2">
      <c r="A427" s="403" t="s">
        <v>1535</v>
      </c>
      <c r="B427" s="403">
        <v>1636.442</v>
      </c>
      <c r="C427" s="403">
        <v>384.97</v>
      </c>
      <c r="D427" s="403">
        <v>68.022999999999996</v>
      </c>
      <c r="E427" s="403">
        <v>2089.4349999999999</v>
      </c>
      <c r="F427" s="403">
        <v>614.57600000000002</v>
      </c>
      <c r="G427" s="403">
        <v>206.136</v>
      </c>
      <c r="H427" s="403">
        <v>12.14</v>
      </c>
      <c r="I427" s="403">
        <v>0.154</v>
      </c>
      <c r="J427" s="403">
        <v>9.3369999999999997</v>
      </c>
      <c r="K427" s="403">
        <v>32.118000000000002</v>
      </c>
      <c r="L427" s="403">
        <v>259.88299999999998</v>
      </c>
      <c r="M427" s="403">
        <v>5.1040000000000001</v>
      </c>
      <c r="N427" s="403">
        <v>2968.9989999999998</v>
      </c>
    </row>
    <row r="428" spans="1:14" x14ac:dyDescent="0.2">
      <c r="A428" s="403" t="s">
        <v>1536</v>
      </c>
      <c r="B428" s="403">
        <v>1827.912</v>
      </c>
      <c r="C428" s="403">
        <v>396.18700000000001</v>
      </c>
      <c r="D428" s="403">
        <v>98.456000000000003</v>
      </c>
      <c r="E428" s="403">
        <v>2322.5549999999998</v>
      </c>
      <c r="F428" s="403">
        <v>715.46600000000001</v>
      </c>
      <c r="G428" s="403">
        <v>258.387</v>
      </c>
      <c r="H428" s="403">
        <v>12.58</v>
      </c>
      <c r="I428" s="403">
        <v>7.8E-2</v>
      </c>
      <c r="J428" s="403">
        <v>11.739000000000001</v>
      </c>
      <c r="K428" s="403">
        <v>34.646000000000001</v>
      </c>
      <c r="L428" s="403">
        <v>317.43</v>
      </c>
      <c r="M428" s="403">
        <v>5.3559999999999999</v>
      </c>
      <c r="N428" s="403">
        <v>3360.806</v>
      </c>
    </row>
    <row r="429" spans="1:14" x14ac:dyDescent="0.2">
      <c r="A429" s="403" t="s">
        <v>1537</v>
      </c>
      <c r="B429" s="403">
        <v>20305.035</v>
      </c>
      <c r="C429" s="403">
        <v>5594.9350000000004</v>
      </c>
      <c r="D429" s="403">
        <v>1212.374</v>
      </c>
      <c r="E429" s="403">
        <v>27112.344000000001</v>
      </c>
      <c r="F429" s="403">
        <v>8221.9850000000006</v>
      </c>
      <c r="G429" s="403">
        <v>2654.88</v>
      </c>
      <c r="H429" s="403">
        <v>148.34700000000001</v>
      </c>
      <c r="I429" s="403">
        <v>5.7610000000000001</v>
      </c>
      <c r="J429" s="403">
        <v>141.66399999999999</v>
      </c>
      <c r="K429" s="403">
        <v>388.06599999999997</v>
      </c>
      <c r="L429" s="403">
        <v>3338.7170000000001</v>
      </c>
      <c r="M429" s="403">
        <v>38.597000000000001</v>
      </c>
      <c r="N429" s="403">
        <v>38711.642999999996</v>
      </c>
    </row>
    <row r="430" spans="1:14" x14ac:dyDescent="0.2">
      <c r="A430" s="403" t="s">
        <v>1538</v>
      </c>
      <c r="B430" s="403">
        <v>1834.672</v>
      </c>
      <c r="C430" s="403">
        <v>394.81900000000002</v>
      </c>
      <c r="D430" s="403">
        <v>119.819</v>
      </c>
      <c r="E430" s="403">
        <v>2349.31</v>
      </c>
      <c r="F430" s="403">
        <v>728.72799999999995</v>
      </c>
      <c r="G430" s="403">
        <v>239.19800000000001</v>
      </c>
      <c r="H430" s="403">
        <v>12.52</v>
      </c>
      <c r="I430" s="403">
        <v>8.6999999999999994E-2</v>
      </c>
      <c r="J430" s="403">
        <v>11.315</v>
      </c>
      <c r="K430" s="403">
        <v>34.308999999999997</v>
      </c>
      <c r="L430" s="403">
        <v>297.42899999999997</v>
      </c>
      <c r="M430" s="403">
        <v>5.0430000000000001</v>
      </c>
      <c r="N430" s="403">
        <v>3380.51</v>
      </c>
    </row>
    <row r="431" spans="1:14" x14ac:dyDescent="0.2">
      <c r="A431" s="403" t="s">
        <v>1539</v>
      </c>
      <c r="B431" s="403">
        <v>1605.133</v>
      </c>
      <c r="C431" s="403">
        <v>338.96800000000002</v>
      </c>
      <c r="D431" s="403">
        <v>72.328999999999994</v>
      </c>
      <c r="E431" s="403">
        <v>2016.43</v>
      </c>
      <c r="F431" s="403">
        <v>636.04200000000003</v>
      </c>
      <c r="G431" s="403">
        <v>213.292</v>
      </c>
      <c r="H431" s="403">
        <v>10.629</v>
      </c>
      <c r="I431" s="403">
        <v>0.13100000000000001</v>
      </c>
      <c r="J431" s="403">
        <v>9.6639999999999997</v>
      </c>
      <c r="K431" s="403">
        <v>31.283000000000001</v>
      </c>
      <c r="L431" s="403">
        <v>264.99799999999999</v>
      </c>
      <c r="M431" s="403">
        <v>6.14</v>
      </c>
      <c r="N431" s="403">
        <v>2923.6089999999999</v>
      </c>
    </row>
    <row r="432" spans="1:14" x14ac:dyDescent="0.2">
      <c r="A432" s="403" t="s">
        <v>1540</v>
      </c>
      <c r="B432" s="403">
        <v>1671.0119999999999</v>
      </c>
      <c r="C432" s="403">
        <v>395.94200000000001</v>
      </c>
      <c r="D432" s="403">
        <v>82.448999999999998</v>
      </c>
      <c r="E432" s="403">
        <v>2149.4029999999998</v>
      </c>
      <c r="F432" s="403">
        <v>642.21600000000001</v>
      </c>
      <c r="G432" s="403">
        <v>226.30099999999999</v>
      </c>
      <c r="H432" s="403">
        <v>12.041</v>
      </c>
      <c r="I432" s="403">
        <v>0.38200000000000001</v>
      </c>
      <c r="J432" s="403">
        <v>15.605</v>
      </c>
      <c r="K432" s="403">
        <v>34.481000000000002</v>
      </c>
      <c r="L432" s="403">
        <v>288.81</v>
      </c>
      <c r="M432" s="403">
        <v>8.15</v>
      </c>
      <c r="N432" s="403">
        <v>3088.5790000000002</v>
      </c>
    </row>
    <row r="433" spans="1:14" x14ac:dyDescent="0.2">
      <c r="A433" s="403" t="s">
        <v>1541</v>
      </c>
      <c r="B433" s="403">
        <v>1469.172</v>
      </c>
      <c r="C433" s="403">
        <v>400.01100000000002</v>
      </c>
      <c r="D433" s="403">
        <v>69.27</v>
      </c>
      <c r="E433" s="403">
        <v>1938.453</v>
      </c>
      <c r="F433" s="403">
        <v>579.03099999999995</v>
      </c>
      <c r="G433" s="403">
        <v>227.68899999999999</v>
      </c>
      <c r="H433" s="403">
        <v>11.87</v>
      </c>
      <c r="I433" s="403">
        <v>0.58299999999999996</v>
      </c>
      <c r="J433" s="403">
        <v>16.972999999999999</v>
      </c>
      <c r="K433" s="403">
        <v>30.113</v>
      </c>
      <c r="L433" s="403">
        <v>287.22800000000001</v>
      </c>
      <c r="M433" s="403">
        <v>6.2720000000000002</v>
      </c>
      <c r="N433" s="403">
        <v>2810.9839999999999</v>
      </c>
    </row>
    <row r="434" spans="1:14" x14ac:dyDescent="0.2">
      <c r="A434" s="403" t="s">
        <v>1542</v>
      </c>
      <c r="B434" s="403">
        <v>1585.163</v>
      </c>
      <c r="C434" s="403">
        <v>433.52100000000002</v>
      </c>
      <c r="D434" s="403">
        <v>67.763999999999996</v>
      </c>
      <c r="E434" s="403">
        <v>2086.4479999999999</v>
      </c>
      <c r="F434" s="403">
        <v>657.16</v>
      </c>
      <c r="G434" s="403">
        <v>270.00799999999998</v>
      </c>
      <c r="H434" s="403">
        <v>12.641999999999999</v>
      </c>
      <c r="I434" s="403">
        <v>0.81100000000000005</v>
      </c>
      <c r="J434" s="403">
        <v>17.463000000000001</v>
      </c>
      <c r="K434" s="403">
        <v>33.279000000000003</v>
      </c>
      <c r="L434" s="403">
        <v>334.20299999999997</v>
      </c>
      <c r="M434" s="403">
        <v>5.1820000000000004</v>
      </c>
      <c r="N434" s="403">
        <v>3082.9929999999999</v>
      </c>
    </row>
    <row r="435" spans="1:14" x14ac:dyDescent="0.2">
      <c r="A435" s="403" t="s">
        <v>1543</v>
      </c>
      <c r="B435" s="403">
        <v>1788.8789999999999</v>
      </c>
      <c r="C435" s="403">
        <v>608.44899999999996</v>
      </c>
      <c r="D435" s="403">
        <v>110.904</v>
      </c>
      <c r="E435" s="403">
        <v>2508.232</v>
      </c>
      <c r="F435" s="403">
        <v>690.28200000000004</v>
      </c>
      <c r="G435" s="403">
        <v>264.774</v>
      </c>
      <c r="H435" s="403">
        <v>12.478999999999999</v>
      </c>
      <c r="I435" s="403">
        <v>0.88500000000000001</v>
      </c>
      <c r="J435" s="403">
        <v>17.966999999999999</v>
      </c>
      <c r="K435" s="403">
        <v>33.845999999999997</v>
      </c>
      <c r="L435" s="403">
        <v>329.952</v>
      </c>
      <c r="M435" s="403">
        <v>5.4269999999999996</v>
      </c>
      <c r="N435" s="403">
        <v>3533.8919999999998</v>
      </c>
    </row>
    <row r="436" spans="1:14" x14ac:dyDescent="0.2">
      <c r="A436" s="403" t="s">
        <v>1544</v>
      </c>
      <c r="B436" s="403">
        <v>1924.2840000000001</v>
      </c>
      <c r="C436" s="403">
        <v>796.00400000000002</v>
      </c>
      <c r="D436" s="403">
        <v>133.04400000000001</v>
      </c>
      <c r="E436" s="403">
        <v>2853.3319999999999</v>
      </c>
      <c r="F436" s="403">
        <v>741.68700000000001</v>
      </c>
      <c r="G436" s="403">
        <v>256.59500000000003</v>
      </c>
      <c r="H436" s="403">
        <v>12.726000000000001</v>
      </c>
      <c r="I436" s="403">
        <v>0.72299999999999998</v>
      </c>
      <c r="J436" s="403">
        <v>14.208</v>
      </c>
      <c r="K436" s="403">
        <v>36.728000000000002</v>
      </c>
      <c r="L436" s="403">
        <v>320.98</v>
      </c>
      <c r="M436" s="403">
        <v>9.5519999999999996</v>
      </c>
      <c r="N436" s="403">
        <v>3925.55</v>
      </c>
    </row>
    <row r="437" spans="1:14" x14ac:dyDescent="0.2">
      <c r="A437" s="403" t="s">
        <v>1545</v>
      </c>
      <c r="B437" s="403">
        <v>1944.5119999999999</v>
      </c>
      <c r="C437" s="403">
        <v>810.54600000000005</v>
      </c>
      <c r="D437" s="403">
        <v>149.08199999999999</v>
      </c>
      <c r="E437" s="403">
        <v>2904.14</v>
      </c>
      <c r="F437" s="403">
        <v>744.93799999999999</v>
      </c>
      <c r="G437" s="403">
        <v>213.40799999999999</v>
      </c>
      <c r="H437" s="403">
        <v>12.537000000000001</v>
      </c>
      <c r="I437" s="403">
        <v>0.75800000000000001</v>
      </c>
      <c r="J437" s="403">
        <v>11.379</v>
      </c>
      <c r="K437" s="403">
        <v>36.375999999999998</v>
      </c>
      <c r="L437" s="403">
        <v>274.459</v>
      </c>
      <c r="M437" s="403">
        <v>12.003</v>
      </c>
      <c r="N437" s="403">
        <v>3935.5390000000002</v>
      </c>
    </row>
    <row r="438" spans="1:14" x14ac:dyDescent="0.2">
      <c r="A438" s="403" t="s">
        <v>1546</v>
      </c>
      <c r="B438" s="403">
        <v>1768.9010000000001</v>
      </c>
      <c r="C438" s="403">
        <v>591.21500000000003</v>
      </c>
      <c r="D438" s="403">
        <v>125.854</v>
      </c>
      <c r="E438" s="403">
        <v>2485.9699999999998</v>
      </c>
      <c r="F438" s="403">
        <v>696.48800000000006</v>
      </c>
      <c r="G438" s="403">
        <v>171.41499999999999</v>
      </c>
      <c r="H438" s="403">
        <v>12.225</v>
      </c>
      <c r="I438" s="403">
        <v>0.61099999999999999</v>
      </c>
      <c r="J438" s="403">
        <v>14.682</v>
      </c>
      <c r="K438" s="403">
        <v>33.612000000000002</v>
      </c>
      <c r="L438" s="403">
        <v>232.54499999999999</v>
      </c>
      <c r="M438" s="403">
        <v>6.298</v>
      </c>
      <c r="N438" s="403">
        <v>3421.3020000000001</v>
      </c>
    </row>
    <row r="439" spans="1:14" x14ac:dyDescent="0.2">
      <c r="A439" s="403" t="s">
        <v>1547</v>
      </c>
      <c r="B439" s="403">
        <v>1679.633</v>
      </c>
      <c r="C439" s="403">
        <v>444.80599999999998</v>
      </c>
      <c r="D439" s="403">
        <v>103.18899999999999</v>
      </c>
      <c r="E439" s="403">
        <v>2227.6289999999999</v>
      </c>
      <c r="F439" s="403">
        <v>639.05499999999995</v>
      </c>
      <c r="G439" s="403">
        <v>177.79499999999999</v>
      </c>
      <c r="H439" s="403">
        <v>12.471</v>
      </c>
      <c r="I439" s="403">
        <v>0.377</v>
      </c>
      <c r="J439" s="403">
        <v>14.46</v>
      </c>
      <c r="K439" s="403">
        <v>32.170999999999999</v>
      </c>
      <c r="L439" s="403">
        <v>237.274</v>
      </c>
      <c r="M439" s="403">
        <v>6.3849999999999998</v>
      </c>
      <c r="N439" s="403">
        <v>3110.3429999999998</v>
      </c>
    </row>
    <row r="440" spans="1:14" x14ac:dyDescent="0.2">
      <c r="A440" s="403" t="s">
        <v>1548</v>
      </c>
      <c r="B440" s="403">
        <v>1629.6369999999999</v>
      </c>
      <c r="C440" s="403">
        <v>382.38099999999997</v>
      </c>
      <c r="D440" s="403">
        <v>69.037999999999997</v>
      </c>
      <c r="E440" s="403">
        <v>2081.0569999999998</v>
      </c>
      <c r="F440" s="403">
        <v>656.55700000000002</v>
      </c>
      <c r="G440" s="403">
        <v>191.22499999999999</v>
      </c>
      <c r="H440" s="403">
        <v>12.195</v>
      </c>
      <c r="I440" s="403">
        <v>0.128</v>
      </c>
      <c r="J440" s="403">
        <v>16.094999999999999</v>
      </c>
      <c r="K440" s="403">
        <v>33.734999999999999</v>
      </c>
      <c r="L440" s="403">
        <v>253.37700000000001</v>
      </c>
      <c r="M440" s="403">
        <v>7.0110000000000001</v>
      </c>
      <c r="N440" s="403">
        <v>2998.002</v>
      </c>
    </row>
    <row r="441" spans="1:14" x14ac:dyDescent="0.2">
      <c r="A441" s="403" t="s">
        <v>1549</v>
      </c>
      <c r="B441" s="403">
        <v>1836.242</v>
      </c>
      <c r="C441" s="403">
        <v>416.45699999999999</v>
      </c>
      <c r="D441" s="403">
        <v>131.786</v>
      </c>
      <c r="E441" s="403">
        <v>2384.4850000000001</v>
      </c>
      <c r="F441" s="403">
        <v>748.62699999999995</v>
      </c>
      <c r="G441" s="403">
        <v>218.43199999999999</v>
      </c>
      <c r="H441" s="403">
        <v>12.568</v>
      </c>
      <c r="I441" s="403">
        <v>2.8000000000000001E-2</v>
      </c>
      <c r="J441" s="403">
        <v>18.276</v>
      </c>
      <c r="K441" s="403">
        <v>35.761000000000003</v>
      </c>
      <c r="L441" s="403">
        <v>285.065</v>
      </c>
      <c r="M441" s="403">
        <v>7.08</v>
      </c>
      <c r="N441" s="403">
        <v>3425.2570000000001</v>
      </c>
    </row>
    <row r="442" spans="1:14" x14ac:dyDescent="0.2">
      <c r="A442" s="403" t="s">
        <v>1550</v>
      </c>
      <c r="B442" s="403">
        <v>20737.241000000002</v>
      </c>
      <c r="C442" s="403">
        <v>6014.5479999999998</v>
      </c>
      <c r="D442" s="403">
        <v>1234.529</v>
      </c>
      <c r="E442" s="403">
        <v>27986.317999999999</v>
      </c>
      <c r="F442" s="403">
        <v>8160.81</v>
      </c>
      <c r="G442" s="403">
        <v>2670.1309999999999</v>
      </c>
      <c r="H442" s="403">
        <v>146.90299999999999</v>
      </c>
      <c r="I442" s="403">
        <v>5.5019999999999998</v>
      </c>
      <c r="J442" s="403">
        <v>178.08799999999999</v>
      </c>
      <c r="K442" s="403">
        <v>405.69499999999999</v>
      </c>
      <c r="L442" s="403">
        <v>3406.319</v>
      </c>
      <c r="M442" s="403">
        <v>84.543999999999997</v>
      </c>
      <c r="N442" s="403">
        <v>39637.99</v>
      </c>
    </row>
    <row r="443" spans="1:14" x14ac:dyDescent="0.2">
      <c r="A443" s="403" t="s">
        <v>1551</v>
      </c>
      <c r="B443" s="403">
        <v>1740.317</v>
      </c>
      <c r="C443" s="403">
        <v>326.37</v>
      </c>
      <c r="D443" s="403">
        <v>60.863</v>
      </c>
      <c r="E443" s="403">
        <v>2127.5500000000002</v>
      </c>
      <c r="F443" s="403">
        <v>750.46900000000005</v>
      </c>
      <c r="G443" s="403">
        <v>268.47800000000001</v>
      </c>
      <c r="H443" s="403">
        <v>12.196</v>
      </c>
      <c r="I443" s="403">
        <v>0.128</v>
      </c>
      <c r="J443" s="403">
        <v>23.632999999999999</v>
      </c>
      <c r="K443" s="403">
        <v>36.67</v>
      </c>
      <c r="L443" s="403">
        <v>341.10599999999999</v>
      </c>
      <c r="M443" s="403">
        <v>4.9240000000000004</v>
      </c>
      <c r="N443" s="403">
        <v>3224.0479999999998</v>
      </c>
    </row>
    <row r="444" spans="1:14" x14ac:dyDescent="0.2">
      <c r="A444" s="403" t="s">
        <v>1552</v>
      </c>
      <c r="B444" s="403">
        <v>1615.2760000000001</v>
      </c>
      <c r="C444" s="403">
        <v>354.81400000000002</v>
      </c>
      <c r="D444" s="403">
        <v>50.033000000000001</v>
      </c>
      <c r="E444" s="403">
        <v>2020.123</v>
      </c>
      <c r="F444" s="403">
        <v>653.45699999999999</v>
      </c>
      <c r="G444" s="403">
        <v>242.71100000000001</v>
      </c>
      <c r="H444" s="403">
        <v>11.018000000000001</v>
      </c>
      <c r="I444" s="403">
        <v>0.19400000000000001</v>
      </c>
      <c r="J444" s="403">
        <v>19.064</v>
      </c>
      <c r="K444" s="403">
        <v>33.506999999999998</v>
      </c>
      <c r="L444" s="403">
        <v>306.49299999999999</v>
      </c>
      <c r="M444" s="403">
        <v>5.3739999999999997</v>
      </c>
      <c r="N444" s="403">
        <v>2985.4470000000001</v>
      </c>
    </row>
    <row r="445" spans="1:14" x14ac:dyDescent="0.2">
      <c r="A445" s="403" t="s">
        <v>1553</v>
      </c>
      <c r="B445" s="403">
        <v>1644.2919999999999</v>
      </c>
      <c r="C445" s="403">
        <v>417.08800000000002</v>
      </c>
      <c r="D445" s="403">
        <v>39.392000000000003</v>
      </c>
      <c r="E445" s="403">
        <v>2100.7719999999999</v>
      </c>
      <c r="F445" s="403">
        <v>664.99099999999999</v>
      </c>
      <c r="G445" s="403">
        <v>242.04400000000001</v>
      </c>
      <c r="H445" s="403">
        <v>12.510999999999999</v>
      </c>
      <c r="I445" s="403">
        <v>0.33100000000000002</v>
      </c>
      <c r="J445" s="403">
        <v>23.395</v>
      </c>
      <c r="K445" s="403">
        <v>35.203000000000003</v>
      </c>
      <c r="L445" s="403">
        <v>313.48399999999998</v>
      </c>
      <c r="M445" s="403">
        <v>5.6559999999999997</v>
      </c>
      <c r="N445" s="403">
        <v>3084.9029999999998</v>
      </c>
    </row>
    <row r="446" spans="1:14" x14ac:dyDescent="0.2">
      <c r="A446" s="403" t="s">
        <v>1554</v>
      </c>
      <c r="B446" s="403">
        <v>1446.1890000000001</v>
      </c>
      <c r="C446" s="403">
        <v>436.56299999999999</v>
      </c>
      <c r="D446" s="403">
        <v>45.503999999999998</v>
      </c>
      <c r="E446" s="403">
        <v>1928.2550000000001</v>
      </c>
      <c r="F446" s="403">
        <v>600.77099999999996</v>
      </c>
      <c r="G446" s="403">
        <v>281.31299999999999</v>
      </c>
      <c r="H446" s="403">
        <v>11.199</v>
      </c>
      <c r="I446" s="403">
        <v>0.51700000000000002</v>
      </c>
      <c r="J446" s="403">
        <v>24.516999999999999</v>
      </c>
      <c r="K446" s="403">
        <v>29.513999999999999</v>
      </c>
      <c r="L446" s="403">
        <v>347.06</v>
      </c>
      <c r="M446" s="403">
        <v>4.7880000000000003</v>
      </c>
      <c r="N446" s="403">
        <v>2880.875</v>
      </c>
    </row>
    <row r="447" spans="1:14" x14ac:dyDescent="0.2">
      <c r="A447" s="403" t="s">
        <v>1555</v>
      </c>
      <c r="B447" s="403">
        <v>1604.7429999999999</v>
      </c>
      <c r="C447" s="403">
        <v>517.04300000000001</v>
      </c>
      <c r="D447" s="403">
        <v>43.720999999999997</v>
      </c>
      <c r="E447" s="403">
        <v>2165.5070000000001</v>
      </c>
      <c r="F447" s="403">
        <v>655.12699999999995</v>
      </c>
      <c r="G447" s="403">
        <v>303.79599999999999</v>
      </c>
      <c r="H447" s="403">
        <v>10.867000000000001</v>
      </c>
      <c r="I447" s="403">
        <v>0.70199999999999996</v>
      </c>
      <c r="J447" s="403">
        <v>24.388000000000002</v>
      </c>
      <c r="K447" s="403">
        <v>32.587000000000003</v>
      </c>
      <c r="L447" s="403">
        <v>372.339</v>
      </c>
      <c r="M447" s="403">
        <v>4.9589999999999996</v>
      </c>
      <c r="N447" s="403">
        <v>3197.933</v>
      </c>
    </row>
    <row r="448" spans="1:14" x14ac:dyDescent="0.2">
      <c r="A448" s="403" t="s">
        <v>1556</v>
      </c>
      <c r="B448" s="403">
        <v>1740.3579999999999</v>
      </c>
      <c r="C448" s="403">
        <v>644.67100000000005</v>
      </c>
      <c r="D448" s="403">
        <v>58.539000000000001</v>
      </c>
      <c r="E448" s="403">
        <v>2443.5680000000002</v>
      </c>
      <c r="F448" s="403">
        <v>713.73299999999995</v>
      </c>
      <c r="G448" s="403">
        <v>293.31599999999997</v>
      </c>
      <c r="H448" s="403">
        <v>11.895</v>
      </c>
      <c r="I448" s="403">
        <v>0.69099999999999995</v>
      </c>
      <c r="J448" s="403">
        <v>20.350999999999999</v>
      </c>
      <c r="K448" s="403">
        <v>33.798999999999999</v>
      </c>
      <c r="L448" s="403">
        <v>360.053</v>
      </c>
      <c r="M448" s="403">
        <v>4.843</v>
      </c>
      <c r="N448" s="403">
        <v>3522.1970000000001</v>
      </c>
    </row>
    <row r="449" spans="1:14" x14ac:dyDescent="0.2">
      <c r="A449" s="403" t="s">
        <v>1557</v>
      </c>
      <c r="B449" s="403">
        <v>1935.5609999999999</v>
      </c>
      <c r="C449" s="403">
        <v>884.73099999999999</v>
      </c>
      <c r="D449" s="403">
        <v>72.388999999999996</v>
      </c>
      <c r="E449" s="403">
        <v>2892.68</v>
      </c>
      <c r="F449" s="403">
        <v>753.33799999999997</v>
      </c>
      <c r="G449" s="403">
        <v>250.12200000000001</v>
      </c>
      <c r="H449" s="403">
        <v>12.510999999999999</v>
      </c>
      <c r="I449" s="403">
        <v>0.61199999999999999</v>
      </c>
      <c r="J449" s="403">
        <v>19.391999999999999</v>
      </c>
      <c r="K449" s="403">
        <v>36.055</v>
      </c>
      <c r="L449" s="403">
        <v>318.69200000000001</v>
      </c>
      <c r="M449" s="403">
        <v>10.468999999999999</v>
      </c>
      <c r="N449" s="403">
        <v>3975.1790000000001</v>
      </c>
    </row>
    <row r="450" spans="1:14" x14ac:dyDescent="0.2">
      <c r="A450" s="403" t="s">
        <v>1558</v>
      </c>
      <c r="B450" s="403">
        <v>1956.895</v>
      </c>
      <c r="C450" s="403">
        <v>860.75</v>
      </c>
      <c r="D450" s="403">
        <v>86.200999999999993</v>
      </c>
      <c r="E450" s="403">
        <v>2903.846</v>
      </c>
      <c r="F450" s="403">
        <v>751.56</v>
      </c>
      <c r="G450" s="403">
        <v>213.71199999999999</v>
      </c>
      <c r="H450" s="403">
        <v>12.785</v>
      </c>
      <c r="I450" s="403">
        <v>0.82299999999999995</v>
      </c>
      <c r="J450" s="403">
        <v>16.417999999999999</v>
      </c>
      <c r="K450" s="403">
        <v>36.593000000000004</v>
      </c>
      <c r="L450" s="403">
        <v>280.33100000000002</v>
      </c>
      <c r="M450" s="403">
        <v>10.494999999999999</v>
      </c>
      <c r="N450" s="403">
        <v>3946.232</v>
      </c>
    </row>
    <row r="451" spans="1:14" x14ac:dyDescent="0.2">
      <c r="A451" s="403" t="s">
        <v>1559</v>
      </c>
      <c r="B451" s="403">
        <v>1680.7190000000001</v>
      </c>
      <c r="C451" s="403">
        <v>561.35599999999999</v>
      </c>
      <c r="D451" s="403">
        <v>46.963999999999999</v>
      </c>
      <c r="E451" s="403">
        <v>2289.04</v>
      </c>
      <c r="F451" s="403">
        <v>695.47900000000004</v>
      </c>
      <c r="G451" s="403">
        <v>168.58799999999999</v>
      </c>
      <c r="H451" s="403">
        <v>12.096</v>
      </c>
      <c r="I451" s="403">
        <v>0.53600000000000003</v>
      </c>
      <c r="J451" s="403">
        <v>18.638999999999999</v>
      </c>
      <c r="K451" s="403">
        <v>34.314999999999998</v>
      </c>
      <c r="L451" s="403">
        <v>234.173</v>
      </c>
      <c r="M451" s="403">
        <v>2E-3</v>
      </c>
      <c r="N451" s="403">
        <v>3218.6950000000002</v>
      </c>
    </row>
    <row r="452" spans="1:14" x14ac:dyDescent="0.2">
      <c r="A452" s="403" t="s">
        <v>1560</v>
      </c>
      <c r="B452" s="403">
        <v>1668.712</v>
      </c>
      <c r="C452" s="403">
        <v>540.20100000000002</v>
      </c>
      <c r="D452" s="403">
        <v>51.103999999999999</v>
      </c>
      <c r="E452" s="403">
        <v>2260.0169999999998</v>
      </c>
      <c r="F452" s="403">
        <v>600.16700000000003</v>
      </c>
      <c r="G452" s="403">
        <v>166.37700000000001</v>
      </c>
      <c r="H452" s="403">
        <v>12.648999999999999</v>
      </c>
      <c r="I452" s="403">
        <v>0.32</v>
      </c>
      <c r="J452" s="403">
        <v>24.222999999999999</v>
      </c>
      <c r="K452" s="403">
        <v>33.905999999999999</v>
      </c>
      <c r="L452" s="403">
        <v>237.476</v>
      </c>
      <c r="M452" s="403">
        <v>1.2070000000000001</v>
      </c>
      <c r="N452" s="403">
        <v>3098.8670000000002</v>
      </c>
    </row>
    <row r="453" spans="1:14" x14ac:dyDescent="0.2">
      <c r="A453" s="403" t="s">
        <v>1561</v>
      </c>
      <c r="B453" s="403">
        <v>1640.182</v>
      </c>
      <c r="C453" s="403">
        <v>406.27600000000001</v>
      </c>
      <c r="D453" s="403">
        <v>47.845999999999997</v>
      </c>
      <c r="E453" s="403">
        <v>2094.3040000000001</v>
      </c>
      <c r="F453" s="403">
        <v>640.69000000000005</v>
      </c>
      <c r="G453" s="403">
        <v>197.422</v>
      </c>
      <c r="H453" s="403">
        <v>11.977</v>
      </c>
      <c r="I453" s="403">
        <v>0.156</v>
      </c>
      <c r="J453" s="403">
        <v>25.199000000000002</v>
      </c>
      <c r="K453" s="403">
        <v>34.572000000000003</v>
      </c>
      <c r="L453" s="403">
        <v>269.32400000000001</v>
      </c>
      <c r="M453" s="403">
        <v>2.589</v>
      </c>
      <c r="N453" s="403">
        <v>3006.9079999999999</v>
      </c>
    </row>
    <row r="454" spans="1:14" x14ac:dyDescent="0.2">
      <c r="A454" s="403" t="s">
        <v>1562</v>
      </c>
      <c r="B454" s="403">
        <v>1788.64</v>
      </c>
      <c r="C454" s="403">
        <v>424.59500000000003</v>
      </c>
      <c r="D454" s="403">
        <v>45.509</v>
      </c>
      <c r="E454" s="403">
        <v>2258.7440000000001</v>
      </c>
      <c r="F454" s="403">
        <v>735.63</v>
      </c>
      <c r="G454" s="403">
        <v>211.47499999999999</v>
      </c>
      <c r="H454" s="403">
        <v>12.795999999999999</v>
      </c>
      <c r="I454" s="403">
        <v>2.7E-2</v>
      </c>
      <c r="J454" s="403">
        <v>24.516999999999999</v>
      </c>
      <c r="K454" s="403">
        <v>35.762999999999998</v>
      </c>
      <c r="L454" s="403">
        <v>284.577</v>
      </c>
      <c r="M454" s="403">
        <v>7.5419999999999998</v>
      </c>
      <c r="N454" s="403">
        <v>3286.4940000000001</v>
      </c>
    </row>
    <row r="455" spans="1:14" x14ac:dyDescent="0.2">
      <c r="A455" s="403" t="s">
        <v>1563</v>
      </c>
      <c r="B455" s="403">
        <v>20461.883000000002</v>
      </c>
      <c r="C455" s="403">
        <v>6375.1390000000001</v>
      </c>
      <c r="D455" s="403">
        <v>648.06500000000005</v>
      </c>
      <c r="E455" s="403">
        <v>27485.085999999999</v>
      </c>
      <c r="F455" s="403">
        <v>8215.4140000000007</v>
      </c>
      <c r="G455" s="403">
        <v>2839.3530000000001</v>
      </c>
      <c r="H455" s="403">
        <v>144.5</v>
      </c>
      <c r="I455" s="403">
        <v>5.0359999999999996</v>
      </c>
      <c r="J455" s="403">
        <v>263.738</v>
      </c>
      <c r="K455" s="403">
        <v>412.48200000000003</v>
      </c>
      <c r="L455" s="403">
        <v>3665.1089999999999</v>
      </c>
      <c r="M455" s="403">
        <v>62.848999999999997</v>
      </c>
      <c r="N455" s="403">
        <v>39428.457999999999</v>
      </c>
    </row>
    <row r="456" spans="1:14" x14ac:dyDescent="0.2">
      <c r="A456" s="403" t="s">
        <v>1564</v>
      </c>
      <c r="B456" s="403">
        <v>1825.384</v>
      </c>
      <c r="C456" s="403">
        <v>459.01299999999998</v>
      </c>
      <c r="D456" s="403">
        <v>60.457000000000001</v>
      </c>
      <c r="E456" s="403">
        <v>2344.8530000000001</v>
      </c>
      <c r="F456" s="403">
        <v>775.95500000000004</v>
      </c>
      <c r="G456" s="403">
        <v>255.535</v>
      </c>
      <c r="H456" s="403">
        <v>12.805999999999999</v>
      </c>
      <c r="I456" s="403">
        <v>0.127</v>
      </c>
      <c r="J456" s="403">
        <v>24.239000000000001</v>
      </c>
      <c r="K456" s="403">
        <v>39.192999999999998</v>
      </c>
      <c r="L456" s="403">
        <v>331.899</v>
      </c>
      <c r="M456" s="403">
        <v>6.4889999999999999</v>
      </c>
      <c r="N456" s="403">
        <v>3459.1970000000001</v>
      </c>
    </row>
    <row r="457" spans="1:14" x14ac:dyDescent="0.2">
      <c r="A457" s="403" t="s">
        <v>1565</v>
      </c>
      <c r="B457" s="403">
        <v>1672.8810000000001</v>
      </c>
      <c r="C457" s="403">
        <v>435.976</v>
      </c>
      <c r="D457" s="403">
        <v>87.564999999999998</v>
      </c>
      <c r="E457" s="403">
        <v>2196.422</v>
      </c>
      <c r="F457" s="403">
        <v>683.88199999999995</v>
      </c>
      <c r="G457" s="403">
        <v>182.06299999999999</v>
      </c>
      <c r="H457" s="403">
        <v>11.095000000000001</v>
      </c>
      <c r="I457" s="403">
        <v>0.19</v>
      </c>
      <c r="J457" s="403">
        <v>24.905999999999999</v>
      </c>
      <c r="K457" s="403">
        <v>32.222000000000001</v>
      </c>
      <c r="L457" s="403">
        <v>250.47499999999999</v>
      </c>
      <c r="M457" s="403">
        <v>9.6809999999999992</v>
      </c>
      <c r="N457" s="403">
        <v>3140.4609999999998</v>
      </c>
    </row>
    <row r="458" spans="1:14" x14ac:dyDescent="0.2">
      <c r="A458" s="403" t="s">
        <v>1566</v>
      </c>
      <c r="B458" s="403">
        <v>1628.616</v>
      </c>
      <c r="C458" s="403">
        <v>425.95800000000003</v>
      </c>
      <c r="D458" s="403">
        <v>53.140999999999998</v>
      </c>
      <c r="E458" s="403">
        <v>2107.7150000000001</v>
      </c>
      <c r="F458" s="403">
        <v>674.24</v>
      </c>
      <c r="G458" s="403">
        <v>236.91300000000001</v>
      </c>
      <c r="H458" s="403">
        <v>11.901999999999999</v>
      </c>
      <c r="I458" s="403">
        <v>0.47899999999999998</v>
      </c>
      <c r="J458" s="403">
        <v>30.117000000000001</v>
      </c>
      <c r="K458" s="403">
        <v>34.713000000000001</v>
      </c>
      <c r="L458" s="403">
        <v>314.12400000000002</v>
      </c>
      <c r="M458" s="403">
        <v>6.1509999999999998</v>
      </c>
      <c r="N458" s="403">
        <v>3102.23</v>
      </c>
    </row>
    <row r="459" spans="1:14" x14ac:dyDescent="0.2">
      <c r="A459" s="403" t="s">
        <v>1567</v>
      </c>
      <c r="B459" s="403">
        <v>1508.136</v>
      </c>
      <c r="C459" s="403">
        <v>463.97</v>
      </c>
      <c r="D459" s="403">
        <v>49.801000000000002</v>
      </c>
      <c r="E459" s="403">
        <v>2021.9069999999999</v>
      </c>
      <c r="F459" s="403">
        <v>600.80499999999995</v>
      </c>
      <c r="G459" s="403">
        <v>234.19499999999999</v>
      </c>
      <c r="H459" s="403">
        <v>11.445</v>
      </c>
      <c r="I459" s="403">
        <v>0.53800000000000003</v>
      </c>
      <c r="J459" s="403">
        <v>31.349</v>
      </c>
      <c r="K459" s="403">
        <v>33.17</v>
      </c>
      <c r="L459" s="403">
        <v>310.69799999999998</v>
      </c>
      <c r="M459" s="403">
        <v>9.65</v>
      </c>
      <c r="N459" s="403">
        <v>2943.06</v>
      </c>
    </row>
    <row r="460" spans="1:14" x14ac:dyDescent="0.2">
      <c r="A460" s="403" t="s">
        <v>1568</v>
      </c>
      <c r="B460" s="403">
        <v>1615.4179999999999</v>
      </c>
      <c r="C460" s="403">
        <v>519.33399999999995</v>
      </c>
      <c r="D460" s="403">
        <v>47.933999999999997</v>
      </c>
      <c r="E460" s="403">
        <v>2182.6869999999999</v>
      </c>
      <c r="F460" s="403">
        <v>681.78200000000004</v>
      </c>
      <c r="G460" s="403">
        <v>255.673</v>
      </c>
      <c r="H460" s="403">
        <v>11.413</v>
      </c>
      <c r="I460" s="403">
        <v>0.83199999999999996</v>
      </c>
      <c r="J460" s="403">
        <v>29.181000000000001</v>
      </c>
      <c r="K460" s="403">
        <v>33.744</v>
      </c>
      <c r="L460" s="403">
        <v>330.84399999999999</v>
      </c>
      <c r="M460" s="403">
        <v>11.888</v>
      </c>
      <c r="N460" s="403">
        <v>3207.201</v>
      </c>
    </row>
    <row r="461" spans="1:14" x14ac:dyDescent="0.2">
      <c r="A461" s="403" t="s">
        <v>1569</v>
      </c>
      <c r="B461" s="403">
        <v>1785.8240000000001</v>
      </c>
      <c r="C461" s="403">
        <v>643.05100000000004</v>
      </c>
      <c r="D461" s="403">
        <v>58.308999999999997</v>
      </c>
      <c r="E461" s="403">
        <v>2487.1840000000002</v>
      </c>
      <c r="F461" s="403">
        <v>722.65800000000002</v>
      </c>
      <c r="G461" s="403">
        <v>224.27099999999999</v>
      </c>
      <c r="H461" s="403">
        <v>12.238</v>
      </c>
      <c r="I461" s="403">
        <v>0.83499999999999996</v>
      </c>
      <c r="J461" s="403">
        <v>25.9</v>
      </c>
      <c r="K461" s="403">
        <v>35.015000000000001</v>
      </c>
      <c r="L461" s="403">
        <v>298.25900000000001</v>
      </c>
      <c r="M461" s="403">
        <v>10.866</v>
      </c>
      <c r="N461" s="403">
        <v>3518.9670000000001</v>
      </c>
    </row>
    <row r="462" spans="1:14" x14ac:dyDescent="0.2">
      <c r="A462" s="403" t="s">
        <v>1570</v>
      </c>
      <c r="B462" s="403">
        <v>1922.181</v>
      </c>
      <c r="C462" s="403">
        <v>778.41499999999996</v>
      </c>
      <c r="D462" s="403">
        <v>56.290999999999997</v>
      </c>
      <c r="E462" s="403">
        <v>2756.8879999999999</v>
      </c>
      <c r="F462" s="403">
        <v>762.66399999999999</v>
      </c>
      <c r="G462" s="403">
        <v>221.274</v>
      </c>
      <c r="H462" s="403">
        <v>12.359</v>
      </c>
      <c r="I462" s="403">
        <v>0.84799999999999998</v>
      </c>
      <c r="J462" s="403">
        <v>21.332999999999998</v>
      </c>
      <c r="K462" s="403">
        <v>36.164000000000001</v>
      </c>
      <c r="L462" s="403">
        <v>291.97899999999998</v>
      </c>
      <c r="M462" s="403">
        <v>12.863</v>
      </c>
      <c r="N462" s="403">
        <v>3824.393</v>
      </c>
    </row>
    <row r="463" spans="1:14" x14ac:dyDescent="0.2">
      <c r="A463" s="403" t="s">
        <v>1571</v>
      </c>
      <c r="B463" s="403">
        <v>1972.7</v>
      </c>
      <c r="C463" s="403">
        <v>992.505</v>
      </c>
      <c r="D463" s="403">
        <v>72.613</v>
      </c>
      <c r="E463" s="403">
        <v>3037.8180000000002</v>
      </c>
      <c r="F463" s="403">
        <v>762.79300000000001</v>
      </c>
      <c r="G463" s="403">
        <v>196.34299999999999</v>
      </c>
      <c r="H463" s="403">
        <v>12.4</v>
      </c>
      <c r="I463" s="403">
        <v>0.74299999999999999</v>
      </c>
      <c r="J463" s="403">
        <v>26.681000000000001</v>
      </c>
      <c r="K463" s="403">
        <v>36.320999999999998</v>
      </c>
      <c r="L463" s="403">
        <v>272.48700000000002</v>
      </c>
      <c r="M463" s="403">
        <v>11.91</v>
      </c>
      <c r="N463" s="403">
        <v>4085.0079999999998</v>
      </c>
    </row>
    <row r="464" spans="1:14" x14ac:dyDescent="0.2">
      <c r="A464" s="403" t="s">
        <v>1572</v>
      </c>
      <c r="B464" s="403">
        <v>1750.444</v>
      </c>
      <c r="C464" s="403">
        <v>699.14300000000003</v>
      </c>
      <c r="D464" s="403">
        <v>50.058</v>
      </c>
      <c r="E464" s="403">
        <v>2499.6460000000002</v>
      </c>
      <c r="F464" s="403">
        <v>708.56100000000004</v>
      </c>
      <c r="G464" s="403">
        <v>144.958</v>
      </c>
      <c r="H464" s="403">
        <v>12.036</v>
      </c>
      <c r="I464" s="403">
        <v>0.67400000000000004</v>
      </c>
      <c r="J464" s="403">
        <v>28.335000000000001</v>
      </c>
      <c r="K464" s="403">
        <v>35.206000000000003</v>
      </c>
      <c r="L464" s="403">
        <v>221.208</v>
      </c>
      <c r="M464" s="403">
        <v>4.7160000000000002</v>
      </c>
      <c r="N464" s="403">
        <v>3434.1309999999999</v>
      </c>
    </row>
    <row r="465" spans="1:14" x14ac:dyDescent="0.2">
      <c r="A465" s="403" t="s">
        <v>1573</v>
      </c>
      <c r="B465" s="403">
        <v>1668.5650000000001</v>
      </c>
      <c r="C465" s="403">
        <v>618.20000000000005</v>
      </c>
      <c r="D465" s="403">
        <v>47.744</v>
      </c>
      <c r="E465" s="403">
        <v>2334.5079999999998</v>
      </c>
      <c r="F465" s="403">
        <v>646.81500000000005</v>
      </c>
      <c r="G465" s="403">
        <v>145.256</v>
      </c>
      <c r="H465" s="403">
        <v>12.499000000000001</v>
      </c>
      <c r="I465" s="403">
        <v>0.48699999999999999</v>
      </c>
      <c r="J465" s="403">
        <v>33.374000000000002</v>
      </c>
      <c r="K465" s="403">
        <v>35.122</v>
      </c>
      <c r="L465" s="403">
        <v>226.73699999999999</v>
      </c>
      <c r="M465" s="403">
        <v>6.8650000000000002</v>
      </c>
      <c r="N465" s="403">
        <v>3214.9250000000002</v>
      </c>
    </row>
    <row r="466" spans="1:14" x14ac:dyDescent="0.2">
      <c r="A466" s="403" t="s">
        <v>1574</v>
      </c>
      <c r="B466" s="403">
        <v>1640.3589999999999</v>
      </c>
      <c r="C466" s="403">
        <v>458.67</v>
      </c>
      <c r="D466" s="403">
        <v>30.988</v>
      </c>
      <c r="E466" s="403">
        <v>2130.0169999999998</v>
      </c>
      <c r="F466" s="403">
        <v>680.46900000000005</v>
      </c>
      <c r="G466" s="403">
        <v>153.738</v>
      </c>
      <c r="H466" s="403">
        <v>11.968999999999999</v>
      </c>
      <c r="I466" s="403">
        <v>0.24</v>
      </c>
      <c r="J466" s="403">
        <v>30.591000000000001</v>
      </c>
      <c r="K466" s="403">
        <v>35.718000000000004</v>
      </c>
      <c r="L466" s="403">
        <v>232.25700000000001</v>
      </c>
      <c r="M466" s="403">
        <v>8.6440000000000001</v>
      </c>
      <c r="N466" s="403">
        <v>3051.3870000000002</v>
      </c>
    </row>
    <row r="467" spans="1:14" x14ac:dyDescent="0.2">
      <c r="A467" s="403" t="s">
        <v>1575</v>
      </c>
      <c r="B467" s="403">
        <v>1817.213</v>
      </c>
      <c r="C467" s="403">
        <v>509.952</v>
      </c>
      <c r="D467" s="403">
        <v>42.228000000000002</v>
      </c>
      <c r="E467" s="403">
        <v>2369.3919999999998</v>
      </c>
      <c r="F467" s="403">
        <v>754.73900000000003</v>
      </c>
      <c r="G467" s="403">
        <v>179.69</v>
      </c>
      <c r="H467" s="403">
        <v>12.512</v>
      </c>
      <c r="I467" s="403">
        <v>5.2999999999999999E-2</v>
      </c>
      <c r="J467" s="403">
        <v>34.497</v>
      </c>
      <c r="K467" s="403">
        <v>36.862000000000002</v>
      </c>
      <c r="L467" s="403">
        <v>263.61399999999998</v>
      </c>
      <c r="M467" s="403">
        <v>6.9080000000000004</v>
      </c>
      <c r="N467" s="403">
        <v>3394.654</v>
      </c>
    </row>
    <row r="468" spans="1:14" x14ac:dyDescent="0.2">
      <c r="A468" s="403" t="s">
        <v>1576</v>
      </c>
      <c r="B468" s="403">
        <v>20807.722000000002</v>
      </c>
      <c r="C468" s="403">
        <v>7005.2340000000004</v>
      </c>
      <c r="D468" s="403">
        <v>657.12800000000004</v>
      </c>
      <c r="E468" s="403">
        <v>28470.083999999999</v>
      </c>
      <c r="F468" s="403">
        <v>8455.3639999999996</v>
      </c>
      <c r="G468" s="403">
        <v>2429.9090000000001</v>
      </c>
      <c r="H468" s="403">
        <v>144.67400000000001</v>
      </c>
      <c r="I468" s="403">
        <v>6.0469999999999997</v>
      </c>
      <c r="J468" s="403">
        <v>340.50299999999999</v>
      </c>
      <c r="K468" s="403">
        <v>423.447</v>
      </c>
      <c r="L468" s="403">
        <v>3344.5810000000001</v>
      </c>
      <c r="M468" s="403">
        <v>106.63200000000001</v>
      </c>
      <c r="N468" s="403">
        <v>40376.661</v>
      </c>
    </row>
    <row r="469" spans="1:14" x14ac:dyDescent="0.2">
      <c r="A469" s="403" t="s">
        <v>1577</v>
      </c>
      <c r="B469" s="403">
        <v>1862.077</v>
      </c>
      <c r="C469" s="403">
        <v>544.721</v>
      </c>
      <c r="D469" s="403">
        <v>44.439</v>
      </c>
      <c r="E469" s="403">
        <v>2451.2370000000001</v>
      </c>
      <c r="F469" s="403">
        <v>739.38800000000003</v>
      </c>
      <c r="G469" s="403">
        <v>203.101</v>
      </c>
      <c r="H469" s="403">
        <v>11.912000000000001</v>
      </c>
      <c r="I469" s="403">
        <v>0.16</v>
      </c>
      <c r="J469" s="403">
        <v>42.107999999999997</v>
      </c>
      <c r="K469" s="403">
        <v>36.988</v>
      </c>
      <c r="L469" s="403">
        <v>294.27</v>
      </c>
      <c r="M469" s="403">
        <v>11.093999999999999</v>
      </c>
      <c r="N469" s="403">
        <v>3495.99</v>
      </c>
    </row>
    <row r="470" spans="1:14" x14ac:dyDescent="0.2">
      <c r="A470" s="403" t="s">
        <v>1578</v>
      </c>
      <c r="B470" s="403">
        <v>1707.6559999999999</v>
      </c>
      <c r="C470" s="403">
        <v>449.79</v>
      </c>
      <c r="D470" s="403">
        <v>36.939</v>
      </c>
      <c r="E470" s="403">
        <v>2194.384</v>
      </c>
      <c r="F470" s="403">
        <v>680.80799999999999</v>
      </c>
      <c r="G470" s="403">
        <v>183.548</v>
      </c>
      <c r="H470" s="403">
        <v>10.708</v>
      </c>
      <c r="I470" s="403">
        <v>0.35299999999999998</v>
      </c>
      <c r="J470" s="403">
        <v>37.954999999999998</v>
      </c>
      <c r="K470" s="403">
        <v>34.527999999999999</v>
      </c>
      <c r="L470" s="403">
        <v>267.09199999999998</v>
      </c>
      <c r="M470" s="403">
        <v>10.419</v>
      </c>
      <c r="N470" s="403">
        <v>3152.703</v>
      </c>
    </row>
    <row r="471" spans="1:14" x14ac:dyDescent="0.2">
      <c r="A471" s="403" t="s">
        <v>1579</v>
      </c>
      <c r="B471" s="403">
        <v>1640.425</v>
      </c>
      <c r="C471" s="403">
        <v>472.03500000000003</v>
      </c>
      <c r="D471" s="403">
        <v>31.260999999999999</v>
      </c>
      <c r="E471" s="403">
        <v>2143.721</v>
      </c>
      <c r="F471" s="403">
        <v>676.48099999999999</v>
      </c>
      <c r="G471" s="403">
        <v>211.71</v>
      </c>
      <c r="H471" s="403">
        <v>12.324999999999999</v>
      </c>
      <c r="I471" s="403">
        <v>0.73499999999999999</v>
      </c>
      <c r="J471" s="403">
        <v>47.122</v>
      </c>
      <c r="K471" s="403">
        <v>37.878999999999998</v>
      </c>
      <c r="L471" s="403">
        <v>309.77100000000002</v>
      </c>
      <c r="M471" s="403">
        <v>7.3220000000000001</v>
      </c>
      <c r="N471" s="403">
        <v>3137.2959999999998</v>
      </c>
    </row>
    <row r="472" spans="1:14" x14ac:dyDescent="0.2">
      <c r="A472" s="403" t="s">
        <v>1580</v>
      </c>
      <c r="B472" s="403">
        <v>1513.0350000000001</v>
      </c>
      <c r="C472" s="403">
        <v>480.83699999999999</v>
      </c>
      <c r="D472" s="403">
        <v>34.259</v>
      </c>
      <c r="E472" s="403">
        <v>2028.1310000000001</v>
      </c>
      <c r="F472" s="403">
        <v>599.29899999999998</v>
      </c>
      <c r="G472" s="403">
        <v>217.28399999999999</v>
      </c>
      <c r="H472" s="403">
        <v>12.003</v>
      </c>
      <c r="I472" s="403">
        <v>0.92800000000000005</v>
      </c>
      <c r="J472" s="403">
        <v>51.49</v>
      </c>
      <c r="K472" s="403">
        <v>34.31</v>
      </c>
      <c r="L472" s="403">
        <v>316.01499999999999</v>
      </c>
      <c r="M472" s="403">
        <v>9.3260000000000005</v>
      </c>
      <c r="N472" s="403">
        <v>2952.7710000000002</v>
      </c>
    </row>
    <row r="473" spans="1:14" x14ac:dyDescent="0.2">
      <c r="A473" s="403" t="s">
        <v>1581</v>
      </c>
      <c r="B473" s="403">
        <v>1597.854</v>
      </c>
      <c r="C473" s="403">
        <v>486.53100000000001</v>
      </c>
      <c r="D473" s="403">
        <v>34.722000000000001</v>
      </c>
      <c r="E473" s="403">
        <v>2119.107</v>
      </c>
      <c r="F473" s="403">
        <v>677.625</v>
      </c>
      <c r="G473" s="403">
        <v>266.50900000000001</v>
      </c>
      <c r="H473" s="403">
        <v>12.404999999999999</v>
      </c>
      <c r="I473" s="403">
        <v>0.97299999999999998</v>
      </c>
      <c r="J473" s="403">
        <v>52.622999999999998</v>
      </c>
      <c r="K473" s="403">
        <v>33.802</v>
      </c>
      <c r="L473" s="403">
        <v>366.31299999999999</v>
      </c>
      <c r="M473" s="403">
        <v>7.8879999999999999</v>
      </c>
      <c r="N473" s="403">
        <v>3170.933</v>
      </c>
    </row>
    <row r="474" spans="1:14" x14ac:dyDescent="0.2">
      <c r="A474" s="403" t="s">
        <v>1582</v>
      </c>
      <c r="B474" s="403">
        <v>1761.3019999999999</v>
      </c>
      <c r="C474" s="403">
        <v>681.02099999999996</v>
      </c>
      <c r="D474" s="403">
        <v>51.725000000000001</v>
      </c>
      <c r="E474" s="403">
        <v>2494.0479999999998</v>
      </c>
      <c r="F474" s="403">
        <v>735.048</v>
      </c>
      <c r="G474" s="403">
        <v>286.19299999999998</v>
      </c>
      <c r="H474" s="403">
        <v>12.419</v>
      </c>
      <c r="I474" s="403">
        <v>1.2629999999999999</v>
      </c>
      <c r="J474" s="403">
        <v>50.652999999999999</v>
      </c>
      <c r="K474" s="403">
        <v>35.866</v>
      </c>
      <c r="L474" s="403">
        <v>386.39499999999998</v>
      </c>
      <c r="M474" s="403">
        <v>9.3740000000000006</v>
      </c>
      <c r="N474" s="403">
        <v>3624.864</v>
      </c>
    </row>
    <row r="475" spans="1:14" x14ac:dyDescent="0.2">
      <c r="A475" s="403" t="s">
        <v>1583</v>
      </c>
      <c r="B475" s="403">
        <v>1932.511</v>
      </c>
      <c r="C475" s="403">
        <v>800.39200000000005</v>
      </c>
      <c r="D475" s="403">
        <v>42.969000000000001</v>
      </c>
      <c r="E475" s="403">
        <v>2775.8710000000001</v>
      </c>
      <c r="F475" s="403">
        <v>776.84900000000005</v>
      </c>
      <c r="G475" s="403">
        <v>250.57300000000001</v>
      </c>
      <c r="H475" s="403">
        <v>12.601000000000001</v>
      </c>
      <c r="I475" s="403">
        <v>1.0920000000000001</v>
      </c>
      <c r="J475" s="403">
        <v>39.499000000000002</v>
      </c>
      <c r="K475" s="403">
        <v>39.082000000000001</v>
      </c>
      <c r="L475" s="403">
        <v>342.84699999999998</v>
      </c>
      <c r="M475" s="403">
        <v>14.717000000000001</v>
      </c>
      <c r="N475" s="403">
        <v>3910.2840000000001</v>
      </c>
    </row>
    <row r="476" spans="1:14" x14ac:dyDescent="0.2">
      <c r="A476" s="403" t="s">
        <v>1584</v>
      </c>
      <c r="B476" s="403">
        <v>1884.3630000000001</v>
      </c>
      <c r="C476" s="403">
        <v>780.84699999999998</v>
      </c>
      <c r="D476" s="403">
        <v>39.055999999999997</v>
      </c>
      <c r="E476" s="403">
        <v>2704.2660000000001</v>
      </c>
      <c r="F476" s="403">
        <v>759.06600000000003</v>
      </c>
      <c r="G476" s="403">
        <v>208.029</v>
      </c>
      <c r="H476" s="403">
        <v>12.541</v>
      </c>
      <c r="I476" s="403">
        <v>1.0369999999999999</v>
      </c>
      <c r="J476" s="403">
        <v>32.167000000000002</v>
      </c>
      <c r="K476" s="403">
        <v>38.427</v>
      </c>
      <c r="L476" s="403">
        <v>292.20299999999997</v>
      </c>
      <c r="M476" s="403">
        <v>14.814</v>
      </c>
      <c r="N476" s="403">
        <v>3770.3490000000002</v>
      </c>
    </row>
    <row r="477" spans="1:14" x14ac:dyDescent="0.2">
      <c r="A477" s="403" t="s">
        <v>1585</v>
      </c>
      <c r="B477" s="403">
        <v>1683.0119999999999</v>
      </c>
      <c r="C477" s="403">
        <v>616.73800000000006</v>
      </c>
      <c r="D477" s="403">
        <v>42.427999999999997</v>
      </c>
      <c r="E477" s="403">
        <v>2342.1779999999999</v>
      </c>
      <c r="F477" s="403">
        <v>700.91399999999999</v>
      </c>
      <c r="G477" s="403">
        <v>158.458</v>
      </c>
      <c r="H477" s="403">
        <v>12.157</v>
      </c>
      <c r="I477" s="403">
        <v>0.91200000000000003</v>
      </c>
      <c r="J477" s="403">
        <v>30.66</v>
      </c>
      <c r="K477" s="403">
        <v>35.686999999999998</v>
      </c>
      <c r="L477" s="403">
        <v>237.874</v>
      </c>
      <c r="M477" s="403">
        <v>10.438000000000001</v>
      </c>
      <c r="N477" s="403">
        <v>3291.4050000000002</v>
      </c>
    </row>
    <row r="478" spans="1:14" x14ac:dyDescent="0.2">
      <c r="A478" s="403" t="s">
        <v>1586</v>
      </c>
      <c r="B478" s="403">
        <v>1576.693</v>
      </c>
      <c r="C478" s="403">
        <v>558.05999999999995</v>
      </c>
      <c r="D478" s="403">
        <v>32.710999999999999</v>
      </c>
      <c r="E478" s="403">
        <v>2167.4630000000002</v>
      </c>
      <c r="F478" s="403">
        <v>656.66099999999994</v>
      </c>
      <c r="G478" s="403">
        <v>151.47300000000001</v>
      </c>
      <c r="H478" s="403">
        <v>12.582000000000001</v>
      </c>
      <c r="I478" s="403">
        <v>0.59399999999999997</v>
      </c>
      <c r="J478" s="403">
        <v>46.87</v>
      </c>
      <c r="K478" s="403">
        <v>34.703000000000003</v>
      </c>
      <c r="L478" s="403">
        <v>246.22200000000001</v>
      </c>
      <c r="M478" s="403">
        <v>5.4809999999999999</v>
      </c>
      <c r="N478" s="403">
        <v>3075.8270000000002</v>
      </c>
    </row>
    <row r="479" spans="1:14" x14ac:dyDescent="0.2">
      <c r="A479" s="403" t="s">
        <v>1587</v>
      </c>
      <c r="B479" s="403">
        <v>1594.4549999999999</v>
      </c>
      <c r="C479" s="403">
        <v>468.55500000000001</v>
      </c>
      <c r="D479" s="403">
        <v>33.691000000000003</v>
      </c>
      <c r="E479" s="403">
        <v>2096.701</v>
      </c>
      <c r="F479" s="403">
        <v>662.80499999999995</v>
      </c>
      <c r="G479" s="403">
        <v>153.18899999999999</v>
      </c>
      <c r="H479" s="403">
        <v>12.153</v>
      </c>
      <c r="I479" s="403">
        <v>0.28399999999999997</v>
      </c>
      <c r="J479" s="403">
        <v>49.207000000000001</v>
      </c>
      <c r="K479" s="403">
        <v>36.323</v>
      </c>
      <c r="L479" s="403">
        <v>251.15700000000001</v>
      </c>
      <c r="M479" s="403">
        <v>4.1689999999999996</v>
      </c>
      <c r="N479" s="403">
        <v>3014.8319999999999</v>
      </c>
    </row>
    <row r="480" spans="1:14" x14ac:dyDescent="0.2">
      <c r="A480" s="403" t="s">
        <v>1588</v>
      </c>
      <c r="B480" s="403">
        <v>1759.5719999999999</v>
      </c>
      <c r="C480" s="403">
        <v>488.09800000000001</v>
      </c>
      <c r="D480" s="403">
        <v>43.508000000000003</v>
      </c>
      <c r="E480" s="403">
        <v>2291.1770000000001</v>
      </c>
      <c r="F480" s="403">
        <v>762.351</v>
      </c>
      <c r="G480" s="403">
        <v>203.935</v>
      </c>
      <c r="H480" s="403">
        <v>12.426</v>
      </c>
      <c r="I480" s="403">
        <v>0.184</v>
      </c>
      <c r="J480" s="403">
        <v>65.192999999999998</v>
      </c>
      <c r="K480" s="403">
        <v>37.679000000000002</v>
      </c>
      <c r="L480" s="403">
        <v>319.41699999999997</v>
      </c>
      <c r="M480" s="403">
        <v>6.944</v>
      </c>
      <c r="N480" s="403">
        <v>3379.89</v>
      </c>
    </row>
    <row r="481" spans="1:14" x14ac:dyDescent="0.2">
      <c r="A481" s="403" t="s">
        <v>1589</v>
      </c>
      <c r="B481" s="403">
        <v>20512.955000000002</v>
      </c>
      <c r="C481" s="403">
        <v>6828.924</v>
      </c>
      <c r="D481" s="403">
        <v>467.70699999999999</v>
      </c>
      <c r="E481" s="403">
        <v>27809.585999999999</v>
      </c>
      <c r="F481" s="403">
        <v>8427.2970000000005</v>
      </c>
      <c r="G481" s="403">
        <v>2494.0030000000002</v>
      </c>
      <c r="H481" s="403">
        <v>146.233</v>
      </c>
      <c r="I481" s="403">
        <v>8.516</v>
      </c>
      <c r="J481" s="403">
        <v>545.548</v>
      </c>
      <c r="K481" s="403">
        <v>435.274</v>
      </c>
      <c r="L481" s="403">
        <v>3629.5749999999998</v>
      </c>
      <c r="M481" s="403">
        <v>111.986</v>
      </c>
      <c r="N481" s="403">
        <v>39978.444000000003</v>
      </c>
    </row>
    <row r="482" spans="1:14" x14ac:dyDescent="0.2">
      <c r="A482" s="403" t="s">
        <v>1590</v>
      </c>
      <c r="B482" s="403">
        <v>1769.3820000000001</v>
      </c>
      <c r="C482" s="403">
        <v>498.5</v>
      </c>
      <c r="D482" s="403">
        <v>60.761000000000003</v>
      </c>
      <c r="E482" s="403">
        <v>2328.643</v>
      </c>
      <c r="F482" s="403">
        <v>775.11199999999997</v>
      </c>
      <c r="G482" s="403">
        <v>227.56899999999999</v>
      </c>
      <c r="H482" s="403">
        <v>12.579000000000001</v>
      </c>
      <c r="I482" s="403">
        <v>7.0000000000000007E-2</v>
      </c>
      <c r="J482" s="403">
        <v>58.08</v>
      </c>
      <c r="K482" s="403">
        <v>37.494</v>
      </c>
      <c r="L482" s="403">
        <v>335.79199999999997</v>
      </c>
      <c r="M482" s="403">
        <v>6.8810000000000002</v>
      </c>
      <c r="N482" s="403">
        <v>3446.4279999999999</v>
      </c>
    </row>
    <row r="483" spans="1:14" x14ac:dyDescent="0.2">
      <c r="A483" s="403" t="s">
        <v>1591</v>
      </c>
      <c r="B483" s="403">
        <v>1449.5139999999999</v>
      </c>
      <c r="C483" s="403">
        <v>463.70299999999997</v>
      </c>
      <c r="D483" s="403">
        <v>32.686999999999998</v>
      </c>
      <c r="E483" s="403">
        <v>1945.904</v>
      </c>
      <c r="F483" s="403">
        <v>671.81700000000001</v>
      </c>
      <c r="G483" s="403">
        <v>172.38200000000001</v>
      </c>
      <c r="H483" s="403">
        <v>11.398</v>
      </c>
      <c r="I483" s="403">
        <v>0.29699999999999999</v>
      </c>
      <c r="J483" s="403">
        <v>57.116999999999997</v>
      </c>
      <c r="K483" s="403">
        <v>34.406999999999996</v>
      </c>
      <c r="L483" s="403">
        <v>275.601</v>
      </c>
      <c r="M483" s="403">
        <v>8.0329999999999995</v>
      </c>
      <c r="N483" s="403">
        <v>2901.355</v>
      </c>
    </row>
    <row r="484" spans="1:14" x14ac:dyDescent="0.2">
      <c r="A484" s="403" t="s">
        <v>1592</v>
      </c>
      <c r="B484" s="403">
        <v>1404.4970000000001</v>
      </c>
      <c r="C484" s="403">
        <v>510.71800000000002</v>
      </c>
      <c r="D484" s="403">
        <v>33.847999999999999</v>
      </c>
      <c r="E484" s="403">
        <v>1949.0630000000001</v>
      </c>
      <c r="F484" s="403">
        <v>703.33600000000001</v>
      </c>
      <c r="G484" s="403">
        <v>211.05</v>
      </c>
      <c r="H484" s="403">
        <v>12.691000000000001</v>
      </c>
      <c r="I484" s="403">
        <v>0.76200000000000001</v>
      </c>
      <c r="J484" s="403">
        <v>69.287000000000006</v>
      </c>
      <c r="K484" s="403">
        <v>38.015999999999998</v>
      </c>
      <c r="L484" s="403">
        <v>331.80599999999998</v>
      </c>
      <c r="M484" s="403">
        <v>4.2389999999999999</v>
      </c>
      <c r="N484" s="403">
        <v>2988.444</v>
      </c>
    </row>
    <row r="485" spans="1:14" x14ac:dyDescent="0.2">
      <c r="A485" s="403" t="s">
        <v>1593</v>
      </c>
      <c r="B485" s="403">
        <v>1310.3150000000001</v>
      </c>
      <c r="C485" s="403">
        <v>461.10899999999998</v>
      </c>
      <c r="D485" s="403">
        <v>27.725999999999999</v>
      </c>
      <c r="E485" s="403">
        <v>1799.1489999999999</v>
      </c>
      <c r="F485" s="403">
        <v>621.41200000000003</v>
      </c>
      <c r="G485" s="403">
        <v>249.56399999999999</v>
      </c>
      <c r="H485" s="403">
        <v>11.928000000000001</v>
      </c>
      <c r="I485" s="403">
        <v>0.97</v>
      </c>
      <c r="J485" s="403">
        <v>72.787000000000006</v>
      </c>
      <c r="K485" s="403">
        <v>33.386000000000003</v>
      </c>
      <c r="L485" s="403">
        <v>368.63400000000001</v>
      </c>
      <c r="M485" s="403">
        <v>6.1609999999999996</v>
      </c>
      <c r="N485" s="403">
        <v>2795.3560000000002</v>
      </c>
    </row>
    <row r="486" spans="1:14" x14ac:dyDescent="0.2">
      <c r="A486" s="403" t="s">
        <v>1594</v>
      </c>
      <c r="B486" s="403">
        <v>1374.7670000000001</v>
      </c>
      <c r="C486" s="403">
        <v>526.18899999999996</v>
      </c>
      <c r="D486" s="403">
        <v>32.348999999999997</v>
      </c>
      <c r="E486" s="403">
        <v>1933.3050000000001</v>
      </c>
      <c r="F486" s="403">
        <v>684.03599999999994</v>
      </c>
      <c r="G486" s="403">
        <v>286.59399999999999</v>
      </c>
      <c r="H486" s="403">
        <v>12.055</v>
      </c>
      <c r="I486" s="403">
        <v>1.0780000000000001</v>
      </c>
      <c r="J486" s="403">
        <v>61.116999999999997</v>
      </c>
      <c r="K486" s="403">
        <v>34.378</v>
      </c>
      <c r="L486" s="403">
        <v>395.221</v>
      </c>
      <c r="M486" s="403">
        <v>9.3369999999999997</v>
      </c>
      <c r="N486" s="403">
        <v>3021.9</v>
      </c>
    </row>
    <row r="487" spans="1:14" x14ac:dyDescent="0.2">
      <c r="A487" s="403" t="s">
        <v>1595</v>
      </c>
      <c r="B487" s="403">
        <v>1541.2539999999999</v>
      </c>
      <c r="C487" s="403">
        <v>656.28099999999995</v>
      </c>
      <c r="D487" s="403">
        <v>32.768999999999998</v>
      </c>
      <c r="E487" s="403">
        <v>2230.3040000000001</v>
      </c>
      <c r="F487" s="403">
        <v>729.42499999999995</v>
      </c>
      <c r="G487" s="403">
        <v>283.58100000000002</v>
      </c>
      <c r="H487" s="403">
        <v>11.798</v>
      </c>
      <c r="I487" s="403">
        <v>1.0089999999999999</v>
      </c>
      <c r="J487" s="403">
        <v>54.65</v>
      </c>
      <c r="K487" s="403">
        <v>37.404000000000003</v>
      </c>
      <c r="L487" s="403">
        <v>388.44299999999998</v>
      </c>
      <c r="M487" s="403">
        <v>10.592000000000001</v>
      </c>
      <c r="N487" s="403">
        <v>3358.7640000000001</v>
      </c>
    </row>
    <row r="488" spans="1:14" x14ac:dyDescent="0.2">
      <c r="A488" s="403" t="s">
        <v>1596</v>
      </c>
      <c r="B488" s="403">
        <v>1644.511</v>
      </c>
      <c r="C488" s="403">
        <v>794.54</v>
      </c>
      <c r="D488" s="403">
        <v>34.197000000000003</v>
      </c>
      <c r="E488" s="403">
        <v>2473.2469999999998</v>
      </c>
      <c r="F488" s="403">
        <v>763.04600000000005</v>
      </c>
      <c r="G488" s="403">
        <v>226.851</v>
      </c>
      <c r="H488" s="403">
        <v>12.253</v>
      </c>
      <c r="I488" s="403">
        <v>1.1830000000000001</v>
      </c>
      <c r="J488" s="403">
        <v>48.36</v>
      </c>
      <c r="K488" s="403">
        <v>39.395000000000003</v>
      </c>
      <c r="L488" s="403">
        <v>328.041</v>
      </c>
      <c r="M488" s="403">
        <v>13.917999999999999</v>
      </c>
      <c r="N488" s="403">
        <v>3578.2530000000002</v>
      </c>
    </row>
    <row r="489" spans="1:14" x14ac:dyDescent="0.2">
      <c r="A489" s="403" t="s">
        <v>1597</v>
      </c>
      <c r="B489" s="403">
        <v>1691.2</v>
      </c>
      <c r="C489" s="403">
        <v>858.29</v>
      </c>
      <c r="D489" s="403">
        <v>37.042999999999999</v>
      </c>
      <c r="E489" s="403">
        <v>2586.5329999999999</v>
      </c>
      <c r="F489" s="403">
        <v>755.678</v>
      </c>
      <c r="G489" s="403">
        <v>189.76900000000001</v>
      </c>
      <c r="H489" s="403">
        <v>12.212</v>
      </c>
      <c r="I489" s="403">
        <v>1.135</v>
      </c>
      <c r="J489" s="403">
        <v>53.332999999999998</v>
      </c>
      <c r="K489" s="403">
        <v>39.42</v>
      </c>
      <c r="L489" s="403">
        <v>295.86900000000003</v>
      </c>
      <c r="M489" s="403">
        <v>15.269</v>
      </c>
      <c r="N489" s="403">
        <v>3653.35</v>
      </c>
    </row>
    <row r="490" spans="1:14" x14ac:dyDescent="0.2">
      <c r="A490" s="403" t="s">
        <v>1598</v>
      </c>
      <c r="B490" s="403">
        <v>1436.0909999999999</v>
      </c>
      <c r="C490" s="403">
        <v>704.66700000000003</v>
      </c>
      <c r="D490" s="403">
        <v>28.521999999999998</v>
      </c>
      <c r="E490" s="403">
        <v>2169.2800000000002</v>
      </c>
      <c r="F490" s="403">
        <v>687.76400000000001</v>
      </c>
      <c r="G490" s="403">
        <v>168.483</v>
      </c>
      <c r="H490" s="403">
        <v>11.875999999999999</v>
      </c>
      <c r="I490" s="403">
        <v>0.92700000000000005</v>
      </c>
      <c r="J490" s="403">
        <v>45.390999999999998</v>
      </c>
      <c r="K490" s="403">
        <v>35.677999999999997</v>
      </c>
      <c r="L490" s="403">
        <v>262.35500000000002</v>
      </c>
      <c r="M490" s="403">
        <v>10.541</v>
      </c>
      <c r="N490" s="403">
        <v>3129.94</v>
      </c>
    </row>
    <row r="491" spans="1:14" x14ac:dyDescent="0.2">
      <c r="A491" s="403" t="s">
        <v>1599</v>
      </c>
      <c r="B491" s="403">
        <v>1454.7</v>
      </c>
      <c r="C491" s="403">
        <v>548.44200000000001</v>
      </c>
      <c r="D491" s="403">
        <v>25.797000000000001</v>
      </c>
      <c r="E491" s="403">
        <v>2028.9390000000001</v>
      </c>
      <c r="F491" s="403">
        <v>606.899</v>
      </c>
      <c r="G491" s="403">
        <v>190.828</v>
      </c>
      <c r="H491" s="403">
        <v>11.917999999999999</v>
      </c>
      <c r="I491" s="403">
        <v>0.66500000000000004</v>
      </c>
      <c r="J491" s="403">
        <v>66.501000000000005</v>
      </c>
      <c r="K491" s="403">
        <v>35.091999999999999</v>
      </c>
      <c r="L491" s="403">
        <v>305.00299999999999</v>
      </c>
      <c r="M491" s="403">
        <v>11.442</v>
      </c>
      <c r="N491" s="403">
        <v>2952.2829999999999</v>
      </c>
    </row>
    <row r="492" spans="1:14" x14ac:dyDescent="0.2">
      <c r="A492" s="403" t="s">
        <v>1600</v>
      </c>
      <c r="B492" s="403">
        <v>1426.2670000000001</v>
      </c>
      <c r="C492" s="403">
        <v>466.97699999999998</v>
      </c>
      <c r="D492" s="403">
        <v>20.164000000000001</v>
      </c>
      <c r="E492" s="403">
        <v>1913.4079999999999</v>
      </c>
      <c r="F492" s="403">
        <v>617.86400000000003</v>
      </c>
      <c r="G492" s="403">
        <v>203.64099999999999</v>
      </c>
      <c r="H492" s="403">
        <v>12.427</v>
      </c>
      <c r="I492" s="403">
        <v>0.39400000000000002</v>
      </c>
      <c r="J492" s="403">
        <v>67.102000000000004</v>
      </c>
      <c r="K492" s="403">
        <v>36.826000000000001</v>
      </c>
      <c r="L492" s="403">
        <v>320.39</v>
      </c>
      <c r="M492" s="403">
        <v>8.6920000000000002</v>
      </c>
      <c r="N492" s="403">
        <v>2860.3539999999998</v>
      </c>
    </row>
    <row r="493" spans="1:14" x14ac:dyDescent="0.2">
      <c r="A493" s="403" t="s">
        <v>1601</v>
      </c>
      <c r="B493" s="403">
        <v>1722.835</v>
      </c>
      <c r="C493" s="403">
        <v>531.58799999999997</v>
      </c>
      <c r="D493" s="403">
        <v>24.071000000000002</v>
      </c>
      <c r="E493" s="403">
        <v>2278.4940000000001</v>
      </c>
      <c r="F493" s="403">
        <v>739.62900000000002</v>
      </c>
      <c r="G493" s="403">
        <v>239.58500000000001</v>
      </c>
      <c r="H493" s="403">
        <v>13.351000000000001</v>
      </c>
      <c r="I493" s="403">
        <v>0.20699999999999999</v>
      </c>
      <c r="J493" s="403">
        <v>67.403000000000006</v>
      </c>
      <c r="K493" s="403">
        <v>39.515000000000001</v>
      </c>
      <c r="L493" s="403">
        <v>360.06</v>
      </c>
      <c r="M493" s="403">
        <v>11.082000000000001</v>
      </c>
      <c r="N493" s="403">
        <v>3389.2660000000001</v>
      </c>
    </row>
    <row r="494" spans="1:14" x14ac:dyDescent="0.2">
      <c r="A494" s="403" t="s">
        <v>1602</v>
      </c>
      <c r="B494" s="403">
        <v>18225.331999999999</v>
      </c>
      <c r="C494" s="403">
        <v>7022.39</v>
      </c>
      <c r="D494" s="403">
        <v>389.93200000000002</v>
      </c>
      <c r="E494" s="403">
        <v>25637.653999999999</v>
      </c>
      <c r="F494" s="403">
        <v>8356.0190000000002</v>
      </c>
      <c r="G494" s="403">
        <v>2649.8980000000001</v>
      </c>
      <c r="H494" s="403">
        <v>146.48500000000001</v>
      </c>
      <c r="I494" s="403">
        <v>8.6969999999999992</v>
      </c>
      <c r="J494" s="403">
        <v>721.12699999999995</v>
      </c>
      <c r="K494" s="403">
        <v>441.012</v>
      </c>
      <c r="L494" s="403">
        <v>3967.2179999999998</v>
      </c>
      <c r="M494" s="403">
        <v>116.188</v>
      </c>
      <c r="N494" s="403">
        <v>38077.078000000001</v>
      </c>
    </row>
    <row r="495" spans="1:14" x14ac:dyDescent="0.2">
      <c r="A495" s="403" t="s">
        <v>1603</v>
      </c>
      <c r="B495" s="403">
        <v>1774.932</v>
      </c>
      <c r="C495" s="403">
        <v>556.69899999999996</v>
      </c>
      <c r="D495" s="403">
        <v>44.926000000000002</v>
      </c>
      <c r="E495" s="403">
        <v>2376.558</v>
      </c>
      <c r="F495" s="403">
        <v>758.495</v>
      </c>
      <c r="G495" s="403">
        <v>216.655</v>
      </c>
      <c r="H495" s="403">
        <v>12.798</v>
      </c>
      <c r="I495" s="403">
        <v>9.6000000000000002E-2</v>
      </c>
      <c r="J495" s="403">
        <v>66.858999999999995</v>
      </c>
      <c r="K495" s="403">
        <v>38.597000000000001</v>
      </c>
      <c r="L495" s="403">
        <v>335.005</v>
      </c>
      <c r="M495" s="403">
        <v>14.125</v>
      </c>
      <c r="N495" s="403">
        <v>3484.183</v>
      </c>
    </row>
    <row r="496" spans="1:14" x14ac:dyDescent="0.2">
      <c r="A496" s="403" t="s">
        <v>1604</v>
      </c>
      <c r="B496" s="403">
        <v>1567.5550000000001</v>
      </c>
      <c r="C496" s="403">
        <v>489.13600000000002</v>
      </c>
      <c r="D496" s="403">
        <v>23.341000000000001</v>
      </c>
      <c r="E496" s="403">
        <v>2080.0329999999999</v>
      </c>
      <c r="F496" s="403">
        <v>681.94500000000005</v>
      </c>
      <c r="G496" s="403">
        <v>199.22800000000001</v>
      </c>
      <c r="H496" s="403">
        <v>11.308</v>
      </c>
      <c r="I496" s="403">
        <v>0.32</v>
      </c>
      <c r="J496" s="403">
        <v>52.984999999999999</v>
      </c>
      <c r="K496" s="403">
        <v>36.072000000000003</v>
      </c>
      <c r="L496" s="403">
        <v>299.91199999999998</v>
      </c>
      <c r="M496" s="403">
        <v>11.561999999999999</v>
      </c>
      <c r="N496" s="403">
        <v>3073.451</v>
      </c>
    </row>
    <row r="497" spans="1:14" x14ac:dyDescent="0.2">
      <c r="A497" s="403" t="s">
        <v>1605</v>
      </c>
      <c r="B497" s="403">
        <v>1493.5029999999999</v>
      </c>
      <c r="C497" s="403">
        <v>465.64100000000002</v>
      </c>
      <c r="D497" s="403">
        <v>25.173999999999999</v>
      </c>
      <c r="E497" s="403">
        <v>1984.317</v>
      </c>
      <c r="F497" s="403">
        <v>675.56200000000001</v>
      </c>
      <c r="G497" s="403">
        <v>201.85900000000001</v>
      </c>
      <c r="H497" s="403">
        <v>12.747</v>
      </c>
      <c r="I497" s="403">
        <v>0.74</v>
      </c>
      <c r="J497" s="403">
        <v>83.78</v>
      </c>
      <c r="K497" s="403">
        <v>38.871000000000002</v>
      </c>
      <c r="L497" s="403">
        <v>337.99700000000001</v>
      </c>
      <c r="M497" s="403">
        <v>10.404</v>
      </c>
      <c r="N497" s="403">
        <v>3008.2809999999999</v>
      </c>
    </row>
    <row r="498" spans="1:14" x14ac:dyDescent="0.2">
      <c r="A498" s="403" t="s">
        <v>1606</v>
      </c>
      <c r="B498" s="403">
        <v>1311.65</v>
      </c>
      <c r="C498" s="403">
        <v>480.21499999999997</v>
      </c>
      <c r="D498" s="403">
        <v>22.824999999999999</v>
      </c>
      <c r="E498" s="403">
        <v>1814.6890000000001</v>
      </c>
      <c r="F498" s="403">
        <v>602.15099999999995</v>
      </c>
      <c r="G498" s="403">
        <v>184.374</v>
      </c>
      <c r="H498" s="403">
        <v>12.1</v>
      </c>
      <c r="I498" s="403">
        <v>1.0940000000000001</v>
      </c>
      <c r="J498" s="403">
        <v>95.245999999999995</v>
      </c>
      <c r="K498" s="403">
        <v>36.319000000000003</v>
      </c>
      <c r="L498" s="403">
        <v>329.13200000000001</v>
      </c>
      <c r="M498" s="403">
        <v>8.8979999999999997</v>
      </c>
      <c r="N498" s="403">
        <v>2754.87</v>
      </c>
    </row>
    <row r="499" spans="1:14" x14ac:dyDescent="0.2">
      <c r="A499" s="403" t="s">
        <v>1607</v>
      </c>
      <c r="B499" s="403">
        <v>1483.432</v>
      </c>
      <c r="C499" s="403">
        <v>569.84900000000005</v>
      </c>
      <c r="D499" s="403">
        <v>30.92</v>
      </c>
      <c r="E499" s="403">
        <v>2084.201</v>
      </c>
      <c r="F499" s="403">
        <v>696.71299999999997</v>
      </c>
      <c r="G499" s="403">
        <v>242.95599999999999</v>
      </c>
      <c r="H499" s="403">
        <v>12.786</v>
      </c>
      <c r="I499" s="403">
        <v>1.492</v>
      </c>
      <c r="J499" s="403">
        <v>84.837999999999994</v>
      </c>
      <c r="K499" s="403">
        <v>35.979999999999997</v>
      </c>
      <c r="L499" s="403">
        <v>378.05099999999999</v>
      </c>
      <c r="M499" s="403">
        <v>4.5140000000000002</v>
      </c>
      <c r="N499" s="403">
        <v>3163.4789999999998</v>
      </c>
    </row>
    <row r="500" spans="1:14" x14ac:dyDescent="0.2">
      <c r="A500" s="403" t="s">
        <v>1608</v>
      </c>
      <c r="B500" s="403">
        <v>1707.797</v>
      </c>
      <c r="C500" s="403">
        <v>718.68700000000001</v>
      </c>
      <c r="D500" s="403">
        <v>41.082999999999998</v>
      </c>
      <c r="E500" s="403">
        <v>2467.567</v>
      </c>
      <c r="F500" s="403">
        <v>713.88499999999999</v>
      </c>
      <c r="G500" s="403">
        <v>289.85700000000003</v>
      </c>
      <c r="H500" s="403">
        <v>12.327999999999999</v>
      </c>
      <c r="I500" s="403">
        <v>1.708</v>
      </c>
      <c r="J500" s="403">
        <v>78.516000000000005</v>
      </c>
      <c r="K500" s="403">
        <v>38.723999999999997</v>
      </c>
      <c r="L500" s="403">
        <v>421.13499999999999</v>
      </c>
      <c r="M500" s="403">
        <v>8.5150000000000006</v>
      </c>
      <c r="N500" s="403">
        <v>3611.1030000000001</v>
      </c>
    </row>
    <row r="501" spans="1:14" x14ac:dyDescent="0.2">
      <c r="A501" s="403" t="s">
        <v>1609</v>
      </c>
      <c r="B501" s="403">
        <v>1854.7529999999999</v>
      </c>
      <c r="C501" s="403">
        <v>913.90800000000002</v>
      </c>
      <c r="D501" s="403">
        <v>46.244</v>
      </c>
      <c r="E501" s="403">
        <v>2814.9050000000002</v>
      </c>
      <c r="F501" s="403">
        <v>751.64</v>
      </c>
      <c r="G501" s="403">
        <v>238.09700000000001</v>
      </c>
      <c r="H501" s="403">
        <v>12.425000000000001</v>
      </c>
      <c r="I501" s="403">
        <v>1.5660000000000001</v>
      </c>
      <c r="J501" s="403">
        <v>65.588999999999999</v>
      </c>
      <c r="K501" s="403">
        <v>40.023000000000003</v>
      </c>
      <c r="L501" s="403">
        <v>357.7</v>
      </c>
      <c r="M501" s="403">
        <v>9.5969999999999995</v>
      </c>
      <c r="N501" s="403">
        <v>3933.8420000000001</v>
      </c>
    </row>
    <row r="502" spans="1:14" x14ac:dyDescent="0.2">
      <c r="A502" s="403" t="s">
        <v>1610</v>
      </c>
      <c r="B502" s="403">
        <v>1849.413</v>
      </c>
      <c r="C502" s="403">
        <v>960.64099999999996</v>
      </c>
      <c r="D502" s="403">
        <v>37.258000000000003</v>
      </c>
      <c r="E502" s="403">
        <v>2847.3119999999999</v>
      </c>
      <c r="F502" s="403">
        <v>748.09299999999996</v>
      </c>
      <c r="G502" s="403">
        <v>195.309</v>
      </c>
      <c r="H502" s="403">
        <v>12.653</v>
      </c>
      <c r="I502" s="403">
        <v>1.518</v>
      </c>
      <c r="J502" s="403">
        <v>65.216999999999999</v>
      </c>
      <c r="K502" s="403">
        <v>40.689</v>
      </c>
      <c r="L502" s="403">
        <v>315.38499999999999</v>
      </c>
      <c r="M502" s="403">
        <v>6.2050000000000001</v>
      </c>
      <c r="N502" s="403">
        <v>3916.9949999999999</v>
      </c>
    </row>
    <row r="503" spans="1:14" x14ac:dyDescent="0.2">
      <c r="A503" s="403" t="s">
        <v>1611</v>
      </c>
      <c r="B503" s="403">
        <v>1553.675</v>
      </c>
      <c r="C503" s="403">
        <v>709.47199999999998</v>
      </c>
      <c r="D503" s="403">
        <v>27.962</v>
      </c>
      <c r="E503" s="403">
        <v>2291.1089999999999</v>
      </c>
      <c r="F503" s="403">
        <v>725.06799999999998</v>
      </c>
      <c r="G503" s="403">
        <v>167.68199999999999</v>
      </c>
      <c r="H503" s="403">
        <v>12.22</v>
      </c>
      <c r="I503" s="403">
        <v>1.335</v>
      </c>
      <c r="J503" s="403">
        <v>69.31</v>
      </c>
      <c r="K503" s="403">
        <v>37.79</v>
      </c>
      <c r="L503" s="403">
        <v>288.33699999999999</v>
      </c>
      <c r="M503" s="403">
        <v>1.776</v>
      </c>
      <c r="N503" s="403">
        <v>3306.29</v>
      </c>
    </row>
    <row r="504" spans="1:14" x14ac:dyDescent="0.2">
      <c r="A504" s="403" t="s">
        <v>1612</v>
      </c>
      <c r="B504" s="403">
        <v>1383.2639999999999</v>
      </c>
      <c r="C504" s="403">
        <v>580.72299999999996</v>
      </c>
      <c r="D504" s="403">
        <v>22.207000000000001</v>
      </c>
      <c r="E504" s="403">
        <v>1986.194</v>
      </c>
      <c r="F504" s="403">
        <v>655.87199999999996</v>
      </c>
      <c r="G504" s="403">
        <v>171.33</v>
      </c>
      <c r="H504" s="403">
        <v>11.922000000000001</v>
      </c>
      <c r="I504" s="403">
        <v>0.73099999999999998</v>
      </c>
      <c r="J504" s="403">
        <v>77.483999999999995</v>
      </c>
      <c r="K504" s="403">
        <v>36.597999999999999</v>
      </c>
      <c r="L504" s="403">
        <v>298.065</v>
      </c>
      <c r="M504" s="403">
        <v>1.4750000000000001</v>
      </c>
      <c r="N504" s="403">
        <v>2941.6060000000002</v>
      </c>
    </row>
    <row r="505" spans="1:14" x14ac:dyDescent="0.2">
      <c r="A505" s="403" t="s">
        <v>1613</v>
      </c>
      <c r="B505" s="403">
        <v>1422.9449999999999</v>
      </c>
      <c r="C505" s="403">
        <v>505.92899999999997</v>
      </c>
      <c r="D505" s="403">
        <v>20.768000000000001</v>
      </c>
      <c r="E505" s="403">
        <v>1949.6420000000001</v>
      </c>
      <c r="F505" s="403">
        <v>654.87199999999996</v>
      </c>
      <c r="G505" s="403">
        <v>189.51599999999999</v>
      </c>
      <c r="H505" s="403">
        <v>12.218</v>
      </c>
      <c r="I505" s="403">
        <v>0.745</v>
      </c>
      <c r="J505" s="403">
        <v>95.08</v>
      </c>
      <c r="K505" s="403">
        <v>39.011000000000003</v>
      </c>
      <c r="L505" s="403">
        <v>336.57</v>
      </c>
      <c r="M505" s="403">
        <v>2.7069999999999999</v>
      </c>
      <c r="N505" s="403">
        <v>2943.7910000000002</v>
      </c>
    </row>
    <row r="506" spans="1:14" x14ac:dyDescent="0.2">
      <c r="A506" s="403" t="s">
        <v>1614</v>
      </c>
      <c r="B506" s="403">
        <v>1730.537</v>
      </c>
      <c r="C506" s="403">
        <v>575.37800000000004</v>
      </c>
      <c r="D506" s="403">
        <v>35.551000000000002</v>
      </c>
      <c r="E506" s="403">
        <v>2341.4659999999999</v>
      </c>
      <c r="F506" s="403">
        <v>770.13800000000003</v>
      </c>
      <c r="G506" s="403">
        <v>224.624</v>
      </c>
      <c r="H506" s="403">
        <v>12.974</v>
      </c>
      <c r="I506" s="403">
        <v>0.41799999999999998</v>
      </c>
      <c r="J506" s="403">
        <v>88.366</v>
      </c>
      <c r="K506" s="403">
        <v>40.698</v>
      </c>
      <c r="L506" s="403">
        <v>367.08</v>
      </c>
      <c r="M506" s="403">
        <v>8.8539999999999992</v>
      </c>
      <c r="N506" s="403">
        <v>3487.538</v>
      </c>
    </row>
    <row r="507" spans="1:14" x14ac:dyDescent="0.2">
      <c r="A507" s="403" t="s">
        <v>1615</v>
      </c>
      <c r="B507" s="403">
        <v>19133.455000000002</v>
      </c>
      <c r="C507" s="403">
        <v>7527.6409999999996</v>
      </c>
      <c r="D507" s="403">
        <v>378.25799999999998</v>
      </c>
      <c r="E507" s="403">
        <v>27039.353999999999</v>
      </c>
      <c r="F507" s="403">
        <v>8434.4330000000009</v>
      </c>
      <c r="G507" s="403">
        <v>2521.4859999999999</v>
      </c>
      <c r="H507" s="403">
        <v>148.47900000000001</v>
      </c>
      <c r="I507" s="403">
        <v>11.762</v>
      </c>
      <c r="J507" s="403">
        <v>923.27099999999996</v>
      </c>
      <c r="K507" s="403">
        <v>459.37200000000001</v>
      </c>
      <c r="L507" s="403">
        <v>4064.3690000000001</v>
      </c>
      <c r="M507" s="403">
        <v>88.634</v>
      </c>
      <c r="N507" s="403">
        <v>39626.788999999997</v>
      </c>
    </row>
    <row r="508" spans="1:14" x14ac:dyDescent="0.2">
      <c r="A508" s="403" t="s">
        <v>1616</v>
      </c>
      <c r="B508" s="403">
        <v>1741.1010000000001</v>
      </c>
      <c r="C508" s="403">
        <v>550.12800000000004</v>
      </c>
      <c r="D508" s="403">
        <v>34.616999999999997</v>
      </c>
      <c r="E508" s="403">
        <v>2325.8449999999998</v>
      </c>
      <c r="F508" s="403">
        <v>761.18100000000004</v>
      </c>
      <c r="G508" s="403">
        <v>246.65299999999999</v>
      </c>
      <c r="H508" s="403">
        <v>13.087</v>
      </c>
      <c r="I508" s="403">
        <v>0.36299999999999999</v>
      </c>
      <c r="J508" s="403">
        <v>83.043999999999997</v>
      </c>
      <c r="K508" s="403">
        <v>37.436999999999998</v>
      </c>
      <c r="L508" s="403">
        <v>380.584</v>
      </c>
      <c r="M508" s="403">
        <v>9.1709999999999994</v>
      </c>
      <c r="N508" s="403">
        <v>3476.7809999999999</v>
      </c>
    </row>
    <row r="509" spans="1:14" x14ac:dyDescent="0.2">
      <c r="A509" s="403" t="s">
        <v>1617</v>
      </c>
      <c r="B509" s="403">
        <v>1421.0530000000001</v>
      </c>
      <c r="C509" s="403">
        <v>492.90699999999998</v>
      </c>
      <c r="D509" s="403">
        <v>24.312999999999999</v>
      </c>
      <c r="E509" s="403">
        <v>1938.2739999999999</v>
      </c>
      <c r="F509" s="403">
        <v>677.95299999999997</v>
      </c>
      <c r="G509" s="403">
        <v>232.88900000000001</v>
      </c>
      <c r="H509" s="403">
        <v>11.805</v>
      </c>
      <c r="I509" s="403">
        <v>0.78600000000000003</v>
      </c>
      <c r="J509" s="403">
        <v>101.508</v>
      </c>
      <c r="K509" s="403">
        <v>34.83</v>
      </c>
      <c r="L509" s="403">
        <v>381.81799999999998</v>
      </c>
      <c r="M509" s="403">
        <v>7.5750000000000002</v>
      </c>
      <c r="N509" s="403">
        <v>3005.62</v>
      </c>
    </row>
    <row r="510" spans="1:14" x14ac:dyDescent="0.2">
      <c r="A510" s="403" t="s">
        <v>1618</v>
      </c>
      <c r="B510" s="403">
        <v>1401.415</v>
      </c>
      <c r="C510" s="403">
        <v>490.84699999999998</v>
      </c>
      <c r="D510" s="403">
        <v>27.646000000000001</v>
      </c>
      <c r="E510" s="403">
        <v>1919.9090000000001</v>
      </c>
      <c r="F510" s="403">
        <v>687.08299999999997</v>
      </c>
      <c r="G510" s="403">
        <v>300.65699999999998</v>
      </c>
      <c r="H510" s="403">
        <v>12.994999999999999</v>
      </c>
      <c r="I510" s="403">
        <v>1.1299999999999999</v>
      </c>
      <c r="J510" s="403">
        <v>102.40900000000001</v>
      </c>
      <c r="K510" s="403">
        <v>36.201999999999998</v>
      </c>
      <c r="L510" s="403">
        <v>453.39400000000001</v>
      </c>
      <c r="M510" s="403">
        <v>8.4700000000000006</v>
      </c>
      <c r="N510" s="403">
        <v>3068.855</v>
      </c>
    </row>
    <row r="511" spans="1:14" x14ac:dyDescent="0.2">
      <c r="A511" s="403" t="s">
        <v>1619</v>
      </c>
      <c r="B511" s="403">
        <v>1294.4970000000001</v>
      </c>
      <c r="C511" s="403">
        <v>530.83600000000001</v>
      </c>
      <c r="D511" s="403">
        <v>24.154</v>
      </c>
      <c r="E511" s="403">
        <v>1849.4880000000001</v>
      </c>
      <c r="F511" s="403">
        <v>570.78300000000002</v>
      </c>
      <c r="G511" s="403">
        <v>301.27100000000002</v>
      </c>
      <c r="H511" s="403">
        <v>12.039</v>
      </c>
      <c r="I511" s="403">
        <v>1.5089999999999999</v>
      </c>
      <c r="J511" s="403">
        <v>120.639</v>
      </c>
      <c r="K511" s="403">
        <v>31.635999999999999</v>
      </c>
      <c r="L511" s="403">
        <v>467.09399999999999</v>
      </c>
      <c r="M511" s="403">
        <v>7.4930000000000003</v>
      </c>
      <c r="N511" s="403">
        <v>2894.857</v>
      </c>
    </row>
    <row r="512" spans="1:14" x14ac:dyDescent="0.2">
      <c r="A512" s="403" t="s">
        <v>1620</v>
      </c>
      <c r="B512" s="403">
        <v>1418.4280000000001</v>
      </c>
      <c r="C512" s="403">
        <v>582.03700000000003</v>
      </c>
      <c r="D512" s="403">
        <v>24.015999999999998</v>
      </c>
      <c r="E512" s="403">
        <v>2024.481</v>
      </c>
      <c r="F512" s="403">
        <v>596.58299999999997</v>
      </c>
      <c r="G512" s="403">
        <v>314.66300000000001</v>
      </c>
      <c r="H512" s="403">
        <v>12.801</v>
      </c>
      <c r="I512" s="403">
        <v>1.7549999999999999</v>
      </c>
      <c r="J512" s="403">
        <v>114.331</v>
      </c>
      <c r="K512" s="403">
        <v>33.707999999999998</v>
      </c>
      <c r="L512" s="403">
        <v>477.25799999999998</v>
      </c>
      <c r="M512" s="403">
        <v>12.356999999999999</v>
      </c>
      <c r="N512" s="403">
        <v>3110.68</v>
      </c>
    </row>
    <row r="513" spans="1:14" x14ac:dyDescent="0.2">
      <c r="A513" s="403" t="s">
        <v>1621</v>
      </c>
      <c r="B513" s="403">
        <v>1622.873</v>
      </c>
      <c r="C513" s="403">
        <v>711.77099999999996</v>
      </c>
      <c r="D513" s="403">
        <v>26.359000000000002</v>
      </c>
      <c r="E513" s="403">
        <v>2361.002</v>
      </c>
      <c r="F513" s="403">
        <v>682.98699999999997</v>
      </c>
      <c r="G513" s="403">
        <v>310.89999999999998</v>
      </c>
      <c r="H513" s="403">
        <v>11.801</v>
      </c>
      <c r="I513" s="403">
        <v>2.044</v>
      </c>
      <c r="J513" s="403">
        <v>106.68899999999999</v>
      </c>
      <c r="K513" s="403">
        <v>37.177999999999997</v>
      </c>
      <c r="L513" s="403">
        <v>468.61200000000002</v>
      </c>
      <c r="M513" s="403">
        <v>10.804</v>
      </c>
      <c r="N513" s="403">
        <v>3523.4050000000002</v>
      </c>
    </row>
    <row r="514" spans="1:14" x14ac:dyDescent="0.2">
      <c r="A514" s="403" t="s">
        <v>1622</v>
      </c>
      <c r="B514" s="403">
        <v>1818.7750000000001</v>
      </c>
      <c r="C514" s="403">
        <v>955.44100000000003</v>
      </c>
      <c r="D514" s="403">
        <v>31.736999999999998</v>
      </c>
      <c r="E514" s="403">
        <v>2805.953</v>
      </c>
      <c r="F514" s="403">
        <v>757.01700000000005</v>
      </c>
      <c r="G514" s="403">
        <v>302.87799999999999</v>
      </c>
      <c r="H514" s="403">
        <v>12.33</v>
      </c>
      <c r="I514" s="403">
        <v>1.7549999999999999</v>
      </c>
      <c r="J514" s="403">
        <v>72.730999999999995</v>
      </c>
      <c r="K514" s="403">
        <v>39.317999999999998</v>
      </c>
      <c r="L514" s="403">
        <v>429.012</v>
      </c>
      <c r="M514" s="403">
        <v>16.268999999999998</v>
      </c>
      <c r="N514" s="403">
        <v>4008.25</v>
      </c>
    </row>
    <row r="515" spans="1:14" x14ac:dyDescent="0.2">
      <c r="A515" s="403" t="s">
        <v>1623</v>
      </c>
      <c r="B515" s="403">
        <v>1779.604</v>
      </c>
      <c r="C515" s="403">
        <v>937.97299999999996</v>
      </c>
      <c r="D515" s="403">
        <v>26.978999999999999</v>
      </c>
      <c r="E515" s="403">
        <v>2744.556</v>
      </c>
      <c r="F515" s="403">
        <v>746.48699999999997</v>
      </c>
      <c r="G515" s="403">
        <v>249.37100000000001</v>
      </c>
      <c r="H515" s="403">
        <v>12.384</v>
      </c>
      <c r="I515" s="403">
        <v>2.1150000000000002</v>
      </c>
      <c r="J515" s="403">
        <v>72.584999999999994</v>
      </c>
      <c r="K515" s="403">
        <v>39.42</v>
      </c>
      <c r="L515" s="403">
        <v>375.875</v>
      </c>
      <c r="M515" s="403">
        <v>15.61</v>
      </c>
      <c r="N515" s="403">
        <v>3882.5279999999998</v>
      </c>
    </row>
    <row r="516" spans="1:14" x14ac:dyDescent="0.2">
      <c r="A516" s="403" t="s">
        <v>1624</v>
      </c>
      <c r="B516" s="403">
        <v>1480.9179999999999</v>
      </c>
      <c r="C516" s="403">
        <v>696.23400000000004</v>
      </c>
      <c r="D516" s="403">
        <v>23.686</v>
      </c>
      <c r="E516" s="403">
        <v>2200.8380000000002</v>
      </c>
      <c r="F516" s="403">
        <v>699.50599999999997</v>
      </c>
      <c r="G516" s="403">
        <v>206.50399999999999</v>
      </c>
      <c r="H516" s="403">
        <v>11.907</v>
      </c>
      <c r="I516" s="403">
        <v>1.7230000000000001</v>
      </c>
      <c r="J516" s="403">
        <v>66.704999999999998</v>
      </c>
      <c r="K516" s="403">
        <v>36.554000000000002</v>
      </c>
      <c r="L516" s="403">
        <v>323.39400000000001</v>
      </c>
      <c r="M516" s="403">
        <v>10.304</v>
      </c>
      <c r="N516" s="403">
        <v>3234.0419999999999</v>
      </c>
    </row>
    <row r="517" spans="1:14" x14ac:dyDescent="0.2">
      <c r="A517" s="403" t="s">
        <v>1625</v>
      </c>
      <c r="B517" s="403">
        <v>1343.3920000000001</v>
      </c>
      <c r="C517" s="403">
        <v>585.03</v>
      </c>
      <c r="D517" s="403">
        <v>20.094999999999999</v>
      </c>
      <c r="E517" s="403">
        <v>1948.5170000000001</v>
      </c>
      <c r="F517" s="403">
        <v>662.75800000000004</v>
      </c>
      <c r="G517" s="403">
        <v>191.012</v>
      </c>
      <c r="H517" s="403">
        <v>12.443</v>
      </c>
      <c r="I517" s="403">
        <v>1.4690000000000001</v>
      </c>
      <c r="J517" s="403">
        <v>102.20399999999999</v>
      </c>
      <c r="K517" s="403">
        <v>35.570999999999998</v>
      </c>
      <c r="L517" s="403">
        <v>342.69799999999998</v>
      </c>
      <c r="M517" s="403">
        <v>9.5090000000000003</v>
      </c>
      <c r="N517" s="403">
        <v>2963.4810000000002</v>
      </c>
    </row>
    <row r="518" spans="1:14" x14ac:dyDescent="0.2">
      <c r="A518" s="403" t="s">
        <v>1626</v>
      </c>
      <c r="B518" s="403">
        <v>1294.2739999999999</v>
      </c>
      <c r="C518" s="403">
        <v>552.37699999999995</v>
      </c>
      <c r="D518" s="403">
        <v>17.689</v>
      </c>
      <c r="E518" s="403">
        <v>1864.34</v>
      </c>
      <c r="F518" s="403">
        <v>674.65499999999997</v>
      </c>
      <c r="G518" s="403">
        <v>199.495</v>
      </c>
      <c r="H518" s="403">
        <v>12.351000000000001</v>
      </c>
      <c r="I518" s="403">
        <v>1.0009999999999999</v>
      </c>
      <c r="J518" s="403">
        <v>120.782</v>
      </c>
      <c r="K518" s="403">
        <v>35.69</v>
      </c>
      <c r="L518" s="403">
        <v>369.31900000000002</v>
      </c>
      <c r="M518" s="403">
        <v>7.9889999999999999</v>
      </c>
      <c r="N518" s="403">
        <v>2916.3020000000001</v>
      </c>
    </row>
    <row r="519" spans="1:14" x14ac:dyDescent="0.2">
      <c r="A519" s="403" t="s">
        <v>1627</v>
      </c>
      <c r="B519" s="403">
        <v>1418.845</v>
      </c>
      <c r="C519" s="403">
        <v>625.351</v>
      </c>
      <c r="D519" s="403">
        <v>21.667000000000002</v>
      </c>
      <c r="E519" s="403">
        <v>2065.8629999999998</v>
      </c>
      <c r="F519" s="403">
        <v>751.70600000000002</v>
      </c>
      <c r="G519" s="403">
        <v>228.833</v>
      </c>
      <c r="H519" s="403">
        <v>12.868</v>
      </c>
      <c r="I519" s="403">
        <v>1.133</v>
      </c>
      <c r="J519" s="403">
        <v>103.468</v>
      </c>
      <c r="K519" s="403">
        <v>39.182000000000002</v>
      </c>
      <c r="L519" s="403">
        <v>385.48500000000001</v>
      </c>
      <c r="M519" s="403">
        <v>11.552</v>
      </c>
      <c r="N519" s="403">
        <v>3214.6060000000002</v>
      </c>
    </row>
    <row r="520" spans="1:14" x14ac:dyDescent="0.2">
      <c r="A520" s="403" t="s">
        <v>1628</v>
      </c>
      <c r="B520" s="403">
        <v>18035.174999999999</v>
      </c>
      <c r="C520" s="403">
        <v>7712.1210000000001</v>
      </c>
      <c r="D520" s="403">
        <v>302.95800000000003</v>
      </c>
      <c r="E520" s="403">
        <v>26050.253000000001</v>
      </c>
      <c r="F520" s="403">
        <v>8268.6980000000003</v>
      </c>
      <c r="G520" s="403">
        <v>3085.127</v>
      </c>
      <c r="H520" s="403">
        <v>148.81100000000001</v>
      </c>
      <c r="I520" s="403">
        <v>16.782</v>
      </c>
      <c r="J520" s="403">
        <v>1167.0940000000001</v>
      </c>
      <c r="K520" s="403">
        <v>436.72699999999998</v>
      </c>
      <c r="L520" s="403">
        <v>4854.5410000000002</v>
      </c>
      <c r="M520" s="403">
        <v>127.101</v>
      </c>
      <c r="N520" s="403">
        <v>39300.593000000001</v>
      </c>
    </row>
    <row r="521" spans="1:14" x14ac:dyDescent="0.2">
      <c r="A521" s="403" t="s">
        <v>1629</v>
      </c>
      <c r="B521" s="403">
        <v>1359.451</v>
      </c>
      <c r="C521" s="403">
        <v>661.11400000000003</v>
      </c>
      <c r="D521" s="403">
        <v>23.094999999999999</v>
      </c>
      <c r="E521" s="403">
        <v>2043.66</v>
      </c>
      <c r="F521" s="403">
        <v>757.39700000000005</v>
      </c>
      <c r="G521" s="403">
        <v>225.22499999999999</v>
      </c>
      <c r="H521" s="403">
        <v>13.749000000000001</v>
      </c>
      <c r="I521" s="403">
        <v>0.80600000000000005</v>
      </c>
      <c r="J521" s="403">
        <v>134.065</v>
      </c>
      <c r="K521" s="403">
        <v>36.557000000000002</v>
      </c>
      <c r="L521" s="403">
        <v>410.40199999999999</v>
      </c>
      <c r="M521" s="403">
        <v>10.97</v>
      </c>
      <c r="N521" s="403">
        <v>3222.4290000000001</v>
      </c>
    </row>
    <row r="522" spans="1:14" x14ac:dyDescent="0.2">
      <c r="A522" s="403" t="s">
        <v>1630</v>
      </c>
      <c r="B522" s="403">
        <v>1206.3440000000001</v>
      </c>
      <c r="C522" s="403">
        <v>660.41399999999999</v>
      </c>
      <c r="D522" s="403">
        <v>18.423999999999999</v>
      </c>
      <c r="E522" s="403">
        <v>1885.182</v>
      </c>
      <c r="F522" s="403">
        <v>668.09500000000003</v>
      </c>
      <c r="G522" s="403">
        <v>196.27099999999999</v>
      </c>
      <c r="H522" s="403">
        <v>13.005000000000001</v>
      </c>
      <c r="I522" s="403">
        <v>1.2849999999999999</v>
      </c>
      <c r="J522" s="403">
        <v>108.40300000000001</v>
      </c>
      <c r="K522" s="403">
        <v>33.831000000000003</v>
      </c>
      <c r="L522" s="403">
        <v>352.79500000000002</v>
      </c>
      <c r="M522" s="403">
        <v>9.4499999999999993</v>
      </c>
      <c r="N522" s="403">
        <v>2915.5219999999999</v>
      </c>
    </row>
    <row r="523" spans="1:14" x14ac:dyDescent="0.2">
      <c r="A523" s="403" t="s">
        <v>1631</v>
      </c>
      <c r="B523" s="403">
        <v>1101.479</v>
      </c>
      <c r="C523" s="403">
        <v>689.96500000000003</v>
      </c>
      <c r="D523" s="403">
        <v>14.871</v>
      </c>
      <c r="E523" s="403">
        <v>1806.3150000000001</v>
      </c>
      <c r="F523" s="403">
        <v>645.928</v>
      </c>
      <c r="G523" s="403">
        <v>248.53800000000001</v>
      </c>
      <c r="H523" s="403">
        <v>13.733000000000001</v>
      </c>
      <c r="I523" s="403">
        <v>2.3330000000000002</v>
      </c>
      <c r="J523" s="403">
        <v>134.93100000000001</v>
      </c>
      <c r="K523" s="403">
        <v>35.301000000000002</v>
      </c>
      <c r="L523" s="403">
        <v>434.83600000000001</v>
      </c>
      <c r="M523" s="403">
        <v>10.260999999999999</v>
      </c>
      <c r="N523" s="403">
        <v>2897.34</v>
      </c>
    </row>
    <row r="524" spans="1:14" x14ac:dyDescent="0.2">
      <c r="A524" s="403" t="s">
        <v>1632</v>
      </c>
      <c r="B524" s="403">
        <v>994.8</v>
      </c>
      <c r="C524" s="403">
        <v>733.50300000000004</v>
      </c>
      <c r="D524" s="403">
        <v>14.598000000000001</v>
      </c>
      <c r="E524" s="403">
        <v>1742.9</v>
      </c>
      <c r="F524" s="403">
        <v>584.63300000000004</v>
      </c>
      <c r="G524" s="403">
        <v>252.352</v>
      </c>
      <c r="H524" s="403">
        <v>12.973000000000001</v>
      </c>
      <c r="I524" s="403">
        <v>3.246</v>
      </c>
      <c r="J524" s="403">
        <v>124.404</v>
      </c>
      <c r="K524" s="403">
        <v>31.449000000000002</v>
      </c>
      <c r="L524" s="403">
        <v>424.42399999999998</v>
      </c>
      <c r="M524" s="403">
        <v>12.759</v>
      </c>
      <c r="N524" s="403">
        <v>2764.7170000000001</v>
      </c>
    </row>
    <row r="525" spans="1:14" x14ac:dyDescent="0.2">
      <c r="A525" s="403" t="s">
        <v>1633</v>
      </c>
      <c r="B525" s="403">
        <v>1208.5170000000001</v>
      </c>
      <c r="C525" s="403">
        <v>833.20600000000002</v>
      </c>
      <c r="D525" s="403">
        <v>17.001000000000001</v>
      </c>
      <c r="E525" s="403">
        <v>2058.7240000000002</v>
      </c>
      <c r="F525" s="403">
        <v>649.62</v>
      </c>
      <c r="G525" s="403">
        <v>275.512</v>
      </c>
      <c r="H525" s="403">
        <v>13.816000000000001</v>
      </c>
      <c r="I525" s="403">
        <v>4.7869999999999999</v>
      </c>
      <c r="J525" s="403">
        <v>122.083</v>
      </c>
      <c r="K525" s="403">
        <v>34.901000000000003</v>
      </c>
      <c r="L525" s="403">
        <v>451.09899999999999</v>
      </c>
      <c r="M525" s="403">
        <v>14.746</v>
      </c>
      <c r="N525" s="403">
        <v>3174.19</v>
      </c>
    </row>
    <row r="526" spans="1:14" x14ac:dyDescent="0.2">
      <c r="A526" s="403" t="s">
        <v>1634</v>
      </c>
      <c r="B526" s="403">
        <v>1376.279</v>
      </c>
      <c r="C526" s="403">
        <v>901.48699999999997</v>
      </c>
      <c r="D526" s="403">
        <v>20.292999999999999</v>
      </c>
      <c r="E526" s="403">
        <v>2298.058</v>
      </c>
      <c r="F526" s="403">
        <v>681.62599999999998</v>
      </c>
      <c r="G526" s="403">
        <v>257.24299999999999</v>
      </c>
      <c r="H526" s="403">
        <v>13.409000000000001</v>
      </c>
      <c r="I526" s="403">
        <v>5.282</v>
      </c>
      <c r="J526" s="403">
        <v>115.967</v>
      </c>
      <c r="K526" s="403">
        <v>36.112000000000002</v>
      </c>
      <c r="L526" s="403">
        <v>428.01400000000001</v>
      </c>
      <c r="M526" s="403">
        <v>14.192</v>
      </c>
      <c r="N526" s="403">
        <v>3421.89</v>
      </c>
    </row>
    <row r="527" spans="1:14" x14ac:dyDescent="0.2">
      <c r="A527" s="403" t="s">
        <v>1635</v>
      </c>
      <c r="B527" s="403">
        <v>1661.422</v>
      </c>
      <c r="C527" s="403">
        <v>1114.5740000000001</v>
      </c>
      <c r="D527" s="403">
        <v>22.887</v>
      </c>
      <c r="E527" s="403">
        <v>2798.884</v>
      </c>
      <c r="F527" s="403">
        <v>723.36900000000003</v>
      </c>
      <c r="G527" s="403">
        <v>258.88900000000001</v>
      </c>
      <c r="H527" s="403">
        <v>13.804</v>
      </c>
      <c r="I527" s="403">
        <v>4.9180000000000001</v>
      </c>
      <c r="J527" s="403">
        <v>84.709000000000003</v>
      </c>
      <c r="K527" s="403">
        <v>38.325000000000003</v>
      </c>
      <c r="L527" s="403">
        <v>400.64600000000002</v>
      </c>
      <c r="M527" s="403">
        <v>19.334</v>
      </c>
      <c r="N527" s="403">
        <v>3942.2330000000002</v>
      </c>
    </row>
    <row r="528" spans="1:14" x14ac:dyDescent="0.2">
      <c r="A528" s="403" t="s">
        <v>1636</v>
      </c>
      <c r="B528" s="403">
        <v>1588.6510000000001</v>
      </c>
      <c r="C528" s="403">
        <v>1026.3889999999999</v>
      </c>
      <c r="D528" s="403">
        <v>19.312999999999999</v>
      </c>
      <c r="E528" s="403">
        <v>2634.3530000000001</v>
      </c>
      <c r="F528" s="403">
        <v>728.31600000000003</v>
      </c>
      <c r="G528" s="403">
        <v>223.90700000000001</v>
      </c>
      <c r="H528" s="403">
        <v>13.486000000000001</v>
      </c>
      <c r="I528" s="403">
        <v>4.3769999999999998</v>
      </c>
      <c r="J528" s="403">
        <v>80.462999999999994</v>
      </c>
      <c r="K528" s="403">
        <v>37.512</v>
      </c>
      <c r="L528" s="403">
        <v>359.745</v>
      </c>
      <c r="M528" s="403">
        <v>18.756</v>
      </c>
      <c r="N528" s="403">
        <v>3741.1709999999998</v>
      </c>
    </row>
    <row r="529" spans="1:14" x14ac:dyDescent="0.2">
      <c r="A529" s="403" t="s">
        <v>1637</v>
      </c>
      <c r="B529" s="403">
        <v>1332.559</v>
      </c>
      <c r="C529" s="403">
        <v>822.00400000000002</v>
      </c>
      <c r="D529" s="403">
        <v>17.158000000000001</v>
      </c>
      <c r="E529" s="403">
        <v>2171.721</v>
      </c>
      <c r="F529" s="403">
        <v>675.04200000000003</v>
      </c>
      <c r="G529" s="403">
        <v>169.71199999999999</v>
      </c>
      <c r="H529" s="403">
        <v>13.379</v>
      </c>
      <c r="I529" s="403">
        <v>4.3410000000000002</v>
      </c>
      <c r="J529" s="403">
        <v>84.287000000000006</v>
      </c>
      <c r="K529" s="403">
        <v>35.555999999999997</v>
      </c>
      <c r="L529" s="403">
        <v>307.274</v>
      </c>
      <c r="M529" s="403">
        <v>13.654999999999999</v>
      </c>
      <c r="N529" s="403">
        <v>3167.692</v>
      </c>
    </row>
    <row r="530" spans="1:14" x14ac:dyDescent="0.2">
      <c r="A530" s="403" t="s">
        <v>1638</v>
      </c>
      <c r="B530" s="403">
        <v>1279.588</v>
      </c>
      <c r="C530" s="403">
        <v>684.23599999999999</v>
      </c>
      <c r="D530" s="403">
        <v>17.324999999999999</v>
      </c>
      <c r="E530" s="403">
        <v>1981.1489999999999</v>
      </c>
      <c r="F530" s="403">
        <v>625.15300000000002</v>
      </c>
      <c r="G530" s="403">
        <v>156.39599999999999</v>
      </c>
      <c r="H530" s="403">
        <v>13.728</v>
      </c>
      <c r="I530" s="403">
        <v>4.0540000000000003</v>
      </c>
      <c r="J530" s="403">
        <v>121.515</v>
      </c>
      <c r="K530" s="403">
        <v>34.683</v>
      </c>
      <c r="L530" s="403">
        <v>330.375</v>
      </c>
      <c r="M530" s="403">
        <v>12.492000000000001</v>
      </c>
      <c r="N530" s="403">
        <v>2949.17</v>
      </c>
    </row>
    <row r="531" spans="1:14" x14ac:dyDescent="0.2">
      <c r="A531" s="403" t="s">
        <v>1639</v>
      </c>
      <c r="B531" s="403">
        <v>1341.73</v>
      </c>
      <c r="C531" s="403">
        <v>588.91999999999996</v>
      </c>
      <c r="D531" s="403">
        <v>16.463999999999999</v>
      </c>
      <c r="E531" s="403">
        <v>1947.1130000000001</v>
      </c>
      <c r="F531" s="403">
        <v>593.44200000000001</v>
      </c>
      <c r="G531" s="403">
        <v>180.672</v>
      </c>
      <c r="H531" s="403">
        <v>13.888</v>
      </c>
      <c r="I531" s="403">
        <v>2.96</v>
      </c>
      <c r="J531" s="403">
        <v>111.809</v>
      </c>
      <c r="K531" s="403">
        <v>36.295999999999999</v>
      </c>
      <c r="L531" s="403">
        <v>345.625</v>
      </c>
      <c r="M531" s="403">
        <v>13.289</v>
      </c>
      <c r="N531" s="403">
        <v>2899.47</v>
      </c>
    </row>
    <row r="532" spans="1:14" x14ac:dyDescent="0.2">
      <c r="A532" s="403" t="s">
        <v>1640</v>
      </c>
      <c r="B532" s="403">
        <v>1403.5</v>
      </c>
      <c r="C532" s="403">
        <v>596.83100000000002</v>
      </c>
      <c r="D532" s="403">
        <v>16.515999999999998</v>
      </c>
      <c r="E532" s="403">
        <v>2016.847</v>
      </c>
      <c r="F532" s="403">
        <v>717.66</v>
      </c>
      <c r="G532" s="403">
        <v>223.72499999999999</v>
      </c>
      <c r="H532" s="403">
        <v>14.173999999999999</v>
      </c>
      <c r="I532" s="403">
        <v>2.4449999999999998</v>
      </c>
      <c r="J532" s="403">
        <v>137.643</v>
      </c>
      <c r="K532" s="403">
        <v>38.192999999999998</v>
      </c>
      <c r="L532" s="403">
        <v>416.17899999999997</v>
      </c>
      <c r="M532" s="403">
        <v>11.35</v>
      </c>
      <c r="N532" s="403">
        <v>3162.0360000000001</v>
      </c>
    </row>
    <row r="533" spans="1:14" x14ac:dyDescent="0.2">
      <c r="A533" s="403" t="s">
        <v>1641</v>
      </c>
      <c r="B533" s="403">
        <v>15854.319</v>
      </c>
      <c r="C533" s="403">
        <v>9313.0889999999999</v>
      </c>
      <c r="D533" s="403">
        <v>217.94499999999999</v>
      </c>
      <c r="E533" s="403">
        <v>25385.351999999999</v>
      </c>
      <c r="F533" s="403">
        <v>8050.2820000000002</v>
      </c>
      <c r="G533" s="403">
        <v>2668.4430000000002</v>
      </c>
      <c r="H533" s="403">
        <v>163.143</v>
      </c>
      <c r="I533" s="403">
        <v>40.834000000000003</v>
      </c>
      <c r="J533" s="403">
        <v>1360.278</v>
      </c>
      <c r="K533" s="403">
        <v>428.71600000000001</v>
      </c>
      <c r="L533" s="403">
        <v>4661.4139999999998</v>
      </c>
      <c r="M533" s="403">
        <v>161.256</v>
      </c>
      <c r="N533" s="403">
        <v>38258.305</v>
      </c>
    </row>
    <row r="534" spans="1:14" x14ac:dyDescent="0.2">
      <c r="A534" s="403" t="s">
        <v>1642</v>
      </c>
      <c r="B534" s="403">
        <v>1441.11</v>
      </c>
      <c r="C534" s="403">
        <v>641.74800000000005</v>
      </c>
      <c r="D534" s="403">
        <v>25.613</v>
      </c>
      <c r="E534" s="403">
        <v>2108.471</v>
      </c>
      <c r="F534" s="403">
        <v>747.19</v>
      </c>
      <c r="G534" s="403">
        <v>240.72399999999999</v>
      </c>
      <c r="H534" s="403">
        <v>14.026999999999999</v>
      </c>
      <c r="I534" s="403">
        <v>2.7410000000000001</v>
      </c>
      <c r="J534" s="403">
        <v>141.13900000000001</v>
      </c>
      <c r="K534" s="403">
        <v>36.576000000000001</v>
      </c>
      <c r="L534" s="403">
        <v>435.20699999999999</v>
      </c>
      <c r="M534" s="403">
        <v>13.507</v>
      </c>
      <c r="N534" s="403">
        <v>3304.3760000000002</v>
      </c>
    </row>
    <row r="535" spans="1:14" x14ac:dyDescent="0.2">
      <c r="A535" s="403" t="s">
        <v>1643</v>
      </c>
      <c r="B535" s="403">
        <v>1289.587</v>
      </c>
      <c r="C535" s="403">
        <v>577.39099999999996</v>
      </c>
      <c r="D535" s="403">
        <v>19.074999999999999</v>
      </c>
      <c r="E535" s="403">
        <v>1886.0530000000001</v>
      </c>
      <c r="F535" s="403">
        <v>643.36199999999997</v>
      </c>
      <c r="G535" s="403">
        <v>195.46600000000001</v>
      </c>
      <c r="H535" s="403">
        <v>12.848000000000001</v>
      </c>
      <c r="I535" s="403">
        <v>4.1310000000000002</v>
      </c>
      <c r="J535" s="403">
        <v>134.81299999999999</v>
      </c>
      <c r="K535" s="403">
        <v>32.451999999999998</v>
      </c>
      <c r="L535" s="403">
        <v>379.71</v>
      </c>
      <c r="M535" s="403">
        <v>13.053000000000001</v>
      </c>
      <c r="N535" s="403">
        <v>2922.1779999999999</v>
      </c>
    </row>
    <row r="536" spans="1:14" x14ac:dyDescent="0.2">
      <c r="A536" s="403" t="s">
        <v>1644</v>
      </c>
      <c r="B536" s="403">
        <v>1352.433</v>
      </c>
      <c r="C536" s="403">
        <v>614.04200000000003</v>
      </c>
      <c r="D536" s="403">
        <v>18.765999999999998</v>
      </c>
      <c r="E536" s="403">
        <v>1985.24</v>
      </c>
      <c r="F536" s="403">
        <v>658.68100000000004</v>
      </c>
      <c r="G536" s="403">
        <v>196.97300000000001</v>
      </c>
      <c r="H536" s="403">
        <v>13.840999999999999</v>
      </c>
      <c r="I536" s="403">
        <v>5.7910000000000004</v>
      </c>
      <c r="J536" s="403">
        <v>151.846</v>
      </c>
      <c r="K536" s="403">
        <v>36.521000000000001</v>
      </c>
      <c r="L536" s="403">
        <v>404.97199999999998</v>
      </c>
      <c r="M536" s="403">
        <v>14.412000000000001</v>
      </c>
      <c r="N536" s="403">
        <v>3063.306</v>
      </c>
    </row>
    <row r="537" spans="1:14" x14ac:dyDescent="0.2">
      <c r="A537" s="403" t="s">
        <v>1645</v>
      </c>
      <c r="B537" s="403">
        <v>1169.885</v>
      </c>
      <c r="C537" s="403">
        <v>574.11199999999997</v>
      </c>
      <c r="D537" s="403">
        <v>18.116</v>
      </c>
      <c r="E537" s="403">
        <v>1762.114</v>
      </c>
      <c r="F537" s="403">
        <v>594.00900000000001</v>
      </c>
      <c r="G537" s="403">
        <v>238.11699999999999</v>
      </c>
      <c r="H537" s="403">
        <v>13.329000000000001</v>
      </c>
      <c r="I537" s="403">
        <v>6.3719999999999999</v>
      </c>
      <c r="J537" s="403">
        <v>167.96899999999999</v>
      </c>
      <c r="K537" s="403">
        <v>30.989000000000001</v>
      </c>
      <c r="L537" s="403">
        <v>456.77600000000001</v>
      </c>
      <c r="M537" s="403">
        <v>11.606999999999999</v>
      </c>
      <c r="N537" s="403">
        <v>2824.5059999999999</v>
      </c>
    </row>
    <row r="538" spans="1:14" x14ac:dyDescent="0.2">
      <c r="A538" s="403" t="s">
        <v>1646</v>
      </c>
      <c r="B538" s="403">
        <v>1243.57</v>
      </c>
      <c r="C538" s="403">
        <v>626.16099999999994</v>
      </c>
      <c r="D538" s="403">
        <v>22.555</v>
      </c>
      <c r="E538" s="403">
        <v>1892.2850000000001</v>
      </c>
      <c r="F538" s="403">
        <v>657.64300000000003</v>
      </c>
      <c r="G538" s="403">
        <v>274.26799999999997</v>
      </c>
      <c r="H538" s="403">
        <v>13.565</v>
      </c>
      <c r="I538" s="403">
        <v>7.1260000000000003</v>
      </c>
      <c r="J538" s="403">
        <v>158.95099999999999</v>
      </c>
      <c r="K538" s="403">
        <v>34.988999999999997</v>
      </c>
      <c r="L538" s="403">
        <v>488.9</v>
      </c>
      <c r="M538" s="403">
        <v>15.528</v>
      </c>
      <c r="N538" s="403">
        <v>3054.3560000000002</v>
      </c>
    </row>
    <row r="539" spans="1:14" x14ac:dyDescent="0.2">
      <c r="A539" s="403" t="s">
        <v>1647</v>
      </c>
      <c r="B539" s="403">
        <v>1443.568</v>
      </c>
      <c r="C539" s="403">
        <v>750.64</v>
      </c>
      <c r="D539" s="403">
        <v>22.401</v>
      </c>
      <c r="E539" s="403">
        <v>2216.6089999999999</v>
      </c>
      <c r="F539" s="403">
        <v>695.12</v>
      </c>
      <c r="G539" s="403">
        <v>262.62599999999998</v>
      </c>
      <c r="H539" s="403">
        <v>13.867000000000001</v>
      </c>
      <c r="I539" s="403">
        <v>8.2159999999999993</v>
      </c>
      <c r="J539" s="403">
        <v>133.714</v>
      </c>
      <c r="K539" s="403">
        <v>36.326000000000001</v>
      </c>
      <c r="L539" s="403">
        <v>454.75</v>
      </c>
      <c r="M539" s="403">
        <v>16.908999999999999</v>
      </c>
      <c r="N539" s="403">
        <v>3383.3890000000001</v>
      </c>
    </row>
    <row r="541" spans="1:14" x14ac:dyDescent="0.2">
      <c r="B541" s="404">
        <f>B455</f>
        <v>20461.883000000002</v>
      </c>
      <c r="C541" s="404">
        <f t="shared" ref="C541:N541" si="0">C455</f>
        <v>6375.1390000000001</v>
      </c>
      <c r="D541" s="404">
        <f t="shared" si="0"/>
        <v>648.06500000000005</v>
      </c>
      <c r="E541" s="404">
        <f t="shared" si="0"/>
        <v>27485.085999999999</v>
      </c>
      <c r="F541" s="404">
        <f t="shared" si="0"/>
        <v>8215.4140000000007</v>
      </c>
      <c r="G541" s="404">
        <f t="shared" si="0"/>
        <v>2839.3530000000001</v>
      </c>
      <c r="H541" s="404">
        <f t="shared" si="0"/>
        <v>144.5</v>
      </c>
      <c r="I541" s="404">
        <f t="shared" si="0"/>
        <v>5.0359999999999996</v>
      </c>
      <c r="J541" s="404">
        <f t="shared" si="0"/>
        <v>263.738</v>
      </c>
      <c r="K541" s="404">
        <f t="shared" si="0"/>
        <v>412.48200000000003</v>
      </c>
      <c r="L541" s="404">
        <f t="shared" si="0"/>
        <v>3665.1089999999999</v>
      </c>
      <c r="M541" s="404">
        <f t="shared" si="0"/>
        <v>62.848999999999997</v>
      </c>
      <c r="N541" s="404">
        <f t="shared" si="0"/>
        <v>39428.457999999999</v>
      </c>
    </row>
    <row r="542" spans="1:14" x14ac:dyDescent="0.2">
      <c r="B542" s="404">
        <f>B468</f>
        <v>20807.722000000002</v>
      </c>
      <c r="C542" s="404">
        <f t="shared" ref="C542:N542" si="1">C468</f>
        <v>7005.2340000000004</v>
      </c>
      <c r="D542" s="404">
        <f t="shared" si="1"/>
        <v>657.12800000000004</v>
      </c>
      <c r="E542" s="404">
        <f t="shared" si="1"/>
        <v>28470.083999999999</v>
      </c>
      <c r="F542" s="404">
        <f t="shared" si="1"/>
        <v>8455.3639999999996</v>
      </c>
      <c r="G542" s="404">
        <f t="shared" si="1"/>
        <v>2429.9090000000001</v>
      </c>
      <c r="H542" s="404">
        <f t="shared" si="1"/>
        <v>144.67400000000001</v>
      </c>
      <c r="I542" s="404">
        <f t="shared" si="1"/>
        <v>6.0469999999999997</v>
      </c>
      <c r="J542" s="404">
        <f t="shared" si="1"/>
        <v>340.50299999999999</v>
      </c>
      <c r="K542" s="404">
        <f t="shared" si="1"/>
        <v>423.447</v>
      </c>
      <c r="L542" s="404">
        <f t="shared" si="1"/>
        <v>3344.5810000000001</v>
      </c>
      <c r="M542" s="404">
        <f t="shared" si="1"/>
        <v>106.63200000000001</v>
      </c>
      <c r="N542" s="404">
        <f t="shared" si="1"/>
        <v>40376.661</v>
      </c>
    </row>
    <row r="543" spans="1:14" x14ac:dyDescent="0.2">
      <c r="B543" s="404">
        <f>B481</f>
        <v>20512.955000000002</v>
      </c>
      <c r="C543" s="404">
        <f t="shared" ref="C543:N543" si="2">C481</f>
        <v>6828.924</v>
      </c>
      <c r="D543" s="404">
        <f t="shared" si="2"/>
        <v>467.70699999999999</v>
      </c>
      <c r="E543" s="404">
        <f t="shared" si="2"/>
        <v>27809.585999999999</v>
      </c>
      <c r="F543" s="404">
        <f t="shared" si="2"/>
        <v>8427.2970000000005</v>
      </c>
      <c r="G543" s="404">
        <f t="shared" si="2"/>
        <v>2494.0030000000002</v>
      </c>
      <c r="H543" s="404">
        <f t="shared" si="2"/>
        <v>146.233</v>
      </c>
      <c r="I543" s="404">
        <f t="shared" si="2"/>
        <v>8.516</v>
      </c>
      <c r="J543" s="404">
        <f t="shared" si="2"/>
        <v>545.548</v>
      </c>
      <c r="K543" s="404">
        <f t="shared" si="2"/>
        <v>435.274</v>
      </c>
      <c r="L543" s="404">
        <f t="shared" si="2"/>
        <v>3629.5749999999998</v>
      </c>
      <c r="M543" s="404">
        <f t="shared" si="2"/>
        <v>111.986</v>
      </c>
      <c r="N543" s="404">
        <f t="shared" si="2"/>
        <v>39978.444000000003</v>
      </c>
    </row>
    <row r="544" spans="1:14" x14ac:dyDescent="0.2">
      <c r="B544" s="404">
        <f>B494</f>
        <v>18225.331999999999</v>
      </c>
      <c r="C544" s="404">
        <f t="shared" ref="C544:N544" si="3">C494</f>
        <v>7022.39</v>
      </c>
      <c r="D544" s="404">
        <f t="shared" si="3"/>
        <v>389.93200000000002</v>
      </c>
      <c r="E544" s="404">
        <f t="shared" si="3"/>
        <v>25637.653999999999</v>
      </c>
      <c r="F544" s="404">
        <f t="shared" si="3"/>
        <v>8356.0190000000002</v>
      </c>
      <c r="G544" s="404">
        <f t="shared" si="3"/>
        <v>2649.8980000000001</v>
      </c>
      <c r="H544" s="404">
        <f t="shared" si="3"/>
        <v>146.48500000000001</v>
      </c>
      <c r="I544" s="404">
        <f t="shared" si="3"/>
        <v>8.6969999999999992</v>
      </c>
      <c r="J544" s="404">
        <f t="shared" si="3"/>
        <v>721.12699999999995</v>
      </c>
      <c r="K544" s="404">
        <f t="shared" si="3"/>
        <v>441.012</v>
      </c>
      <c r="L544" s="404">
        <f t="shared" si="3"/>
        <v>3967.2179999999998</v>
      </c>
      <c r="M544" s="404">
        <f t="shared" si="3"/>
        <v>116.188</v>
      </c>
      <c r="N544" s="404">
        <f t="shared" si="3"/>
        <v>38077.078000000001</v>
      </c>
    </row>
    <row r="545" spans="2:14" x14ac:dyDescent="0.2">
      <c r="B545" s="404">
        <f>B507</f>
        <v>19133.455000000002</v>
      </c>
      <c r="C545" s="404">
        <f t="shared" ref="C545:N545" si="4">C507</f>
        <v>7527.6409999999996</v>
      </c>
      <c r="D545" s="404">
        <f t="shared" si="4"/>
        <v>378.25799999999998</v>
      </c>
      <c r="E545" s="404">
        <f t="shared" si="4"/>
        <v>27039.353999999999</v>
      </c>
      <c r="F545" s="404">
        <f t="shared" si="4"/>
        <v>8434.4330000000009</v>
      </c>
      <c r="G545" s="404">
        <f t="shared" si="4"/>
        <v>2521.4859999999999</v>
      </c>
      <c r="H545" s="404">
        <f t="shared" si="4"/>
        <v>148.47900000000001</v>
      </c>
      <c r="I545" s="404">
        <f t="shared" si="4"/>
        <v>11.762</v>
      </c>
      <c r="J545" s="404">
        <f t="shared" si="4"/>
        <v>923.27099999999996</v>
      </c>
      <c r="K545" s="404">
        <f t="shared" si="4"/>
        <v>459.37200000000001</v>
      </c>
      <c r="L545" s="404">
        <f t="shared" si="4"/>
        <v>4064.3690000000001</v>
      </c>
      <c r="M545" s="404">
        <f t="shared" si="4"/>
        <v>88.634</v>
      </c>
      <c r="N545" s="404">
        <f t="shared" si="4"/>
        <v>39626.788999999997</v>
      </c>
    </row>
    <row r="546" spans="2:14" x14ac:dyDescent="0.2">
      <c r="B546" s="404">
        <f>B520</f>
        <v>18035.174999999999</v>
      </c>
      <c r="C546" s="404">
        <f t="shared" ref="C546:N546" si="5">C520</f>
        <v>7712.1210000000001</v>
      </c>
      <c r="D546" s="404">
        <f t="shared" si="5"/>
        <v>302.95800000000003</v>
      </c>
      <c r="E546" s="404">
        <f t="shared" si="5"/>
        <v>26050.253000000001</v>
      </c>
      <c r="F546" s="404">
        <f t="shared" si="5"/>
        <v>8268.6980000000003</v>
      </c>
      <c r="G546" s="404">
        <f t="shared" si="5"/>
        <v>3085.127</v>
      </c>
      <c r="H546" s="404">
        <f t="shared" si="5"/>
        <v>148.81100000000001</v>
      </c>
      <c r="I546" s="404">
        <f t="shared" si="5"/>
        <v>16.782</v>
      </c>
      <c r="J546" s="404">
        <f t="shared" si="5"/>
        <v>1167.0940000000001</v>
      </c>
      <c r="K546" s="404">
        <f t="shared" si="5"/>
        <v>436.72699999999998</v>
      </c>
      <c r="L546" s="404">
        <f t="shared" si="5"/>
        <v>4854.5410000000002</v>
      </c>
      <c r="M546" s="404">
        <f t="shared" si="5"/>
        <v>127.101</v>
      </c>
      <c r="N546" s="404">
        <f t="shared" si="5"/>
        <v>39300.593000000001</v>
      </c>
    </row>
    <row r="547" spans="2:14" x14ac:dyDescent="0.2">
      <c r="B547" s="404">
        <f>B533</f>
        <v>15854.319</v>
      </c>
      <c r="C547" s="404">
        <f t="shared" ref="C547:N547" si="6">C533</f>
        <v>9313.0889999999999</v>
      </c>
      <c r="D547" s="404">
        <f t="shared" si="6"/>
        <v>217.94499999999999</v>
      </c>
      <c r="E547" s="404">
        <f t="shared" si="6"/>
        <v>25385.351999999999</v>
      </c>
      <c r="F547" s="404">
        <f t="shared" si="6"/>
        <v>8050.2820000000002</v>
      </c>
      <c r="G547" s="404">
        <f t="shared" si="6"/>
        <v>2668.4430000000002</v>
      </c>
      <c r="H547" s="404">
        <f t="shared" si="6"/>
        <v>163.143</v>
      </c>
      <c r="I547" s="404">
        <f t="shared" si="6"/>
        <v>40.834000000000003</v>
      </c>
      <c r="J547" s="404">
        <f t="shared" si="6"/>
        <v>1360.278</v>
      </c>
      <c r="K547" s="404">
        <f t="shared" si="6"/>
        <v>428.71600000000001</v>
      </c>
      <c r="L547" s="404">
        <f t="shared" si="6"/>
        <v>4661.4139999999998</v>
      </c>
      <c r="M547" s="404">
        <f t="shared" si="6"/>
        <v>161.256</v>
      </c>
      <c r="N547" s="404">
        <f t="shared" si="6"/>
        <v>38258.305</v>
      </c>
    </row>
  </sheetData>
  <mergeCells count="1">
    <mergeCell ref="A12:A13"/>
  </mergeCells>
  <hyperlinks>
    <hyperlink ref="A4" r:id="rId1" display="http://www.eia.doe.gov/totalenergy/data/monthly/dataunits.cfm" xr:uid="{00000000-0004-0000-1B00-000000000000}"/>
  </hyperlink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S277"/>
  <sheetViews>
    <sheetView workbookViewId="0">
      <selection activeCell="E25" sqref="E25"/>
    </sheetView>
  </sheetViews>
  <sheetFormatPr defaultColWidth="9.140625" defaultRowHeight="12.75" x14ac:dyDescent="0.2"/>
  <cols>
    <col min="1" max="16384" width="9.140625" style="377"/>
  </cols>
  <sheetData>
    <row r="1" spans="1:19" x14ac:dyDescent="0.2">
      <c r="A1" s="374" t="s">
        <v>592</v>
      </c>
      <c r="B1" s="375"/>
      <c r="C1" s="375"/>
      <c r="D1" s="375"/>
      <c r="E1" s="376"/>
      <c r="F1" s="376"/>
      <c r="G1" s="376"/>
      <c r="H1" s="376"/>
      <c r="I1" s="370" t="s">
        <v>1768</v>
      </c>
      <c r="J1" s="369"/>
      <c r="K1" s="369"/>
      <c r="L1" s="369"/>
      <c r="M1" s="282"/>
      <c r="N1" s="369"/>
      <c r="O1" s="369" t="s">
        <v>1708</v>
      </c>
      <c r="P1" s="369"/>
      <c r="Q1" s="369"/>
      <c r="R1" s="369"/>
      <c r="S1" s="477">
        <v>41815</v>
      </c>
    </row>
    <row r="2" spans="1:19" x14ac:dyDescent="0.2">
      <c r="B2" s="378"/>
      <c r="C2" s="378"/>
      <c r="D2" s="378"/>
      <c r="E2" s="378"/>
      <c r="F2" s="376"/>
      <c r="G2" s="376"/>
      <c r="H2" s="376"/>
    </row>
    <row r="3" spans="1:19" x14ac:dyDescent="0.2">
      <c r="A3" s="379" t="s">
        <v>593</v>
      </c>
      <c r="B3" s="378"/>
      <c r="C3" s="771"/>
      <c r="D3" s="771"/>
      <c r="E3" s="771"/>
      <c r="F3" s="379" t="s">
        <v>594</v>
      </c>
      <c r="G3" s="378"/>
      <c r="H3" s="378"/>
    </row>
    <row r="4" spans="1:19" x14ac:dyDescent="0.2">
      <c r="A4" s="379"/>
      <c r="B4" s="378"/>
      <c r="C4" s="378"/>
      <c r="D4" s="378"/>
      <c r="E4" s="380"/>
      <c r="F4" s="379" t="s">
        <v>595</v>
      </c>
      <c r="G4" s="376"/>
      <c r="H4" s="378"/>
      <c r="K4" s="369"/>
      <c r="L4" s="418"/>
      <c r="M4" s="369"/>
    </row>
    <row r="5" spans="1:19" x14ac:dyDescent="0.2">
      <c r="A5" s="381"/>
      <c r="B5" s="378"/>
      <c r="C5" s="378"/>
      <c r="D5" s="378"/>
      <c r="E5" s="378"/>
      <c r="F5" s="376"/>
      <c r="G5" s="376"/>
      <c r="H5" s="376"/>
      <c r="K5" s="369"/>
      <c r="L5" s="369"/>
      <c r="M5" s="369"/>
    </row>
    <row r="6" spans="1:19" ht="63.75" x14ac:dyDescent="0.2">
      <c r="A6" s="479"/>
      <c r="B6" s="480" t="s">
        <v>596</v>
      </c>
      <c r="C6" s="481" t="s">
        <v>1707</v>
      </c>
      <c r="D6" s="481" t="s">
        <v>1776</v>
      </c>
      <c r="E6" s="482"/>
      <c r="F6" s="483"/>
      <c r="G6" s="480" t="s">
        <v>596</v>
      </c>
      <c r="H6" s="481" t="s">
        <v>1707</v>
      </c>
      <c r="K6" s="293"/>
      <c r="L6" s="419"/>
      <c r="M6" s="370"/>
    </row>
    <row r="7" spans="1:19" x14ac:dyDescent="0.2">
      <c r="B7" s="383"/>
      <c r="C7" s="383"/>
      <c r="D7" s="383"/>
      <c r="F7" s="382"/>
      <c r="K7" s="369"/>
      <c r="L7" s="369"/>
      <c r="M7" s="369"/>
    </row>
    <row r="8" spans="1:19" x14ac:dyDescent="0.2">
      <c r="K8" s="369"/>
      <c r="L8" s="369"/>
      <c r="M8" s="369"/>
    </row>
    <row r="9" spans="1:19" x14ac:dyDescent="0.2">
      <c r="A9" s="384">
        <v>1929</v>
      </c>
      <c r="B9" s="385">
        <v>104.6</v>
      </c>
      <c r="C9" s="385">
        <v>1055.5999999999999</v>
      </c>
      <c r="D9" s="385"/>
      <c r="F9" s="384" t="s">
        <v>597</v>
      </c>
      <c r="G9" s="385">
        <v>243.1</v>
      </c>
      <c r="H9" s="385">
        <v>1932.6</v>
      </c>
      <c r="K9" s="369"/>
      <c r="L9" s="369"/>
      <c r="M9" s="369"/>
    </row>
    <row r="10" spans="1:19" x14ac:dyDescent="0.2">
      <c r="A10" s="384">
        <v>1930</v>
      </c>
      <c r="B10" s="385">
        <v>92.2</v>
      </c>
      <c r="C10" s="385">
        <v>965.8</v>
      </c>
      <c r="D10" s="385"/>
      <c r="F10" s="384" t="s">
        <v>598</v>
      </c>
      <c r="G10" s="385">
        <v>246.3</v>
      </c>
      <c r="H10" s="385">
        <v>1930.4</v>
      </c>
      <c r="K10" s="369"/>
      <c r="L10" s="369"/>
      <c r="M10" s="369"/>
    </row>
    <row r="11" spans="1:19" x14ac:dyDescent="0.2">
      <c r="A11" s="384">
        <v>1931</v>
      </c>
      <c r="B11" s="385">
        <v>77.400000000000006</v>
      </c>
      <c r="C11" s="385">
        <v>904.1</v>
      </c>
      <c r="D11" s="385"/>
      <c r="F11" s="384" t="s">
        <v>599</v>
      </c>
      <c r="G11" s="385">
        <v>250.1</v>
      </c>
      <c r="H11" s="385">
        <v>1928.4</v>
      </c>
      <c r="K11" s="369"/>
      <c r="L11" s="369"/>
      <c r="M11" s="369"/>
    </row>
    <row r="12" spans="1:19" x14ac:dyDescent="0.2">
      <c r="A12" s="384">
        <v>1932</v>
      </c>
      <c r="B12" s="385">
        <v>59.5</v>
      </c>
      <c r="C12" s="385">
        <v>787.5</v>
      </c>
      <c r="D12" s="385"/>
      <c r="F12" s="384" t="s">
        <v>600</v>
      </c>
      <c r="G12" s="385">
        <v>260.3</v>
      </c>
      <c r="H12" s="385">
        <v>1958.8</v>
      </c>
      <c r="K12" s="369"/>
      <c r="L12" s="369"/>
      <c r="M12" s="369"/>
    </row>
    <row r="13" spans="1:19" x14ac:dyDescent="0.2">
      <c r="A13" s="384">
        <v>1933</v>
      </c>
      <c r="B13" s="385">
        <v>57.2</v>
      </c>
      <c r="C13" s="385">
        <v>777.6</v>
      </c>
      <c r="D13" s="385"/>
      <c r="F13" s="384" t="s">
        <v>601</v>
      </c>
      <c r="G13" s="385">
        <v>266.2</v>
      </c>
      <c r="H13" s="385">
        <v>1987.6</v>
      </c>
      <c r="K13" s="369"/>
      <c r="L13" s="369"/>
      <c r="M13" s="369"/>
    </row>
    <row r="14" spans="1:19" x14ac:dyDescent="0.2">
      <c r="A14" s="384">
        <v>1934</v>
      </c>
      <c r="B14" s="385">
        <v>66.8</v>
      </c>
      <c r="C14" s="385">
        <v>861.4</v>
      </c>
      <c r="D14" s="385"/>
      <c r="F14" s="384" t="s">
        <v>602</v>
      </c>
      <c r="G14" s="385">
        <v>272.89999999999998</v>
      </c>
      <c r="H14" s="385">
        <v>2019.9</v>
      </c>
      <c r="K14" s="369"/>
      <c r="L14" s="369"/>
      <c r="M14" s="369"/>
    </row>
    <row r="15" spans="1:19" x14ac:dyDescent="0.2">
      <c r="A15" s="384">
        <v>1935</v>
      </c>
      <c r="B15" s="385">
        <v>74.3</v>
      </c>
      <c r="C15" s="385">
        <v>938.2</v>
      </c>
      <c r="D15" s="385"/>
      <c r="F15" s="384" t="s">
        <v>603</v>
      </c>
      <c r="G15" s="385">
        <v>279.5</v>
      </c>
      <c r="H15" s="385">
        <v>2031.2</v>
      </c>
      <c r="K15" s="369"/>
      <c r="L15" s="369"/>
      <c r="M15" s="369"/>
    </row>
    <row r="16" spans="1:19" x14ac:dyDescent="0.2">
      <c r="A16" s="384">
        <v>1936</v>
      </c>
      <c r="B16" s="385">
        <v>84.9</v>
      </c>
      <c r="C16" s="385">
        <v>1059.5999999999999</v>
      </c>
      <c r="D16" s="385"/>
      <c r="F16" s="384" t="s">
        <v>604</v>
      </c>
      <c r="G16" s="385">
        <v>280.7</v>
      </c>
      <c r="H16" s="385">
        <v>2033.3</v>
      </c>
      <c r="K16" s="369"/>
      <c r="L16" s="369"/>
      <c r="M16" s="369"/>
    </row>
    <row r="17" spans="1:13" x14ac:dyDescent="0.2">
      <c r="A17" s="384">
        <v>1937</v>
      </c>
      <c r="B17" s="385">
        <v>93</v>
      </c>
      <c r="C17" s="385">
        <v>1113.5999999999999</v>
      </c>
      <c r="D17" s="385"/>
      <c r="F17" s="384" t="s">
        <v>605</v>
      </c>
      <c r="G17" s="385">
        <v>275.39999999999998</v>
      </c>
      <c r="H17" s="385">
        <v>2005.6</v>
      </c>
      <c r="K17" s="369"/>
      <c r="L17" s="369"/>
      <c r="M17" s="369"/>
    </row>
    <row r="18" spans="1:13" x14ac:dyDescent="0.2">
      <c r="A18" s="384">
        <v>1938</v>
      </c>
      <c r="B18" s="385">
        <v>87.4</v>
      </c>
      <c r="C18" s="385">
        <v>1076.7</v>
      </c>
      <c r="D18" s="385"/>
      <c r="F18" s="384" t="s">
        <v>606</v>
      </c>
      <c r="G18" s="385">
        <v>271.7</v>
      </c>
      <c r="H18" s="385">
        <v>1998.8</v>
      </c>
      <c r="K18" s="369"/>
      <c r="L18" s="369"/>
      <c r="M18" s="369"/>
    </row>
    <row r="19" spans="1:13" x14ac:dyDescent="0.2">
      <c r="A19" s="384">
        <v>1939</v>
      </c>
      <c r="B19" s="385">
        <v>93.5</v>
      </c>
      <c r="C19" s="385">
        <v>1162.5999999999999</v>
      </c>
      <c r="D19" s="385"/>
      <c r="F19" s="384" t="s">
        <v>607</v>
      </c>
      <c r="G19" s="385">
        <v>273.3</v>
      </c>
      <c r="H19" s="385">
        <v>2020.8</v>
      </c>
      <c r="K19" s="369"/>
      <c r="L19" s="369"/>
      <c r="M19" s="369"/>
    </row>
    <row r="20" spans="1:13" x14ac:dyDescent="0.2">
      <c r="A20" s="384">
        <v>1940</v>
      </c>
      <c r="B20" s="385">
        <v>102.9</v>
      </c>
      <c r="C20" s="385">
        <v>1265</v>
      </c>
      <c r="D20" s="385"/>
      <c r="F20" s="384" t="s">
        <v>608</v>
      </c>
      <c r="G20" s="385">
        <v>271</v>
      </c>
      <c r="H20" s="385">
        <v>2002.7</v>
      </c>
      <c r="K20" s="369"/>
      <c r="L20" s="369"/>
      <c r="M20" s="369"/>
    </row>
    <row r="21" spans="1:13" x14ac:dyDescent="0.2">
      <c r="A21" s="384">
        <v>1941</v>
      </c>
      <c r="B21" s="385">
        <v>129.4</v>
      </c>
      <c r="C21" s="385">
        <v>1488.9</v>
      </c>
      <c r="D21" s="385"/>
      <c r="F21" s="384" t="s">
        <v>609</v>
      </c>
      <c r="G21" s="385">
        <v>281.2</v>
      </c>
      <c r="H21" s="385">
        <v>2082.5</v>
      </c>
      <c r="K21" s="369"/>
      <c r="L21" s="369"/>
      <c r="M21" s="369"/>
    </row>
    <row r="22" spans="1:13" x14ac:dyDescent="0.2">
      <c r="A22" s="384">
        <v>1942</v>
      </c>
      <c r="B22" s="385">
        <v>166</v>
      </c>
      <c r="C22" s="385">
        <v>1770.3</v>
      </c>
      <c r="D22" s="385"/>
      <c r="F22" s="384" t="s">
        <v>610</v>
      </c>
      <c r="G22" s="385">
        <v>290.7</v>
      </c>
      <c r="H22" s="385">
        <v>2145.5</v>
      </c>
      <c r="K22" s="369"/>
      <c r="L22" s="369"/>
      <c r="M22" s="369"/>
    </row>
    <row r="23" spans="1:13" x14ac:dyDescent="0.2">
      <c r="A23" s="384">
        <v>1943</v>
      </c>
      <c r="B23" s="385">
        <v>203.1</v>
      </c>
      <c r="C23" s="385">
        <v>2072</v>
      </c>
      <c r="D23" s="385"/>
      <c r="F23" s="384" t="s">
        <v>611</v>
      </c>
      <c r="G23" s="385">
        <v>308.5</v>
      </c>
      <c r="H23" s="385">
        <v>2228.1999999999998</v>
      </c>
      <c r="K23" s="369"/>
      <c r="L23" s="369"/>
      <c r="M23" s="369"/>
    </row>
    <row r="24" spans="1:13" x14ac:dyDescent="0.2">
      <c r="A24" s="384">
        <v>1944</v>
      </c>
      <c r="B24" s="385">
        <v>224.6</v>
      </c>
      <c r="C24" s="385">
        <v>2237.5</v>
      </c>
      <c r="D24" s="385"/>
      <c r="F24" s="384" t="s">
        <v>612</v>
      </c>
      <c r="G24" s="385">
        <v>320.3</v>
      </c>
      <c r="H24" s="385">
        <v>2271.1999999999998</v>
      </c>
      <c r="K24" s="369"/>
      <c r="L24" s="369"/>
      <c r="M24" s="369"/>
    </row>
    <row r="25" spans="1:13" x14ac:dyDescent="0.2">
      <c r="A25" s="384">
        <v>1945</v>
      </c>
      <c r="B25" s="385">
        <v>228.2</v>
      </c>
      <c r="C25" s="385">
        <v>2215.9</v>
      </c>
      <c r="D25" s="385"/>
      <c r="F25" s="384" t="s">
        <v>613</v>
      </c>
      <c r="G25" s="385">
        <v>336.4</v>
      </c>
      <c r="H25" s="385">
        <v>2302.3000000000002</v>
      </c>
      <c r="K25" s="369"/>
      <c r="L25" s="369"/>
      <c r="M25" s="369"/>
    </row>
    <row r="26" spans="1:13" x14ac:dyDescent="0.2">
      <c r="A26" s="384">
        <v>1946</v>
      </c>
      <c r="B26" s="385">
        <v>227.8</v>
      </c>
      <c r="C26" s="385">
        <v>1959</v>
      </c>
      <c r="D26" s="385"/>
      <c r="F26" s="384" t="s">
        <v>614</v>
      </c>
      <c r="G26" s="385">
        <v>344.5</v>
      </c>
      <c r="H26" s="385">
        <v>2342.3000000000002</v>
      </c>
      <c r="K26" s="369"/>
      <c r="L26" s="369"/>
      <c r="M26" s="369"/>
    </row>
    <row r="27" spans="1:13" x14ac:dyDescent="0.2">
      <c r="A27" s="384">
        <v>1947</v>
      </c>
      <c r="B27" s="385">
        <v>249.9</v>
      </c>
      <c r="C27" s="385">
        <v>1937.6</v>
      </c>
      <c r="D27" s="385"/>
      <c r="F27" s="384" t="s">
        <v>615</v>
      </c>
      <c r="G27" s="385">
        <v>351.8</v>
      </c>
      <c r="H27" s="385">
        <v>2390.5</v>
      </c>
      <c r="K27" s="369"/>
      <c r="L27" s="369"/>
      <c r="M27" s="369"/>
    </row>
    <row r="28" spans="1:13" x14ac:dyDescent="0.2">
      <c r="A28" s="384">
        <v>1948</v>
      </c>
      <c r="B28" s="385">
        <v>274.8</v>
      </c>
      <c r="C28" s="385">
        <v>2018</v>
      </c>
      <c r="D28" s="385"/>
      <c r="F28" s="384" t="s">
        <v>616</v>
      </c>
      <c r="G28" s="385">
        <v>356.6</v>
      </c>
      <c r="H28" s="385">
        <v>2395.8000000000002</v>
      </c>
      <c r="K28" s="369"/>
      <c r="L28" s="369"/>
      <c r="M28" s="369"/>
    </row>
    <row r="29" spans="1:13" x14ac:dyDescent="0.2">
      <c r="A29" s="384">
        <v>1949</v>
      </c>
      <c r="B29" s="385">
        <v>272.8</v>
      </c>
      <c r="C29" s="385">
        <v>2007</v>
      </c>
      <c r="D29" s="385"/>
      <c r="F29" s="384" t="s">
        <v>617</v>
      </c>
      <c r="G29" s="385">
        <v>360.2</v>
      </c>
      <c r="H29" s="385">
        <v>2421.1</v>
      </c>
      <c r="K29" s="369"/>
      <c r="L29" s="369"/>
      <c r="M29" s="369"/>
    </row>
    <row r="30" spans="1:13" x14ac:dyDescent="0.2">
      <c r="A30" s="384">
        <v>1950</v>
      </c>
      <c r="B30" s="385">
        <v>300.2</v>
      </c>
      <c r="C30" s="385">
        <v>2181.9</v>
      </c>
      <c r="D30" s="385"/>
      <c r="F30" s="384" t="s">
        <v>618</v>
      </c>
      <c r="G30" s="385">
        <v>361.4</v>
      </c>
      <c r="H30" s="385">
        <v>2426.1999999999998</v>
      </c>
      <c r="K30" s="369"/>
      <c r="L30" s="369"/>
      <c r="M30" s="369"/>
    </row>
    <row r="31" spans="1:13" x14ac:dyDescent="0.2">
      <c r="A31" s="384">
        <v>1951</v>
      </c>
      <c r="B31" s="385">
        <v>347.3</v>
      </c>
      <c r="C31" s="385">
        <v>2357.6999999999998</v>
      </c>
      <c r="D31" s="385"/>
      <c r="F31" s="384" t="s">
        <v>619</v>
      </c>
      <c r="G31" s="385">
        <v>368.1</v>
      </c>
      <c r="H31" s="385">
        <v>2443.6999999999998</v>
      </c>
      <c r="K31" s="369"/>
      <c r="L31" s="369"/>
      <c r="M31" s="369"/>
    </row>
    <row r="32" spans="1:13" x14ac:dyDescent="0.2">
      <c r="A32" s="384">
        <v>1952</v>
      </c>
      <c r="B32" s="385">
        <v>367.7</v>
      </c>
      <c r="C32" s="385">
        <v>2453.6999999999998</v>
      </c>
      <c r="D32" s="385"/>
      <c r="F32" s="384" t="s">
        <v>620</v>
      </c>
      <c r="G32" s="385">
        <v>381.2</v>
      </c>
      <c r="H32" s="385">
        <v>2523.9</v>
      </c>
      <c r="K32" s="369"/>
      <c r="L32" s="369"/>
      <c r="M32" s="369"/>
    </row>
    <row r="33" spans="1:13" x14ac:dyDescent="0.2">
      <c r="A33" s="384">
        <v>1953</v>
      </c>
      <c r="B33" s="385">
        <v>389.7</v>
      </c>
      <c r="C33" s="385">
        <v>2568.9</v>
      </c>
      <c r="D33" s="385"/>
      <c r="F33" s="384" t="s">
        <v>621</v>
      </c>
      <c r="G33" s="385">
        <v>388.5</v>
      </c>
      <c r="H33" s="385">
        <v>2570.9</v>
      </c>
      <c r="K33" s="369"/>
      <c r="L33" s="369"/>
      <c r="M33" s="369"/>
    </row>
    <row r="34" spans="1:13" x14ac:dyDescent="0.2">
      <c r="A34" s="384">
        <v>1954</v>
      </c>
      <c r="B34" s="385">
        <v>391.1</v>
      </c>
      <c r="C34" s="385">
        <v>2554.4</v>
      </c>
      <c r="D34" s="385"/>
      <c r="F34" s="384" t="s">
        <v>622</v>
      </c>
      <c r="G34" s="385">
        <v>392.3</v>
      </c>
      <c r="H34" s="385">
        <v>2591</v>
      </c>
      <c r="K34" s="369"/>
      <c r="L34" s="369"/>
      <c r="M34" s="369"/>
    </row>
    <row r="35" spans="1:13" x14ac:dyDescent="0.2">
      <c r="A35" s="384">
        <v>1955</v>
      </c>
      <c r="B35" s="385">
        <v>426.2</v>
      </c>
      <c r="C35" s="385">
        <v>2736.4</v>
      </c>
      <c r="D35" s="385"/>
      <c r="F35" s="384" t="s">
        <v>623</v>
      </c>
      <c r="G35" s="385">
        <v>391.7</v>
      </c>
      <c r="H35" s="385">
        <v>2576.4</v>
      </c>
      <c r="K35" s="369"/>
      <c r="L35" s="369"/>
      <c r="M35" s="369"/>
    </row>
    <row r="36" spans="1:13" x14ac:dyDescent="0.2">
      <c r="A36" s="384">
        <v>1956</v>
      </c>
      <c r="B36" s="385">
        <v>450.1</v>
      </c>
      <c r="C36" s="385">
        <v>2794.7</v>
      </c>
      <c r="D36" s="385"/>
      <c r="F36" s="384" t="s">
        <v>624</v>
      </c>
      <c r="G36" s="385">
        <v>386.5</v>
      </c>
      <c r="H36" s="385">
        <v>2537.3000000000002</v>
      </c>
      <c r="K36" s="369"/>
      <c r="L36" s="369"/>
      <c r="M36" s="369"/>
    </row>
    <row r="37" spans="1:13" x14ac:dyDescent="0.2">
      <c r="A37" s="384">
        <v>1957</v>
      </c>
      <c r="B37" s="385">
        <v>474.9</v>
      </c>
      <c r="C37" s="385">
        <v>2853.5</v>
      </c>
      <c r="D37" s="385"/>
      <c r="F37" s="384" t="s">
        <v>625</v>
      </c>
      <c r="G37" s="385">
        <v>385.9</v>
      </c>
      <c r="H37" s="385">
        <v>2525.6</v>
      </c>
      <c r="K37" s="369"/>
      <c r="L37" s="369"/>
      <c r="M37" s="369"/>
    </row>
    <row r="38" spans="1:13" x14ac:dyDescent="0.2">
      <c r="A38" s="384">
        <v>1958</v>
      </c>
      <c r="B38" s="385">
        <v>482</v>
      </c>
      <c r="C38" s="385">
        <v>2832.6</v>
      </c>
      <c r="D38" s="385"/>
      <c r="F38" s="384" t="s">
        <v>626</v>
      </c>
      <c r="G38" s="385">
        <v>386.7</v>
      </c>
      <c r="H38" s="385">
        <v>2528.3000000000002</v>
      </c>
      <c r="K38" s="369"/>
      <c r="L38" s="369"/>
      <c r="M38" s="369"/>
    </row>
    <row r="39" spans="1:13" x14ac:dyDescent="0.2">
      <c r="A39" s="384">
        <v>1959</v>
      </c>
      <c r="B39" s="385">
        <v>522.5</v>
      </c>
      <c r="C39" s="385">
        <v>3028.1</v>
      </c>
      <c r="D39" s="385"/>
      <c r="F39" s="384" t="s">
        <v>627</v>
      </c>
      <c r="G39" s="385">
        <v>391.6</v>
      </c>
      <c r="H39" s="385">
        <v>2556.9</v>
      </c>
      <c r="K39" s="369"/>
      <c r="L39" s="369"/>
      <c r="M39" s="369"/>
    </row>
    <row r="40" spans="1:13" x14ac:dyDescent="0.2">
      <c r="A40" s="384">
        <v>1960</v>
      </c>
      <c r="B40" s="385">
        <v>543.29999999999995</v>
      </c>
      <c r="C40" s="385">
        <v>3105.8</v>
      </c>
      <c r="D40" s="385"/>
      <c r="F40" s="384" t="s">
        <v>628</v>
      </c>
      <c r="G40" s="385">
        <v>400.3</v>
      </c>
      <c r="H40" s="385">
        <v>2606.8000000000002</v>
      </c>
      <c r="K40" s="369"/>
      <c r="L40" s="369"/>
      <c r="M40" s="369"/>
    </row>
    <row r="41" spans="1:13" x14ac:dyDescent="0.2">
      <c r="A41" s="384">
        <v>1961</v>
      </c>
      <c r="B41" s="385">
        <v>563.29999999999995</v>
      </c>
      <c r="C41" s="385">
        <v>3185.1</v>
      </c>
      <c r="D41" s="385"/>
      <c r="F41" s="384" t="s">
        <v>629</v>
      </c>
      <c r="G41" s="385">
        <v>413.8</v>
      </c>
      <c r="H41" s="385">
        <v>2681.2</v>
      </c>
      <c r="K41" s="369"/>
      <c r="L41" s="369"/>
      <c r="M41" s="369"/>
    </row>
    <row r="42" spans="1:13" x14ac:dyDescent="0.2">
      <c r="A42" s="384">
        <v>1962</v>
      </c>
      <c r="B42" s="385">
        <v>605.1</v>
      </c>
      <c r="C42" s="385">
        <v>3379.9</v>
      </c>
      <c r="D42" s="385"/>
      <c r="F42" s="384" t="s">
        <v>630</v>
      </c>
      <c r="G42" s="385">
        <v>422.2</v>
      </c>
      <c r="H42" s="385">
        <v>2724.8</v>
      </c>
      <c r="K42" s="369"/>
      <c r="L42" s="369"/>
      <c r="M42" s="369"/>
    </row>
    <row r="43" spans="1:13" x14ac:dyDescent="0.2">
      <c r="A43" s="384">
        <v>1963</v>
      </c>
      <c r="B43" s="385">
        <v>638.6</v>
      </c>
      <c r="C43" s="385">
        <v>3527.1</v>
      </c>
      <c r="D43" s="385"/>
      <c r="F43" s="384" t="s">
        <v>631</v>
      </c>
      <c r="G43" s="385">
        <v>430.9</v>
      </c>
      <c r="H43" s="385">
        <v>2761.5</v>
      </c>
      <c r="K43" s="369"/>
      <c r="L43" s="369"/>
      <c r="M43" s="369"/>
    </row>
    <row r="44" spans="1:13" x14ac:dyDescent="0.2">
      <c r="A44" s="384">
        <v>1964</v>
      </c>
      <c r="B44" s="385">
        <v>685.8</v>
      </c>
      <c r="C44" s="385">
        <v>3730.5</v>
      </c>
      <c r="D44" s="385"/>
      <c r="F44" s="384" t="s">
        <v>632</v>
      </c>
      <c r="G44" s="385">
        <v>437.8</v>
      </c>
      <c r="H44" s="385">
        <v>2778.1</v>
      </c>
      <c r="K44" s="369"/>
      <c r="L44" s="369"/>
      <c r="M44" s="369"/>
    </row>
    <row r="45" spans="1:13" x14ac:dyDescent="0.2">
      <c r="A45" s="384">
        <v>1965</v>
      </c>
      <c r="B45" s="385">
        <v>743.7</v>
      </c>
      <c r="C45" s="385">
        <v>3972.9</v>
      </c>
      <c r="D45" s="385"/>
      <c r="F45" s="384" t="s">
        <v>633</v>
      </c>
      <c r="G45" s="385">
        <v>440.5</v>
      </c>
      <c r="H45" s="385">
        <v>2767.4</v>
      </c>
      <c r="K45" s="369"/>
      <c r="L45" s="369"/>
      <c r="M45" s="369"/>
    </row>
    <row r="46" spans="1:13" x14ac:dyDescent="0.2">
      <c r="A46" s="384">
        <v>1966</v>
      </c>
      <c r="B46" s="385">
        <v>815</v>
      </c>
      <c r="C46" s="385">
        <v>4234.8999999999996</v>
      </c>
      <c r="D46" s="385"/>
      <c r="F46" s="384" t="s">
        <v>634</v>
      </c>
      <c r="G46" s="385">
        <v>446.8</v>
      </c>
      <c r="H46" s="385">
        <v>2790.2</v>
      </c>
      <c r="K46" s="369"/>
      <c r="L46" s="369"/>
      <c r="M46" s="369"/>
    </row>
    <row r="47" spans="1:13" x14ac:dyDescent="0.2">
      <c r="A47" s="384">
        <v>1967</v>
      </c>
      <c r="B47" s="385">
        <v>861.7</v>
      </c>
      <c r="C47" s="385">
        <v>4351.2</v>
      </c>
      <c r="D47" s="385"/>
      <c r="F47" s="384" t="s">
        <v>635</v>
      </c>
      <c r="G47" s="385">
        <v>452</v>
      </c>
      <c r="H47" s="385">
        <v>2787.9</v>
      </c>
      <c r="K47" s="369"/>
      <c r="L47" s="369"/>
      <c r="M47" s="369"/>
    </row>
    <row r="48" spans="1:13" x14ac:dyDescent="0.2">
      <c r="A48" s="384">
        <v>1968</v>
      </c>
      <c r="B48" s="385">
        <v>942.5</v>
      </c>
      <c r="C48" s="385">
        <v>4564.7</v>
      </c>
      <c r="D48" s="385"/>
      <c r="F48" s="384" t="s">
        <v>636</v>
      </c>
      <c r="G48" s="385">
        <v>461.3</v>
      </c>
      <c r="H48" s="385">
        <v>2833.5</v>
      </c>
      <c r="K48" s="369"/>
      <c r="L48" s="369"/>
      <c r="M48" s="369"/>
    </row>
    <row r="49" spans="1:13" x14ac:dyDescent="0.2">
      <c r="A49" s="384">
        <v>1969</v>
      </c>
      <c r="B49" s="385">
        <v>1019.9</v>
      </c>
      <c r="C49" s="385">
        <v>4707.8999999999996</v>
      </c>
      <c r="D49" s="385"/>
      <c r="F49" s="384" t="s">
        <v>637</v>
      </c>
      <c r="G49" s="385">
        <v>470.6</v>
      </c>
      <c r="H49" s="385">
        <v>2851.8</v>
      </c>
      <c r="K49" s="369"/>
      <c r="L49" s="369"/>
      <c r="M49" s="369"/>
    </row>
    <row r="50" spans="1:13" x14ac:dyDescent="0.2">
      <c r="A50" s="384">
        <v>1970</v>
      </c>
      <c r="B50" s="385">
        <v>1075.9000000000001</v>
      </c>
      <c r="C50" s="385">
        <v>4717.7</v>
      </c>
      <c r="D50" s="385"/>
      <c r="F50" s="384" t="s">
        <v>638</v>
      </c>
      <c r="G50" s="385">
        <v>472.8</v>
      </c>
      <c r="H50" s="385">
        <v>2845.5</v>
      </c>
      <c r="K50" s="369"/>
      <c r="L50" s="369"/>
      <c r="M50" s="369"/>
    </row>
    <row r="51" spans="1:13" x14ac:dyDescent="0.2">
      <c r="A51" s="384">
        <v>1971</v>
      </c>
      <c r="B51" s="385">
        <v>1167.8</v>
      </c>
      <c r="C51" s="385">
        <v>4873</v>
      </c>
      <c r="D51" s="385"/>
      <c r="F51" s="384" t="s">
        <v>639</v>
      </c>
      <c r="G51" s="385">
        <v>480.3</v>
      </c>
      <c r="H51" s="385">
        <v>2873.2</v>
      </c>
      <c r="K51" s="369"/>
      <c r="L51" s="369"/>
      <c r="M51" s="369"/>
    </row>
    <row r="52" spans="1:13" x14ac:dyDescent="0.2">
      <c r="A52" s="384">
        <v>1972</v>
      </c>
      <c r="B52" s="385">
        <v>1282.4000000000001</v>
      </c>
      <c r="C52" s="385">
        <v>5128.8</v>
      </c>
      <c r="D52" s="385"/>
      <c r="F52" s="384" t="s">
        <v>640</v>
      </c>
      <c r="G52" s="385">
        <v>475.7</v>
      </c>
      <c r="H52" s="385">
        <v>2843.7</v>
      </c>
      <c r="K52" s="369"/>
      <c r="L52" s="369"/>
      <c r="M52" s="369"/>
    </row>
    <row r="53" spans="1:13" x14ac:dyDescent="0.2">
      <c r="A53" s="384">
        <v>1973</v>
      </c>
      <c r="B53" s="385">
        <v>1428.5</v>
      </c>
      <c r="C53" s="385">
        <v>5418.2</v>
      </c>
      <c r="D53" s="385"/>
      <c r="F53" s="384" t="s">
        <v>641</v>
      </c>
      <c r="G53" s="385">
        <v>468.4</v>
      </c>
      <c r="H53" s="385">
        <v>2770</v>
      </c>
      <c r="K53" s="369"/>
      <c r="L53" s="369"/>
      <c r="M53" s="369"/>
    </row>
    <row r="54" spans="1:13" x14ac:dyDescent="0.2">
      <c r="A54" s="384">
        <v>1974</v>
      </c>
      <c r="B54" s="385">
        <v>1548.8</v>
      </c>
      <c r="C54" s="385">
        <v>5390.2</v>
      </c>
      <c r="D54" s="385"/>
      <c r="F54" s="384" t="s">
        <v>642</v>
      </c>
      <c r="G54" s="385">
        <v>472.8</v>
      </c>
      <c r="H54" s="385">
        <v>2788.3</v>
      </c>
      <c r="K54" s="369"/>
      <c r="L54" s="369"/>
      <c r="M54" s="369"/>
    </row>
    <row r="55" spans="1:13" x14ac:dyDescent="0.2">
      <c r="A55" s="384">
        <v>1975</v>
      </c>
      <c r="B55" s="385">
        <v>1688.9</v>
      </c>
      <c r="C55" s="385">
        <v>5379.5</v>
      </c>
      <c r="D55" s="385"/>
      <c r="F55" s="384" t="s">
        <v>643</v>
      </c>
      <c r="G55" s="385">
        <v>486.7</v>
      </c>
      <c r="H55" s="385">
        <v>2852.7</v>
      </c>
      <c r="K55" s="369"/>
      <c r="L55" s="369"/>
      <c r="M55" s="369"/>
    </row>
    <row r="56" spans="1:13" x14ac:dyDescent="0.2">
      <c r="A56" s="384">
        <v>1976</v>
      </c>
      <c r="B56" s="385">
        <v>1877.6</v>
      </c>
      <c r="C56" s="385">
        <v>5669.3</v>
      </c>
      <c r="D56" s="385"/>
      <c r="F56" s="384" t="s">
        <v>644</v>
      </c>
      <c r="G56" s="385">
        <v>500.4</v>
      </c>
      <c r="H56" s="385">
        <v>2919.5</v>
      </c>
      <c r="K56" s="369"/>
      <c r="L56" s="369"/>
      <c r="M56" s="369"/>
    </row>
    <row r="57" spans="1:13" x14ac:dyDescent="0.2">
      <c r="A57" s="384">
        <v>1977</v>
      </c>
      <c r="B57" s="385">
        <v>2086</v>
      </c>
      <c r="C57" s="385">
        <v>5930.6</v>
      </c>
      <c r="D57" s="385"/>
      <c r="F57" s="384" t="s">
        <v>645</v>
      </c>
      <c r="G57" s="385">
        <v>511.1</v>
      </c>
      <c r="H57" s="385">
        <v>2973.8</v>
      </c>
      <c r="K57" s="369"/>
      <c r="L57" s="369"/>
      <c r="M57" s="369"/>
    </row>
    <row r="58" spans="1:13" x14ac:dyDescent="0.2">
      <c r="A58" s="384">
        <v>1978</v>
      </c>
      <c r="B58" s="385">
        <v>2356.6</v>
      </c>
      <c r="C58" s="385">
        <v>6260.4</v>
      </c>
      <c r="D58" s="385"/>
      <c r="F58" s="384" t="s">
        <v>646</v>
      </c>
      <c r="G58" s="385">
        <v>524.20000000000005</v>
      </c>
      <c r="H58" s="385">
        <v>3046.1</v>
      </c>
      <c r="K58" s="369"/>
      <c r="L58" s="369"/>
      <c r="M58" s="369"/>
    </row>
    <row r="59" spans="1:13" x14ac:dyDescent="0.2">
      <c r="A59" s="384">
        <v>1979</v>
      </c>
      <c r="B59" s="385">
        <v>2632.1</v>
      </c>
      <c r="C59" s="385">
        <v>6459.2</v>
      </c>
      <c r="D59" s="385"/>
      <c r="F59" s="384" t="s">
        <v>647</v>
      </c>
      <c r="G59" s="385">
        <v>525.20000000000005</v>
      </c>
      <c r="H59" s="385">
        <v>3040.2</v>
      </c>
      <c r="K59" s="369"/>
      <c r="L59" s="369"/>
      <c r="M59" s="369"/>
    </row>
    <row r="60" spans="1:13" x14ac:dyDescent="0.2">
      <c r="A60" s="384">
        <v>1980</v>
      </c>
      <c r="B60" s="385">
        <v>2862.5</v>
      </c>
      <c r="C60" s="385">
        <v>6443.4</v>
      </c>
      <c r="D60" s="385"/>
      <c r="F60" s="384" t="s">
        <v>648</v>
      </c>
      <c r="G60" s="385">
        <v>529.29999999999995</v>
      </c>
      <c r="H60" s="385">
        <v>3052.2</v>
      </c>
      <c r="K60" s="369"/>
      <c r="L60" s="369"/>
      <c r="M60" s="369"/>
    </row>
    <row r="61" spans="1:13" x14ac:dyDescent="0.2">
      <c r="A61" s="384">
        <v>1981</v>
      </c>
      <c r="B61" s="385">
        <v>3210.9</v>
      </c>
      <c r="C61" s="385">
        <v>6610.6</v>
      </c>
      <c r="D61" s="385"/>
      <c r="F61" s="384" t="s">
        <v>649</v>
      </c>
      <c r="G61" s="385">
        <v>543.29999999999995</v>
      </c>
      <c r="H61" s="385">
        <v>3120.2</v>
      </c>
      <c r="K61" s="369"/>
      <c r="L61" s="369"/>
      <c r="M61" s="369"/>
    </row>
    <row r="62" spans="1:13" x14ac:dyDescent="0.2">
      <c r="A62" s="384">
        <v>1982</v>
      </c>
      <c r="B62" s="385">
        <v>3345</v>
      </c>
      <c r="C62" s="385">
        <v>6484.3</v>
      </c>
      <c r="D62" s="385"/>
      <c r="F62" s="384" t="s">
        <v>650</v>
      </c>
      <c r="G62" s="385">
        <v>542.70000000000005</v>
      </c>
      <c r="H62" s="385">
        <v>3108.4</v>
      </c>
      <c r="K62" s="369"/>
      <c r="L62" s="369"/>
      <c r="M62" s="369"/>
    </row>
    <row r="63" spans="1:13" x14ac:dyDescent="0.2">
      <c r="A63" s="384">
        <v>1983</v>
      </c>
      <c r="B63" s="385">
        <v>3638.1</v>
      </c>
      <c r="C63" s="385">
        <v>6784.7</v>
      </c>
      <c r="D63" s="385"/>
      <c r="F63" s="384" t="s">
        <v>651</v>
      </c>
      <c r="G63" s="385">
        <v>546</v>
      </c>
      <c r="H63" s="385">
        <v>3116.1</v>
      </c>
      <c r="K63" s="369"/>
      <c r="L63" s="369"/>
      <c r="M63" s="369"/>
    </row>
    <row r="64" spans="1:13" x14ac:dyDescent="0.2">
      <c r="A64" s="384">
        <v>1984</v>
      </c>
      <c r="B64" s="385">
        <v>4040.7</v>
      </c>
      <c r="C64" s="385">
        <v>7277.2</v>
      </c>
      <c r="D64" s="385"/>
      <c r="F64" s="384" t="s">
        <v>652</v>
      </c>
      <c r="G64" s="385">
        <v>541.1</v>
      </c>
      <c r="H64" s="385">
        <v>3078.4</v>
      </c>
      <c r="K64" s="369"/>
      <c r="L64" s="369"/>
      <c r="M64" s="369"/>
    </row>
    <row r="65" spans="1:13" x14ac:dyDescent="0.2">
      <c r="A65" s="384">
        <v>1985</v>
      </c>
      <c r="B65" s="385">
        <v>4346.7</v>
      </c>
      <c r="C65" s="385">
        <v>7585.7</v>
      </c>
      <c r="D65" s="420">
        <f>C65/C$65</f>
        <v>1</v>
      </c>
      <c r="F65" s="384" t="s">
        <v>653</v>
      </c>
      <c r="G65" s="385">
        <v>545.9</v>
      </c>
      <c r="H65" s="385">
        <v>3099.3</v>
      </c>
      <c r="K65" s="369"/>
      <c r="L65" s="369"/>
      <c r="M65" s="420"/>
    </row>
    <row r="66" spans="1:13" x14ac:dyDescent="0.2">
      <c r="A66" s="384">
        <v>1986</v>
      </c>
      <c r="B66" s="385">
        <v>4590.1000000000004</v>
      </c>
      <c r="C66" s="385">
        <v>7852.1</v>
      </c>
      <c r="D66" s="420">
        <f t="shared" ref="D66:D93" si="0">C66/C$65</f>
        <v>1.0351187102047275</v>
      </c>
      <c r="F66" s="384" t="s">
        <v>654</v>
      </c>
      <c r="G66" s="385">
        <v>557.4</v>
      </c>
      <c r="H66" s="385">
        <v>3156.9</v>
      </c>
      <c r="K66" s="369"/>
      <c r="L66" s="369"/>
      <c r="M66" s="420"/>
    </row>
    <row r="67" spans="1:13" x14ac:dyDescent="0.2">
      <c r="A67" s="384">
        <v>1987</v>
      </c>
      <c r="B67" s="385">
        <v>4870.2</v>
      </c>
      <c r="C67" s="385">
        <v>8123.9</v>
      </c>
      <c r="D67" s="420">
        <f t="shared" si="0"/>
        <v>1.0709492861568477</v>
      </c>
      <c r="F67" s="384" t="s">
        <v>655</v>
      </c>
      <c r="G67" s="385">
        <v>568.20000000000005</v>
      </c>
      <c r="H67" s="385">
        <v>3209.6</v>
      </c>
      <c r="K67" s="369"/>
      <c r="L67" s="369"/>
      <c r="M67" s="420"/>
    </row>
    <row r="68" spans="1:13" x14ac:dyDescent="0.2">
      <c r="A68" s="384">
        <v>1988</v>
      </c>
      <c r="B68" s="385">
        <v>5252.6</v>
      </c>
      <c r="C68" s="385">
        <v>8465.4</v>
      </c>
      <c r="D68" s="420">
        <f t="shared" si="0"/>
        <v>1.1159682033299498</v>
      </c>
      <c r="F68" s="384" t="s">
        <v>656</v>
      </c>
      <c r="G68" s="385">
        <v>581.6</v>
      </c>
      <c r="H68" s="385">
        <v>3274.6</v>
      </c>
      <c r="K68" s="369"/>
      <c r="L68" s="369"/>
      <c r="M68" s="420"/>
    </row>
    <row r="69" spans="1:13" x14ac:dyDescent="0.2">
      <c r="A69" s="384">
        <v>1989</v>
      </c>
      <c r="B69" s="385">
        <v>5657.7</v>
      </c>
      <c r="C69" s="385">
        <v>8777</v>
      </c>
      <c r="D69" s="420">
        <f t="shared" si="0"/>
        <v>1.1570454934943382</v>
      </c>
      <c r="F69" s="384" t="s">
        <v>657</v>
      </c>
      <c r="G69" s="385">
        <v>595.20000000000005</v>
      </c>
      <c r="H69" s="385">
        <v>3333.6</v>
      </c>
      <c r="K69" s="369"/>
      <c r="L69" s="369"/>
      <c r="M69" s="420"/>
    </row>
    <row r="70" spans="1:13" x14ac:dyDescent="0.2">
      <c r="A70" s="384">
        <v>1990</v>
      </c>
      <c r="B70" s="385">
        <v>5979.6</v>
      </c>
      <c r="C70" s="385">
        <v>8945.4</v>
      </c>
      <c r="D70" s="420">
        <f t="shared" si="0"/>
        <v>1.1792451586537827</v>
      </c>
      <c r="F70" s="384" t="s">
        <v>658</v>
      </c>
      <c r="G70" s="385">
        <v>602.6</v>
      </c>
      <c r="H70" s="385">
        <v>3369.5</v>
      </c>
      <c r="K70" s="369"/>
      <c r="L70" s="369"/>
      <c r="M70" s="420"/>
    </row>
    <row r="71" spans="1:13" x14ac:dyDescent="0.2">
      <c r="A71" s="384">
        <v>1991</v>
      </c>
      <c r="B71" s="385">
        <v>6174</v>
      </c>
      <c r="C71" s="385">
        <v>8938.9</v>
      </c>
      <c r="D71" s="420">
        <f t="shared" si="0"/>
        <v>1.1783882832171058</v>
      </c>
      <c r="F71" s="384" t="s">
        <v>659</v>
      </c>
      <c r="G71" s="385">
        <v>609.6</v>
      </c>
      <c r="H71" s="385">
        <v>3401.6</v>
      </c>
      <c r="K71" s="369"/>
      <c r="L71" s="369"/>
      <c r="M71" s="420"/>
    </row>
    <row r="72" spans="1:13" x14ac:dyDescent="0.2">
      <c r="A72" s="384">
        <v>1992</v>
      </c>
      <c r="B72" s="385">
        <v>6539.3</v>
      </c>
      <c r="C72" s="385">
        <v>9256.7000000000007</v>
      </c>
      <c r="D72" s="420">
        <f t="shared" si="0"/>
        <v>1.2202829007210938</v>
      </c>
      <c r="F72" s="384" t="s">
        <v>660</v>
      </c>
      <c r="G72" s="385">
        <v>613.1</v>
      </c>
      <c r="H72" s="385">
        <v>3414.8</v>
      </c>
      <c r="K72" s="369"/>
      <c r="L72" s="369"/>
      <c r="M72" s="420"/>
    </row>
    <row r="73" spans="1:13" x14ac:dyDescent="0.2">
      <c r="A73" s="384">
        <v>1993</v>
      </c>
      <c r="B73" s="385">
        <v>6878.7</v>
      </c>
      <c r="C73" s="385">
        <v>9510.7999999999993</v>
      </c>
      <c r="D73" s="420">
        <f t="shared" si="0"/>
        <v>1.2537801389456478</v>
      </c>
      <c r="F73" s="384" t="s">
        <v>661</v>
      </c>
      <c r="G73" s="385">
        <v>622.70000000000005</v>
      </c>
      <c r="H73" s="385">
        <v>3452.8</v>
      </c>
      <c r="K73" s="369"/>
      <c r="L73" s="369"/>
      <c r="M73" s="420"/>
    </row>
    <row r="74" spans="1:13" x14ac:dyDescent="0.2">
      <c r="A74" s="384">
        <v>1994</v>
      </c>
      <c r="B74" s="385">
        <v>7308.7</v>
      </c>
      <c r="C74" s="385">
        <v>9894.7000000000007</v>
      </c>
      <c r="D74" s="420">
        <f t="shared" si="0"/>
        <v>1.3043885205056884</v>
      </c>
      <c r="F74" s="384" t="s">
        <v>662</v>
      </c>
      <c r="G74" s="385">
        <v>631.79999999999995</v>
      </c>
      <c r="H74" s="385">
        <v>3497.8</v>
      </c>
      <c r="K74" s="369"/>
      <c r="L74" s="369"/>
      <c r="M74" s="420"/>
    </row>
    <row r="75" spans="1:13" x14ac:dyDescent="0.2">
      <c r="A75" s="384">
        <v>1995</v>
      </c>
      <c r="B75" s="385">
        <v>7664</v>
      </c>
      <c r="C75" s="385">
        <v>10163.700000000001</v>
      </c>
      <c r="D75" s="420">
        <f t="shared" si="0"/>
        <v>1.3398499808850866</v>
      </c>
      <c r="F75" s="384" t="s">
        <v>663</v>
      </c>
      <c r="G75" s="385">
        <v>645</v>
      </c>
      <c r="H75" s="385">
        <v>3566.1</v>
      </c>
      <c r="K75" s="369"/>
      <c r="L75" s="369"/>
      <c r="M75" s="420"/>
    </row>
    <row r="76" spans="1:13" x14ac:dyDescent="0.2">
      <c r="A76" s="384">
        <v>1996</v>
      </c>
      <c r="B76" s="385">
        <v>8100.2</v>
      </c>
      <c r="C76" s="385">
        <v>10549.5</v>
      </c>
      <c r="D76" s="420">
        <f t="shared" si="0"/>
        <v>1.3907088337266171</v>
      </c>
      <c r="F76" s="384" t="s">
        <v>664</v>
      </c>
      <c r="G76" s="385">
        <v>654.79999999999995</v>
      </c>
      <c r="H76" s="385">
        <v>3591.5</v>
      </c>
      <c r="K76" s="369"/>
      <c r="L76" s="369"/>
      <c r="M76" s="420"/>
    </row>
    <row r="77" spans="1:13" x14ac:dyDescent="0.2">
      <c r="A77" s="384">
        <v>1997</v>
      </c>
      <c r="B77" s="385">
        <v>8608.5</v>
      </c>
      <c r="C77" s="385">
        <v>11022.9</v>
      </c>
      <c r="D77" s="420">
        <f t="shared" si="0"/>
        <v>1.4531157309147475</v>
      </c>
      <c r="F77" s="384" t="s">
        <v>665</v>
      </c>
      <c r="G77" s="385">
        <v>671.2</v>
      </c>
      <c r="H77" s="385">
        <v>3669.2</v>
      </c>
      <c r="K77" s="369"/>
      <c r="L77" s="369"/>
      <c r="M77" s="420"/>
    </row>
    <row r="78" spans="1:13" x14ac:dyDescent="0.2">
      <c r="A78" s="384">
        <v>1998</v>
      </c>
      <c r="B78" s="385">
        <v>9089.1</v>
      </c>
      <c r="C78" s="385">
        <v>11513.4</v>
      </c>
      <c r="D78" s="420">
        <f t="shared" si="0"/>
        <v>1.5177768696362892</v>
      </c>
      <c r="F78" s="384" t="s">
        <v>666</v>
      </c>
      <c r="G78" s="385">
        <v>680.8</v>
      </c>
      <c r="H78" s="385">
        <v>3712.9</v>
      </c>
      <c r="K78" s="369"/>
      <c r="L78" s="369"/>
      <c r="M78" s="420"/>
    </row>
    <row r="79" spans="1:13" x14ac:dyDescent="0.2">
      <c r="A79" s="384">
        <v>1999</v>
      </c>
      <c r="B79" s="385">
        <v>9665.7000000000007</v>
      </c>
      <c r="C79" s="385">
        <v>12071.4</v>
      </c>
      <c r="D79" s="420">
        <f t="shared" si="0"/>
        <v>1.5913363302002452</v>
      </c>
      <c r="F79" s="384" t="s">
        <v>667</v>
      </c>
      <c r="G79" s="385">
        <v>692.8</v>
      </c>
      <c r="H79" s="385">
        <v>3763.3</v>
      </c>
      <c r="K79" s="369"/>
      <c r="L79" s="369"/>
      <c r="M79" s="420"/>
    </row>
    <row r="80" spans="1:13" x14ac:dyDescent="0.2">
      <c r="A80" s="384">
        <v>2000</v>
      </c>
      <c r="B80" s="385">
        <v>10289.700000000001</v>
      </c>
      <c r="C80" s="385">
        <v>12565.2</v>
      </c>
      <c r="D80" s="420">
        <f t="shared" si="0"/>
        <v>1.6564324979896385</v>
      </c>
      <c r="F80" s="384" t="s">
        <v>668</v>
      </c>
      <c r="G80" s="385">
        <v>698.4</v>
      </c>
      <c r="H80" s="385">
        <v>3776.6</v>
      </c>
      <c r="K80" s="369"/>
      <c r="L80" s="369"/>
      <c r="M80" s="420"/>
    </row>
    <row r="81" spans="1:13" x14ac:dyDescent="0.2">
      <c r="A81" s="384">
        <v>2001</v>
      </c>
      <c r="B81" s="385">
        <v>10625.3</v>
      </c>
      <c r="C81" s="385">
        <v>12684.4</v>
      </c>
      <c r="D81" s="420">
        <f t="shared" si="0"/>
        <v>1.6721462752283902</v>
      </c>
      <c r="F81" s="384" t="s">
        <v>669</v>
      </c>
      <c r="G81" s="385">
        <v>719.2</v>
      </c>
      <c r="H81" s="385">
        <v>3869.8</v>
      </c>
      <c r="K81" s="369"/>
      <c r="L81" s="369"/>
      <c r="M81" s="420"/>
    </row>
    <row r="82" spans="1:13" x14ac:dyDescent="0.2">
      <c r="A82" s="384">
        <v>2002</v>
      </c>
      <c r="B82" s="385">
        <v>10980.2</v>
      </c>
      <c r="C82" s="385">
        <v>12909.7</v>
      </c>
      <c r="D82" s="420">
        <f t="shared" si="0"/>
        <v>1.7018468961335145</v>
      </c>
      <c r="F82" s="384" t="s">
        <v>670</v>
      </c>
      <c r="G82" s="385">
        <v>732.4</v>
      </c>
      <c r="H82" s="385">
        <v>3922.7</v>
      </c>
      <c r="K82" s="369"/>
      <c r="L82" s="369"/>
      <c r="M82" s="420"/>
    </row>
    <row r="83" spans="1:13" x14ac:dyDescent="0.2">
      <c r="A83" s="384">
        <v>2003</v>
      </c>
      <c r="B83" s="385">
        <v>11512.2</v>
      </c>
      <c r="C83" s="385">
        <v>13270</v>
      </c>
      <c r="D83" s="420">
        <f t="shared" si="0"/>
        <v>1.7493441607234665</v>
      </c>
      <c r="F83" s="384" t="s">
        <v>671</v>
      </c>
      <c r="G83" s="385">
        <v>750.2</v>
      </c>
      <c r="H83" s="385">
        <v>4002.4</v>
      </c>
      <c r="K83" s="369"/>
      <c r="L83" s="369"/>
      <c r="M83" s="420"/>
    </row>
    <row r="84" spans="1:13" x14ac:dyDescent="0.2">
      <c r="A84" s="384">
        <v>2004</v>
      </c>
      <c r="B84" s="385">
        <v>12277</v>
      </c>
      <c r="C84" s="385">
        <v>13774</v>
      </c>
      <c r="D84" s="420">
        <f t="shared" si="0"/>
        <v>1.8157849638134913</v>
      </c>
      <c r="F84" s="384" t="s">
        <v>672</v>
      </c>
      <c r="G84" s="385">
        <v>773.1</v>
      </c>
      <c r="H84" s="385">
        <v>4096.7</v>
      </c>
      <c r="K84" s="369"/>
      <c r="L84" s="369"/>
      <c r="M84" s="420"/>
    </row>
    <row r="85" spans="1:13" x14ac:dyDescent="0.2">
      <c r="A85" s="384">
        <v>2005</v>
      </c>
      <c r="B85" s="385">
        <v>13095.4</v>
      </c>
      <c r="C85" s="385">
        <v>14235.6</v>
      </c>
      <c r="D85" s="420">
        <f t="shared" si="0"/>
        <v>1.8766363025165773</v>
      </c>
      <c r="F85" s="384" t="s">
        <v>673</v>
      </c>
      <c r="G85" s="385">
        <v>797.3</v>
      </c>
      <c r="H85" s="385">
        <v>4197.8999999999996</v>
      </c>
      <c r="K85" s="369"/>
      <c r="L85" s="369"/>
      <c r="M85" s="420"/>
    </row>
    <row r="86" spans="1:13" x14ac:dyDescent="0.2">
      <c r="A86" s="384">
        <v>2006</v>
      </c>
      <c r="B86" s="385">
        <v>13857.9</v>
      </c>
      <c r="C86" s="385">
        <v>14615.2</v>
      </c>
      <c r="D86" s="420">
        <f t="shared" si="0"/>
        <v>1.9266778280185086</v>
      </c>
      <c r="F86" s="384" t="s">
        <v>674</v>
      </c>
      <c r="G86" s="385">
        <v>807.2</v>
      </c>
      <c r="H86" s="385">
        <v>4215.1000000000004</v>
      </c>
      <c r="K86" s="369"/>
      <c r="L86" s="369"/>
      <c r="M86" s="420"/>
    </row>
    <row r="87" spans="1:13" x14ac:dyDescent="0.2">
      <c r="A87" s="384">
        <v>2007</v>
      </c>
      <c r="B87" s="385">
        <v>14480.3</v>
      </c>
      <c r="C87" s="385">
        <v>14876.8</v>
      </c>
      <c r="D87" s="420">
        <f t="shared" si="0"/>
        <v>1.9611637686699974</v>
      </c>
      <c r="F87" s="384" t="s">
        <v>675</v>
      </c>
      <c r="G87" s="385">
        <v>820.8</v>
      </c>
      <c r="H87" s="385">
        <v>4245.2</v>
      </c>
      <c r="K87" s="369"/>
      <c r="L87" s="369"/>
      <c r="M87" s="420"/>
    </row>
    <row r="88" spans="1:13" x14ac:dyDescent="0.2">
      <c r="A88" s="384">
        <v>2008</v>
      </c>
      <c r="B88" s="385">
        <v>14720.3</v>
      </c>
      <c r="C88" s="385">
        <v>14833.6</v>
      </c>
      <c r="D88" s="420">
        <f t="shared" si="0"/>
        <v>1.9554688426908526</v>
      </c>
      <c r="F88" s="384" t="s">
        <v>676</v>
      </c>
      <c r="G88" s="385">
        <v>834.9</v>
      </c>
      <c r="H88" s="385">
        <v>4281.6000000000004</v>
      </c>
      <c r="K88" s="369"/>
      <c r="L88" s="369"/>
      <c r="M88" s="420"/>
    </row>
    <row r="89" spans="1:13" x14ac:dyDescent="0.2">
      <c r="A89" s="384">
        <v>2009</v>
      </c>
      <c r="B89" s="385">
        <v>14417.9</v>
      </c>
      <c r="C89" s="385">
        <v>14417.9</v>
      </c>
      <c r="D89" s="420">
        <f t="shared" si="0"/>
        <v>1.900668362840608</v>
      </c>
      <c r="F89" s="384" t="s">
        <v>677</v>
      </c>
      <c r="G89" s="385">
        <v>846</v>
      </c>
      <c r="H89" s="385">
        <v>4320.8999999999996</v>
      </c>
      <c r="K89" s="369"/>
      <c r="L89" s="369"/>
      <c r="M89" s="420"/>
    </row>
    <row r="90" spans="1:13" x14ac:dyDescent="0.2">
      <c r="A90" s="384">
        <v>2010</v>
      </c>
      <c r="B90" s="385">
        <v>14958.3</v>
      </c>
      <c r="C90" s="385">
        <v>14779.4</v>
      </c>
      <c r="D90" s="420">
        <f t="shared" si="0"/>
        <v>1.9483238198188697</v>
      </c>
      <c r="F90" s="384" t="s">
        <v>678</v>
      </c>
      <c r="G90" s="385">
        <v>851.1</v>
      </c>
      <c r="H90" s="385">
        <v>4324.7</v>
      </c>
      <c r="K90" s="369"/>
      <c r="L90" s="369"/>
      <c r="M90" s="420"/>
    </row>
    <row r="91" spans="1:13" x14ac:dyDescent="0.2">
      <c r="A91" s="384">
        <v>2011</v>
      </c>
      <c r="B91" s="385">
        <v>15533.8</v>
      </c>
      <c r="C91" s="385">
        <v>15052.4</v>
      </c>
      <c r="D91" s="420">
        <f t="shared" si="0"/>
        <v>1.9843125881592998</v>
      </c>
      <c r="F91" s="384" t="s">
        <v>679</v>
      </c>
      <c r="G91" s="385">
        <v>866.6</v>
      </c>
      <c r="H91" s="385">
        <v>4362</v>
      </c>
      <c r="K91" s="369"/>
      <c r="L91" s="369"/>
      <c r="M91" s="420"/>
    </row>
    <row r="92" spans="1:13" x14ac:dyDescent="0.2">
      <c r="A92" s="377">
        <v>2012</v>
      </c>
      <c r="B92" s="377">
        <v>16244.6</v>
      </c>
      <c r="C92" s="377">
        <v>15470.7</v>
      </c>
      <c r="D92" s="420">
        <f t="shared" si="0"/>
        <v>2.0394558181842153</v>
      </c>
      <c r="F92" s="384" t="s">
        <v>680</v>
      </c>
      <c r="G92" s="385">
        <v>883.2</v>
      </c>
      <c r="H92" s="385">
        <v>4397.1000000000004</v>
      </c>
      <c r="K92" s="369"/>
      <c r="L92" s="369"/>
      <c r="M92" s="369"/>
    </row>
    <row r="93" spans="1:13" x14ac:dyDescent="0.2">
      <c r="A93" s="377">
        <v>2013</v>
      </c>
      <c r="B93" s="377">
        <v>16799.7</v>
      </c>
      <c r="C93" s="377">
        <v>15761.3</v>
      </c>
      <c r="D93" s="420">
        <f t="shared" si="0"/>
        <v>2.0777647415531857</v>
      </c>
      <c r="F93" s="384" t="s">
        <v>681</v>
      </c>
      <c r="G93" s="385">
        <v>911.1</v>
      </c>
      <c r="H93" s="385">
        <v>4486.3999999999996</v>
      </c>
    </row>
    <row r="94" spans="1:13" x14ac:dyDescent="0.2">
      <c r="F94" s="384" t="s">
        <v>682</v>
      </c>
      <c r="G94" s="385">
        <v>936.3</v>
      </c>
      <c r="H94" s="385">
        <v>4562.2</v>
      </c>
    </row>
    <row r="95" spans="1:13" x14ac:dyDescent="0.2">
      <c r="F95" s="384" t="s">
        <v>683</v>
      </c>
      <c r="G95" s="385">
        <v>952.3</v>
      </c>
      <c r="H95" s="385">
        <v>4595</v>
      </c>
    </row>
    <row r="96" spans="1:13" x14ac:dyDescent="0.2">
      <c r="F96" s="384" t="s">
        <v>684</v>
      </c>
      <c r="G96" s="385">
        <v>970.1</v>
      </c>
      <c r="H96" s="385">
        <v>4615.3999999999996</v>
      </c>
    </row>
    <row r="97" spans="6:8" x14ac:dyDescent="0.2">
      <c r="F97" s="384" t="s">
        <v>685</v>
      </c>
      <c r="G97" s="385">
        <v>995.4</v>
      </c>
      <c r="H97" s="385">
        <v>4687.1000000000004</v>
      </c>
    </row>
    <row r="98" spans="6:8" x14ac:dyDescent="0.2">
      <c r="F98" s="384" t="s">
        <v>686</v>
      </c>
      <c r="G98" s="385">
        <v>1011.4</v>
      </c>
      <c r="H98" s="385">
        <v>4702.1000000000004</v>
      </c>
    </row>
    <row r="99" spans="6:8" x14ac:dyDescent="0.2">
      <c r="F99" s="384" t="s">
        <v>687</v>
      </c>
      <c r="G99" s="385">
        <v>1032</v>
      </c>
      <c r="H99" s="385">
        <v>4731.5</v>
      </c>
    </row>
    <row r="100" spans="6:8" x14ac:dyDescent="0.2">
      <c r="F100" s="384" t="s">
        <v>688</v>
      </c>
      <c r="G100" s="385">
        <v>1040.7</v>
      </c>
      <c r="H100" s="385">
        <v>4711</v>
      </c>
    </row>
    <row r="101" spans="6:8" x14ac:dyDescent="0.2">
      <c r="F101" s="384" t="s">
        <v>689</v>
      </c>
      <c r="G101" s="385">
        <v>1053.5</v>
      </c>
      <c r="H101" s="385">
        <v>4702.8</v>
      </c>
    </row>
    <row r="102" spans="6:8" x14ac:dyDescent="0.2">
      <c r="F102" s="384" t="s">
        <v>690</v>
      </c>
      <c r="G102" s="385">
        <v>1070.0999999999999</v>
      </c>
      <c r="H102" s="385">
        <v>4711.1000000000004</v>
      </c>
    </row>
    <row r="103" spans="6:8" x14ac:dyDescent="0.2">
      <c r="F103" s="384" t="s">
        <v>691</v>
      </c>
      <c r="G103" s="385">
        <v>1088.5</v>
      </c>
      <c r="H103" s="385">
        <v>4752.8</v>
      </c>
    </row>
    <row r="104" spans="6:8" x14ac:dyDescent="0.2">
      <c r="F104" s="384" t="s">
        <v>692</v>
      </c>
      <c r="G104" s="385">
        <v>1091.5</v>
      </c>
      <c r="H104" s="385">
        <v>4703.8999999999996</v>
      </c>
    </row>
    <row r="105" spans="6:8" x14ac:dyDescent="0.2">
      <c r="F105" s="384" t="s">
        <v>693</v>
      </c>
      <c r="G105" s="385">
        <v>1137.8</v>
      </c>
      <c r="H105" s="385">
        <v>4829.8999999999996</v>
      </c>
    </row>
    <row r="106" spans="6:8" x14ac:dyDescent="0.2">
      <c r="F106" s="384" t="s">
        <v>694</v>
      </c>
      <c r="G106" s="385">
        <v>1159.4000000000001</v>
      </c>
      <c r="H106" s="385">
        <v>4857.3999999999996</v>
      </c>
    </row>
    <row r="107" spans="6:8" x14ac:dyDescent="0.2">
      <c r="F107" s="384" t="s">
        <v>695</v>
      </c>
      <c r="G107" s="385">
        <v>1180.3</v>
      </c>
      <c r="H107" s="385">
        <v>4895.3</v>
      </c>
    </row>
    <row r="108" spans="6:8" x14ac:dyDescent="0.2">
      <c r="F108" s="384" t="s">
        <v>696</v>
      </c>
      <c r="G108" s="385">
        <v>1193.5999999999999</v>
      </c>
      <c r="H108" s="385">
        <v>4909.5</v>
      </c>
    </row>
    <row r="109" spans="6:8" x14ac:dyDescent="0.2">
      <c r="F109" s="384" t="s">
        <v>697</v>
      </c>
      <c r="G109" s="385">
        <v>1233.8</v>
      </c>
      <c r="H109" s="385">
        <v>4997</v>
      </c>
    </row>
    <row r="110" spans="6:8" x14ac:dyDescent="0.2">
      <c r="F110" s="384" t="s">
        <v>698</v>
      </c>
      <c r="G110" s="385">
        <v>1270.0999999999999</v>
      </c>
      <c r="H110" s="385">
        <v>5112.7</v>
      </c>
    </row>
    <row r="111" spans="6:8" x14ac:dyDescent="0.2">
      <c r="F111" s="384" t="s">
        <v>699</v>
      </c>
      <c r="G111" s="385">
        <v>1293.8</v>
      </c>
      <c r="H111" s="385">
        <v>5159.8</v>
      </c>
    </row>
    <row r="112" spans="6:8" x14ac:dyDescent="0.2">
      <c r="F112" s="384" t="s">
        <v>700</v>
      </c>
      <c r="G112" s="385">
        <v>1332</v>
      </c>
      <c r="H112" s="385">
        <v>5245.5</v>
      </c>
    </row>
    <row r="113" spans="6:8" x14ac:dyDescent="0.2">
      <c r="F113" s="384" t="s">
        <v>701</v>
      </c>
      <c r="G113" s="385">
        <v>1380.7</v>
      </c>
      <c r="H113" s="385">
        <v>5374.7</v>
      </c>
    </row>
    <row r="114" spans="6:8" x14ac:dyDescent="0.2">
      <c r="F114" s="384" t="s">
        <v>702</v>
      </c>
      <c r="G114" s="385">
        <v>1417.6</v>
      </c>
      <c r="H114" s="385">
        <v>5435.6</v>
      </c>
    </row>
    <row r="115" spans="6:8" x14ac:dyDescent="0.2">
      <c r="F115" s="384" t="s">
        <v>703</v>
      </c>
      <c r="G115" s="385">
        <v>1436.8</v>
      </c>
      <c r="H115" s="385">
        <v>5406.1</v>
      </c>
    </row>
    <row r="116" spans="6:8" x14ac:dyDescent="0.2">
      <c r="F116" s="384" t="s">
        <v>704</v>
      </c>
      <c r="G116" s="385">
        <v>1479.1</v>
      </c>
      <c r="H116" s="385">
        <v>5456.5</v>
      </c>
    </row>
    <row r="117" spans="6:8" x14ac:dyDescent="0.2">
      <c r="F117" s="384" t="s">
        <v>705</v>
      </c>
      <c r="G117" s="385">
        <v>1494.7</v>
      </c>
      <c r="H117" s="385">
        <v>5411.2</v>
      </c>
    </row>
    <row r="118" spans="6:8" x14ac:dyDescent="0.2">
      <c r="F118" s="384" t="s">
        <v>706</v>
      </c>
      <c r="G118" s="385">
        <v>1534.2</v>
      </c>
      <c r="H118" s="385">
        <v>5425.4</v>
      </c>
    </row>
    <row r="119" spans="6:8" x14ac:dyDescent="0.2">
      <c r="F119" s="384" t="s">
        <v>707</v>
      </c>
      <c r="G119" s="385">
        <v>1563.4</v>
      </c>
      <c r="H119" s="385">
        <v>5372.8</v>
      </c>
    </row>
    <row r="120" spans="6:8" x14ac:dyDescent="0.2">
      <c r="F120" s="384" t="s">
        <v>708</v>
      </c>
      <c r="G120" s="385">
        <v>1603</v>
      </c>
      <c r="H120" s="385">
        <v>5351.4</v>
      </c>
    </row>
    <row r="121" spans="6:8" x14ac:dyDescent="0.2">
      <c r="F121" s="384" t="s">
        <v>709</v>
      </c>
      <c r="G121" s="385">
        <v>1619.6</v>
      </c>
      <c r="H121" s="385">
        <v>5286.7</v>
      </c>
    </row>
    <row r="122" spans="6:8" x14ac:dyDescent="0.2">
      <c r="F122" s="384" t="s">
        <v>710</v>
      </c>
      <c r="G122" s="385">
        <v>1656.4</v>
      </c>
      <c r="H122" s="385">
        <v>5327.4</v>
      </c>
    </row>
    <row r="123" spans="6:8" x14ac:dyDescent="0.2">
      <c r="F123" s="384" t="s">
        <v>711</v>
      </c>
      <c r="G123" s="385">
        <v>1713.8</v>
      </c>
      <c r="H123" s="385">
        <v>5415.5</v>
      </c>
    </row>
    <row r="124" spans="6:8" x14ac:dyDescent="0.2">
      <c r="F124" s="384" t="s">
        <v>712</v>
      </c>
      <c r="G124" s="385">
        <v>1765.9</v>
      </c>
      <c r="H124" s="385">
        <v>5488.5</v>
      </c>
    </row>
    <row r="125" spans="6:8" x14ac:dyDescent="0.2">
      <c r="F125" s="384" t="s">
        <v>713</v>
      </c>
      <c r="G125" s="385">
        <v>1824.5</v>
      </c>
      <c r="H125" s="385">
        <v>5612.4</v>
      </c>
    </row>
    <row r="126" spans="6:8" x14ac:dyDescent="0.2">
      <c r="F126" s="384" t="s">
        <v>714</v>
      </c>
      <c r="G126" s="385">
        <v>1856.9</v>
      </c>
      <c r="H126" s="385">
        <v>5654.8</v>
      </c>
    </row>
    <row r="127" spans="6:8" x14ac:dyDescent="0.2">
      <c r="F127" s="384" t="s">
        <v>715</v>
      </c>
      <c r="G127" s="385">
        <v>1890.5</v>
      </c>
      <c r="H127" s="385">
        <v>5683.6</v>
      </c>
    </row>
    <row r="128" spans="6:8" x14ac:dyDescent="0.2">
      <c r="F128" s="384" t="s">
        <v>716</v>
      </c>
      <c r="G128" s="385">
        <v>1938.4</v>
      </c>
      <c r="H128" s="385">
        <v>5726.2</v>
      </c>
    </row>
    <row r="129" spans="6:8" x14ac:dyDescent="0.2">
      <c r="F129" s="384" t="s">
        <v>717</v>
      </c>
      <c r="G129" s="385">
        <v>1992.5</v>
      </c>
      <c r="H129" s="385">
        <v>5792.9</v>
      </c>
    </row>
    <row r="130" spans="6:8" x14ac:dyDescent="0.2">
      <c r="F130" s="384" t="s">
        <v>718</v>
      </c>
      <c r="G130" s="385">
        <v>2060.1999999999998</v>
      </c>
      <c r="H130" s="385">
        <v>5906.6</v>
      </c>
    </row>
    <row r="131" spans="6:8" x14ac:dyDescent="0.2">
      <c r="F131" s="384" t="s">
        <v>719</v>
      </c>
      <c r="G131" s="385">
        <v>2122.4</v>
      </c>
      <c r="H131" s="385">
        <v>6011.1</v>
      </c>
    </row>
    <row r="132" spans="6:8" x14ac:dyDescent="0.2">
      <c r="F132" s="384" t="s">
        <v>720</v>
      </c>
      <c r="G132" s="385">
        <v>2168.6999999999998</v>
      </c>
      <c r="H132" s="385">
        <v>6011.7</v>
      </c>
    </row>
    <row r="133" spans="6:8" x14ac:dyDescent="0.2">
      <c r="F133" s="384" t="s">
        <v>721</v>
      </c>
      <c r="G133" s="385">
        <v>2208.6999999999998</v>
      </c>
      <c r="H133" s="385">
        <v>6032.6</v>
      </c>
    </row>
    <row r="134" spans="6:8" x14ac:dyDescent="0.2">
      <c r="F134" s="384" t="s">
        <v>722</v>
      </c>
      <c r="G134" s="385">
        <v>2336.6</v>
      </c>
      <c r="H134" s="385">
        <v>6267.2</v>
      </c>
    </row>
    <row r="135" spans="6:8" x14ac:dyDescent="0.2">
      <c r="F135" s="384" t="s">
        <v>723</v>
      </c>
      <c r="G135" s="385">
        <v>2398.9</v>
      </c>
      <c r="H135" s="385">
        <v>6328.5</v>
      </c>
    </row>
    <row r="136" spans="6:8" x14ac:dyDescent="0.2">
      <c r="F136" s="384" t="s">
        <v>724</v>
      </c>
      <c r="G136" s="385">
        <v>2482.1999999999998</v>
      </c>
      <c r="H136" s="385">
        <v>6413.3</v>
      </c>
    </row>
    <row r="137" spans="6:8" x14ac:dyDescent="0.2">
      <c r="F137" s="384" t="s">
        <v>725</v>
      </c>
      <c r="G137" s="385">
        <v>2531.6</v>
      </c>
      <c r="H137" s="385">
        <v>6426.1</v>
      </c>
    </row>
    <row r="138" spans="6:8" x14ac:dyDescent="0.2">
      <c r="F138" s="384" t="s">
        <v>726</v>
      </c>
      <c r="G138" s="385">
        <v>2595.9</v>
      </c>
      <c r="H138" s="385">
        <v>6433.9</v>
      </c>
    </row>
    <row r="139" spans="6:8" x14ac:dyDescent="0.2">
      <c r="F139" s="384" t="s">
        <v>727</v>
      </c>
      <c r="G139" s="385">
        <v>2670.4</v>
      </c>
      <c r="H139" s="385">
        <v>6480.1</v>
      </c>
    </row>
    <row r="140" spans="6:8" x14ac:dyDescent="0.2">
      <c r="F140" s="384" t="s">
        <v>728</v>
      </c>
      <c r="G140" s="385">
        <v>2730.7</v>
      </c>
      <c r="H140" s="385">
        <v>6496.8</v>
      </c>
    </row>
    <row r="141" spans="6:8" x14ac:dyDescent="0.2">
      <c r="F141" s="384" t="s">
        <v>729</v>
      </c>
      <c r="G141" s="385">
        <v>2796.5</v>
      </c>
      <c r="H141" s="385">
        <v>6517.9</v>
      </c>
    </row>
    <row r="142" spans="6:8" x14ac:dyDescent="0.2">
      <c r="F142" s="384" t="s">
        <v>730</v>
      </c>
      <c r="G142" s="385">
        <v>2799.9</v>
      </c>
      <c r="H142" s="385">
        <v>6385.7</v>
      </c>
    </row>
    <row r="143" spans="6:8" x14ac:dyDescent="0.2">
      <c r="F143" s="384" t="s">
        <v>731</v>
      </c>
      <c r="G143" s="385">
        <v>2860</v>
      </c>
      <c r="H143" s="385">
        <v>6376</v>
      </c>
    </row>
    <row r="144" spans="6:8" x14ac:dyDescent="0.2">
      <c r="F144" s="384" t="s">
        <v>732</v>
      </c>
      <c r="G144" s="385">
        <v>2993.5</v>
      </c>
      <c r="H144" s="385">
        <v>6494.1</v>
      </c>
    </row>
    <row r="145" spans="6:8" x14ac:dyDescent="0.2">
      <c r="F145" s="384" t="s">
        <v>733</v>
      </c>
      <c r="G145" s="385">
        <v>3131.8</v>
      </c>
      <c r="H145" s="385">
        <v>6628.6</v>
      </c>
    </row>
    <row r="146" spans="6:8" x14ac:dyDescent="0.2">
      <c r="F146" s="384" t="s">
        <v>734</v>
      </c>
      <c r="G146" s="385">
        <v>3167.2</v>
      </c>
      <c r="H146" s="385">
        <v>6580.2</v>
      </c>
    </row>
    <row r="147" spans="6:8" x14ac:dyDescent="0.2">
      <c r="F147" s="384" t="s">
        <v>735</v>
      </c>
      <c r="G147" s="385">
        <v>3261.2</v>
      </c>
      <c r="H147" s="385">
        <v>6655.7</v>
      </c>
    </row>
    <row r="148" spans="6:8" x14ac:dyDescent="0.2">
      <c r="F148" s="384" t="s">
        <v>736</v>
      </c>
      <c r="G148" s="385">
        <v>3283.5</v>
      </c>
      <c r="H148" s="385">
        <v>6578</v>
      </c>
    </row>
    <row r="149" spans="6:8" x14ac:dyDescent="0.2">
      <c r="F149" s="384" t="s">
        <v>737</v>
      </c>
      <c r="G149" s="385">
        <v>3273.8</v>
      </c>
      <c r="H149" s="385">
        <v>6468</v>
      </c>
    </row>
    <row r="150" spans="6:8" x14ac:dyDescent="0.2">
      <c r="F150" s="384" t="s">
        <v>738</v>
      </c>
      <c r="G150" s="385">
        <v>3331.3</v>
      </c>
      <c r="H150" s="385">
        <v>6503.3</v>
      </c>
    </row>
    <row r="151" spans="6:8" x14ac:dyDescent="0.2">
      <c r="F151" s="384" t="s">
        <v>739</v>
      </c>
      <c r="G151" s="385">
        <v>3367.1</v>
      </c>
      <c r="H151" s="385">
        <v>6479.8</v>
      </c>
    </row>
    <row r="152" spans="6:8" x14ac:dyDescent="0.2">
      <c r="F152" s="384" t="s">
        <v>740</v>
      </c>
      <c r="G152" s="385">
        <v>3407.8</v>
      </c>
      <c r="H152" s="385">
        <v>6486.2</v>
      </c>
    </row>
    <row r="153" spans="6:8" x14ac:dyDescent="0.2">
      <c r="F153" s="384" t="s">
        <v>741</v>
      </c>
      <c r="G153" s="385">
        <v>3480.3</v>
      </c>
      <c r="H153" s="385">
        <v>6571.1</v>
      </c>
    </row>
    <row r="154" spans="6:8" x14ac:dyDescent="0.2">
      <c r="F154" s="384" t="s">
        <v>742</v>
      </c>
      <c r="G154" s="385">
        <v>3583.8</v>
      </c>
      <c r="H154" s="385">
        <v>6721.1</v>
      </c>
    </row>
    <row r="155" spans="6:8" x14ac:dyDescent="0.2">
      <c r="F155" s="384" t="s">
        <v>743</v>
      </c>
      <c r="G155" s="385">
        <v>3692.3</v>
      </c>
      <c r="H155" s="385">
        <v>6852.7</v>
      </c>
    </row>
    <row r="156" spans="6:8" x14ac:dyDescent="0.2">
      <c r="F156" s="384" t="s">
        <v>744</v>
      </c>
      <c r="G156" s="385">
        <v>3796.1</v>
      </c>
      <c r="H156" s="385">
        <v>6994</v>
      </c>
    </row>
    <row r="157" spans="6:8" x14ac:dyDescent="0.2">
      <c r="F157" s="384" t="s">
        <v>745</v>
      </c>
      <c r="G157" s="385">
        <v>3912.8</v>
      </c>
      <c r="H157" s="385">
        <v>7132.9</v>
      </c>
    </row>
    <row r="158" spans="6:8" x14ac:dyDescent="0.2">
      <c r="F158" s="384" t="s">
        <v>746</v>
      </c>
      <c r="G158" s="385">
        <v>4015</v>
      </c>
      <c r="H158" s="385">
        <v>7258.2</v>
      </c>
    </row>
    <row r="159" spans="6:8" x14ac:dyDescent="0.2">
      <c r="F159" s="384" t="s">
        <v>747</v>
      </c>
      <c r="G159" s="385">
        <v>4087.4</v>
      </c>
      <c r="H159" s="385">
        <v>7329.6</v>
      </c>
    </row>
    <row r="160" spans="6:8" x14ac:dyDescent="0.2">
      <c r="F160" s="384" t="s">
        <v>748</v>
      </c>
      <c r="G160" s="385">
        <v>4147.6000000000004</v>
      </c>
      <c r="H160" s="385">
        <v>7388.1</v>
      </c>
    </row>
    <row r="161" spans="6:8" x14ac:dyDescent="0.2">
      <c r="F161" s="384" t="s">
        <v>749</v>
      </c>
      <c r="G161" s="385">
        <v>4237</v>
      </c>
      <c r="H161" s="385">
        <v>7461.5</v>
      </c>
    </row>
    <row r="162" spans="6:8" x14ac:dyDescent="0.2">
      <c r="F162" s="384" t="s">
        <v>750</v>
      </c>
      <c r="G162" s="385">
        <v>4302.3</v>
      </c>
      <c r="H162" s="385">
        <v>7529.9</v>
      </c>
    </row>
    <row r="163" spans="6:8" x14ac:dyDescent="0.2">
      <c r="F163" s="384" t="s">
        <v>751</v>
      </c>
      <c r="G163" s="385">
        <v>4394.6000000000004</v>
      </c>
      <c r="H163" s="385">
        <v>7647</v>
      </c>
    </row>
    <row r="164" spans="6:8" x14ac:dyDescent="0.2">
      <c r="F164" s="384" t="s">
        <v>752</v>
      </c>
      <c r="G164" s="385">
        <v>4453.1000000000004</v>
      </c>
      <c r="H164" s="385">
        <v>7704.4</v>
      </c>
    </row>
    <row r="165" spans="6:8" x14ac:dyDescent="0.2">
      <c r="F165" s="384" t="s">
        <v>753</v>
      </c>
      <c r="G165" s="385">
        <v>4516.3</v>
      </c>
      <c r="H165" s="385">
        <v>7775.8</v>
      </c>
    </row>
    <row r="166" spans="6:8" x14ac:dyDescent="0.2">
      <c r="F166" s="384" t="s">
        <v>754</v>
      </c>
      <c r="G166" s="385">
        <v>4555.2</v>
      </c>
      <c r="H166" s="385">
        <v>7811.5</v>
      </c>
    </row>
    <row r="167" spans="6:8" x14ac:dyDescent="0.2">
      <c r="F167" s="384" t="s">
        <v>755</v>
      </c>
      <c r="G167" s="385">
        <v>4619.6000000000004</v>
      </c>
      <c r="H167" s="385">
        <v>7890.1</v>
      </c>
    </row>
    <row r="168" spans="6:8" x14ac:dyDescent="0.2">
      <c r="F168" s="384" t="s">
        <v>756</v>
      </c>
      <c r="G168" s="385">
        <v>4669.3999999999996</v>
      </c>
      <c r="H168" s="385">
        <v>7931</v>
      </c>
    </row>
    <row r="169" spans="6:8" x14ac:dyDescent="0.2">
      <c r="F169" s="384" t="s">
        <v>757</v>
      </c>
      <c r="G169" s="385">
        <v>4736.2</v>
      </c>
      <c r="H169" s="385">
        <v>7986.4</v>
      </c>
    </row>
    <row r="170" spans="6:8" x14ac:dyDescent="0.2">
      <c r="F170" s="384" t="s">
        <v>758</v>
      </c>
      <c r="G170" s="385">
        <v>4821.3999999999996</v>
      </c>
      <c r="H170" s="385">
        <v>8076.1</v>
      </c>
    </row>
    <row r="171" spans="6:8" x14ac:dyDescent="0.2">
      <c r="F171" s="384" t="s">
        <v>759</v>
      </c>
      <c r="G171" s="385">
        <v>4900.5</v>
      </c>
      <c r="H171" s="385">
        <v>8149.4</v>
      </c>
    </row>
    <row r="172" spans="6:8" x14ac:dyDescent="0.2">
      <c r="F172" s="384" t="s">
        <v>760</v>
      </c>
      <c r="G172" s="385">
        <v>5022.7</v>
      </c>
      <c r="H172" s="385">
        <v>8283.7999999999993</v>
      </c>
    </row>
    <row r="173" spans="6:8" x14ac:dyDescent="0.2">
      <c r="F173" s="384" t="s">
        <v>761</v>
      </c>
      <c r="G173" s="385">
        <v>5090.6000000000004</v>
      </c>
      <c r="H173" s="385">
        <v>8330.4</v>
      </c>
    </row>
    <row r="174" spans="6:8" x14ac:dyDescent="0.2">
      <c r="F174" s="384" t="s">
        <v>762</v>
      </c>
      <c r="G174" s="385">
        <v>5207.7</v>
      </c>
      <c r="H174" s="385">
        <v>8440.5</v>
      </c>
    </row>
    <row r="175" spans="6:8" x14ac:dyDescent="0.2">
      <c r="F175" s="384" t="s">
        <v>763</v>
      </c>
      <c r="G175" s="385">
        <v>5299.5</v>
      </c>
      <c r="H175" s="385">
        <v>8489.2000000000007</v>
      </c>
    </row>
    <row r="176" spans="6:8" x14ac:dyDescent="0.2">
      <c r="F176" s="384" t="s">
        <v>764</v>
      </c>
      <c r="G176" s="385">
        <v>5412.7</v>
      </c>
      <c r="H176" s="385">
        <v>8601.6</v>
      </c>
    </row>
    <row r="177" spans="6:8" x14ac:dyDescent="0.2">
      <c r="F177" s="384" t="s">
        <v>765</v>
      </c>
      <c r="G177" s="385">
        <v>5527.3</v>
      </c>
      <c r="H177" s="385">
        <v>8688.4</v>
      </c>
    </row>
    <row r="178" spans="6:8" x14ac:dyDescent="0.2">
      <c r="F178" s="384" t="s">
        <v>766</v>
      </c>
      <c r="G178" s="385">
        <v>5628.4</v>
      </c>
      <c r="H178" s="385">
        <v>8756.7000000000007</v>
      </c>
    </row>
    <row r="179" spans="6:8" x14ac:dyDescent="0.2">
      <c r="F179" s="384" t="s">
        <v>767</v>
      </c>
      <c r="G179" s="385">
        <v>5711.5</v>
      </c>
      <c r="H179" s="385">
        <v>8822.1</v>
      </c>
    </row>
    <row r="180" spans="6:8" x14ac:dyDescent="0.2">
      <c r="F180" s="384" t="s">
        <v>768</v>
      </c>
      <c r="G180" s="385">
        <v>5763.4</v>
      </c>
      <c r="H180" s="385">
        <v>8840.7000000000007</v>
      </c>
    </row>
    <row r="181" spans="6:8" x14ac:dyDescent="0.2">
      <c r="F181" s="384" t="s">
        <v>769</v>
      </c>
      <c r="G181" s="385">
        <v>5890.8</v>
      </c>
      <c r="H181" s="385">
        <v>8937.5</v>
      </c>
    </row>
    <row r="182" spans="6:8" x14ac:dyDescent="0.2">
      <c r="F182" s="384" t="s">
        <v>770</v>
      </c>
      <c r="G182" s="385">
        <v>5974.6</v>
      </c>
      <c r="H182" s="385">
        <v>8972.1</v>
      </c>
    </row>
    <row r="183" spans="6:8" x14ac:dyDescent="0.2">
      <c r="F183" s="384" t="s">
        <v>771</v>
      </c>
      <c r="G183" s="385">
        <v>6029.5</v>
      </c>
      <c r="H183" s="385">
        <v>8974.2999999999993</v>
      </c>
    </row>
    <row r="184" spans="6:8" x14ac:dyDescent="0.2">
      <c r="F184" s="384" t="s">
        <v>772</v>
      </c>
      <c r="G184" s="385">
        <v>6023.3</v>
      </c>
      <c r="H184" s="385">
        <v>8897.7999999999993</v>
      </c>
    </row>
    <row r="185" spans="6:8" x14ac:dyDescent="0.2">
      <c r="F185" s="384" t="s">
        <v>773</v>
      </c>
      <c r="G185" s="385">
        <v>6054.8</v>
      </c>
      <c r="H185" s="385">
        <v>8856.1</v>
      </c>
    </row>
    <row r="186" spans="6:8" x14ac:dyDescent="0.2">
      <c r="F186" s="384" t="s">
        <v>774</v>
      </c>
      <c r="G186" s="385">
        <v>6143.6</v>
      </c>
      <c r="H186" s="385">
        <v>8924.9</v>
      </c>
    </row>
    <row r="187" spans="6:8" x14ac:dyDescent="0.2">
      <c r="F187" s="384" t="s">
        <v>775</v>
      </c>
      <c r="G187" s="385">
        <v>6218.4</v>
      </c>
      <c r="H187" s="385">
        <v>8967.7000000000007</v>
      </c>
    </row>
    <row r="188" spans="6:8" x14ac:dyDescent="0.2">
      <c r="F188" s="384" t="s">
        <v>776</v>
      </c>
      <c r="G188" s="385">
        <v>6279.3</v>
      </c>
      <c r="H188" s="385">
        <v>9006.7999999999993</v>
      </c>
    </row>
    <row r="189" spans="6:8" x14ac:dyDescent="0.2">
      <c r="F189" s="384" t="s">
        <v>777</v>
      </c>
      <c r="G189" s="385">
        <v>6380.8</v>
      </c>
      <c r="H189" s="385">
        <v>9113.2000000000007</v>
      </c>
    </row>
    <row r="190" spans="6:8" x14ac:dyDescent="0.2">
      <c r="F190" s="384" t="s">
        <v>778</v>
      </c>
      <c r="G190" s="385">
        <v>6492.3</v>
      </c>
      <c r="H190" s="385">
        <v>9213.7000000000007</v>
      </c>
    </row>
    <row r="191" spans="6:8" x14ac:dyDescent="0.2">
      <c r="F191" s="384" t="s">
        <v>779</v>
      </c>
      <c r="G191" s="385">
        <v>6586.5</v>
      </c>
      <c r="H191" s="385">
        <v>9303.2999999999993</v>
      </c>
    </row>
    <row r="192" spans="6:8" x14ac:dyDescent="0.2">
      <c r="F192" s="384" t="s">
        <v>780</v>
      </c>
      <c r="G192" s="385">
        <v>6697.5</v>
      </c>
      <c r="H192" s="385">
        <v>9396.5</v>
      </c>
    </row>
    <row r="193" spans="6:8" x14ac:dyDescent="0.2">
      <c r="F193" s="384" t="s">
        <v>781</v>
      </c>
      <c r="G193" s="385">
        <v>6748.2</v>
      </c>
      <c r="H193" s="385">
        <v>9414</v>
      </c>
    </row>
    <row r="194" spans="6:8" x14ac:dyDescent="0.2">
      <c r="F194" s="384" t="s">
        <v>782</v>
      </c>
      <c r="G194" s="385">
        <v>6829.6</v>
      </c>
      <c r="H194" s="385">
        <v>9469.9</v>
      </c>
    </row>
    <row r="195" spans="6:8" x14ac:dyDescent="0.2">
      <c r="F195" s="384" t="s">
        <v>783</v>
      </c>
      <c r="G195" s="385">
        <v>6904.2</v>
      </c>
      <c r="H195" s="385">
        <v>9516.1</v>
      </c>
    </row>
    <row r="196" spans="6:8" x14ac:dyDescent="0.2">
      <c r="F196" s="384" t="s">
        <v>784</v>
      </c>
      <c r="G196" s="385">
        <v>7032.8</v>
      </c>
      <c r="H196" s="385">
        <v>9643.1</v>
      </c>
    </row>
    <row r="197" spans="6:8" x14ac:dyDescent="0.2">
      <c r="F197" s="384" t="s">
        <v>785</v>
      </c>
      <c r="G197" s="385">
        <v>7136.2</v>
      </c>
      <c r="H197" s="385">
        <v>9737.6</v>
      </c>
    </row>
    <row r="198" spans="6:8" x14ac:dyDescent="0.2">
      <c r="F198" s="384" t="s">
        <v>786</v>
      </c>
      <c r="G198" s="385">
        <v>7269.8</v>
      </c>
      <c r="H198" s="385">
        <v>9870.7000000000007</v>
      </c>
    </row>
    <row r="199" spans="6:8" x14ac:dyDescent="0.2">
      <c r="F199" s="384" t="s">
        <v>787</v>
      </c>
      <c r="G199" s="385">
        <v>7352.2</v>
      </c>
      <c r="H199" s="385">
        <v>9928.9</v>
      </c>
    </row>
    <row r="200" spans="6:8" x14ac:dyDescent="0.2">
      <c r="F200" s="384" t="s">
        <v>788</v>
      </c>
      <c r="G200" s="385">
        <v>7476.6</v>
      </c>
      <c r="H200" s="385">
        <v>10041.6</v>
      </c>
    </row>
    <row r="201" spans="6:8" x14ac:dyDescent="0.2">
      <c r="F201" s="384" t="s">
        <v>789</v>
      </c>
      <c r="G201" s="385">
        <v>7545.3</v>
      </c>
      <c r="H201" s="385">
        <v>10075.9</v>
      </c>
    </row>
    <row r="202" spans="6:8" x14ac:dyDescent="0.2">
      <c r="F202" s="384" t="s">
        <v>790</v>
      </c>
      <c r="G202" s="385">
        <v>7604.9</v>
      </c>
      <c r="H202" s="385">
        <v>10111.1</v>
      </c>
    </row>
    <row r="203" spans="6:8" x14ac:dyDescent="0.2">
      <c r="F203" s="384" t="s">
        <v>791</v>
      </c>
      <c r="G203" s="385">
        <v>7706.5</v>
      </c>
      <c r="H203" s="385">
        <v>10197.700000000001</v>
      </c>
    </row>
    <row r="204" spans="6:8" x14ac:dyDescent="0.2">
      <c r="F204" s="384" t="s">
        <v>792</v>
      </c>
      <c r="G204" s="385">
        <v>7799.5</v>
      </c>
      <c r="H204" s="385">
        <v>10270.1</v>
      </c>
    </row>
    <row r="205" spans="6:8" x14ac:dyDescent="0.2">
      <c r="F205" s="384" t="s">
        <v>793</v>
      </c>
      <c r="G205" s="385">
        <v>7893.1</v>
      </c>
      <c r="H205" s="385">
        <v>10337.4</v>
      </c>
    </row>
    <row r="206" spans="6:8" x14ac:dyDescent="0.2">
      <c r="F206" s="384" t="s">
        <v>794</v>
      </c>
      <c r="G206" s="385">
        <v>8061.5</v>
      </c>
      <c r="H206" s="385">
        <v>10517.9</v>
      </c>
    </row>
    <row r="207" spans="6:8" x14ac:dyDescent="0.2">
      <c r="F207" s="384" t="s">
        <v>795</v>
      </c>
      <c r="G207" s="385">
        <v>8159</v>
      </c>
      <c r="H207" s="385">
        <v>10615.2</v>
      </c>
    </row>
    <row r="208" spans="6:8" x14ac:dyDescent="0.2">
      <c r="F208" s="384" t="s">
        <v>796</v>
      </c>
      <c r="G208" s="385">
        <v>8287</v>
      </c>
      <c r="H208" s="385">
        <v>10727.4</v>
      </c>
    </row>
    <row r="209" spans="6:8" x14ac:dyDescent="0.2">
      <c r="F209" s="384" t="s">
        <v>797</v>
      </c>
      <c r="G209" s="385">
        <v>8402</v>
      </c>
      <c r="H209" s="385">
        <v>10809.1</v>
      </c>
    </row>
    <row r="210" spans="6:8" x14ac:dyDescent="0.2">
      <c r="F210" s="384" t="s">
        <v>798</v>
      </c>
      <c r="G210" s="385">
        <v>8551.9</v>
      </c>
      <c r="H210" s="385">
        <v>10972.2</v>
      </c>
    </row>
    <row r="211" spans="6:8" x14ac:dyDescent="0.2">
      <c r="F211" s="384" t="s">
        <v>799</v>
      </c>
      <c r="G211" s="385">
        <v>8691.7000000000007</v>
      </c>
      <c r="H211" s="385">
        <v>11112</v>
      </c>
    </row>
    <row r="212" spans="6:8" x14ac:dyDescent="0.2">
      <c r="F212" s="384" t="s">
        <v>800</v>
      </c>
      <c r="G212" s="385">
        <v>8788.2999999999993</v>
      </c>
      <c r="H212" s="385">
        <v>11198.2</v>
      </c>
    </row>
    <row r="213" spans="6:8" x14ac:dyDescent="0.2">
      <c r="F213" s="384" t="s">
        <v>801</v>
      </c>
      <c r="G213" s="385">
        <v>8889.7000000000007</v>
      </c>
      <c r="H213" s="385">
        <v>11309</v>
      </c>
    </row>
    <row r="214" spans="6:8" x14ac:dyDescent="0.2">
      <c r="F214" s="384" t="s">
        <v>802</v>
      </c>
      <c r="G214" s="385">
        <v>8994.7000000000007</v>
      </c>
      <c r="H214" s="385">
        <v>11418.7</v>
      </c>
    </row>
    <row r="215" spans="6:8" x14ac:dyDescent="0.2">
      <c r="F215" s="384" t="s">
        <v>803</v>
      </c>
      <c r="G215" s="385">
        <v>9146.5</v>
      </c>
      <c r="H215" s="385">
        <v>11568.1</v>
      </c>
    </row>
    <row r="216" spans="6:8" x14ac:dyDescent="0.2">
      <c r="F216" s="384" t="s">
        <v>804</v>
      </c>
      <c r="G216" s="385">
        <v>9325.6</v>
      </c>
      <c r="H216" s="385">
        <v>11757.9</v>
      </c>
    </row>
    <row r="217" spans="6:8" x14ac:dyDescent="0.2">
      <c r="F217" s="384" t="s">
        <v>805</v>
      </c>
      <c r="G217" s="385">
        <v>9450.2999999999993</v>
      </c>
      <c r="H217" s="385">
        <v>11867.8</v>
      </c>
    </row>
    <row r="218" spans="6:8" x14ac:dyDescent="0.2">
      <c r="F218" s="384" t="s">
        <v>806</v>
      </c>
      <c r="G218" s="385">
        <v>9561.5</v>
      </c>
      <c r="H218" s="385">
        <v>11967.7</v>
      </c>
    </row>
    <row r="219" spans="6:8" x14ac:dyDescent="0.2">
      <c r="F219" s="384" t="s">
        <v>807</v>
      </c>
      <c r="G219" s="385">
        <v>9718.7000000000007</v>
      </c>
      <c r="H219" s="385">
        <v>12120.1</v>
      </c>
    </row>
    <row r="220" spans="6:8" x14ac:dyDescent="0.2">
      <c r="F220" s="384" t="s">
        <v>808</v>
      </c>
      <c r="G220" s="385">
        <v>9932.2999999999993</v>
      </c>
      <c r="H220" s="385">
        <v>12329.8</v>
      </c>
    </row>
    <row r="221" spans="6:8" x14ac:dyDescent="0.2">
      <c r="F221" s="384" t="s">
        <v>809</v>
      </c>
      <c r="G221" s="385">
        <v>10036.1</v>
      </c>
      <c r="H221" s="385">
        <v>12365.2</v>
      </c>
    </row>
    <row r="222" spans="6:8" x14ac:dyDescent="0.2">
      <c r="F222" s="384" t="s">
        <v>810</v>
      </c>
      <c r="G222" s="385">
        <v>10283.700000000001</v>
      </c>
      <c r="H222" s="385">
        <v>12598.7</v>
      </c>
    </row>
    <row r="223" spans="6:8" x14ac:dyDescent="0.2">
      <c r="F223" s="384" t="s">
        <v>811</v>
      </c>
      <c r="G223" s="385">
        <v>10363.799999999999</v>
      </c>
      <c r="H223" s="385">
        <v>12614.8</v>
      </c>
    </row>
    <row r="224" spans="6:8" x14ac:dyDescent="0.2">
      <c r="F224" s="384" t="s">
        <v>812</v>
      </c>
      <c r="G224" s="385">
        <v>10475.299999999999</v>
      </c>
      <c r="H224" s="385">
        <v>12682</v>
      </c>
    </row>
    <row r="225" spans="6:8" x14ac:dyDescent="0.2">
      <c r="F225" s="384" t="s">
        <v>813</v>
      </c>
      <c r="G225" s="385">
        <v>10512.5</v>
      </c>
      <c r="H225" s="385">
        <v>12645.7</v>
      </c>
    </row>
    <row r="226" spans="6:8" x14ac:dyDescent="0.2">
      <c r="F226" s="384" t="s">
        <v>814</v>
      </c>
      <c r="G226" s="385">
        <v>10641.6</v>
      </c>
      <c r="H226" s="385">
        <v>12712.8</v>
      </c>
    </row>
    <row r="227" spans="6:8" x14ac:dyDescent="0.2">
      <c r="F227" s="384" t="s">
        <v>815</v>
      </c>
      <c r="G227" s="385">
        <v>10644.3</v>
      </c>
      <c r="H227" s="385">
        <v>12674.1</v>
      </c>
    </row>
    <row r="228" spans="6:8" x14ac:dyDescent="0.2">
      <c r="F228" s="384" t="s">
        <v>816</v>
      </c>
      <c r="G228" s="385">
        <v>10702.7</v>
      </c>
      <c r="H228" s="385">
        <v>12705.2</v>
      </c>
    </row>
    <row r="229" spans="6:8" x14ac:dyDescent="0.2">
      <c r="F229" s="384" t="s">
        <v>817</v>
      </c>
      <c r="G229" s="385">
        <v>10837.3</v>
      </c>
      <c r="H229" s="385">
        <v>12824.6</v>
      </c>
    </row>
    <row r="230" spans="6:8" x14ac:dyDescent="0.2">
      <c r="F230" s="384" t="s">
        <v>818</v>
      </c>
      <c r="G230" s="385">
        <v>10938</v>
      </c>
      <c r="H230" s="385">
        <v>12894.7</v>
      </c>
    </row>
    <row r="231" spans="6:8" x14ac:dyDescent="0.2">
      <c r="F231" s="384" t="s">
        <v>819</v>
      </c>
      <c r="G231" s="385">
        <v>11039.8</v>
      </c>
      <c r="H231" s="385">
        <v>12956.7</v>
      </c>
    </row>
    <row r="232" spans="6:8" x14ac:dyDescent="0.2">
      <c r="F232" s="384" t="s">
        <v>820</v>
      </c>
      <c r="G232" s="385">
        <v>11105.7</v>
      </c>
      <c r="H232" s="385">
        <v>12962.9</v>
      </c>
    </row>
    <row r="233" spans="6:8" x14ac:dyDescent="0.2">
      <c r="F233" s="384" t="s">
        <v>821</v>
      </c>
      <c r="G233" s="385">
        <v>11230.8</v>
      </c>
      <c r="H233" s="385">
        <v>13028.6</v>
      </c>
    </row>
    <row r="234" spans="6:8" x14ac:dyDescent="0.2">
      <c r="F234" s="384" t="s">
        <v>822</v>
      </c>
      <c r="G234" s="385">
        <v>11371.4</v>
      </c>
      <c r="H234" s="385">
        <v>13151.8</v>
      </c>
    </row>
    <row r="235" spans="6:8" x14ac:dyDescent="0.2">
      <c r="F235" s="384" t="s">
        <v>823</v>
      </c>
      <c r="G235" s="385">
        <v>11628.4</v>
      </c>
      <c r="H235" s="385">
        <v>13374</v>
      </c>
    </row>
    <row r="236" spans="6:8" x14ac:dyDescent="0.2">
      <c r="F236" s="384" t="s">
        <v>824</v>
      </c>
      <c r="G236" s="385">
        <v>11818.5</v>
      </c>
      <c r="H236" s="385">
        <v>13525.7</v>
      </c>
    </row>
    <row r="237" spans="6:8" x14ac:dyDescent="0.2">
      <c r="F237" s="384" t="s">
        <v>825</v>
      </c>
      <c r="G237" s="385">
        <v>11991.4</v>
      </c>
      <c r="H237" s="385">
        <v>13606.6</v>
      </c>
    </row>
    <row r="238" spans="6:8" x14ac:dyDescent="0.2">
      <c r="F238" s="384" t="s">
        <v>826</v>
      </c>
      <c r="G238" s="385">
        <v>12183.5</v>
      </c>
      <c r="H238" s="385">
        <v>13710.7</v>
      </c>
    </row>
    <row r="239" spans="6:8" x14ac:dyDescent="0.2">
      <c r="F239" s="384" t="s">
        <v>827</v>
      </c>
      <c r="G239" s="385">
        <v>12369.4</v>
      </c>
      <c r="H239" s="385">
        <v>13831</v>
      </c>
    </row>
    <row r="240" spans="6:8" x14ac:dyDescent="0.2">
      <c r="F240" s="384" t="s">
        <v>828</v>
      </c>
      <c r="G240" s="385">
        <v>12563.8</v>
      </c>
      <c r="H240" s="385">
        <v>13947.7</v>
      </c>
    </row>
    <row r="241" spans="6:8" x14ac:dyDescent="0.2">
      <c r="F241" s="384" t="s">
        <v>829</v>
      </c>
      <c r="G241" s="385">
        <v>12816.2</v>
      </c>
      <c r="H241" s="385">
        <v>14100.2</v>
      </c>
    </row>
    <row r="242" spans="6:8" x14ac:dyDescent="0.2">
      <c r="F242" s="384" t="s">
        <v>830</v>
      </c>
      <c r="G242" s="385">
        <v>12975.7</v>
      </c>
      <c r="H242" s="385">
        <v>14177.2</v>
      </c>
    </row>
    <row r="243" spans="6:8" x14ac:dyDescent="0.2">
      <c r="F243" s="384" t="s">
        <v>831</v>
      </c>
      <c r="G243" s="385">
        <v>13206.5</v>
      </c>
      <c r="H243" s="385">
        <v>14292.9</v>
      </c>
    </row>
    <row r="244" spans="6:8" x14ac:dyDescent="0.2">
      <c r="F244" s="384" t="s">
        <v>832</v>
      </c>
      <c r="G244" s="385">
        <v>13383.3</v>
      </c>
      <c r="H244" s="385">
        <v>14372</v>
      </c>
    </row>
    <row r="245" spans="6:8" x14ac:dyDescent="0.2">
      <c r="F245" s="384" t="s">
        <v>833</v>
      </c>
      <c r="G245" s="385">
        <v>13649.8</v>
      </c>
      <c r="H245" s="385">
        <v>14546.4</v>
      </c>
    </row>
    <row r="246" spans="6:8" x14ac:dyDescent="0.2">
      <c r="F246" s="384" t="s">
        <v>834</v>
      </c>
      <c r="G246" s="385">
        <v>13802.9</v>
      </c>
      <c r="H246" s="385">
        <v>14591.6</v>
      </c>
    </row>
    <row r="247" spans="6:8" x14ac:dyDescent="0.2">
      <c r="F247" s="384" t="s">
        <v>835</v>
      </c>
      <c r="G247" s="385">
        <v>13910.5</v>
      </c>
      <c r="H247" s="385">
        <v>14604.4</v>
      </c>
    </row>
    <row r="248" spans="6:8" x14ac:dyDescent="0.2">
      <c r="F248" s="384" t="s">
        <v>836</v>
      </c>
      <c r="G248" s="385">
        <v>14068.4</v>
      </c>
      <c r="H248" s="385">
        <v>14718.4</v>
      </c>
    </row>
    <row r="249" spans="6:8" x14ac:dyDescent="0.2">
      <c r="F249" s="384" t="s">
        <v>837</v>
      </c>
      <c r="G249" s="385">
        <v>14235</v>
      </c>
      <c r="H249" s="385">
        <v>14728.1</v>
      </c>
    </row>
    <row r="250" spans="6:8" x14ac:dyDescent="0.2">
      <c r="F250" s="384" t="s">
        <v>838</v>
      </c>
      <c r="G250" s="385">
        <v>14424.5</v>
      </c>
      <c r="H250" s="385">
        <v>14841.5</v>
      </c>
    </row>
    <row r="251" spans="6:8" x14ac:dyDescent="0.2">
      <c r="F251" s="384" t="s">
        <v>839</v>
      </c>
      <c r="G251" s="385">
        <v>14571.9</v>
      </c>
      <c r="H251" s="385">
        <v>14941.5</v>
      </c>
    </row>
    <row r="252" spans="6:8" x14ac:dyDescent="0.2">
      <c r="F252" s="384" t="s">
        <v>840</v>
      </c>
      <c r="G252" s="385">
        <v>14690</v>
      </c>
      <c r="H252" s="385">
        <v>14996.1</v>
      </c>
    </row>
    <row r="253" spans="6:8" x14ac:dyDescent="0.2">
      <c r="F253" s="384" t="s">
        <v>841</v>
      </c>
      <c r="G253" s="385">
        <v>14672.9</v>
      </c>
      <c r="H253" s="385">
        <v>14895.4</v>
      </c>
    </row>
    <row r="254" spans="6:8" x14ac:dyDescent="0.2">
      <c r="F254" s="384" t="s">
        <v>842</v>
      </c>
      <c r="G254" s="385">
        <v>14817.1</v>
      </c>
      <c r="H254" s="385">
        <v>14969.2</v>
      </c>
    </row>
    <row r="255" spans="6:8" x14ac:dyDescent="0.2">
      <c r="F255" s="384" t="s">
        <v>843</v>
      </c>
      <c r="G255" s="385">
        <v>14844.3</v>
      </c>
      <c r="H255" s="385">
        <v>14895.1</v>
      </c>
    </row>
    <row r="256" spans="6:8" x14ac:dyDescent="0.2">
      <c r="F256" s="384" t="s">
        <v>844</v>
      </c>
      <c r="G256" s="385">
        <v>14546.7</v>
      </c>
      <c r="H256" s="385">
        <v>14574.6</v>
      </c>
    </row>
    <row r="257" spans="6:8" x14ac:dyDescent="0.2">
      <c r="F257" s="384" t="s">
        <v>845</v>
      </c>
      <c r="G257" s="385">
        <v>14381.2</v>
      </c>
      <c r="H257" s="385">
        <v>14372.1</v>
      </c>
    </row>
    <row r="258" spans="6:8" x14ac:dyDescent="0.2">
      <c r="F258" s="384" t="s">
        <v>846</v>
      </c>
      <c r="G258" s="385">
        <v>14342.1</v>
      </c>
      <c r="H258" s="385">
        <v>14356.9</v>
      </c>
    </row>
    <row r="259" spans="6:8" x14ac:dyDescent="0.2">
      <c r="F259" s="384" t="s">
        <v>847</v>
      </c>
      <c r="G259" s="385">
        <v>14384.4</v>
      </c>
      <c r="H259" s="385">
        <v>14402.5</v>
      </c>
    </row>
    <row r="260" spans="6:8" x14ac:dyDescent="0.2">
      <c r="F260" s="384" t="s">
        <v>848</v>
      </c>
      <c r="G260" s="385">
        <v>14564.1</v>
      </c>
      <c r="H260" s="385">
        <v>14540.2</v>
      </c>
    </row>
    <row r="261" spans="6:8" x14ac:dyDescent="0.2">
      <c r="F261" s="384" t="s">
        <v>849</v>
      </c>
      <c r="G261" s="385">
        <v>14672.5</v>
      </c>
      <c r="H261" s="385">
        <v>14597.7</v>
      </c>
    </row>
    <row r="262" spans="6:8" x14ac:dyDescent="0.2">
      <c r="F262" s="384" t="s">
        <v>850</v>
      </c>
      <c r="G262" s="385">
        <v>14879.2</v>
      </c>
      <c r="H262" s="385">
        <v>14738</v>
      </c>
    </row>
    <row r="263" spans="6:8" x14ac:dyDescent="0.2">
      <c r="F263" s="384" t="s">
        <v>851</v>
      </c>
      <c r="G263" s="385">
        <v>15049.8</v>
      </c>
      <c r="H263" s="385">
        <v>14839.3</v>
      </c>
    </row>
    <row r="264" spans="6:8" x14ac:dyDescent="0.2">
      <c r="F264" s="384" t="s">
        <v>852</v>
      </c>
      <c r="G264" s="385">
        <v>15231.7</v>
      </c>
      <c r="H264" s="385">
        <v>14942.4</v>
      </c>
    </row>
    <row r="265" spans="6:8" x14ac:dyDescent="0.2">
      <c r="F265" s="384" t="s">
        <v>853</v>
      </c>
      <c r="G265" s="385">
        <v>15242.9</v>
      </c>
      <c r="H265" s="385">
        <v>14894</v>
      </c>
    </row>
    <row r="266" spans="6:8" x14ac:dyDescent="0.2">
      <c r="F266" s="384" t="s">
        <v>854</v>
      </c>
      <c r="G266" s="385">
        <v>15461.9</v>
      </c>
      <c r="H266" s="385">
        <v>15011.3</v>
      </c>
    </row>
    <row r="267" spans="6:8" x14ac:dyDescent="0.2">
      <c r="F267" s="384" t="s">
        <v>855</v>
      </c>
      <c r="G267" s="385">
        <v>15611.8</v>
      </c>
      <c r="H267" s="385">
        <v>15062.1</v>
      </c>
    </row>
    <row r="268" spans="6:8" x14ac:dyDescent="0.2">
      <c r="F268" s="384" t="s">
        <v>1082</v>
      </c>
      <c r="G268" s="385">
        <v>15818.7</v>
      </c>
      <c r="H268" s="385">
        <v>15242.1</v>
      </c>
    </row>
    <row r="269" spans="6:8" x14ac:dyDescent="0.2">
      <c r="F269" s="384" t="s">
        <v>1083</v>
      </c>
      <c r="G269" s="385">
        <v>16041.6</v>
      </c>
      <c r="H269" s="385">
        <v>15381.6</v>
      </c>
    </row>
    <row r="270" spans="6:8" x14ac:dyDescent="0.2">
      <c r="F270" s="384" t="s">
        <v>1084</v>
      </c>
      <c r="G270" s="385">
        <v>16160.4</v>
      </c>
      <c r="H270" s="385">
        <v>15427.7</v>
      </c>
    </row>
    <row r="271" spans="6:8" x14ac:dyDescent="0.2">
      <c r="F271" s="384" t="s">
        <v>1085</v>
      </c>
      <c r="G271" s="385">
        <v>16356</v>
      </c>
      <c r="H271" s="385">
        <v>15534</v>
      </c>
    </row>
    <row r="272" spans="6:8" x14ac:dyDescent="0.2">
      <c r="F272" s="377" t="s">
        <v>1770</v>
      </c>
      <c r="G272" s="385">
        <v>16420.3</v>
      </c>
      <c r="H272" s="385">
        <v>15539.6</v>
      </c>
    </row>
    <row r="273" spans="6:8" x14ac:dyDescent="0.2">
      <c r="F273" s="377" t="s">
        <v>1771</v>
      </c>
      <c r="G273" s="385">
        <v>16535.3</v>
      </c>
      <c r="H273" s="385">
        <v>15583.9</v>
      </c>
    </row>
    <row r="274" spans="6:8" x14ac:dyDescent="0.2">
      <c r="F274" s="377" t="s">
        <v>1772</v>
      </c>
      <c r="G274" s="385">
        <v>16661</v>
      </c>
      <c r="H274" s="385">
        <v>15679.7</v>
      </c>
    </row>
    <row r="275" spans="6:8" x14ac:dyDescent="0.2">
      <c r="F275" s="377" t="s">
        <v>1773</v>
      </c>
      <c r="G275" s="385">
        <v>16912.900000000001</v>
      </c>
      <c r="H275" s="385">
        <v>15839.3</v>
      </c>
    </row>
    <row r="276" spans="6:8" x14ac:dyDescent="0.2">
      <c r="F276" s="377" t="s">
        <v>1774</v>
      </c>
      <c r="G276" s="385">
        <v>17089.599999999999</v>
      </c>
      <c r="H276" s="385">
        <v>15942.3</v>
      </c>
    </row>
    <row r="277" spans="6:8" x14ac:dyDescent="0.2">
      <c r="F277" s="377" t="s">
        <v>1775</v>
      </c>
      <c r="G277" s="385">
        <v>17016</v>
      </c>
      <c r="H277" s="385">
        <v>15824.2</v>
      </c>
    </row>
  </sheetData>
  <mergeCells count="1">
    <mergeCell ref="C3:E3"/>
  </mergeCells>
  <pageMargins left="0.75" right="0.75" top="1" bottom="1" header="0.5" footer="0.5"/>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T80"/>
  <sheetViews>
    <sheetView topLeftCell="B69" workbookViewId="0">
      <selection activeCell="E80" sqref="E80"/>
    </sheetView>
  </sheetViews>
  <sheetFormatPr defaultRowHeight="12.75" x14ac:dyDescent="0.2"/>
  <cols>
    <col min="3" max="3" width="10.42578125" customWidth="1"/>
    <col min="4" max="4" width="11.28515625" customWidth="1"/>
    <col min="5" max="5" width="11" customWidth="1"/>
    <col min="6" max="6" width="12.7109375" customWidth="1"/>
    <col min="12" max="12" width="9.140625" style="369"/>
    <col min="16" max="16" width="13.42578125" customWidth="1"/>
    <col min="17" max="17" width="10.5703125" bestFit="1" customWidth="1"/>
  </cols>
  <sheetData>
    <row r="1" spans="1:16" x14ac:dyDescent="0.2">
      <c r="A1" t="s">
        <v>25</v>
      </c>
      <c r="E1" t="str">
        <f>All_Sectors!E78</f>
        <v>Published Data from EIA</v>
      </c>
    </row>
    <row r="2" spans="1:16" x14ac:dyDescent="0.2">
      <c r="A2" t="s">
        <v>94</v>
      </c>
      <c r="E2" t="str">
        <f>All_Sectors!E79</f>
        <v>Monthly Energy Review (Annual)</v>
      </c>
    </row>
    <row r="3" spans="1:16" x14ac:dyDescent="0.2">
      <c r="A3" t="s">
        <v>26</v>
      </c>
    </row>
    <row r="4" spans="1:16" x14ac:dyDescent="0.2">
      <c r="A4" s="1"/>
      <c r="B4" s="1" t="str">
        <f>All_Sectors!B81</f>
        <v xml:space="preserve">   Sector:</v>
      </c>
      <c r="C4" s="1" t="str">
        <f>All_Sectors!C81</f>
        <v>Residential</v>
      </c>
      <c r="D4" s="1" t="str">
        <f>All_Sectors!D81</f>
        <v>Commercial</v>
      </c>
      <c r="E4" s="1" t="str">
        <f>All_Sectors!E81</f>
        <v>Industrial</v>
      </c>
      <c r="F4" s="1" t="str">
        <f>All_Sectors!F81</f>
        <v>Transportation</v>
      </c>
      <c r="G4" s="1"/>
      <c r="H4" s="1" t="str">
        <f>All_Sectors!H81</f>
        <v>Total</v>
      </c>
      <c r="I4" s="251" t="str">
        <f>All_Sectors!AF81</f>
        <v>Total</v>
      </c>
      <c r="J4" s="1"/>
      <c r="K4" s="370"/>
      <c r="M4" t="s">
        <v>23</v>
      </c>
    </row>
    <row r="5" spans="1:16" x14ac:dyDescent="0.2">
      <c r="A5" s="1" t="str">
        <f>All_Sectors!A82</f>
        <v>Energy Type</v>
      </c>
      <c r="B5" s="1"/>
      <c r="C5" s="1" t="str">
        <f>All_Sectors!C82</f>
        <v>Source</v>
      </c>
      <c r="D5" s="1" t="str">
        <f>All_Sectors!D82</f>
        <v>Source</v>
      </c>
      <c r="E5" s="1" t="str">
        <f>All_Sectors!E82</f>
        <v>Source</v>
      </c>
      <c r="F5" s="1" t="str">
        <f>All_Sectors!F82</f>
        <v>Source</v>
      </c>
      <c r="G5" s="1"/>
      <c r="H5" s="1" t="str">
        <f>All_Sectors!H82</f>
        <v>Source</v>
      </c>
      <c r="I5" s="251" t="str">
        <f>All_Sectors!AF82</f>
        <v xml:space="preserve">  GDP</v>
      </c>
      <c r="J5" s="1" t="s">
        <v>405</v>
      </c>
      <c r="K5" s="370"/>
    </row>
    <row r="6" spans="1:16" ht="27" customHeight="1" x14ac:dyDescent="0.2">
      <c r="A6" s="1"/>
      <c r="B6" s="1" t="str">
        <f>All_Sectors!B83</f>
        <v xml:space="preserve">   Year</v>
      </c>
      <c r="C6" s="1" t="str">
        <f>All_Sectors!C83</f>
        <v xml:space="preserve"> (TBtu)</v>
      </c>
      <c r="D6" s="1" t="str">
        <f>All_Sectors!D83</f>
        <v xml:space="preserve"> (TBtu)</v>
      </c>
      <c r="E6" s="1" t="str">
        <f>All_Sectors!E83</f>
        <v xml:space="preserve"> (TBtu)</v>
      </c>
      <c r="F6" s="1" t="str">
        <f>All_Sectors!F83</f>
        <v xml:space="preserve"> (TBtu)</v>
      </c>
      <c r="G6" s="1"/>
      <c r="H6" s="1" t="str">
        <f>All_Sectors!H83</f>
        <v xml:space="preserve"> (TBtu)</v>
      </c>
      <c r="I6" s="421" t="s">
        <v>2202</v>
      </c>
      <c r="J6" s="1"/>
      <c r="K6" s="421"/>
      <c r="P6" s="283"/>
    </row>
    <row r="7" spans="1:16" ht="25.5" x14ac:dyDescent="0.2">
      <c r="A7" t="str">
        <f>All_Sectors!A84</f>
        <v>Source</v>
      </c>
      <c r="B7">
        <f>All_Sectors!B84</f>
        <v>1949</v>
      </c>
      <c r="C7" s="27">
        <f>All_Sectors!C415</f>
        <v>5599.4040000000005</v>
      </c>
      <c r="D7" s="27">
        <f>All_Sectors!D415</f>
        <v>3668.8560000000002</v>
      </c>
      <c r="E7" s="27">
        <f>All_Sectors!E415</f>
        <v>14709.664000000001</v>
      </c>
      <c r="F7" s="27">
        <f>All_Sectors!F415</f>
        <v>7990.0169999999998</v>
      </c>
      <c r="G7" s="27"/>
      <c r="H7" s="27">
        <f>All_Sectors!H415</f>
        <v>31967.940999999999</v>
      </c>
      <c r="I7" s="27">
        <f>Sector_Activity!G6</f>
        <v>2106.6</v>
      </c>
      <c r="J7" s="253">
        <f>H7/I7</f>
        <v>15.175135763789994</v>
      </c>
      <c r="M7" t="s">
        <v>514</v>
      </c>
      <c r="N7" t="s">
        <v>24</v>
      </c>
      <c r="O7" t="s">
        <v>405</v>
      </c>
      <c r="P7" s="283" t="s">
        <v>590</v>
      </c>
    </row>
    <row r="8" spans="1:16" x14ac:dyDescent="0.2">
      <c r="A8" t="str">
        <f>All_Sectors!A85</f>
        <v>Source</v>
      </c>
      <c r="B8">
        <f>All_Sectors!B85</f>
        <v>1950</v>
      </c>
      <c r="C8" s="27">
        <f>All_Sectors!C85</f>
        <v>5988.7439999999997</v>
      </c>
      <c r="D8" s="27">
        <f>All_Sectors!D85</f>
        <v>3893.348</v>
      </c>
      <c r="E8" s="27">
        <f>All_Sectors!E85</f>
        <v>16223.977999999999</v>
      </c>
      <c r="F8" s="27">
        <f>All_Sectors!F85</f>
        <v>8492.4760000000006</v>
      </c>
      <c r="G8" s="27"/>
      <c r="H8" s="27">
        <f>All_Sectors!H85</f>
        <v>34598.567000000003</v>
      </c>
      <c r="I8" s="27">
        <f>Sector_Activity!G7</f>
        <v>2289.5</v>
      </c>
      <c r="J8" s="253">
        <f t="shared" ref="J8:J60" si="0">H8/I8</f>
        <v>15.111844070757808</v>
      </c>
      <c r="L8" s="369">
        <f>B8</f>
        <v>1950</v>
      </c>
      <c r="M8" s="253">
        <f t="shared" ref="M8:M39" si="1">H8/H$43</f>
        <v>0.4532515820510914</v>
      </c>
      <c r="N8" s="253">
        <f t="shared" ref="N8:N39" si="2">I8/I$43</f>
        <v>0.28794757958018385</v>
      </c>
      <c r="O8" s="253">
        <f t="shared" ref="O8:O60" si="3">J8/J$43</f>
        <v>1.5740767215752054</v>
      </c>
    </row>
    <row r="9" spans="1:16" x14ac:dyDescent="0.2">
      <c r="A9" t="str">
        <f>All_Sectors!A86</f>
        <v>Source</v>
      </c>
      <c r="B9">
        <f>All_Sectors!B86</f>
        <v>1951</v>
      </c>
      <c r="C9" s="27">
        <f>All_Sectors!C86</f>
        <v>6380.3969999999999</v>
      </c>
      <c r="D9" s="27">
        <f>All_Sectors!D86</f>
        <v>3873.28</v>
      </c>
      <c r="E9" s="27">
        <f>All_Sectors!E86</f>
        <v>17657.898000000001</v>
      </c>
      <c r="F9" s="27">
        <f>All_Sectors!F86</f>
        <v>9041.9</v>
      </c>
      <c r="G9" s="27"/>
      <c r="H9" s="27">
        <f>All_Sectors!H86</f>
        <v>36953.661</v>
      </c>
      <c r="I9" s="27">
        <f>Sector_Activity!G8</f>
        <v>2473.8000000000002</v>
      </c>
      <c r="J9" s="253">
        <f t="shared" si="0"/>
        <v>14.938014795052146</v>
      </c>
      <c r="L9" s="369">
        <f t="shared" ref="L9:L68" si="4">B9</f>
        <v>1951</v>
      </c>
      <c r="M9" s="253">
        <f t="shared" si="1"/>
        <v>0.48410401826265564</v>
      </c>
      <c r="N9" s="253">
        <f t="shared" si="2"/>
        <v>0.31112676233477132</v>
      </c>
      <c r="O9" s="253">
        <f t="shared" si="3"/>
        <v>1.5559703531442319</v>
      </c>
    </row>
    <row r="10" spans="1:16" x14ac:dyDescent="0.2">
      <c r="A10" t="str">
        <f>All_Sectors!A87</f>
        <v>Source</v>
      </c>
      <c r="B10">
        <f>All_Sectors!B87</f>
        <v>1952</v>
      </c>
      <c r="C10" s="27">
        <f>All_Sectors!C87</f>
        <v>6560.4560000000001</v>
      </c>
      <c r="D10" s="27">
        <f>All_Sectors!D87</f>
        <v>3873.442</v>
      </c>
      <c r="E10" s="27">
        <f>All_Sectors!E87</f>
        <v>17289.294999999998</v>
      </c>
      <c r="F10" s="27">
        <f>All_Sectors!F87</f>
        <v>9002.7620000000006</v>
      </c>
      <c r="G10" s="27"/>
      <c r="H10" s="27">
        <f>All_Sectors!H87</f>
        <v>36726.037000000004</v>
      </c>
      <c r="I10" s="27">
        <f>Sector_Activity!G9</f>
        <v>2574.9</v>
      </c>
      <c r="J10" s="253">
        <f t="shared" si="0"/>
        <v>14.26309254728339</v>
      </c>
      <c r="L10" s="369">
        <f t="shared" si="4"/>
        <v>1952</v>
      </c>
      <c r="M10" s="253">
        <f t="shared" si="1"/>
        <v>0.48112207574137161</v>
      </c>
      <c r="N10" s="253">
        <f t="shared" si="2"/>
        <v>0.32384198412798226</v>
      </c>
      <c r="O10" s="253">
        <f t="shared" si="3"/>
        <v>1.4856692440200472</v>
      </c>
    </row>
    <row r="11" spans="1:16" x14ac:dyDescent="0.2">
      <c r="A11" t="str">
        <f>All_Sectors!A88</f>
        <v>Source</v>
      </c>
      <c r="B11">
        <f>All_Sectors!B88</f>
        <v>1953</v>
      </c>
      <c r="C11" s="27">
        <f>All_Sectors!C88</f>
        <v>6558.982</v>
      </c>
      <c r="D11" s="27">
        <f>All_Sectors!D88</f>
        <v>3771.0439999999999</v>
      </c>
      <c r="E11" s="27">
        <f>All_Sectors!E88</f>
        <v>18187.575000000001</v>
      </c>
      <c r="F11" s="27">
        <f>All_Sectors!F88</f>
        <v>9123.0349999999999</v>
      </c>
      <c r="G11" s="27"/>
      <c r="H11" s="27">
        <f>All_Sectors!H88</f>
        <v>37640.597999999998</v>
      </c>
      <c r="I11" s="27">
        <f>Sector_Activity!G10</f>
        <v>2695.6</v>
      </c>
      <c r="J11" s="253">
        <f t="shared" si="0"/>
        <v>13.963717910669239</v>
      </c>
      <c r="L11" s="369">
        <f t="shared" si="4"/>
        <v>1953</v>
      </c>
      <c r="M11" s="253">
        <f t="shared" si="1"/>
        <v>0.49310309854304502</v>
      </c>
      <c r="N11" s="253">
        <f t="shared" si="2"/>
        <v>0.33902227364767135</v>
      </c>
      <c r="O11" s="253">
        <f t="shared" si="3"/>
        <v>1.4544858461291013</v>
      </c>
    </row>
    <row r="12" spans="1:16" x14ac:dyDescent="0.2">
      <c r="A12" t="str">
        <f>All_Sectors!A89</f>
        <v>Source</v>
      </c>
      <c r="B12">
        <f>All_Sectors!B89</f>
        <v>1954</v>
      </c>
      <c r="C12" s="27">
        <f>All_Sectors!C89</f>
        <v>6846.3059999999996</v>
      </c>
      <c r="D12" s="27">
        <f>All_Sectors!D89</f>
        <v>3732.9850000000001</v>
      </c>
      <c r="E12" s="27">
        <f>All_Sectors!E89</f>
        <v>17131.525000000001</v>
      </c>
      <c r="F12" s="27">
        <f>All_Sectors!F89</f>
        <v>8902.6309999999994</v>
      </c>
      <c r="G12" s="27"/>
      <c r="H12" s="27">
        <f>All_Sectors!H89</f>
        <v>36613.538999999997</v>
      </c>
      <c r="I12" s="27">
        <f>Sector_Activity!G11</f>
        <v>2680</v>
      </c>
      <c r="J12" s="253">
        <f t="shared" si="0"/>
        <v>13.661768283582088</v>
      </c>
      <c r="L12" s="369">
        <f t="shared" si="4"/>
        <v>1954</v>
      </c>
      <c r="M12" s="253">
        <f t="shared" si="1"/>
        <v>0.47964831827397164</v>
      </c>
      <c r="N12" s="253">
        <f t="shared" si="2"/>
        <v>0.33706028096741331</v>
      </c>
      <c r="O12" s="253">
        <f t="shared" si="3"/>
        <v>1.4230342326224537</v>
      </c>
    </row>
    <row r="13" spans="1:16" x14ac:dyDescent="0.2">
      <c r="A13" t="str">
        <f>All_Sectors!A90</f>
        <v>Source</v>
      </c>
      <c r="B13">
        <f>All_Sectors!B90</f>
        <v>1955</v>
      </c>
      <c r="C13" s="27">
        <f>All_Sectors!C90</f>
        <v>7278.2489999999998</v>
      </c>
      <c r="D13" s="27">
        <f>All_Sectors!D90</f>
        <v>3895.212</v>
      </c>
      <c r="E13" s="27">
        <f>All_Sectors!E90</f>
        <v>19454.57</v>
      </c>
      <c r="F13" s="27">
        <f>All_Sectors!F90</f>
        <v>9550.223</v>
      </c>
      <c r="G13" s="27"/>
      <c r="H13" s="27">
        <f>All_Sectors!H90</f>
        <v>40178.284</v>
      </c>
      <c r="I13" s="27">
        <f>Sector_Activity!G12</f>
        <v>2871.2</v>
      </c>
      <c r="J13" s="253">
        <f t="shared" si="0"/>
        <v>13.993551128448036</v>
      </c>
      <c r="L13" s="369">
        <f t="shared" si="4"/>
        <v>1955</v>
      </c>
      <c r="M13" s="253">
        <f t="shared" si="1"/>
        <v>0.52634754459911737</v>
      </c>
      <c r="N13" s="253">
        <f t="shared" si="2"/>
        <v>0.36110726817673022</v>
      </c>
      <c r="O13" s="253">
        <f t="shared" si="3"/>
        <v>1.4575933274805108</v>
      </c>
    </row>
    <row r="14" spans="1:16" x14ac:dyDescent="0.2">
      <c r="A14" t="str">
        <f>All_Sectors!A91</f>
        <v>Source</v>
      </c>
      <c r="B14">
        <f>All_Sectors!B91</f>
        <v>1956</v>
      </c>
      <c r="C14" s="27">
        <f>All_Sectors!C91</f>
        <v>7663.0060000000003</v>
      </c>
      <c r="D14" s="27">
        <f>All_Sectors!D91</f>
        <v>4022.9349999999999</v>
      </c>
      <c r="E14" s="27">
        <f>All_Sectors!E91</f>
        <v>20176.606</v>
      </c>
      <c r="F14" s="27">
        <f>All_Sectors!F91</f>
        <v>9859.3850000000002</v>
      </c>
      <c r="G14" s="27"/>
      <c r="H14" s="27">
        <f>All_Sectors!H91</f>
        <v>41721.756999999998</v>
      </c>
      <c r="I14" s="27">
        <f>Sector_Activity!G13</f>
        <v>2932.4</v>
      </c>
      <c r="J14" s="253">
        <f t="shared" si="0"/>
        <v>14.22785329422998</v>
      </c>
      <c r="L14" s="369">
        <f t="shared" si="4"/>
        <v>1956</v>
      </c>
      <c r="M14" s="253">
        <f t="shared" si="1"/>
        <v>0.54656750281597488</v>
      </c>
      <c r="N14" s="253">
        <f t="shared" si="2"/>
        <v>0.36880431638389655</v>
      </c>
      <c r="O14" s="253">
        <f t="shared" si="3"/>
        <v>1.4819986603601478</v>
      </c>
    </row>
    <row r="15" spans="1:16" x14ac:dyDescent="0.2">
      <c r="A15" t="str">
        <f>All_Sectors!A92</f>
        <v>Source</v>
      </c>
      <c r="B15">
        <f>All_Sectors!B92</f>
        <v>1957</v>
      </c>
      <c r="C15" s="27">
        <f>All_Sectors!C92</f>
        <v>7712.2889999999998</v>
      </c>
      <c r="D15" s="27">
        <f>All_Sectors!D92</f>
        <v>3960.8629999999998</v>
      </c>
      <c r="E15" s="27">
        <f>All_Sectors!E92</f>
        <v>20184.594000000001</v>
      </c>
      <c r="F15" s="27">
        <f>All_Sectors!F92</f>
        <v>9896.2900000000009</v>
      </c>
      <c r="G15" s="27"/>
      <c r="H15" s="27">
        <f>All_Sectors!H92</f>
        <v>41753.908000000003</v>
      </c>
      <c r="I15" s="27">
        <f>Sector_Activity!G14</f>
        <v>2994.1</v>
      </c>
      <c r="J15" s="253">
        <f t="shared" si="0"/>
        <v>13.945395277378847</v>
      </c>
      <c r="L15" s="369">
        <f t="shared" si="4"/>
        <v>1957</v>
      </c>
      <c r="M15" s="253">
        <f t="shared" si="1"/>
        <v>0.54698869053783994</v>
      </c>
      <c r="N15" s="253">
        <f t="shared" si="2"/>
        <v>0.37656424897184032</v>
      </c>
      <c r="O15" s="253">
        <f t="shared" si="3"/>
        <v>1.452577327856591</v>
      </c>
    </row>
    <row r="16" spans="1:16" x14ac:dyDescent="0.2">
      <c r="A16" t="str">
        <f>All_Sectors!A93</f>
        <v>Source</v>
      </c>
      <c r="B16">
        <f>All_Sectors!B93</f>
        <v>1958</v>
      </c>
      <c r="C16" s="27">
        <f>All_Sectors!C93</f>
        <v>8200.9850000000006</v>
      </c>
      <c r="D16" s="27">
        <f>All_Sectors!D93</f>
        <v>4119.2370000000001</v>
      </c>
      <c r="E16" s="27">
        <f>All_Sectors!E93</f>
        <v>19284.925999999999</v>
      </c>
      <c r="F16" s="27">
        <f>All_Sectors!F93</f>
        <v>10004.123</v>
      </c>
      <c r="G16" s="27"/>
      <c r="H16" s="27">
        <f>All_Sectors!H93</f>
        <v>41609.279999999999</v>
      </c>
      <c r="I16" s="27">
        <f>Sector_Activity!G15</f>
        <v>2972</v>
      </c>
      <c r="J16" s="253">
        <f t="shared" si="0"/>
        <v>14.00043068640646</v>
      </c>
      <c r="L16" s="369">
        <f t="shared" si="4"/>
        <v>1958</v>
      </c>
      <c r="M16" s="253">
        <f t="shared" si="1"/>
        <v>0.54509402045485977</v>
      </c>
      <c r="N16" s="253">
        <f t="shared" si="2"/>
        <v>0.37378475934147476</v>
      </c>
      <c r="O16" s="253">
        <f t="shared" si="3"/>
        <v>1.458309914548666</v>
      </c>
    </row>
    <row r="17" spans="1:17" x14ac:dyDescent="0.2">
      <c r="A17" t="str">
        <f>All_Sectors!A94</f>
        <v>Source</v>
      </c>
      <c r="B17">
        <f>All_Sectors!B94</f>
        <v>1959</v>
      </c>
      <c r="C17" s="27">
        <f>All_Sectors!C94</f>
        <v>8412.2350000000006</v>
      </c>
      <c r="D17" s="27">
        <f>All_Sectors!D94</f>
        <v>4372.2860000000001</v>
      </c>
      <c r="E17" s="27">
        <f>All_Sectors!E94</f>
        <v>20289.953000000001</v>
      </c>
      <c r="F17" s="27">
        <f>All_Sectors!F94</f>
        <v>10348.554</v>
      </c>
      <c r="G17" s="27"/>
      <c r="H17" s="27">
        <f>All_Sectors!H94</f>
        <v>43422.965000000004</v>
      </c>
      <c r="I17" s="27">
        <f>Sector_Activity!G16</f>
        <v>3178.2</v>
      </c>
      <c r="J17" s="253">
        <f t="shared" si="0"/>
        <v>13.662754074633442</v>
      </c>
      <c r="L17" s="369">
        <f t="shared" si="4"/>
        <v>1959</v>
      </c>
      <c r="M17" s="253">
        <f t="shared" si="1"/>
        <v>0.56885383673835888</v>
      </c>
      <c r="N17" s="253">
        <f t="shared" si="2"/>
        <v>0.39971827797411674</v>
      </c>
      <c r="O17" s="253">
        <f t="shared" si="3"/>
        <v>1.4231369143824697</v>
      </c>
    </row>
    <row r="18" spans="1:17" x14ac:dyDescent="0.2">
      <c r="A18" t="str">
        <f>All_Sectors!A95</f>
        <v>Source</v>
      </c>
      <c r="B18">
        <f>All_Sectors!B95</f>
        <v>1960</v>
      </c>
      <c r="C18" s="27">
        <f>All_Sectors!C95</f>
        <v>9039.8160000000007</v>
      </c>
      <c r="D18" s="27">
        <f>All_Sectors!D95</f>
        <v>4609.5039999999999</v>
      </c>
      <c r="E18" s="27">
        <f>All_Sectors!E95</f>
        <v>20795.437000000002</v>
      </c>
      <c r="F18" s="27">
        <f>All_Sectors!F95</f>
        <v>10595.968000000001</v>
      </c>
      <c r="G18" s="27"/>
      <c r="H18" s="27">
        <f>All_Sectors!H95</f>
        <v>45040.731999999996</v>
      </c>
      <c r="I18" s="27">
        <f>Sector_Activity!G17</f>
        <v>3260</v>
      </c>
      <c r="J18" s="253">
        <f t="shared" si="0"/>
        <v>13.816175460122698</v>
      </c>
      <c r="L18" s="369">
        <f t="shared" si="4"/>
        <v>1960</v>
      </c>
      <c r="M18" s="253">
        <f t="shared" si="1"/>
        <v>0.59004706858926315</v>
      </c>
      <c r="N18" s="253">
        <f t="shared" si="2"/>
        <v>0.41000616266931617</v>
      </c>
      <c r="O18" s="253">
        <f t="shared" si="3"/>
        <v>1.4391175604478803</v>
      </c>
    </row>
    <row r="19" spans="1:17" x14ac:dyDescent="0.2">
      <c r="A19" t="str">
        <f>All_Sectors!A96</f>
        <v>Source</v>
      </c>
      <c r="B19">
        <f>All_Sectors!B96</f>
        <v>1961</v>
      </c>
      <c r="C19" s="27">
        <f>All_Sectors!C96</f>
        <v>9286.4310000000005</v>
      </c>
      <c r="D19" s="27">
        <f>All_Sectors!D96</f>
        <v>4727.7709999999997</v>
      </c>
      <c r="E19" s="27">
        <f>All_Sectors!E96</f>
        <v>20907.530999999999</v>
      </c>
      <c r="F19" s="27">
        <f>All_Sectors!F96</f>
        <v>10769.153</v>
      </c>
      <c r="G19" s="27"/>
      <c r="H19" s="27">
        <f>All_Sectors!H96</f>
        <v>45690.780999999995</v>
      </c>
      <c r="I19" s="27">
        <f>Sector_Activity!G18</f>
        <v>3343.5</v>
      </c>
      <c r="J19" s="253">
        <f t="shared" si="0"/>
        <v>13.665554359204425</v>
      </c>
      <c r="L19" s="369">
        <f t="shared" si="4"/>
        <v>1961</v>
      </c>
      <c r="M19" s="253">
        <f t="shared" si="1"/>
        <v>0.59856290503014031</v>
      </c>
      <c r="N19" s="253">
        <f t="shared" si="2"/>
        <v>0.4205078542591591</v>
      </c>
      <c r="O19" s="253">
        <f t="shared" si="3"/>
        <v>1.4234285970345888</v>
      </c>
    </row>
    <row r="20" spans="1:17" x14ac:dyDescent="0.2">
      <c r="A20" t="str">
        <f>All_Sectors!A97</f>
        <v>Source</v>
      </c>
      <c r="B20">
        <f>All_Sectors!B97</f>
        <v>1962</v>
      </c>
      <c r="C20" s="27">
        <f>All_Sectors!C97</f>
        <v>9782.8649999999998</v>
      </c>
      <c r="D20" s="27">
        <f>All_Sectors!D97</f>
        <v>5036.5029999999997</v>
      </c>
      <c r="E20" s="27">
        <f>All_Sectors!E97</f>
        <v>21736.21</v>
      </c>
      <c r="F20" s="27">
        <f>All_Sectors!F97</f>
        <v>11219.511</v>
      </c>
      <c r="G20" s="27"/>
      <c r="H20" s="27">
        <f>All_Sectors!H97</f>
        <v>47775.046999999991</v>
      </c>
      <c r="I20" s="27">
        <f>Sector_Activity!G19</f>
        <v>3548.4</v>
      </c>
      <c r="J20" s="253">
        <f t="shared" si="0"/>
        <v>13.463827922443915</v>
      </c>
      <c r="L20" s="369">
        <f t="shared" si="4"/>
        <v>1962</v>
      </c>
      <c r="M20" s="253">
        <f t="shared" si="1"/>
        <v>0.62586741339071195</v>
      </c>
      <c r="N20" s="253">
        <f t="shared" si="2"/>
        <v>0.44627787350177961</v>
      </c>
      <c r="O20" s="253">
        <f t="shared" si="3"/>
        <v>1.4024164103852128</v>
      </c>
    </row>
    <row r="21" spans="1:17" x14ac:dyDescent="0.2">
      <c r="A21" t="str">
        <f>All_Sectors!A98</f>
        <v>Source</v>
      </c>
      <c r="B21">
        <f>All_Sectors!B98</f>
        <v>1963</v>
      </c>
      <c r="C21" s="27">
        <f>All_Sectors!C98</f>
        <v>9988.9549999999999</v>
      </c>
      <c r="D21" s="27">
        <f>All_Sectors!D98</f>
        <v>5250.77</v>
      </c>
      <c r="E21" s="27">
        <f>All_Sectors!E98</f>
        <v>22694.993999999999</v>
      </c>
      <c r="F21" s="27">
        <f>All_Sectors!F98</f>
        <v>11653.787</v>
      </c>
      <c r="G21" s="27"/>
      <c r="H21" s="27">
        <f>All_Sectors!H98</f>
        <v>49588.631999999991</v>
      </c>
      <c r="I21" s="27">
        <f>Sector_Activity!G20</f>
        <v>3702.9</v>
      </c>
      <c r="J21" s="253">
        <f t="shared" si="0"/>
        <v>13.391836668557074</v>
      </c>
      <c r="L21" s="369">
        <f t="shared" si="4"/>
        <v>1963</v>
      </c>
      <c r="M21" s="253">
        <f t="shared" si="1"/>
        <v>0.64962591964428384</v>
      </c>
      <c r="N21" s="253">
        <f t="shared" si="2"/>
        <v>0.46570914716202788</v>
      </c>
      <c r="O21" s="253">
        <f t="shared" si="3"/>
        <v>1.3949176725495329</v>
      </c>
    </row>
    <row r="22" spans="1:17" x14ac:dyDescent="0.2">
      <c r="A22" t="str">
        <f>All_Sectors!A99</f>
        <v>Source</v>
      </c>
      <c r="B22">
        <f>All_Sectors!B99</f>
        <v>1964</v>
      </c>
      <c r="C22" s="27">
        <f>All_Sectors!C99</f>
        <v>10241.058000000001</v>
      </c>
      <c r="D22" s="27">
        <f>All_Sectors!D99</f>
        <v>5466.1270000000004</v>
      </c>
      <c r="E22" s="27">
        <f>All_Sectors!E99</f>
        <v>24051.334999999999</v>
      </c>
      <c r="F22" s="27">
        <f>All_Sectors!F99</f>
        <v>11997.044</v>
      </c>
      <c r="G22" s="27"/>
      <c r="H22" s="27">
        <f>All_Sectors!H99</f>
        <v>51755.425000000003</v>
      </c>
      <c r="I22" s="27">
        <f>Sector_Activity!G21</f>
        <v>3916.3</v>
      </c>
      <c r="J22" s="253">
        <f t="shared" si="0"/>
        <v>13.215388249112683</v>
      </c>
      <c r="L22" s="369">
        <f t="shared" si="4"/>
        <v>1964</v>
      </c>
      <c r="M22" s="253">
        <f t="shared" si="1"/>
        <v>0.67801155640280153</v>
      </c>
      <c r="N22" s="253">
        <f t="shared" si="2"/>
        <v>0.49254820087786594</v>
      </c>
      <c r="O22" s="253">
        <f t="shared" si="3"/>
        <v>1.3765384894196857</v>
      </c>
    </row>
    <row r="23" spans="1:17" x14ac:dyDescent="0.2">
      <c r="A23" t="str">
        <f>All_Sectors!A100</f>
        <v>Source</v>
      </c>
      <c r="B23">
        <f>All_Sectors!B100</f>
        <v>1965</v>
      </c>
      <c r="C23" s="27">
        <f>All_Sectors!C100</f>
        <v>10639.89</v>
      </c>
      <c r="D23" s="27">
        <f>All_Sectors!D100</f>
        <v>5845.5559999999996</v>
      </c>
      <c r="E23" s="27">
        <f>All_Sectors!E100</f>
        <v>25035.155999999999</v>
      </c>
      <c r="F23" s="27">
        <f>All_Sectors!F100</f>
        <v>12432.496999999999</v>
      </c>
      <c r="G23" s="27"/>
      <c r="H23" s="27">
        <f>All_Sectors!H100</f>
        <v>53953.221000000005</v>
      </c>
      <c r="I23" s="27">
        <f>Sector_Activity!G22</f>
        <v>4170.8</v>
      </c>
      <c r="J23" s="253">
        <f t="shared" si="0"/>
        <v>12.935940586937758</v>
      </c>
      <c r="L23" s="369">
        <f t="shared" si="4"/>
        <v>1965</v>
      </c>
      <c r="M23" s="253">
        <f t="shared" si="1"/>
        <v>0.70680334173962089</v>
      </c>
      <c r="N23" s="253">
        <f t="shared" si="2"/>
        <v>0.52455635069361473</v>
      </c>
      <c r="O23" s="253">
        <f t="shared" si="3"/>
        <v>1.3474307208463361</v>
      </c>
    </row>
    <row r="24" spans="1:17" x14ac:dyDescent="0.2">
      <c r="A24" t="str">
        <f>All_Sectors!A101</f>
        <v>Source</v>
      </c>
      <c r="B24">
        <f>All_Sectors!B101</f>
        <v>1966</v>
      </c>
      <c r="C24" s="27">
        <f>All_Sectors!C101</f>
        <v>11169.165999999999</v>
      </c>
      <c r="D24" s="27">
        <f>All_Sectors!D101</f>
        <v>6324.1869999999999</v>
      </c>
      <c r="E24" s="27">
        <f>All_Sectors!E101</f>
        <v>26355.735000000001</v>
      </c>
      <c r="F24" s="27">
        <f>All_Sectors!F101</f>
        <v>13100.281999999999</v>
      </c>
      <c r="G24" s="27"/>
      <c r="H24" s="27">
        <f>All_Sectors!H101</f>
        <v>56949.167000000001</v>
      </c>
      <c r="I24" s="27">
        <f>Sector_Activity!G23</f>
        <v>4445.8999999999996</v>
      </c>
      <c r="J24" s="253">
        <f t="shared" si="0"/>
        <v>12.809367507141413</v>
      </c>
      <c r="L24" s="369">
        <f t="shared" si="4"/>
        <v>1966</v>
      </c>
      <c r="M24" s="253">
        <f t="shared" si="1"/>
        <v>0.74605113093966602</v>
      </c>
      <c r="N24" s="253">
        <f t="shared" si="2"/>
        <v>0.5591553369973965</v>
      </c>
      <c r="O24" s="253">
        <f t="shared" si="3"/>
        <v>1.3342466423478663</v>
      </c>
    </row>
    <row r="25" spans="1:17" x14ac:dyDescent="0.2">
      <c r="A25" t="str">
        <f>All_Sectors!A102</f>
        <v>Source</v>
      </c>
      <c r="B25">
        <f>All_Sectors!B102</f>
        <v>1967</v>
      </c>
      <c r="C25" s="27">
        <f>All_Sectors!C102</f>
        <v>11639.868</v>
      </c>
      <c r="D25" s="27">
        <f>All_Sectors!D102</f>
        <v>6899.3559999999998</v>
      </c>
      <c r="E25" s="27">
        <f>All_Sectors!E102</f>
        <v>26603.802</v>
      </c>
      <c r="F25" s="27">
        <f>All_Sectors!F102</f>
        <v>13752.127</v>
      </c>
      <c r="G25" s="27"/>
      <c r="H25" s="27">
        <f>All_Sectors!H102</f>
        <v>58894.820999999996</v>
      </c>
      <c r="I25" s="27">
        <f>Sector_Activity!G24</f>
        <v>4567.8</v>
      </c>
      <c r="J25" s="253">
        <f t="shared" si="0"/>
        <v>12.893476290555627</v>
      </c>
      <c r="L25" s="369">
        <f t="shared" si="4"/>
        <v>1967</v>
      </c>
      <c r="M25" s="253">
        <f t="shared" si="1"/>
        <v>0.77153978061767237</v>
      </c>
      <c r="N25" s="253">
        <f t="shared" si="2"/>
        <v>0.57448654903095164</v>
      </c>
      <c r="O25" s="253">
        <f t="shared" si="3"/>
        <v>1.3430075637438534</v>
      </c>
    </row>
    <row r="26" spans="1:17" x14ac:dyDescent="0.2">
      <c r="A26" t="str">
        <f>All_Sectors!A103</f>
        <v>Source</v>
      </c>
      <c r="B26">
        <f>All_Sectors!B103</f>
        <v>1968</v>
      </c>
      <c r="C26" s="27">
        <f>All_Sectors!C103</f>
        <v>12336.928</v>
      </c>
      <c r="D26" s="27">
        <f>All_Sectors!D103</f>
        <v>7329.1940000000004</v>
      </c>
      <c r="E26" s="27">
        <f>All_Sectors!E103</f>
        <v>27869.286</v>
      </c>
      <c r="F26" s="27">
        <f>All_Sectors!F103</f>
        <v>14865.832</v>
      </c>
      <c r="G26" s="27"/>
      <c r="H26" s="27">
        <f>All_Sectors!H103</f>
        <v>62401.479999999996</v>
      </c>
      <c r="I26" s="27">
        <f>Sector_Activity!G25</f>
        <v>4792.3</v>
      </c>
      <c r="J26" s="253">
        <f t="shared" si="0"/>
        <v>13.021196502723116</v>
      </c>
      <c r="L26" s="369">
        <f t="shared" si="4"/>
        <v>1968</v>
      </c>
      <c r="M26" s="253">
        <f t="shared" si="1"/>
        <v>0.8174780629593571</v>
      </c>
      <c r="N26" s="253">
        <f t="shared" si="2"/>
        <v>0.60272163600005035</v>
      </c>
      <c r="O26" s="253">
        <f t="shared" si="3"/>
        <v>1.3563111296029347</v>
      </c>
    </row>
    <row r="27" spans="1:17" x14ac:dyDescent="0.2">
      <c r="A27" t="str">
        <f>All_Sectors!A104</f>
        <v>Source</v>
      </c>
      <c r="B27">
        <f>All_Sectors!B104</f>
        <v>1969</v>
      </c>
      <c r="C27" s="27">
        <f>All_Sectors!C104</f>
        <v>13169.880999999999</v>
      </c>
      <c r="D27" s="27">
        <f>All_Sectors!D104</f>
        <v>7833.4080000000004</v>
      </c>
      <c r="E27" s="27">
        <f>All_Sectors!E104</f>
        <v>29086.665000000001</v>
      </c>
      <c r="F27" s="27">
        <f>All_Sectors!F104</f>
        <v>15506.565000000001</v>
      </c>
      <c r="G27" s="27"/>
      <c r="H27" s="27">
        <f>All_Sectors!H104</f>
        <v>65596.259000000005</v>
      </c>
      <c r="I27" s="27">
        <f>Sector_Activity!G26</f>
        <v>4942.1000000000004</v>
      </c>
      <c r="J27" s="253">
        <f t="shared" si="0"/>
        <v>13.272952591003824</v>
      </c>
      <c r="L27" s="369">
        <f t="shared" si="4"/>
        <v>1969</v>
      </c>
      <c r="M27" s="253">
        <f t="shared" si="1"/>
        <v>0.85933062396437243</v>
      </c>
      <c r="N27" s="253">
        <f t="shared" si="2"/>
        <v>0.62156179648099008</v>
      </c>
      <c r="O27" s="253">
        <f t="shared" si="3"/>
        <v>1.3825344942844378</v>
      </c>
    </row>
    <row r="28" spans="1:17" x14ac:dyDescent="0.2">
      <c r="A28" t="str">
        <f>All_Sectors!A105</f>
        <v>Source</v>
      </c>
      <c r="B28">
        <f>All_Sectors!B105</f>
        <v>1970</v>
      </c>
      <c r="C28" s="27">
        <f>All_Sectors!C105</f>
        <v>13766.472</v>
      </c>
      <c r="D28" s="27">
        <f>All_Sectors!D105</f>
        <v>8346.4789999999994</v>
      </c>
      <c r="E28" s="27">
        <f>All_Sectors!E105</f>
        <v>29605.448</v>
      </c>
      <c r="F28" s="27">
        <f>All_Sectors!F105</f>
        <v>16098.307000000001</v>
      </c>
      <c r="G28" s="27">
        <f>SUM(C28:F28)</f>
        <v>67816.706000000006</v>
      </c>
      <c r="H28" s="27">
        <f>All_Sectors!H105</f>
        <v>67816.827000000005</v>
      </c>
      <c r="I28" s="27">
        <f>Sector_Activity!G27</f>
        <v>4951.3</v>
      </c>
      <c r="J28" s="253">
        <f t="shared" si="0"/>
        <v>13.696771958879486</v>
      </c>
      <c r="L28" s="369">
        <f t="shared" si="4"/>
        <v>1970</v>
      </c>
      <c r="M28" s="253">
        <f t="shared" si="1"/>
        <v>0.88842072931619309</v>
      </c>
      <c r="N28" s="253">
        <f t="shared" si="2"/>
        <v>0.62271886908729612</v>
      </c>
      <c r="O28" s="253">
        <f t="shared" si="3"/>
        <v>1.4266802780817123</v>
      </c>
      <c r="P28" s="253">
        <f>All_Sectors!CF105</f>
        <v>1.2097635445981114</v>
      </c>
    </row>
    <row r="29" spans="1:17" x14ac:dyDescent="0.2">
      <c r="A29" t="str">
        <f>All_Sectors!A106</f>
        <v>Source</v>
      </c>
      <c r="B29">
        <f>All_Sectors!B106</f>
        <v>1971</v>
      </c>
      <c r="C29" s="27">
        <f>All_Sectors!C106</f>
        <v>14246.924999999999</v>
      </c>
      <c r="D29" s="27">
        <f>All_Sectors!D106</f>
        <v>8721.1409999999996</v>
      </c>
      <c r="E29" s="27">
        <f>All_Sectors!E106</f>
        <v>29562.393</v>
      </c>
      <c r="F29" s="27">
        <f>All_Sectors!F106</f>
        <v>16730.12</v>
      </c>
      <c r="G29" s="27"/>
      <c r="H29" s="27">
        <f>All_Sectors!H106</f>
        <v>69260.270999999993</v>
      </c>
      <c r="I29" s="27">
        <f>Sector_Activity!G28</f>
        <v>5114.3</v>
      </c>
      <c r="J29" s="253">
        <f t="shared" si="0"/>
        <v>13.542473261247872</v>
      </c>
      <c r="L29" s="369">
        <f t="shared" si="4"/>
        <v>1971</v>
      </c>
      <c r="M29" s="253">
        <f t="shared" si="1"/>
        <v>0.90733027769726193</v>
      </c>
      <c r="N29" s="253">
        <f t="shared" si="2"/>
        <v>0.64321917722076194</v>
      </c>
      <c r="O29" s="253">
        <f t="shared" si="3"/>
        <v>1.4106082496135735</v>
      </c>
      <c r="P29" s="253">
        <f>All_Sectors!CF106</f>
        <v>1.2162970549823362</v>
      </c>
    </row>
    <row r="30" spans="1:17" x14ac:dyDescent="0.2">
      <c r="A30" t="str">
        <f>All_Sectors!A107</f>
        <v>Source</v>
      </c>
      <c r="B30">
        <f>All_Sectors!B107</f>
        <v>1972</v>
      </c>
      <c r="C30" s="27">
        <f>All_Sectors!C107</f>
        <v>14857.828</v>
      </c>
      <c r="D30" s="27">
        <f>All_Sectors!D107</f>
        <v>9183.616</v>
      </c>
      <c r="E30" s="27">
        <f>All_Sectors!E107</f>
        <v>30901.306</v>
      </c>
      <c r="F30" s="27">
        <f>All_Sectors!F107</f>
        <v>17717.36</v>
      </c>
      <c r="G30" s="27"/>
      <c r="H30" s="27">
        <f>All_Sectors!H107</f>
        <v>72660.036999999997</v>
      </c>
      <c r="I30" s="27">
        <f>Sector_Activity!G29</f>
        <v>5383.3</v>
      </c>
      <c r="J30" s="253">
        <f t="shared" si="0"/>
        <v>13.497304069994239</v>
      </c>
      <c r="L30" s="369">
        <f t="shared" si="4"/>
        <v>1972</v>
      </c>
      <c r="M30" s="253">
        <f t="shared" si="1"/>
        <v>0.95186822974896135</v>
      </c>
      <c r="N30" s="253">
        <f t="shared" si="2"/>
        <v>0.67705097407905823</v>
      </c>
      <c r="O30" s="253">
        <f t="shared" si="3"/>
        <v>1.4059033458207728</v>
      </c>
      <c r="P30" s="253">
        <f>All_Sectors!CF107</f>
        <v>1.2074527815241165</v>
      </c>
    </row>
    <row r="31" spans="1:17" x14ac:dyDescent="0.2">
      <c r="A31" t="str">
        <f>All_Sectors!A108</f>
        <v>Source</v>
      </c>
      <c r="B31">
        <f>All_Sectors!B108</f>
        <v>1973</v>
      </c>
      <c r="C31" s="27">
        <f>All_Sectors!C108</f>
        <v>14898.093999999999</v>
      </c>
      <c r="D31" s="27">
        <f>All_Sectors!D108</f>
        <v>9543.1479999999992</v>
      </c>
      <c r="E31" s="27">
        <f>All_Sectors!E108</f>
        <v>32590.859</v>
      </c>
      <c r="F31" s="27">
        <f>All_Sectors!F108</f>
        <v>18612.844000000001</v>
      </c>
      <c r="G31" s="27"/>
      <c r="H31" s="27">
        <f>All_Sectors!H108</f>
        <v>75652.278999999995</v>
      </c>
      <c r="I31" s="27">
        <f>Sector_Activity!G30</f>
        <v>5687.2</v>
      </c>
      <c r="J31" s="253">
        <f t="shared" si="0"/>
        <v>13.302201258967505</v>
      </c>
      <c r="L31" s="369">
        <f t="shared" si="4"/>
        <v>1973</v>
      </c>
      <c r="M31" s="253">
        <f t="shared" si="1"/>
        <v>0.99106749544050643</v>
      </c>
      <c r="N31" s="253">
        <f t="shared" si="2"/>
        <v>0.71527210071562419</v>
      </c>
      <c r="O31" s="253">
        <f t="shared" si="3"/>
        <v>1.3855810878810328</v>
      </c>
      <c r="P31" s="253">
        <f>All_Sectors!CF108</f>
        <v>1.1961191337674382</v>
      </c>
      <c r="Q31">
        <f>O31/O8</f>
        <v>0.88025003412442204</v>
      </c>
    </row>
    <row r="32" spans="1:17" x14ac:dyDescent="0.2">
      <c r="A32" t="str">
        <f>All_Sectors!A109</f>
        <v>Source</v>
      </c>
      <c r="B32">
        <f>All_Sectors!B109</f>
        <v>1974</v>
      </c>
      <c r="C32" s="27">
        <f>All_Sectors!C109</f>
        <v>14655.022000000001</v>
      </c>
      <c r="D32" s="27">
        <f>All_Sectors!D109</f>
        <v>9393.4989999999998</v>
      </c>
      <c r="E32" s="27">
        <f>All_Sectors!E109</f>
        <v>31753.219000000001</v>
      </c>
      <c r="F32" s="27">
        <f>All_Sectors!F109</f>
        <v>18120.478999999999</v>
      </c>
      <c r="G32" s="27"/>
      <c r="H32" s="27">
        <f>All_Sectors!H109</f>
        <v>73929.321000000011</v>
      </c>
      <c r="I32" s="27">
        <f>Sector_Activity!G31</f>
        <v>5656.5</v>
      </c>
      <c r="J32" s="253">
        <f t="shared" si="0"/>
        <v>13.069799522673033</v>
      </c>
      <c r="L32" s="369">
        <f t="shared" si="4"/>
        <v>1974</v>
      </c>
      <c r="M32" s="253">
        <f t="shared" si="1"/>
        <v>0.96849623000897633</v>
      </c>
      <c r="N32" s="253">
        <f t="shared" si="2"/>
        <v>0.71141099973588562</v>
      </c>
      <c r="O32" s="253">
        <f t="shared" si="3"/>
        <v>1.361373707137695</v>
      </c>
      <c r="P32" s="253">
        <f>All_Sectors!CF109</f>
        <v>1.1742034142808806</v>
      </c>
      <c r="Q32" s="289">
        <f>Q31^(1/24)</f>
        <v>0.99469954383027903</v>
      </c>
    </row>
    <row r="33" spans="1:20" x14ac:dyDescent="0.2">
      <c r="A33" t="str">
        <f>All_Sectors!A110</f>
        <v>Source</v>
      </c>
      <c r="B33">
        <f>All_Sectors!B110</f>
        <v>1975</v>
      </c>
      <c r="C33" s="27">
        <f>All_Sectors!C110</f>
        <v>14814.066999999999</v>
      </c>
      <c r="D33" s="27">
        <f>All_Sectors!D110</f>
        <v>9492.66</v>
      </c>
      <c r="E33" s="27">
        <f>All_Sectors!E110</f>
        <v>29378.583999999999</v>
      </c>
      <c r="F33" s="27">
        <f>All_Sectors!F110</f>
        <v>18245.059000000001</v>
      </c>
      <c r="G33" s="27"/>
      <c r="H33" s="27">
        <f>All_Sectors!H110</f>
        <v>71931.009999999995</v>
      </c>
      <c r="I33" s="27">
        <f>Sector_Activity!G32</f>
        <v>5644.8</v>
      </c>
      <c r="J33" s="253">
        <f t="shared" si="0"/>
        <v>12.742880172902494</v>
      </c>
      <c r="L33" s="369">
        <f t="shared" si="4"/>
        <v>1975</v>
      </c>
      <c r="M33" s="253">
        <f t="shared" si="1"/>
        <v>0.94231775787225158</v>
      </c>
      <c r="N33" s="253">
        <f t="shared" si="2"/>
        <v>0.70993950522569205</v>
      </c>
      <c r="O33" s="253">
        <f t="shared" si="3"/>
        <v>1.3273212026321675</v>
      </c>
      <c r="P33" s="253">
        <f>All_Sectors!CF110</f>
        <v>1.170562401347353</v>
      </c>
    </row>
    <row r="34" spans="1:20" x14ac:dyDescent="0.2">
      <c r="A34" t="str">
        <f>All_Sectors!A111</f>
        <v>Source</v>
      </c>
      <c r="B34">
        <f>All_Sectors!B111</f>
        <v>1976</v>
      </c>
      <c r="C34" s="27">
        <f>All_Sectors!C111</f>
        <v>15410.953</v>
      </c>
      <c r="D34" s="27">
        <f>All_Sectors!D111</f>
        <v>10063.511</v>
      </c>
      <c r="E34" s="27">
        <f>All_Sectors!E111</f>
        <v>31356.092000000001</v>
      </c>
      <c r="F34" s="27">
        <f>All_Sectors!F111</f>
        <v>19100.859</v>
      </c>
      <c r="G34" s="27"/>
      <c r="H34" s="27">
        <f>All_Sectors!H111</f>
        <v>75939.027999999991</v>
      </c>
      <c r="I34" s="27">
        <f>Sector_Activity!G33</f>
        <v>5949</v>
      </c>
      <c r="J34" s="253">
        <f t="shared" si="0"/>
        <v>12.765007228105562</v>
      </c>
      <c r="L34" s="369">
        <f t="shared" si="4"/>
        <v>1976</v>
      </c>
      <c r="M34" s="253">
        <f t="shared" si="1"/>
        <v>0.99482399315619408</v>
      </c>
      <c r="N34" s="253">
        <f t="shared" si="2"/>
        <v>0.74819836249072447</v>
      </c>
      <c r="O34" s="253">
        <f t="shared" si="3"/>
        <v>1.3296259962992458</v>
      </c>
      <c r="P34" s="253">
        <f>All_Sectors!CF111</f>
        <v>1.1593431011770396</v>
      </c>
    </row>
    <row r="35" spans="1:20" x14ac:dyDescent="0.2">
      <c r="A35" t="str">
        <f>All_Sectors!A112</f>
        <v>Source</v>
      </c>
      <c r="B35">
        <f>All_Sectors!B112</f>
        <v>1977</v>
      </c>
      <c r="C35" s="27">
        <f>All_Sectors!C112</f>
        <v>15662.391</v>
      </c>
      <c r="D35" s="27">
        <f>All_Sectors!D112</f>
        <v>10207.775</v>
      </c>
      <c r="E35" s="27">
        <f>All_Sectors!E112</f>
        <v>32220.752</v>
      </c>
      <c r="F35" s="27">
        <f>All_Sectors!F112</f>
        <v>19821.654999999999</v>
      </c>
      <c r="G35" s="27"/>
      <c r="H35" s="27">
        <f>All_Sectors!H112</f>
        <v>77919.991000000009</v>
      </c>
      <c r="I35" s="27">
        <f>Sector_Activity!G34</f>
        <v>6224.1</v>
      </c>
      <c r="J35" s="253">
        <f t="shared" si="0"/>
        <v>12.519077617647532</v>
      </c>
      <c r="L35" s="369">
        <f t="shared" si="4"/>
        <v>1977</v>
      </c>
      <c r="M35" s="253">
        <f t="shared" si="1"/>
        <v>1.0207752013011639</v>
      </c>
      <c r="N35" s="253">
        <f t="shared" si="2"/>
        <v>0.78279734879450646</v>
      </c>
      <c r="O35" s="253">
        <f t="shared" si="3"/>
        <v>1.3040095279744355</v>
      </c>
      <c r="P35" s="253">
        <f>All_Sectors!CF112</f>
        <v>1.1339813183396019</v>
      </c>
    </row>
    <row r="36" spans="1:20" x14ac:dyDescent="0.2">
      <c r="A36" t="str">
        <f>All_Sectors!A113</f>
        <v>Source</v>
      </c>
      <c r="B36">
        <f>All_Sectors!B113</f>
        <v>1978</v>
      </c>
      <c r="C36" s="27">
        <f>All_Sectors!C113</f>
        <v>16132.944</v>
      </c>
      <c r="D36" s="27">
        <f>All_Sectors!D113</f>
        <v>10512.050999999999</v>
      </c>
      <c r="E36" s="27">
        <f>All_Sectors!E113</f>
        <v>32642.955000000002</v>
      </c>
      <c r="F36" s="27">
        <f>All_Sectors!F113</f>
        <v>20617.133999999998</v>
      </c>
      <c r="G36" s="27"/>
      <c r="H36" s="27">
        <f>All_Sectors!H113</f>
        <v>79906.703000000009</v>
      </c>
      <c r="I36" s="27">
        <f>Sector_Activity!G35</f>
        <v>6568.6</v>
      </c>
      <c r="J36" s="253">
        <f t="shared" si="0"/>
        <v>12.164951892336267</v>
      </c>
      <c r="L36" s="369">
        <f t="shared" si="4"/>
        <v>1978</v>
      </c>
      <c r="M36" s="253">
        <f t="shared" si="1"/>
        <v>1.0468017230666431</v>
      </c>
      <c r="N36" s="253">
        <f t="shared" si="2"/>
        <v>0.82612468715020559</v>
      </c>
      <c r="O36" s="253">
        <f t="shared" si="3"/>
        <v>1.2671231587058407</v>
      </c>
      <c r="P36" s="253">
        <f>All_Sectors!CF113</f>
        <v>1.1210160391883899</v>
      </c>
    </row>
    <row r="37" spans="1:20" x14ac:dyDescent="0.2">
      <c r="A37" t="str">
        <f>All_Sectors!A114</f>
        <v>Source</v>
      </c>
      <c r="B37">
        <f>All_Sectors!B114</f>
        <v>1979</v>
      </c>
      <c r="C37" s="27">
        <f>All_Sectors!C114</f>
        <v>15813.166999999999</v>
      </c>
      <c r="D37" s="27">
        <f>All_Sectors!D114</f>
        <v>10648.147999999999</v>
      </c>
      <c r="E37" s="27">
        <f>All_Sectors!E114</f>
        <v>33877.347999999998</v>
      </c>
      <c r="F37" s="27">
        <f>All_Sectors!F114</f>
        <v>20471.560000000001</v>
      </c>
      <c r="G37" s="27"/>
      <c r="H37" s="27">
        <f>All_Sectors!H114</f>
        <v>80811.786999999997</v>
      </c>
      <c r="I37" s="27">
        <f>Sector_Activity!G36</f>
        <v>6776.6</v>
      </c>
      <c r="J37" s="253">
        <f t="shared" si="0"/>
        <v>11.925122775433106</v>
      </c>
      <c r="L37" s="369">
        <f t="shared" si="4"/>
        <v>1979</v>
      </c>
      <c r="M37" s="253">
        <f t="shared" si="1"/>
        <v>1.0586585943321241</v>
      </c>
      <c r="N37" s="253">
        <f t="shared" si="2"/>
        <v>0.85228458955364672</v>
      </c>
      <c r="O37" s="253">
        <f t="shared" si="3"/>
        <v>1.2421421287067484</v>
      </c>
      <c r="P37" s="253">
        <f>All_Sectors!CF114</f>
        <v>1.0997424587366704</v>
      </c>
    </row>
    <row r="38" spans="1:20" x14ac:dyDescent="0.2">
      <c r="A38" t="str">
        <f>All_Sectors!A115</f>
        <v>Source</v>
      </c>
      <c r="B38">
        <f>All_Sectors!B115</f>
        <v>1980</v>
      </c>
      <c r="C38" s="27">
        <f>All_Sectors!C115</f>
        <v>15753.786</v>
      </c>
      <c r="D38" s="27">
        <f>All_Sectors!D115</f>
        <v>10578.373</v>
      </c>
      <c r="E38" s="27">
        <f>All_Sectors!E115</f>
        <v>31993.321</v>
      </c>
      <c r="F38" s="27">
        <f>All_Sectors!F115</f>
        <v>19696.713</v>
      </c>
      <c r="G38" s="27"/>
      <c r="H38" s="27">
        <f>All_Sectors!H115</f>
        <v>78021.112999999998</v>
      </c>
      <c r="I38" s="27">
        <f>Sector_Activity!G37</f>
        <v>6759.2</v>
      </c>
      <c r="J38" s="253">
        <f t="shared" si="0"/>
        <v>11.542950792993254</v>
      </c>
      <c r="L38" s="369">
        <f t="shared" si="4"/>
        <v>1980</v>
      </c>
      <c r="M38" s="253">
        <f t="shared" si="1"/>
        <v>1.0220999297640556</v>
      </c>
      <c r="N38" s="253">
        <f t="shared" si="2"/>
        <v>0.85009621310258954</v>
      </c>
      <c r="O38" s="253">
        <f t="shared" si="3"/>
        <v>1.2023344111058976</v>
      </c>
      <c r="P38" s="253">
        <f>All_Sectors!CF115</f>
        <v>1.0683457695134324</v>
      </c>
    </row>
    <row r="39" spans="1:20" x14ac:dyDescent="0.2">
      <c r="A39" t="str">
        <f>All_Sectors!A116</f>
        <v>Source</v>
      </c>
      <c r="B39">
        <f>All_Sectors!B116</f>
        <v>1981</v>
      </c>
      <c r="C39" s="27">
        <f>All_Sectors!C116</f>
        <v>15261.933999999999</v>
      </c>
      <c r="D39" s="27">
        <f>All_Sectors!D116</f>
        <v>10616.004000000001</v>
      </c>
      <c r="E39" s="27">
        <f>All_Sectors!E116</f>
        <v>30662.424999999999</v>
      </c>
      <c r="F39" s="27">
        <f>All_Sectors!F116</f>
        <v>19514.058000000001</v>
      </c>
      <c r="G39" s="27"/>
      <c r="H39" s="27">
        <f>All_Sectors!H116</f>
        <v>76057.188000000009</v>
      </c>
      <c r="I39" s="27">
        <f>Sector_Activity!G38</f>
        <v>6930.7</v>
      </c>
      <c r="J39" s="253">
        <f t="shared" si="0"/>
        <v>10.973954723188136</v>
      </c>
      <c r="L39" s="369">
        <f t="shared" si="4"/>
        <v>1981</v>
      </c>
      <c r="M39" s="253">
        <f t="shared" si="1"/>
        <v>0.99637192451806711</v>
      </c>
      <c r="N39" s="253">
        <f t="shared" si="2"/>
        <v>0.87166555570927284</v>
      </c>
      <c r="O39" s="253">
        <f t="shared" si="3"/>
        <v>1.1430667622369464</v>
      </c>
      <c r="P39" s="253">
        <f>All_Sectors!CF116</f>
        <v>1.0524065219541749</v>
      </c>
    </row>
    <row r="40" spans="1:20" x14ac:dyDescent="0.2">
      <c r="A40" t="str">
        <f>All_Sectors!A117</f>
        <v>Source</v>
      </c>
      <c r="B40">
        <f>All_Sectors!B117</f>
        <v>1982</v>
      </c>
      <c r="C40" s="27">
        <f>All_Sectors!C117</f>
        <v>15531.314</v>
      </c>
      <c r="D40" s="27">
        <f>All_Sectors!D117</f>
        <v>10860.441999999999</v>
      </c>
      <c r="E40" s="27">
        <f>All_Sectors!E117</f>
        <v>27560.972000000002</v>
      </c>
      <c r="F40" s="27">
        <f>All_Sectors!F117</f>
        <v>19089.272000000001</v>
      </c>
      <c r="G40" s="27"/>
      <c r="H40" s="27">
        <f>All_Sectors!H117</f>
        <v>73046.188999999998</v>
      </c>
      <c r="I40" s="27">
        <f>Sector_Activity!G39</f>
        <v>6805.8</v>
      </c>
      <c r="J40" s="253">
        <f t="shared" si="0"/>
        <v>10.73293205795057</v>
      </c>
      <c r="L40" s="369">
        <f t="shared" si="4"/>
        <v>1982</v>
      </c>
      <c r="M40" s="253">
        <f t="shared" ref="M40:M60" si="5">H40/H$43</f>
        <v>0.95692693651309391</v>
      </c>
      <c r="N40" s="253">
        <f t="shared" ref="N40:N60" si="6">I40/I$43</f>
        <v>0.85595703739105278</v>
      </c>
      <c r="O40" s="253">
        <f t="shared" si="3"/>
        <v>1.1179614101074467</v>
      </c>
      <c r="P40" s="253">
        <f>All_Sectors!CF117</f>
        <v>1.0504122054267475</v>
      </c>
    </row>
    <row r="41" spans="1:20" x14ac:dyDescent="0.2">
      <c r="A41" t="str">
        <f>All_Sectors!A118</f>
        <v>Source</v>
      </c>
      <c r="B41">
        <f>All_Sectors!B118</f>
        <v>1983</v>
      </c>
      <c r="C41" s="27">
        <f>All_Sectors!C118</f>
        <v>15425.468999999999</v>
      </c>
      <c r="D41" s="27">
        <f>All_Sectors!D118</f>
        <v>10938.501</v>
      </c>
      <c r="E41" s="27">
        <f>All_Sectors!E118</f>
        <v>27371.96</v>
      </c>
      <c r="F41" s="27">
        <f>All_Sectors!F118</f>
        <v>19176.667000000001</v>
      </c>
      <c r="G41" s="27"/>
      <c r="H41" s="27">
        <f>All_Sectors!H118</f>
        <v>72915.393000000011</v>
      </c>
      <c r="I41" s="27">
        <f>Sector_Activity!G40</f>
        <v>7117.7</v>
      </c>
      <c r="J41" s="253">
        <f t="shared" si="0"/>
        <v>10.244235216432276</v>
      </c>
      <c r="L41" s="369">
        <f t="shared" si="4"/>
        <v>1983</v>
      </c>
      <c r="M41" s="253">
        <f t="shared" si="5"/>
        <v>0.95521346976963173</v>
      </c>
      <c r="N41" s="253">
        <f t="shared" si="6"/>
        <v>0.89518431412005883</v>
      </c>
      <c r="O41" s="253">
        <f t="shared" si="3"/>
        <v>1.0670578725550837</v>
      </c>
      <c r="P41" s="253">
        <f>All_Sectors!CF118</f>
        <v>1.0313352024786768</v>
      </c>
    </row>
    <row r="42" spans="1:20" x14ac:dyDescent="0.2">
      <c r="A42" t="str">
        <f>All_Sectors!A119</f>
        <v>Source</v>
      </c>
      <c r="B42">
        <f>All_Sectors!B119</f>
        <v>1984</v>
      </c>
      <c r="C42" s="27">
        <f>All_Sectors!C119</f>
        <v>15959.927</v>
      </c>
      <c r="D42" s="27">
        <f>All_Sectors!D119</f>
        <v>11443.999</v>
      </c>
      <c r="E42" s="27">
        <f>All_Sectors!E119</f>
        <v>29508.353999999999</v>
      </c>
      <c r="F42" s="27">
        <f>All_Sectors!F119</f>
        <v>19655.621999999999</v>
      </c>
      <c r="G42" s="27"/>
      <c r="H42" s="27">
        <f>All_Sectors!H119</f>
        <v>76570.695999999996</v>
      </c>
      <c r="I42" s="27">
        <f>Sector_Activity!G41</f>
        <v>7632.8</v>
      </c>
      <c r="J42" s="253">
        <f t="shared" si="0"/>
        <v>10.031796457394403</v>
      </c>
      <c r="L42" s="369">
        <f t="shared" si="4"/>
        <v>1984</v>
      </c>
      <c r="M42" s="253">
        <f t="shared" si="5"/>
        <v>1.0030990329961693</v>
      </c>
      <c r="N42" s="253">
        <f t="shared" si="6"/>
        <v>0.95996780319704189</v>
      </c>
      <c r="O42" s="253">
        <f t="shared" si="3"/>
        <v>1.0449298712472279</v>
      </c>
      <c r="P42" s="253">
        <f>All_Sectors!CF119</f>
        <v>1.031250879215736</v>
      </c>
    </row>
    <row r="43" spans="1:20" x14ac:dyDescent="0.2">
      <c r="A43" t="str">
        <f>All_Sectors!A120</f>
        <v>Source</v>
      </c>
      <c r="B43">
        <f>All_Sectors!B120</f>
        <v>1985</v>
      </c>
      <c r="C43" s="27">
        <f>All_Sectors!C120</f>
        <v>16041.743</v>
      </c>
      <c r="D43" s="27">
        <f>All_Sectors!D120</f>
        <v>11451.355</v>
      </c>
      <c r="E43" s="27">
        <f>All_Sectors!E120</f>
        <v>28756.987000000001</v>
      </c>
      <c r="F43" s="27">
        <f>All_Sectors!F120</f>
        <v>20087.952000000001</v>
      </c>
      <c r="G43" s="27"/>
      <c r="H43" s="27">
        <f>All_Sectors!H120</f>
        <v>76334.133999999991</v>
      </c>
      <c r="I43" s="27">
        <f>Sector_Activity!G42</f>
        <v>7951.1</v>
      </c>
      <c r="J43" s="253">
        <f t="shared" si="0"/>
        <v>9.6004494975537966</v>
      </c>
      <c r="L43" s="369">
        <f t="shared" si="4"/>
        <v>1985</v>
      </c>
      <c r="M43" s="253">
        <f t="shared" si="5"/>
        <v>1</v>
      </c>
      <c r="N43" s="253">
        <f t="shared" si="6"/>
        <v>1</v>
      </c>
      <c r="O43" s="253">
        <f t="shared" si="3"/>
        <v>1</v>
      </c>
      <c r="P43" s="253">
        <f>All_Sectors!CF120</f>
        <v>1</v>
      </c>
      <c r="Q43">
        <f>O43/O31</f>
        <v>0.72171885770272637</v>
      </c>
    </row>
    <row r="44" spans="1:20" x14ac:dyDescent="0.2">
      <c r="A44" t="str">
        <f>All_Sectors!A121</f>
        <v>Source</v>
      </c>
      <c r="B44">
        <f>All_Sectors!B121</f>
        <v>1986</v>
      </c>
      <c r="C44" s="27">
        <f>All_Sectors!C121</f>
        <v>15975.51</v>
      </c>
      <c r="D44" s="27">
        <f>All_Sectors!D121</f>
        <v>11606.227000000001</v>
      </c>
      <c r="E44" s="27">
        <f>All_Sectors!E121</f>
        <v>28224.879000000001</v>
      </c>
      <c r="F44" s="27">
        <f>All_Sectors!F121</f>
        <v>20788.82</v>
      </c>
      <c r="G44" s="27"/>
      <c r="H44" s="27">
        <f>All_Sectors!H121</f>
        <v>76598.888000000006</v>
      </c>
      <c r="I44" s="27">
        <f>Sector_Activity!G43</f>
        <v>8226.4</v>
      </c>
      <c r="J44" s="253">
        <f t="shared" si="0"/>
        <v>9.3113498006418371</v>
      </c>
      <c r="L44" s="369">
        <f t="shared" si="4"/>
        <v>1986</v>
      </c>
      <c r="M44" s="253">
        <f t="shared" si="5"/>
        <v>1.0034683566332201</v>
      </c>
      <c r="N44" s="253">
        <f t="shared" si="6"/>
        <v>1.0346241400560927</v>
      </c>
      <c r="O44" s="253">
        <f t="shared" si="3"/>
        <v>0.96988685821579268</v>
      </c>
      <c r="P44" s="253">
        <f>All_Sectors!CF121</f>
        <v>1.0020693978160105</v>
      </c>
      <c r="Q44" s="288">
        <f>Q43^(1/12)</f>
        <v>0.97318932788137724</v>
      </c>
    </row>
    <row r="45" spans="1:20" x14ac:dyDescent="0.2">
      <c r="A45" t="str">
        <f>All_Sectors!A122</f>
        <v>Source</v>
      </c>
      <c r="B45">
        <f>All_Sectors!B122</f>
        <v>1987</v>
      </c>
      <c r="C45" s="27">
        <f>All_Sectors!C122</f>
        <v>16263.66</v>
      </c>
      <c r="D45" s="27">
        <f>All_Sectors!D122</f>
        <v>11946.141</v>
      </c>
      <c r="E45" s="27">
        <f>All_Sectors!E122</f>
        <v>29332.026000000002</v>
      </c>
      <c r="F45" s="27">
        <f>All_Sectors!F122</f>
        <v>21468.909</v>
      </c>
      <c r="G45" s="27"/>
      <c r="H45" s="27">
        <f>All_Sectors!H122</f>
        <v>79008.203000000009</v>
      </c>
      <c r="I45" s="27">
        <f>Sector_Activity!G44</f>
        <v>8511</v>
      </c>
      <c r="J45" s="253">
        <f t="shared" si="0"/>
        <v>9.2830693220538141</v>
      </c>
      <c r="L45" s="369">
        <f t="shared" si="4"/>
        <v>1987</v>
      </c>
      <c r="M45" s="253">
        <f t="shared" si="5"/>
        <v>1.0350311041715625</v>
      </c>
      <c r="N45" s="253">
        <f t="shared" si="6"/>
        <v>1.0704179295946472</v>
      </c>
      <c r="O45" s="253">
        <f t="shared" si="3"/>
        <v>0.96694111295717444</v>
      </c>
      <c r="P45" s="253">
        <f>All_Sectors!CF122</f>
        <v>0.98409435244919874</v>
      </c>
    </row>
    <row r="46" spans="1:20" x14ac:dyDescent="0.2">
      <c r="A46" t="str">
        <f>All_Sectors!A123</f>
        <v>Source</v>
      </c>
      <c r="B46">
        <f>All_Sectors!B123</f>
        <v>1988</v>
      </c>
      <c r="C46" s="27">
        <f>All_Sectors!C123</f>
        <v>17133.058000000001</v>
      </c>
      <c r="D46" s="27">
        <f>All_Sectors!D123</f>
        <v>12578.22</v>
      </c>
      <c r="E46" s="27">
        <f>All_Sectors!E123</f>
        <v>30626.774000000001</v>
      </c>
      <c r="F46" s="27">
        <f>All_Sectors!F123</f>
        <v>22317.752</v>
      </c>
      <c r="G46" s="27"/>
      <c r="H46" s="27">
        <f>All_Sectors!H123</f>
        <v>82659.169000000009</v>
      </c>
      <c r="I46" s="27">
        <f>Sector_Activity!G45</f>
        <v>8866.5</v>
      </c>
      <c r="J46" s="253">
        <f t="shared" si="0"/>
        <v>9.3226379067275715</v>
      </c>
      <c r="L46" s="369">
        <f t="shared" si="4"/>
        <v>1988</v>
      </c>
      <c r="M46" s="253">
        <f t="shared" si="5"/>
        <v>1.0828598514001615</v>
      </c>
      <c r="N46" s="253">
        <f t="shared" si="6"/>
        <v>1.1151287243274515</v>
      </c>
      <c r="O46" s="253">
        <f t="shared" si="3"/>
        <v>0.97106264754613714</v>
      </c>
      <c r="P46" s="253">
        <f>All_Sectors!CF123</f>
        <v>0.99068378651305455</v>
      </c>
    </row>
    <row r="47" spans="1:20" x14ac:dyDescent="0.2">
      <c r="A47" t="str">
        <f>All_Sectors!A124</f>
        <v>Source</v>
      </c>
      <c r="B47">
        <f>All_Sectors!B124</f>
        <v>1989</v>
      </c>
      <c r="C47" s="27">
        <f>All_Sectors!C124</f>
        <v>17790.213</v>
      </c>
      <c r="D47" s="27">
        <f>All_Sectors!D124</f>
        <v>13196.439</v>
      </c>
      <c r="E47" s="27">
        <f>All_Sectors!E124</f>
        <v>31281.752</v>
      </c>
      <c r="F47" s="27">
        <f>All_Sectors!F124</f>
        <v>22478.603999999999</v>
      </c>
      <c r="G47" s="27"/>
      <c r="H47" s="27">
        <f>All_Sectors!H124</f>
        <v>84739.993000000002</v>
      </c>
      <c r="I47" s="27">
        <f>Sector_Activity!G46</f>
        <v>9192.1</v>
      </c>
      <c r="J47" s="253">
        <f t="shared" si="0"/>
        <v>9.2187849348897419</v>
      </c>
      <c r="L47" s="369">
        <f t="shared" si="4"/>
        <v>1989</v>
      </c>
      <c r="M47" s="253">
        <f t="shared" si="5"/>
        <v>1.110119268530642</v>
      </c>
      <c r="N47" s="253">
        <f t="shared" si="6"/>
        <v>1.1560790330897612</v>
      </c>
      <c r="O47" s="253">
        <f t="shared" si="3"/>
        <v>0.96024513615104135</v>
      </c>
      <c r="P47" s="253">
        <f>All_Sectors!CF124</f>
        <v>1.0013473363091538</v>
      </c>
      <c r="R47">
        <f>H60/H7</f>
        <v>3.051037631732366</v>
      </c>
      <c r="S47">
        <f>I60/I7</f>
        <v>6.4051552264312166</v>
      </c>
      <c r="T47">
        <f>J60/J7</f>
        <v>0.47634093536751393</v>
      </c>
    </row>
    <row r="48" spans="1:20" x14ac:dyDescent="0.2">
      <c r="A48" t="str">
        <f>All_Sectors!A125</f>
        <v>Source</v>
      </c>
      <c r="B48">
        <f>All_Sectors!B125</f>
        <v>1990</v>
      </c>
      <c r="C48" s="27">
        <f>All_Sectors!C125</f>
        <v>16940.519</v>
      </c>
      <c r="D48" s="27">
        <f>All_Sectors!D125</f>
        <v>13317.478999999999</v>
      </c>
      <c r="E48" s="27">
        <f>All_Sectors!E125</f>
        <v>31749.275000000001</v>
      </c>
      <c r="F48" s="27">
        <f>All_Sectors!F125</f>
        <v>22418.993999999999</v>
      </c>
      <c r="G48" s="27"/>
      <c r="H48" s="27">
        <f>All_Sectors!H125</f>
        <v>84432.859999999986</v>
      </c>
      <c r="I48" s="27">
        <f>Sector_Activity!G47</f>
        <v>9365.5</v>
      </c>
      <c r="J48" s="253">
        <f t="shared" si="0"/>
        <v>9.0153072446746023</v>
      </c>
      <c r="L48" s="369">
        <f t="shared" si="4"/>
        <v>1990</v>
      </c>
      <c r="M48" s="253">
        <f t="shared" si="5"/>
        <v>1.1060957343146121</v>
      </c>
      <c r="N48" s="253">
        <f t="shared" si="6"/>
        <v>1.177887336343399</v>
      </c>
      <c r="O48" s="253">
        <f t="shared" si="3"/>
        <v>0.93905053580790265</v>
      </c>
      <c r="P48" s="253">
        <f>All_Sectors!CF125</f>
        <v>0.99706227687871696</v>
      </c>
      <c r="R48">
        <f>H60/H28</f>
        <v>1.4382181431166043</v>
      </c>
      <c r="S48">
        <f>I60/I28</f>
        <v>2.7251630884818128</v>
      </c>
      <c r="T48">
        <f>J60/J28</f>
        <v>0.52775488894421918</v>
      </c>
    </row>
    <row r="49" spans="1:20" x14ac:dyDescent="0.2">
      <c r="A49" t="str">
        <f>All_Sectors!A126</f>
        <v>Source</v>
      </c>
      <c r="B49">
        <f>All_Sectors!B126</f>
        <v>1991</v>
      </c>
      <c r="C49" s="27">
        <f>All_Sectors!C126</f>
        <v>17419.82</v>
      </c>
      <c r="D49" s="27">
        <f>All_Sectors!D126</f>
        <v>13500.120999999999</v>
      </c>
      <c r="E49" s="27">
        <f>All_Sectors!E126</f>
        <v>31341.75</v>
      </c>
      <c r="F49" s="27">
        <f>All_Sectors!F126</f>
        <v>22118.013999999999</v>
      </c>
      <c r="G49" s="27"/>
      <c r="H49" s="27">
        <f>All_Sectors!H126</f>
        <v>84380.3</v>
      </c>
      <c r="I49" s="27">
        <f>Sector_Activity!G48</f>
        <v>9355.4</v>
      </c>
      <c r="J49" s="253">
        <f t="shared" si="0"/>
        <v>9.0194219381319893</v>
      </c>
      <c r="L49" s="369">
        <f t="shared" si="4"/>
        <v>1991</v>
      </c>
      <c r="M49" s="253">
        <f t="shared" si="5"/>
        <v>1.1054071825849234</v>
      </c>
      <c r="N49" s="253">
        <f t="shared" si="6"/>
        <v>1.1766170718516933</v>
      </c>
      <c r="O49" s="253">
        <f t="shared" si="3"/>
        <v>0.93947912964180957</v>
      </c>
      <c r="P49" s="253">
        <f>All_Sectors!CF126</f>
        <v>0.97899438728561949</v>
      </c>
    </row>
    <row r="50" spans="1:20" x14ac:dyDescent="0.2">
      <c r="A50" t="str">
        <f>All_Sectors!A127</f>
        <v>Source</v>
      </c>
      <c r="B50">
        <f>All_Sectors!B127</f>
        <v>1992</v>
      </c>
      <c r="C50" s="27">
        <f>All_Sectors!C127</f>
        <v>17355.252</v>
      </c>
      <c r="D50" s="27">
        <f>All_Sectors!D127</f>
        <v>13441.235000000001</v>
      </c>
      <c r="E50" s="27">
        <f>All_Sectors!E127</f>
        <v>32512.944</v>
      </c>
      <c r="F50" s="27">
        <f>All_Sectors!F127</f>
        <v>22415.098000000002</v>
      </c>
      <c r="G50" s="27"/>
      <c r="H50" s="27">
        <f>All_Sectors!H127</f>
        <v>85724.884999999995</v>
      </c>
      <c r="I50" s="27">
        <f>Sector_Activity!G49</f>
        <v>9684.9</v>
      </c>
      <c r="J50" s="253">
        <f t="shared" si="0"/>
        <v>8.8513959875682762</v>
      </c>
      <c r="L50" s="369">
        <f t="shared" si="4"/>
        <v>1992</v>
      </c>
      <c r="M50" s="253">
        <f t="shared" si="5"/>
        <v>1.123021648480351</v>
      </c>
      <c r="N50" s="253">
        <f t="shared" si="6"/>
        <v>1.2180578787840675</v>
      </c>
      <c r="O50" s="253">
        <f t="shared" si="3"/>
        <v>0.92197724594287178</v>
      </c>
      <c r="P50" s="253">
        <f>All_Sectors!CF127</f>
        <v>0.97542033527139727</v>
      </c>
      <c r="R50">
        <v>76718.371000000014</v>
      </c>
      <c r="S50">
        <v>5878.5595744936309</v>
      </c>
      <c r="T50">
        <v>13.050539001573085</v>
      </c>
    </row>
    <row r="51" spans="1:20" x14ac:dyDescent="0.2">
      <c r="A51" t="str">
        <f>All_Sectors!A128</f>
        <v>Source</v>
      </c>
      <c r="B51">
        <f>All_Sectors!B128</f>
        <v>1993</v>
      </c>
      <c r="C51" s="27">
        <f>All_Sectors!C128</f>
        <v>18212.099999999999</v>
      </c>
      <c r="D51" s="27">
        <f>All_Sectors!D128</f>
        <v>13817.02</v>
      </c>
      <c r="E51" s="27">
        <f>All_Sectors!E128</f>
        <v>32559.173999999999</v>
      </c>
      <c r="F51" s="27">
        <f>All_Sectors!F128</f>
        <v>22670.767</v>
      </c>
      <c r="G51" s="27"/>
      <c r="H51" s="27">
        <f>All_Sectors!H128</f>
        <v>87265.887999999992</v>
      </c>
      <c r="I51" s="27">
        <f>Sector_Activity!G50</f>
        <v>9951.5</v>
      </c>
      <c r="J51" s="253">
        <f t="shared" si="0"/>
        <v>8.7691190272823185</v>
      </c>
      <c r="L51" s="369">
        <f t="shared" si="4"/>
        <v>1993</v>
      </c>
      <c r="M51" s="253">
        <f t="shared" si="5"/>
        <v>1.1432092489580088</v>
      </c>
      <c r="N51" s="253">
        <f t="shared" si="6"/>
        <v>1.251587830614632</v>
      </c>
      <c r="O51" s="253">
        <f t="shared" si="3"/>
        <v>0.91340713052203426</v>
      </c>
      <c r="P51" s="253">
        <f>All_Sectors!CF128</f>
        <v>0.97342828814140081</v>
      </c>
      <c r="R51">
        <f>H60/H43</f>
        <v>1.2777428116234346</v>
      </c>
      <c r="S51">
        <f>I60/I43</f>
        <v>1.6970104765378375</v>
      </c>
      <c r="T51">
        <f>J60/J43</f>
        <v>0.75293749171792179</v>
      </c>
    </row>
    <row r="52" spans="1:20" x14ac:dyDescent="0.2">
      <c r="A52" t="str">
        <f>All_Sectors!A129</f>
        <v>Source</v>
      </c>
      <c r="B52">
        <f>All_Sectors!B129</f>
        <v>1994</v>
      </c>
      <c r="C52" s="27">
        <f>All_Sectors!C129</f>
        <v>18110.760999999999</v>
      </c>
      <c r="D52" s="27">
        <f>All_Sectors!D129</f>
        <v>14097.404</v>
      </c>
      <c r="E52" s="27">
        <f>All_Sectors!E129</f>
        <v>33462.078000000001</v>
      </c>
      <c r="F52" s="27">
        <f>All_Sectors!F129</f>
        <v>23318.688999999998</v>
      </c>
      <c r="G52" s="27"/>
      <c r="H52" s="27">
        <f>All_Sectors!H129</f>
        <v>88983.233999999997</v>
      </c>
      <c r="I52" s="27">
        <f>Sector_Activity!G51</f>
        <v>10352.4</v>
      </c>
      <c r="J52" s="253">
        <f t="shared" si="0"/>
        <v>8.595420771994899</v>
      </c>
      <c r="L52" s="369">
        <f t="shared" si="4"/>
        <v>1994</v>
      </c>
      <c r="M52" s="253">
        <f t="shared" si="5"/>
        <v>1.1657069955100297</v>
      </c>
      <c r="N52" s="253">
        <f t="shared" si="6"/>
        <v>1.3020085271220334</v>
      </c>
      <c r="O52" s="253">
        <f t="shared" si="3"/>
        <v>0.89531440941229057</v>
      </c>
      <c r="P52" s="253">
        <f>All_Sectors!CF129</f>
        <v>0.96587849404638348</v>
      </c>
    </row>
    <row r="53" spans="1:20" x14ac:dyDescent="0.2">
      <c r="A53" t="str">
        <f>All_Sectors!A130</f>
        <v>Source</v>
      </c>
      <c r="B53">
        <f>All_Sectors!B130</f>
        <v>1995</v>
      </c>
      <c r="C53" s="27">
        <f>All_Sectors!C130</f>
        <v>18517.170999999998</v>
      </c>
      <c r="D53" s="27">
        <f>All_Sectors!D130</f>
        <v>14690.03</v>
      </c>
      <c r="E53" s="27">
        <f>All_Sectors!E130</f>
        <v>33908.453000000001</v>
      </c>
      <c r="F53" s="27">
        <f>All_Sectors!F130</f>
        <v>23811.902999999998</v>
      </c>
      <c r="G53" s="27"/>
      <c r="H53" s="27">
        <f>All_Sectors!H130</f>
        <v>90930.703999999998</v>
      </c>
      <c r="I53" s="27">
        <f>Sector_Activity!G52</f>
        <v>10630.3</v>
      </c>
      <c r="J53" s="253">
        <f t="shared" si="0"/>
        <v>8.5539170108087266</v>
      </c>
      <c r="L53" s="369">
        <f t="shared" si="4"/>
        <v>1995</v>
      </c>
      <c r="M53" s="253">
        <f t="shared" si="5"/>
        <v>1.1912194353315124</v>
      </c>
      <c r="N53" s="253">
        <f t="shared" si="6"/>
        <v>1.3369596659581691</v>
      </c>
      <c r="O53" s="253">
        <f t="shared" si="3"/>
        <v>0.89099130337472976</v>
      </c>
      <c r="P53" s="253">
        <f>All_Sectors!CF130</f>
        <v>0.96687146007158042</v>
      </c>
    </row>
    <row r="54" spans="1:20" x14ac:dyDescent="0.2">
      <c r="A54" t="str">
        <f>All_Sectors!A131</f>
        <v>Source</v>
      </c>
      <c r="B54">
        <f>All_Sectors!B131</f>
        <v>1996</v>
      </c>
      <c r="C54" s="27">
        <f>All_Sectors!C131</f>
        <v>19502.447</v>
      </c>
      <c r="D54" s="27">
        <f>All_Sectors!D131</f>
        <v>15172.043</v>
      </c>
      <c r="E54" s="27">
        <f>All_Sectors!E131</f>
        <v>34836.385999999999</v>
      </c>
      <c r="F54" s="27">
        <f>All_Sectors!F131</f>
        <v>24419.293000000001</v>
      </c>
      <c r="G54" s="27"/>
      <c r="H54" s="27">
        <f>All_Sectors!H131</f>
        <v>93934.511999999988</v>
      </c>
      <c r="I54" s="27">
        <f>Sector_Activity!G53</f>
        <v>11031.4</v>
      </c>
      <c r="J54" s="253">
        <f t="shared" si="0"/>
        <v>8.5151940823467545</v>
      </c>
      <c r="L54" s="369">
        <f t="shared" si="4"/>
        <v>1996</v>
      </c>
      <c r="M54" s="253">
        <f t="shared" si="5"/>
        <v>1.230570219084427</v>
      </c>
      <c r="N54" s="253">
        <f t="shared" si="6"/>
        <v>1.3874055162178818</v>
      </c>
      <c r="O54" s="253">
        <f t="shared" si="3"/>
        <v>0.88695785385011749</v>
      </c>
      <c r="P54" s="253">
        <f>All_Sectors!CF131</f>
        <v>0.97416455670997071</v>
      </c>
    </row>
    <row r="55" spans="1:20" x14ac:dyDescent="0.2">
      <c r="A55" t="str">
        <f>All_Sectors!A132</f>
        <v>Source</v>
      </c>
      <c r="B55">
        <f>All_Sectors!B132</f>
        <v>1997</v>
      </c>
      <c r="C55" s="27">
        <f>All_Sectors!C132</f>
        <v>18962.848000000002</v>
      </c>
      <c r="D55" s="27">
        <f>All_Sectors!D132</f>
        <v>15681.304</v>
      </c>
      <c r="E55" s="27">
        <f>All_Sectors!E132</f>
        <v>35134.148000000001</v>
      </c>
      <c r="F55" s="27">
        <f>All_Sectors!F132</f>
        <v>24722.554</v>
      </c>
      <c r="G55" s="27"/>
      <c r="H55" s="27">
        <f>All_Sectors!H132</f>
        <v>94506.999000000011</v>
      </c>
      <c r="I55" s="27">
        <f>Sector_Activity!G54</f>
        <v>11521.9</v>
      </c>
      <c r="J55" s="253">
        <f t="shared" si="0"/>
        <v>8.2023797290377463</v>
      </c>
      <c r="L55" s="369">
        <f t="shared" si="4"/>
        <v>1997</v>
      </c>
      <c r="M55" s="253">
        <f t="shared" si="5"/>
        <v>1.2380699701132396</v>
      </c>
      <c r="N55" s="253">
        <f t="shared" si="6"/>
        <v>1.4490950937606115</v>
      </c>
      <c r="O55" s="253">
        <f t="shared" si="3"/>
        <v>0.85437455101739979</v>
      </c>
      <c r="P55" s="253">
        <f>All_Sectors!CF132</f>
        <v>0.95223802082816267</v>
      </c>
    </row>
    <row r="56" spans="1:20" x14ac:dyDescent="0.2">
      <c r="A56" t="str">
        <f>All_Sectors!A133</f>
        <v>Source</v>
      </c>
      <c r="B56">
        <f>All_Sectors!B133</f>
        <v>1998</v>
      </c>
      <c r="C56" s="27">
        <f>All_Sectors!C133</f>
        <v>18952.471000000001</v>
      </c>
      <c r="D56" s="27">
        <f>All_Sectors!D133</f>
        <v>15967.601000000001</v>
      </c>
      <c r="E56" s="27">
        <f>All_Sectors!E133</f>
        <v>34778.987000000001</v>
      </c>
      <c r="F56" s="27">
        <f>All_Sectors!F133</f>
        <v>25224.503000000001</v>
      </c>
      <c r="G56" s="27"/>
      <c r="H56" s="27">
        <f>All_Sectors!H133</f>
        <v>94920.188999999998</v>
      </c>
      <c r="I56" s="27">
        <f>Sector_Activity!G55</f>
        <v>12038.3</v>
      </c>
      <c r="J56" s="253">
        <f t="shared" si="0"/>
        <v>7.8848499372835041</v>
      </c>
      <c r="L56" s="369">
        <f t="shared" si="4"/>
        <v>1998</v>
      </c>
      <c r="M56" s="253">
        <f t="shared" si="5"/>
        <v>1.2434828827690638</v>
      </c>
      <c r="N56" s="253">
        <f t="shared" si="6"/>
        <v>1.5140420822276162</v>
      </c>
      <c r="O56" s="253">
        <f t="shared" si="3"/>
        <v>0.82130007967778706</v>
      </c>
      <c r="P56" s="253">
        <f>All_Sectors!CF133</f>
        <v>0.95201647102133524</v>
      </c>
    </row>
    <row r="57" spans="1:20" x14ac:dyDescent="0.2">
      <c r="A57" t="str">
        <f>All_Sectors!A134</f>
        <v>Source</v>
      </c>
      <c r="B57">
        <f>All_Sectors!B134</f>
        <v>1999</v>
      </c>
      <c r="C57" s="27">
        <f>All_Sectors!C134</f>
        <v>19554.197</v>
      </c>
      <c r="D57" s="27">
        <f>All_Sectors!D134</f>
        <v>16376.421</v>
      </c>
      <c r="E57" s="27">
        <f>All_Sectors!E134</f>
        <v>34691.620000000003</v>
      </c>
      <c r="F57" s="27">
        <f>All_Sectors!F134</f>
        <v>25916.005000000001</v>
      </c>
      <c r="G57" s="27"/>
      <c r="H57" s="27">
        <f>All_Sectors!H134</f>
        <v>96544.525000000023</v>
      </c>
      <c r="I57" s="27">
        <f>Sector_Activity!G56</f>
        <v>12610.5</v>
      </c>
      <c r="J57" s="253">
        <f t="shared" si="0"/>
        <v>7.6558839855675842</v>
      </c>
      <c r="L57" s="369">
        <f t="shared" si="4"/>
        <v>1999</v>
      </c>
      <c r="M57" s="253">
        <f t="shared" si="5"/>
        <v>1.2647621704858802</v>
      </c>
      <c r="N57" s="253">
        <f t="shared" si="6"/>
        <v>1.58600696758939</v>
      </c>
      <c r="O57" s="253">
        <f t="shared" si="3"/>
        <v>0.79745057640460593</v>
      </c>
      <c r="P57" s="253">
        <f>All_Sectors!CF134</f>
        <v>0.95710118418523638</v>
      </c>
    </row>
    <row r="58" spans="1:20" x14ac:dyDescent="0.2">
      <c r="A58" t="str">
        <f>All_Sectors!A135</f>
        <v>Source</v>
      </c>
      <c r="B58">
        <f>All_Sectors!B135</f>
        <v>2000</v>
      </c>
      <c r="C58" s="27">
        <f>All_Sectors!C135</f>
        <v>20421.764999999999</v>
      </c>
      <c r="D58" s="27">
        <f>All_Sectors!D135</f>
        <v>17175.490000000002</v>
      </c>
      <c r="E58" s="27">
        <f>All_Sectors!E135</f>
        <v>34587.182000000001</v>
      </c>
      <c r="F58" s="27">
        <f>All_Sectors!F135</f>
        <v>26515.482</v>
      </c>
      <c r="G58" s="27"/>
      <c r="H58" s="27">
        <f>All_Sectors!H135</f>
        <v>98702.225000000006</v>
      </c>
      <c r="I58" s="27">
        <f>Sector_Activity!G57</f>
        <v>13131</v>
      </c>
      <c r="J58" s="253">
        <f t="shared" si="0"/>
        <v>7.516733302871069</v>
      </c>
      <c r="L58" s="369">
        <f t="shared" si="4"/>
        <v>2000</v>
      </c>
      <c r="M58" s="253">
        <f t="shared" si="5"/>
        <v>1.2930286862231255</v>
      </c>
      <c r="N58" s="253">
        <f t="shared" si="6"/>
        <v>1.6514696079787701</v>
      </c>
      <c r="O58" s="253">
        <f t="shared" si="3"/>
        <v>0.78295639228000102</v>
      </c>
      <c r="P58" s="253">
        <f>All_Sectors!CF135</f>
        <v>0.96038829115866708</v>
      </c>
    </row>
    <row r="59" spans="1:20" x14ac:dyDescent="0.2">
      <c r="A59" t="str">
        <f>All_Sectors!A136</f>
        <v>Source</v>
      </c>
      <c r="B59">
        <f>All_Sectors!B136</f>
        <v>2001</v>
      </c>
      <c r="C59" s="27">
        <f>All_Sectors!C136</f>
        <v>20038.276999999998</v>
      </c>
      <c r="D59" s="27">
        <f>All_Sectors!D136</f>
        <v>17136.91</v>
      </c>
      <c r="E59" s="27">
        <f>All_Sectors!E136</f>
        <v>32652.521000000001</v>
      </c>
      <c r="F59" s="27">
        <f>All_Sectors!F136</f>
        <v>26242.105</v>
      </c>
      <c r="G59" s="27"/>
      <c r="H59" s="27">
        <f>All_Sectors!H136</f>
        <v>96063.733999999997</v>
      </c>
      <c r="I59" s="27">
        <f>Sector_Activity!G58</f>
        <v>13262.1</v>
      </c>
      <c r="J59" s="253">
        <f t="shared" si="0"/>
        <v>7.2434783329940204</v>
      </c>
      <c r="L59" s="369">
        <f t="shared" si="4"/>
        <v>2001</v>
      </c>
      <c r="M59" s="253">
        <f t="shared" si="5"/>
        <v>1.2584636644990301</v>
      </c>
      <c r="N59" s="253">
        <f t="shared" si="6"/>
        <v>1.6679578926186314</v>
      </c>
      <c r="O59" s="253">
        <f t="shared" si="3"/>
        <v>0.75449366561843434</v>
      </c>
      <c r="P59" s="253">
        <f>All_Sectors!CF136</f>
        <v>0.95015664870815209</v>
      </c>
    </row>
    <row r="60" spans="1:20" x14ac:dyDescent="0.2">
      <c r="A60" t="str">
        <f>All_Sectors!A137</f>
        <v>Source</v>
      </c>
      <c r="B60">
        <f>All_Sectors!B137</f>
        <v>2002</v>
      </c>
      <c r="C60" s="27">
        <f>All_Sectors!C137</f>
        <v>20786.493999999999</v>
      </c>
      <c r="D60" s="27">
        <f>All_Sectors!D137</f>
        <v>17345.876</v>
      </c>
      <c r="E60" s="27">
        <f>All_Sectors!E137</f>
        <v>32590.121999999999</v>
      </c>
      <c r="F60" s="27">
        <f>All_Sectors!F137</f>
        <v>26807.780999999999</v>
      </c>
      <c r="G60" s="27"/>
      <c r="H60" s="27">
        <f>All_Sectors!H137</f>
        <v>97535.391000000003</v>
      </c>
      <c r="I60" s="27">
        <f>Sector_Activity!G59</f>
        <v>13493.1</v>
      </c>
      <c r="J60" s="253">
        <f t="shared" si="0"/>
        <v>7.2285383640527385</v>
      </c>
      <c r="L60" s="369">
        <f t="shared" si="4"/>
        <v>2002</v>
      </c>
      <c r="M60" s="253">
        <f t="shared" si="5"/>
        <v>1.2777428116234346</v>
      </c>
      <c r="N60" s="253">
        <f t="shared" si="6"/>
        <v>1.6970104765378375</v>
      </c>
      <c r="O60" s="253">
        <f t="shared" si="3"/>
        <v>0.75293749171792179</v>
      </c>
      <c r="P60" s="253">
        <f>All_Sectors!CF137</f>
        <v>0.93148265594790947</v>
      </c>
    </row>
    <row r="61" spans="1:20" x14ac:dyDescent="0.2">
      <c r="A61" t="str">
        <f>All_Sectors!A138</f>
        <v>Source</v>
      </c>
      <c r="B61">
        <f>All_Sectors!B138</f>
        <v>2003</v>
      </c>
      <c r="C61" s="27">
        <f>All_Sectors!C138</f>
        <v>21120.03</v>
      </c>
      <c r="D61" s="27">
        <f>All_Sectors!D138</f>
        <v>17346.293000000001</v>
      </c>
      <c r="E61" s="27">
        <f>All_Sectors!E138</f>
        <v>32488.614000000001</v>
      </c>
      <c r="F61" s="27">
        <f>All_Sectors!F138</f>
        <v>26881.008000000002</v>
      </c>
      <c r="G61" s="27"/>
      <c r="H61" s="27">
        <f>All_Sectors!H138</f>
        <v>97834.773000000001</v>
      </c>
      <c r="I61" s="27">
        <f>Sector_Activity!G60</f>
        <v>13879.1</v>
      </c>
      <c r="J61" s="253">
        <f t="shared" ref="J61:J68" si="7">H61/I61</f>
        <v>7.0490718418341247</v>
      </c>
      <c r="L61" s="369">
        <f t="shared" si="4"/>
        <v>2003</v>
      </c>
      <c r="M61" s="253">
        <f t="shared" ref="M61:O62" si="8">H61/H$43</f>
        <v>1.2816648054198141</v>
      </c>
      <c r="N61" s="253">
        <f t="shared" si="8"/>
        <v>1.7455572184980694</v>
      </c>
      <c r="O61" s="253">
        <f t="shared" si="8"/>
        <v>0.73424393760211282</v>
      </c>
      <c r="P61" s="253">
        <f>All_Sectors!CF138</f>
        <v>0.92599008075323841</v>
      </c>
    </row>
    <row r="62" spans="1:20" x14ac:dyDescent="0.2">
      <c r="A62" t="str">
        <f>All_Sectors!A139</f>
        <v>Source</v>
      </c>
      <c r="B62">
        <f>All_Sectors!B139</f>
        <v>2004</v>
      </c>
      <c r="C62" s="27">
        <f>All_Sectors!C139</f>
        <v>21082.055</v>
      </c>
      <c r="D62" s="27">
        <f>All_Sectors!D139</f>
        <v>17655.66</v>
      </c>
      <c r="E62" s="27">
        <f>All_Sectors!E139</f>
        <v>33443.720999999998</v>
      </c>
      <c r="F62" s="27">
        <f>All_Sectors!F139</f>
        <v>27826.451000000001</v>
      </c>
      <c r="G62" s="27"/>
      <c r="H62" s="27">
        <f>All_Sectors!H139</f>
        <v>100002.36799999999</v>
      </c>
      <c r="I62" s="27">
        <f>Sector_Activity!G61</f>
        <v>14406.4</v>
      </c>
      <c r="J62" s="253">
        <f t="shared" si="7"/>
        <v>6.9415237672145702</v>
      </c>
      <c r="L62" s="369">
        <f t="shared" si="4"/>
        <v>2004</v>
      </c>
      <c r="M62" s="253">
        <f t="shared" si="8"/>
        <v>1.3100609486183468</v>
      </c>
      <c r="N62" s="253">
        <f t="shared" si="8"/>
        <v>1.8118750864660234</v>
      </c>
      <c r="O62" s="253">
        <f t="shared" si="8"/>
        <v>0.7230415376887589</v>
      </c>
      <c r="P62" s="253">
        <f>All_Sectors!CF139</f>
        <v>0.91806717506565561</v>
      </c>
    </row>
    <row r="63" spans="1:20" x14ac:dyDescent="0.2">
      <c r="A63" t="str">
        <f>All_Sectors!A140</f>
        <v>Source</v>
      </c>
      <c r="B63">
        <f>All_Sectors!B140</f>
        <v>2005</v>
      </c>
      <c r="C63" s="27">
        <f>All_Sectors!C140</f>
        <v>21613.314999999999</v>
      </c>
      <c r="D63" s="27">
        <f>All_Sectors!D140</f>
        <v>17853.616000000002</v>
      </c>
      <c r="E63" s="27">
        <f>All_Sectors!E140</f>
        <v>32374.126</v>
      </c>
      <c r="F63" s="27">
        <f>All_Sectors!F140</f>
        <v>28260.694</v>
      </c>
      <c r="G63" s="27"/>
      <c r="H63" s="27">
        <f>All_Sectors!H140</f>
        <v>100101.576</v>
      </c>
      <c r="I63" s="27">
        <f>Sector_Activity!G62</f>
        <v>14912.5</v>
      </c>
      <c r="J63" s="253">
        <f t="shared" si="7"/>
        <v>6.7125952053646269</v>
      </c>
      <c r="L63" s="369">
        <f t="shared" si="4"/>
        <v>2005</v>
      </c>
      <c r="M63" s="253">
        <f t="shared" ref="M63:O68" si="9">H63/H$43</f>
        <v>1.3113606031084339</v>
      </c>
      <c r="N63" s="253">
        <f t="shared" si="9"/>
        <v>1.8755266566890114</v>
      </c>
      <c r="O63" s="253">
        <f t="shared" si="9"/>
        <v>0.69919592901092831</v>
      </c>
      <c r="P63" s="253">
        <f>All_Sectors!CF140</f>
        <v>0.90224630190241462</v>
      </c>
    </row>
    <row r="64" spans="1:20" x14ac:dyDescent="0.2">
      <c r="A64" t="str">
        <f>All_Sectors!A141</f>
        <v>Source</v>
      </c>
      <c r="B64">
        <f>All_Sectors!B141</f>
        <v>2006</v>
      </c>
      <c r="C64" s="27">
        <f>All_Sectors!C141</f>
        <v>20670.901999999998</v>
      </c>
      <c r="D64" s="27">
        <f>All_Sectors!D141</f>
        <v>17707.395</v>
      </c>
      <c r="E64" s="27">
        <f>All_Sectors!E141</f>
        <v>32316.844000000001</v>
      </c>
      <c r="F64" s="27">
        <f>All_Sectors!F141</f>
        <v>28696.784</v>
      </c>
      <c r="G64" s="27"/>
      <c r="H64" s="27">
        <f>All_Sectors!H141</f>
        <v>99391.540000000008</v>
      </c>
      <c r="I64" s="27">
        <f>Sector_Activity!G63</f>
        <v>15338.3</v>
      </c>
      <c r="J64" s="253">
        <f t="shared" si="7"/>
        <v>6.4799580135999433</v>
      </c>
      <c r="L64" s="369">
        <f t="shared" si="4"/>
        <v>2006</v>
      </c>
      <c r="M64" s="253">
        <f t="shared" si="9"/>
        <v>1.3020589190151817</v>
      </c>
      <c r="N64" s="253">
        <f t="shared" si="9"/>
        <v>1.9290789953591325</v>
      </c>
      <c r="O64" s="253">
        <f t="shared" si="9"/>
        <v>0.67496402280445744</v>
      </c>
      <c r="P64" s="253">
        <f>All_Sectors!CF141</f>
        <v>0.88916098186422132</v>
      </c>
    </row>
    <row r="65" spans="1:18" x14ac:dyDescent="0.2">
      <c r="A65" t="str">
        <f>All_Sectors!A142</f>
        <v>Source</v>
      </c>
      <c r="B65">
        <f>All_Sectors!B142</f>
        <v>2007</v>
      </c>
      <c r="C65" s="27">
        <f>All_Sectors!C142</f>
        <v>21519.623</v>
      </c>
      <c r="D65" s="27">
        <f>All_Sectors!D142</f>
        <v>18253.076000000001</v>
      </c>
      <c r="E65" s="27">
        <f>All_Sectors!E142</f>
        <v>32306.284</v>
      </c>
      <c r="F65" s="27">
        <f>All_Sectors!F142</f>
        <v>28815.064999999999</v>
      </c>
      <c r="G65" s="27"/>
      <c r="H65" s="27">
        <f>All_Sectors!H142</f>
        <v>100893.36400000002</v>
      </c>
      <c r="I65" s="27">
        <f>Sector_Activity!G64</f>
        <v>15626</v>
      </c>
      <c r="J65" s="253">
        <f t="shared" si="7"/>
        <v>6.4567620632279548</v>
      </c>
      <c r="L65" s="369">
        <f t="shared" si="4"/>
        <v>2007</v>
      </c>
      <c r="M65" s="253">
        <f t="shared" si="9"/>
        <v>1.3217332628676972</v>
      </c>
      <c r="N65" s="253">
        <f t="shared" si="9"/>
        <v>1.9652626680585075</v>
      </c>
      <c r="O65" s="253">
        <f t="shared" si="9"/>
        <v>0.67254789110375968</v>
      </c>
      <c r="P65" s="253">
        <f>All_Sectors!CF142</f>
        <v>0.88538010280796753</v>
      </c>
    </row>
    <row r="66" spans="1:18" x14ac:dyDescent="0.2">
      <c r="A66" t="str">
        <f>All_Sectors!A143</f>
        <v>Source</v>
      </c>
      <c r="B66">
        <f>All_Sectors!B143</f>
        <v>2008</v>
      </c>
      <c r="C66" s="27">
        <f>All_Sectors!C143</f>
        <v>21668.347000000002</v>
      </c>
      <c r="D66" s="27">
        <f>All_Sectors!D143</f>
        <v>18402.449000000001</v>
      </c>
      <c r="E66" s="27">
        <f>All_Sectors!E143</f>
        <v>31260.97</v>
      </c>
      <c r="F66" s="27">
        <f>All_Sectors!F143</f>
        <v>27421.412</v>
      </c>
      <c r="G66" s="27"/>
      <c r="H66" s="27">
        <f>All_Sectors!H143</f>
        <v>98753.712</v>
      </c>
      <c r="I66" s="27">
        <f>Sector_Activity!G65</f>
        <v>15604.7</v>
      </c>
      <c r="J66" s="253">
        <f t="shared" si="7"/>
        <v>6.3284595025857593</v>
      </c>
      <c r="L66" s="369">
        <f t="shared" si="4"/>
        <v>2008</v>
      </c>
      <c r="M66" s="253">
        <f t="shared" si="9"/>
        <v>1.2937031813316964</v>
      </c>
      <c r="N66" s="253">
        <f t="shared" si="9"/>
        <v>1.962583793437386</v>
      </c>
      <c r="O66" s="253">
        <f t="shared" si="9"/>
        <v>0.65918366678542051</v>
      </c>
      <c r="P66" s="253">
        <f>All_Sectors!CF143</f>
        <v>0.88312638257372422</v>
      </c>
      <c r="Q66" s="253">
        <f>O66^(1/23)</f>
        <v>0.98204347565710848</v>
      </c>
      <c r="R66" s="253">
        <f>P66^(1/23)</f>
        <v>0.99461079329071111</v>
      </c>
    </row>
    <row r="67" spans="1:18" x14ac:dyDescent="0.2">
      <c r="A67" t="str">
        <f>All_Sectors!A144</f>
        <v>Source</v>
      </c>
      <c r="B67">
        <f>All_Sectors!B144</f>
        <v>2009</v>
      </c>
      <c r="C67" s="27">
        <f>All_Sectors!C144</f>
        <v>21082.080999999998</v>
      </c>
      <c r="D67" s="27">
        <f>All_Sectors!D144</f>
        <v>17887.752</v>
      </c>
      <c r="E67" s="27">
        <f>All_Sectors!E144</f>
        <v>28380.21</v>
      </c>
      <c r="F67" s="27">
        <f>All_Sectors!F144</f>
        <v>26592.151000000002</v>
      </c>
      <c r="H67" s="27">
        <f>All_Sectors!H144</f>
        <v>93942.214999999997</v>
      </c>
      <c r="I67" s="27">
        <f>Sector_Activity!G66</f>
        <v>15208.8</v>
      </c>
      <c r="J67" s="253">
        <f t="shared" si="7"/>
        <v>6.1768328204723586</v>
      </c>
      <c r="L67" s="369">
        <f t="shared" si="4"/>
        <v>2009</v>
      </c>
      <c r="M67" s="253">
        <f t="shared" ref="M67:N68" si="10">H67/H$43</f>
        <v>1.2306711306897122</v>
      </c>
      <c r="N67" s="253">
        <f t="shared" si="10"/>
        <v>1.9127919407377594</v>
      </c>
      <c r="O67" s="253">
        <f t="shared" si="9"/>
        <v>0.64338996023532247</v>
      </c>
      <c r="P67" s="253">
        <f>All_Sectors!CF144</f>
        <v>0.8732016928621954</v>
      </c>
    </row>
    <row r="68" spans="1:18" x14ac:dyDescent="0.2">
      <c r="A68" t="str">
        <f>All_Sectors!A145</f>
        <v>Source</v>
      </c>
      <c r="B68">
        <f>All_Sectors!B145</f>
        <v>2010</v>
      </c>
      <c r="C68" s="27">
        <f>All_Sectors!C145</f>
        <v>21894.848999999998</v>
      </c>
      <c r="D68" s="27">
        <f>All_Sectors!D145</f>
        <v>18058.814999999999</v>
      </c>
      <c r="E68" s="27">
        <f>All_Sectors!E145</f>
        <v>30577.916000000001</v>
      </c>
      <c r="F68" s="27">
        <f>All_Sectors!F145</f>
        <v>26978.409</v>
      </c>
      <c r="H68" s="27">
        <f>All_Sectors!H145</f>
        <v>97516.858999999997</v>
      </c>
      <c r="I68" s="27">
        <f>Sector_Activity!G67</f>
        <v>15598.8</v>
      </c>
      <c r="J68" s="253">
        <f t="shared" si="7"/>
        <v>6.2515615944816272</v>
      </c>
      <c r="L68" s="369">
        <f t="shared" si="4"/>
        <v>2010</v>
      </c>
      <c r="M68" s="253">
        <f t="shared" si="10"/>
        <v>1.2775000368773426</v>
      </c>
      <c r="N68" s="253">
        <f t="shared" si="10"/>
        <v>1.9618417577442113</v>
      </c>
      <c r="O68" s="253">
        <f t="shared" si="9"/>
        <v>0.65117384306584092</v>
      </c>
      <c r="P68" s="253">
        <f>All_Sectors!CF145</f>
        <v>0.87284685173209864</v>
      </c>
    </row>
    <row r="69" spans="1:18" x14ac:dyDescent="0.2">
      <c r="A69" s="369" t="str">
        <f>All_Sectors!A146</f>
        <v>Source</v>
      </c>
      <c r="B69" s="369">
        <f>All_Sectors!B146</f>
        <v>2011</v>
      </c>
      <c r="C69" s="27">
        <f>All_Sectors!C146</f>
        <v>21381.888999999999</v>
      </c>
      <c r="D69" s="27">
        <f>All_Sectors!D146</f>
        <v>17981.563999999998</v>
      </c>
      <c r="E69" s="27">
        <f>All_Sectors!E146</f>
        <v>30880.617999999999</v>
      </c>
      <c r="F69" s="27">
        <f>All_Sectors!F146</f>
        <v>26598.633000000002</v>
      </c>
      <c r="H69" s="27">
        <f>All_Sectors!H146</f>
        <v>96850.231</v>
      </c>
      <c r="I69" s="27">
        <f>Sector_Activity!G68</f>
        <v>15840.7</v>
      </c>
      <c r="J69" s="253">
        <f t="shared" ref="J69" si="11">H69/I69</f>
        <v>6.1140120701736667</v>
      </c>
      <c r="K69" s="369"/>
      <c r="L69" s="369">
        <f t="shared" ref="L69:L72" si="12">B69</f>
        <v>2011</v>
      </c>
      <c r="M69" s="253">
        <f t="shared" ref="M69:M72" si="13">H69/H$43</f>
        <v>1.2687670105748499</v>
      </c>
      <c r="N69" s="253">
        <f t="shared" ref="N69:N72" si="14">I69/I$43</f>
        <v>1.9922652211643672</v>
      </c>
      <c r="O69" s="253">
        <f t="shared" ref="O69:O72" si="15">J69/J$43</f>
        <v>0.63684643846431588</v>
      </c>
      <c r="P69" s="26">
        <f>All_Sectors!CF146</f>
        <v>0.86821395573978899</v>
      </c>
    </row>
    <row r="70" spans="1:18" x14ac:dyDescent="0.2">
      <c r="A70" s="369" t="str">
        <f>All_Sectors!A147</f>
        <v>Source</v>
      </c>
      <c r="B70" s="369">
        <f>All_Sectors!B147</f>
        <v>2012</v>
      </c>
      <c r="C70" s="27">
        <f>All_Sectors!C147</f>
        <v>19870.103999999999</v>
      </c>
      <c r="D70" s="27">
        <f>All_Sectors!D147</f>
        <v>17421.526999999998</v>
      </c>
      <c r="E70" s="27">
        <f>All_Sectors!E147</f>
        <v>30960.575000000001</v>
      </c>
      <c r="F70" s="27">
        <f>All_Sectors!F147</f>
        <v>26125.748</v>
      </c>
      <c r="H70" s="27">
        <f>All_Sectors!H147</f>
        <v>94380.122999999992</v>
      </c>
      <c r="I70" s="27">
        <f>Sector_Activity!G69</f>
        <v>16197</v>
      </c>
      <c r="J70" s="253">
        <f t="shared" ref="J70:J72" si="16">H70/I70</f>
        <v>5.8270125949249856</v>
      </c>
      <c r="L70" s="485">
        <f t="shared" si="12"/>
        <v>2012</v>
      </c>
      <c r="M70" s="253">
        <f t="shared" si="13"/>
        <v>1.2364078565429197</v>
      </c>
      <c r="N70" s="253">
        <f t="shared" si="14"/>
        <v>2.0370766309064154</v>
      </c>
      <c r="O70" s="253">
        <f t="shared" si="15"/>
        <v>0.60695205952697462</v>
      </c>
      <c r="P70" s="26">
        <f>All_Sectors!CF147</f>
        <v>0.84388261460690062</v>
      </c>
    </row>
    <row r="71" spans="1:18" s="485" customFormat="1" x14ac:dyDescent="0.2">
      <c r="A71" s="485" t="str">
        <f>All_Sectors!A148</f>
        <v>Source</v>
      </c>
      <c r="B71" s="485">
        <f>All_Sectors!B148</f>
        <v>2013</v>
      </c>
      <c r="C71" s="27">
        <f>All_Sectors!C148</f>
        <v>21051.789000000001</v>
      </c>
      <c r="D71" s="27">
        <f>All_Sectors!D148</f>
        <v>17929.643</v>
      </c>
      <c r="E71" s="27">
        <f>All_Sectors!E148</f>
        <v>31525.475999999999</v>
      </c>
      <c r="F71" s="27">
        <f>All_Sectors!F148</f>
        <v>26611.718000000001</v>
      </c>
      <c r="H71" s="27">
        <f>All_Sectors!H148</f>
        <v>97117.291999999987</v>
      </c>
      <c r="I71" s="27">
        <f>Sector_Activity!G70</f>
        <v>16495.400000000001</v>
      </c>
      <c r="J71" s="253">
        <f t="shared" si="16"/>
        <v>5.8875378590394885</v>
      </c>
      <c r="L71" s="485">
        <f t="shared" si="12"/>
        <v>2013</v>
      </c>
      <c r="M71" s="253">
        <f t="shared" si="13"/>
        <v>1.272265589598488</v>
      </c>
      <c r="N71" s="253">
        <f t="shared" si="14"/>
        <v>2.0746060293544288</v>
      </c>
      <c r="O71" s="253">
        <f t="shared" si="15"/>
        <v>0.61325647934918448</v>
      </c>
      <c r="P71" s="26">
        <f>All_Sectors!CF148</f>
        <v>0.84836838775324119</v>
      </c>
    </row>
    <row r="72" spans="1:18" s="485" customFormat="1" x14ac:dyDescent="0.2">
      <c r="A72" s="485" t="str">
        <f>All_Sectors!A149</f>
        <v>Source</v>
      </c>
      <c r="B72" s="485">
        <f>All_Sectors!B149</f>
        <v>2014</v>
      </c>
      <c r="C72" s="27">
        <f>All_Sectors!C149</f>
        <v>21445.575000000001</v>
      </c>
      <c r="D72" s="27">
        <f>All_Sectors!D149</f>
        <v>18264.673999999999</v>
      </c>
      <c r="E72" s="27">
        <f>All_Sectors!E149</f>
        <v>31690.882000000001</v>
      </c>
      <c r="F72" s="27">
        <f>All_Sectors!F149</f>
        <v>26868.866000000002</v>
      </c>
      <c r="H72" s="27">
        <f>All_Sectors!H149</f>
        <v>98275.540999999997</v>
      </c>
      <c r="I72" s="27">
        <f>Sector_Activity!G71</f>
        <v>16912</v>
      </c>
      <c r="J72" s="253">
        <f t="shared" si="16"/>
        <v>5.8109946192052977</v>
      </c>
      <c r="L72" s="485">
        <f t="shared" si="12"/>
        <v>2014</v>
      </c>
      <c r="M72" s="253">
        <f t="shared" si="13"/>
        <v>1.2874389981289367</v>
      </c>
      <c r="N72" s="253">
        <f t="shared" si="14"/>
        <v>2.127001295418244</v>
      </c>
      <c r="O72" s="253">
        <f t="shared" si="15"/>
        <v>0.6052835985112931</v>
      </c>
      <c r="P72" s="26">
        <f>All_Sectors!CF149</f>
        <v>0.85412586376949107</v>
      </c>
    </row>
    <row r="73" spans="1:18" s="485" customFormat="1" x14ac:dyDescent="0.2">
      <c r="A73" s="485" t="str">
        <f>All_Sectors!A150</f>
        <v>Source</v>
      </c>
      <c r="B73" s="485">
        <f>All_Sectors!B150</f>
        <v>2015</v>
      </c>
      <c r="C73" s="27">
        <f>All_Sectors!C150</f>
        <v>20617.41</v>
      </c>
      <c r="D73" s="27">
        <f>All_Sectors!D150</f>
        <v>18156.920999999998</v>
      </c>
      <c r="E73" s="27">
        <f>All_Sectors!E150</f>
        <v>31363.891</v>
      </c>
      <c r="F73" s="27">
        <f>All_Sectors!F150</f>
        <v>27238.045999999998</v>
      </c>
      <c r="H73" s="27">
        <f>All_Sectors!H150</f>
        <v>97377.606</v>
      </c>
      <c r="I73" s="27">
        <f>Sector_Activity!G72</f>
        <v>17403.8</v>
      </c>
      <c r="J73" s="253">
        <f t="shared" ref="J73:J75" si="17">H73/I73</f>
        <v>5.5951921994047282</v>
      </c>
      <c r="L73" s="485">
        <f t="shared" ref="L73:L75" si="18">B73</f>
        <v>2015</v>
      </c>
      <c r="M73" s="253">
        <f t="shared" ref="M73:M75" si="19">H73/H$43</f>
        <v>1.2756757809029446</v>
      </c>
      <c r="N73" s="253">
        <f t="shared" ref="N73:N75" si="20">I73/I$43</f>
        <v>2.1888543723509954</v>
      </c>
      <c r="O73" s="253">
        <f t="shared" ref="O73:O75" si="21">J73/J$43</f>
        <v>0.58280523227900827</v>
      </c>
      <c r="P73" s="26">
        <f>All_Sectors!CF150</f>
        <v>0.84353830488109194</v>
      </c>
    </row>
    <row r="74" spans="1:18" s="485" customFormat="1" x14ac:dyDescent="0.2">
      <c r="A74" s="485" t="str">
        <f>All_Sectors!A151</f>
        <v>Source</v>
      </c>
      <c r="B74" s="485">
        <f>All_Sectors!B151</f>
        <v>2016</v>
      </c>
      <c r="C74" s="27">
        <f>All_Sectors!C151</f>
        <v>20181.672999999999</v>
      </c>
      <c r="D74" s="27">
        <f>All_Sectors!D151</f>
        <v>18030.418000000001</v>
      </c>
      <c r="E74" s="27">
        <f>All_Sectors!E151</f>
        <v>31340.800999999999</v>
      </c>
      <c r="F74" s="27">
        <f>All_Sectors!F151</f>
        <v>27785.546999999999</v>
      </c>
      <c r="H74" s="27">
        <f>All_Sectors!H151</f>
        <v>97333.944999999978</v>
      </c>
      <c r="I74" s="27">
        <f>Sector_Activity!G73</f>
        <v>17688.900000000001</v>
      </c>
      <c r="J74" s="253">
        <f t="shared" si="17"/>
        <v>5.5025436855881358</v>
      </c>
      <c r="L74" s="485">
        <f t="shared" si="18"/>
        <v>2016</v>
      </c>
      <c r="M74" s="253">
        <f t="shared" si="19"/>
        <v>1.275103808736469</v>
      </c>
      <c r="N74" s="253">
        <f t="shared" si="20"/>
        <v>2.2247110462703277</v>
      </c>
      <c r="O74" s="253">
        <f t="shared" si="21"/>
        <v>0.57315479728216778</v>
      </c>
      <c r="P74" s="26">
        <f>All_Sectors!CF151</f>
        <v>0.83876182879854744</v>
      </c>
    </row>
    <row r="75" spans="1:18" s="485" customFormat="1" x14ac:dyDescent="0.2">
      <c r="A75" s="485" t="str">
        <f>All_Sectors!A152</f>
        <v>Source</v>
      </c>
      <c r="B75" s="485">
        <f>All_Sectors!B152</f>
        <v>2017</v>
      </c>
      <c r="C75" s="27">
        <f>All_Sectors!C152</f>
        <v>19890.203000000001</v>
      </c>
      <c r="D75" s="27">
        <f>All_Sectors!D152</f>
        <v>17899.852999999999</v>
      </c>
      <c r="E75" s="27">
        <f>All_Sectors!E152</f>
        <v>31903.109</v>
      </c>
      <c r="F75" s="27">
        <f>All_Sectors!F152</f>
        <v>28014.066999999999</v>
      </c>
      <c r="H75" s="27">
        <f>All_Sectors!H152</f>
        <v>97707.645999999993</v>
      </c>
      <c r="I75" s="27">
        <f>Sector_Activity!G74</f>
        <v>18108.099999999999</v>
      </c>
      <c r="J75" s="253">
        <f t="shared" si="17"/>
        <v>5.3957977921482652</v>
      </c>
      <c r="L75" s="485">
        <f t="shared" si="18"/>
        <v>2017</v>
      </c>
      <c r="M75" s="253">
        <f t="shared" si="19"/>
        <v>1.2799994036743771</v>
      </c>
      <c r="N75" s="253">
        <f t="shared" si="20"/>
        <v>2.2774333111141853</v>
      </c>
      <c r="O75" s="253">
        <f t="shared" si="21"/>
        <v>0.56203595399602069</v>
      </c>
      <c r="P75" s="26">
        <f>All_Sectors!CF152</f>
        <v>0.8290407917962076</v>
      </c>
    </row>
    <row r="76" spans="1:18" s="485" customFormat="1" x14ac:dyDescent="0.2"/>
    <row r="77" spans="1:18" x14ac:dyDescent="0.2">
      <c r="A77" s="370"/>
      <c r="B77" s="369"/>
      <c r="I77">
        <f>GDPLev!C93</f>
        <v>15761.3</v>
      </c>
      <c r="O77" s="370" t="s">
        <v>2209</v>
      </c>
    </row>
    <row r="78" spans="1:18" s="369" customFormat="1" x14ac:dyDescent="0.2">
      <c r="O78" s="369">
        <f>O75/O28</f>
        <v>0.39394667651236043</v>
      </c>
      <c r="P78" s="26">
        <f>P75/P28</f>
        <v>0.68529159726962885</v>
      </c>
      <c r="Q78" s="413"/>
    </row>
    <row r="79" spans="1:18" s="369" customFormat="1" x14ac:dyDescent="0.2">
      <c r="O79" s="369">
        <f>O78^(1/47)-1</f>
        <v>-1.9624869162210734E-2</v>
      </c>
      <c r="P79" s="26">
        <f>P78^(1/47)-1</f>
        <v>-8.0084166006170188E-3</v>
      </c>
      <c r="Q79"/>
    </row>
    <row r="80" spans="1:18" s="369" customFormat="1" x14ac:dyDescent="0.2"/>
  </sheetData>
  <phoneticPr fontId="30" type="noConversion"/>
  <pageMargins left="0.75" right="0.75" top="1" bottom="1" header="0.5" footer="0.5"/>
  <pageSetup orientation="portrait" r:id="rId1"/>
  <headerFooter alignWithMargins="0"/>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S224"/>
  <sheetViews>
    <sheetView topLeftCell="K204" workbookViewId="0">
      <selection activeCell="W222" sqref="W222"/>
    </sheetView>
  </sheetViews>
  <sheetFormatPr defaultRowHeight="12.75" x14ac:dyDescent="0.2"/>
  <cols>
    <col min="13" max="13" width="12.85546875" customWidth="1"/>
    <col min="14" max="14" width="12.7109375" customWidth="1"/>
    <col min="15" max="15" width="13.7109375" bestFit="1" customWidth="1"/>
    <col min="16" max="17" width="10.28515625" customWidth="1"/>
    <col min="19" max="19" width="12.42578125" customWidth="1"/>
    <col min="20" max="22" width="10.5703125" bestFit="1" customWidth="1"/>
  </cols>
  <sheetData>
    <row r="1" spans="1:8" x14ac:dyDescent="0.2">
      <c r="A1" t="s">
        <v>29</v>
      </c>
    </row>
    <row r="2" spans="1:8" x14ac:dyDescent="0.2">
      <c r="A2" t="s">
        <v>34</v>
      </c>
    </row>
    <row r="3" spans="1:8" x14ac:dyDescent="0.2">
      <c r="A3" t="s">
        <v>32</v>
      </c>
    </row>
    <row r="5" spans="1:8" x14ac:dyDescent="0.2">
      <c r="A5" s="254" t="s">
        <v>582</v>
      </c>
    </row>
    <row r="6" spans="1:8" x14ac:dyDescent="0.2">
      <c r="A6" s="3" t="s">
        <v>62</v>
      </c>
    </row>
    <row r="7" spans="1:8" x14ac:dyDescent="0.2">
      <c r="A7" s="3" t="s">
        <v>48</v>
      </c>
    </row>
    <row r="8" spans="1:8" x14ac:dyDescent="0.2">
      <c r="A8" s="3" t="s">
        <v>27</v>
      </c>
    </row>
    <row r="9" spans="1:8" x14ac:dyDescent="0.2">
      <c r="A9" s="3"/>
    </row>
    <row r="10" spans="1:8" x14ac:dyDescent="0.2">
      <c r="A10" s="3" t="s">
        <v>30</v>
      </c>
    </row>
    <row r="11" spans="1:8" x14ac:dyDescent="0.2">
      <c r="H11" s="3"/>
    </row>
    <row r="12" spans="1:8" x14ac:dyDescent="0.2">
      <c r="H12" s="3"/>
    </row>
    <row r="13" spans="1:8" x14ac:dyDescent="0.2">
      <c r="H13" s="3"/>
    </row>
    <row r="14" spans="1:8" x14ac:dyDescent="0.2">
      <c r="H14" s="3"/>
    </row>
    <row r="15" spans="1:8" x14ac:dyDescent="0.2">
      <c r="H15" s="3"/>
    </row>
    <row r="16" spans="1:8" x14ac:dyDescent="0.2">
      <c r="H16" s="3"/>
    </row>
    <row r="17" spans="1:45" x14ac:dyDescent="0.2">
      <c r="H17" s="3"/>
    </row>
    <row r="18" spans="1:45" x14ac:dyDescent="0.2">
      <c r="H18" s="3"/>
    </row>
    <row r="19" spans="1:45" x14ac:dyDescent="0.2">
      <c r="H19" s="3"/>
    </row>
    <row r="20" spans="1:45" x14ac:dyDescent="0.2">
      <c r="H20" s="3"/>
    </row>
    <row r="21" spans="1:45" x14ac:dyDescent="0.2">
      <c r="H21" s="3"/>
    </row>
    <row r="22" spans="1:45" x14ac:dyDescent="0.2">
      <c r="H22" s="3"/>
    </row>
    <row r="23" spans="1:45" x14ac:dyDescent="0.2">
      <c r="AO23">
        <f ca="1">All_Sectors!GM102</f>
        <v>2003</v>
      </c>
      <c r="AP23">
        <f ca="1">All_Sectors!GN102</f>
        <v>0.93391110547260969</v>
      </c>
      <c r="AQ23">
        <f ca="1">All_Sectors!GO102</f>
        <v>1.1090353171684566</v>
      </c>
      <c r="AR23">
        <f ca="1">All_Sectors!GP102</f>
        <v>0.87786659845997717</v>
      </c>
      <c r="AS23">
        <f ca="1">All_Sectors!GQ102</f>
        <v>0.87040310165455204</v>
      </c>
    </row>
    <row r="30" spans="1:45" x14ac:dyDescent="0.2">
      <c r="A30" s="254" t="s">
        <v>978</v>
      </c>
    </row>
    <row r="31" spans="1:45" x14ac:dyDescent="0.2">
      <c r="A31" s="3" t="s">
        <v>52</v>
      </c>
    </row>
    <row r="32" spans="1:45" x14ac:dyDescent="0.2">
      <c r="A32" s="3" t="s">
        <v>51</v>
      </c>
    </row>
    <row r="33" spans="1:18" x14ac:dyDescent="0.2">
      <c r="A33" s="255"/>
    </row>
    <row r="34" spans="1:18" x14ac:dyDescent="0.2">
      <c r="A34" s="3"/>
    </row>
    <row r="35" spans="1:18" ht="13.5" thickBot="1" x14ac:dyDescent="0.25">
      <c r="A35" s="3"/>
      <c r="N35" s="4"/>
      <c r="O35" s="4">
        <f>LongChart!M6</f>
        <v>0</v>
      </c>
      <c r="P35" s="4">
        <f>LongChart!N6</f>
        <v>0</v>
      </c>
      <c r="Q35" s="4">
        <f>LongChart!O6</f>
        <v>0</v>
      </c>
      <c r="R35" s="4" t="s">
        <v>590</v>
      </c>
    </row>
    <row r="36" spans="1:18" x14ac:dyDescent="0.2">
      <c r="N36">
        <f>LongChart!B43</f>
        <v>1985</v>
      </c>
      <c r="O36" s="253">
        <f>LongChart!M43</f>
        <v>1</v>
      </c>
      <c r="P36" s="253">
        <f>LongChart!N43</f>
        <v>1</v>
      </c>
      <c r="Q36" s="253">
        <f>LongChart!O43</f>
        <v>1</v>
      </c>
      <c r="R36" s="253">
        <f>LongChart!P43</f>
        <v>1</v>
      </c>
    </row>
    <row r="37" spans="1:18" x14ac:dyDescent="0.2">
      <c r="N37">
        <f>LongChart!B44</f>
        <v>1986</v>
      </c>
      <c r="O37" s="253">
        <f>LongChart!M44</f>
        <v>1.0034683566332201</v>
      </c>
      <c r="P37" s="253">
        <f>LongChart!N44</f>
        <v>1.0346241400560927</v>
      </c>
      <c r="Q37" s="253">
        <f>LongChart!O44</f>
        <v>0.96988685821579268</v>
      </c>
      <c r="R37" s="253">
        <f>LongChart!P44</f>
        <v>1.0020693978160105</v>
      </c>
    </row>
    <row r="38" spans="1:18" x14ac:dyDescent="0.2">
      <c r="N38">
        <f>LongChart!B45</f>
        <v>1987</v>
      </c>
      <c r="O38" s="253">
        <f>LongChart!M45</f>
        <v>1.0350311041715625</v>
      </c>
      <c r="P38" s="253">
        <f>LongChart!N45</f>
        <v>1.0704179295946472</v>
      </c>
      <c r="Q38" s="253">
        <f>LongChart!O45</f>
        <v>0.96694111295717444</v>
      </c>
      <c r="R38" s="253">
        <f>LongChart!P45</f>
        <v>0.98409435244919874</v>
      </c>
    </row>
    <row r="39" spans="1:18" x14ac:dyDescent="0.2">
      <c r="N39">
        <f>LongChart!B46</f>
        <v>1988</v>
      </c>
      <c r="O39" s="253">
        <f>LongChart!M46</f>
        <v>1.0828598514001615</v>
      </c>
      <c r="P39" s="253">
        <f>LongChart!N46</f>
        <v>1.1151287243274515</v>
      </c>
      <c r="Q39" s="253">
        <f>LongChart!O46</f>
        <v>0.97106264754613714</v>
      </c>
      <c r="R39" s="253">
        <f>LongChart!P46</f>
        <v>0.99068378651305455</v>
      </c>
    </row>
    <row r="40" spans="1:18" x14ac:dyDescent="0.2">
      <c r="N40">
        <f>LongChart!B47</f>
        <v>1989</v>
      </c>
      <c r="O40" s="253">
        <f>LongChart!M47</f>
        <v>1.110119268530642</v>
      </c>
      <c r="P40" s="253">
        <f>LongChart!N47</f>
        <v>1.1560790330897612</v>
      </c>
      <c r="Q40" s="253">
        <f>LongChart!O47</f>
        <v>0.96024513615104135</v>
      </c>
      <c r="R40" s="253">
        <f>LongChart!P47</f>
        <v>1.0013473363091538</v>
      </c>
    </row>
    <row r="41" spans="1:18" x14ac:dyDescent="0.2">
      <c r="N41">
        <f>LongChart!B48</f>
        <v>1990</v>
      </c>
      <c r="O41" s="253">
        <f>LongChart!M48</f>
        <v>1.1060957343146121</v>
      </c>
      <c r="P41" s="253">
        <f>LongChart!N48</f>
        <v>1.177887336343399</v>
      </c>
      <c r="Q41" s="253">
        <f>LongChart!O48</f>
        <v>0.93905053580790265</v>
      </c>
      <c r="R41" s="253">
        <f>LongChart!P48</f>
        <v>0.99706227687871696</v>
      </c>
    </row>
    <row r="42" spans="1:18" x14ac:dyDescent="0.2">
      <c r="N42">
        <f>LongChart!B49</f>
        <v>1991</v>
      </c>
      <c r="O42" s="253">
        <f>LongChart!M49</f>
        <v>1.1054071825849234</v>
      </c>
      <c r="P42" s="253">
        <f>LongChart!N49</f>
        <v>1.1766170718516933</v>
      </c>
      <c r="Q42" s="253">
        <f>LongChart!O49</f>
        <v>0.93947912964180957</v>
      </c>
      <c r="R42" s="253">
        <f>LongChart!P49</f>
        <v>0.97899438728561949</v>
      </c>
    </row>
    <row r="43" spans="1:18" x14ac:dyDescent="0.2">
      <c r="N43">
        <f>LongChart!B50</f>
        <v>1992</v>
      </c>
      <c r="O43" s="253">
        <f>LongChart!M50</f>
        <v>1.123021648480351</v>
      </c>
      <c r="P43" s="253">
        <f>LongChart!N50</f>
        <v>1.2180578787840675</v>
      </c>
      <c r="Q43" s="253">
        <f>LongChart!O50</f>
        <v>0.92197724594287178</v>
      </c>
      <c r="R43" s="253">
        <f>LongChart!P50</f>
        <v>0.97542033527139727</v>
      </c>
    </row>
    <row r="44" spans="1:18" x14ac:dyDescent="0.2">
      <c r="N44">
        <f>LongChart!B51</f>
        <v>1993</v>
      </c>
      <c r="O44" s="253">
        <f>LongChart!M51</f>
        <v>1.1432092489580088</v>
      </c>
      <c r="P44" s="253">
        <f>LongChart!N51</f>
        <v>1.251587830614632</v>
      </c>
      <c r="Q44" s="253">
        <f>LongChart!O51</f>
        <v>0.91340713052203426</v>
      </c>
      <c r="R44" s="253">
        <f>LongChart!P51</f>
        <v>0.97342828814140081</v>
      </c>
    </row>
    <row r="45" spans="1:18" x14ac:dyDescent="0.2">
      <c r="N45">
        <f>LongChart!B52</f>
        <v>1994</v>
      </c>
      <c r="O45" s="253">
        <f>LongChart!M52</f>
        <v>1.1657069955100297</v>
      </c>
      <c r="P45" s="253">
        <f>LongChart!N52</f>
        <v>1.3020085271220334</v>
      </c>
      <c r="Q45" s="253">
        <f>LongChart!O52</f>
        <v>0.89531440941229057</v>
      </c>
      <c r="R45" s="253">
        <f>LongChart!P52</f>
        <v>0.96587849404638348</v>
      </c>
    </row>
    <row r="46" spans="1:18" x14ac:dyDescent="0.2">
      <c r="N46">
        <f>LongChart!B53</f>
        <v>1995</v>
      </c>
      <c r="O46" s="253">
        <f>LongChart!M53</f>
        <v>1.1912194353315124</v>
      </c>
      <c r="P46" s="253">
        <f>LongChart!N53</f>
        <v>1.3369596659581691</v>
      </c>
      <c r="Q46" s="253">
        <f>LongChart!O53</f>
        <v>0.89099130337472976</v>
      </c>
      <c r="R46" s="253">
        <f>LongChart!P53</f>
        <v>0.96687146007158042</v>
      </c>
    </row>
    <row r="47" spans="1:18" x14ac:dyDescent="0.2">
      <c r="N47">
        <f>LongChart!B54</f>
        <v>1996</v>
      </c>
      <c r="O47" s="253">
        <f>LongChart!M54</f>
        <v>1.230570219084427</v>
      </c>
      <c r="P47" s="253">
        <f>LongChart!N54</f>
        <v>1.3874055162178818</v>
      </c>
      <c r="Q47" s="253">
        <f>LongChart!O54</f>
        <v>0.88695785385011749</v>
      </c>
      <c r="R47" s="253">
        <f>LongChart!P54</f>
        <v>0.97416455670997071</v>
      </c>
    </row>
    <row r="48" spans="1:18" x14ac:dyDescent="0.2">
      <c r="N48">
        <f>LongChart!B55</f>
        <v>1997</v>
      </c>
      <c r="O48" s="253">
        <f>LongChart!M55</f>
        <v>1.2380699701132396</v>
      </c>
      <c r="P48" s="253">
        <f>LongChart!N55</f>
        <v>1.4490950937606115</v>
      </c>
      <c r="Q48" s="253">
        <f>LongChart!O55</f>
        <v>0.85437455101739979</v>
      </c>
      <c r="R48" s="253">
        <f>LongChart!P55</f>
        <v>0.95223802082816267</v>
      </c>
    </row>
    <row r="49" spans="1:26" x14ac:dyDescent="0.2">
      <c r="N49">
        <f>LongChart!B56</f>
        <v>1998</v>
      </c>
      <c r="O49" s="253">
        <f>LongChart!M56</f>
        <v>1.2434828827690638</v>
      </c>
      <c r="P49" s="253">
        <f>LongChart!N56</f>
        <v>1.5140420822276162</v>
      </c>
      <c r="Q49" s="253">
        <f>LongChart!O56</f>
        <v>0.82130007967778706</v>
      </c>
      <c r="R49" s="253">
        <f>LongChart!P56</f>
        <v>0.95201647102133524</v>
      </c>
    </row>
    <row r="50" spans="1:26" x14ac:dyDescent="0.2">
      <c r="N50">
        <f>LongChart!B57</f>
        <v>1999</v>
      </c>
      <c r="O50" s="253">
        <f>LongChart!M57</f>
        <v>1.2647621704858802</v>
      </c>
      <c r="P50" s="253">
        <f>LongChart!N57</f>
        <v>1.58600696758939</v>
      </c>
      <c r="Q50" s="253">
        <f>LongChart!O57</f>
        <v>0.79745057640460593</v>
      </c>
      <c r="R50" s="253">
        <f>LongChart!P57</f>
        <v>0.95710118418523638</v>
      </c>
    </row>
    <row r="51" spans="1:26" x14ac:dyDescent="0.2">
      <c r="N51">
        <f>LongChart!B58</f>
        <v>2000</v>
      </c>
      <c r="O51" s="253">
        <f>LongChart!M58</f>
        <v>1.2930286862231255</v>
      </c>
      <c r="P51" s="253">
        <f>LongChart!N58</f>
        <v>1.6514696079787701</v>
      </c>
      <c r="Q51" s="253">
        <f>LongChart!O58</f>
        <v>0.78295639228000102</v>
      </c>
      <c r="R51" s="253">
        <f>LongChart!P58</f>
        <v>0.96038829115866708</v>
      </c>
    </row>
    <row r="52" spans="1:26" x14ac:dyDescent="0.2">
      <c r="N52">
        <f>LongChart!B59</f>
        <v>2001</v>
      </c>
      <c r="O52" s="253">
        <f>LongChart!M59</f>
        <v>1.2584636644990301</v>
      </c>
      <c r="P52" s="253">
        <f>LongChart!N59</f>
        <v>1.6679578926186314</v>
      </c>
      <c r="Q52" s="253">
        <f>LongChart!O59</f>
        <v>0.75449366561843434</v>
      </c>
      <c r="R52" s="253">
        <f>LongChart!P59</f>
        <v>0.95015664870815209</v>
      </c>
    </row>
    <row r="53" spans="1:26" x14ac:dyDescent="0.2">
      <c r="N53">
        <f>LongChart!B60</f>
        <v>2002</v>
      </c>
      <c r="O53" s="253">
        <f>LongChart!M60</f>
        <v>1.2777428116234346</v>
      </c>
      <c r="P53" s="253">
        <f>LongChart!N60</f>
        <v>1.6970104765378375</v>
      </c>
      <c r="Q53" s="253">
        <f>LongChart!O60</f>
        <v>0.75293749171792179</v>
      </c>
      <c r="R53" s="253">
        <f>LongChart!P60</f>
        <v>0.93148265594790947</v>
      </c>
    </row>
    <row r="54" spans="1:26" x14ac:dyDescent="0.2">
      <c r="N54">
        <f>LongChart!B61</f>
        <v>2003</v>
      </c>
      <c r="O54" s="253">
        <f>LongChart!M61</f>
        <v>1.2816648054198141</v>
      </c>
      <c r="P54" s="253">
        <f>LongChart!N61</f>
        <v>1.7455572184980694</v>
      </c>
      <c r="Q54" s="253">
        <f>LongChart!O61</f>
        <v>0.73424393760211282</v>
      </c>
      <c r="R54" s="253">
        <f>LongChart!P61</f>
        <v>0.92599008075323841</v>
      </c>
    </row>
    <row r="55" spans="1:26" x14ac:dyDescent="0.2">
      <c r="N55">
        <f>LongChart!B62</f>
        <v>2004</v>
      </c>
      <c r="O55" s="253">
        <f>LongChart!M62</f>
        <v>1.3100609486183468</v>
      </c>
      <c r="P55" s="253">
        <f>LongChart!N62</f>
        <v>1.8118750864660234</v>
      </c>
      <c r="Q55" s="253">
        <f>LongChart!O62</f>
        <v>0.7230415376887589</v>
      </c>
      <c r="R55" s="253">
        <f>LongChart!P62</f>
        <v>0.91806717506565561</v>
      </c>
    </row>
    <row r="56" spans="1:26" x14ac:dyDescent="0.2">
      <c r="N56">
        <f>LongChart!B63</f>
        <v>2005</v>
      </c>
      <c r="O56" s="253">
        <f>LongChart!M63</f>
        <v>1.3113606031084339</v>
      </c>
      <c r="P56" s="253">
        <f>LongChart!N63</f>
        <v>1.8755266566890114</v>
      </c>
      <c r="Q56" s="253">
        <f>LongChart!O63</f>
        <v>0.69919592901092831</v>
      </c>
      <c r="R56" s="253">
        <f>LongChart!P63</f>
        <v>0.90224630190241462</v>
      </c>
    </row>
    <row r="57" spans="1:26" x14ac:dyDescent="0.2">
      <c r="N57">
        <f>LongChart!B64</f>
        <v>2006</v>
      </c>
      <c r="O57" s="253">
        <f>LongChart!M64</f>
        <v>1.3020589190151817</v>
      </c>
      <c r="P57" s="253">
        <f>LongChart!N64</f>
        <v>1.9290789953591325</v>
      </c>
      <c r="Q57" s="253">
        <f>LongChart!O64</f>
        <v>0.67496402280445744</v>
      </c>
      <c r="R57" s="253">
        <f>LongChart!P64</f>
        <v>0.88916098186422132</v>
      </c>
    </row>
    <row r="58" spans="1:26" x14ac:dyDescent="0.2">
      <c r="N58">
        <f>LongChart!B65</f>
        <v>2007</v>
      </c>
      <c r="O58" s="253">
        <f>LongChart!M65</f>
        <v>1.3217332628676972</v>
      </c>
      <c r="P58" s="253">
        <f>LongChart!N65</f>
        <v>1.9652626680585075</v>
      </c>
      <c r="Q58" s="253">
        <f>LongChart!O65</f>
        <v>0.67254789110375968</v>
      </c>
      <c r="R58" s="253">
        <f>LongChart!P65</f>
        <v>0.88538010280796753</v>
      </c>
    </row>
    <row r="59" spans="1:26" x14ac:dyDescent="0.2">
      <c r="N59">
        <f>LongChart!B66</f>
        <v>2008</v>
      </c>
      <c r="O59" s="253">
        <f>LongChart!M66</f>
        <v>1.2937031813316964</v>
      </c>
      <c r="P59" s="253">
        <f>LongChart!N66</f>
        <v>1.962583793437386</v>
      </c>
      <c r="Q59" s="253">
        <f>LongChart!O66</f>
        <v>0.65918366678542051</v>
      </c>
      <c r="R59" s="253">
        <f>LongChart!P66</f>
        <v>0.88312638257372422</v>
      </c>
    </row>
    <row r="60" spans="1:26" x14ac:dyDescent="0.2">
      <c r="N60">
        <f>LongChart!B67</f>
        <v>2009</v>
      </c>
      <c r="O60" s="253">
        <f>LongChart!M67</f>
        <v>1.2306711306897122</v>
      </c>
      <c r="P60" s="253">
        <f>LongChart!N67</f>
        <v>1.9127919407377594</v>
      </c>
      <c r="Q60" s="253">
        <f>LongChart!O67</f>
        <v>0.64338996023532247</v>
      </c>
      <c r="R60" s="253">
        <f>LongChart!P67</f>
        <v>0.8732016928621954</v>
      </c>
    </row>
    <row r="61" spans="1:26" x14ac:dyDescent="0.2">
      <c r="A61" s="254" t="s">
        <v>569</v>
      </c>
      <c r="N61">
        <f>LongChart!B68</f>
        <v>2010</v>
      </c>
      <c r="O61" s="253">
        <f>LongChart!M68</f>
        <v>1.2775000368773426</v>
      </c>
      <c r="P61" s="253">
        <f>LongChart!N68</f>
        <v>1.9618417577442113</v>
      </c>
      <c r="Q61" s="253">
        <f>LongChart!O68</f>
        <v>0.65117384306584092</v>
      </c>
      <c r="R61" s="253">
        <f>LongChart!P68</f>
        <v>0.87284685173209864</v>
      </c>
    </row>
    <row r="62" spans="1:26" x14ac:dyDescent="0.2">
      <c r="A62" s="3" t="s">
        <v>50</v>
      </c>
      <c r="Q62">
        <f>Q59^(1/19)</f>
        <v>0.97830443659204069</v>
      </c>
      <c r="R62">
        <f>R59^(1/19)</f>
        <v>0.99347992955847886</v>
      </c>
      <c r="Z62" s="256" t="s">
        <v>43</v>
      </c>
    </row>
    <row r="63" spans="1:26" x14ac:dyDescent="0.2">
      <c r="A63" s="3" t="s">
        <v>48</v>
      </c>
      <c r="Z63" s="257" t="s">
        <v>45</v>
      </c>
    </row>
    <row r="64" spans="1:26" x14ac:dyDescent="0.2">
      <c r="A64" s="3" t="s">
        <v>471</v>
      </c>
      <c r="M64" t="s">
        <v>41</v>
      </c>
      <c r="S64" t="s">
        <v>42</v>
      </c>
      <c r="Z64" t="s">
        <v>46</v>
      </c>
    </row>
    <row r="65" spans="1:31" x14ac:dyDescent="0.2">
      <c r="Z65" t="s">
        <v>44</v>
      </c>
    </row>
    <row r="66" spans="1:31" x14ac:dyDescent="0.2">
      <c r="A66" s="3"/>
      <c r="N66" t="str">
        <f>All_Sectors!GN82</f>
        <v>Source Energy Intensity by End-Use Sector</v>
      </c>
      <c r="T66" t="str">
        <f>N66</f>
        <v>Source Energy Intensity by End-Use Sector</v>
      </c>
    </row>
    <row r="67" spans="1:31" ht="13.5" thickBot="1" x14ac:dyDescent="0.25">
      <c r="A67" s="3" t="s">
        <v>47</v>
      </c>
      <c r="M67" s="4"/>
      <c r="N67" s="4" t="str">
        <f>All_Sectors!GQ83</f>
        <v>Transportation</v>
      </c>
      <c r="O67" s="4" t="str">
        <f>All_Sectors!GP83</f>
        <v>Industrial</v>
      </c>
      <c r="P67" s="4" t="str">
        <f>All_Sectors!GN83</f>
        <v>Residential</v>
      </c>
      <c r="Q67" s="4" t="str">
        <f>All_Sectors!GO83</f>
        <v>Commercial</v>
      </c>
      <c r="T67" s="4" t="str">
        <f>N67</f>
        <v>Transportation</v>
      </c>
      <c r="U67" s="4" t="str">
        <f>O67</f>
        <v>Industrial</v>
      </c>
      <c r="V67" s="4" t="str">
        <f>P67</f>
        <v>Residential</v>
      </c>
      <c r="W67" s="4" t="str">
        <f>Q67</f>
        <v>Commercial</v>
      </c>
    </row>
    <row r="68" spans="1:31" x14ac:dyDescent="0.2">
      <c r="A68" t="s">
        <v>49</v>
      </c>
      <c r="M68">
        <f ca="1">All_Sectors!GM84</f>
        <v>1985</v>
      </c>
      <c r="N68" s="26">
        <f ca="1">All_Sectors!GQ84</f>
        <v>1</v>
      </c>
      <c r="O68" s="26">
        <f ca="1">All_Sectors!GP84</f>
        <v>1</v>
      </c>
      <c r="P68" s="26">
        <f ca="1">All_Sectors!GN84</f>
        <v>1</v>
      </c>
      <c r="Q68" s="26">
        <f ca="1">All_Sectors!GO84</f>
        <v>1</v>
      </c>
      <c r="S68">
        <f ca="1">M68</f>
        <v>1985</v>
      </c>
      <c r="T68" s="26">
        <f t="shared" ref="T68:T85" ca="1" si="0">N68/N$79</f>
        <v>1.1039725820526056</v>
      </c>
      <c r="U68" s="26">
        <f t="shared" ref="U68:U85" ca="1" si="1">O68/O$79</f>
        <v>1.0358702619079896</v>
      </c>
      <c r="V68" s="26">
        <f t="shared" ref="V68:V85" ca="1" si="2">P68/P$79</f>
        <v>1.0266115935092111</v>
      </c>
      <c r="W68" s="26">
        <f t="shared" ref="W68:W85" ca="1" si="3">Q68/Q$79</f>
        <v>0.89761800089687016</v>
      </c>
    </row>
    <row r="69" spans="1:31" x14ac:dyDescent="0.2">
      <c r="M69">
        <f ca="1">All_Sectors!GM85</f>
        <v>1986</v>
      </c>
      <c r="N69" s="26">
        <f ca="1">All_Sectors!GQ85</f>
        <v>1.0076372215361573</v>
      </c>
      <c r="O69" s="26">
        <f ca="1">All_Sectors!GP85</f>
        <v>1.004388799910257</v>
      </c>
      <c r="P69" s="26">
        <f ca="1">All_Sectors!GN85</f>
        <v>0.99860419596457972</v>
      </c>
      <c r="Q69" s="26">
        <f ca="1">All_Sectors!GO85</f>
        <v>0.99296088326909249</v>
      </c>
      <c r="S69">
        <f t="shared" ref="S69:S85" ca="1" si="4">M69</f>
        <v>1986</v>
      </c>
      <c r="T69" s="26">
        <f t="shared" ca="1" si="0"/>
        <v>1.1124038652315851</v>
      </c>
      <c r="U69" s="26">
        <f t="shared" ca="1" si="1"/>
        <v>1.0404164892204892</v>
      </c>
      <c r="V69" s="26">
        <f t="shared" ca="1" si="2"/>
        <v>1.0251786449041815</v>
      </c>
      <c r="W69" s="26">
        <f t="shared" ca="1" si="3"/>
        <v>0.89129956300879321</v>
      </c>
    </row>
    <row r="70" spans="1:31" x14ac:dyDescent="0.2">
      <c r="M70">
        <f ca="1">All_Sectors!GM86</f>
        <v>1987</v>
      </c>
      <c r="N70" s="26">
        <f ca="1">All_Sectors!GQ86</f>
        <v>0.98888140040798556</v>
      </c>
      <c r="O70" s="26">
        <f ca="1">All_Sectors!GP86</f>
        <v>0.96836651928104966</v>
      </c>
      <c r="P70" s="26">
        <f ca="1">All_Sectors!GN86</f>
        <v>0.98893890293451836</v>
      </c>
      <c r="Q70" s="26">
        <f ca="1">All_Sectors!GO86</f>
        <v>1.0001766935014191</v>
      </c>
      <c r="S70">
        <f t="shared" ca="1" si="4"/>
        <v>1987</v>
      </c>
      <c r="T70" s="26">
        <f t="shared" ca="1" si="0"/>
        <v>1.0916979529522004</v>
      </c>
      <c r="U70" s="26">
        <f t="shared" ca="1" si="1"/>
        <v>1.0031020799505892</v>
      </c>
      <c r="V70" s="26">
        <f t="shared" ca="1" si="2"/>
        <v>1.0152561430248568</v>
      </c>
      <c r="W70" s="26">
        <f t="shared" ca="1" si="3"/>
        <v>0.89777660416438543</v>
      </c>
    </row>
    <row r="71" spans="1:31" x14ac:dyDescent="0.2">
      <c r="M71">
        <f ca="1">All_Sectors!GM87</f>
        <v>1988</v>
      </c>
      <c r="N71" s="26">
        <f ca="1">All_Sectors!GQ87</f>
        <v>0.9740290738609132</v>
      </c>
      <c r="O71" s="26">
        <f ca="1">All_Sectors!GP87</f>
        <v>0.98563490875468929</v>
      </c>
      <c r="P71" s="26">
        <f ca="1">All_Sectors!GN87</f>
        <v>0.9923793440591856</v>
      </c>
      <c r="Q71" s="26">
        <f ca="1">All_Sectors!GO87</f>
        <v>1.0270311277491724</v>
      </c>
      <c r="S71">
        <f t="shared" ca="1" si="4"/>
        <v>1988</v>
      </c>
      <c r="T71" s="26">
        <f t="shared" ca="1" si="0"/>
        <v>1.0753013916645406</v>
      </c>
      <c r="U71" s="26">
        <f t="shared" ca="1" si="1"/>
        <v>1.0209898910773774</v>
      </c>
      <c r="V71" s="26">
        <f t="shared" ca="1" si="2"/>
        <v>1.0187881397702261</v>
      </c>
      <c r="W71" s="26">
        <f t="shared" ca="1" si="3"/>
        <v>0.92188162774907023</v>
      </c>
    </row>
    <row r="72" spans="1:31" x14ac:dyDescent="0.2">
      <c r="M72">
        <f ca="1">All_Sectors!GM88</f>
        <v>1989</v>
      </c>
      <c r="N72" s="26">
        <f ca="1">All_Sectors!GQ88</f>
        <v>0.96511721846923759</v>
      </c>
      <c r="O72" s="26">
        <f ca="1">All_Sectors!GP88</f>
        <v>0.99347436664872446</v>
      </c>
      <c r="P72" s="26">
        <f ca="1">All_Sectors!GN88</f>
        <v>1.0143591687508591</v>
      </c>
      <c r="Q72" s="26">
        <f ca="1">All_Sectors!GO88</f>
        <v>1.0620070643301125</v>
      </c>
      <c r="S72">
        <f t="shared" ca="1" si="4"/>
        <v>1989</v>
      </c>
      <c r="T72" s="26">
        <f t="shared" ca="1" si="0"/>
        <v>1.0654629476569131</v>
      </c>
      <c r="U72" s="26">
        <f t="shared" ca="1" si="1"/>
        <v>1.0291105523792883</v>
      </c>
      <c r="V72" s="26">
        <f t="shared" ca="1" si="2"/>
        <v>1.0413528826219982</v>
      </c>
      <c r="W72" s="26">
        <f t="shared" ca="1" si="3"/>
        <v>0.9532766580223494</v>
      </c>
    </row>
    <row r="73" spans="1:31" x14ac:dyDescent="0.2">
      <c r="M73">
        <f ca="1">All_Sectors!GM89</f>
        <v>1990</v>
      </c>
      <c r="N73" s="26">
        <f ca="1">All_Sectors!GQ89</f>
        <v>0.95515668919639807</v>
      </c>
      <c r="O73" s="26">
        <f ca="1">All_Sectors!GP89</f>
        <v>0.99878982276269668</v>
      </c>
      <c r="P73" s="26">
        <f ca="1">All_Sectors!GN89</f>
        <v>0.99889693912278432</v>
      </c>
      <c r="Q73" s="26">
        <f ca="1">All_Sectors!GO89</f>
        <v>1.0639344230777543</v>
      </c>
      <c r="S73">
        <f t="shared" ca="1" si="4"/>
        <v>1990</v>
      </c>
      <c r="T73" s="26">
        <f t="shared" ca="1" si="0"/>
        <v>1.0544667964369658</v>
      </c>
      <c r="U73" s="26">
        <f t="shared" ca="1" si="1"/>
        <v>1.0346166752962291</v>
      </c>
      <c r="V73" s="26">
        <f t="shared" ca="1" si="2"/>
        <v>1.0254791784243149</v>
      </c>
      <c r="W73" s="26">
        <f t="shared" ca="1" si="3"/>
        <v>0.95500668992841875</v>
      </c>
    </row>
    <row r="74" spans="1:31" x14ac:dyDescent="0.2">
      <c r="M74">
        <f ca="1">All_Sectors!GM90</f>
        <v>1991</v>
      </c>
      <c r="N74" s="26">
        <f ca="1">All_Sectors!GQ90</f>
        <v>0.91712551484926064</v>
      </c>
      <c r="O74" s="26">
        <f ca="1">All_Sectors!GP90</f>
        <v>0.98654014579539662</v>
      </c>
      <c r="P74" s="26">
        <f ca="1">All_Sectors!GN90</f>
        <v>0.99092844236229383</v>
      </c>
      <c r="Q74" s="26">
        <f ca="1">All_Sectors!GO90</f>
        <v>1.0561771031557359</v>
      </c>
      <c r="S74">
        <f t="shared" ca="1" si="4"/>
        <v>1991</v>
      </c>
      <c r="T74" s="26">
        <f t="shared" ca="1" si="0"/>
        <v>1.0124814226944636</v>
      </c>
      <c r="U74" s="26">
        <f t="shared" ca="1" si="1"/>
        <v>1.0219275992078238</v>
      </c>
      <c r="V74" s="26">
        <f t="shared" ca="1" si="2"/>
        <v>1.0172986272671549</v>
      </c>
      <c r="W74" s="26">
        <f t="shared" ca="1" si="3"/>
        <v>0.94804357992769905</v>
      </c>
    </row>
    <row r="75" spans="1:31" x14ac:dyDescent="0.2">
      <c r="M75">
        <f ca="1">All_Sectors!GM91</f>
        <v>1992</v>
      </c>
      <c r="N75" s="26">
        <f ca="1">All_Sectors!GQ91</f>
        <v>0.91685612668643213</v>
      </c>
      <c r="O75" s="26">
        <f ca="1">All_Sectors!GP91</f>
        <v>0.98335033916135195</v>
      </c>
      <c r="P75" s="26">
        <f ca="1">All_Sectors!GN91</f>
        <v>0.97577739323100754</v>
      </c>
      <c r="Q75" s="26">
        <f ca="1">All_Sectors!GO91</f>
        <v>1.061900767391702</v>
      </c>
      <c r="S75">
        <f t="shared" ca="1" si="4"/>
        <v>1992</v>
      </c>
      <c r="T75" s="26">
        <f t="shared" ca="1" si="0"/>
        <v>1.0121840255487715</v>
      </c>
      <c r="U75" s="26">
        <f t="shared" ca="1" si="1"/>
        <v>1.0186233733743801</v>
      </c>
      <c r="V75" s="26">
        <f t="shared" ca="1" si="2"/>
        <v>1.0017443845751486</v>
      </c>
      <c r="W75" s="26">
        <f t="shared" ca="1" si="3"/>
        <v>0.95318124397699189</v>
      </c>
      <c r="X75" s="1"/>
      <c r="Y75" s="1"/>
      <c r="Z75" s="1"/>
      <c r="AA75" s="1"/>
      <c r="AB75" s="1"/>
      <c r="AC75" s="1"/>
      <c r="AD75" s="1"/>
      <c r="AE75" s="1"/>
    </row>
    <row r="76" spans="1:31" x14ac:dyDescent="0.2">
      <c r="M76">
        <f ca="1">All_Sectors!GM92</f>
        <v>1993</v>
      </c>
      <c r="N76" s="26">
        <f ca="1">All_Sectors!GQ92</f>
        <v>0.92060839513039872</v>
      </c>
      <c r="O76" s="26">
        <f ca="1">All_Sectors!GP92</f>
        <v>0.98810699125864732</v>
      </c>
      <c r="P76" s="26">
        <f ca="1">All_Sectors!GN92</f>
        <v>0.95832163250996161</v>
      </c>
      <c r="Q76" s="26">
        <f ca="1">All_Sectors!GO92</f>
        <v>1.0580794419979354</v>
      </c>
      <c r="S76">
        <f t="shared" ca="1" si="4"/>
        <v>1993</v>
      </c>
      <c r="T76" s="26">
        <f t="shared" ca="1" si="0"/>
        <v>1.0163264270314118</v>
      </c>
      <c r="U76" s="26">
        <f t="shared" ca="1" si="1"/>
        <v>1.0235506478282106</v>
      </c>
      <c r="V76" s="26">
        <f t="shared" ca="1" si="2"/>
        <v>0.98382409824540018</v>
      </c>
      <c r="W76" s="26">
        <f t="shared" ca="1" si="3"/>
        <v>0.9497511535162626</v>
      </c>
    </row>
    <row r="77" spans="1:31" x14ac:dyDescent="0.2">
      <c r="M77">
        <f ca="1">All_Sectors!GM93</f>
        <v>1994</v>
      </c>
      <c r="N77" s="26">
        <f ca="1">All_Sectors!GQ93</f>
        <v>0.91767019977469066</v>
      </c>
      <c r="O77" s="26">
        <f ca="1">All_Sectors!GP93</f>
        <v>0.96481319759965201</v>
      </c>
      <c r="P77" s="26">
        <f ca="1">All_Sectors!GN93</f>
        <v>0.95137895416416063</v>
      </c>
      <c r="Q77" s="26">
        <f ca="1">All_Sectors!GO93</f>
        <v>1.0726406404170474</v>
      </c>
      <c r="S77">
        <f t="shared" ca="1" si="4"/>
        <v>1994</v>
      </c>
      <c r="T77" s="26">
        <f t="shared" ca="1" si="0"/>
        <v>1.0130827399179958</v>
      </c>
      <c r="U77" s="26">
        <f t="shared" ca="1" si="1"/>
        <v>0.99942129968983651</v>
      </c>
      <c r="V77" s="26">
        <f t="shared" ca="1" si="2"/>
        <v>0.97669666416559564</v>
      </c>
      <c r="W77" s="26">
        <f t="shared" ca="1" si="3"/>
        <v>0.96282154733188863</v>
      </c>
    </row>
    <row r="78" spans="1:31" x14ac:dyDescent="0.2">
      <c r="M78">
        <f ca="1">All_Sectors!GM94</f>
        <v>1995</v>
      </c>
      <c r="N78" s="26">
        <f ca="1">All_Sectors!GQ94</f>
        <v>0.91250666836907246</v>
      </c>
      <c r="O78" s="26">
        <f ca="1">All_Sectors!GP94</f>
        <v>0.97191514199864104</v>
      </c>
      <c r="P78" s="26">
        <f ca="1">All_Sectors!GN94</f>
        <v>0.94123577237567324</v>
      </c>
      <c r="Q78" s="26">
        <f ca="1">All_Sectors!GO94</f>
        <v>1.0891000911201294</v>
      </c>
      <c r="S78">
        <f t="shared" ca="1" si="4"/>
        <v>1995</v>
      </c>
      <c r="T78" s="26">
        <f t="shared" ca="1" si="0"/>
        <v>1.0073823428196258</v>
      </c>
      <c r="U78" s="26">
        <f t="shared" ca="1" si="1"/>
        <v>1.0067779926944733</v>
      </c>
      <c r="V78" s="26">
        <f t="shared" ca="1" si="2"/>
        <v>0.966283556146463</v>
      </c>
      <c r="W78" s="26">
        <f t="shared" ca="1" si="3"/>
        <v>0.9775958465678497</v>
      </c>
      <c r="X78" s="26"/>
      <c r="Y78" s="26"/>
      <c r="Z78" s="26"/>
      <c r="AA78" s="26"/>
      <c r="AB78" s="26"/>
      <c r="AC78" s="26"/>
      <c r="AD78" s="26"/>
      <c r="AE78" s="26"/>
    </row>
    <row r="79" spans="1:31" x14ac:dyDescent="0.2">
      <c r="M79">
        <f ca="1">All_Sectors!GM95</f>
        <v>1996</v>
      </c>
      <c r="N79" s="26">
        <f ca="1">All_Sectors!GQ95</f>
        <v>0.90581959756709673</v>
      </c>
      <c r="O79" s="26">
        <f ca="1">All_Sectors!GP95</f>
        <v>0.96537185859364327</v>
      </c>
      <c r="P79" s="26">
        <f ca="1">All_Sectors!GN95</f>
        <v>0.97407822619823914</v>
      </c>
      <c r="Q79" s="26">
        <f ca="1">All_Sectors!GO95</f>
        <v>1.1140596545533101</v>
      </c>
      <c r="S79">
        <f t="shared" ca="1" si="4"/>
        <v>1996</v>
      </c>
      <c r="T79" s="26">
        <f t="shared" ca="1" si="0"/>
        <v>1</v>
      </c>
      <c r="U79" s="26">
        <f t="shared" ca="1" si="1"/>
        <v>1</v>
      </c>
      <c r="V79" s="26">
        <f t="shared" ca="1" si="2"/>
        <v>1</v>
      </c>
      <c r="W79" s="26">
        <f t="shared" ca="1" si="3"/>
        <v>1</v>
      </c>
      <c r="X79" s="26"/>
      <c r="Y79" s="26"/>
      <c r="Z79" s="26"/>
      <c r="AA79" s="26"/>
      <c r="AB79" s="26"/>
      <c r="AC79" s="26"/>
      <c r="AD79" s="26"/>
      <c r="AE79" s="26"/>
    </row>
    <row r="80" spans="1:31" x14ac:dyDescent="0.2">
      <c r="M80">
        <f ca="1">All_Sectors!GM96</f>
        <v>1997</v>
      </c>
      <c r="N80" s="26">
        <f ca="1">All_Sectors!GQ96</f>
        <v>0.89465147841208559</v>
      </c>
      <c r="O80" s="26">
        <f ca="1">All_Sectors!GP96</f>
        <v>0.921644435653312</v>
      </c>
      <c r="P80" s="26">
        <f ca="1">All_Sectors!GN96</f>
        <v>0.94888777593842533</v>
      </c>
      <c r="Q80" s="26">
        <f ca="1">All_Sectors!GO96</f>
        <v>1.1217689472517836</v>
      </c>
      <c r="S80">
        <f t="shared" ca="1" si="4"/>
        <v>1997</v>
      </c>
      <c r="T80" s="26">
        <f t="shared" ca="1" si="0"/>
        <v>0.98767070265977119</v>
      </c>
      <c r="U80" s="26">
        <f t="shared" ca="1" si="1"/>
        <v>0.95470406294623766</v>
      </c>
      <c r="V80" s="26">
        <f t="shared" ca="1" si="2"/>
        <v>0.97413919171755803</v>
      </c>
      <c r="W80" s="26">
        <f t="shared" ca="1" si="3"/>
        <v>1.0069199999003327</v>
      </c>
      <c r="X80" s="26"/>
      <c r="Y80" s="26"/>
      <c r="Z80" s="26"/>
      <c r="AA80" s="26"/>
      <c r="AB80" s="26"/>
      <c r="AC80" s="26"/>
      <c r="AD80" s="26"/>
      <c r="AE80" s="26"/>
    </row>
    <row r="81" spans="1:31" x14ac:dyDescent="0.2">
      <c r="M81">
        <f ca="1">All_Sectors!GM97</f>
        <v>1998</v>
      </c>
      <c r="N81" s="26">
        <f ca="1">All_Sectors!GQ97</f>
        <v>0.89510094500725579</v>
      </c>
      <c r="O81" s="26">
        <f ca="1">All_Sectors!GP97</f>
        <v>0.92106696319702841</v>
      </c>
      <c r="P81" s="26">
        <f ca="1">All_Sectors!GN97</f>
        <v>0.94604197837429926</v>
      </c>
      <c r="Q81" s="26">
        <f ca="1">All_Sectors!GO97</f>
        <v>1.1247809367714812</v>
      </c>
      <c r="S81">
        <f t="shared" ca="1" si="4"/>
        <v>1998</v>
      </c>
      <c r="T81" s="26">
        <f t="shared" ca="1" si="0"/>
        <v>0.98816690145738761</v>
      </c>
      <c r="U81" s="26">
        <f t="shared" ca="1" si="1"/>
        <v>0.95410587640170252</v>
      </c>
      <c r="V81" s="26">
        <f t="shared" ca="1" si="2"/>
        <v>0.97121766294544598</v>
      </c>
      <c r="W81" s="26">
        <f t="shared" ca="1" si="3"/>
        <v>1.0096236159117258</v>
      </c>
      <c r="X81" s="26"/>
      <c r="Y81" s="26"/>
      <c r="Z81" s="26"/>
      <c r="AA81" s="26"/>
      <c r="AB81" s="26"/>
      <c r="AC81" s="26"/>
      <c r="AD81" s="26"/>
      <c r="AE81" s="26"/>
    </row>
    <row r="82" spans="1:31" x14ac:dyDescent="0.2">
      <c r="M82">
        <f ca="1">All_Sectors!GM98</f>
        <v>1999</v>
      </c>
      <c r="N82" s="26">
        <f ca="1">All_Sectors!GQ98</f>
        <v>0.90230703294353143</v>
      </c>
      <c r="O82" s="26">
        <f ca="1">All_Sectors!GP98</f>
        <v>0.92279405262811587</v>
      </c>
      <c r="P82" s="26">
        <f ca="1">All_Sectors!GN98</f>
        <v>0.95267392976824228</v>
      </c>
      <c r="Q82" s="26">
        <f ca="1">All_Sectors!GO98</f>
        <v>1.1304086825935897</v>
      </c>
      <c r="S82">
        <f t="shared" ca="1" si="4"/>
        <v>1999</v>
      </c>
      <c r="T82" s="26">
        <f t="shared" ca="1" si="0"/>
        <v>0.99612222496289593</v>
      </c>
      <c r="U82" s="26">
        <f t="shared" ca="1" si="1"/>
        <v>0.95589491698302154</v>
      </c>
      <c r="V82" s="26">
        <f t="shared" ca="1" si="2"/>
        <v>0.97802610113405741</v>
      </c>
      <c r="W82" s="26">
        <f t="shared" ca="1" si="3"/>
        <v>1.0146751818661226</v>
      </c>
      <c r="X82" s="26"/>
      <c r="Y82" s="26"/>
      <c r="Z82" s="26"/>
      <c r="AA82" s="26"/>
      <c r="AB82" s="26"/>
      <c r="AC82" s="26"/>
      <c r="AD82" s="26"/>
      <c r="AE82" s="26"/>
    </row>
    <row r="83" spans="1:31" x14ac:dyDescent="0.2">
      <c r="M83">
        <f ca="1">All_Sectors!GM99</f>
        <v>2000</v>
      </c>
      <c r="N83" s="26">
        <f ca="1">All_Sectors!GQ99</f>
        <v>0.88724074248409435</v>
      </c>
      <c r="O83" s="26">
        <f ca="1">All_Sectors!GP99</f>
        <v>0.9320940084166992</v>
      </c>
      <c r="P83" s="26">
        <f ca="1">All_Sectors!GN99</f>
        <v>0.95581573541908305</v>
      </c>
      <c r="Q83" s="26">
        <f ca="1">All_Sectors!GO99</f>
        <v>1.158626652142557</v>
      </c>
      <c r="S83">
        <f t="shared" ca="1" si="4"/>
        <v>2000</v>
      </c>
      <c r="T83" s="26">
        <f t="shared" ca="1" si="0"/>
        <v>0.97948945338243665</v>
      </c>
      <c r="U83" s="26">
        <f t="shared" ca="1" si="1"/>
        <v>0.96552846462147413</v>
      </c>
      <c r="V83" s="26">
        <f t="shared" ca="1" si="2"/>
        <v>0.98125151523976328</v>
      </c>
      <c r="W83" s="26">
        <f t="shared" ca="1" si="3"/>
        <v>1.0400041392820354</v>
      </c>
      <c r="X83" s="26"/>
      <c r="Y83" s="26"/>
      <c r="Z83" s="26"/>
      <c r="AA83" s="26"/>
      <c r="AB83" s="26"/>
      <c r="AC83" s="26"/>
      <c r="AD83" s="26"/>
      <c r="AE83" s="26"/>
    </row>
    <row r="84" spans="1:31" x14ac:dyDescent="0.2">
      <c r="M84">
        <f ca="1">All_Sectors!GM100</f>
        <v>2001</v>
      </c>
      <c r="N84" s="26">
        <f ca="1">All_Sectors!GQ100</f>
        <v>0.87586301026889168</v>
      </c>
      <c r="O84" s="26">
        <f ca="1">All_Sectors!GP100</f>
        <v>0.93500508594105169</v>
      </c>
      <c r="P84" s="26">
        <f ca="1">All_Sectors!GN100</f>
        <v>0.94277761368473945</v>
      </c>
      <c r="Q84" s="26">
        <f ca="1">All_Sectors!GO100</f>
        <v>1.1283111609907057</v>
      </c>
      <c r="S84">
        <f t="shared" ca="1" si="4"/>
        <v>2001</v>
      </c>
      <c r="T84" s="26">
        <f t="shared" ca="1" si="0"/>
        <v>0.9669287489709163</v>
      </c>
      <c r="U84" s="26">
        <f t="shared" ca="1" si="1"/>
        <v>0.96854396325905956</v>
      </c>
      <c r="V84" s="26">
        <f t="shared" ca="1" si="2"/>
        <v>0.96786642830970171</v>
      </c>
      <c r="W84" s="26">
        <f t="shared" ca="1" si="3"/>
        <v>1.0127924087181039</v>
      </c>
      <c r="X84" s="26"/>
      <c r="Y84" s="26"/>
      <c r="Z84" s="26"/>
      <c r="AA84" s="26"/>
      <c r="AB84" s="26"/>
      <c r="AC84" s="26"/>
      <c r="AD84" s="26"/>
      <c r="AE84" s="26"/>
    </row>
    <row r="85" spans="1:31" x14ac:dyDescent="0.2">
      <c r="M85">
        <f ca="1">All_Sectors!GM101</f>
        <v>2002</v>
      </c>
      <c r="N85" s="26">
        <f ca="1">All_Sectors!GQ101</f>
        <v>0.8743059551899488</v>
      </c>
      <c r="O85" s="26">
        <f ca="1">All_Sectors!GP101</f>
        <v>0.88239880394590275</v>
      </c>
      <c r="P85" s="26">
        <f ca="1">All_Sectors!GN101</f>
        <v>0.93915950637848755</v>
      </c>
      <c r="Q85" s="26">
        <f ca="1">All_Sectors!GO101</f>
        <v>1.1198966565755295</v>
      </c>
      <c r="S85">
        <f t="shared" ca="1" si="4"/>
        <v>2002</v>
      </c>
      <c r="T85" s="26">
        <f t="shared" ca="1" si="0"/>
        <v>0.96520980285501756</v>
      </c>
      <c r="U85" s="26">
        <f t="shared" ca="1" si="1"/>
        <v>0.91405068015073909</v>
      </c>
      <c r="V85" s="26">
        <f t="shared" ca="1" si="2"/>
        <v>0.96415203740254318</v>
      </c>
      <c r="W85" s="26">
        <f t="shared" ca="1" si="3"/>
        <v>1.0052393980864156</v>
      </c>
      <c r="X85" s="26"/>
      <c r="Y85" s="26"/>
      <c r="Z85" s="26"/>
      <c r="AA85" s="26"/>
      <c r="AB85" s="26"/>
      <c r="AC85" s="26"/>
      <c r="AD85" s="26"/>
      <c r="AE85" s="26"/>
    </row>
    <row r="86" spans="1:31" x14ac:dyDescent="0.2">
      <c r="M86">
        <f ca="1">All_Sectors!GM102</f>
        <v>2003</v>
      </c>
      <c r="N86" s="26">
        <f ca="1">All_Sectors!GQ102</f>
        <v>0.87040310165455204</v>
      </c>
      <c r="O86" s="26">
        <f ca="1">All_Sectors!GP102</f>
        <v>0.87786659845997717</v>
      </c>
      <c r="P86" s="26">
        <f ca="1">All_Sectors!GN102</f>
        <v>0.93391110547260969</v>
      </c>
      <c r="Q86" s="26">
        <f ca="1">All_Sectors!GO102</f>
        <v>1.1090353171684566</v>
      </c>
      <c r="S86">
        <f ca="1">M86</f>
        <v>2003</v>
      </c>
      <c r="T86" s="26">
        <f t="shared" ref="T86:W87" ca="1" si="5">N86/N$79</f>
        <v>0.96090115956017252</v>
      </c>
      <c r="U86" s="26">
        <f t="shared" ca="1" si="5"/>
        <v>0.90935590326701254</v>
      </c>
      <c r="V86" s="26">
        <f t="shared" ca="1" si="5"/>
        <v>0.95876396818518472</v>
      </c>
      <c r="W86" s="26">
        <f t="shared" ca="1" si="5"/>
        <v>0.99549006432077636</v>
      </c>
      <c r="X86" s="26"/>
      <c r="Y86" s="26"/>
      <c r="Z86" s="26"/>
      <c r="AA86" s="26"/>
      <c r="AB86" s="26"/>
      <c r="AC86" s="26"/>
      <c r="AD86" s="26"/>
      <c r="AE86" s="26"/>
    </row>
    <row r="87" spans="1:31" x14ac:dyDescent="0.2">
      <c r="M87">
        <f ca="1">All_Sectors!GM103</f>
        <v>2004</v>
      </c>
      <c r="N87" s="26">
        <f ca="1">All_Sectors!GQ103</f>
        <v>0.85470751554274027</v>
      </c>
      <c r="O87" s="26">
        <f ca="1">All_Sectors!GP103</f>
        <v>0.86478319104840062</v>
      </c>
      <c r="P87" s="26">
        <f ca="1">All_Sectors!GN103</f>
        <v>0.93159445424218168</v>
      </c>
      <c r="Q87" s="26">
        <f ca="1">All_Sectors!GO103</f>
        <v>1.1189591345585246</v>
      </c>
      <c r="S87">
        <f ca="1">M87</f>
        <v>2004</v>
      </c>
      <c r="T87" s="26">
        <f t="shared" ca="1" si="5"/>
        <v>0.94357366283348665</v>
      </c>
      <c r="U87" s="26">
        <f t="shared" ca="1" si="5"/>
        <v>0.89580319060493385</v>
      </c>
      <c r="V87" s="26">
        <f t="shared" ca="1" si="5"/>
        <v>0.95638566717390994</v>
      </c>
      <c r="W87" s="26">
        <f t="shared" ca="1" si="5"/>
        <v>1.0043978614477147</v>
      </c>
      <c r="X87" s="26"/>
      <c r="Y87" s="26"/>
      <c r="Z87" s="26"/>
      <c r="AA87" s="26"/>
      <c r="AB87" s="26"/>
      <c r="AC87" s="26"/>
      <c r="AD87" s="26"/>
      <c r="AE87" s="26"/>
    </row>
    <row r="88" spans="1:31" x14ac:dyDescent="0.2">
      <c r="M88">
        <f ca="1">All_Sectors!GM104</f>
        <v>2005</v>
      </c>
      <c r="N88" s="26">
        <f ca="1">All_Sectors!GQ104</f>
        <v>0.84164428001675029</v>
      </c>
      <c r="O88" s="26">
        <f ca="1">All_Sectors!GP104</f>
        <v>0.84280878165313866</v>
      </c>
      <c r="P88" s="26">
        <f ca="1">All_Sectors!GN104</f>
        <v>0.91651183436243033</v>
      </c>
      <c r="Q88" s="26">
        <f ca="1">All_Sectors!GO104</f>
        <v>1.1086679436188831</v>
      </c>
      <c r="V88" s="26"/>
      <c r="W88" s="26"/>
      <c r="X88" s="26"/>
      <c r="Y88" s="26"/>
      <c r="Z88" s="26"/>
      <c r="AA88" s="26"/>
      <c r="AB88" s="26"/>
      <c r="AC88" s="26"/>
      <c r="AD88" s="26"/>
      <c r="AE88" s="26"/>
    </row>
    <row r="89" spans="1:31" x14ac:dyDescent="0.2">
      <c r="A89" s="254" t="s">
        <v>38</v>
      </c>
      <c r="M89">
        <f ca="1">All_Sectors!GM105</f>
        <v>2006</v>
      </c>
      <c r="N89" s="26">
        <f ca="1">All_Sectors!GQ105</f>
        <v>0.83813139167191675</v>
      </c>
      <c r="O89" s="26">
        <f ca="1">All_Sectors!GP105</f>
        <v>0.83456207677354843</v>
      </c>
      <c r="P89" s="26">
        <f ca="1">All_Sectors!GN105</f>
        <v>0.88910340560060264</v>
      </c>
      <c r="Q89" s="26">
        <f ca="1">All_Sectors!GO105</f>
        <v>1.0874743620089666</v>
      </c>
      <c r="V89" s="26"/>
      <c r="W89" s="26"/>
      <c r="X89" s="26"/>
      <c r="Y89" s="26"/>
      <c r="Z89" s="26"/>
      <c r="AA89" s="26"/>
      <c r="AB89" s="26"/>
      <c r="AC89" s="26"/>
      <c r="AD89" s="26"/>
      <c r="AE89" s="26"/>
    </row>
    <row r="90" spans="1:31" x14ac:dyDescent="0.2">
      <c r="A90" s="3" t="s">
        <v>54</v>
      </c>
      <c r="M90">
        <f ca="1">All_Sectors!GM106</f>
        <v>2007</v>
      </c>
      <c r="N90" s="26">
        <f ca="1">All_Sectors!GQ106</f>
        <v>0.83227345465368552</v>
      </c>
      <c r="O90" s="26">
        <f ca="1">All_Sectors!GP106</f>
        <v>0.82299229382587125</v>
      </c>
      <c r="P90" s="26">
        <f ca="1">All_Sectors!GN106</f>
        <v>0.89308839788805705</v>
      </c>
      <c r="Q90" s="26">
        <f ca="1">All_Sectors!GO106</f>
        <v>1.0918969820837578</v>
      </c>
      <c r="U90" s="26"/>
      <c r="V90" s="26"/>
      <c r="W90" s="26"/>
      <c r="X90" s="26"/>
      <c r="Y90" s="26"/>
      <c r="Z90" s="26"/>
      <c r="AA90" s="26"/>
      <c r="AB90" s="26"/>
      <c r="AC90" s="26"/>
      <c r="AD90" s="26"/>
    </row>
    <row r="91" spans="1:31" x14ac:dyDescent="0.2">
      <c r="A91" s="3" t="s">
        <v>53</v>
      </c>
      <c r="M91">
        <f ca="1">All_Sectors!GM107</f>
        <v>2008</v>
      </c>
      <c r="N91" s="26">
        <f ca="1">All_Sectors!GQ107</f>
        <v>0.82243070151547848</v>
      </c>
      <c r="O91" s="26">
        <f ca="1">All_Sectors!GP107</f>
        <v>0.83720398008667307</v>
      </c>
      <c r="P91" s="26">
        <f ca="1">All_Sectors!GN107</f>
        <v>0.88276077517325835</v>
      </c>
      <c r="Q91" s="26">
        <f ca="1">All_Sectors!GO107</f>
        <v>1.0857111943043407</v>
      </c>
      <c r="U91" s="26"/>
      <c r="V91" s="26"/>
      <c r="W91" s="26"/>
      <c r="X91" s="26"/>
      <c r="Y91" s="26"/>
      <c r="Z91" s="26"/>
      <c r="AA91" s="26"/>
      <c r="AB91" s="26"/>
      <c r="AC91" s="26"/>
      <c r="AD91" s="26"/>
    </row>
    <row r="92" spans="1:31" x14ac:dyDescent="0.2">
      <c r="A92" s="3" t="s">
        <v>471</v>
      </c>
      <c r="M92">
        <f ca="1">All_Sectors!GM108</f>
        <v>2009</v>
      </c>
      <c r="N92" s="26">
        <f ca="1">All_Sectors!GQ108</f>
        <v>0.82061201446862342</v>
      </c>
      <c r="O92" s="26">
        <f ca="1">All_Sectors!GP108</f>
        <v>0.8451919680517489</v>
      </c>
      <c r="P92" s="26">
        <f ca="1">All_Sectors!GN108</f>
        <v>0.8574979284059131</v>
      </c>
      <c r="Q92" s="26">
        <f ca="1">All_Sectors!GO108</f>
        <v>1.0522205639584927</v>
      </c>
      <c r="U92" s="26"/>
      <c r="V92" s="26"/>
      <c r="W92" s="26"/>
      <c r="X92" s="26"/>
      <c r="Y92" s="26"/>
      <c r="Z92" s="26"/>
      <c r="AA92" s="26"/>
      <c r="AB92" s="26"/>
      <c r="AC92" s="26"/>
      <c r="AD92" s="26"/>
    </row>
    <row r="93" spans="1:31" x14ac:dyDescent="0.2">
      <c r="A93" s="3"/>
      <c r="M93">
        <f ca="1">All_Sectors!GM109</f>
        <v>2010</v>
      </c>
      <c r="N93" s="26">
        <f ca="1">All_Sectors!GQ109</f>
        <v>0.82189126265380541</v>
      </c>
      <c r="O93" s="26">
        <f ca="1">All_Sectors!GP109</f>
        <v>0.83793894442343442</v>
      </c>
      <c r="P93" s="26">
        <f ca="1">All_Sectors!GN109</f>
        <v>0.85910904391953646</v>
      </c>
      <c r="Q93" s="26">
        <f ca="1">All_Sectors!GO109</f>
        <v>1.0572091246745061</v>
      </c>
      <c r="U93" s="26"/>
      <c r="V93" s="26"/>
      <c r="W93" s="26"/>
      <c r="X93" s="26"/>
      <c r="Y93" s="26"/>
      <c r="Z93" s="26"/>
      <c r="AA93" s="26"/>
      <c r="AB93" s="26"/>
      <c r="AC93" s="26"/>
      <c r="AD93" s="26"/>
    </row>
    <row r="94" spans="1:31" s="485" customFormat="1" x14ac:dyDescent="0.2">
      <c r="A94" s="3"/>
      <c r="M94" s="485">
        <f ca="1">All_Sectors!GM110</f>
        <v>2011</v>
      </c>
      <c r="N94" s="26">
        <f ca="1">All_Sectors!GQ110</f>
        <v>0</v>
      </c>
      <c r="O94" s="26">
        <f ca="1">All_Sectors!GP110</f>
        <v>0</v>
      </c>
      <c r="P94" s="26">
        <f ca="1">All_Sectors!GN110</f>
        <v>0</v>
      </c>
      <c r="Q94" s="26">
        <f ca="1">All_Sectors!GO110</f>
        <v>0</v>
      </c>
      <c r="U94" s="26"/>
      <c r="V94" s="26"/>
      <c r="W94" s="26"/>
      <c r="X94" s="26"/>
      <c r="Y94" s="26"/>
      <c r="Z94" s="26"/>
      <c r="AA94" s="26"/>
      <c r="AB94" s="26"/>
      <c r="AC94" s="26"/>
      <c r="AD94" s="26"/>
    </row>
    <row r="95" spans="1:31" s="485" customFormat="1" x14ac:dyDescent="0.2">
      <c r="A95" s="3"/>
      <c r="M95" s="485">
        <f ca="1">All_Sectors!GM111</f>
        <v>2012</v>
      </c>
      <c r="N95" s="26">
        <f ca="1">All_Sectors!GQ111</f>
        <v>0</v>
      </c>
      <c r="O95" s="26">
        <f ca="1">All_Sectors!GP111</f>
        <v>0</v>
      </c>
      <c r="P95" s="26">
        <f ca="1">All_Sectors!GN111</f>
        <v>0</v>
      </c>
      <c r="Q95" s="26">
        <f ca="1">All_Sectors!GO111</f>
        <v>0</v>
      </c>
      <c r="U95" s="26"/>
      <c r="V95" s="26"/>
      <c r="W95" s="26"/>
      <c r="X95" s="26"/>
      <c r="Y95" s="26"/>
      <c r="Z95" s="26"/>
      <c r="AA95" s="26"/>
      <c r="AB95" s="26"/>
      <c r="AC95" s="26"/>
      <c r="AD95" s="26"/>
    </row>
    <row r="96" spans="1:31" s="485" customFormat="1" x14ac:dyDescent="0.2">
      <c r="A96" s="3"/>
      <c r="M96" s="485">
        <f ca="1">All_Sectors!GM112</f>
        <v>0</v>
      </c>
      <c r="N96" s="26">
        <f ca="1">All_Sectors!GQ112</f>
        <v>0</v>
      </c>
      <c r="O96" s="26">
        <f ca="1">All_Sectors!GP112</f>
        <v>0</v>
      </c>
      <c r="P96" s="26">
        <f ca="1">All_Sectors!GN112</f>
        <v>0</v>
      </c>
      <c r="Q96" s="26">
        <f ca="1">All_Sectors!GO112</f>
        <v>0</v>
      </c>
      <c r="U96" s="26"/>
      <c r="V96" s="26"/>
      <c r="W96" s="26"/>
      <c r="X96" s="26"/>
      <c r="Y96" s="26"/>
      <c r="Z96" s="26"/>
      <c r="AA96" s="26"/>
      <c r="AB96" s="26"/>
      <c r="AC96" s="26"/>
      <c r="AD96" s="26"/>
    </row>
    <row r="97" spans="1:30" s="485" customFormat="1" x14ac:dyDescent="0.2">
      <c r="A97" s="3"/>
      <c r="N97" s="26"/>
      <c r="O97" s="26"/>
      <c r="P97" s="26"/>
      <c r="Q97" s="26"/>
      <c r="U97" s="26"/>
      <c r="V97" s="26"/>
      <c r="W97" s="26"/>
      <c r="X97" s="26"/>
      <c r="Y97" s="26"/>
      <c r="Z97" s="26"/>
      <c r="AA97" s="26"/>
      <c r="AB97" s="26"/>
      <c r="AC97" s="26"/>
      <c r="AD97" s="26"/>
    </row>
    <row r="98" spans="1:30" s="485" customFormat="1" x14ac:dyDescent="0.2">
      <c r="A98" s="3"/>
      <c r="N98" s="26"/>
      <c r="O98" s="26"/>
      <c r="P98" s="26"/>
      <c r="Q98" s="26"/>
      <c r="U98" s="26"/>
      <c r="V98" s="26"/>
      <c r="W98" s="26"/>
      <c r="X98" s="26"/>
      <c r="Y98" s="26"/>
      <c r="Z98" s="26"/>
      <c r="AA98" s="26"/>
      <c r="AB98" s="26"/>
      <c r="AC98" s="26"/>
      <c r="AD98" s="26"/>
    </row>
    <row r="99" spans="1:30" x14ac:dyDescent="0.2">
      <c r="A99" s="3"/>
      <c r="U99" s="26"/>
      <c r="V99" s="26"/>
      <c r="W99" s="26"/>
      <c r="X99" s="26"/>
      <c r="Y99" s="26"/>
      <c r="Z99" s="26"/>
      <c r="AA99" s="26"/>
      <c r="AB99" s="26"/>
      <c r="AC99" s="26"/>
      <c r="AD99" s="26"/>
    </row>
    <row r="100" spans="1:30" x14ac:dyDescent="0.2">
      <c r="U100" s="26"/>
      <c r="V100" s="26"/>
      <c r="W100" s="26"/>
      <c r="X100" s="26"/>
      <c r="Y100" s="26"/>
      <c r="Z100" s="26"/>
      <c r="AA100" s="26"/>
      <c r="AB100" s="26"/>
      <c r="AC100" s="26"/>
      <c r="AD100" s="26"/>
    </row>
    <row r="101" spans="1:30" x14ac:dyDescent="0.2">
      <c r="U101" s="26"/>
      <c r="V101" s="26"/>
      <c r="W101" s="26"/>
      <c r="X101" s="26"/>
      <c r="Y101" s="26"/>
      <c r="Z101" s="26"/>
      <c r="AA101" s="26"/>
      <c r="AB101" s="26"/>
      <c r="AC101" s="26"/>
      <c r="AD101" s="26"/>
    </row>
    <row r="102" spans="1:30" x14ac:dyDescent="0.2">
      <c r="N102" t="str">
        <f>All_Sectors!GN164</f>
        <v>Delivered Energy Intensity by End-Use Sector</v>
      </c>
      <c r="U102" s="26"/>
      <c r="V102" s="26"/>
      <c r="W102" s="26"/>
      <c r="X102" s="26"/>
      <c r="Y102" s="26"/>
      <c r="Z102" s="26"/>
      <c r="AA102" s="26"/>
      <c r="AB102" s="26"/>
      <c r="AC102" s="26"/>
      <c r="AD102" s="26"/>
    </row>
    <row r="103" spans="1:30" x14ac:dyDescent="0.2">
      <c r="N103" t="str">
        <f>All_Sectors!GQ165</f>
        <v>Transportation</v>
      </c>
      <c r="O103" t="str">
        <f>All_Sectors!GP165</f>
        <v>Industrial</v>
      </c>
      <c r="P103" t="str">
        <f>All_Sectors!GN165</f>
        <v>Residential</v>
      </c>
      <c r="Q103" t="str">
        <f>All_Sectors!GO165</f>
        <v>Commercial</v>
      </c>
      <c r="R103" t="str">
        <f>All_Sectors!GR165</f>
        <v>Electric Utility</v>
      </c>
    </row>
    <row r="104" spans="1:30" x14ac:dyDescent="0.2">
      <c r="M104">
        <f ca="1">All_Sectors!GM166</f>
        <v>1985</v>
      </c>
      <c r="N104" s="26">
        <f ca="1">All_Sectors!GQ166</f>
        <v>1</v>
      </c>
      <c r="O104" s="26">
        <f ca="1">All_Sectors!GP166</f>
        <v>1</v>
      </c>
      <c r="P104" s="26">
        <f ca="1">All_Sectors!GN166</f>
        <v>1</v>
      </c>
      <c r="Q104" s="26">
        <f ca="1">All_Sectors!GO166</f>
        <v>1</v>
      </c>
      <c r="R104" s="26">
        <f ca="1">All_Sectors!GR166</f>
        <v>1</v>
      </c>
    </row>
    <row r="105" spans="1:30" x14ac:dyDescent="0.2">
      <c r="M105">
        <f ca="1">All_Sectors!GM167</f>
        <v>1986</v>
      </c>
      <c r="N105" s="26">
        <f ca="1">All_Sectors!GQ167</f>
        <v>1.0076372215361573</v>
      </c>
      <c r="O105" s="26">
        <f ca="1">All_Sectors!GP167</f>
        <v>1.01362128912062</v>
      </c>
      <c r="P105" s="26">
        <f ca="1">All_Sectors!GN167</f>
        <v>0.99986827196759676</v>
      </c>
      <c r="Q105" s="26">
        <f ca="1">All_Sectors!GO167</f>
        <v>0.99628424627277967</v>
      </c>
      <c r="R105" s="26">
        <f ca="1">All_Sectors!GR167</f>
        <v>0.98339225438359512</v>
      </c>
    </row>
    <row r="106" spans="1:30" x14ac:dyDescent="0.2">
      <c r="M106">
        <f ca="1">All_Sectors!GM168</f>
        <v>1987</v>
      </c>
      <c r="N106" s="26">
        <f ca="1">All_Sectors!GQ168</f>
        <v>0.98888140040798556</v>
      </c>
      <c r="O106" s="26">
        <f ca="1">All_Sectors!GP168</f>
        <v>0.97377104265982117</v>
      </c>
      <c r="P106" s="26">
        <f ca="1">All_Sectors!GN168</f>
        <v>0.98683679653541556</v>
      </c>
      <c r="Q106" s="26">
        <f ca="1">All_Sectors!GO168</f>
        <v>1.0045024961950417</v>
      </c>
      <c r="R106" s="26">
        <f ca="1">All_Sectors!GR168</f>
        <v>0.97193782726717304</v>
      </c>
    </row>
    <row r="107" spans="1:30" x14ac:dyDescent="0.2">
      <c r="M107">
        <f ca="1">All_Sectors!GM169</f>
        <v>1988</v>
      </c>
      <c r="N107" s="26">
        <f ca="1">All_Sectors!GQ169</f>
        <v>0.9740290738609132</v>
      </c>
      <c r="O107" s="26">
        <f ca="1">All_Sectors!GP169</f>
        <v>0.99780226335028643</v>
      </c>
      <c r="P107" s="26">
        <f ca="1">All_Sectors!GN169</f>
        <v>0.98777238699280279</v>
      </c>
      <c r="Q107" s="26">
        <f ca="1">All_Sectors!GO169</f>
        <v>1.0266880763387249</v>
      </c>
      <c r="R107" s="26">
        <f ca="1">All_Sectors!GR169</f>
        <v>0.96758209982357424</v>
      </c>
    </row>
    <row r="108" spans="1:30" x14ac:dyDescent="0.2">
      <c r="M108">
        <f ca="1">All_Sectors!GM170</f>
        <v>1989</v>
      </c>
      <c r="N108" s="26">
        <f ca="1">All_Sectors!GQ170</f>
        <v>0.96511721846923759</v>
      </c>
      <c r="O108" s="26">
        <f ca="1">All_Sectors!GP170</f>
        <v>0.99115414383435407</v>
      </c>
      <c r="P108" s="26">
        <f ca="1">All_Sectors!GN170</f>
        <v>0.98838794562429233</v>
      </c>
      <c r="Q108" s="26">
        <f ca="1">All_Sectors!GO170</f>
        <v>1.0296015230534834</v>
      </c>
      <c r="R108" s="26">
        <f ca="1">All_Sectors!GR170</f>
        <v>1.0107340787157102</v>
      </c>
    </row>
    <row r="109" spans="1:30" x14ac:dyDescent="0.2">
      <c r="M109">
        <f ca="1">All_Sectors!GM171</f>
        <v>1990</v>
      </c>
      <c r="N109" s="26">
        <f ca="1">All_Sectors!GQ171</f>
        <v>0.95515668919639807</v>
      </c>
      <c r="O109" s="26">
        <f ca="1">All_Sectors!GP171</f>
        <v>0.99191217446749702</v>
      </c>
      <c r="P109" s="26">
        <f ca="1">All_Sectors!GN171</f>
        <v>0.95489789164294236</v>
      </c>
      <c r="Q109" s="26">
        <f ca="1">All_Sectors!GO171</f>
        <v>1.0323939296728659</v>
      </c>
      <c r="R109" s="26">
        <f ca="1">All_Sectors!GR171</f>
        <v>1.0052454388185843</v>
      </c>
    </row>
    <row r="110" spans="1:30" x14ac:dyDescent="0.2">
      <c r="M110">
        <f ca="1">All_Sectors!GM172</f>
        <v>1991</v>
      </c>
      <c r="N110" s="26">
        <f ca="1">All_Sectors!GQ172</f>
        <v>0.91712551484926064</v>
      </c>
      <c r="O110" s="26">
        <f ca="1">All_Sectors!GP172</f>
        <v>0.97191601246102954</v>
      </c>
      <c r="P110" s="26">
        <f ca="1">All_Sectors!GN172</f>
        <v>0.94930348103121798</v>
      </c>
      <c r="Q110" s="26">
        <f ca="1">All_Sectors!GO172</f>
        <v>1.0253456567752655</v>
      </c>
      <c r="R110" s="26">
        <f ca="1">All_Sectors!GR172</f>
        <v>0.99618443813849056</v>
      </c>
    </row>
    <row r="111" spans="1:30" x14ac:dyDescent="0.2">
      <c r="M111">
        <f ca="1">All_Sectors!GM173</f>
        <v>1992</v>
      </c>
      <c r="N111" s="26">
        <f ca="1">All_Sectors!GQ173</f>
        <v>0.91685612668643213</v>
      </c>
      <c r="O111" s="26">
        <f ca="1">All_Sectors!GP173</f>
        <v>0.97863718622016138</v>
      </c>
      <c r="P111" s="26">
        <f ca="1">All_Sectors!GN173</f>
        <v>0.92933403881763876</v>
      </c>
      <c r="Q111" s="26">
        <f ca="1">All_Sectors!GO173</f>
        <v>1.0233916108010384</v>
      </c>
      <c r="R111" s="26">
        <f ca="1">All_Sectors!GR173</f>
        <v>0.9892861594208795</v>
      </c>
    </row>
    <row r="112" spans="1:30" x14ac:dyDescent="0.2">
      <c r="M112">
        <f ca="1">All_Sectors!GM174</f>
        <v>1993</v>
      </c>
      <c r="N112" s="26">
        <f ca="1">All_Sectors!GQ174</f>
        <v>0.92060839513039872</v>
      </c>
      <c r="O112" s="26">
        <f ca="1">All_Sectors!GP174</f>
        <v>0.98590877466170934</v>
      </c>
      <c r="P112" s="26">
        <f ca="1">All_Sectors!GN174</f>
        <v>0.90802197928167538</v>
      </c>
      <c r="Q112" s="26">
        <f ca="1">All_Sectors!GO174</f>
        <v>1.006988932851258</v>
      </c>
      <c r="R112" s="26">
        <f ca="1">All_Sectors!GR174</f>
        <v>0.99079719964651047</v>
      </c>
    </row>
    <row r="113" spans="1:18" x14ac:dyDescent="0.2">
      <c r="M113">
        <f ca="1">All_Sectors!GM175</f>
        <v>1994</v>
      </c>
      <c r="N113" s="26">
        <f ca="1">All_Sectors!GQ175</f>
        <v>0.91767019977469066</v>
      </c>
      <c r="O113" s="26">
        <f ca="1">All_Sectors!GP175</f>
        <v>0.96803307864012256</v>
      </c>
      <c r="P113" s="26">
        <f ca="1">All_Sectors!GN175</f>
        <v>0.90046080012328278</v>
      </c>
      <c r="Q113" s="26">
        <f ca="1">All_Sectors!GO175</f>
        <v>1.0272052867266803</v>
      </c>
      <c r="R113" s="26">
        <f ca="1">All_Sectors!GR175</f>
        <v>0.97933819302379721</v>
      </c>
    </row>
    <row r="114" spans="1:18" x14ac:dyDescent="0.2">
      <c r="M114">
        <f ca="1">All_Sectors!GM176</f>
        <v>1995</v>
      </c>
      <c r="N114" s="26">
        <f ca="1">All_Sectors!GQ176</f>
        <v>0.91250666836907246</v>
      </c>
      <c r="O114" s="26">
        <f ca="1">All_Sectors!GP176</f>
        <v>0.97639364652597205</v>
      </c>
      <c r="P114" s="26">
        <f ca="1">All_Sectors!GN176</f>
        <v>0.88090742273094791</v>
      </c>
      <c r="Q114" s="26">
        <f ca="1">All_Sectors!GO176</f>
        <v>1.0348212438190743</v>
      </c>
      <c r="R114" s="26">
        <f ca="1">All_Sectors!GR176</f>
        <v>0.98832620364311163</v>
      </c>
    </row>
    <row r="115" spans="1:18" x14ac:dyDescent="0.2">
      <c r="M115">
        <f ca="1">All_Sectors!GM177</f>
        <v>1996</v>
      </c>
      <c r="N115" s="26">
        <f ca="1">All_Sectors!GQ177</f>
        <v>0.90581959756709673</v>
      </c>
      <c r="O115" s="26">
        <f ca="1">All_Sectors!GP177</f>
        <v>0.96728986360049174</v>
      </c>
      <c r="P115" s="26">
        <f ca="1">All_Sectors!GN177</f>
        <v>0.91123037968076082</v>
      </c>
      <c r="Q115" s="26">
        <f ca="1">All_Sectors!GO177</f>
        <v>1.0540262715680626</v>
      </c>
      <c r="R115" s="26">
        <f ca="1">All_Sectors!GR177</f>
        <v>0.98959463225709099</v>
      </c>
    </row>
    <row r="116" spans="1:18" x14ac:dyDescent="0.2">
      <c r="M116">
        <f ca="1">All_Sectors!GM178</f>
        <v>1997</v>
      </c>
      <c r="N116" s="26">
        <f ca="1">All_Sectors!GQ178</f>
        <v>0.89465147841208559</v>
      </c>
      <c r="O116" s="26">
        <f ca="1">All_Sectors!GP178</f>
        <v>0.92886619709635909</v>
      </c>
      <c r="P116" s="26">
        <f ca="1">All_Sectors!GN178</f>
        <v>0.87848814390103203</v>
      </c>
      <c r="Q116" s="26">
        <f ca="1">All_Sectors!GO178</f>
        <v>1.0619201324613476</v>
      </c>
      <c r="R116" s="26">
        <f ca="1">All_Sectors!GR178</f>
        <v>0.98576736001533738</v>
      </c>
    </row>
    <row r="117" spans="1:18" x14ac:dyDescent="0.2">
      <c r="M117">
        <f ca="1">All_Sectors!GM179</f>
        <v>1998</v>
      </c>
      <c r="N117" s="26">
        <f ca="1">All_Sectors!GQ179</f>
        <v>0.89510094500725579</v>
      </c>
      <c r="O117" s="26">
        <f ca="1">All_Sectors!GP179</f>
        <v>0.93599986253454037</v>
      </c>
      <c r="P117" s="26">
        <f ca="1">All_Sectors!GN179</f>
        <v>0.87345219840995758</v>
      </c>
      <c r="Q117" s="26">
        <f ca="1">All_Sectors!GO179</f>
        <v>1.0527671307861233</v>
      </c>
      <c r="R117" s="26">
        <f ca="1">All_Sectors!GR179</f>
        <v>0.98668266284177431</v>
      </c>
    </row>
    <row r="118" spans="1:18" x14ac:dyDescent="0.2">
      <c r="M118">
        <f ca="1">All_Sectors!GM180</f>
        <v>1999</v>
      </c>
      <c r="N118" s="26">
        <f ca="1">All_Sectors!GQ180</f>
        <v>0.90230703294353143</v>
      </c>
      <c r="O118" s="26">
        <f ca="1">All_Sectors!GP180</f>
        <v>0.93818505061683066</v>
      </c>
      <c r="P118" s="26">
        <f ca="1">All_Sectors!GN180</f>
        <v>0.87424552774012831</v>
      </c>
      <c r="Q118" s="26">
        <f ca="1">All_Sectors!GO180</f>
        <v>1.0413606078682878</v>
      </c>
      <c r="R118" s="26">
        <f ca="1">All_Sectors!GR180</f>
        <v>0.99518522944434396</v>
      </c>
    </row>
    <row r="119" spans="1:18" x14ac:dyDescent="0.2">
      <c r="M119">
        <f ca="1">All_Sectors!GM181</f>
        <v>2000</v>
      </c>
      <c r="N119" s="26">
        <f ca="1">All_Sectors!GQ181</f>
        <v>0.88724074248409435</v>
      </c>
      <c r="O119" s="26">
        <f ca="1">All_Sectors!GP181</f>
        <v>0.94237682970957537</v>
      </c>
      <c r="P119" s="26">
        <f ca="1">All_Sectors!GN181</f>
        <v>0.87202628129502069</v>
      </c>
      <c r="Q119" s="26">
        <f ca="1">All_Sectors!GO181</f>
        <v>1.0614696005179673</v>
      </c>
      <c r="R119" s="26">
        <f ca="1">All_Sectors!GR181</f>
        <v>0.99014534784636032</v>
      </c>
    </row>
    <row r="120" spans="1:18" x14ac:dyDescent="0.2">
      <c r="M120">
        <f ca="1">All_Sectors!GM182</f>
        <v>2001</v>
      </c>
      <c r="N120" s="26">
        <f ca="1">All_Sectors!GQ182</f>
        <v>0.87586301026889168</v>
      </c>
      <c r="O120" s="26">
        <f ca="1">All_Sectors!GP182</f>
        <v>0.94461448564617534</v>
      </c>
      <c r="P120" s="26">
        <f ca="1">All_Sectors!GN182</f>
        <v>0.86766592231012363</v>
      </c>
      <c r="Q120" s="26">
        <f ca="1">All_Sectors!GO182</f>
        <v>1.0358095721404819</v>
      </c>
      <c r="R120" s="26">
        <f ca="1">All_Sectors!GR182</f>
        <v>0.96946839037640842</v>
      </c>
    </row>
    <row r="121" spans="1:18" x14ac:dyDescent="0.2">
      <c r="M121">
        <f ca="1">All_Sectors!GM183</f>
        <v>2002</v>
      </c>
      <c r="N121" s="26">
        <f ca="1">All_Sectors!GQ183</f>
        <v>0.8743059551899488</v>
      </c>
      <c r="O121" s="26">
        <f ca="1">All_Sectors!GP183</f>
        <v>0.88368805336852241</v>
      </c>
      <c r="P121" s="26">
        <f ca="1">All_Sectors!GN183</f>
        <v>0.85341441719278777</v>
      </c>
      <c r="Q121" s="26">
        <f ca="1">All_Sectors!GO183</f>
        <v>1.0245150863723509</v>
      </c>
      <c r="R121" s="26">
        <f ca="1">All_Sectors!GR183</f>
        <v>0.97030129457426173</v>
      </c>
    </row>
    <row r="122" spans="1:18" x14ac:dyDescent="0.2">
      <c r="M122">
        <f ca="1">All_Sectors!GM184</f>
        <v>2003</v>
      </c>
      <c r="N122" s="26">
        <f ca="1">All_Sectors!GQ184</f>
        <v>0.87040310165455204</v>
      </c>
      <c r="O122" s="26">
        <f ca="1">All_Sectors!GP184</f>
        <v>0.87366668200803332</v>
      </c>
      <c r="P122" s="26">
        <f ca="1">All_Sectors!GN184</f>
        <v>0.85034883153682284</v>
      </c>
      <c r="Q122" s="26">
        <f ca="1">All_Sectors!GO184</f>
        <v>1.0216098282320094</v>
      </c>
      <c r="R122" s="26">
        <f ca="1">All_Sectors!GR184</f>
        <v>0.95935201816499449</v>
      </c>
    </row>
    <row r="123" spans="1:18" x14ac:dyDescent="0.2">
      <c r="M123">
        <f ca="1">All_Sectors!GM185</f>
        <v>2004</v>
      </c>
      <c r="N123" s="26">
        <f ca="1">All_Sectors!GQ185</f>
        <v>0.85470751554274027</v>
      </c>
      <c r="O123" s="26">
        <f ca="1">All_Sectors!GP185</f>
        <v>0.84398445648309339</v>
      </c>
      <c r="P123" s="26">
        <f ca="1">All_Sectors!GN185</f>
        <v>0.84284980139024523</v>
      </c>
      <c r="Q123" s="26">
        <f ca="1">All_Sectors!GO185</f>
        <v>1.0239233858355745</v>
      </c>
      <c r="R123" s="26">
        <f ca="1">All_Sectors!GR185</f>
        <v>0.96252840519386429</v>
      </c>
    </row>
    <row r="124" spans="1:18" x14ac:dyDescent="0.2">
      <c r="M124">
        <f ca="1">All_Sectors!GM186</f>
        <v>2005</v>
      </c>
      <c r="N124" s="26">
        <f ca="1">All_Sectors!GQ186</f>
        <v>0.84164428001675029</v>
      </c>
      <c r="O124" s="26">
        <f ca="1">All_Sectors!GP186</f>
        <v>0.81543875116370768</v>
      </c>
      <c r="P124" s="26">
        <f ca="1">All_Sectors!GN186</f>
        <v>0.82548122185905781</v>
      </c>
      <c r="Q124" s="26">
        <f ca="1">All_Sectors!GO186</f>
        <v>1.0016226699261208</v>
      </c>
      <c r="R124" s="26">
        <f ca="1">All_Sectors!GR186</f>
        <v>0.95153010827829987</v>
      </c>
    </row>
    <row r="125" spans="1:18" x14ac:dyDescent="0.2">
      <c r="M125">
        <f ca="1">All_Sectors!GM187</f>
        <v>2006</v>
      </c>
      <c r="N125" s="26">
        <f ca="1">All_Sectors!GQ187</f>
        <v>0.83813139167191675</v>
      </c>
      <c r="O125" s="26">
        <f ca="1">All_Sectors!GP187</f>
        <v>0.81246785779047381</v>
      </c>
      <c r="P125" s="26">
        <f ca="1">All_Sectors!GN187</f>
        <v>0.79300784646058564</v>
      </c>
      <c r="Q125" s="26">
        <f ca="1">All_Sectors!GO187</f>
        <v>0.97673413398547826</v>
      </c>
      <c r="R125" s="26">
        <f ca="1">All_Sectors!GR187</f>
        <v>0.94083137018295904</v>
      </c>
    </row>
    <row r="126" spans="1:18" x14ac:dyDescent="0.2">
      <c r="A126" s="254" t="s">
        <v>571</v>
      </c>
      <c r="M126">
        <f ca="1">All_Sectors!GM188</f>
        <v>2007</v>
      </c>
      <c r="N126" s="26">
        <f ca="1">All_Sectors!GQ188</f>
        <v>0.83227345465368552</v>
      </c>
      <c r="O126" s="26">
        <f ca="1">All_Sectors!GP188</f>
        <v>0.80277232480896499</v>
      </c>
      <c r="P126" s="26">
        <f ca="1">All_Sectors!GN188</f>
        <v>0.79825779969073729</v>
      </c>
      <c r="Q126" s="26">
        <f ca="1">All_Sectors!GO188</f>
        <v>0.97848110220737294</v>
      </c>
      <c r="R126" s="26">
        <f ca="1">All_Sectors!GR188</f>
        <v>0.93870091017243851</v>
      </c>
    </row>
    <row r="127" spans="1:18" x14ac:dyDescent="0.2">
      <c r="A127" s="6" t="s">
        <v>572</v>
      </c>
      <c r="M127">
        <f ca="1">All_Sectors!GM189</f>
        <v>2008</v>
      </c>
      <c r="N127" s="26">
        <f ca="1">All_Sectors!GQ189</f>
        <v>0.82243070151547848</v>
      </c>
      <c r="O127" s="26">
        <f ca="1">All_Sectors!GP189</f>
        <v>0.8103302495921384</v>
      </c>
      <c r="P127" s="26">
        <f ca="1">All_Sectors!GN189</f>
        <v>0.79037470629044693</v>
      </c>
      <c r="Q127" s="26">
        <f ca="1">All_Sectors!GO189</f>
        <v>0.9759332511812947</v>
      </c>
      <c r="R127" s="26">
        <f ca="1">All_Sectors!GR189</f>
        <v>0.936183673792371</v>
      </c>
    </row>
    <row r="128" spans="1:18" x14ac:dyDescent="0.2">
      <c r="A128" s="3" t="s">
        <v>50</v>
      </c>
      <c r="M128">
        <f ca="1">All_Sectors!GM190</f>
        <v>2009</v>
      </c>
      <c r="N128" s="26">
        <f ca="1">All_Sectors!GQ190</f>
        <v>0.82061201446862342</v>
      </c>
      <c r="O128" s="26">
        <f ca="1">All_Sectors!GP190</f>
        <v>0.83152463998874571</v>
      </c>
      <c r="P128" s="26">
        <f ca="1">All_Sectors!GN190</f>
        <v>0.76825520601019692</v>
      </c>
      <c r="Q128" s="26">
        <f ca="1">All_Sectors!GO190</f>
        <v>0.95499398946726877</v>
      </c>
      <c r="R128" s="26">
        <f ca="1">All_Sectors!GR190</f>
        <v>0.9207551829886268</v>
      </c>
    </row>
    <row r="129" spans="1:18" x14ac:dyDescent="0.2">
      <c r="A129" s="3" t="s">
        <v>48</v>
      </c>
      <c r="M129">
        <f ca="1">All_Sectors!GM191</f>
        <v>2010</v>
      </c>
      <c r="N129" s="26">
        <f ca="1">All_Sectors!GQ191</f>
        <v>0.82189126265380541</v>
      </c>
      <c r="O129" s="26">
        <f ca="1">All_Sectors!GP191</f>
        <v>0.8276265861979365</v>
      </c>
      <c r="P129" s="26">
        <f ca="1">All_Sectors!GN191</f>
        <v>0.77006978238728119</v>
      </c>
      <c r="Q129" s="26">
        <f ca="1">All_Sectors!GO191</f>
        <v>0.96026246289113815</v>
      </c>
      <c r="R129" s="26">
        <f ca="1">All_Sectors!GR191</f>
        <v>0.9165622834935131</v>
      </c>
    </row>
    <row r="130" spans="1:18" x14ac:dyDescent="0.2">
      <c r="A130" s="3" t="s">
        <v>591</v>
      </c>
      <c r="N130" t="str">
        <f ca="1">All_Sectors!GN139</f>
        <v/>
      </c>
      <c r="R130" s="26"/>
    </row>
    <row r="131" spans="1:18" x14ac:dyDescent="0.2">
      <c r="N131" s="16"/>
      <c r="O131" s="16" t="str">
        <f>All_Sectors!GO411</f>
        <v>Chart 4 -</v>
      </c>
      <c r="P131" s="16">
        <f>All_Sectors!GP411</f>
        <v>1985</v>
      </c>
      <c r="Q131" s="16"/>
      <c r="R131" s="16"/>
    </row>
    <row r="132" spans="1:18" x14ac:dyDescent="0.2">
      <c r="N132" s="16"/>
      <c r="O132" s="16" t="str">
        <f>All_Sectors!GO412</f>
        <v xml:space="preserve">Chart 4b-1985 </v>
      </c>
      <c r="P132" s="16"/>
      <c r="Q132" s="16"/>
      <c r="R132" s="16"/>
    </row>
    <row r="133" spans="1:18" x14ac:dyDescent="0.2">
      <c r="N133" s="22" t="str">
        <f>All_Sectors!GN413</f>
        <v>Source Energy Intensity by End-Use Sector (1985 Elec. Util. Intensity)</v>
      </c>
      <c r="O133" s="16"/>
      <c r="P133" s="16"/>
      <c r="Q133" s="16"/>
      <c r="R133" s="16"/>
    </row>
    <row r="134" spans="1:18" x14ac:dyDescent="0.2">
      <c r="N134" s="18" t="str">
        <f>All_Sectors!GQ414</f>
        <v>Transportation</v>
      </c>
      <c r="O134" s="18" t="str">
        <f>All_Sectors!GP414</f>
        <v>Industrial</v>
      </c>
      <c r="P134" s="18" t="str">
        <f>All_Sectors!GN414</f>
        <v>Residential</v>
      </c>
      <c r="Q134" s="18" t="str">
        <f>All_Sectors!GO414</f>
        <v>Commercial</v>
      </c>
      <c r="R134" s="16" t="str">
        <f>All_Sectors!GR414</f>
        <v>Electric Utilility</v>
      </c>
    </row>
    <row r="135" spans="1:18" x14ac:dyDescent="0.2">
      <c r="M135">
        <f ca="1">All_Sectors!GM415</f>
        <v>1985</v>
      </c>
      <c r="N135" s="18">
        <f ca="1">All_Sectors!GQ415</f>
        <v>1</v>
      </c>
      <c r="O135" s="18">
        <f ca="1">All_Sectors!GP415</f>
        <v>1.0620120871984016</v>
      </c>
      <c r="P135" s="18">
        <f ca="1">All_Sectors!GN415</f>
        <v>1</v>
      </c>
      <c r="Q135" s="18">
        <f ca="1">All_Sectors!GO415</f>
        <v>1</v>
      </c>
      <c r="R135" s="18">
        <f>All_Sectors!GR415</f>
        <v>1</v>
      </c>
    </row>
    <row r="136" spans="1:18" x14ac:dyDescent="0.2">
      <c r="M136">
        <f ca="1">All_Sectors!GM416</f>
        <v>1986</v>
      </c>
      <c r="N136" s="18">
        <f ca="1">All_Sectors!GQ416</f>
        <v>1.0076372215361573</v>
      </c>
      <c r="O136" s="18">
        <f ca="1">All_Sectors!GP416</f>
        <v>1.077024413541285</v>
      </c>
      <c r="P136" s="18">
        <f ca="1">All_Sectors!GN416</f>
        <v>1.0052145288105061</v>
      </c>
      <c r="Q136" s="18">
        <f ca="1">All_Sectors!GO416</f>
        <v>1.0008754860236011</v>
      </c>
      <c r="R136" s="18">
        <f>All_Sectors!GR416</f>
        <v>0.99409750762571769</v>
      </c>
    </row>
    <row r="137" spans="1:18" x14ac:dyDescent="0.2">
      <c r="M137">
        <f ca="1">All_Sectors!GM417</f>
        <v>1987</v>
      </c>
      <c r="N137" s="18">
        <f ca="1">All_Sectors!GQ417</f>
        <v>0.98888140040798556</v>
      </c>
      <c r="O137" s="18">
        <f ca="1">All_Sectors!GP417</f>
        <v>1.0536910776384458</v>
      </c>
      <c r="P137" s="18">
        <f ca="1">All_Sectors!GN417</f>
        <v>1.0001945092849907</v>
      </c>
      <c r="Q137" s="18">
        <f ca="1">All_Sectors!GO417</f>
        <v>1.013791012305401</v>
      </c>
      <c r="R137" s="18">
        <f>All_Sectors!GR417</f>
        <v>0.98745965046500539</v>
      </c>
    </row>
    <row r="138" spans="1:18" x14ac:dyDescent="0.2">
      <c r="M138">
        <f ca="1">All_Sectors!GM418</f>
        <v>1988</v>
      </c>
      <c r="N138" s="18">
        <f ca="1">All_Sectors!GQ418</f>
        <v>0.9740290738609132</v>
      </c>
      <c r="O138" s="18">
        <f ca="1">All_Sectors!GP418</f>
        <v>1</v>
      </c>
      <c r="P138" s="18">
        <f ca="1">All_Sectors!GN418</f>
        <v>1.0055400007330664</v>
      </c>
      <c r="Q138" s="18">
        <f ca="1">All_Sectors!GO418</f>
        <v>1.0433379725972944</v>
      </c>
      <c r="R138" s="18">
        <f>All_Sectors!GR418</f>
        <v>1.0087217311784404</v>
      </c>
    </row>
    <row r="139" spans="1:18" x14ac:dyDescent="0.2">
      <c r="M139">
        <f ca="1">All_Sectors!GM419</f>
        <v>1989</v>
      </c>
      <c r="N139" s="18">
        <f ca="1">All_Sectors!GQ419</f>
        <v>0.96511721846923759</v>
      </c>
      <c r="O139" s="18">
        <f ca="1">All_Sectors!GP419</f>
        <v>1.0087637054778675</v>
      </c>
      <c r="P139" s="18">
        <f ca="1">All_Sectors!GN419</f>
        <v>1.0099655633271296</v>
      </c>
      <c r="Q139" s="18">
        <f ca="1">All_Sectors!GO419</f>
        <v>1.0564829576216825</v>
      </c>
      <c r="R139" s="18">
        <f>All_Sectors!GR419</f>
        <v>1.0162655389650055</v>
      </c>
    </row>
    <row r="140" spans="1:18" x14ac:dyDescent="0.2">
      <c r="M140">
        <f ca="1">All_Sectors!GM420</f>
        <v>1990</v>
      </c>
      <c r="N140" s="18">
        <f ca="1">All_Sectors!GQ420</f>
        <v>0.95515668919639807</v>
      </c>
      <c r="O140" s="18">
        <f ca="1">All_Sectors!GP420</f>
        <v>0.97566272056317938</v>
      </c>
      <c r="P140" s="18">
        <f ca="1">All_Sectors!GN420</f>
        <v>0.99672269312677608</v>
      </c>
      <c r="Q140" s="18">
        <f ca="1">All_Sectors!GO420</f>
        <v>1.0612178604218303</v>
      </c>
      <c r="R140" s="18">
        <f>All_Sectors!GR420</f>
        <v>1.027672918028379</v>
      </c>
    </row>
    <row r="141" spans="1:18" x14ac:dyDescent="0.2">
      <c r="M141">
        <f ca="1">All_Sectors!GM421</f>
        <v>1991</v>
      </c>
      <c r="N141" s="18">
        <f ca="1">All_Sectors!GQ421</f>
        <v>0.91712551484926064</v>
      </c>
      <c r="O141" s="18">
        <f ca="1">All_Sectors!GP421</f>
        <v>0.99409825609064129</v>
      </c>
      <c r="P141" s="18">
        <f ca="1">All_Sectors!GN421</f>
        <v>0.99254856894561039</v>
      </c>
      <c r="Q141" s="18">
        <f ca="1">All_Sectors!GO421</f>
        <v>1.0581556152567946</v>
      </c>
      <c r="R141" s="18">
        <f>All_Sectors!GR421</f>
        <v>1.015983224822564</v>
      </c>
    </row>
    <row r="142" spans="1:18" x14ac:dyDescent="0.2">
      <c r="M142">
        <f ca="1">All_Sectors!GM422</f>
        <v>1992</v>
      </c>
      <c r="N142" s="18">
        <f ca="1">All_Sectors!GQ422</f>
        <v>0.91685612668643213</v>
      </c>
      <c r="O142" s="18">
        <f ca="1">All_Sectors!GP422</f>
        <v>0.99054426271314044</v>
      </c>
      <c r="P142" s="18">
        <f ca="1">All_Sectors!GN422</f>
        <v>0.98027583104418303</v>
      </c>
      <c r="Q142" s="18">
        <f ca="1">All_Sectors!GO422</f>
        <v>1.0675682740056098</v>
      </c>
      <c r="R142" s="18">
        <f>All_Sectors!GR422</f>
        <v>1.0147961045294713</v>
      </c>
    </row>
    <row r="143" spans="1:18" x14ac:dyDescent="0.2">
      <c r="M143">
        <f ca="1">All_Sectors!GM423</f>
        <v>1993</v>
      </c>
      <c r="N143" s="18">
        <f ca="1">All_Sectors!GQ423</f>
        <v>0.92060839513039872</v>
      </c>
      <c r="O143" s="18">
        <f ca="1">All_Sectors!GP423</f>
        <v>0.99728196600462227</v>
      </c>
      <c r="P143" s="18">
        <f ca="1">All_Sectors!GN423</f>
        <v>0.96213870899695453</v>
      </c>
      <c r="Q143" s="18">
        <f ca="1">All_Sectors!GO423</f>
        <v>1.0629849221328616</v>
      </c>
      <c r="R143" s="18">
        <f>All_Sectors!GR423</f>
        <v>1.0144590088989907</v>
      </c>
    </row>
    <row r="144" spans="1:18" x14ac:dyDescent="0.2">
      <c r="M144">
        <f ca="1">All_Sectors!GM424</f>
        <v>1994</v>
      </c>
      <c r="N144" s="18">
        <f ca="1">All_Sectors!GQ424</f>
        <v>0.91767019977469066</v>
      </c>
      <c r="O144" s="18">
        <f ca="1">All_Sectors!GP424</f>
        <v>0.98750644079627814</v>
      </c>
      <c r="P144" s="18">
        <f ca="1">All_Sectors!GN424</f>
        <v>0.95997573435550998</v>
      </c>
      <c r="Q144" s="18">
        <f ca="1">All_Sectors!GO424</f>
        <v>1.0838657722321716</v>
      </c>
      <c r="R144" s="18">
        <f>All_Sectors!GR424</f>
        <v>1.007636915634281</v>
      </c>
    </row>
    <row r="145" spans="13:18" x14ac:dyDescent="0.2">
      <c r="M145">
        <f ca="1">All_Sectors!GM425</f>
        <v>1995</v>
      </c>
      <c r="N145" s="18">
        <f ca="1">All_Sectors!GQ425</f>
        <v>0.91250666836907246</v>
      </c>
      <c r="O145" s="18">
        <f ca="1">All_Sectors!GP425</f>
        <v>0.98615766378988312</v>
      </c>
      <c r="P145" s="18">
        <f ca="1">All_Sectors!GN425</f>
        <v>0.94607682099555723</v>
      </c>
      <c r="Q145" s="18">
        <f ca="1">All_Sectors!GO425</f>
        <v>1.0955315890811672</v>
      </c>
      <c r="R145" s="18">
        <f>All_Sectors!GR425</f>
        <v>1.0121591565324</v>
      </c>
    </row>
    <row r="146" spans="13:18" x14ac:dyDescent="0.2">
      <c r="M146">
        <f ca="1">All_Sectors!GM426</f>
        <v>1996</v>
      </c>
      <c r="N146" s="18">
        <f ca="1">All_Sectors!GQ426</f>
        <v>0.90581959756709673</v>
      </c>
      <c r="O146" s="18">
        <f ca="1">All_Sectors!GP426</f>
        <v>0.99049317297978479</v>
      </c>
      <c r="P146" s="18">
        <f ca="1">All_Sectors!GN426</f>
        <v>0.97854153217037465</v>
      </c>
      <c r="Q146" s="18">
        <f ca="1">All_Sectors!GO426</f>
        <v>1.1199412356515668</v>
      </c>
      <c r="R146" s="18">
        <f>All_Sectors!GR426</f>
        <v>1.0086608105270294</v>
      </c>
    </row>
    <row r="147" spans="13:18" x14ac:dyDescent="0.2">
      <c r="M147">
        <f ca="1">All_Sectors!GM427</f>
        <v>1997</v>
      </c>
      <c r="N147" s="18">
        <f ca="1">All_Sectors!GQ427</f>
        <v>0.89465147841208559</v>
      </c>
      <c r="O147" s="18">
        <f ca="1">All_Sectors!GP427</f>
        <v>0.97018391825661476</v>
      </c>
      <c r="P147" s="18">
        <f ca="1">All_Sectors!GN427</f>
        <v>0.95493222822235235</v>
      </c>
      <c r="Q147" s="18">
        <f ca="1">All_Sectors!GO427</f>
        <v>1.1298962930625747</v>
      </c>
      <c r="R147" s="18">
        <f>All_Sectors!GR427</f>
        <v>0.99970695324433245</v>
      </c>
    </row>
    <row r="148" spans="13:18" x14ac:dyDescent="0.2">
      <c r="M148">
        <f ca="1">All_Sectors!GM428</f>
        <v>1998</v>
      </c>
      <c r="N148" s="18">
        <f ca="1">All_Sectors!GQ428</f>
        <v>0.89510094500725579</v>
      </c>
      <c r="O148" s="18">
        <f ca="1">All_Sectors!GP428</f>
        <v>0.97486086698450225</v>
      </c>
      <c r="P148" s="18">
        <f ca="1">All_Sectors!GN428</f>
        <v>0.95169237976403542</v>
      </c>
      <c r="Q148" s="18">
        <f ca="1">All_Sectors!GO428</f>
        <v>1.1324842958119017</v>
      </c>
      <c r="R148" s="18">
        <f>All_Sectors!GR428</f>
        <v>0.9981933995728407</v>
      </c>
    </row>
    <row r="149" spans="13:18" x14ac:dyDescent="0.2">
      <c r="M149">
        <f ca="1">All_Sectors!GM429</f>
        <v>1999</v>
      </c>
      <c r="N149" s="18">
        <f ca="1">All_Sectors!GQ429</f>
        <v>0.90230703294353143</v>
      </c>
      <c r="O149" s="18">
        <f ca="1">All_Sectors!GP429</f>
        <v>0.9679758403733808</v>
      </c>
      <c r="P149" s="18">
        <f ca="1">All_Sectors!GN429</f>
        <v>0.9547091396647639</v>
      </c>
      <c r="Q149" s="18">
        <f ca="1">All_Sectors!GO429</f>
        <v>1.1332262154494199</v>
      </c>
      <c r="R149" s="18">
        <f>All_Sectors!GR429</f>
        <v>1.0025348316336378</v>
      </c>
    </row>
    <row r="150" spans="13:18" x14ac:dyDescent="0.2">
      <c r="M150">
        <f ca="1">All_Sectors!GM430</f>
        <v>2000</v>
      </c>
      <c r="N150" s="18">
        <f ca="1">All_Sectors!GQ430</f>
        <v>0.88724074248409435</v>
      </c>
      <c r="O150" s="18">
        <f ca="1">All_Sectors!GP430</f>
        <v>0.92507165612058406</v>
      </c>
      <c r="P150" s="18">
        <f ca="1">All_Sectors!GN430</f>
        <v>0.96007543695628739</v>
      </c>
      <c r="Q150" s="18">
        <f ca="1">All_Sectors!GO430</f>
        <v>1.1645984030691878</v>
      </c>
      <c r="R150" s="18">
        <f>All_Sectors!GR430</f>
        <v>1.0184293068687129</v>
      </c>
    </row>
    <row r="151" spans="13:18" x14ac:dyDescent="0.2">
      <c r="M151">
        <f ca="1">All_Sectors!GM431</f>
        <v>2001</v>
      </c>
      <c r="N151" s="18">
        <f ca="1">All_Sectors!GQ431</f>
        <v>0.87586301026889168</v>
      </c>
      <c r="O151" s="18">
        <f ca="1">All_Sectors!GP431</f>
        <v>0.9241798858853183</v>
      </c>
      <c r="P151" s="18">
        <f ca="1">All_Sectors!GN431</f>
        <v>0.956010659599979</v>
      </c>
      <c r="Q151" s="18">
        <f ca="1">All_Sectors!GO431</f>
        <v>1.1466777350381405</v>
      </c>
      <c r="R151" s="18">
        <f>All_Sectors!GR431</f>
        <v>1.0155290235384873</v>
      </c>
    </row>
    <row r="152" spans="13:18" x14ac:dyDescent="0.2">
      <c r="M152">
        <f ca="1">All_Sectors!GM432</f>
        <v>2002</v>
      </c>
      <c r="N152" s="18">
        <f ca="1">All_Sectors!GQ432</f>
        <v>0.8743059551899488</v>
      </c>
      <c r="O152" s="18">
        <f ca="1">All_Sectors!GP432</f>
        <v>0.92376231569551859</v>
      </c>
      <c r="P152" s="18">
        <f ca="1">All_Sectors!GN432</f>
        <v>0.95217412974697535</v>
      </c>
      <c r="Q152" s="18">
        <f ca="1">All_Sectors!GO432</f>
        <v>1.1376712153188371</v>
      </c>
      <c r="R152" s="18">
        <f>All_Sectors!GR432</f>
        <v>0.99857708566004266</v>
      </c>
    </row>
    <row r="153" spans="13:18" x14ac:dyDescent="0.2">
      <c r="M153">
        <f ca="1">All_Sectors!GM433</f>
        <v>2003</v>
      </c>
      <c r="N153" s="18">
        <f ca="1">All_Sectors!GQ433</f>
        <v>0.87040310165455204</v>
      </c>
      <c r="O153" s="18">
        <f ca="1">All_Sectors!GP433</f>
        <v>0.93439597599042312</v>
      </c>
      <c r="P153" s="18">
        <f ca="1">All_Sectors!GN433</f>
        <v>0.95180692107007558</v>
      </c>
      <c r="Q153" s="18">
        <f ca="1">All_Sectors!GO433</f>
        <v>1.1332452512368663</v>
      </c>
      <c r="R153" s="18">
        <f>All_Sectors!GR433</f>
        <v>0.99136606815767059</v>
      </c>
    </row>
    <row r="154" spans="13:18" x14ac:dyDescent="0.2">
      <c r="M154">
        <f ca="1">All_Sectors!GM434</f>
        <v>2004</v>
      </c>
      <c r="N154" s="18">
        <f ca="1">All_Sectors!GQ434</f>
        <v>0.85470751554274027</v>
      </c>
      <c r="O154" s="18">
        <f ca="1">All_Sectors!GP434</f>
        <v>0.9428404576415792</v>
      </c>
      <c r="P154" s="18">
        <f ca="1">All_Sectors!GN434</f>
        <v>0.94811588433256699</v>
      </c>
      <c r="Q154" s="18">
        <f ca="1">All_Sectors!GO434</f>
        <v>1.141542452121117</v>
      </c>
      <c r="R154" s="18">
        <f>All_Sectors!GR434</f>
        <v>0.9850072388613148</v>
      </c>
    </row>
    <row r="155" spans="13:18" x14ac:dyDescent="0.2">
      <c r="M155">
        <f ca="1">All_Sectors!GM435</f>
        <v>2005</v>
      </c>
      <c r="N155" s="18">
        <f ca="1">All_Sectors!GQ435</f>
        <v>0.84164428001675029</v>
      </c>
      <c r="O155" s="18">
        <f ca="1">All_Sectors!GP435</f>
        <v>0.88975259114534733</v>
      </c>
      <c r="P155" s="18">
        <f ca="1">All_Sectors!GN435</f>
        <v>0.93791608417158578</v>
      </c>
      <c r="Q155" s="18">
        <f ca="1">All_Sectors!GO435</f>
        <v>1.1382910426831025</v>
      </c>
      <c r="R155" s="18">
        <f>All_Sectors!GR435</f>
        <v>0.99165979379958358</v>
      </c>
    </row>
    <row r="156" spans="13:18" x14ac:dyDescent="0.2">
      <c r="M156">
        <f ca="1">All_Sectors!GM436</f>
        <v>2006</v>
      </c>
      <c r="N156" s="18">
        <f ca="1">All_Sectors!GQ436</f>
        <v>0.83813139167191675</v>
      </c>
      <c r="O156" s="18">
        <f ca="1">All_Sectors!GP436</f>
        <v>0.88821780869970934</v>
      </c>
      <c r="P156" s="18">
        <f ca="1">All_Sectors!GN436</f>
        <v>0.91506323045644455</v>
      </c>
      <c r="Q156" s="18">
        <f ca="1">All_Sectors!GO436</f>
        <v>1.1235381594492846</v>
      </c>
      <c r="R156" s="18">
        <f>All_Sectors!GR436</f>
        <v>0.98705704484920731</v>
      </c>
    </row>
    <row r="157" spans="13:18" x14ac:dyDescent="0.2">
      <c r="M157">
        <f ca="1">All_Sectors!GM437</f>
        <v>2007</v>
      </c>
      <c r="N157" s="18">
        <f ca="1">All_Sectors!GQ437</f>
        <v>0.83227345465368552</v>
      </c>
      <c r="O157" s="18">
        <f ca="1">All_Sectors!GP437</f>
        <v>0.87460844237438018</v>
      </c>
      <c r="P157" s="18">
        <f ca="1">All_Sectors!GN437</f>
        <v>0.9201053045456592</v>
      </c>
      <c r="Q157" s="18">
        <f ca="1">All_Sectors!GO437</f>
        <v>1.1295728412732593</v>
      </c>
      <c r="R157" s="18">
        <f>All_Sectors!GR437</f>
        <v>0.98687418537880056</v>
      </c>
    </row>
    <row r="158" spans="13:18" x14ac:dyDescent="0.2">
      <c r="M158">
        <f ca="1">All_Sectors!GM438</f>
        <v>2008</v>
      </c>
      <c r="N158" s="18">
        <f ca="1">All_Sectors!GQ438</f>
        <v>0.82243070151547848</v>
      </c>
      <c r="O158" s="18">
        <f ca="1">All_Sectors!GP438</f>
        <v>0.85563300909628681</v>
      </c>
      <c r="P158" s="18">
        <f ca="1">All_Sectors!GN438</f>
        <v>0.91058968255120276</v>
      </c>
      <c r="Q158" s="18">
        <f ca="1">All_Sectors!GO438</f>
        <v>1.1247094096730774</v>
      </c>
      <c r="R158" s="18">
        <f>All_Sectors!GR438</f>
        <v>0.99712523192062452</v>
      </c>
    </row>
    <row r="159" spans="13:18" x14ac:dyDescent="0.2">
      <c r="M159">
        <f ca="1">All_Sectors!GM439</f>
        <v>2009</v>
      </c>
      <c r="N159" s="18">
        <f ca="1">All_Sectors!GQ439</f>
        <v>0.82061201446862342</v>
      </c>
      <c r="O159" s="18">
        <f ca="1">All_Sectors!GP439</f>
        <v>0.85004307547912739</v>
      </c>
      <c r="P159" s="18">
        <f ca="1">All_Sectors!GN439</f>
        <v>0.89165564097750261</v>
      </c>
      <c r="Q159" s="18">
        <f ca="1">All_Sectors!GO439</f>
        <v>1.0995247114549609</v>
      </c>
      <c r="R159" s="18">
        <f>All_Sectors!GR439</f>
        <v>0.99778160563763496</v>
      </c>
    </row>
    <row r="160" spans="13:18" x14ac:dyDescent="0.2">
      <c r="M160">
        <f ca="1">All_Sectors!GM440</f>
        <v>2010</v>
      </c>
      <c r="N160" s="18">
        <f ca="1">All_Sectors!GQ440</f>
        <v>0.82189126265380541</v>
      </c>
      <c r="O160" s="18">
        <f ca="1">All_Sectors!GP440</f>
        <v>0.83877537850254813</v>
      </c>
      <c r="P160" s="18">
        <f ca="1">All_Sectors!GN440</f>
        <v>0.89530905880877054</v>
      </c>
      <c r="Q160" s="18">
        <f ca="1">All_Sectors!GO440</f>
        <v>1.1074456733934548</v>
      </c>
      <c r="R160" s="18">
        <f>All_Sectors!GR440</f>
        <v>0.99837011031884138</v>
      </c>
    </row>
    <row r="161" spans="13:18" x14ac:dyDescent="0.2">
      <c r="N161" s="26"/>
      <c r="O161" s="26"/>
      <c r="P161" s="26"/>
      <c r="Q161" s="26"/>
      <c r="R161" s="26"/>
    </row>
    <row r="162" spans="13:18" x14ac:dyDescent="0.2">
      <c r="N162" s="26"/>
      <c r="O162" s="26"/>
      <c r="P162" s="26"/>
      <c r="Q162" s="26"/>
      <c r="R162" s="26"/>
    </row>
    <row r="163" spans="13:18" x14ac:dyDescent="0.2">
      <c r="N163" s="26"/>
      <c r="O163" s="26"/>
      <c r="P163" s="26"/>
      <c r="Q163" s="26"/>
      <c r="R163" s="26"/>
    </row>
    <row r="164" spans="13:18" x14ac:dyDescent="0.2">
      <c r="N164" t="str">
        <f>All_Sectors!GU414</f>
        <v>Source Intensity, with Utility Intensity Change</v>
      </c>
      <c r="O164" s="26" t="str">
        <f>All_Sectors!GV414</f>
        <v>Source Intensity, no Utility Intensity Change</v>
      </c>
      <c r="P164" s="26" t="str">
        <f>All_Sectors!GW414</f>
        <v>Contribution from Utility Intensity Change</v>
      </c>
      <c r="Q164" s="26"/>
      <c r="R164" s="26"/>
    </row>
    <row r="165" spans="13:18" x14ac:dyDescent="0.2">
      <c r="M165">
        <f ca="1">M135</f>
        <v>1985</v>
      </c>
      <c r="N165">
        <f ca="1">All_Sectors!GU415</f>
        <v>1</v>
      </c>
      <c r="O165" s="26">
        <f ca="1">All_Sectors!GV415</f>
        <v>1</v>
      </c>
      <c r="P165" s="26">
        <f>All_Sectors!GW415</f>
        <v>1</v>
      </c>
      <c r="Q165" s="26"/>
      <c r="R165" s="26"/>
    </row>
    <row r="166" spans="13:18" x14ac:dyDescent="0.2">
      <c r="M166">
        <f t="shared" ref="M166:M190" ca="1" si="6">M136</f>
        <v>1986</v>
      </c>
      <c r="N166" s="26">
        <f ca="1">All_Sectors!GU416</f>
        <v>1.0020693978160105</v>
      </c>
      <c r="O166" s="26">
        <f ca="1">All_Sectors!GV416</f>
        <v>1.0080192235964183</v>
      </c>
      <c r="P166" s="26">
        <f>All_Sectors!GW416</f>
        <v>0.99409750762571769</v>
      </c>
      <c r="Q166" s="26"/>
      <c r="R166" s="26"/>
    </row>
    <row r="167" spans="13:18" x14ac:dyDescent="0.2">
      <c r="M167">
        <f t="shared" ca="1" si="6"/>
        <v>1987</v>
      </c>
      <c r="N167" s="26">
        <f ca="1">All_Sectors!GU417</f>
        <v>0.98409435244919874</v>
      </c>
      <c r="O167" s="26">
        <f ca="1">All_Sectors!GV417</f>
        <v>0.99659196402179884</v>
      </c>
      <c r="P167" s="26">
        <f>All_Sectors!GW417</f>
        <v>0.98745965046500539</v>
      </c>
      <c r="Q167" s="26"/>
      <c r="R167" s="26"/>
    </row>
    <row r="168" spans="13:18" x14ac:dyDescent="0.2">
      <c r="M168">
        <f t="shared" ca="1" si="6"/>
        <v>1988</v>
      </c>
      <c r="N168" s="26">
        <f ca="1">All_Sectors!GU418</f>
        <v>0.99068378651305455</v>
      </c>
      <c r="O168" s="26">
        <f ca="1">All_Sectors!GV418</f>
        <v>0.98211801718169289</v>
      </c>
      <c r="P168" s="26">
        <f>All_Sectors!GW418</f>
        <v>1.0087217311784404</v>
      </c>
      <c r="Q168" s="26"/>
      <c r="R168" s="26"/>
    </row>
    <row r="169" spans="13:18" x14ac:dyDescent="0.2">
      <c r="M169">
        <f t="shared" ca="1" si="6"/>
        <v>1989</v>
      </c>
      <c r="N169" s="26">
        <f ca="1">All_Sectors!GU419</f>
        <v>1.0013473363091538</v>
      </c>
      <c r="O169" s="26">
        <f ca="1">All_Sectors!GV419</f>
        <v>0.98532056624586062</v>
      </c>
      <c r="P169" s="26">
        <f>All_Sectors!GW419</f>
        <v>1.0162655389650055</v>
      </c>
      <c r="Q169" s="26"/>
      <c r="R169" s="26"/>
    </row>
    <row r="170" spans="13:18" x14ac:dyDescent="0.2">
      <c r="M170">
        <f t="shared" ca="1" si="6"/>
        <v>1990</v>
      </c>
      <c r="N170" s="26">
        <f ca="1">All_Sectors!GU420</f>
        <v>0.99706227687871696</v>
      </c>
      <c r="O170" s="26">
        <f ca="1">All_Sectors!GV420</f>
        <v>0.97021363450115083</v>
      </c>
      <c r="P170" s="26">
        <f>All_Sectors!GW420</f>
        <v>1.027672918028379</v>
      </c>
      <c r="Q170" s="26"/>
      <c r="R170" s="26"/>
    </row>
    <row r="171" spans="13:18" x14ac:dyDescent="0.2">
      <c r="M171">
        <f t="shared" ca="1" si="6"/>
        <v>1991</v>
      </c>
      <c r="N171" s="26">
        <f ca="1">All_Sectors!GU421</f>
        <v>0.97899438728561949</v>
      </c>
      <c r="O171" s="26">
        <f ca="1">All_Sectors!GV421</f>
        <v>0.96359306272659739</v>
      </c>
      <c r="P171" s="26">
        <f>All_Sectors!GW421</f>
        <v>1.015983224822564</v>
      </c>
      <c r="Q171" s="26"/>
      <c r="R171" s="26"/>
    </row>
    <row r="172" spans="13:18" x14ac:dyDescent="0.2">
      <c r="M172">
        <f t="shared" ca="1" si="6"/>
        <v>1992</v>
      </c>
      <c r="N172" s="26">
        <f ca="1">All_Sectors!GU422</f>
        <v>0.97542033527139727</v>
      </c>
      <c r="O172" s="26">
        <f ca="1">All_Sectors!GV422</f>
        <v>0.96119834409856031</v>
      </c>
      <c r="P172" s="26">
        <f>All_Sectors!GW422</f>
        <v>1.0147961045294713</v>
      </c>
      <c r="Q172" s="26"/>
      <c r="R172" s="26"/>
    </row>
    <row r="173" spans="13:18" x14ac:dyDescent="0.2">
      <c r="M173">
        <f t="shared" ca="1" si="6"/>
        <v>1993</v>
      </c>
      <c r="N173" s="26">
        <f ca="1">All_Sectors!GU423</f>
        <v>0.97342828814140081</v>
      </c>
      <c r="O173" s="26">
        <f ca="1">All_Sectors!GV423</f>
        <v>0.95955408705757261</v>
      </c>
      <c r="P173" s="26">
        <f>All_Sectors!GW423</f>
        <v>1.0144590088989907</v>
      </c>
      <c r="Q173" s="26"/>
      <c r="R173" s="26"/>
    </row>
    <row r="174" spans="13:18" x14ac:dyDescent="0.2">
      <c r="M174">
        <f t="shared" ca="1" si="6"/>
        <v>1994</v>
      </c>
      <c r="N174" s="26">
        <f ca="1">All_Sectors!GU424</f>
        <v>0.96587849404638348</v>
      </c>
      <c r="O174" s="26">
        <f ca="1">All_Sectors!GV424</f>
        <v>0.95855806695846213</v>
      </c>
      <c r="P174" s="26">
        <f>All_Sectors!GW424</f>
        <v>1.007636915634281</v>
      </c>
      <c r="Q174" s="26"/>
      <c r="R174" s="26"/>
    </row>
    <row r="175" spans="13:18" x14ac:dyDescent="0.2">
      <c r="M175">
        <f t="shared" ca="1" si="6"/>
        <v>1995</v>
      </c>
      <c r="N175" s="26">
        <f ca="1">All_Sectors!GU425</f>
        <v>0.96687146007158042</v>
      </c>
      <c r="O175" s="26">
        <f ca="1">All_Sectors!GV425</f>
        <v>0.95525634860037967</v>
      </c>
      <c r="P175" s="26">
        <f>All_Sectors!GW425</f>
        <v>1.0121591565324</v>
      </c>
      <c r="Q175" s="26"/>
      <c r="R175" s="26"/>
    </row>
    <row r="176" spans="13:18" x14ac:dyDescent="0.2">
      <c r="M176">
        <f t="shared" ca="1" si="6"/>
        <v>1996</v>
      </c>
      <c r="N176" s="26">
        <f ca="1">All_Sectors!GU426</f>
        <v>0.97416455670997071</v>
      </c>
      <c r="O176" s="26">
        <f ca="1">All_Sectors!GV426</f>
        <v>0.96579994636746691</v>
      </c>
      <c r="P176" s="26">
        <f>All_Sectors!GW426</f>
        <v>1.0086608105270294</v>
      </c>
      <c r="Q176" s="26"/>
      <c r="R176" s="26"/>
    </row>
    <row r="177" spans="1:18" x14ac:dyDescent="0.2">
      <c r="M177">
        <f t="shared" ca="1" si="6"/>
        <v>1997</v>
      </c>
      <c r="N177" s="26">
        <f ca="1">All_Sectors!GU427</f>
        <v>0.95223802082816267</v>
      </c>
      <c r="O177" s="26">
        <f ca="1">All_Sectors!GV427</f>
        <v>0.95251715288953465</v>
      </c>
      <c r="P177" s="26">
        <f>All_Sectors!GW427</f>
        <v>0.99970695324433245</v>
      </c>
      <c r="Q177" s="26"/>
      <c r="R177" s="26"/>
    </row>
    <row r="178" spans="1:18" x14ac:dyDescent="0.2">
      <c r="M178">
        <f t="shared" ca="1" si="6"/>
        <v>1998</v>
      </c>
      <c r="N178" s="26">
        <f ca="1">All_Sectors!GU428</f>
        <v>0.95201647102133524</v>
      </c>
      <c r="O178" s="26">
        <f ca="1">All_Sectors!GV428</f>
        <v>0.95373949720438334</v>
      </c>
      <c r="P178" s="26">
        <f>All_Sectors!GW428</f>
        <v>0.9981933995728407</v>
      </c>
      <c r="Q178" s="26"/>
      <c r="R178" s="26"/>
    </row>
    <row r="179" spans="1:18" x14ac:dyDescent="0.2">
      <c r="M179">
        <f t="shared" ca="1" si="6"/>
        <v>1999</v>
      </c>
      <c r="N179" s="26">
        <f ca="1">All_Sectors!GU429</f>
        <v>0.95710118418523638</v>
      </c>
      <c r="O179" s="26">
        <f ca="1">All_Sectors!GV429</f>
        <v>0.95468122800844035</v>
      </c>
      <c r="P179" s="26">
        <f>All_Sectors!GW429</f>
        <v>1.0025348316336378</v>
      </c>
      <c r="Q179" s="26"/>
      <c r="R179" s="26"/>
    </row>
    <row r="180" spans="1:18" x14ac:dyDescent="0.2">
      <c r="M180">
        <f t="shared" ca="1" si="6"/>
        <v>2000</v>
      </c>
      <c r="N180" s="26">
        <f ca="1">All_Sectors!GU430</f>
        <v>0.96038829115866708</v>
      </c>
      <c r="O180" s="26">
        <f ca="1">All_Sectors!GV430</f>
        <v>0.94300928368950809</v>
      </c>
      <c r="P180" s="26">
        <f>All_Sectors!GW430</f>
        <v>1.0184293068687129</v>
      </c>
      <c r="Q180" s="26"/>
      <c r="R180" s="26"/>
    </row>
    <row r="181" spans="1:18" x14ac:dyDescent="0.2">
      <c r="M181">
        <f t="shared" ca="1" si="6"/>
        <v>2001</v>
      </c>
      <c r="N181" s="26">
        <f ca="1">All_Sectors!GU431</f>
        <v>0.95015664870815209</v>
      </c>
      <c r="O181" s="26">
        <f ca="1">All_Sectors!GV431</f>
        <v>0.9356272707966995</v>
      </c>
      <c r="P181" s="26">
        <f>All_Sectors!GW431</f>
        <v>1.0155290235384873</v>
      </c>
      <c r="Q181" s="26"/>
      <c r="R181" s="26"/>
    </row>
    <row r="182" spans="1:18" x14ac:dyDescent="0.2">
      <c r="M182">
        <f t="shared" ca="1" si="6"/>
        <v>2002</v>
      </c>
      <c r="N182" s="26">
        <f ca="1">All_Sectors!GU432</f>
        <v>0.93148265594790947</v>
      </c>
      <c r="O182" s="26">
        <f ca="1">All_Sectors!GV432</f>
        <v>0.93280996462302668</v>
      </c>
      <c r="P182" s="26">
        <f>All_Sectors!GW432</f>
        <v>0.99857708566004266</v>
      </c>
      <c r="Q182" s="26"/>
      <c r="R182" s="26"/>
    </row>
    <row r="183" spans="1:18" x14ac:dyDescent="0.2">
      <c r="M183">
        <f t="shared" ca="1" si="6"/>
        <v>2003</v>
      </c>
      <c r="N183" s="26">
        <f ca="1">All_Sectors!GU433</f>
        <v>0.92599008075323841</v>
      </c>
      <c r="O183" s="26">
        <f ca="1">All_Sectors!GV433</f>
        <v>0.93405464489426671</v>
      </c>
      <c r="P183" s="26">
        <f>All_Sectors!GW433</f>
        <v>0.99136606815767059</v>
      </c>
      <c r="Q183" s="26"/>
      <c r="R183" s="26"/>
    </row>
    <row r="184" spans="1:18" x14ac:dyDescent="0.2">
      <c r="M184">
        <f t="shared" ca="1" si="6"/>
        <v>2004</v>
      </c>
      <c r="N184" s="26">
        <f ca="1">All_Sectors!GU434</f>
        <v>0.91806717506565561</v>
      </c>
      <c r="O184" s="26">
        <f ca="1">All_Sectors!GV434</f>
        <v>0.93204104380690334</v>
      </c>
      <c r="P184" s="26">
        <f>All_Sectors!GW434</f>
        <v>0.9850072388613148</v>
      </c>
      <c r="Q184" s="26"/>
      <c r="R184" s="26"/>
    </row>
    <row r="185" spans="1:18" x14ac:dyDescent="0.2">
      <c r="M185">
        <f t="shared" ca="1" si="6"/>
        <v>2005</v>
      </c>
      <c r="N185" s="26">
        <f ca="1">All_Sectors!GU435</f>
        <v>0.90224630190241462</v>
      </c>
      <c r="O185" s="26">
        <f ca="1">All_Sectors!GV435</f>
        <v>0.90983450931838461</v>
      </c>
      <c r="P185" s="26">
        <f>All_Sectors!GW435</f>
        <v>0.99165979379958358</v>
      </c>
      <c r="Q185" s="26"/>
      <c r="R185" s="26"/>
    </row>
    <row r="186" spans="1:18" x14ac:dyDescent="0.2">
      <c r="M186">
        <f t="shared" ca="1" si="6"/>
        <v>2006</v>
      </c>
      <c r="N186" s="26">
        <f ca="1">All_Sectors!GU436</f>
        <v>0.88916098186422132</v>
      </c>
      <c r="O186" s="26">
        <f ca="1">All_Sectors!GV436</f>
        <v>0.9008202580632596</v>
      </c>
      <c r="P186" s="26">
        <f>All_Sectors!GW436</f>
        <v>0.98705704484920731</v>
      </c>
      <c r="Q186" s="26"/>
      <c r="R186" s="26"/>
    </row>
    <row r="187" spans="1:18" x14ac:dyDescent="0.2">
      <c r="M187">
        <f t="shared" ca="1" si="6"/>
        <v>2007</v>
      </c>
      <c r="N187" s="26">
        <f ca="1">All_Sectors!GU437</f>
        <v>0.88538010280796753</v>
      </c>
      <c r="O187" s="26">
        <f ca="1">All_Sectors!GV437</f>
        <v>0.89715600623206526</v>
      </c>
      <c r="P187" s="26">
        <f>All_Sectors!GW437</f>
        <v>0.98687418537880056</v>
      </c>
    </row>
    <row r="188" spans="1:18" x14ac:dyDescent="0.2">
      <c r="M188">
        <f t="shared" ca="1" si="6"/>
        <v>2008</v>
      </c>
      <c r="N188" s="26">
        <f ca="1">All_Sectors!GU438</f>
        <v>0.88312638257372422</v>
      </c>
      <c r="O188" s="26">
        <f ca="1">All_Sectors!GV438</f>
        <v>0.8856724855640048</v>
      </c>
      <c r="P188" s="26">
        <f>All_Sectors!GW438</f>
        <v>0.99712523192062452</v>
      </c>
    </row>
    <row r="189" spans="1:18" x14ac:dyDescent="0.2">
      <c r="M189">
        <f t="shared" ca="1" si="6"/>
        <v>2009</v>
      </c>
      <c r="N189" s="26">
        <f ca="1">All_Sectors!GU439</f>
        <v>0.8732016928621954</v>
      </c>
      <c r="O189" s="26">
        <f ca="1">All_Sectors!GV439</f>
        <v>0.87514310539346285</v>
      </c>
      <c r="P189" s="26">
        <f>All_Sectors!GW439</f>
        <v>0.99778160563763496</v>
      </c>
    </row>
    <row r="190" spans="1:18" x14ac:dyDescent="0.2">
      <c r="M190">
        <f t="shared" ca="1" si="6"/>
        <v>2010</v>
      </c>
      <c r="N190" s="26">
        <f ca="1">All_Sectors!GU440</f>
        <v>0.87284685173209864</v>
      </c>
      <c r="O190" s="26">
        <f ca="1">All_Sectors!GV440</f>
        <v>0.87427181834735079</v>
      </c>
      <c r="P190" s="26">
        <f>All_Sectors!GW440</f>
        <v>0.99837011031884138</v>
      </c>
    </row>
    <row r="192" spans="1:18" x14ac:dyDescent="0.2">
      <c r="A192" s="254" t="s">
        <v>39</v>
      </c>
    </row>
    <row r="193" spans="1:18" x14ac:dyDescent="0.2">
      <c r="A193" s="3" t="s">
        <v>55</v>
      </c>
    </row>
    <row r="194" spans="1:18" x14ac:dyDescent="0.2">
      <c r="A194" s="3" t="s">
        <v>53</v>
      </c>
      <c r="L194" t="s">
        <v>977</v>
      </c>
    </row>
    <row r="195" spans="1:18" x14ac:dyDescent="0.2">
      <c r="A195" s="3" t="s">
        <v>59</v>
      </c>
      <c r="M195" t="s">
        <v>576</v>
      </c>
    </row>
    <row r="196" spans="1:18" x14ac:dyDescent="0.2">
      <c r="N196" t="s">
        <v>106</v>
      </c>
      <c r="O196" t="s">
        <v>105</v>
      </c>
      <c r="P196" t="s">
        <v>97</v>
      </c>
      <c r="Q196" t="s">
        <v>104</v>
      </c>
      <c r="R196" t="s">
        <v>199</v>
      </c>
    </row>
    <row r="197" spans="1:18" x14ac:dyDescent="0.2">
      <c r="A197" s="3" t="s">
        <v>40</v>
      </c>
      <c r="L197" t="s">
        <v>577</v>
      </c>
      <c r="N197" s="284">
        <f ca="1">(N127-1)</f>
        <v>-0.17756929848452152</v>
      </c>
      <c r="O197" s="284">
        <f ca="1">(O127-1)</f>
        <v>-0.1896697504078616</v>
      </c>
      <c r="P197" s="284">
        <f ca="1">(P127-1)</f>
        <v>-0.20962529370955307</v>
      </c>
      <c r="Q197" s="284">
        <f ca="1">(Q127-1)</f>
        <v>-2.4066748818705297E-2</v>
      </c>
      <c r="R197" s="284">
        <f ca="1">(R127-1)</f>
        <v>-6.3816326207629004E-2</v>
      </c>
    </row>
    <row r="198" spans="1:18" x14ac:dyDescent="0.2">
      <c r="L198" t="s">
        <v>578</v>
      </c>
      <c r="N198" s="284">
        <f ca="1">(N91-1)</f>
        <v>-0.17756929848452152</v>
      </c>
      <c r="O198" s="284">
        <f ca="1">(O91-1)</f>
        <v>-0.16279601991332693</v>
      </c>
      <c r="P198" s="284">
        <f ca="1">(P91-1)</f>
        <v>-0.11723922482674165</v>
      </c>
      <c r="Q198" s="284">
        <f ca="1">(Q91-1)</f>
        <v>8.571119430434071E-2</v>
      </c>
      <c r="R198" s="285" t="s">
        <v>581</v>
      </c>
    </row>
    <row r="199" spans="1:18" x14ac:dyDescent="0.2">
      <c r="L199" t="s">
        <v>579</v>
      </c>
      <c r="N199" s="284">
        <f ca="1">(N158-1)</f>
        <v>-0.17756929848452152</v>
      </c>
      <c r="O199" s="284">
        <f ca="1">(O158-1)</f>
        <v>-0.14436699090371319</v>
      </c>
      <c r="P199" s="284">
        <f ca="1">(P158-1)</f>
        <v>-8.9410317448797239E-2</v>
      </c>
      <c r="Q199" s="284">
        <f ca="1">(Q158-1)</f>
        <v>0.12470940967307742</v>
      </c>
      <c r="R199" s="285" t="s">
        <v>581</v>
      </c>
    </row>
    <row r="200" spans="1:18" x14ac:dyDescent="0.2">
      <c r="L200" t="s">
        <v>580</v>
      </c>
    </row>
    <row r="202" spans="1:18" x14ac:dyDescent="0.2">
      <c r="N202" s="286">
        <f>All_Sectors!BI474</f>
        <v>0.91058968255120276</v>
      </c>
      <c r="O202">
        <f>All_Sectors!BJ474</f>
        <v>1.1247094096730774</v>
      </c>
      <c r="P202">
        <f>All_Sectors!BK474</f>
        <v>0.85563300909628681</v>
      </c>
      <c r="Q202">
        <f>All_Sectors!BL474</f>
        <v>0.82243070151547848</v>
      </c>
    </row>
    <row r="206" spans="1:18" x14ac:dyDescent="0.2">
      <c r="L206" t="s">
        <v>977</v>
      </c>
    </row>
    <row r="207" spans="1:18" x14ac:dyDescent="0.2">
      <c r="M207" t="s">
        <v>576</v>
      </c>
    </row>
    <row r="208" spans="1:18" x14ac:dyDescent="0.2">
      <c r="N208" t="s">
        <v>106</v>
      </c>
      <c r="O208" t="s">
        <v>105</v>
      </c>
      <c r="P208" t="s">
        <v>97</v>
      </c>
      <c r="Q208" t="s">
        <v>104</v>
      </c>
      <c r="R208" t="s">
        <v>199</v>
      </c>
    </row>
    <row r="209" spans="1:18" x14ac:dyDescent="0.2">
      <c r="L209" t="s">
        <v>577</v>
      </c>
      <c r="N209" s="284">
        <f ca="1">N129-1</f>
        <v>-0.17810873734619459</v>
      </c>
      <c r="O209" s="284">
        <f ca="1">O129-1</f>
        <v>-0.1723734138020635</v>
      </c>
      <c r="P209" s="284">
        <f ca="1">P129-1</f>
        <v>-0.22993021761271881</v>
      </c>
      <c r="Q209" s="284">
        <f ca="1">Q129-1</f>
        <v>-3.9737537108861853E-2</v>
      </c>
      <c r="R209" s="284">
        <f ca="1">R129-1</f>
        <v>-8.3437716506486903E-2</v>
      </c>
    </row>
    <row r="210" spans="1:18" x14ac:dyDescent="0.2">
      <c r="L210" t="s">
        <v>578</v>
      </c>
      <c r="N210" s="284">
        <f ca="1">N93-1</f>
        <v>-0.17810873734619459</v>
      </c>
      <c r="O210" s="284">
        <f ca="1">O93-1</f>
        <v>-0.16206105557656558</v>
      </c>
      <c r="P210" s="284">
        <f ca="1">P93-1</f>
        <v>-0.14089095608046354</v>
      </c>
      <c r="Q210" s="284">
        <f ca="1">Q93-1</f>
        <v>5.7209124674506118E-2</v>
      </c>
      <c r="R210" s="285" t="s">
        <v>581</v>
      </c>
    </row>
    <row r="211" spans="1:18" x14ac:dyDescent="0.2">
      <c r="L211" t="s">
        <v>579</v>
      </c>
      <c r="N211" s="284">
        <f ca="1">N160-1</f>
        <v>-0.17810873734619459</v>
      </c>
      <c r="O211" s="284">
        <f ca="1">O160-1</f>
        <v>-0.16122462149745187</v>
      </c>
      <c r="P211" s="284">
        <f ca="1">P160-1</f>
        <v>-0.10469094119122946</v>
      </c>
      <c r="Q211" s="284">
        <f ca="1">Q160-1</f>
        <v>0.10744567339345479</v>
      </c>
      <c r="R211" s="285" t="s">
        <v>581</v>
      </c>
    </row>
    <row r="212" spans="1:18" x14ac:dyDescent="0.2">
      <c r="L212" t="s">
        <v>580</v>
      </c>
    </row>
    <row r="219" spans="1:18" x14ac:dyDescent="0.2">
      <c r="A219" s="254" t="s">
        <v>60</v>
      </c>
    </row>
    <row r="220" spans="1:18" x14ac:dyDescent="0.2">
      <c r="A220" s="3" t="s">
        <v>61</v>
      </c>
    </row>
    <row r="221" spans="1:18" x14ac:dyDescent="0.2">
      <c r="A221" s="3" t="s">
        <v>53</v>
      </c>
    </row>
    <row r="222" spans="1:18" x14ac:dyDescent="0.2">
      <c r="A222" s="3" t="s">
        <v>27</v>
      </c>
    </row>
    <row r="224" spans="1:18" x14ac:dyDescent="0.2">
      <c r="A224" s="3" t="s">
        <v>40</v>
      </c>
      <c r="G224" t="s">
        <v>585</v>
      </c>
    </row>
  </sheetData>
  <phoneticPr fontId="30" type="noConversion"/>
  <pageMargins left="0.75" right="0.75" top="1" bottom="1" header="0.5" footer="0.5"/>
  <pageSetup orientation="portrait" r:id="rId1"/>
  <headerFooter alignWithMargins="0"/>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BV157"/>
  <sheetViews>
    <sheetView workbookViewId="0">
      <selection activeCell="A22" sqref="A22"/>
    </sheetView>
  </sheetViews>
  <sheetFormatPr defaultRowHeight="12.75" x14ac:dyDescent="0.2"/>
  <cols>
    <col min="62" max="62" width="10.140625" customWidth="1"/>
    <col min="65" max="65" width="10.28515625" customWidth="1"/>
    <col min="66" max="66" width="10.85546875" customWidth="1"/>
  </cols>
  <sheetData>
    <row r="1" spans="1:70" x14ac:dyDescent="0.2">
      <c r="A1" t="s">
        <v>35</v>
      </c>
    </row>
    <row r="2" spans="1:70" x14ac:dyDescent="0.2">
      <c r="AC2" t="str">
        <f>All_Sectors!HX81</f>
        <v xml:space="preserve">Chart 1a-1996 </v>
      </c>
      <c r="AI2" t="str">
        <f>All_Sectors!ID81</f>
        <v xml:space="preserve">Chart 2b-1996 </v>
      </c>
      <c r="AO2">
        <f>All_Sectors!IC81</f>
        <v>0</v>
      </c>
      <c r="AP2" t="str">
        <f>All_Sectors!ID81</f>
        <v xml:space="preserve">Chart 2b-1996 </v>
      </c>
      <c r="AT2">
        <f>All_Sectors!GM81</f>
        <v>0</v>
      </c>
      <c r="AU2">
        <f>All_Sectors!GN81</f>
        <v>0</v>
      </c>
      <c r="AV2" t="str">
        <f>All_Sectors!GO81</f>
        <v xml:space="preserve">Chart 1b-1985 </v>
      </c>
      <c r="AW2">
        <f>All_Sectors!GP81</f>
        <v>0</v>
      </c>
      <c r="AX2">
        <f>All_Sectors!GQ81</f>
        <v>0</v>
      </c>
      <c r="BK2" t="s">
        <v>56</v>
      </c>
    </row>
    <row r="3" spans="1:70" x14ac:dyDescent="0.2">
      <c r="A3" t="s">
        <v>31</v>
      </c>
      <c r="AB3" t="str">
        <f>All_Sectors!HW82</f>
        <v>GDP, Structure, and Source Energy Intensity</v>
      </c>
      <c r="AH3" t="str">
        <f>All_Sectors!IC82</f>
        <v>Source Energy Intensity by End-Use Sector</v>
      </c>
      <c r="AO3" t="str">
        <f>All_Sectors!IC82</f>
        <v>Source Energy Intensity by End-Use Sector</v>
      </c>
      <c r="AT3">
        <f>All_Sectors!GM82</f>
        <v>0</v>
      </c>
      <c r="AU3" t="str">
        <f>All_Sectors!GN82</f>
        <v>Source Energy Intensity by End-Use Sector</v>
      </c>
      <c r="AV3">
        <f>All_Sectors!GO82</f>
        <v>0</v>
      </c>
      <c r="AW3">
        <f>All_Sectors!GP82</f>
        <v>0</v>
      </c>
      <c r="AX3">
        <f>All_Sectors!GQ82</f>
        <v>0</v>
      </c>
    </row>
    <row r="4" spans="1:70" x14ac:dyDescent="0.2">
      <c r="AB4" t="str">
        <f>All_Sectors!HW83</f>
        <v xml:space="preserve">   Year</v>
      </c>
      <c r="AC4" t="str">
        <f>All_Sectors!HX83</f>
        <v xml:space="preserve">  GDP</v>
      </c>
      <c r="AD4" t="str">
        <f>All_Sectors!HY83</f>
        <v xml:space="preserve"> Structure</v>
      </c>
      <c r="AE4" t="str">
        <f>All_Sectors!HZ83</f>
        <v xml:space="preserve">  Intensity</v>
      </c>
      <c r="AH4" t="str">
        <f>All_Sectors!IC83</f>
        <v>Residential</v>
      </c>
      <c r="AI4" t="str">
        <f>All_Sectors!ID83</f>
        <v>Commercial</v>
      </c>
      <c r="AJ4" t="str">
        <f>All_Sectors!IE83</f>
        <v>Industrial</v>
      </c>
      <c r="AK4" t="str">
        <f>All_Sectors!IF83</f>
        <v>Transportation</v>
      </c>
      <c r="AN4" t="str">
        <f>All_Sectors!HW83</f>
        <v xml:space="preserve">   Year</v>
      </c>
      <c r="AO4" t="str">
        <f>All_Sectors!IC83</f>
        <v>Residential</v>
      </c>
      <c r="AP4" t="str">
        <f>All_Sectors!ID83</f>
        <v>Commercial</v>
      </c>
      <c r="AQ4" t="str">
        <f>All_Sectors!IE83</f>
        <v>Industrial</v>
      </c>
      <c r="AR4" t="str">
        <f>All_Sectors!IF83</f>
        <v>Transportation</v>
      </c>
      <c r="AT4">
        <f>All_Sectors!GM83</f>
        <v>0</v>
      </c>
      <c r="AU4" t="str">
        <f>All_Sectors!GN83</f>
        <v>Residential</v>
      </c>
      <c r="AV4" t="str">
        <f>All_Sectors!GO83</f>
        <v>Commercial</v>
      </c>
      <c r="AW4" t="str">
        <f>All_Sectors!GP83</f>
        <v>Industrial</v>
      </c>
      <c r="AX4" t="str">
        <f>All_Sectors!GQ83</f>
        <v>Transportation</v>
      </c>
      <c r="BL4" t="s">
        <v>566</v>
      </c>
      <c r="BM4" t="s">
        <v>57</v>
      </c>
      <c r="BP4" t="s">
        <v>588</v>
      </c>
      <c r="BQ4" t="s">
        <v>589</v>
      </c>
      <c r="BR4" t="s">
        <v>587</v>
      </c>
    </row>
    <row r="5" spans="1:70" x14ac:dyDescent="0.2">
      <c r="AB5">
        <f ca="1">All_Sectors!HW84</f>
        <v>1985</v>
      </c>
      <c r="AC5" s="26">
        <f ca="1">All_Sectors!HX84</f>
        <v>0.72076980256359124</v>
      </c>
      <c r="AD5" s="26">
        <f ca="1">All_Sectors!HY84</f>
        <v>1.0964493371957671</v>
      </c>
      <c r="AE5" s="26">
        <f ca="1">All_Sectors!HZ84</f>
        <v>1.0265206151384556</v>
      </c>
      <c r="AF5" s="26">
        <f>All_Sectors!HF120</f>
        <v>0.81124675138559477</v>
      </c>
      <c r="AG5" s="26"/>
      <c r="AH5" s="26">
        <f ca="1">All_Sectors!IC84</f>
        <v>0.94564304978659619</v>
      </c>
      <c r="AI5" s="26">
        <f ca="1">All_Sectors!ID84</f>
        <v>0.89915731333375903</v>
      </c>
      <c r="AJ5" s="26">
        <f ca="1">All_Sectors!IE84</f>
        <v>1.0915193172647955</v>
      </c>
      <c r="AK5" s="26">
        <f ca="1">All_Sectors!IF84</f>
        <v>1.0595163498837954</v>
      </c>
      <c r="AN5">
        <f ca="1">All_Sectors!HW84</f>
        <v>1985</v>
      </c>
      <c r="AO5">
        <f ca="1">All_Sectors!IC84</f>
        <v>0.94564304978659619</v>
      </c>
      <c r="AP5">
        <f ca="1">All_Sectors!ID84</f>
        <v>0.89915731333375903</v>
      </c>
      <c r="AQ5">
        <f ca="1">All_Sectors!IE84</f>
        <v>1.0915193172647955</v>
      </c>
      <c r="AR5">
        <f ca="1">All_Sectors!IF84</f>
        <v>1.0595163498837954</v>
      </c>
      <c r="AT5">
        <f ca="1">All_Sectors!GM84</f>
        <v>1985</v>
      </c>
      <c r="AU5">
        <f ca="1">All_Sectors!GN84</f>
        <v>1</v>
      </c>
      <c r="AV5">
        <f ca="1">All_Sectors!GO84</f>
        <v>1</v>
      </c>
      <c r="AW5">
        <f ca="1">All_Sectors!GP84</f>
        <v>1</v>
      </c>
      <c r="AX5">
        <f ca="1">All_Sectors!GQ84</f>
        <v>1</v>
      </c>
      <c r="AZ5">
        <f>All_Sectors!CA202</f>
        <v>1</v>
      </c>
      <c r="BA5">
        <f>All_Sectors!CB202</f>
        <v>1</v>
      </c>
      <c r="BB5">
        <f>All_Sectors!CC202</f>
        <v>1</v>
      </c>
      <c r="BC5">
        <f>All_Sectors!CD202</f>
        <v>1</v>
      </c>
      <c r="BD5">
        <f>All_Sectors!CE202</f>
        <v>1</v>
      </c>
      <c r="BE5">
        <f>All_Sectors!CF202</f>
        <v>1</v>
      </c>
      <c r="BF5">
        <f>All_Sectors!CG202</f>
        <v>1</v>
      </c>
      <c r="BG5">
        <f>All_Sectors!CH202</f>
        <v>1</v>
      </c>
      <c r="BH5">
        <f>All_Sectors!CI202</f>
        <v>0</v>
      </c>
      <c r="BI5">
        <f>All_Sectors!CJ202</f>
        <v>1</v>
      </c>
      <c r="BK5">
        <f t="shared" ref="BK5:BK24" ca="1" si="0">AN5</f>
        <v>1985</v>
      </c>
      <c r="BL5">
        <f>All_Sectors!CF120</f>
        <v>1</v>
      </c>
      <c r="BM5">
        <f>All_Sectors!CF202</f>
        <v>1</v>
      </c>
      <c r="BO5">
        <f ca="1">BK5</f>
        <v>1985</v>
      </c>
      <c r="BP5">
        <f>All_Sectors!CF451</f>
        <v>1</v>
      </c>
      <c r="BQ5">
        <f>BL5</f>
        <v>1</v>
      </c>
      <c r="BR5">
        <f>BM5</f>
        <v>1</v>
      </c>
    </row>
    <row r="6" spans="1:70" x14ac:dyDescent="0.2">
      <c r="AB6">
        <f ca="1">All_Sectors!HW85</f>
        <v>1986</v>
      </c>
      <c r="AC6" s="26">
        <f ca="1">All_Sectors!HX85</f>
        <v>0.74572583715575524</v>
      </c>
      <c r="AD6" s="26">
        <f ca="1">All_Sectors!HY85</f>
        <v>1.0701852461245944</v>
      </c>
      <c r="AE6" s="26">
        <f ca="1">All_Sectors!HZ85</f>
        <v>1.0286448946575129</v>
      </c>
      <c r="AF6" s="26">
        <f>All_Sectors!HF121</f>
        <v>0.82092551178712392</v>
      </c>
      <c r="AG6" s="26"/>
      <c r="AH6" s="26">
        <f ca="1">All_Sectors!IC85</f>
        <v>0.92756331360691024</v>
      </c>
      <c r="AI6" s="26">
        <f ca="1">All_Sectors!ID85</f>
        <v>0.89102714026865337</v>
      </c>
      <c r="AJ6" s="26">
        <f ca="1">All_Sectors!IE85</f>
        <v>1.0633902687680443</v>
      </c>
      <c r="AK6" s="26">
        <f ca="1">All_Sectors!IF85</f>
        <v>1.0746672132417006</v>
      </c>
      <c r="AN6">
        <f ca="1">All_Sectors!HW85</f>
        <v>1986</v>
      </c>
      <c r="AO6" s="253">
        <f ca="1">All_Sectors!IC85</f>
        <v>0.92756331360691024</v>
      </c>
      <c r="AP6" s="253">
        <f ca="1">All_Sectors!ID85</f>
        <v>0.89102714026865337</v>
      </c>
      <c r="AQ6" s="253">
        <f ca="1">All_Sectors!IE85</f>
        <v>1.0633902687680443</v>
      </c>
      <c r="AR6" s="253">
        <f ca="1">All_Sectors!IF85</f>
        <v>1.0746672132417006</v>
      </c>
      <c r="AT6">
        <f ca="1">All_Sectors!GM85</f>
        <v>1986</v>
      </c>
      <c r="AU6">
        <f ca="1">All_Sectors!GN85</f>
        <v>0.99860419596457972</v>
      </c>
      <c r="AV6">
        <f ca="1">All_Sectors!GO85</f>
        <v>0.99296088326909249</v>
      </c>
      <c r="AW6">
        <f ca="1">All_Sectors!GP85</f>
        <v>1.004388799910257</v>
      </c>
      <c r="AX6">
        <f ca="1">All_Sectors!GQ85</f>
        <v>1.0076372215361573</v>
      </c>
      <c r="AZ6">
        <f>All_Sectors!CA203</f>
        <v>1.0346241400560927</v>
      </c>
      <c r="BA6">
        <f>All_Sectors!CB203</f>
        <v>0.9697935506613633</v>
      </c>
      <c r="BB6">
        <f>All_Sectors!CC203</f>
        <v>0.97806602801726106</v>
      </c>
      <c r="BC6">
        <f>All_Sectors!CD203</f>
        <v>0.98785122532627889</v>
      </c>
      <c r="BD6">
        <f>All_Sectors!CE203</f>
        <v>0.98929489580656949</v>
      </c>
      <c r="BE6">
        <f>All_Sectors!CF203</f>
        <v>1.0008082349984626</v>
      </c>
      <c r="BF6">
        <f>All_Sectors!CG203</f>
        <v>1.0119307395253803</v>
      </c>
      <c r="BG6">
        <f>All_Sectors!CH203</f>
        <v>1.0119307231554371</v>
      </c>
      <c r="BH6">
        <f>All_Sectors!CI203</f>
        <v>0</v>
      </c>
      <c r="BI6">
        <f>All_Sectors!CJ203</f>
        <v>0.97727617503155306</v>
      </c>
      <c r="BK6">
        <f t="shared" ca="1" si="0"/>
        <v>1986</v>
      </c>
      <c r="BL6">
        <f>All_Sectors!CF121</f>
        <v>1.0020693978160105</v>
      </c>
      <c r="BM6">
        <f>All_Sectors!CF203</f>
        <v>1.0008082349984626</v>
      </c>
      <c r="BO6">
        <f t="shared" ref="BO6:BO28" ca="1" si="1">BK6</f>
        <v>1986</v>
      </c>
      <c r="BP6">
        <f>All_Sectors!CF452</f>
        <v>1.0080192235964183</v>
      </c>
      <c r="BQ6">
        <f t="shared" ref="BQ6:BQ28" si="2">BL6</f>
        <v>1.0020693978160105</v>
      </c>
      <c r="BR6">
        <f t="shared" ref="BR6:BR28" si="3">BM6</f>
        <v>1.0008082349984626</v>
      </c>
    </row>
    <row r="7" spans="1:70" x14ac:dyDescent="0.2">
      <c r="AB7">
        <f ca="1">All_Sectors!HW86</f>
        <v>1987</v>
      </c>
      <c r="AC7" s="26">
        <f ca="1">All_Sectors!HX86</f>
        <v>0.77152491977446191</v>
      </c>
      <c r="AD7" s="26">
        <f ca="1">All_Sectors!HY86</f>
        <v>1.0787503446810929</v>
      </c>
      <c r="AE7" s="26">
        <f ca="1">All_Sectors!HZ86</f>
        <v>1.0101931400304316</v>
      </c>
      <c r="AF7" s="26">
        <f>All_Sectors!HF122</f>
        <v>0.84076655798755628</v>
      </c>
      <c r="AG7" s="26"/>
      <c r="AH7" s="26">
        <f ca="1">All_Sectors!IC86</f>
        <v>0.93057993184990406</v>
      </c>
      <c r="AI7" s="26">
        <f ca="1">All_Sectors!ID86</f>
        <v>0.89785468301235938</v>
      </c>
      <c r="AJ7" s="26">
        <f ca="1">All_Sectors!IE86</f>
        <v>1.0430252193922576</v>
      </c>
      <c r="AK7" s="26">
        <f ca="1">All_Sectors!IF86</f>
        <v>1.0563788487409187</v>
      </c>
      <c r="AN7">
        <f ca="1">All_Sectors!HW86</f>
        <v>1987</v>
      </c>
      <c r="AO7" s="253">
        <f ca="1">All_Sectors!IC86</f>
        <v>0.93057993184990406</v>
      </c>
      <c r="AP7" s="253">
        <f ca="1">All_Sectors!ID86</f>
        <v>0.89785468301235938</v>
      </c>
      <c r="AQ7" s="253">
        <f ca="1">All_Sectors!IE86</f>
        <v>1.0430252193922576</v>
      </c>
      <c r="AR7" s="253">
        <f ca="1">All_Sectors!IF86</f>
        <v>1.0563788487409187</v>
      </c>
      <c r="AT7">
        <f ca="1">All_Sectors!GM86</f>
        <v>1987</v>
      </c>
      <c r="AU7">
        <f ca="1">All_Sectors!GN86</f>
        <v>0.98893890293451836</v>
      </c>
      <c r="AV7">
        <f ca="1">All_Sectors!GO86</f>
        <v>1.0001766935014191</v>
      </c>
      <c r="AW7">
        <f ca="1">All_Sectors!GP86</f>
        <v>0.96836651928104966</v>
      </c>
      <c r="AX7">
        <f ca="1">All_Sectors!GQ86</f>
        <v>0.98888140040798556</v>
      </c>
      <c r="AZ7">
        <f>All_Sectors!CA204</f>
        <v>1.0704179295946472</v>
      </c>
      <c r="BA7">
        <f>All_Sectors!CB204</f>
        <v>0.96692264893960522</v>
      </c>
      <c r="BB7">
        <f>All_Sectors!CC204</f>
        <v>0.96820892881408005</v>
      </c>
      <c r="BC7">
        <f>All_Sectors!CD204</f>
        <v>0.99104347182041885</v>
      </c>
      <c r="BD7">
        <f>All_Sectors!CE204</f>
        <v>0.99482251371871588</v>
      </c>
      <c r="BE7">
        <f>All_Sectors!CF204</f>
        <v>0.98204364419116774</v>
      </c>
      <c r="BF7">
        <f>All_Sectors!CG204</f>
        <v>1.0363882354596707</v>
      </c>
      <c r="BG7">
        <f>All_Sectors!CH204</f>
        <v>1.0363881969962188</v>
      </c>
      <c r="BH7">
        <f>All_Sectors!CI204</f>
        <v>0</v>
      </c>
      <c r="BI7">
        <f>All_Sectors!CJ204</f>
        <v>0.98591235784091247</v>
      </c>
      <c r="BK7">
        <f t="shared" ca="1" si="0"/>
        <v>1987</v>
      </c>
      <c r="BL7">
        <f>All_Sectors!CF122</f>
        <v>0.98409435244919874</v>
      </c>
      <c r="BM7">
        <f>All_Sectors!CF204</f>
        <v>0.98204364419116774</v>
      </c>
      <c r="BO7">
        <f t="shared" ca="1" si="1"/>
        <v>1987</v>
      </c>
      <c r="BP7">
        <f>All_Sectors!CF453</f>
        <v>0.99659196402179884</v>
      </c>
      <c r="BQ7">
        <f t="shared" si="2"/>
        <v>0.98409435244919874</v>
      </c>
      <c r="BR7">
        <f t="shared" si="3"/>
        <v>0.98204364419116774</v>
      </c>
    </row>
    <row r="8" spans="1:70" x14ac:dyDescent="0.2">
      <c r="AB8">
        <f ca="1">All_Sectors!HW87</f>
        <v>1988</v>
      </c>
      <c r="AC8" s="26">
        <f ca="1">All_Sectors!HX87</f>
        <v>0.80375111046648651</v>
      </c>
      <c r="AD8" s="26">
        <f ca="1">All_Sectors!HY87</f>
        <v>1.0784592851310038</v>
      </c>
      <c r="AE8" s="26">
        <f ca="1">All_Sectors!HZ87</f>
        <v>1.0169573299390751</v>
      </c>
      <c r="AF8" s="26">
        <f>All_Sectors!HF123</f>
        <v>0.88151187331978065</v>
      </c>
      <c r="AG8" s="26"/>
      <c r="AH8" s="26">
        <f ca="1">All_Sectors!IC87</f>
        <v>0.96515572371044067</v>
      </c>
      <c r="AI8" s="26">
        <f ca="1">All_Sectors!ID87</f>
        <v>0.92637557148878347</v>
      </c>
      <c r="AJ8" s="26">
        <f ca="1">All_Sectors!IE87</f>
        <v>1.062095179151632</v>
      </c>
      <c r="AK8" s="26">
        <f ca="1">All_Sectors!IF87</f>
        <v>1.0447617860861693</v>
      </c>
      <c r="AN8">
        <f ca="1">All_Sectors!HW87</f>
        <v>1988</v>
      </c>
      <c r="AO8" s="253">
        <f ca="1">All_Sectors!IC87</f>
        <v>0.96515572371044067</v>
      </c>
      <c r="AP8" s="253">
        <f ca="1">All_Sectors!ID87</f>
        <v>0.92637557148878347</v>
      </c>
      <c r="AQ8" s="253">
        <f ca="1">All_Sectors!IE87</f>
        <v>1.062095179151632</v>
      </c>
      <c r="AR8" s="253">
        <f ca="1">All_Sectors!IF87</f>
        <v>1.0447617860861693</v>
      </c>
      <c r="AT8">
        <f ca="1">All_Sectors!GM87</f>
        <v>1988</v>
      </c>
      <c r="AU8">
        <f ca="1">All_Sectors!GN87</f>
        <v>0.9923793440591856</v>
      </c>
      <c r="AV8">
        <f ca="1">All_Sectors!GO87</f>
        <v>1.0270311277491724</v>
      </c>
      <c r="AW8">
        <f ca="1">All_Sectors!GP87</f>
        <v>0.98563490875468929</v>
      </c>
      <c r="AX8">
        <f ca="1">All_Sectors!GQ87</f>
        <v>0.9740290738609132</v>
      </c>
      <c r="AZ8">
        <f>All_Sectors!CA205</f>
        <v>1.1151287243274515</v>
      </c>
      <c r="BA8">
        <f>All_Sectors!CB205</f>
        <v>0.97097344543461395</v>
      </c>
      <c r="BB8">
        <f>All_Sectors!CC205</f>
        <v>0.9744289825875877</v>
      </c>
      <c r="BC8">
        <f>All_Sectors!CD205</f>
        <v>0.98749216633751491</v>
      </c>
      <c r="BD8">
        <f>All_Sectors!CE205</f>
        <v>1.0023091508008399</v>
      </c>
      <c r="BE8">
        <f>All_Sectors!CF205</f>
        <v>0.98449805070436114</v>
      </c>
      <c r="BF8">
        <f>All_Sectors!CG205</f>
        <v>1.0866138040350197</v>
      </c>
      <c r="BG8">
        <f>All_Sectors!CH205</f>
        <v>1.0866137483005933</v>
      </c>
      <c r="BH8">
        <f>All_Sectors!CI205</f>
        <v>0</v>
      </c>
      <c r="BI8">
        <f>All_Sectors!CJ205</f>
        <v>0.98977243466423637</v>
      </c>
      <c r="BK8">
        <f t="shared" ca="1" si="0"/>
        <v>1988</v>
      </c>
      <c r="BL8">
        <f>All_Sectors!CF123</f>
        <v>0.99068378651305455</v>
      </c>
      <c r="BM8">
        <f>All_Sectors!CF205</f>
        <v>0.98449805070436114</v>
      </c>
      <c r="BO8">
        <f t="shared" ca="1" si="1"/>
        <v>1988</v>
      </c>
      <c r="BP8">
        <f>All_Sectors!CF454</f>
        <v>0.98211801718169289</v>
      </c>
      <c r="BQ8">
        <f t="shared" si="2"/>
        <v>0.99068378651305455</v>
      </c>
      <c r="BR8">
        <f t="shared" si="3"/>
        <v>0.98449805070436114</v>
      </c>
    </row>
    <row r="9" spans="1:70" x14ac:dyDescent="0.2">
      <c r="AB9">
        <f ca="1">All_Sectors!HW88</f>
        <v>1989</v>
      </c>
      <c r="AC9" s="26">
        <f ca="1">All_Sectors!HX88</f>
        <v>0.83326685642801468</v>
      </c>
      <c r="AD9" s="26">
        <f ca="1">All_Sectors!HY88</f>
        <v>1.0560412781532551</v>
      </c>
      <c r="AE9" s="26">
        <f ca="1">All_Sectors!HZ88</f>
        <v>1.0279036836353266</v>
      </c>
      <c r="AF9" s="26">
        <f>All_Sectors!HF124</f>
        <v>0.90451861145514434</v>
      </c>
      <c r="AG9" s="26"/>
      <c r="AH9" s="26">
        <f ca="1">All_Sectors!IC88</f>
        <v>0.98762785838223133</v>
      </c>
      <c r="AI9" s="26">
        <f ca="1">All_Sectors!ID88</f>
        <v>0.95367937990742702</v>
      </c>
      <c r="AJ9" s="26">
        <f ca="1">All_Sectors!IE88</f>
        <v>1.0694506369304013</v>
      </c>
      <c r="AK9" s="26">
        <f ca="1">All_Sectors!IF88</f>
        <v>1.04521240892176</v>
      </c>
      <c r="AN9">
        <f ca="1">All_Sectors!HW88</f>
        <v>1989</v>
      </c>
      <c r="AO9" s="253">
        <f ca="1">All_Sectors!IC88</f>
        <v>0.98762785838223133</v>
      </c>
      <c r="AP9" s="253">
        <f ca="1">All_Sectors!ID88</f>
        <v>0.95367937990742702</v>
      </c>
      <c r="AQ9" s="253">
        <f ca="1">All_Sectors!IE88</f>
        <v>1.0694506369304013</v>
      </c>
      <c r="AR9" s="253">
        <f ca="1">All_Sectors!IF88</f>
        <v>1.04521240892176</v>
      </c>
      <c r="AT9">
        <f ca="1">All_Sectors!GM88</f>
        <v>1989</v>
      </c>
      <c r="AU9">
        <f ca="1">All_Sectors!GN88</f>
        <v>1.0143591687508591</v>
      </c>
      <c r="AV9">
        <f ca="1">All_Sectors!GO88</f>
        <v>1.0620070643301125</v>
      </c>
      <c r="AW9">
        <f ca="1">All_Sectors!GP88</f>
        <v>0.99347436664872446</v>
      </c>
      <c r="AX9">
        <f ca="1">All_Sectors!GQ88</f>
        <v>0.96511721846923759</v>
      </c>
      <c r="AZ9">
        <f>All_Sectors!CA206</f>
        <v>1.1560790330897612</v>
      </c>
      <c r="BA9">
        <f>All_Sectors!CB206</f>
        <v>0.9602755158581886</v>
      </c>
      <c r="BB9">
        <f>All_Sectors!CC206</f>
        <v>0.96444399174089268</v>
      </c>
      <c r="BC9">
        <f>All_Sectors!CD206</f>
        <v>0.96667004454913563</v>
      </c>
      <c r="BD9">
        <f>All_Sectors!CE206</f>
        <v>1.0059105100369976</v>
      </c>
      <c r="BE9">
        <f>All_Sectors!CF206</f>
        <v>0.99183500871517061</v>
      </c>
      <c r="BF9">
        <f>All_Sectors!CG206</f>
        <v>1.1149735497377256</v>
      </c>
      <c r="BG9">
        <f>All_Sectors!CH206</f>
        <v>1.1149734774410411</v>
      </c>
      <c r="BH9">
        <f>All_Sectors!CI206</f>
        <v>0</v>
      </c>
      <c r="BI9">
        <f>All_Sectors!CJ206</f>
        <v>0.97238355754990824</v>
      </c>
      <c r="BK9">
        <f t="shared" ca="1" si="0"/>
        <v>1989</v>
      </c>
      <c r="BL9">
        <f>All_Sectors!CF124</f>
        <v>1.0013473363091538</v>
      </c>
      <c r="BM9">
        <f>All_Sectors!CF206</f>
        <v>0.99183500871517061</v>
      </c>
      <c r="BO9">
        <f t="shared" ca="1" si="1"/>
        <v>1989</v>
      </c>
      <c r="BP9">
        <f>All_Sectors!CF455</f>
        <v>0.98532056624586062</v>
      </c>
      <c r="BQ9">
        <f t="shared" si="2"/>
        <v>1.0013473363091538</v>
      </c>
      <c r="BR9">
        <f t="shared" si="3"/>
        <v>0.99183500871517061</v>
      </c>
    </row>
    <row r="10" spans="1:70" x14ac:dyDescent="0.2">
      <c r="AB10">
        <f ca="1">All_Sectors!HW89</f>
        <v>1990</v>
      </c>
      <c r="AC10" s="26">
        <f ca="1">All_Sectors!HX89</f>
        <v>0.84898562285838608</v>
      </c>
      <c r="AD10" s="26">
        <f ca="1">All_Sectors!HY89</f>
        <v>1.0344610308132132</v>
      </c>
      <c r="AE10" s="26">
        <f ca="1">All_Sectors!HZ89</f>
        <v>1.0235049817928896</v>
      </c>
      <c r="AF10" s="26">
        <f>All_Sectors!HF125</f>
        <v>0.89888579331865714</v>
      </c>
      <c r="AG10" s="26"/>
      <c r="AH10" s="26">
        <f ca="1">All_Sectors!IC89</f>
        <v>0.93516066786151142</v>
      </c>
      <c r="AI10" s="26">
        <f ca="1">All_Sectors!ID89</f>
        <v>0.94745479362316154</v>
      </c>
      <c r="AJ10" s="26">
        <f ca="1">All_Sectors!IE89</f>
        <v>1.0774177552757764</v>
      </c>
      <c r="AK10" s="26">
        <f ca="1">All_Sectors!IF89</f>
        <v>1.0352696745584429</v>
      </c>
      <c r="AN10">
        <f ca="1">All_Sectors!HW89</f>
        <v>1990</v>
      </c>
      <c r="AO10" s="253">
        <f ca="1">All_Sectors!IC89</f>
        <v>0.93516066786151142</v>
      </c>
      <c r="AP10" s="253">
        <f ca="1">All_Sectors!ID89</f>
        <v>0.94745479362316154</v>
      </c>
      <c r="AQ10" s="253">
        <f ca="1">All_Sectors!IE89</f>
        <v>1.0774177552757764</v>
      </c>
      <c r="AR10" s="253">
        <f ca="1">All_Sectors!IF89</f>
        <v>1.0352696745584429</v>
      </c>
      <c r="AT10">
        <f ca="1">All_Sectors!GM89</f>
        <v>1990</v>
      </c>
      <c r="AU10">
        <f ca="1">All_Sectors!GN89</f>
        <v>0.99889693912278432</v>
      </c>
      <c r="AV10">
        <f ca="1">All_Sectors!GO89</f>
        <v>1.0639344230777543</v>
      </c>
      <c r="AW10">
        <f ca="1">All_Sectors!GP89</f>
        <v>0.99878982276269668</v>
      </c>
      <c r="AX10">
        <f ca="1">All_Sectors!GQ89</f>
        <v>0.95515668919639807</v>
      </c>
      <c r="AZ10">
        <f>All_Sectors!CA207</f>
        <v>1.177887336343399</v>
      </c>
      <c r="BA10">
        <f>All_Sectors!CB207</f>
        <v>0.93892917806763165</v>
      </c>
      <c r="BB10">
        <f>All_Sectors!CC207</f>
        <v>0.94069274206318831</v>
      </c>
      <c r="BC10">
        <f>All_Sectors!CD207</f>
        <v>0.96065138971279895</v>
      </c>
      <c r="BD10">
        <f>All_Sectors!CE207</f>
        <v>0.99566532075357839</v>
      </c>
      <c r="BE10">
        <f>All_Sectors!CF207</f>
        <v>0.98348700144042533</v>
      </c>
      <c r="BF10">
        <f>All_Sectors!CG207</f>
        <v>1.1080301377954109</v>
      </c>
      <c r="BG10">
        <f>All_Sectors!CH207</f>
        <v>1.1080300682663771</v>
      </c>
      <c r="BH10">
        <f>All_Sectors!CI207</f>
        <v>0</v>
      </c>
      <c r="BI10">
        <f>All_Sectors!CJ207</f>
        <v>0.95648727407076484</v>
      </c>
      <c r="BK10">
        <f t="shared" ca="1" si="0"/>
        <v>1990</v>
      </c>
      <c r="BL10">
        <f>All_Sectors!CF125</f>
        <v>0.99706227687871696</v>
      </c>
      <c r="BM10">
        <f>All_Sectors!CF207</f>
        <v>0.98348700144042533</v>
      </c>
      <c r="BO10">
        <f t="shared" ca="1" si="1"/>
        <v>1990</v>
      </c>
      <c r="BP10">
        <f>All_Sectors!CF456</f>
        <v>0.97021363450115083</v>
      </c>
      <c r="BQ10">
        <f t="shared" si="2"/>
        <v>0.99706227687871696</v>
      </c>
      <c r="BR10">
        <f t="shared" si="3"/>
        <v>0.98348700144042533</v>
      </c>
    </row>
    <row r="11" spans="1:70" x14ac:dyDescent="0.2">
      <c r="AB11">
        <f ca="1">All_Sectors!HW90</f>
        <v>1991</v>
      </c>
      <c r="AC11" s="26">
        <f ca="1">All_Sectors!HX90</f>
        <v>0.84807005457149576</v>
      </c>
      <c r="AD11" s="26">
        <f ca="1">All_Sectors!HY90</f>
        <v>1.045956096059214</v>
      </c>
      <c r="AE11" s="26">
        <f ca="1">All_Sectors!HZ90</f>
        <v>1.0049579206535295</v>
      </c>
      <c r="AF11" s="26">
        <f>All_Sectors!HF126</f>
        <v>0.89144215211274913</v>
      </c>
      <c r="AG11" s="26"/>
      <c r="AH11" s="26">
        <f ca="1">All_Sectors!IC90</f>
        <v>0.95651781328496743</v>
      </c>
      <c r="AI11" s="26">
        <f ca="1">All_Sectors!ID90</f>
        <v>0.94891338483791732</v>
      </c>
      <c r="AJ11" s="26">
        <f ca="1">All_Sectors!IE90</f>
        <v>1.0719965914517291</v>
      </c>
      <c r="AK11" s="26">
        <f ca="1">All_Sectors!IF90</f>
        <v>0.99793418230260134</v>
      </c>
      <c r="AN11">
        <f ca="1">All_Sectors!HW90</f>
        <v>1991</v>
      </c>
      <c r="AO11" s="253">
        <f ca="1">All_Sectors!IC90</f>
        <v>0.95651781328496743</v>
      </c>
      <c r="AP11" s="253">
        <f ca="1">All_Sectors!ID90</f>
        <v>0.94891338483791732</v>
      </c>
      <c r="AQ11" s="253">
        <f ca="1">All_Sectors!IE90</f>
        <v>1.0719965914517291</v>
      </c>
      <c r="AR11" s="253">
        <f ca="1">All_Sectors!IF90</f>
        <v>0.99793418230260134</v>
      </c>
      <c r="AT11">
        <f ca="1">All_Sectors!GM90</f>
        <v>1991</v>
      </c>
      <c r="AU11">
        <f ca="1">All_Sectors!GN90</f>
        <v>0.99092844236229383</v>
      </c>
      <c r="AV11">
        <f ca="1">All_Sectors!GO90</f>
        <v>1.0561771031557359</v>
      </c>
      <c r="AW11">
        <f ca="1">All_Sectors!GP90</f>
        <v>0.98654014579539662</v>
      </c>
      <c r="AX11">
        <f ca="1">All_Sectors!GQ90</f>
        <v>0.91712551484926064</v>
      </c>
      <c r="AZ11">
        <f>All_Sectors!CA208</f>
        <v>1.1766170718516933</v>
      </c>
      <c r="BA11">
        <f>All_Sectors!CB208</f>
        <v>0.93942445947123876</v>
      </c>
      <c r="BB11">
        <f>All_Sectors!CC208</f>
        <v>0.93391005201638766</v>
      </c>
      <c r="BC11">
        <f>All_Sectors!CD208</f>
        <v>0.9650750856649174</v>
      </c>
      <c r="BD11">
        <f>All_Sectors!CE208</f>
        <v>1.0036422040152662</v>
      </c>
      <c r="BE11">
        <f>All_Sectors!CF208</f>
        <v>0.96419538499440494</v>
      </c>
      <c r="BF11">
        <f>All_Sectors!CG208</f>
        <v>1.0988545565144296</v>
      </c>
      <c r="BG11">
        <f>All_Sectors!CH208</f>
        <v>1.0988545107763847</v>
      </c>
      <c r="BH11">
        <f>All_Sectors!CI208</f>
        <v>0</v>
      </c>
      <c r="BI11">
        <f>All_Sectors!CJ208</f>
        <v>0.96859008601695951</v>
      </c>
      <c r="BK11">
        <f t="shared" ca="1" si="0"/>
        <v>1991</v>
      </c>
      <c r="BL11">
        <f>All_Sectors!CF126</f>
        <v>0.97899438728561949</v>
      </c>
      <c r="BM11">
        <f>All_Sectors!CF208</f>
        <v>0.96419538499440494</v>
      </c>
      <c r="BO11">
        <f t="shared" ca="1" si="1"/>
        <v>1991</v>
      </c>
      <c r="BP11">
        <f>All_Sectors!CF457</f>
        <v>0.96359306272659739</v>
      </c>
      <c r="BQ11">
        <f t="shared" si="2"/>
        <v>0.97899438728561949</v>
      </c>
      <c r="BR11">
        <f t="shared" si="3"/>
        <v>0.96419538499440494</v>
      </c>
    </row>
    <row r="12" spans="1:70" x14ac:dyDescent="0.2">
      <c r="AB12">
        <f ca="1">All_Sectors!HW91</f>
        <v>1992</v>
      </c>
      <c r="AC12" s="26">
        <f ca="1">All_Sectors!HX91</f>
        <v>0.87793933680221903</v>
      </c>
      <c r="AD12" s="26">
        <f ca="1">All_Sectors!HY91</f>
        <v>1.0274092923425859</v>
      </c>
      <c r="AE12" s="26">
        <f ca="1">All_Sectors!HZ91</f>
        <v>1.0012890825813532</v>
      </c>
      <c r="AF12" s="26">
        <f>All_Sectors!HF127</f>
        <v>0.9031660341612292</v>
      </c>
      <c r="AG12" s="26"/>
      <c r="AH12" s="26">
        <f ca="1">All_Sectors!IC91</f>
        <v>0.93727734042751354</v>
      </c>
      <c r="AI12" s="26">
        <f ca="1">All_Sectors!ID91</f>
        <v>0.9406150133214698</v>
      </c>
      <c r="AJ12" s="26">
        <f ca="1">All_Sectors!IE91</f>
        <v>1.0543928539419196</v>
      </c>
      <c r="AK12" s="26">
        <f ca="1">All_Sectors!IF91</f>
        <v>0.99963893958186967</v>
      </c>
      <c r="AN12">
        <f ca="1">All_Sectors!HW91</f>
        <v>1992</v>
      </c>
      <c r="AO12" s="253">
        <f ca="1">All_Sectors!IC91</f>
        <v>0.93727734042751354</v>
      </c>
      <c r="AP12" s="253">
        <f ca="1">All_Sectors!ID91</f>
        <v>0.9406150133214698</v>
      </c>
      <c r="AQ12" s="253">
        <f ca="1">All_Sectors!IE91</f>
        <v>1.0543928539419196</v>
      </c>
      <c r="AR12" s="253">
        <f ca="1">All_Sectors!IF91</f>
        <v>0.99963893958186967</v>
      </c>
      <c r="AT12">
        <f ca="1">All_Sectors!GM91</f>
        <v>1992</v>
      </c>
      <c r="AU12">
        <f ca="1">All_Sectors!GN91</f>
        <v>0.97577739323100754</v>
      </c>
      <c r="AV12">
        <f ca="1">All_Sectors!GO91</f>
        <v>1.061900767391702</v>
      </c>
      <c r="AW12">
        <f ca="1">All_Sectors!GP91</f>
        <v>0.98335033916135195</v>
      </c>
      <c r="AX12">
        <f ca="1">All_Sectors!GQ91</f>
        <v>0.91685612668643213</v>
      </c>
      <c r="AZ12">
        <f>All_Sectors!CA209</f>
        <v>1.2180578787840675</v>
      </c>
      <c r="BA12">
        <f>All_Sectors!CB209</f>
        <v>0.92192627729299814</v>
      </c>
      <c r="BB12">
        <f>All_Sectors!CC209</f>
        <v>0.91400106234766476</v>
      </c>
      <c r="BC12">
        <f>All_Sectors!CD209</f>
        <v>0.94861466033097652</v>
      </c>
      <c r="BD12">
        <f>All_Sectors!CE209</f>
        <v>1.0026144202686513</v>
      </c>
      <c r="BE12">
        <f>All_Sectors!CF209</f>
        <v>0.96099899523710408</v>
      </c>
      <c r="BF12">
        <f>All_Sectors!CG209</f>
        <v>1.1133062256395907</v>
      </c>
      <c r="BG12">
        <f>All_Sectors!CH209</f>
        <v>1.1133061952095809</v>
      </c>
      <c r="BH12">
        <f>All_Sectors!CI209</f>
        <v>0</v>
      </c>
      <c r="BI12">
        <f>All_Sectors!CJ209</f>
        <v>0.95109473772608566</v>
      </c>
      <c r="BK12">
        <f t="shared" ca="1" si="0"/>
        <v>1992</v>
      </c>
      <c r="BL12">
        <f>All_Sectors!CF127</f>
        <v>0.97542033527139727</v>
      </c>
      <c r="BM12">
        <f>All_Sectors!CF209</f>
        <v>0.96099899523710408</v>
      </c>
      <c r="BO12">
        <f t="shared" ca="1" si="1"/>
        <v>1992</v>
      </c>
      <c r="BP12">
        <f>All_Sectors!CF458</f>
        <v>0.96119834409856031</v>
      </c>
      <c r="BQ12">
        <f t="shared" si="2"/>
        <v>0.97542033527139727</v>
      </c>
      <c r="BR12">
        <f t="shared" si="3"/>
        <v>0.96099899523710408</v>
      </c>
    </row>
    <row r="13" spans="1:70" x14ac:dyDescent="0.2">
      <c r="AB13">
        <f ca="1">All_Sectors!HW92</f>
        <v>1993</v>
      </c>
      <c r="AC13" s="26">
        <f ca="1">All_Sectors!HX92</f>
        <v>0.90210671356310168</v>
      </c>
      <c r="AD13" s="26">
        <f ca="1">All_Sectors!HY92</f>
        <v>1.0334340396947603</v>
      </c>
      <c r="AE13" s="26">
        <f ca="1">All_Sectors!HZ92</f>
        <v>0.99924420513608447</v>
      </c>
      <c r="AF13" s="26">
        <f>All_Sectors!HF128</f>
        <v>0.93156340232069379</v>
      </c>
      <c r="AG13" s="26"/>
      <c r="AH13" s="26">
        <f ca="1">All_Sectors!IC92</f>
        <v>0.96798389712623822</v>
      </c>
      <c r="AI13" s="26">
        <f ca="1">All_Sectors!ID92</f>
        <v>0.95379908855066509</v>
      </c>
      <c r="AJ13" s="26">
        <f ca="1">All_Sectors!IE92</f>
        <v>1.061654243136575</v>
      </c>
      <c r="AK13" s="26">
        <f ca="1">All_Sectors!IF92</f>
        <v>1.0126865161754612</v>
      </c>
      <c r="AN13">
        <f ca="1">All_Sectors!HW92</f>
        <v>1993</v>
      </c>
      <c r="AO13" s="253">
        <f ca="1">All_Sectors!IC92</f>
        <v>0.96798389712623822</v>
      </c>
      <c r="AP13" s="253">
        <f ca="1">All_Sectors!ID92</f>
        <v>0.95379908855066509</v>
      </c>
      <c r="AQ13" s="253">
        <f ca="1">All_Sectors!IE92</f>
        <v>1.061654243136575</v>
      </c>
      <c r="AR13" s="253">
        <f ca="1">All_Sectors!IF92</f>
        <v>1.0126865161754612</v>
      </c>
      <c r="AT13">
        <f ca="1">All_Sectors!GM92</f>
        <v>1993</v>
      </c>
      <c r="AU13">
        <f ca="1">All_Sectors!GN92</f>
        <v>0.95832163250996161</v>
      </c>
      <c r="AV13">
        <f ca="1">All_Sectors!GO92</f>
        <v>1.0580794419979354</v>
      </c>
      <c r="AW13">
        <f ca="1">All_Sectors!GP92</f>
        <v>0.98810699125864732</v>
      </c>
      <c r="AX13">
        <f ca="1">All_Sectors!GQ92</f>
        <v>0.92060839513039872</v>
      </c>
      <c r="AZ13">
        <f>All_Sectors!CA210</f>
        <v>1.251587830614632</v>
      </c>
      <c r="BA13">
        <f>All_Sectors!CB210</f>
        <v>0.9132889638413223</v>
      </c>
      <c r="BB13">
        <f>All_Sectors!CC210</f>
        <v>0.91748318997387091</v>
      </c>
      <c r="BC13">
        <f>All_Sectors!CD210</f>
        <v>0.94382455012411448</v>
      </c>
      <c r="BD13">
        <f>All_Sectors!CE210</f>
        <v>1.0127826800579949</v>
      </c>
      <c r="BE13">
        <f>All_Sectors!CF210</f>
        <v>0.95982177741470109</v>
      </c>
      <c r="BF13">
        <f>All_Sectors!CG210</f>
        <v>1.1483108455200495</v>
      </c>
      <c r="BG13">
        <f>All_Sectors!CH210</f>
        <v>1.1483107953647893</v>
      </c>
      <c r="BH13">
        <f>All_Sectors!CI210</f>
        <v>0</v>
      </c>
      <c r="BI13">
        <f>All_Sectors!CJ210</f>
        <v>0.95588915737923197</v>
      </c>
      <c r="BK13">
        <f t="shared" ca="1" si="0"/>
        <v>1993</v>
      </c>
      <c r="BL13">
        <f>All_Sectors!CF128</f>
        <v>0.97342828814140081</v>
      </c>
      <c r="BM13">
        <f>All_Sectors!CF210</f>
        <v>0.95982177741470109</v>
      </c>
      <c r="BO13">
        <f t="shared" ca="1" si="1"/>
        <v>1993</v>
      </c>
      <c r="BP13">
        <f>All_Sectors!CF459</f>
        <v>0.95955408705757261</v>
      </c>
      <c r="BQ13">
        <f t="shared" si="2"/>
        <v>0.97342828814140081</v>
      </c>
      <c r="BR13">
        <f t="shared" si="3"/>
        <v>0.95982177741470109</v>
      </c>
    </row>
    <row r="14" spans="1:70" x14ac:dyDescent="0.2">
      <c r="AB14">
        <f ca="1">All_Sectors!HW93</f>
        <v>1994</v>
      </c>
      <c r="AC14" s="26">
        <f ca="1">All_Sectors!HX93</f>
        <v>0.93844842902986025</v>
      </c>
      <c r="AD14" s="26">
        <f ca="1">All_Sectors!HY93</f>
        <v>1.019298876144032</v>
      </c>
      <c r="AE14" s="26">
        <f ca="1">All_Sectors!HZ93</f>
        <v>0.9914941858574986</v>
      </c>
      <c r="AF14" s="26">
        <f>All_Sectors!HF129</f>
        <v>0.948423306912347</v>
      </c>
      <c r="AG14" s="26"/>
      <c r="AH14" s="26">
        <f ca="1">All_Sectors!IC93</f>
        <v>0.9487709449955346</v>
      </c>
      <c r="AI14" s="26">
        <f ca="1">All_Sectors!ID93</f>
        <v>0.96161928611240632</v>
      </c>
      <c r="AJ14" s="26">
        <f ca="1">All_Sectors!IE93</f>
        <v>1.0138183528869726</v>
      </c>
      <c r="AK14" s="26">
        <f ca="1">All_Sectors!IF93</f>
        <v>1.0101831450522969</v>
      </c>
      <c r="AN14">
        <f ca="1">All_Sectors!HW93</f>
        <v>1994</v>
      </c>
      <c r="AO14" s="253">
        <f ca="1">All_Sectors!IC93</f>
        <v>0.9487709449955346</v>
      </c>
      <c r="AP14" s="253">
        <f ca="1">All_Sectors!ID93</f>
        <v>0.96161928611240632</v>
      </c>
      <c r="AQ14" s="253">
        <f ca="1">All_Sectors!IE93</f>
        <v>1.0138183528869726</v>
      </c>
      <c r="AR14" s="253">
        <f ca="1">All_Sectors!IF93</f>
        <v>1.0101831450522969</v>
      </c>
      <c r="AT14">
        <f ca="1">All_Sectors!GM93</f>
        <v>1994</v>
      </c>
      <c r="AU14">
        <f ca="1">All_Sectors!GN93</f>
        <v>0.95137895416416063</v>
      </c>
      <c r="AV14">
        <f ca="1">All_Sectors!GO93</f>
        <v>1.0726406404170474</v>
      </c>
      <c r="AW14">
        <f ca="1">All_Sectors!GP93</f>
        <v>0.96481319759965201</v>
      </c>
      <c r="AX14">
        <f ca="1">All_Sectors!GQ93</f>
        <v>0.91767019977469066</v>
      </c>
      <c r="AZ14">
        <f>All_Sectors!CA211</f>
        <v>1.3020085271220334</v>
      </c>
      <c r="BA14">
        <f>All_Sectors!CB211</f>
        <v>0.89532596035121081</v>
      </c>
      <c r="BB14">
        <f>All_Sectors!CC211</f>
        <v>0.89791539710330803</v>
      </c>
      <c r="BC14">
        <f>All_Sectors!CD211</f>
        <v>0.93907816843027514</v>
      </c>
      <c r="BD14">
        <f>All_Sectors!CE211</f>
        <v>1.0038131994399364</v>
      </c>
      <c r="BE14">
        <f>All_Sectors!CF211</f>
        <v>0.9525346829086756</v>
      </c>
      <c r="BF14">
        <f>All_Sectors!CG211</f>
        <v>1.1690935719453783</v>
      </c>
      <c r="BG14">
        <f>All_Sectors!CH211</f>
        <v>1.1690935036626737</v>
      </c>
      <c r="BH14">
        <f>All_Sectors!CI211</f>
        <v>0</v>
      </c>
      <c r="BI14">
        <f>All_Sectors!CJ211</f>
        <v>0.94265906077618999</v>
      </c>
      <c r="BK14">
        <f t="shared" ca="1" si="0"/>
        <v>1994</v>
      </c>
      <c r="BL14">
        <f>All_Sectors!CF129</f>
        <v>0.96587849404638348</v>
      </c>
      <c r="BM14">
        <f>All_Sectors!CF211</f>
        <v>0.9525346829086756</v>
      </c>
      <c r="BO14">
        <f t="shared" ca="1" si="1"/>
        <v>1994</v>
      </c>
      <c r="BP14">
        <f>All_Sectors!CF460</f>
        <v>0.95855806695846213</v>
      </c>
      <c r="BQ14">
        <f t="shared" si="2"/>
        <v>0.96587849404638348</v>
      </c>
      <c r="BR14">
        <f t="shared" si="3"/>
        <v>0.9525346829086756</v>
      </c>
    </row>
    <row r="15" spans="1:70" x14ac:dyDescent="0.2">
      <c r="AB15">
        <f ca="1">All_Sectors!HW94</f>
        <v>1995</v>
      </c>
      <c r="AC15" s="26">
        <f ca="1">All_Sectors!HX94</f>
        <v>0.96364015446815443</v>
      </c>
      <c r="AD15" s="26">
        <f ca="1">All_Sectors!HY94</f>
        <v>1.0161860601374237</v>
      </c>
      <c r="AE15" s="26">
        <f ca="1">All_Sectors!HZ94</f>
        <v>0.99251348595249544</v>
      </c>
      <c r="AF15" s="26">
        <f>All_Sectors!HF130</f>
        <v>0.97190678167659805</v>
      </c>
      <c r="AG15" s="26"/>
      <c r="AH15" s="26">
        <f ca="1">All_Sectors!IC94</f>
        <v>0.95682054619812984</v>
      </c>
      <c r="AI15" s="26">
        <f ca="1">All_Sectors!ID94</f>
        <v>0.98077514847898073</v>
      </c>
      <c r="AJ15" s="26">
        <f ca="1">All_Sectors!IE94</f>
        <v>1.0275223837575753</v>
      </c>
      <c r="AK15" s="26">
        <f ca="1">All_Sectors!IF94</f>
        <v>1.0031732205104571</v>
      </c>
      <c r="AN15">
        <f ca="1">All_Sectors!HW94</f>
        <v>1995</v>
      </c>
      <c r="AO15" s="253">
        <f ca="1">All_Sectors!IC94</f>
        <v>0.95682054619812984</v>
      </c>
      <c r="AP15" s="253">
        <f ca="1">All_Sectors!ID94</f>
        <v>0.98077514847898073</v>
      </c>
      <c r="AQ15" s="253">
        <f ca="1">All_Sectors!IE94</f>
        <v>1.0275223837575753</v>
      </c>
      <c r="AR15" s="253">
        <f ca="1">All_Sectors!IF94</f>
        <v>1.0031732205104571</v>
      </c>
      <c r="AT15">
        <f ca="1">All_Sectors!GM94</f>
        <v>1995</v>
      </c>
      <c r="AU15">
        <f ca="1">All_Sectors!GN94</f>
        <v>0.94123577237567324</v>
      </c>
      <c r="AV15">
        <f ca="1">All_Sectors!GO94</f>
        <v>1.0891000911201294</v>
      </c>
      <c r="AW15">
        <f ca="1">All_Sectors!GP94</f>
        <v>0.97191514199864104</v>
      </c>
      <c r="AX15">
        <f ca="1">All_Sectors!GQ94</f>
        <v>0.91250666836907246</v>
      </c>
      <c r="AZ15">
        <f>All_Sectors!CA212</f>
        <v>1.3369596659581691</v>
      </c>
      <c r="BA15">
        <f>All_Sectors!CB212</f>
        <v>0.89091491249073207</v>
      </c>
      <c r="BB15">
        <f>All_Sectors!CC212</f>
        <v>0.89609351914087976</v>
      </c>
      <c r="BC15">
        <f>All_Sectors!CD212</f>
        <v>0.93369503400763354</v>
      </c>
      <c r="BD15">
        <f>All_Sectors!CE212</f>
        <v>1.0068143481029537</v>
      </c>
      <c r="BE15">
        <f>All_Sectors!CF212</f>
        <v>0.9532326814802643</v>
      </c>
      <c r="BF15">
        <f>All_Sectors!CG212</f>
        <v>1.1980409811339621</v>
      </c>
      <c r="BG15">
        <f>All_Sectors!CH212</f>
        <v>1.1980408920178711</v>
      </c>
      <c r="BH15">
        <f>All_Sectors!CI212</f>
        <v>0</v>
      </c>
      <c r="BI15">
        <f>All_Sectors!CJ212</f>
        <v>0.94005755699136073</v>
      </c>
      <c r="BK15">
        <f t="shared" ca="1" si="0"/>
        <v>1995</v>
      </c>
      <c r="BL15">
        <f>All_Sectors!CF130</f>
        <v>0.96687146007158042</v>
      </c>
      <c r="BM15">
        <f>All_Sectors!CF212</f>
        <v>0.9532326814802643</v>
      </c>
      <c r="BO15">
        <f t="shared" ca="1" si="1"/>
        <v>1995</v>
      </c>
      <c r="BP15">
        <f>All_Sectors!CF461</f>
        <v>0.95525634860037967</v>
      </c>
      <c r="BQ15">
        <f t="shared" si="2"/>
        <v>0.96687146007158042</v>
      </c>
      <c r="BR15">
        <f t="shared" si="3"/>
        <v>0.9532326814802643</v>
      </c>
    </row>
    <row r="16" spans="1:70" x14ac:dyDescent="0.2">
      <c r="AB16">
        <f ca="1">All_Sectors!HW95</f>
        <v>1996</v>
      </c>
      <c r="AC16" s="26">
        <f ca="1">All_Sectors!HX95</f>
        <v>1</v>
      </c>
      <c r="AD16" s="26">
        <f ca="1">All_Sectors!HY95</f>
        <v>1</v>
      </c>
      <c r="AE16" s="26">
        <f ca="1">All_Sectors!HZ95</f>
        <v>1</v>
      </c>
      <c r="AF16" s="26">
        <f>All_Sectors!HF131</f>
        <v>1</v>
      </c>
      <c r="AG16" s="26"/>
      <c r="AH16" s="26">
        <f ca="1">All_Sectors!IC95</f>
        <v>1</v>
      </c>
      <c r="AI16" s="26">
        <f ca="1">All_Sectors!ID95</f>
        <v>1</v>
      </c>
      <c r="AJ16" s="26">
        <f ca="1">All_Sectors!IE95</f>
        <v>1</v>
      </c>
      <c r="AK16" s="26">
        <f ca="1">All_Sectors!IF95</f>
        <v>1</v>
      </c>
      <c r="AN16">
        <f ca="1">All_Sectors!HW95</f>
        <v>1996</v>
      </c>
      <c r="AO16" s="253">
        <f ca="1">All_Sectors!IC95</f>
        <v>1</v>
      </c>
      <c r="AP16" s="253">
        <f ca="1">All_Sectors!ID95</f>
        <v>1</v>
      </c>
      <c r="AQ16" s="253">
        <f ca="1">All_Sectors!IE95</f>
        <v>1</v>
      </c>
      <c r="AR16" s="253">
        <f ca="1">All_Sectors!IF95</f>
        <v>1</v>
      </c>
      <c r="AT16">
        <f ca="1">All_Sectors!GM95</f>
        <v>1996</v>
      </c>
      <c r="AU16">
        <f ca="1">All_Sectors!GN95</f>
        <v>0.97407822619823914</v>
      </c>
      <c r="AV16">
        <f ca="1">All_Sectors!GO95</f>
        <v>1.1140596545533101</v>
      </c>
      <c r="AW16">
        <f ca="1">All_Sectors!GP95</f>
        <v>0.96537185859364327</v>
      </c>
      <c r="AX16">
        <f ca="1">All_Sectors!GQ95</f>
        <v>0.90581959756709673</v>
      </c>
      <c r="AZ16">
        <f>All_Sectors!CA213</f>
        <v>1.3874055162178818</v>
      </c>
      <c r="BA16">
        <f>All_Sectors!CB213</f>
        <v>0.88687147872630623</v>
      </c>
      <c r="BB16">
        <f>All_Sectors!CC213</f>
        <v>0.88847172741527691</v>
      </c>
      <c r="BC16">
        <f>All_Sectors!CD213</f>
        <v>0.92474803743043543</v>
      </c>
      <c r="BD16">
        <f>All_Sectors!CE213</f>
        <v>1.0057991565047382</v>
      </c>
      <c r="BE16">
        <f>All_Sectors!CF213</f>
        <v>0.95523228929866133</v>
      </c>
      <c r="BF16">
        <f>All_Sectors!CG213</f>
        <v>1.2326707664918175</v>
      </c>
      <c r="BG16">
        <f>All_Sectors!CH213</f>
        <v>1.2326705756195855</v>
      </c>
      <c r="BH16">
        <f>All_Sectors!CI213</f>
        <v>0</v>
      </c>
      <c r="BI16">
        <f>All_Sectors!CJ213</f>
        <v>0.93011079602694402</v>
      </c>
      <c r="BK16">
        <f t="shared" ca="1" si="0"/>
        <v>1996</v>
      </c>
      <c r="BL16">
        <f>All_Sectors!CF131</f>
        <v>0.97416455670997071</v>
      </c>
      <c r="BM16">
        <f>All_Sectors!CF213</f>
        <v>0.95523228929866133</v>
      </c>
      <c r="BO16">
        <f t="shared" ca="1" si="1"/>
        <v>1996</v>
      </c>
      <c r="BP16">
        <f>All_Sectors!CF462</f>
        <v>0.96579994636746691</v>
      </c>
      <c r="BQ16">
        <f t="shared" si="2"/>
        <v>0.97416455670997071</v>
      </c>
      <c r="BR16">
        <f t="shared" si="3"/>
        <v>0.95523228929866133</v>
      </c>
    </row>
    <row r="17" spans="1:70" x14ac:dyDescent="0.2">
      <c r="AB17">
        <f ca="1">All_Sectors!HW96</f>
        <v>1997</v>
      </c>
      <c r="AC17" s="26">
        <f ca="1">All_Sectors!HX96</f>
        <v>1.0444639846257047</v>
      </c>
      <c r="AD17" s="26">
        <f ca="1">All_Sectors!HY96</f>
        <v>0.98222497809716991</v>
      </c>
      <c r="AE17" s="26">
        <f ca="1">All_Sectors!HZ96</f>
        <v>0.97749195889875096</v>
      </c>
      <c r="AF17" s="26">
        <f>All_Sectors!HF132</f>
        <v>1.002807529054893</v>
      </c>
      <c r="AG17" s="26"/>
      <c r="AH17" s="26">
        <f ca="1">All_Sectors!IC96</f>
        <v>0.9642583974084159</v>
      </c>
      <c r="AI17" s="26">
        <f ca="1">All_Sectors!ID96</f>
        <v>1.0025342252208798</v>
      </c>
      <c r="AJ17" s="26">
        <f ca="1">All_Sectors!IE96</f>
        <v>0.94733162097823675</v>
      </c>
      <c r="AK17" s="26">
        <f ca="1">All_Sectors!IF96</f>
        <v>0.99964106337762193</v>
      </c>
      <c r="AN17">
        <f ca="1">All_Sectors!HW96</f>
        <v>1997</v>
      </c>
      <c r="AO17" s="253">
        <f ca="1">All_Sectors!IC96</f>
        <v>0.9642583974084159</v>
      </c>
      <c r="AP17" s="253">
        <f ca="1">All_Sectors!ID96</f>
        <v>1.0025342252208798</v>
      </c>
      <c r="AQ17" s="253">
        <f ca="1">All_Sectors!IE96</f>
        <v>0.94733162097823675</v>
      </c>
      <c r="AR17" s="253">
        <f ca="1">All_Sectors!IF96</f>
        <v>0.99964106337762193</v>
      </c>
      <c r="AT17">
        <f ca="1">All_Sectors!GM96</f>
        <v>1997</v>
      </c>
      <c r="AU17">
        <f ca="1">All_Sectors!GN96</f>
        <v>0.94888777593842533</v>
      </c>
      <c r="AV17">
        <f ca="1">All_Sectors!GO96</f>
        <v>1.1217689472517836</v>
      </c>
      <c r="AW17">
        <f ca="1">All_Sectors!GP96</f>
        <v>0.921644435653312</v>
      </c>
      <c r="AX17">
        <f ca="1">All_Sectors!GQ96</f>
        <v>0.89465147841208559</v>
      </c>
      <c r="AZ17">
        <f>All_Sectors!CA214</f>
        <v>1.4490950937606115</v>
      </c>
      <c r="BA17">
        <f>All_Sectors!CB214</f>
        <v>0.85427531653580546</v>
      </c>
      <c r="BB17">
        <f>All_Sectors!CC214</f>
        <v>0.85303672574572698</v>
      </c>
      <c r="BC17">
        <f>All_Sectors!CD214</f>
        <v>0.90504243858236433</v>
      </c>
      <c r="BD17">
        <f>All_Sectors!CE214</f>
        <v>1.0044666627338359</v>
      </c>
      <c r="BE17">
        <f>All_Sectors!CF214</f>
        <v>0.9383467378533713</v>
      </c>
      <c r="BF17">
        <f>All_Sectors!CG214</f>
        <v>1.2361315933850605</v>
      </c>
      <c r="BG17">
        <f>All_Sectors!CH214</f>
        <v>1.2361313340757494</v>
      </c>
      <c r="BH17">
        <f>All_Sectors!CI214</f>
        <v>0</v>
      </c>
      <c r="BI17">
        <f>All_Sectors!CJ214</f>
        <v>0.90908495791532018</v>
      </c>
      <c r="BK17">
        <f t="shared" ca="1" si="0"/>
        <v>1997</v>
      </c>
      <c r="BL17">
        <f>All_Sectors!CF132</f>
        <v>0.95223802082816267</v>
      </c>
      <c r="BM17">
        <f>All_Sectors!CF214</f>
        <v>0.9383467378533713</v>
      </c>
      <c r="BO17">
        <f t="shared" ca="1" si="1"/>
        <v>1997</v>
      </c>
      <c r="BP17">
        <f>All_Sectors!CF463</f>
        <v>0.95251715288953465</v>
      </c>
      <c r="BQ17">
        <f t="shared" si="2"/>
        <v>0.95223802082816267</v>
      </c>
      <c r="BR17">
        <f t="shared" si="3"/>
        <v>0.9383467378533713</v>
      </c>
    </row>
    <row r="18" spans="1:70" x14ac:dyDescent="0.2">
      <c r="AB18">
        <f ca="1">All_Sectors!HW97</f>
        <v>1998</v>
      </c>
      <c r="AC18" s="26">
        <f ca="1">All_Sectors!HX97</f>
        <v>1.0912758126801674</v>
      </c>
      <c r="AD18" s="26">
        <f ca="1">All_Sectors!HY97</f>
        <v>0.9559553434374376</v>
      </c>
      <c r="AE18" s="26">
        <f ca="1">All_Sectors!HZ97</f>
        <v>0.97726453345476272</v>
      </c>
      <c r="AF18" s="26">
        <f>All_Sectors!HF133</f>
        <v>1.0194928084376635</v>
      </c>
      <c r="AG18" s="26"/>
      <c r="AH18" s="26">
        <f ca="1">All_Sectors!IC97</f>
        <v>0.95236889671712444</v>
      </c>
      <c r="AI18" s="26">
        <f ca="1">All_Sectors!ID97</f>
        <v>1.0028362220805924</v>
      </c>
      <c r="AJ18" s="26">
        <f ca="1">All_Sectors!IE97</f>
        <v>0.93082651781288983</v>
      </c>
      <c r="AK18" s="26">
        <f ca="1">All_Sectors!IF97</f>
        <v>1.0032812125729866</v>
      </c>
      <c r="AN18">
        <f ca="1">All_Sectors!HW97</f>
        <v>1998</v>
      </c>
      <c r="AO18" s="253">
        <f ca="1">All_Sectors!IC97</f>
        <v>0.95236889671712444</v>
      </c>
      <c r="AP18" s="253">
        <f ca="1">All_Sectors!ID97</f>
        <v>1.0028362220805924</v>
      </c>
      <c r="AQ18" s="253">
        <f ca="1">All_Sectors!IE97</f>
        <v>0.93082651781288983</v>
      </c>
      <c r="AR18" s="253">
        <f ca="1">All_Sectors!IF97</f>
        <v>1.0032812125729866</v>
      </c>
      <c r="AT18">
        <f ca="1">All_Sectors!GM97</f>
        <v>1998</v>
      </c>
      <c r="AU18">
        <f ca="1">All_Sectors!GN97</f>
        <v>0.94604197837429926</v>
      </c>
      <c r="AV18">
        <f ca="1">All_Sectors!GO97</f>
        <v>1.1247809367714812</v>
      </c>
      <c r="AW18">
        <f ca="1">All_Sectors!GP97</f>
        <v>0.92106696319702841</v>
      </c>
      <c r="AX18">
        <f ca="1">All_Sectors!GQ97</f>
        <v>0.89510094500725579</v>
      </c>
      <c r="AZ18">
        <f>All_Sectors!CA215</f>
        <v>1.5140420822276162</v>
      </c>
      <c r="BA18">
        <f>All_Sectors!CB215</f>
        <v>0.82128726976293542</v>
      </c>
      <c r="BB18">
        <f>All_Sectors!CC215</f>
        <v>0.83002896799796799</v>
      </c>
      <c r="BC18">
        <f>All_Sectors!CD215</f>
        <v>0.89037086596525228</v>
      </c>
      <c r="BD18">
        <f>All_Sectors!CE215</f>
        <v>0.99279339306277703</v>
      </c>
      <c r="BE18">
        <f>All_Sectors!CF215</f>
        <v>0.93899557850170701</v>
      </c>
      <c r="BF18">
        <f>All_Sectors!CG215</f>
        <v>1.2566991255657349</v>
      </c>
      <c r="BG18">
        <f>All_Sectors!CH215</f>
        <v>1.2566987870168829</v>
      </c>
      <c r="BH18">
        <f>All_Sectors!CI215</f>
        <v>0</v>
      </c>
      <c r="BI18">
        <f>All_Sectors!CJ215</f>
        <v>0.8839543131058859</v>
      </c>
      <c r="BK18">
        <f t="shared" ca="1" si="0"/>
        <v>1998</v>
      </c>
      <c r="BL18">
        <f>All_Sectors!CF133</f>
        <v>0.95201647102133524</v>
      </c>
      <c r="BM18">
        <f>All_Sectors!CF215</f>
        <v>0.93899557850170701</v>
      </c>
      <c r="BO18">
        <f t="shared" ca="1" si="1"/>
        <v>1998</v>
      </c>
      <c r="BP18">
        <f>All_Sectors!CF464</f>
        <v>0.95373949720438334</v>
      </c>
      <c r="BQ18">
        <f t="shared" si="2"/>
        <v>0.95201647102133524</v>
      </c>
      <c r="BR18">
        <f t="shared" si="3"/>
        <v>0.93899557850170701</v>
      </c>
    </row>
    <row r="19" spans="1:70" x14ac:dyDescent="0.2">
      <c r="AB19">
        <f ca="1">All_Sectors!HW98</f>
        <v>1999</v>
      </c>
      <c r="AC19" s="26">
        <f ca="1">All_Sectors!HX98</f>
        <v>1.1431459288938846</v>
      </c>
      <c r="AD19" s="26">
        <f ca="1">All_Sectors!HY98</f>
        <v>0.93202535171656542</v>
      </c>
      <c r="AE19" s="26">
        <f ca="1">All_Sectors!HZ98</f>
        <v>0.98248409633957312</v>
      </c>
      <c r="AF19" s="26">
        <f>All_Sectors!HF134</f>
        <v>1.046778479118065</v>
      </c>
      <c r="AG19" s="26"/>
      <c r="AH19" s="26">
        <f ca="1">All_Sectors!IC98</f>
        <v>0.97019718115348164</v>
      </c>
      <c r="AI19" s="26">
        <f ca="1">All_Sectors!ID98</f>
        <v>1.0076040103083295</v>
      </c>
      <c r="AJ19" s="26">
        <f ca="1">All_Sectors!IE98</f>
        <v>0.9055269309780748</v>
      </c>
      <c r="AK19" s="26">
        <f ca="1">All_Sectors!IF98</f>
        <v>1.0118973692176478</v>
      </c>
      <c r="AN19">
        <f ca="1">All_Sectors!HW98</f>
        <v>1999</v>
      </c>
      <c r="AO19" s="253">
        <f ca="1">All_Sectors!IC98</f>
        <v>0.97019718115348164</v>
      </c>
      <c r="AP19" s="253">
        <f ca="1">All_Sectors!ID98</f>
        <v>1.0076040103083295</v>
      </c>
      <c r="AQ19" s="253">
        <f ca="1">All_Sectors!IE98</f>
        <v>0.9055269309780748</v>
      </c>
      <c r="AR19" s="253">
        <f ca="1">All_Sectors!IF98</f>
        <v>1.0118973692176478</v>
      </c>
      <c r="AT19">
        <f ca="1">All_Sectors!GM98</f>
        <v>1999</v>
      </c>
      <c r="AU19">
        <f ca="1">All_Sectors!GN98</f>
        <v>0.95267392976824228</v>
      </c>
      <c r="AV19">
        <f ca="1">All_Sectors!GO98</f>
        <v>1.1304086825935897</v>
      </c>
      <c r="AW19">
        <f ca="1">All_Sectors!GP98</f>
        <v>0.92279405262811587</v>
      </c>
      <c r="AX19">
        <f ca="1">All_Sectors!GQ98</f>
        <v>0.90230703294353143</v>
      </c>
      <c r="AZ19">
        <f>All_Sectors!CA216</f>
        <v>1.58600696758939</v>
      </c>
      <c r="BA19">
        <f>All_Sectors!CB216</f>
        <v>0.79735791608394591</v>
      </c>
      <c r="BB19">
        <f>All_Sectors!CC216</f>
        <v>0.81357336806777569</v>
      </c>
      <c r="BC19">
        <f>All_Sectors!CD216</f>
        <v>0.87156426990766367</v>
      </c>
      <c r="BD19">
        <f>All_Sectors!CE216</f>
        <v>0.98975307517308142</v>
      </c>
      <c r="BE19">
        <f>All_Sectors!CF216</f>
        <v>0.94312787435076162</v>
      </c>
      <c r="BF19">
        <f>All_Sectors!CG216</f>
        <v>1.2903334304555456</v>
      </c>
      <c r="BG19">
        <f>All_Sectors!CH216</f>
        <v>1.2903330304006597</v>
      </c>
      <c r="BH19">
        <f>All_Sectors!CI216</f>
        <v>0</v>
      </c>
      <c r="BI19">
        <f>All_Sectors!CJ216</f>
        <v>0.86263341635209168</v>
      </c>
      <c r="BK19">
        <f t="shared" ca="1" si="0"/>
        <v>1999</v>
      </c>
      <c r="BL19">
        <f>All_Sectors!CF134</f>
        <v>0.95710118418523638</v>
      </c>
      <c r="BM19">
        <f>All_Sectors!CF216</f>
        <v>0.94312787435076162</v>
      </c>
      <c r="BO19">
        <f t="shared" ca="1" si="1"/>
        <v>1999</v>
      </c>
      <c r="BP19">
        <f>All_Sectors!CF465</f>
        <v>0.95468122800844035</v>
      </c>
      <c r="BQ19">
        <f t="shared" si="2"/>
        <v>0.95710118418523638</v>
      </c>
      <c r="BR19">
        <f t="shared" si="3"/>
        <v>0.94312787435076162</v>
      </c>
    </row>
    <row r="20" spans="1:70" x14ac:dyDescent="0.2">
      <c r="AB20">
        <f ca="1">All_Sectors!HW99</f>
        <v>2000</v>
      </c>
      <c r="AC20" s="26">
        <f ca="1">All_Sectors!HX99</f>
        <v>1.1903294232826296</v>
      </c>
      <c r="AD20" s="26">
        <f ca="1">All_Sectors!HY99</f>
        <v>0.91397655338520478</v>
      </c>
      <c r="AE20" s="26">
        <f ca="1">All_Sectors!HZ99</f>
        <v>0.98585837941196508</v>
      </c>
      <c r="AF20" s="26">
        <f>All_Sectors!HF135</f>
        <v>1.0725476090241135</v>
      </c>
      <c r="AG20" s="26"/>
      <c r="AH20" s="26">
        <f ca="1">All_Sectors!IC99</f>
        <v>1.0005937956421482</v>
      </c>
      <c r="AI20" s="26">
        <f ca="1">All_Sectors!ID99</f>
        <v>1.0355439178947081</v>
      </c>
      <c r="AJ20" s="26">
        <f ca="1">All_Sectors!IE99</f>
        <v>0.8672441713580461</v>
      </c>
      <c r="AK20" s="26">
        <f ca="1">All_Sectors!IF99</f>
        <v>0.99743943765115783</v>
      </c>
      <c r="AN20">
        <f ca="1">All_Sectors!HW99</f>
        <v>2000</v>
      </c>
      <c r="AO20" s="253">
        <f ca="1">All_Sectors!IC99</f>
        <v>1.0005937956421482</v>
      </c>
      <c r="AP20" s="253">
        <f ca="1">All_Sectors!ID99</f>
        <v>1.0355439178947081</v>
      </c>
      <c r="AQ20" s="253">
        <f ca="1">All_Sectors!IE99</f>
        <v>0.8672441713580461</v>
      </c>
      <c r="AR20" s="253">
        <f ca="1">All_Sectors!IF99</f>
        <v>0.99743943765115783</v>
      </c>
      <c r="AT20">
        <f ca="1">All_Sectors!GM99</f>
        <v>2000</v>
      </c>
      <c r="AU20">
        <f ca="1">All_Sectors!GN99</f>
        <v>0.95581573541908305</v>
      </c>
      <c r="AV20">
        <f ca="1">All_Sectors!GO99</f>
        <v>1.158626652142557</v>
      </c>
      <c r="AW20">
        <f ca="1">All_Sectors!GP99</f>
        <v>0.9320940084166992</v>
      </c>
      <c r="AX20">
        <f ca="1">All_Sectors!GQ99</f>
        <v>0.88724074248409435</v>
      </c>
      <c r="AZ20">
        <f>All_Sectors!CA217</f>
        <v>1.6514696079787701</v>
      </c>
      <c r="BA20">
        <f>All_Sectors!CB217</f>
        <v>0.78289804384717365</v>
      </c>
      <c r="BB20">
        <f>All_Sectors!CC217</f>
        <v>0.800558407013785</v>
      </c>
      <c r="BC20">
        <f>All_Sectors!CD217</f>
        <v>0.86625642105767886</v>
      </c>
      <c r="BD20">
        <f>All_Sectors!CE217</f>
        <v>0.98372324960820945</v>
      </c>
      <c r="BE20">
        <f>All_Sectors!CF217</f>
        <v>0.93945021530881845</v>
      </c>
      <c r="BF20">
        <f>All_Sectors!CG217</f>
        <v>1.3220983360011067</v>
      </c>
      <c r="BG20">
        <f>All_Sectors!CH217</f>
        <v>1.3220978785951643</v>
      </c>
      <c r="BH20">
        <f>All_Sectors!CI217</f>
        <v>0</v>
      </c>
      <c r="BI20">
        <f>All_Sectors!CJ217</f>
        <v>0.85215658151683715</v>
      </c>
      <c r="BK20">
        <f t="shared" ca="1" si="0"/>
        <v>2000</v>
      </c>
      <c r="BL20">
        <f>All_Sectors!CF135</f>
        <v>0.96038829115866708</v>
      </c>
      <c r="BM20">
        <f>All_Sectors!CF217</f>
        <v>0.93945021530881845</v>
      </c>
      <c r="BO20">
        <f t="shared" ca="1" si="1"/>
        <v>2000</v>
      </c>
      <c r="BP20">
        <f>All_Sectors!CF466</f>
        <v>0.94300928368950809</v>
      </c>
      <c r="BQ20">
        <f t="shared" si="2"/>
        <v>0.96038829115866708</v>
      </c>
      <c r="BR20">
        <f t="shared" si="3"/>
        <v>0.93945021530881845</v>
      </c>
    </row>
    <row r="21" spans="1:70" x14ac:dyDescent="0.2">
      <c r="AB21">
        <f ca="1">All_Sectors!HW100</f>
        <v>2001</v>
      </c>
      <c r="AC21" s="26">
        <f ca="1">All_Sectors!HX100</f>
        <v>1.2022136809471147</v>
      </c>
      <c r="AD21" s="26">
        <f ca="1">All_Sectors!HY100</f>
        <v>0.90019020627177493</v>
      </c>
      <c r="AE21" s="26">
        <f ca="1">All_Sectors!HZ100</f>
        <v>0.97535538750978568</v>
      </c>
      <c r="AF21" s="26">
        <f>All_Sectors!HF136</f>
        <v>1.0555495831896544</v>
      </c>
      <c r="AG21" s="26"/>
      <c r="AH21" s="26">
        <f ca="1">All_Sectors!IC100</f>
        <v>0.9721612120021722</v>
      </c>
      <c r="AI21" s="26">
        <f ca="1">All_Sectors!ID100</f>
        <v>1.0039867692439006</v>
      </c>
      <c r="AJ21" s="26">
        <f ca="1">All_Sectors!IE100</f>
        <v>0.86042416711137315</v>
      </c>
      <c r="AK21" s="26">
        <f ca="1">All_Sectors!IF100</f>
        <v>0.98661553360533549</v>
      </c>
      <c r="AN21">
        <f ca="1">All_Sectors!HW100</f>
        <v>2001</v>
      </c>
      <c r="AO21" s="253">
        <f ca="1">All_Sectors!IC100</f>
        <v>0.9721612120021722</v>
      </c>
      <c r="AP21" s="253">
        <f ca="1">All_Sectors!ID100</f>
        <v>1.0039867692439006</v>
      </c>
      <c r="AQ21" s="253">
        <f ca="1">All_Sectors!IE100</f>
        <v>0.86042416711137315</v>
      </c>
      <c r="AR21" s="253">
        <f ca="1">All_Sectors!IF100</f>
        <v>0.98661553360533549</v>
      </c>
      <c r="AT21">
        <f ca="1">All_Sectors!GM100</f>
        <v>2001</v>
      </c>
      <c r="AU21">
        <f ca="1">All_Sectors!GN100</f>
        <v>0.94277761368473945</v>
      </c>
      <c r="AV21">
        <f ca="1">All_Sectors!GO100</f>
        <v>1.1283111609907057</v>
      </c>
      <c r="AW21">
        <f ca="1">All_Sectors!GP100</f>
        <v>0.93500508594105169</v>
      </c>
      <c r="AX21">
        <f ca="1">All_Sectors!GQ100</f>
        <v>0.87586301026889168</v>
      </c>
      <c r="AZ21">
        <f>All_Sectors!CA218</f>
        <v>1.6679578926186314</v>
      </c>
      <c r="BA21">
        <f>All_Sectors!CB218</f>
        <v>0.75450283054722056</v>
      </c>
      <c r="BB21">
        <f>All_Sectors!CC218</f>
        <v>0.7800825896525817</v>
      </c>
      <c r="BC21">
        <f>All_Sectors!CD218</f>
        <v>0.85895976803890883</v>
      </c>
      <c r="BD21">
        <f>All_Sectors!CE218</f>
        <v>0.97825787283184484</v>
      </c>
      <c r="BE21">
        <f>All_Sectors!CF218</f>
        <v>0.92835604786441872</v>
      </c>
      <c r="BF21">
        <f>All_Sectors!CG218</f>
        <v>1.3011453927743968</v>
      </c>
      <c r="BG21">
        <f>All_Sectors!CH218</f>
        <v>1.3011449123054049</v>
      </c>
      <c r="BH21">
        <f>All_Sectors!CI218</f>
        <v>0</v>
      </c>
      <c r="BI21">
        <f>All_Sectors!CJ218</f>
        <v>0.84028415552987779</v>
      </c>
      <c r="BK21">
        <f t="shared" ca="1" si="0"/>
        <v>2001</v>
      </c>
      <c r="BL21">
        <f>All_Sectors!CF136</f>
        <v>0.95015664870815209</v>
      </c>
      <c r="BM21">
        <f>All_Sectors!CF218</f>
        <v>0.92835604786441872</v>
      </c>
      <c r="BO21">
        <f t="shared" ca="1" si="1"/>
        <v>2001</v>
      </c>
      <c r="BP21">
        <f>All_Sectors!CF467</f>
        <v>0.9356272707966995</v>
      </c>
      <c r="BQ21">
        <f t="shared" si="2"/>
        <v>0.95015664870815209</v>
      </c>
      <c r="BR21">
        <f t="shared" si="3"/>
        <v>0.92835604786441872</v>
      </c>
    </row>
    <row r="22" spans="1:70" x14ac:dyDescent="0.2">
      <c r="AB22">
        <f ca="1">All_Sectors!HW101</f>
        <v>2002</v>
      </c>
      <c r="AC22" s="26">
        <f ca="1">All_Sectors!HX101</f>
        <v>1.2231539061225229</v>
      </c>
      <c r="AD22" s="26">
        <f ca="1">All_Sectors!HY101</f>
        <v>0.90571010689597031</v>
      </c>
      <c r="AE22" s="26">
        <f ca="1">All_Sectors!HZ101</f>
        <v>0.95618614897445042</v>
      </c>
      <c r="AF22" s="26">
        <f>All_Sectors!HF137</f>
        <v>1.0592842994897125</v>
      </c>
      <c r="AG22" s="26"/>
      <c r="AH22" s="26">
        <f ca="1">All_Sectors!IC101</f>
        <v>1.0005675350939665</v>
      </c>
      <c r="AI22" s="26">
        <f ca="1">All_Sectors!ID101</f>
        <v>1.0046803348484357</v>
      </c>
      <c r="AJ22" s="26">
        <f ca="1">All_Sectors!IE101</f>
        <v>0.82058388765844648</v>
      </c>
      <c r="AK22" s="26">
        <f ca="1">All_Sectors!IF101</f>
        <v>0.99037595156305147</v>
      </c>
      <c r="AN22">
        <f ca="1">All_Sectors!HW101</f>
        <v>2002</v>
      </c>
      <c r="AO22" s="253">
        <f ca="1">All_Sectors!IC101</f>
        <v>1.0005675350939665</v>
      </c>
      <c r="AP22" s="253">
        <f ca="1">All_Sectors!ID101</f>
        <v>1.0046803348484357</v>
      </c>
      <c r="AQ22" s="253">
        <f ca="1">All_Sectors!IE101</f>
        <v>0.82058388765844648</v>
      </c>
      <c r="AR22" s="253">
        <f ca="1">All_Sectors!IF101</f>
        <v>0.99037595156305147</v>
      </c>
      <c r="AT22">
        <f ca="1">All_Sectors!GM101</f>
        <v>2002</v>
      </c>
      <c r="AU22">
        <f ca="1">All_Sectors!GN101</f>
        <v>0.93915950637848755</v>
      </c>
      <c r="AV22">
        <f ca="1">All_Sectors!GO101</f>
        <v>1.1198966565755295</v>
      </c>
      <c r="AW22">
        <f ca="1">All_Sectors!GP101</f>
        <v>0.88239880394590275</v>
      </c>
      <c r="AX22">
        <f ca="1">All_Sectors!GQ101</f>
        <v>0.8743059551899488</v>
      </c>
      <c r="AZ22">
        <f>All_Sectors!CA219</f>
        <v>1.6970104765378375</v>
      </c>
      <c r="BA22">
        <f>All_Sectors!CB219</f>
        <v>0.75285948643165179</v>
      </c>
      <c r="BB22">
        <f>All_Sectors!CC219</f>
        <v>0.76944049860004504</v>
      </c>
      <c r="BC22">
        <f>All_Sectors!CD219</f>
        <v>0.85420386102308832</v>
      </c>
      <c r="BD22">
        <f>All_Sectors!CE219</f>
        <v>0.98745175414879605</v>
      </c>
      <c r="BE22">
        <f>All_Sectors!CF219</f>
        <v>0.91221624634895671</v>
      </c>
      <c r="BF22">
        <f>All_Sectors!CG219</f>
        <v>1.3057491201534088</v>
      </c>
      <c r="BG22">
        <f>All_Sectors!CH219</f>
        <v>1.3057485871967738</v>
      </c>
      <c r="BH22">
        <f>All_Sectors!CI219</f>
        <v>0</v>
      </c>
      <c r="BI22">
        <f>All_Sectors!CJ219</f>
        <v>0.84348510096792295</v>
      </c>
      <c r="BK22">
        <f t="shared" ca="1" si="0"/>
        <v>2002</v>
      </c>
      <c r="BL22">
        <f>All_Sectors!CF137</f>
        <v>0.93148265594790947</v>
      </c>
      <c r="BM22">
        <f>All_Sectors!CF219</f>
        <v>0.91221624634895671</v>
      </c>
      <c r="BO22">
        <f t="shared" ca="1" si="1"/>
        <v>2002</v>
      </c>
      <c r="BP22">
        <f>All_Sectors!CF468</f>
        <v>0.93280996462302668</v>
      </c>
      <c r="BQ22">
        <f t="shared" si="2"/>
        <v>0.93148265594790947</v>
      </c>
      <c r="BR22">
        <f t="shared" si="3"/>
        <v>0.91221624634895671</v>
      </c>
    </row>
    <row r="23" spans="1:70" x14ac:dyDescent="0.2">
      <c r="A23" t="s">
        <v>470</v>
      </c>
      <c r="AB23">
        <f ca="1">All_Sectors!HW102</f>
        <v>2003</v>
      </c>
      <c r="AC23" s="26">
        <f ca="1">All_Sectors!HX102</f>
        <v>1.2581449317403051</v>
      </c>
      <c r="AD23" s="26">
        <f ca="1">All_Sectors!HY102</f>
        <v>0.8886098056662185</v>
      </c>
      <c r="AE23" s="26">
        <f ca="1">All_Sectors!HZ102</f>
        <v>0.9505479073069224</v>
      </c>
      <c r="AF23" s="26">
        <f>All_Sectors!HF138</f>
        <v>1.0627116866038193</v>
      </c>
      <c r="AG23" s="26"/>
      <c r="AH23" s="26">
        <f ca="1">All_Sectors!IC102</f>
        <v>1.0085737505251982</v>
      </c>
      <c r="AI23" s="26">
        <f ca="1">All_Sectors!ID102</f>
        <v>0.99581015858816901</v>
      </c>
      <c r="AJ23" s="26">
        <f ca="1">All_Sectors!IE102</f>
        <v>0.78099166242127316</v>
      </c>
      <c r="AK23" s="26">
        <f ca="1">All_Sectors!IF102</f>
        <v>0.98600410235236902</v>
      </c>
      <c r="AN23">
        <f ca="1">All_Sectors!HW102</f>
        <v>2003</v>
      </c>
      <c r="AO23" s="253">
        <f ca="1">All_Sectors!IC102</f>
        <v>1.0085737505251982</v>
      </c>
      <c r="AP23" s="253">
        <f ca="1">All_Sectors!ID102</f>
        <v>0.99581015858816901</v>
      </c>
      <c r="AQ23" s="253">
        <f ca="1">All_Sectors!IE102</f>
        <v>0.78099166242127316</v>
      </c>
      <c r="AR23" s="253">
        <f ca="1">All_Sectors!IF102</f>
        <v>0.98600410235236902</v>
      </c>
      <c r="AT23">
        <f ca="1">All_Sectors!GM102</f>
        <v>2003</v>
      </c>
      <c r="AU23">
        <f ca="1">All_Sectors!GN102</f>
        <v>0.93391110547260969</v>
      </c>
      <c r="AV23">
        <f ca="1">All_Sectors!GO102</f>
        <v>1.1090353171684566</v>
      </c>
      <c r="AW23">
        <f ca="1">All_Sectors!GP102</f>
        <v>0.87786659845997717</v>
      </c>
      <c r="AX23">
        <f ca="1">All_Sectors!GQ102</f>
        <v>0.87040310165455204</v>
      </c>
      <c r="AZ23">
        <f>All_Sectors!CA220</f>
        <v>1.7455572184980694</v>
      </c>
      <c r="BA23">
        <f>All_Sectors!CB220</f>
        <v>0.73421518300543298</v>
      </c>
      <c r="BB23">
        <f>All_Sectors!CC220</f>
        <v>0.75046146443181705</v>
      </c>
      <c r="BC23">
        <f>All_Sectors!CD220</f>
        <v>0.84379870716826377</v>
      </c>
      <c r="BD23">
        <f>All_Sectors!CE220</f>
        <v>0.98238135985611741</v>
      </c>
      <c r="BE23">
        <f>All_Sectors!CF220</f>
        <v>0.9053357064226405</v>
      </c>
      <c r="BF23">
        <f>All_Sectors!CG220</f>
        <v>1.3099740954558781</v>
      </c>
      <c r="BG23">
        <f>All_Sectors!CH220</f>
        <v>1.3099734264435907</v>
      </c>
      <c r="BH23">
        <f>All_Sectors!CI220</f>
        <v>0</v>
      </c>
      <c r="BI23">
        <f>All_Sectors!CJ220</f>
        <v>0.82893212139279282</v>
      </c>
      <c r="BK23">
        <f t="shared" ca="1" si="0"/>
        <v>2003</v>
      </c>
      <c r="BL23">
        <f>All_Sectors!CF138</f>
        <v>0.92599008075323841</v>
      </c>
      <c r="BM23">
        <f>All_Sectors!CF220</f>
        <v>0.9053357064226405</v>
      </c>
      <c r="BO23">
        <f t="shared" ca="1" si="1"/>
        <v>2003</v>
      </c>
      <c r="BP23">
        <f>All_Sectors!CF469</f>
        <v>0.93405464489426671</v>
      </c>
      <c r="BQ23">
        <f t="shared" si="2"/>
        <v>0.92599008075323841</v>
      </c>
      <c r="BR23">
        <f t="shared" si="3"/>
        <v>0.9053357064226405</v>
      </c>
    </row>
    <row r="24" spans="1:70" x14ac:dyDescent="0.2">
      <c r="AB24">
        <f ca="1">All_Sectors!HW103</f>
        <v>2004</v>
      </c>
      <c r="AC24" s="26">
        <f ca="1">All_Sectors!HX103</f>
        <v>1.3059448483420055</v>
      </c>
      <c r="AD24" s="26">
        <f ca="1">All_Sectors!HY103</f>
        <v>0.87647473029423839</v>
      </c>
      <c r="AE24" s="26">
        <f ca="1">All_Sectors!HZ103</f>
        <v>0.94241488128682094</v>
      </c>
      <c r="AF24" s="26">
        <f>All_Sectors!HF139</f>
        <v>1.0787133200953309</v>
      </c>
      <c r="AG24" s="26"/>
      <c r="AH24" s="26">
        <f ca="1">All_Sectors!IC103</f>
        <v>0.99507394339010813</v>
      </c>
      <c r="AI24" s="26">
        <f ca="1">All_Sectors!ID103</f>
        <v>0.99684823802935185</v>
      </c>
      <c r="AJ24" s="26">
        <f ca="1">All_Sectors!IE103</f>
        <v>0.75736563058730544</v>
      </c>
      <c r="AK24" s="26">
        <f ca="1">All_Sectors!IF103</f>
        <v>0.96522618943813376</v>
      </c>
      <c r="AN24">
        <f ca="1">All_Sectors!HW103</f>
        <v>2004</v>
      </c>
      <c r="AO24" s="253">
        <f ca="1">All_Sectors!IC103</f>
        <v>0.99507394339010813</v>
      </c>
      <c r="AP24" s="253">
        <f ca="1">All_Sectors!ID103</f>
        <v>0.99684823802935185</v>
      </c>
      <c r="AQ24" s="253">
        <f ca="1">All_Sectors!IE103</f>
        <v>0.75736563058730544</v>
      </c>
      <c r="AR24" s="253">
        <f ca="1">All_Sectors!IF103</f>
        <v>0.96522618943813376</v>
      </c>
      <c r="AT24">
        <f ca="1">All_Sectors!GM103</f>
        <v>2004</v>
      </c>
      <c r="AU24">
        <f ca="1">All_Sectors!GN103</f>
        <v>0.93159445424218168</v>
      </c>
      <c r="AV24">
        <f ca="1">All_Sectors!GO103</f>
        <v>1.1189591345585246</v>
      </c>
      <c r="AW24">
        <f ca="1">All_Sectors!GP103</f>
        <v>0.86478319104840062</v>
      </c>
      <c r="AX24">
        <f ca="1">All_Sectors!GQ103</f>
        <v>0.85470751554274027</v>
      </c>
      <c r="AZ24">
        <f>All_Sectors!CA221</f>
        <v>1.8118750864660234</v>
      </c>
      <c r="BA24">
        <f>All_Sectors!CB221</f>
        <v>0.72304445510254711</v>
      </c>
      <c r="BB24">
        <f>All_Sectors!CC221</f>
        <v>0.7338796030381648</v>
      </c>
      <c r="BC24">
        <f>All_Sectors!CD221</f>
        <v>0.84144007614369842</v>
      </c>
      <c r="BD24">
        <f>All_Sectors!CE221</f>
        <v>0.97534920187832397</v>
      </c>
      <c r="BE24">
        <f>All_Sectors!CF221</f>
        <v>0.8942145140517308</v>
      </c>
      <c r="BF24">
        <f>All_Sectors!CG221</f>
        <v>1.3296988518897161</v>
      </c>
      <c r="BG24">
        <f>All_Sectors!CH221</f>
        <v>1.3296981692104259</v>
      </c>
      <c r="BH24">
        <f>All_Sectors!CI221</f>
        <v>0</v>
      </c>
      <c r="BI24">
        <f>All_Sectors!CJ221</f>
        <v>0.82069790669519238</v>
      </c>
      <c r="BK24">
        <f t="shared" ca="1" si="0"/>
        <v>2004</v>
      </c>
      <c r="BL24">
        <f>All_Sectors!CF139</f>
        <v>0.91806717506565561</v>
      </c>
      <c r="BM24">
        <f>All_Sectors!CF221</f>
        <v>0.8942145140517308</v>
      </c>
      <c r="BO24">
        <f t="shared" ca="1" si="1"/>
        <v>2004</v>
      </c>
      <c r="BP24">
        <f>All_Sectors!CF470</f>
        <v>0.93204104380690334</v>
      </c>
      <c r="BQ24">
        <f t="shared" si="2"/>
        <v>0.91806717506565561</v>
      </c>
      <c r="BR24">
        <f t="shared" si="3"/>
        <v>0.8942145140517308</v>
      </c>
    </row>
    <row r="25" spans="1:70" x14ac:dyDescent="0.2">
      <c r="AB25">
        <f ca="1">All_Sectors!HW104</f>
        <v>2005</v>
      </c>
      <c r="AC25" s="26">
        <f ca="1">All_Sectors!HX104</f>
        <v>1.351822978044491</v>
      </c>
      <c r="AD25" s="26">
        <f ca="1">All_Sectors!HY104</f>
        <v>0.86893380178320456</v>
      </c>
      <c r="AE25" s="26">
        <f ca="1">All_Sectors!HZ104</f>
        <v>0.92617442883526335</v>
      </c>
      <c r="AF25" s="26">
        <f>All_Sectors!HF140</f>
        <v>1.0879249526046479</v>
      </c>
      <c r="AG25" s="26"/>
      <c r="AH25" s="26">
        <f ca="1">All_Sectors!IC104</f>
        <v>1.0073786465876193</v>
      </c>
      <c r="AI25" s="26">
        <f ca="1">All_Sectors!ID104</f>
        <v>0.9941439134109521</v>
      </c>
      <c r="AJ25" s="26">
        <f ca="1">All_Sectors!IE104</f>
        <v>0.74092142606391231</v>
      </c>
      <c r="AK25" s="26">
        <f ca="1">All_Sectors!IF104</f>
        <v>0.95243636065890214</v>
      </c>
      <c r="AN25">
        <f ca="1">All_Sectors!HW104</f>
        <v>2005</v>
      </c>
      <c r="AO25" s="253">
        <f ca="1">All_Sectors!IC104</f>
        <v>1.0073786465876193</v>
      </c>
      <c r="AP25" s="253">
        <f ca="1">All_Sectors!ID104</f>
        <v>0.9941439134109521</v>
      </c>
      <c r="AQ25" s="253">
        <f ca="1">All_Sectors!IE104</f>
        <v>0.74092142606391231</v>
      </c>
      <c r="AR25" s="253">
        <f ca="1">All_Sectors!IF104</f>
        <v>0.95243636065890214</v>
      </c>
      <c r="AT25">
        <f ca="1">All_Sectors!GM104</f>
        <v>2005</v>
      </c>
      <c r="AU25">
        <f ca="1">All_Sectors!GN104</f>
        <v>0.91651183436243033</v>
      </c>
      <c r="AV25">
        <f ca="1">All_Sectors!GO104</f>
        <v>1.1086679436188831</v>
      </c>
      <c r="AW25">
        <f ca="1">All_Sectors!GP104</f>
        <v>0.84280878165313866</v>
      </c>
      <c r="AX25">
        <f ca="1">All_Sectors!GQ104</f>
        <v>0.84164428001675029</v>
      </c>
      <c r="BK25">
        <f ca="1">AN25</f>
        <v>2005</v>
      </c>
      <c r="BL25">
        <f>All_Sectors!CF140</f>
        <v>0.90224630190241462</v>
      </c>
      <c r="BM25">
        <f>All_Sectors!CF222</f>
        <v>0.87711263539560014</v>
      </c>
      <c r="BO25">
        <f t="shared" ca="1" si="1"/>
        <v>2005</v>
      </c>
      <c r="BP25">
        <f>All_Sectors!CF471</f>
        <v>0.90983450931838461</v>
      </c>
      <c r="BQ25">
        <f t="shared" si="2"/>
        <v>0.90224630190241462</v>
      </c>
      <c r="BR25">
        <f t="shared" si="3"/>
        <v>0.87711263539560014</v>
      </c>
    </row>
    <row r="26" spans="1:70" x14ac:dyDescent="0.2">
      <c r="AB26">
        <f ca="1">All_Sectors!HW105</f>
        <v>2006</v>
      </c>
      <c r="AC26" s="26">
        <f ca="1">All_Sectors!HX105</f>
        <v>1.3904218866145728</v>
      </c>
      <c r="AD26" s="26">
        <f ca="1">All_Sectors!HY105</f>
        <v>0.84706600114452968</v>
      </c>
      <c r="AE26" s="26">
        <f ca="1">All_Sectors!HZ105</f>
        <v>0.91274207806037355</v>
      </c>
      <c r="AF26" s="26">
        <f>All_Sectors!HF141</f>
        <v>1.0750075729553945</v>
      </c>
      <c r="AG26" s="26"/>
      <c r="AH26" s="26">
        <f ca="1">All_Sectors!IC105</f>
        <v>0.95623684362982464</v>
      </c>
      <c r="AI26" s="26">
        <f ca="1">All_Sectors!ID105</f>
        <v>0.96435288652122308</v>
      </c>
      <c r="AJ26" s="26">
        <f ca="1">All_Sectors!IE105</f>
        <v>0.70724768537597626</v>
      </c>
      <c r="AK26" s="26">
        <f ca="1">All_Sectors!IF105</f>
        <v>0.94721570019596146</v>
      </c>
      <c r="AN26">
        <f ca="1">All_Sectors!HW105</f>
        <v>2006</v>
      </c>
      <c r="AO26" s="253">
        <f ca="1">All_Sectors!IC105</f>
        <v>0.95623684362982464</v>
      </c>
      <c r="AP26" s="253">
        <f ca="1">All_Sectors!ID105</f>
        <v>0.96435288652122308</v>
      </c>
      <c r="AQ26" s="253">
        <f ca="1">All_Sectors!IE105</f>
        <v>0.70724768537597626</v>
      </c>
      <c r="AR26" s="253">
        <f ca="1">All_Sectors!IF105</f>
        <v>0.94721570019596146</v>
      </c>
      <c r="AT26">
        <f ca="1">All_Sectors!GM105</f>
        <v>2006</v>
      </c>
      <c r="AU26">
        <f ca="1">All_Sectors!GN105</f>
        <v>0.88910340560060264</v>
      </c>
      <c r="AV26">
        <f ca="1">All_Sectors!GO105</f>
        <v>1.0874743620089666</v>
      </c>
      <c r="AW26">
        <f ca="1">All_Sectors!GP105</f>
        <v>0.83456207677354843</v>
      </c>
      <c r="AX26">
        <f ca="1">All_Sectors!GQ105</f>
        <v>0.83813139167191675</v>
      </c>
      <c r="BK26">
        <f ca="1">AN26</f>
        <v>2006</v>
      </c>
      <c r="BL26">
        <f>All_Sectors!CF141</f>
        <v>0.88916098186422132</v>
      </c>
      <c r="BM26">
        <f>All_Sectors!CF223</f>
        <v>0.86634859390538599</v>
      </c>
      <c r="BO26">
        <f t="shared" ca="1" si="1"/>
        <v>2006</v>
      </c>
      <c r="BP26">
        <f>All_Sectors!CF472</f>
        <v>0.9008202580632596</v>
      </c>
      <c r="BQ26">
        <f t="shared" si="2"/>
        <v>0.88916098186422132</v>
      </c>
      <c r="BR26">
        <f t="shared" si="3"/>
        <v>0.86634859390538599</v>
      </c>
    </row>
    <row r="27" spans="1:70" x14ac:dyDescent="0.2">
      <c r="AB27">
        <f ca="1">All_Sectors!HW106</f>
        <v>2007</v>
      </c>
      <c r="AC27" s="26">
        <f ca="1">All_Sectors!HX106</f>
        <v>1.416501985242127</v>
      </c>
      <c r="AD27" s="26">
        <f ca="1">All_Sectors!HY106</f>
        <v>0.84485109344850939</v>
      </c>
      <c r="AE27" s="26">
        <f ca="1">All_Sectors!HZ106</f>
        <v>0.90886092776578387</v>
      </c>
      <c r="AF27" s="26">
        <f>All_Sectors!HF142</f>
        <v>1.0876630007821291</v>
      </c>
      <c r="AG27" s="26"/>
      <c r="AH27" s="26">
        <f ca="1">All_Sectors!IC106</f>
        <v>0.99049546174666314</v>
      </c>
      <c r="AI27" s="26">
        <f ca="1">All_Sectors!ID106</f>
        <v>0.97925487900451258</v>
      </c>
      <c r="AJ27" s="26">
        <f ca="1">All_Sectors!IE106</f>
        <v>0.69952163922928912</v>
      </c>
      <c r="AK27" s="26">
        <f ca="1">All_Sectors!IF106</f>
        <v>0.93688489934246266</v>
      </c>
      <c r="AN27">
        <f ca="1">All_Sectors!HW106</f>
        <v>2007</v>
      </c>
      <c r="AO27" s="253">
        <f ca="1">All_Sectors!IC106</f>
        <v>0.99049546174666314</v>
      </c>
      <c r="AP27" s="253">
        <f ca="1">All_Sectors!ID106</f>
        <v>0.97925487900451258</v>
      </c>
      <c r="AQ27" s="253">
        <f ca="1">All_Sectors!IE106</f>
        <v>0.69952163922928912</v>
      </c>
      <c r="AR27" s="253">
        <f ca="1">All_Sectors!IF106</f>
        <v>0.93688489934246266</v>
      </c>
      <c r="AT27">
        <f ca="1">All_Sectors!GM106</f>
        <v>2007</v>
      </c>
      <c r="AU27">
        <f ca="1">All_Sectors!GN106</f>
        <v>0.89308839788805705</v>
      </c>
      <c r="AV27">
        <f ca="1">All_Sectors!GO106</f>
        <v>1.0918969820837578</v>
      </c>
      <c r="AW27">
        <f ca="1">All_Sectors!GP106</f>
        <v>0.82299229382587125</v>
      </c>
      <c r="AX27">
        <f ca="1">All_Sectors!GQ106</f>
        <v>0.83227345465368552</v>
      </c>
      <c r="BK27">
        <f ca="1">AN27</f>
        <v>2007</v>
      </c>
      <c r="BL27">
        <f>All_Sectors!CF142</f>
        <v>0.88538010280796753</v>
      </c>
      <c r="BM27">
        <f>All_Sectors!CF224</f>
        <v>0.86271151768172094</v>
      </c>
      <c r="BO27">
        <f t="shared" ca="1" si="1"/>
        <v>2007</v>
      </c>
      <c r="BP27">
        <f>All_Sectors!CF473</f>
        <v>0.89715600623206526</v>
      </c>
      <c r="BQ27">
        <f t="shared" si="2"/>
        <v>0.88538010280796753</v>
      </c>
      <c r="BR27">
        <f t="shared" si="3"/>
        <v>0.86271151768172094</v>
      </c>
    </row>
    <row r="28" spans="1:70" x14ac:dyDescent="0.2">
      <c r="AB28">
        <f ca="1">All_Sectors!HW107</f>
        <v>2008</v>
      </c>
      <c r="AC28" s="26">
        <f ca="1">All_Sectors!HX107</f>
        <v>1.4145711333103685</v>
      </c>
      <c r="AD28" s="26">
        <f ca="1">All_Sectors!HY107</f>
        <v>0.83593524214459614</v>
      </c>
      <c r="AE28" s="26">
        <f ca="1">All_Sectors!HZ107</f>
        <v>0.90654743748457844</v>
      </c>
      <c r="AF28" s="26">
        <f>All_Sectors!HF143</f>
        <v>1.0719820433100888</v>
      </c>
      <c r="AG28" s="26"/>
      <c r="AH28" s="26">
        <f ca="1">All_Sectors!IC107</f>
        <v>0.99203629676509031</v>
      </c>
      <c r="AI28" s="26">
        <f ca="1">All_Sectors!ID107</f>
        <v>0.97365206826316808</v>
      </c>
      <c r="AJ28" s="26">
        <f ca="1">All_Sectors!IE107</f>
        <v>0.69967901893890294</v>
      </c>
      <c r="AK28" s="26">
        <f ca="1">All_Sectors!IF107</f>
        <v>0.9303263424828756</v>
      </c>
      <c r="AN28">
        <f ca="1">All_Sectors!HW107</f>
        <v>2008</v>
      </c>
      <c r="AO28" s="253">
        <f ca="1">All_Sectors!IC107</f>
        <v>0.99203629676509031</v>
      </c>
      <c r="AP28" s="253">
        <f ca="1">All_Sectors!ID107</f>
        <v>0.97365206826316808</v>
      </c>
      <c r="AQ28" s="253">
        <f ca="1">All_Sectors!IE107</f>
        <v>0.69967901893890294</v>
      </c>
      <c r="AR28" s="253">
        <f ca="1">All_Sectors!IF107</f>
        <v>0.9303263424828756</v>
      </c>
      <c r="AT28">
        <f ca="1">All_Sectors!GM107</f>
        <v>2008</v>
      </c>
      <c r="AU28">
        <f ca="1">All_Sectors!GN107</f>
        <v>0.88276077517325835</v>
      </c>
      <c r="AV28">
        <f ca="1">All_Sectors!GO107</f>
        <v>1.0857111943043407</v>
      </c>
      <c r="AW28">
        <f ca="1">All_Sectors!GP107</f>
        <v>0.83720398008667307</v>
      </c>
      <c r="AX28">
        <f ca="1">All_Sectors!GQ107</f>
        <v>0.82243070151547848</v>
      </c>
      <c r="BK28">
        <f ca="1">AN28</f>
        <v>2008</v>
      </c>
      <c r="BL28">
        <f>All_Sectors!CF143</f>
        <v>0.88312638257372422</v>
      </c>
      <c r="BM28">
        <f>All_Sectors!CF225</f>
        <v>0.85932788956422634</v>
      </c>
      <c r="BO28">
        <f t="shared" ca="1" si="1"/>
        <v>2008</v>
      </c>
      <c r="BP28">
        <f>All_Sectors!CF474</f>
        <v>0.8856724855640048</v>
      </c>
      <c r="BQ28">
        <f t="shared" si="2"/>
        <v>0.88312638257372422</v>
      </c>
      <c r="BR28">
        <f t="shared" si="3"/>
        <v>0.85932788956422634</v>
      </c>
    </row>
    <row r="29" spans="1:70" x14ac:dyDescent="0.2">
      <c r="AB29">
        <f ca="1">All_Sectors!HW108</f>
        <v>2009</v>
      </c>
      <c r="AC29" s="26">
        <f ca="1">All_Sectors!HX108</f>
        <v>1.3786826694707832</v>
      </c>
      <c r="AD29" s="26">
        <f ca="1">All_Sectors!HY108</f>
        <v>0.81892956931957983</v>
      </c>
      <c r="AE29" s="26">
        <f ca="1">All_Sectors!HZ108</f>
        <v>0.86192964892313384</v>
      </c>
      <c r="AF29" s="26">
        <f>All_Sectors!HF144</f>
        <v>0.60591375443326989</v>
      </c>
      <c r="AG29" s="26"/>
      <c r="AH29" s="26">
        <f ca="1">All_Sectors!IC108</f>
        <v>0.96319335423536045</v>
      </c>
      <c r="AI29" s="26">
        <f ca="1">All_Sectors!ID108</f>
        <v>0.94050026254119001</v>
      </c>
      <c r="AJ29" s="26">
        <f ca="1">All_Sectors!IE108</f>
        <v>0.6751064266129535</v>
      </c>
      <c r="AK29" s="26">
        <f ca="1">All_Sectors!IF108</f>
        <v>0.92588482375107761</v>
      </c>
      <c r="AN29">
        <f ca="1">All_Sectors!HW108</f>
        <v>2009</v>
      </c>
      <c r="AO29" s="253">
        <f ca="1">All_Sectors!IC108</f>
        <v>0.96319335423536045</v>
      </c>
      <c r="AP29" s="253">
        <f ca="1">All_Sectors!ID108</f>
        <v>0.94050026254119001</v>
      </c>
      <c r="AQ29" s="253">
        <f ca="1">All_Sectors!IE108</f>
        <v>0.6751064266129535</v>
      </c>
      <c r="AR29" s="253">
        <f ca="1">All_Sectors!IF108</f>
        <v>0.92588482375107761</v>
      </c>
      <c r="BK29">
        <f t="shared" ref="BK29:BK30" ca="1" si="4">AN29</f>
        <v>2009</v>
      </c>
      <c r="BL29">
        <f>All_Sectors!CF144</f>
        <v>0.8732016928621954</v>
      </c>
      <c r="BM29">
        <f>All_Sectors!CF226</f>
        <v>0.85389982561444677</v>
      </c>
    </row>
    <row r="30" spans="1:70" x14ac:dyDescent="0.2">
      <c r="AB30">
        <f ca="1">All_Sectors!HW109</f>
        <v>2010</v>
      </c>
      <c r="AC30" s="26">
        <f ca="1">All_Sectors!HX109</f>
        <v>1.4140362963903039</v>
      </c>
      <c r="AD30" s="26">
        <f ca="1">All_Sectors!HY109</f>
        <v>0.81822105946056123</v>
      </c>
      <c r="AE30" s="26">
        <f ca="1">All_Sectors!HZ109</f>
        <v>0.86157938838975656</v>
      </c>
      <c r="AF30" s="26">
        <f>All_Sectors!HF145</f>
        <v>0.60538953857293942</v>
      </c>
      <c r="AG30" s="26"/>
      <c r="AH30" s="26">
        <f ca="1">All_Sectors!IC109</f>
        <v>0.99094038240463866</v>
      </c>
      <c r="AI30" s="26">
        <f ca="1">All_Sectors!ID109</f>
        <v>0.94449237320888813</v>
      </c>
      <c r="AJ30" s="26">
        <f ca="1">All_Sectors!IE109</f>
        <v>0.69306336192152929</v>
      </c>
      <c r="AK30" s="26">
        <f ca="1">All_Sectors!IF109</f>
        <v>0.91655472754190093</v>
      </c>
      <c r="AN30">
        <f ca="1">All_Sectors!HW109</f>
        <v>2010</v>
      </c>
      <c r="AO30" s="253">
        <f ca="1">All_Sectors!IC109</f>
        <v>0.99094038240463866</v>
      </c>
      <c r="AP30" s="253">
        <f ca="1">All_Sectors!ID109</f>
        <v>0.94449237320888813</v>
      </c>
      <c r="AQ30" s="253">
        <f ca="1">All_Sectors!IE109</f>
        <v>0.69306336192152929</v>
      </c>
      <c r="AR30" s="253">
        <f ca="1">All_Sectors!IF109</f>
        <v>0.91655472754190093</v>
      </c>
      <c r="BK30">
        <f t="shared" ca="1" si="4"/>
        <v>2010</v>
      </c>
      <c r="BL30">
        <f>All_Sectors!CF145</f>
        <v>0.87284685173209864</v>
      </c>
      <c r="BM30">
        <f>All_Sectors!CF227</f>
        <v>0.8530976307408058</v>
      </c>
      <c r="BP30">
        <f>(1-BP28)/(1-BQ28)</f>
        <v>0.9782149038735225</v>
      </c>
    </row>
    <row r="32" spans="1:70" x14ac:dyDescent="0.2">
      <c r="BK32" t="s">
        <v>58</v>
      </c>
    </row>
    <row r="33" spans="1:39" x14ac:dyDescent="0.2">
      <c r="A33" t="s">
        <v>36</v>
      </c>
      <c r="W33" t="s">
        <v>28</v>
      </c>
    </row>
    <row r="34" spans="1:39" x14ac:dyDescent="0.2">
      <c r="A34" t="s">
        <v>472</v>
      </c>
      <c r="V34">
        <v>1985</v>
      </c>
      <c r="W34">
        <v>17948.815999933307</v>
      </c>
      <c r="X34">
        <v>17397.718000000001</v>
      </c>
      <c r="Y34">
        <v>8947.406476575381</v>
      </c>
      <c r="Z34">
        <v>6065.6840000000002</v>
      </c>
    </row>
    <row r="35" spans="1:39" x14ac:dyDescent="0.2">
      <c r="V35">
        <v>1986</v>
      </c>
      <c r="W35">
        <v>18502.174345934764</v>
      </c>
      <c r="X35">
        <v>16591.240666666668</v>
      </c>
      <c r="Y35">
        <v>8874.3923791304915</v>
      </c>
      <c r="Z35">
        <v>6113.1139999999996</v>
      </c>
      <c r="AC35">
        <f>All_Sectors!GG81</f>
        <v>0</v>
      </c>
      <c r="AD35" t="str">
        <f>All_Sectors!GH81</f>
        <v>Chart 1a-1985</v>
      </c>
      <c r="AE35">
        <f>All_Sectors!GI81</f>
        <v>0</v>
      </c>
      <c r="AF35">
        <f>All_Sectors!GJ81</f>
        <v>0</v>
      </c>
      <c r="AG35">
        <f>All_Sectors!GK81</f>
        <v>0</v>
      </c>
      <c r="AH35">
        <f>All_Sectors!GL81</f>
        <v>0</v>
      </c>
      <c r="AI35">
        <f>All_Sectors!GM81</f>
        <v>0</v>
      </c>
      <c r="AJ35">
        <f>All_Sectors!GN81</f>
        <v>0</v>
      </c>
      <c r="AK35" t="str">
        <f>All_Sectors!GO81</f>
        <v xml:space="preserve">Chart 1b-1985 </v>
      </c>
      <c r="AL35">
        <f>All_Sectors!GP81</f>
        <v>0</v>
      </c>
      <c r="AM35">
        <f>All_Sectors!GQ81</f>
        <v>0</v>
      </c>
    </row>
    <row r="36" spans="1:39" x14ac:dyDescent="0.2">
      <c r="A36" t="s">
        <v>96</v>
      </c>
      <c r="V36">
        <v>1987</v>
      </c>
      <c r="W36">
        <v>19004.637565474826</v>
      </c>
      <c r="X36">
        <v>17220.598333333335</v>
      </c>
      <c r="Y36">
        <v>9034.9044701327439</v>
      </c>
      <c r="Z36">
        <v>6290.6530000000002</v>
      </c>
      <c r="AC36" t="str">
        <f>All_Sectors!GG82</f>
        <v>GDP, Structure, and Source Energy Intensity</v>
      </c>
      <c r="AD36">
        <f>All_Sectors!GH82</f>
        <v>0</v>
      </c>
      <c r="AE36">
        <f>All_Sectors!GI82</f>
        <v>0</v>
      </c>
      <c r="AF36">
        <f>All_Sectors!GJ82</f>
        <v>0</v>
      </c>
      <c r="AG36">
        <f>All_Sectors!GK82</f>
        <v>0</v>
      </c>
      <c r="AH36">
        <f>All_Sectors!GL82</f>
        <v>0</v>
      </c>
      <c r="AI36">
        <f>All_Sectors!GM82</f>
        <v>0</v>
      </c>
      <c r="AJ36" t="str">
        <f>All_Sectors!GN82</f>
        <v>Source Energy Intensity by End-Use Sector</v>
      </c>
      <c r="AK36">
        <f>All_Sectors!GO82</f>
        <v>0</v>
      </c>
      <c r="AL36">
        <f>All_Sectors!GP82</f>
        <v>0</v>
      </c>
      <c r="AM36">
        <f>All_Sectors!GQ82</f>
        <v>0</v>
      </c>
    </row>
    <row r="37" spans="1:39" x14ac:dyDescent="0.2">
      <c r="V37">
        <v>1988</v>
      </c>
      <c r="W37">
        <v>19530.170375659243</v>
      </c>
      <c r="X37">
        <v>17885.306</v>
      </c>
      <c r="Y37">
        <v>9615.1594648826158</v>
      </c>
      <c r="Z37">
        <v>6649.1390000000001</v>
      </c>
      <c r="AC37">
        <f>All_Sectors!GG83</f>
        <v>0</v>
      </c>
      <c r="AD37" t="str">
        <f>All_Sectors!GH83</f>
        <v xml:space="preserve">  GDP</v>
      </c>
      <c r="AE37" t="str">
        <f>All_Sectors!GI83</f>
        <v>Energy Use</v>
      </c>
      <c r="AF37" t="str">
        <f>All_Sectors!GJ83</f>
        <v xml:space="preserve">  E/GDP</v>
      </c>
      <c r="AG37" t="str">
        <f>All_Sectors!GK83</f>
        <v xml:space="preserve">  Intensity Index</v>
      </c>
      <c r="AH37">
        <f>All_Sectors!GL83</f>
        <v>0</v>
      </c>
      <c r="AI37">
        <f>All_Sectors!GM83</f>
        <v>0</v>
      </c>
      <c r="AJ37" t="str">
        <f>All_Sectors!GN83</f>
        <v>Residential</v>
      </c>
      <c r="AK37" t="str">
        <f>All_Sectors!GO83</f>
        <v>Commercial</v>
      </c>
      <c r="AL37" t="str">
        <f>All_Sectors!GP83</f>
        <v>Industrial</v>
      </c>
      <c r="AM37" t="str">
        <f>All_Sectors!GQ83</f>
        <v>Transportation</v>
      </c>
    </row>
    <row r="38" spans="1:39" x14ac:dyDescent="0.2">
      <c r="V38">
        <v>1989</v>
      </c>
      <c r="W38">
        <v>19810.027876488726</v>
      </c>
      <c r="X38">
        <v>17831.901666666665</v>
      </c>
      <c r="Y38">
        <v>9953.6551997833903</v>
      </c>
      <c r="Z38">
        <v>6747.2129999999997</v>
      </c>
      <c r="AC38">
        <f ca="1">All_Sectors!GG98</f>
        <v>1985</v>
      </c>
      <c r="AD38">
        <f ca="1">All_Sectors!GH98</f>
        <v>1</v>
      </c>
      <c r="AE38">
        <f ca="1">All_Sectors!GI98</f>
        <v>1</v>
      </c>
      <c r="AF38">
        <f ca="1">All_Sectors!GJ98</f>
        <v>1</v>
      </c>
      <c r="AG38">
        <f ca="1">All_Sectors!GK98</f>
        <v>1</v>
      </c>
      <c r="AH38">
        <f>All_Sectors!GL84</f>
        <v>0</v>
      </c>
      <c r="AI38">
        <f ca="1">All_Sectors!GM84</f>
        <v>1985</v>
      </c>
      <c r="AJ38">
        <f ca="1">All_Sectors!GN84</f>
        <v>1</v>
      </c>
      <c r="AK38">
        <f ca="1">All_Sectors!GO84</f>
        <v>1</v>
      </c>
      <c r="AL38">
        <f ca="1">All_Sectors!GP84</f>
        <v>1</v>
      </c>
      <c r="AM38">
        <f ca="1">All_Sectors!GQ84</f>
        <v>1</v>
      </c>
    </row>
    <row r="39" spans="1:39" x14ac:dyDescent="0.2">
      <c r="V39">
        <v>1990</v>
      </c>
      <c r="W39">
        <v>19932.729585325003</v>
      </c>
      <c r="X39">
        <v>18173.256333333335</v>
      </c>
      <c r="Y39">
        <v>9153.5174452127649</v>
      </c>
      <c r="Z39">
        <v>6710.2669999999998</v>
      </c>
      <c r="AC39">
        <f ca="1">All_Sectors!GG99</f>
        <v>1986</v>
      </c>
      <c r="AD39">
        <f ca="1">All_Sectors!GH99</f>
        <v>1.0346241400560927</v>
      </c>
      <c r="AE39">
        <f ca="1">All_Sectors!GI99</f>
        <v>1.0119307231554369</v>
      </c>
      <c r="AF39">
        <f ca="1">All_Sectors!GJ99</f>
        <v>0.97806602801726095</v>
      </c>
      <c r="AG39">
        <f ca="1">All_Sectors!GK99</f>
        <v>1.0020693978160105</v>
      </c>
      <c r="AH39">
        <f>All_Sectors!GL85</f>
        <v>0</v>
      </c>
      <c r="AI39">
        <f ca="1">All_Sectors!GM85</f>
        <v>1986</v>
      </c>
      <c r="AJ39">
        <f ca="1">All_Sectors!GN85</f>
        <v>0.99860419596457972</v>
      </c>
      <c r="AK39">
        <f ca="1">All_Sectors!GO85</f>
        <v>0.99296088326909249</v>
      </c>
      <c r="AL39">
        <f ca="1">All_Sectors!GP85</f>
        <v>1.004388799910257</v>
      </c>
      <c r="AM39">
        <f ca="1">All_Sectors!GQ85</f>
        <v>1.0076372215361573</v>
      </c>
    </row>
    <row r="40" spans="1:39" x14ac:dyDescent="0.2">
      <c r="V40">
        <v>1991</v>
      </c>
      <c r="W40">
        <v>19547.16449259533</v>
      </c>
      <c r="X40">
        <v>17758.231000000003</v>
      </c>
      <c r="Y40">
        <v>9453.2905449619429</v>
      </c>
      <c r="Z40">
        <v>6813.8530000000001</v>
      </c>
      <c r="AC40">
        <f ca="1">All_Sectors!GG100</f>
        <v>1987</v>
      </c>
      <c r="AD40">
        <f ca="1">All_Sectors!GH100</f>
        <v>1.0704179295946472</v>
      </c>
      <c r="AE40">
        <f ca="1">All_Sectors!GI100</f>
        <v>1.0363881969962188</v>
      </c>
      <c r="AF40">
        <f ca="1">All_Sectors!GJ100</f>
        <v>0.96820892881408005</v>
      </c>
      <c r="AG40">
        <f ca="1">All_Sectors!GK100</f>
        <v>0.98409435244919874</v>
      </c>
      <c r="AH40">
        <f>All_Sectors!GL86</f>
        <v>0</v>
      </c>
      <c r="AI40">
        <f ca="1">All_Sectors!GM86</f>
        <v>1987</v>
      </c>
      <c r="AJ40">
        <f ca="1">All_Sectors!GN86</f>
        <v>0.98893890293451836</v>
      </c>
      <c r="AK40">
        <f ca="1">All_Sectors!GO86</f>
        <v>1.0001766935014191</v>
      </c>
      <c r="AL40">
        <f ca="1">All_Sectors!GP86</f>
        <v>0.96836651928104966</v>
      </c>
      <c r="AM40">
        <f ca="1">All_Sectors!GQ86</f>
        <v>0.98888140040798556</v>
      </c>
    </row>
    <row r="41" spans="1:39" x14ac:dyDescent="0.2">
      <c r="V41">
        <v>1992</v>
      </c>
      <c r="W41">
        <v>20167.977379883909</v>
      </c>
      <c r="X41">
        <v>18637.001333333334</v>
      </c>
      <c r="Y41">
        <v>9608.3773025809151</v>
      </c>
      <c r="Z41">
        <v>6841.3810000000003</v>
      </c>
      <c r="AC41">
        <f ca="1">All_Sectors!GG101</f>
        <v>1988</v>
      </c>
      <c r="AD41">
        <f ca="1">All_Sectors!GH101</f>
        <v>1.1151287243274515</v>
      </c>
      <c r="AE41">
        <f ca="1">All_Sectors!GI101</f>
        <v>1.0866137483005931</v>
      </c>
      <c r="AF41">
        <f ca="1">All_Sectors!GJ101</f>
        <v>0.9744289825875877</v>
      </c>
      <c r="AG41">
        <f ca="1">All_Sectors!GK101</f>
        <v>0.99068378651305455</v>
      </c>
      <c r="AH41">
        <f>All_Sectors!GL87</f>
        <v>0</v>
      </c>
      <c r="AI41">
        <f ca="1">All_Sectors!GM87</f>
        <v>1988</v>
      </c>
      <c r="AJ41">
        <f ca="1">All_Sectors!GN87</f>
        <v>0.9923793440591856</v>
      </c>
      <c r="AK41">
        <f ca="1">All_Sectors!GO87</f>
        <v>1.0270311277491724</v>
      </c>
      <c r="AL41">
        <f ca="1">All_Sectors!GP87</f>
        <v>0.98563490875468929</v>
      </c>
      <c r="AM41">
        <f ca="1">All_Sectors!GQ87</f>
        <v>0.9740290738609132</v>
      </c>
    </row>
    <row r="42" spans="1:39" x14ac:dyDescent="0.2">
      <c r="V42">
        <v>1993</v>
      </c>
      <c r="W42">
        <v>20586.450698248278</v>
      </c>
      <c r="X42">
        <v>18471.396666666667</v>
      </c>
      <c r="Y42">
        <v>9998.7266984455964</v>
      </c>
      <c r="Z42">
        <v>6941.3019999999997</v>
      </c>
      <c r="AC42">
        <f ca="1">All_Sectors!GG102</f>
        <v>1989</v>
      </c>
      <c r="AD42">
        <f ca="1">All_Sectors!GH102</f>
        <v>1.1560790330897612</v>
      </c>
      <c r="AE42">
        <f ca="1">All_Sectors!GI102</f>
        <v>1.1149734774410409</v>
      </c>
      <c r="AF42">
        <f ca="1">All_Sectors!GJ102</f>
        <v>0.96444399174089268</v>
      </c>
      <c r="AG42">
        <f ca="1">All_Sectors!GK102</f>
        <v>1.0013473363091538</v>
      </c>
      <c r="AH42">
        <f>All_Sectors!GL88</f>
        <v>0</v>
      </c>
      <c r="AI42">
        <f ca="1">All_Sectors!GM88</f>
        <v>1989</v>
      </c>
      <c r="AJ42">
        <f ca="1">All_Sectors!GN88</f>
        <v>1.0143591687508591</v>
      </c>
      <c r="AK42">
        <f ca="1">All_Sectors!GO88</f>
        <v>1.0620070643301125</v>
      </c>
      <c r="AL42">
        <f ca="1">All_Sectors!GP88</f>
        <v>0.99347436664872446</v>
      </c>
      <c r="AM42">
        <f ca="1">All_Sectors!GQ88</f>
        <v>0.96511721846923759</v>
      </c>
    </row>
    <row r="43" spans="1:39" x14ac:dyDescent="0.2">
      <c r="V43">
        <v>1994</v>
      </c>
      <c r="W43">
        <v>21154.164206973652</v>
      </c>
      <c r="X43">
        <v>19098.134000000005</v>
      </c>
      <c r="Y43">
        <v>9916.3665474886602</v>
      </c>
      <c r="Z43">
        <v>7085.8670000000002</v>
      </c>
      <c r="AC43">
        <f ca="1">All_Sectors!GG103</f>
        <v>1990</v>
      </c>
      <c r="AD43">
        <f ca="1">All_Sectors!GH103</f>
        <v>1.177887336343399</v>
      </c>
      <c r="AE43">
        <f ca="1">All_Sectors!GI103</f>
        <v>1.1080300682663771</v>
      </c>
      <c r="AF43">
        <f ca="1">All_Sectors!GJ103</f>
        <v>0.94069274206318831</v>
      </c>
      <c r="AG43">
        <f ca="1">All_Sectors!GK103</f>
        <v>0.99706227687871696</v>
      </c>
      <c r="AH43">
        <f>All_Sectors!GL89</f>
        <v>0</v>
      </c>
      <c r="AI43">
        <f ca="1">All_Sectors!GM89</f>
        <v>1990</v>
      </c>
      <c r="AJ43">
        <f ca="1">All_Sectors!GN89</f>
        <v>0.99889693912278432</v>
      </c>
      <c r="AK43">
        <f ca="1">All_Sectors!GO89</f>
        <v>1.0639344230777543</v>
      </c>
      <c r="AL43">
        <f ca="1">All_Sectors!GP89</f>
        <v>0.99878982276269668</v>
      </c>
      <c r="AM43">
        <f ca="1">All_Sectors!GQ89</f>
        <v>0.95515668919639807</v>
      </c>
    </row>
    <row r="44" spans="1:39" x14ac:dyDescent="0.2">
      <c r="V44">
        <v>1995</v>
      </c>
      <c r="W44">
        <v>21622.443351879872</v>
      </c>
      <c r="X44">
        <v>19225.877</v>
      </c>
      <c r="Y44">
        <v>10053.21965536998</v>
      </c>
      <c r="Z44">
        <v>7305.8130000000001</v>
      </c>
      <c r="AC44">
        <f ca="1">All_Sectors!GG104</f>
        <v>1991</v>
      </c>
      <c r="AD44">
        <f ca="1">All_Sectors!GH104</f>
        <v>1.1766170718516933</v>
      </c>
      <c r="AE44">
        <f ca="1">All_Sectors!GI104</f>
        <v>1.0988545107763845</v>
      </c>
      <c r="AF44">
        <f ca="1">All_Sectors!GJ104</f>
        <v>0.93391005201638766</v>
      </c>
      <c r="AG44">
        <f ca="1">All_Sectors!GK104</f>
        <v>0.97899438728561949</v>
      </c>
      <c r="AH44">
        <f>All_Sectors!GL90</f>
        <v>0</v>
      </c>
      <c r="AI44">
        <f ca="1">All_Sectors!GM90</f>
        <v>1991</v>
      </c>
      <c r="AJ44">
        <f ca="1">All_Sectors!GN90</f>
        <v>0.99092844236229383</v>
      </c>
      <c r="AK44">
        <f ca="1">All_Sectors!GO90</f>
        <v>1.0561771031557359</v>
      </c>
      <c r="AL44">
        <f ca="1">All_Sectors!GP90</f>
        <v>0.98654014579539662</v>
      </c>
      <c r="AM44">
        <f ca="1">All_Sectors!GQ90</f>
        <v>0.91712551484926064</v>
      </c>
    </row>
    <row r="45" spans="1:39" x14ac:dyDescent="0.2">
      <c r="V45">
        <v>1996</v>
      </c>
      <c r="W45">
        <v>22138.176367747306</v>
      </c>
      <c r="X45">
        <v>19874.325000000001</v>
      </c>
      <c r="Y45">
        <v>10676.184672849238</v>
      </c>
      <c r="Z45">
        <v>7570.4620000000004</v>
      </c>
      <c r="AC45">
        <f ca="1">All_Sectors!GG105</f>
        <v>1992</v>
      </c>
      <c r="AD45">
        <f ca="1">All_Sectors!GH105</f>
        <v>1.2180578787840675</v>
      </c>
      <c r="AE45">
        <f ca="1">All_Sectors!GI105</f>
        <v>1.1133061952095806</v>
      </c>
      <c r="AF45">
        <f ca="1">All_Sectors!GJ105</f>
        <v>0.91400106234766476</v>
      </c>
      <c r="AG45">
        <f ca="1">All_Sectors!GK105</f>
        <v>0.97542033527139727</v>
      </c>
      <c r="AH45">
        <f>All_Sectors!GL91</f>
        <v>0</v>
      </c>
      <c r="AI45">
        <f ca="1">All_Sectors!GM91</f>
        <v>1992</v>
      </c>
      <c r="AJ45">
        <f ca="1">All_Sectors!GN91</f>
        <v>0.97577739323100754</v>
      </c>
      <c r="AK45">
        <f ca="1">All_Sectors!GO91</f>
        <v>1.061900767391702</v>
      </c>
      <c r="AL45">
        <f ca="1">All_Sectors!GP91</f>
        <v>0.98335033916135195</v>
      </c>
      <c r="AM45">
        <f ca="1">All_Sectors!GQ91</f>
        <v>0.91685612668643213</v>
      </c>
    </row>
    <row r="46" spans="1:39" x14ac:dyDescent="0.2">
      <c r="V46">
        <v>1997</v>
      </c>
      <c r="W46">
        <v>22507.079302767885</v>
      </c>
      <c r="X46">
        <v>19976.98</v>
      </c>
      <c r="Y46">
        <v>10206.533948126236</v>
      </c>
      <c r="Z46">
        <v>7751.259</v>
      </c>
      <c r="AC46">
        <f ca="1">All_Sectors!GG106</f>
        <v>1993</v>
      </c>
      <c r="AD46">
        <f ca="1">All_Sectors!GH106</f>
        <v>1.251587830614632</v>
      </c>
      <c r="AE46">
        <f ca="1">All_Sectors!GI106</f>
        <v>1.1483107953647893</v>
      </c>
      <c r="AF46">
        <f ca="1">All_Sectors!GJ106</f>
        <v>0.91748318997387091</v>
      </c>
      <c r="AG46">
        <f ca="1">All_Sectors!GK106</f>
        <v>0.97342828814140081</v>
      </c>
      <c r="AH46">
        <f>All_Sectors!GL92</f>
        <v>0</v>
      </c>
      <c r="AI46">
        <f ca="1">All_Sectors!GM92</f>
        <v>1993</v>
      </c>
      <c r="AJ46">
        <f ca="1">All_Sectors!GN92</f>
        <v>0.95832163250996161</v>
      </c>
      <c r="AK46">
        <f ca="1">All_Sectors!GO92</f>
        <v>1.0580794419979354</v>
      </c>
      <c r="AL46">
        <f ca="1">All_Sectors!GP92</f>
        <v>0.98810699125864732</v>
      </c>
      <c r="AM46">
        <f ca="1">All_Sectors!GQ92</f>
        <v>0.92060839513039872</v>
      </c>
    </row>
    <row r="47" spans="1:39" x14ac:dyDescent="0.2">
      <c r="V47">
        <v>1998</v>
      </c>
      <c r="W47">
        <v>22892.104853801036</v>
      </c>
      <c r="X47">
        <v>19326.338000000003</v>
      </c>
      <c r="Y47">
        <v>9715.8701918703937</v>
      </c>
      <c r="Z47">
        <v>7641.3379999999997</v>
      </c>
      <c r="AC47">
        <f ca="1">All_Sectors!GG107</f>
        <v>1994</v>
      </c>
      <c r="AD47">
        <f ca="1">All_Sectors!GH107</f>
        <v>1.3020085271220334</v>
      </c>
      <c r="AE47">
        <f ca="1">All_Sectors!GI107</f>
        <v>1.1690935036626737</v>
      </c>
      <c r="AF47">
        <f ca="1">All_Sectors!GJ107</f>
        <v>0.89791539710330803</v>
      </c>
      <c r="AG47">
        <f ca="1">All_Sectors!GK107</f>
        <v>0.96587849404638348</v>
      </c>
      <c r="AH47">
        <f>All_Sectors!GL93</f>
        <v>0</v>
      </c>
      <c r="AI47">
        <f ca="1">All_Sectors!GM93</f>
        <v>1994</v>
      </c>
      <c r="AJ47">
        <f ca="1">All_Sectors!GN93</f>
        <v>0.95137895416416063</v>
      </c>
      <c r="AK47">
        <f ca="1">All_Sectors!GO93</f>
        <v>1.0726406404170474</v>
      </c>
      <c r="AL47">
        <f ca="1">All_Sectors!GP93</f>
        <v>0.96481319759965201</v>
      </c>
      <c r="AM47">
        <f ca="1">All_Sectors!GQ93</f>
        <v>0.91767019977469066</v>
      </c>
    </row>
    <row r="48" spans="1:39" x14ac:dyDescent="0.2">
      <c r="V48">
        <v>1999</v>
      </c>
      <c r="W48">
        <v>23999.460665805713</v>
      </c>
      <c r="X48">
        <v>18939.758000000002</v>
      </c>
      <c r="Y48">
        <v>10029.240966531306</v>
      </c>
      <c r="Z48">
        <v>7774.1779999999999</v>
      </c>
      <c r="AC48">
        <f ca="1">All_Sectors!GG108</f>
        <v>1995</v>
      </c>
      <c r="AD48">
        <f ca="1">All_Sectors!GH108</f>
        <v>1.3369596659581691</v>
      </c>
      <c r="AE48">
        <f ca="1">All_Sectors!GI108</f>
        <v>1.1980408920178707</v>
      </c>
      <c r="AF48">
        <f ca="1">All_Sectors!GJ108</f>
        <v>0.89609351914087976</v>
      </c>
      <c r="AG48">
        <f ca="1">All_Sectors!GK108</f>
        <v>0.96687146007158042</v>
      </c>
      <c r="AH48">
        <f>All_Sectors!GL94</f>
        <v>0</v>
      </c>
      <c r="AI48">
        <f ca="1">All_Sectors!GM94</f>
        <v>1995</v>
      </c>
      <c r="AJ48">
        <f ca="1">All_Sectors!GN94</f>
        <v>0.94123577237567324</v>
      </c>
      <c r="AK48">
        <f ca="1">All_Sectors!GO94</f>
        <v>1.0891000911201294</v>
      </c>
      <c r="AL48">
        <f ca="1">All_Sectors!GP94</f>
        <v>0.97191514199864104</v>
      </c>
      <c r="AM48">
        <f ca="1">All_Sectors!GQ94</f>
        <v>0.91250666836907246</v>
      </c>
    </row>
    <row r="49" spans="1:74" x14ac:dyDescent="0.2">
      <c r="V49">
        <v>2000</v>
      </c>
      <c r="W49">
        <v>24240.17542868559</v>
      </c>
      <c r="X49">
        <v>18886.716</v>
      </c>
      <c r="Y49">
        <v>10435.910257317835</v>
      </c>
      <c r="Z49">
        <v>8214.3220000000001</v>
      </c>
      <c r="AC49">
        <f ca="1">All_Sectors!GG109</f>
        <v>1996</v>
      </c>
      <c r="AD49">
        <f ca="1">All_Sectors!GH109</f>
        <v>1.3874055162178818</v>
      </c>
      <c r="AE49">
        <f ca="1">All_Sectors!GI109</f>
        <v>1.2326705756195857</v>
      </c>
      <c r="AF49">
        <f ca="1">All_Sectors!GJ109</f>
        <v>0.88847172741527713</v>
      </c>
      <c r="AG49">
        <f ca="1">All_Sectors!GK109</f>
        <v>0.97416455670997071</v>
      </c>
      <c r="AH49">
        <f>All_Sectors!GL95</f>
        <v>0</v>
      </c>
      <c r="AI49">
        <f ca="1">All_Sectors!GM95</f>
        <v>1996</v>
      </c>
      <c r="AJ49">
        <f ca="1">All_Sectors!GN95</f>
        <v>0.97407822619823914</v>
      </c>
      <c r="AK49">
        <f ca="1">All_Sectors!GO95</f>
        <v>1.1140596545533101</v>
      </c>
      <c r="AL49">
        <f ca="1">All_Sectors!GP95</f>
        <v>0.96537185859364327</v>
      </c>
      <c r="AM49">
        <f ca="1">All_Sectors!GQ95</f>
        <v>0.90581959756709673</v>
      </c>
    </row>
    <row r="50" spans="1:74" x14ac:dyDescent="0.2">
      <c r="V50">
        <v>2001</v>
      </c>
      <c r="W50">
        <v>24111.628424038052</v>
      </c>
      <c r="X50">
        <v>17930.92116275134</v>
      </c>
      <c r="Y50">
        <v>10139.208000000002</v>
      </c>
      <c r="Z50">
        <v>8138.7440000000006</v>
      </c>
      <c r="AC50">
        <f ca="1">All_Sectors!GG110</f>
        <v>1997</v>
      </c>
      <c r="AD50">
        <f ca="1">All_Sectors!GH110</f>
        <v>1.4490950937606115</v>
      </c>
      <c r="AE50">
        <f ca="1">All_Sectors!GI110</f>
        <v>1.2361313340757494</v>
      </c>
      <c r="AF50">
        <f ca="1">All_Sectors!GJ110</f>
        <v>0.85303672574572698</v>
      </c>
      <c r="AG50">
        <f ca="1">All_Sectors!GK110</f>
        <v>0.95223802082816267</v>
      </c>
      <c r="AH50">
        <f>All_Sectors!GL96</f>
        <v>0</v>
      </c>
      <c r="AI50">
        <f ca="1">All_Sectors!GM96</f>
        <v>1997</v>
      </c>
      <c r="AJ50">
        <f ca="1">All_Sectors!GN96</f>
        <v>0.94888777593842533</v>
      </c>
      <c r="AK50">
        <f ca="1">All_Sectors!GO96</f>
        <v>1.1217689472517836</v>
      </c>
      <c r="AL50">
        <f ca="1">All_Sectors!GP96</f>
        <v>0.921644435653312</v>
      </c>
      <c r="AM50">
        <f ca="1">All_Sectors!GQ96</f>
        <v>0.89465147841208559</v>
      </c>
    </row>
    <row r="51" spans="1:74" x14ac:dyDescent="0.2">
      <c r="V51">
        <v>2002</v>
      </c>
      <c r="W51">
        <v>24337.906125061076</v>
      </c>
      <c r="X51">
        <v>17835.223725440752</v>
      </c>
      <c r="Y51">
        <v>10408.140691484117</v>
      </c>
      <c r="Z51">
        <v>8247.2900000000009</v>
      </c>
      <c r="AC51">
        <f ca="1">All_Sectors!GG111</f>
        <v>1998</v>
      </c>
      <c r="AD51">
        <f ca="1">All_Sectors!GH111</f>
        <v>1.5140420822276162</v>
      </c>
      <c r="AE51">
        <f ca="1">All_Sectors!GI111</f>
        <v>1.2566987870168829</v>
      </c>
      <c r="AF51">
        <f ca="1">All_Sectors!GJ111</f>
        <v>0.83002896799796799</v>
      </c>
      <c r="AG51">
        <f ca="1">All_Sectors!GK111</f>
        <v>0.95201647102133524</v>
      </c>
      <c r="AH51">
        <f>All_Sectors!GL97</f>
        <v>0</v>
      </c>
      <c r="AI51">
        <f ca="1">All_Sectors!GM97</f>
        <v>1998</v>
      </c>
      <c r="AJ51">
        <f ca="1">All_Sectors!GN97</f>
        <v>0.94604197837429926</v>
      </c>
      <c r="AK51">
        <f ca="1">All_Sectors!GO97</f>
        <v>1.1247809367714812</v>
      </c>
      <c r="AL51">
        <f ca="1">All_Sectors!GP97</f>
        <v>0.92106696319702841</v>
      </c>
      <c r="AM51">
        <f ca="1">All_Sectors!GQ97</f>
        <v>0.89510094500725579</v>
      </c>
    </row>
    <row r="52" spans="1:74" x14ac:dyDescent="0.2">
      <c r="W52">
        <f>W51/W34</f>
        <v>1.3559616481193806</v>
      </c>
      <c r="X52">
        <f>X51/X34</f>
        <v>1.0251473052638715</v>
      </c>
      <c r="Y52">
        <f>Y51/Y34</f>
        <v>1.16325783552284</v>
      </c>
      <c r="Z52">
        <f>Z51/Z34</f>
        <v>1.3596636422207291</v>
      </c>
      <c r="AC52">
        <f ca="1">All_Sectors!GG112</f>
        <v>1999</v>
      </c>
      <c r="AD52">
        <f ca="1">All_Sectors!GH112</f>
        <v>1.58600696758939</v>
      </c>
      <c r="AE52">
        <f ca="1">All_Sectors!GI112</f>
        <v>1.2903330304006595</v>
      </c>
      <c r="AF52">
        <f ca="1">All_Sectors!GJ112</f>
        <v>0.81357336806777569</v>
      </c>
      <c r="AG52">
        <f ca="1">All_Sectors!GK112</f>
        <v>0.95710118418523638</v>
      </c>
      <c r="AH52">
        <f ca="1">All_Sectors!GL98</f>
        <v>1</v>
      </c>
      <c r="AI52">
        <f ca="1">All_Sectors!GM98</f>
        <v>1999</v>
      </c>
      <c r="AJ52">
        <f ca="1">All_Sectors!GN98</f>
        <v>0.95267392976824228</v>
      </c>
      <c r="AK52">
        <f ca="1">All_Sectors!GO98</f>
        <v>1.1304086825935897</v>
      </c>
      <c r="AL52">
        <f ca="1">All_Sectors!GP98</f>
        <v>0.92279405262811587</v>
      </c>
      <c r="AM52">
        <f ca="1">All_Sectors!GQ98</f>
        <v>0.90230703294353143</v>
      </c>
    </row>
    <row r="53" spans="1:74" x14ac:dyDescent="0.2">
      <c r="AC53">
        <f ca="1">All_Sectors!GG113</f>
        <v>2000</v>
      </c>
      <c r="AD53">
        <f ca="1">All_Sectors!GH113</f>
        <v>1.6514696079787701</v>
      </c>
      <c r="AE53">
        <f ca="1">All_Sectors!GI113</f>
        <v>1.3220978785951643</v>
      </c>
      <c r="AF53">
        <f ca="1">All_Sectors!GJ113</f>
        <v>0.800558407013785</v>
      </c>
      <c r="AG53">
        <f ca="1">All_Sectors!GK113</f>
        <v>0.96038829115866708</v>
      </c>
      <c r="AH53">
        <f>All_Sectors!GL99</f>
        <v>0</v>
      </c>
      <c r="AI53">
        <f ca="1">All_Sectors!GM99</f>
        <v>2000</v>
      </c>
      <c r="AJ53">
        <f ca="1">All_Sectors!GN99</f>
        <v>0.95581573541908305</v>
      </c>
      <c r="AK53">
        <f ca="1">All_Sectors!GO99</f>
        <v>1.158626652142557</v>
      </c>
      <c r="AL53">
        <f ca="1">All_Sectors!GP99</f>
        <v>0.9320940084166992</v>
      </c>
      <c r="AM53">
        <f ca="1">All_Sectors!GQ99</f>
        <v>0.88724074248409435</v>
      </c>
    </row>
    <row r="54" spans="1:74" x14ac:dyDescent="0.2">
      <c r="AC54">
        <f ca="1">All_Sectors!GG114</f>
        <v>2001</v>
      </c>
      <c r="AD54">
        <f ca="1">All_Sectors!GH114</f>
        <v>1.6679578926186314</v>
      </c>
      <c r="AE54">
        <f ca="1">All_Sectors!GI114</f>
        <v>1.3011449123054049</v>
      </c>
      <c r="AF54">
        <f ca="1">All_Sectors!GJ114</f>
        <v>0.78008258965258181</v>
      </c>
      <c r="AG54">
        <f ca="1">All_Sectors!GK114</f>
        <v>0.95015664870815209</v>
      </c>
      <c r="AH54">
        <f>All_Sectors!GL100</f>
        <v>0</v>
      </c>
      <c r="AI54">
        <f ca="1">All_Sectors!GM100</f>
        <v>2001</v>
      </c>
      <c r="AJ54">
        <f ca="1">All_Sectors!GN100</f>
        <v>0.94277761368473945</v>
      </c>
      <c r="AK54">
        <f ca="1">All_Sectors!GO100</f>
        <v>1.1283111609907057</v>
      </c>
      <c r="AL54">
        <f ca="1">All_Sectors!GP100</f>
        <v>0.93500508594105169</v>
      </c>
      <c r="AM54">
        <f ca="1">All_Sectors!GQ100</f>
        <v>0.87586301026889168</v>
      </c>
    </row>
    <row r="55" spans="1:74" x14ac:dyDescent="0.2">
      <c r="AC55">
        <f ca="1">All_Sectors!GG115</f>
        <v>2002</v>
      </c>
      <c r="AD55">
        <f ca="1">All_Sectors!GH115</f>
        <v>1.6970104765378375</v>
      </c>
      <c r="AE55">
        <f ca="1">All_Sectors!GI115</f>
        <v>1.3057485871967733</v>
      </c>
      <c r="AF55">
        <f ca="1">All_Sectors!GJ115</f>
        <v>0.76944049860004482</v>
      </c>
      <c r="AG55">
        <f ca="1">All_Sectors!GK115</f>
        <v>0.93148265594790947</v>
      </c>
      <c r="AH55">
        <f>All_Sectors!GL101</f>
        <v>0</v>
      </c>
      <c r="AI55">
        <f ca="1">All_Sectors!GM101</f>
        <v>2002</v>
      </c>
      <c r="AJ55">
        <f ca="1">All_Sectors!GN101</f>
        <v>0.93915950637848755</v>
      </c>
      <c r="AK55">
        <f ca="1">All_Sectors!GO101</f>
        <v>1.1198966565755295</v>
      </c>
      <c r="AL55">
        <f ca="1">All_Sectors!GP101</f>
        <v>0.88239880394590275</v>
      </c>
      <c r="AM55">
        <f ca="1">All_Sectors!GQ101</f>
        <v>0.8743059551899488</v>
      </c>
    </row>
    <row r="56" spans="1:74" x14ac:dyDescent="0.2">
      <c r="BV56">
        <f>0.017/0.15</f>
        <v>0.11333333333333334</v>
      </c>
    </row>
    <row r="57" spans="1:74" x14ac:dyDescent="0.2">
      <c r="BK57" t="s">
        <v>9</v>
      </c>
    </row>
    <row r="58" spans="1:74" x14ac:dyDescent="0.2">
      <c r="A58" t="s">
        <v>473</v>
      </c>
    </row>
    <row r="59" spans="1:74" x14ac:dyDescent="0.2">
      <c r="A59" t="s">
        <v>36</v>
      </c>
      <c r="BK59" t="s">
        <v>10</v>
      </c>
      <c r="BL59" t="s">
        <v>105</v>
      </c>
      <c r="BM59" t="s">
        <v>97</v>
      </c>
      <c r="BN59" t="s">
        <v>104</v>
      </c>
      <c r="BO59" t="s">
        <v>11</v>
      </c>
    </row>
    <row r="60" spans="1:74" x14ac:dyDescent="0.2">
      <c r="A60" t="s">
        <v>479</v>
      </c>
    </row>
    <row r="61" spans="1:74" x14ac:dyDescent="0.2">
      <c r="R61" s="1">
        <v>1</v>
      </c>
      <c r="S61" s="1">
        <v>2</v>
      </c>
      <c r="T61" s="1">
        <v>3</v>
      </c>
      <c r="U61" s="1">
        <v>4</v>
      </c>
      <c r="V61" s="1">
        <v>5</v>
      </c>
      <c r="W61" s="1">
        <v>6</v>
      </c>
      <c r="X61" s="1">
        <v>7</v>
      </c>
      <c r="Y61" s="1">
        <v>8</v>
      </c>
      <c r="Z61" s="1"/>
      <c r="AA61" s="1">
        <v>9</v>
      </c>
      <c r="BJ61" t="s">
        <v>239</v>
      </c>
      <c r="BK61">
        <f>All_Sectors!$BL$143</f>
        <v>0.82243070151547848</v>
      </c>
      <c r="BL61">
        <f>All_Sectors!$BK$143</f>
        <v>0.83720398008667307</v>
      </c>
      <c r="BM61">
        <f>All_Sectors!$BI$143</f>
        <v>0.88276077517325835</v>
      </c>
      <c r="BN61">
        <f>All_Sectors!$BJ$143</f>
        <v>1.0857111943043407</v>
      </c>
    </row>
    <row r="62" spans="1:74" x14ac:dyDescent="0.2">
      <c r="R62" t="str">
        <f>All_Sectors!CC81</f>
        <v>Adj . Energy-GDP Ratio</v>
      </c>
      <c r="S62" t="str">
        <f>All_Sectors!CD81</f>
        <v>Total Structural Effect</v>
      </c>
      <c r="Y62" t="str">
        <f>All_Sectors!CJ81</f>
        <v>Total Structure</v>
      </c>
      <c r="BJ62" t="s">
        <v>178</v>
      </c>
      <c r="BK62">
        <f>All_Sectors!$BL$225</f>
        <v>0.82243070151547848</v>
      </c>
      <c r="BL62">
        <f>All_Sectors!$BK$225</f>
        <v>0.8103302495921384</v>
      </c>
      <c r="BM62">
        <f>All_Sectors!$BI$225</f>
        <v>0.79037470629044693</v>
      </c>
      <c r="BN62">
        <f>All_Sectors!$BJ$225</f>
        <v>0.9759332511812947</v>
      </c>
      <c r="BO62">
        <f>All_Sectors!$BM$225</f>
        <v>0.936183673792371</v>
      </c>
    </row>
    <row r="63" spans="1:74" x14ac:dyDescent="0.2">
      <c r="R63" t="str">
        <f>All_Sectors!CC82</f>
        <v>Index of Aggregate Intensity</v>
      </c>
      <c r="S63" t="str">
        <f>All_Sectors!CD82</f>
        <v>Activity/GDPStructure'(0)</v>
      </c>
      <c r="T63" t="str">
        <f>All_Sectors!CE82</f>
        <v>"Within Sectors" Structure"(0)</v>
      </c>
      <c r="U63" t="str">
        <f>All_Sectors!CF82</f>
        <v>Component-based Intensity(0)</v>
      </c>
      <c r="V63" t="str">
        <f>All_Sectors!CG82</f>
        <v>Product</v>
      </c>
      <c r="W63" t="str">
        <f>All_Sectors!CH82</f>
        <v>Energy Use</v>
      </c>
      <c r="X63">
        <f>All_Sectors!CI82</f>
        <v>0</v>
      </c>
      <c r="Y63" t="str">
        <f>All_Sectors!CJ82</f>
        <v>Structure'(0)x Structure"(0)</v>
      </c>
      <c r="BJ63" t="s">
        <v>12</v>
      </c>
      <c r="BK63">
        <f>All_Sectors!$BL$225</f>
        <v>0.82243070151547848</v>
      </c>
      <c r="BL63">
        <f>All_Sectors!$BK$474</f>
        <v>0.85563300909628681</v>
      </c>
      <c r="BM63">
        <f>All_Sectors!$BI$474</f>
        <v>0.91058968255120276</v>
      </c>
      <c r="BN63">
        <f>All_Sectors!$BJ$474</f>
        <v>1.1247094096730774</v>
      </c>
    </row>
    <row r="64" spans="1:74" x14ac:dyDescent="0.2">
      <c r="Q64">
        <v>1985</v>
      </c>
      <c r="R64" s="26">
        <f>All_Sectors!CA120</f>
        <v>1</v>
      </c>
      <c r="S64" s="26">
        <f>All_Sectors!CB120</f>
        <v>1</v>
      </c>
      <c r="T64" s="26">
        <f>All_Sectors!CC120</f>
        <v>1</v>
      </c>
      <c r="U64" s="26">
        <f>All_Sectors!CD120</f>
        <v>1</v>
      </c>
      <c r="V64" s="26">
        <f>All_Sectors!CE120</f>
        <v>1</v>
      </c>
      <c r="W64" s="26">
        <f>All_Sectors!CF120</f>
        <v>1</v>
      </c>
      <c r="X64" s="26">
        <f>All_Sectors!CG120</f>
        <v>1</v>
      </c>
      <c r="Y64" s="26">
        <f>All_Sectors!CH120</f>
        <v>1</v>
      </c>
      <c r="Z64" s="26">
        <f>All_Sectors!CI120</f>
        <v>0</v>
      </c>
      <c r="AA64" s="26">
        <f>All_Sectors!CJ120</f>
        <v>1</v>
      </c>
    </row>
    <row r="65" spans="17:67" x14ac:dyDescent="0.2">
      <c r="Q65">
        <v>1986</v>
      </c>
      <c r="R65" s="26">
        <f>All_Sectors!CA121</f>
        <v>1.0346241400560927</v>
      </c>
      <c r="S65" s="26">
        <f>All_Sectors!CB121</f>
        <v>0.96988685821579268</v>
      </c>
      <c r="T65" s="26">
        <f>All_Sectors!CC121</f>
        <v>0.97806602801726095</v>
      </c>
      <c r="U65" s="26">
        <f>All_Sectors!CD121</f>
        <v>0.9882266603072849</v>
      </c>
      <c r="V65" s="26">
        <f>All_Sectors!CE121</f>
        <v>0.98767446073401033</v>
      </c>
      <c r="W65" s="26">
        <f>All_Sectors!CF121</f>
        <v>1.0020693978160105</v>
      </c>
      <c r="X65" s="26">
        <f>All_Sectors!CG121</f>
        <v>1.0119307580525474</v>
      </c>
      <c r="Y65" s="26">
        <f>All_Sectors!CH121</f>
        <v>1.0119307231554371</v>
      </c>
      <c r="Z65" s="26">
        <f>All_Sectors!CI121</f>
        <v>0</v>
      </c>
      <c r="AA65" s="26">
        <f>All_Sectors!CJ121</f>
        <v>0.97604623380196964</v>
      </c>
      <c r="BJ65" t="s">
        <v>13</v>
      </c>
    </row>
    <row r="66" spans="17:67" x14ac:dyDescent="0.2">
      <c r="Q66">
        <v>1987</v>
      </c>
      <c r="R66" s="26">
        <f>All_Sectors!CA122</f>
        <v>1.0704179295946472</v>
      </c>
      <c r="S66" s="26">
        <f>All_Sectors!CB122</f>
        <v>0.96694111295717444</v>
      </c>
      <c r="T66" s="26">
        <f>All_Sectors!CC122</f>
        <v>0.96820892881408005</v>
      </c>
      <c r="U66" s="26">
        <f>All_Sectors!CD122</f>
        <v>0.98721197300742525</v>
      </c>
      <c r="V66" s="26">
        <f>All_Sectors!CE122</f>
        <v>0.99660248156127529</v>
      </c>
      <c r="W66" s="26">
        <f>All_Sectors!CF122</f>
        <v>0.98409435244919874</v>
      </c>
      <c r="X66" s="26">
        <f>All_Sectors!CG122</f>
        <v>1.0363882786485896</v>
      </c>
      <c r="Y66" s="26">
        <f>All_Sectors!CH122</f>
        <v>1.0363881969962188</v>
      </c>
      <c r="Z66" s="26">
        <f>All_Sectors!CI122</f>
        <v>0</v>
      </c>
      <c r="AA66" s="26">
        <f>All_Sectors!CJ122</f>
        <v>0.98385790212620272</v>
      </c>
    </row>
    <row r="67" spans="17:67" x14ac:dyDescent="0.2">
      <c r="Q67">
        <v>1988</v>
      </c>
      <c r="R67" s="26">
        <f>All_Sectors!CA123</f>
        <v>1.1151287243274515</v>
      </c>
      <c r="S67" s="26">
        <f>All_Sectors!CB123</f>
        <v>0.97106264754613714</v>
      </c>
      <c r="T67" s="26">
        <f>All_Sectors!CC123</f>
        <v>0.9744289825875877</v>
      </c>
      <c r="U67" s="26">
        <f>All_Sectors!CD123</f>
        <v>0.97753505566828236</v>
      </c>
      <c r="V67" s="26">
        <f>All_Sectors!CE123</f>
        <v>1.0061965961951851</v>
      </c>
      <c r="W67" s="26">
        <f>All_Sectors!CF123</f>
        <v>0.99068378651305455</v>
      </c>
      <c r="X67" s="26">
        <f>All_Sectors!CG123</f>
        <v>1.0866138663695915</v>
      </c>
      <c r="Y67" s="26">
        <f>All_Sectors!CH123</f>
        <v>1.0866137483005933</v>
      </c>
      <c r="Z67" s="26">
        <f>All_Sectors!CI123</f>
        <v>0</v>
      </c>
      <c r="AA67" s="26">
        <f>All_Sectors!CJ123</f>
        <v>0.98359244567489645</v>
      </c>
      <c r="BJ67" t="s">
        <v>178</v>
      </c>
      <c r="BK67">
        <f>BK62-1</f>
        <v>-0.17756929848452152</v>
      </c>
      <c r="BL67">
        <f>BL62-1</f>
        <v>-0.1896697504078616</v>
      </c>
      <c r="BM67">
        <f>BM62-1</f>
        <v>-0.20962529370955307</v>
      </c>
      <c r="BN67">
        <f>BN62-1</f>
        <v>-2.4066748818705297E-2</v>
      </c>
      <c r="BO67">
        <f>BO62-1</f>
        <v>-6.3816326207629004E-2</v>
      </c>
    </row>
    <row r="68" spans="17:67" x14ac:dyDescent="0.2">
      <c r="Q68">
        <v>1989</v>
      </c>
      <c r="R68" s="26">
        <f>All_Sectors!CA124</f>
        <v>1.1560790330897612</v>
      </c>
      <c r="S68" s="26">
        <f>All_Sectors!CB124</f>
        <v>0.96024513615104135</v>
      </c>
      <c r="T68" s="26">
        <f>All_Sectors!CC124</f>
        <v>0.96444399174089268</v>
      </c>
      <c r="U68" s="26">
        <f>All_Sectors!CD124</f>
        <v>0.95545569963539634</v>
      </c>
      <c r="V68" s="26">
        <f>All_Sectors!CE124</f>
        <v>1.0080492926567381</v>
      </c>
      <c r="W68" s="26">
        <f>All_Sectors!CF124</f>
        <v>1.0013473363091538</v>
      </c>
      <c r="X68" s="26">
        <f>All_Sectors!CG124</f>
        <v>1.1149736307533082</v>
      </c>
      <c r="Y68" s="26">
        <f>All_Sectors!CH124</f>
        <v>1.1149734774410411</v>
      </c>
      <c r="Z68" s="26">
        <f>All_Sectors!CI124</f>
        <v>0</v>
      </c>
      <c r="AA68" s="26">
        <f>All_Sectors!CJ124</f>
        <v>0.96314644218231016</v>
      </c>
      <c r="BJ68" t="s">
        <v>239</v>
      </c>
      <c r="BK68">
        <f>BK61-1</f>
        <v>-0.17756929848452152</v>
      </c>
      <c r="BL68">
        <f>BL61-1</f>
        <v>-0.16279601991332693</v>
      </c>
      <c r="BM68">
        <f>BM61-1</f>
        <v>-0.11723922482674165</v>
      </c>
      <c r="BN68">
        <f>BN61-1</f>
        <v>8.571119430434071E-2</v>
      </c>
    </row>
    <row r="69" spans="17:67" x14ac:dyDescent="0.2">
      <c r="Q69">
        <v>1990</v>
      </c>
      <c r="R69" s="26">
        <f>All_Sectors!CA125</f>
        <v>1.177887336343399</v>
      </c>
      <c r="S69" s="26">
        <f>All_Sectors!CB125</f>
        <v>0.93905053580790265</v>
      </c>
      <c r="T69" s="26">
        <f>All_Sectors!CC125</f>
        <v>0.94069274206318831</v>
      </c>
      <c r="U69" s="26">
        <f>All_Sectors!CD125</f>
        <v>0.94475100852977678</v>
      </c>
      <c r="V69" s="26">
        <f>All_Sectors!CE125</f>
        <v>0.99863826145925461</v>
      </c>
      <c r="W69" s="26">
        <f>All_Sectors!CF125</f>
        <v>0.99706227687871696</v>
      </c>
      <c r="X69" s="26">
        <f>All_Sectors!CG125</f>
        <v>1.1080302156405619</v>
      </c>
      <c r="Y69" s="26">
        <f>All_Sectors!CH125</f>
        <v>1.1080300682663771</v>
      </c>
      <c r="Z69" s="26">
        <f>All_Sectors!CI125</f>
        <v>0</v>
      </c>
      <c r="AA69" s="26">
        <f>All_Sectors!CJ125</f>
        <v>0.94346450467005372</v>
      </c>
      <c r="BJ69" t="s">
        <v>14</v>
      </c>
      <c r="BK69">
        <f>BK63-1</f>
        <v>-0.17756929848452152</v>
      </c>
      <c r="BL69">
        <f>BL63-1</f>
        <v>-0.14436699090371319</v>
      </c>
      <c r="BM69">
        <f>BM63-1</f>
        <v>-8.9410317448797239E-2</v>
      </c>
      <c r="BN69">
        <f>BN63-1</f>
        <v>0.12470940967307742</v>
      </c>
    </row>
    <row r="70" spans="17:67" x14ac:dyDescent="0.2">
      <c r="Q70">
        <v>1991</v>
      </c>
      <c r="R70" s="26">
        <f>All_Sectors!CA126</f>
        <v>1.1766170718516933</v>
      </c>
      <c r="S70" s="26">
        <f>All_Sectors!CB126</f>
        <v>0.93947912964180957</v>
      </c>
      <c r="T70" s="26">
        <f>All_Sectors!CC126</f>
        <v>0.93391005201638766</v>
      </c>
      <c r="U70" s="26">
        <f>All_Sectors!CD126</f>
        <v>0.9439813783274128</v>
      </c>
      <c r="V70" s="26">
        <f>All_Sectors!CE126</f>
        <v>1.010558498936257</v>
      </c>
      <c r="W70" s="26">
        <f>All_Sectors!CF126</f>
        <v>0.97899438728561949</v>
      </c>
      <c r="X70" s="26">
        <f>All_Sectors!CG126</f>
        <v>1.0988546072015413</v>
      </c>
      <c r="Y70" s="26">
        <f>All_Sectors!CH126</f>
        <v>1.0988545107763847</v>
      </c>
      <c r="Z70" s="26">
        <f>All_Sectors!CI126</f>
        <v>0</v>
      </c>
      <c r="AA70" s="26">
        <f>All_Sectors!CJ126</f>
        <v>0.95394840470632924</v>
      </c>
    </row>
    <row r="71" spans="17:67" x14ac:dyDescent="0.2">
      <c r="Q71">
        <v>1992</v>
      </c>
      <c r="R71" s="26">
        <f>All_Sectors!CA127</f>
        <v>1.2180578787840675</v>
      </c>
      <c r="S71" s="26">
        <f>All_Sectors!CB127</f>
        <v>0.92197724594287178</v>
      </c>
      <c r="T71" s="26">
        <f>All_Sectors!CC127</f>
        <v>0.91400106234766476</v>
      </c>
      <c r="U71" s="26">
        <f>All_Sectors!CD127</f>
        <v>0.93407487631573372</v>
      </c>
      <c r="V71" s="26">
        <f>All_Sectors!CE127</f>
        <v>1.0031669807578039</v>
      </c>
      <c r="W71" s="26">
        <f>All_Sectors!CF127</f>
        <v>0.97542033527139727</v>
      </c>
      <c r="X71" s="26">
        <f>All_Sectors!CG127</f>
        <v>1.1133062589652538</v>
      </c>
      <c r="Y71" s="26">
        <f>All_Sectors!CH127</f>
        <v>1.1133061952095809</v>
      </c>
      <c r="Z71" s="26">
        <f>All_Sectors!CI127</f>
        <v>0</v>
      </c>
      <c r="AA71" s="26">
        <f>All_Sectors!CJ127</f>
        <v>0.93703307347537368</v>
      </c>
      <c r="BJ71" t="s">
        <v>178</v>
      </c>
      <c r="BK71" s="284">
        <f>BK67</f>
        <v>-0.17756929848452152</v>
      </c>
      <c r="BL71" s="284">
        <f>BL67</f>
        <v>-0.1896697504078616</v>
      </c>
      <c r="BM71" s="284">
        <f>BM67</f>
        <v>-0.20962529370955307</v>
      </c>
      <c r="BN71" s="284">
        <f>BN67</f>
        <v>-2.4066748818705297E-2</v>
      </c>
      <c r="BO71" s="284">
        <f>BO67</f>
        <v>-6.3816326207629004E-2</v>
      </c>
    </row>
    <row r="72" spans="17:67" x14ac:dyDescent="0.2">
      <c r="Q72">
        <v>1993</v>
      </c>
      <c r="R72" s="26">
        <f>All_Sectors!CA128</f>
        <v>1.251587830614632</v>
      </c>
      <c r="S72" s="26">
        <f>All_Sectors!CB128</f>
        <v>0.91340713052203426</v>
      </c>
      <c r="T72" s="26">
        <f>All_Sectors!CC128</f>
        <v>0.91748318997387091</v>
      </c>
      <c r="U72" s="26">
        <f>All_Sectors!CD128</f>
        <v>0.92316503123319471</v>
      </c>
      <c r="V72" s="26">
        <f>All_Sectors!CE128</f>
        <v>1.0209743882160229</v>
      </c>
      <c r="W72" s="26">
        <f>All_Sectors!CF128</f>
        <v>0.97342828814140081</v>
      </c>
      <c r="X72" s="26">
        <f>All_Sectors!CG128</f>
        <v>1.148310901103466</v>
      </c>
      <c r="Y72" s="26">
        <f>All_Sectors!CH128</f>
        <v>1.1483107953647893</v>
      </c>
      <c r="Z72" s="26">
        <f>All_Sectors!CI128</f>
        <v>0</v>
      </c>
      <c r="AA72" s="26">
        <f>All_Sectors!CJ128</f>
        <v>0.94252785298573671</v>
      </c>
      <c r="BJ72" t="s">
        <v>239</v>
      </c>
      <c r="BK72" s="284">
        <f t="shared" ref="BK72:BO73" si="5">BK68</f>
        <v>-0.17756929848452152</v>
      </c>
      <c r="BL72" s="284">
        <f t="shared" si="5"/>
        <v>-0.16279601991332693</v>
      </c>
      <c r="BM72" s="284">
        <f t="shared" si="5"/>
        <v>-0.11723922482674165</v>
      </c>
      <c r="BN72" s="284">
        <f t="shared" si="5"/>
        <v>8.571119430434071E-2</v>
      </c>
      <c r="BO72" s="284">
        <f t="shared" si="5"/>
        <v>0</v>
      </c>
    </row>
    <row r="73" spans="17:67" x14ac:dyDescent="0.2">
      <c r="Q73">
        <v>1994</v>
      </c>
      <c r="R73" s="26">
        <f>All_Sectors!CA129</f>
        <v>1.3020085271220334</v>
      </c>
      <c r="S73" s="26">
        <f>All_Sectors!CB129</f>
        <v>0.89531440941229057</v>
      </c>
      <c r="T73" s="26">
        <f>All_Sectors!CC129</f>
        <v>0.89791539710330803</v>
      </c>
      <c r="U73" s="26">
        <f>All_Sectors!CD129</f>
        <v>0.92038804029249388</v>
      </c>
      <c r="V73" s="26">
        <f>All_Sectors!CE129</f>
        <v>1.0100479912896532</v>
      </c>
      <c r="W73" s="26">
        <f>All_Sectors!CF129</f>
        <v>0.96587849404638348</v>
      </c>
      <c r="X73" s="26">
        <f>All_Sectors!CG129</f>
        <v>1.169093647895278</v>
      </c>
      <c r="Y73" s="26">
        <f>All_Sectors!CH129</f>
        <v>1.1690935036626737</v>
      </c>
      <c r="Z73" s="26">
        <f>All_Sectors!CI129</f>
        <v>0</v>
      </c>
      <c r="AA73" s="26">
        <f>All_Sectors!CJ129</f>
        <v>0.92963609130445379</v>
      </c>
      <c r="BJ73" t="s">
        <v>14</v>
      </c>
      <c r="BK73" s="284">
        <f t="shared" si="5"/>
        <v>-0.17756929848452152</v>
      </c>
      <c r="BL73" s="284">
        <f t="shared" si="5"/>
        <v>-0.14436699090371319</v>
      </c>
      <c r="BM73" s="284">
        <f t="shared" si="5"/>
        <v>-8.9410317448797239E-2</v>
      </c>
      <c r="BN73" s="284">
        <f t="shared" si="5"/>
        <v>0.12470940967307742</v>
      </c>
      <c r="BO73" s="284">
        <f t="shared" si="5"/>
        <v>0</v>
      </c>
    </row>
    <row r="74" spans="17:67" x14ac:dyDescent="0.2">
      <c r="Q74">
        <v>1995</v>
      </c>
      <c r="R74" s="26">
        <f>All_Sectors!CA130</f>
        <v>1.3369596659581691</v>
      </c>
      <c r="S74" s="26">
        <f>All_Sectors!CB130</f>
        <v>0.89099130337472976</v>
      </c>
      <c r="T74" s="26">
        <f>All_Sectors!CC130</f>
        <v>0.89609351914087976</v>
      </c>
      <c r="U74" s="26">
        <f>All_Sectors!CD130</f>
        <v>0.91150115409677401</v>
      </c>
      <c r="V74" s="26">
        <f>All_Sectors!CE130</f>
        <v>1.0167810435329907</v>
      </c>
      <c r="W74" s="26">
        <f>All_Sectors!CF130</f>
        <v>0.96687146007158042</v>
      </c>
      <c r="X74" s="26">
        <f>All_Sectors!CG130</f>
        <v>1.1980410804592674</v>
      </c>
      <c r="Y74" s="26">
        <f>All_Sectors!CH130</f>
        <v>1.1980408920178711</v>
      </c>
      <c r="Z74" s="26">
        <f>All_Sectors!CI130</f>
        <v>0</v>
      </c>
      <c r="AA74" s="26">
        <f>All_Sectors!CJ130</f>
        <v>0.92679709464404325</v>
      </c>
    </row>
    <row r="75" spans="17:67" x14ac:dyDescent="0.2">
      <c r="Q75">
        <v>1996</v>
      </c>
      <c r="R75" s="26">
        <f>All_Sectors!CA131</f>
        <v>1.3874055162178818</v>
      </c>
      <c r="S75" s="26">
        <f>All_Sectors!CB131</f>
        <v>0.88695785385011749</v>
      </c>
      <c r="T75" s="26">
        <f>All_Sectors!CC131</f>
        <v>0.88847172741527713</v>
      </c>
      <c r="U75" s="26">
        <f>All_Sectors!CD131</f>
        <v>0.90026150792045301</v>
      </c>
      <c r="V75" s="26">
        <f>All_Sectors!CE131</f>
        <v>1.0130776844179157</v>
      </c>
      <c r="W75" s="26">
        <f>All_Sectors!CF131</f>
        <v>0.97416455670997071</v>
      </c>
      <c r="X75" s="26">
        <f>All_Sectors!CG131</f>
        <v>1.2326709806219203</v>
      </c>
      <c r="Y75" s="26">
        <f>All_Sectors!CH131</f>
        <v>1.2326705756195857</v>
      </c>
      <c r="Z75" s="26">
        <f>All_Sectors!CI131</f>
        <v>0</v>
      </c>
      <c r="AA75" s="26">
        <f>All_Sectors!CJ131</f>
        <v>0.91203484381463362</v>
      </c>
    </row>
    <row r="76" spans="17:67" x14ac:dyDescent="0.2">
      <c r="Q76">
        <v>1997</v>
      </c>
      <c r="R76" s="26">
        <f>All_Sectors!CA132</f>
        <v>1.4490950937606115</v>
      </c>
      <c r="S76" s="26">
        <f>All_Sectors!CB132</f>
        <v>0.85437455101739979</v>
      </c>
      <c r="T76" s="26">
        <f>All_Sectors!CC132</f>
        <v>0.85303672574572698</v>
      </c>
      <c r="U76" s="26">
        <f>All_Sectors!CD132</f>
        <v>0.88611587207687281</v>
      </c>
      <c r="V76" s="26">
        <f>All_Sectors!CE132</f>
        <v>1.0109551501318434</v>
      </c>
      <c r="W76" s="26">
        <f>All_Sectors!CF132</f>
        <v>0.95223802082816267</v>
      </c>
      <c r="X76" s="26">
        <f>All_Sectors!CG132</f>
        <v>1.2361318846696849</v>
      </c>
      <c r="Y76" s="26">
        <f>All_Sectors!CH132</f>
        <v>1.2361313340757494</v>
      </c>
      <c r="Z76" s="26">
        <f>All_Sectors!CI132</f>
        <v>0</v>
      </c>
      <c r="AA76" s="26">
        <f>All_Sectors!CJ132</f>
        <v>0.89582340448968434</v>
      </c>
      <c r="BJ76" t="s">
        <v>15</v>
      </c>
    </row>
    <row r="77" spans="17:67" x14ac:dyDescent="0.2">
      <c r="Q77">
        <v>1998</v>
      </c>
      <c r="R77" s="26">
        <f>All_Sectors!CA133</f>
        <v>1.5140420822276162</v>
      </c>
      <c r="S77" s="26">
        <f>All_Sectors!CB133</f>
        <v>0.82130007967778706</v>
      </c>
      <c r="T77" s="26">
        <f>All_Sectors!CC133</f>
        <v>0.83002896799796799</v>
      </c>
      <c r="U77" s="26">
        <f>All_Sectors!CD133</f>
        <v>0.86840675820696211</v>
      </c>
      <c r="V77" s="26">
        <f>All_Sectors!CE133</f>
        <v>1.0039818024285132</v>
      </c>
      <c r="W77" s="26">
        <f>All_Sectors!CF133</f>
        <v>0.95201647102133524</v>
      </c>
      <c r="X77" s="26">
        <f>All_Sectors!CG133</f>
        <v>1.256699506028355</v>
      </c>
      <c r="Y77" s="26">
        <f>All_Sectors!CH133</f>
        <v>1.2566987870168829</v>
      </c>
      <c r="Z77" s="26">
        <f>All_Sectors!CI133</f>
        <v>0</v>
      </c>
      <c r="AA77" s="26">
        <f>All_Sectors!CJ133</f>
        <v>0.87186458234572783</v>
      </c>
      <c r="BM77" t="s">
        <v>97</v>
      </c>
      <c r="BN77" t="s">
        <v>104</v>
      </c>
    </row>
    <row r="78" spans="17:67" x14ac:dyDescent="0.2">
      <c r="Q78">
        <v>1999</v>
      </c>
      <c r="R78" s="26">
        <f>All_Sectors!CA134</f>
        <v>1.58600696758939</v>
      </c>
      <c r="S78" s="26">
        <f>All_Sectors!CB134</f>
        <v>0.79745057640460593</v>
      </c>
      <c r="T78" s="26">
        <f>All_Sectors!CC134</f>
        <v>0.81357336806777569</v>
      </c>
      <c r="U78" s="26">
        <f>All_Sectors!CD134</f>
        <v>0.85226064203088248</v>
      </c>
      <c r="V78" s="26">
        <f>All_Sectors!CE134</f>
        <v>0.99739393580173652</v>
      </c>
      <c r="W78" s="26">
        <f>All_Sectors!CF134</f>
        <v>0.95710118418523638</v>
      </c>
      <c r="X78" s="26">
        <f>All_Sectors!CG134</f>
        <v>1.2903338804189579</v>
      </c>
      <c r="Y78" s="26">
        <f>All_Sectors!CH134</f>
        <v>1.2903330304006597</v>
      </c>
      <c r="Z78" s="26">
        <f>All_Sectors!CI134</f>
        <v>0</v>
      </c>
      <c r="AA78" s="26">
        <f>All_Sectors!CJ134</f>
        <v>0.85003959608409674</v>
      </c>
      <c r="BK78" t="s">
        <v>16</v>
      </c>
      <c r="BM78">
        <f>All_Sectors!C225</f>
        <v>11600.226000000001</v>
      </c>
      <c r="BN78">
        <f>All_Sectors!D225</f>
        <v>8659.0380000000005</v>
      </c>
    </row>
    <row r="79" spans="17:67" x14ac:dyDescent="0.2">
      <c r="Q79">
        <v>2000</v>
      </c>
      <c r="R79" s="26">
        <f>All_Sectors!CA135</f>
        <v>1.6514696079787701</v>
      </c>
      <c r="S79" s="26">
        <f>All_Sectors!CB135</f>
        <v>0.78295639228000102</v>
      </c>
      <c r="T79" s="26">
        <f>All_Sectors!CC135</f>
        <v>0.800558407013785</v>
      </c>
      <c r="U79" s="26">
        <f>All_Sectors!CD135</f>
        <v>0.84346406366102122</v>
      </c>
      <c r="V79" s="26">
        <f>All_Sectors!CE135</f>
        <v>0.98827976084576652</v>
      </c>
      <c r="W79" s="26">
        <f>All_Sectors!CF135</f>
        <v>0.96038829115866708</v>
      </c>
      <c r="X79" s="26">
        <f>All_Sectors!CG135</f>
        <v>1.3220988508578222</v>
      </c>
      <c r="Y79" s="26">
        <f>All_Sectors!CH135</f>
        <v>1.3220978785951643</v>
      </c>
      <c r="Z79" s="26">
        <f>All_Sectors!CI135</f>
        <v>0</v>
      </c>
      <c r="AA79" s="26">
        <f>All_Sectors!CJ135</f>
        <v>0.83357846311691242</v>
      </c>
      <c r="BK79" t="s">
        <v>199</v>
      </c>
      <c r="BM79">
        <f>All_Sectors!C305</f>
        <v>4710.8180000000002</v>
      </c>
      <c r="BN79">
        <f>All_Sectors!D305</f>
        <v>4558.8869999999997</v>
      </c>
    </row>
    <row r="80" spans="17:67" x14ac:dyDescent="0.2">
      <c r="Q80">
        <v>2001</v>
      </c>
      <c r="R80" s="26">
        <f>All_Sectors!CA136</f>
        <v>1.6679578926186314</v>
      </c>
      <c r="S80" s="26">
        <f>All_Sectors!CB136</f>
        <v>0.75449366561843434</v>
      </c>
      <c r="T80" s="26">
        <f>All_Sectors!CC136</f>
        <v>0.78008258965258181</v>
      </c>
      <c r="U80" s="26">
        <f>All_Sectors!CD136</f>
        <v>0.83653629728475865</v>
      </c>
      <c r="V80" s="26">
        <f>All_Sectors!CE136</f>
        <v>0.98143360526658574</v>
      </c>
      <c r="W80" s="26">
        <f>All_Sectors!CF136</f>
        <v>0.95015664870815209</v>
      </c>
      <c r="X80" s="26">
        <f>All_Sectors!CG136</f>
        <v>1.3011459333718378</v>
      </c>
      <c r="Y80" s="26">
        <f>All_Sectors!CH136</f>
        <v>1.3011449123054051</v>
      </c>
      <c r="Z80" s="26">
        <f>All_Sectors!CI136</f>
        <v>0</v>
      </c>
      <c r="AA80" s="26">
        <f>All_Sectors!CJ136</f>
        <v>0.82100483418054104</v>
      </c>
      <c r="BK80" t="s">
        <v>17</v>
      </c>
      <c r="BM80">
        <f>BM79/BM78</f>
        <v>0.40609708810845579</v>
      </c>
      <c r="BN80">
        <f>BN79/BN78</f>
        <v>0.52648885476654561</v>
      </c>
    </row>
    <row r="81" spans="17:27" x14ac:dyDescent="0.2">
      <c r="Q81">
        <v>2002</v>
      </c>
      <c r="R81" s="26">
        <f>All_Sectors!CA137</f>
        <v>1.6970104765378375</v>
      </c>
      <c r="S81" s="26">
        <f>All_Sectors!CB137</f>
        <v>0.75293749171792179</v>
      </c>
      <c r="T81" s="26">
        <f>All_Sectors!CC137</f>
        <v>0.76944049860004482</v>
      </c>
      <c r="U81" s="26">
        <f>All_Sectors!CD137</f>
        <v>0.83027235024017765</v>
      </c>
      <c r="V81" s="26">
        <f>All_Sectors!CE137</f>
        <v>0.99490146292990278</v>
      </c>
      <c r="W81" s="26">
        <f>All_Sectors!CF137</f>
        <v>0.93148265594790947</v>
      </c>
      <c r="X81" s="26">
        <f>All_Sectors!CG137</f>
        <v>1.3057497188814597</v>
      </c>
      <c r="Y81" s="26">
        <f>All_Sectors!CH137</f>
        <v>1.3057485871967736</v>
      </c>
      <c r="Z81" s="26">
        <f>All_Sectors!CI137</f>
        <v>0</v>
      </c>
      <c r="AA81" s="26">
        <f>All_Sectors!CJ137</f>
        <v>0.82603917588420139</v>
      </c>
    </row>
    <row r="82" spans="17:27" x14ac:dyDescent="0.2">
      <c r="Q82">
        <v>2003</v>
      </c>
      <c r="R82" s="26">
        <f>All_Sectors!CA138</f>
        <v>1.7455572184980694</v>
      </c>
      <c r="S82" s="26">
        <f>All_Sectors!CB138</f>
        <v>0.73424393760211282</v>
      </c>
      <c r="T82" s="26">
        <f>All_Sectors!CC138</f>
        <v>0.75046146443181705</v>
      </c>
      <c r="U82" s="26">
        <f>All_Sectors!CD138</f>
        <v>0.82218614650298183</v>
      </c>
      <c r="V82" s="26">
        <f>All_Sectors!CE138</f>
        <v>0.98571729622301807</v>
      </c>
      <c r="W82" s="26">
        <f>All_Sectors!CF138</f>
        <v>0.92599008075323841</v>
      </c>
      <c r="X82" s="26">
        <f>All_Sectors!CG138</f>
        <v>1.3099748440316918</v>
      </c>
      <c r="Y82" s="26">
        <f>All_Sectors!CH138</f>
        <v>1.3099734264435907</v>
      </c>
      <c r="Z82" s="26">
        <f>All_Sectors!CI138</f>
        <v>0</v>
      </c>
      <c r="AA82" s="26">
        <f>All_Sectors!CJ138</f>
        <v>0.8104431053229415</v>
      </c>
    </row>
    <row r="83" spans="17:27" x14ac:dyDescent="0.2">
      <c r="Q83">
        <v>2004</v>
      </c>
      <c r="R83" s="26">
        <f>All_Sectors!CA139</f>
        <v>1.8118750864660234</v>
      </c>
      <c r="S83" s="26">
        <f>All_Sectors!CB139</f>
        <v>0.7230415376887589</v>
      </c>
      <c r="T83" s="26">
        <f>All_Sectors!CC139</f>
        <v>0.7338796030381648</v>
      </c>
      <c r="U83" s="26">
        <f>All_Sectors!CD139</f>
        <v>0.81859818244757077</v>
      </c>
      <c r="V83" s="26">
        <f>All_Sectors!CE139</f>
        <v>0.97651755267924367</v>
      </c>
      <c r="W83" s="26">
        <f>All_Sectors!CF139</f>
        <v>0.91806717506565561</v>
      </c>
      <c r="X83" s="26">
        <f>All_Sectors!CG139</f>
        <v>1.3296996156790053</v>
      </c>
      <c r="Y83" s="26">
        <f>All_Sectors!CH139</f>
        <v>1.3296981692104259</v>
      </c>
      <c r="Z83" s="26">
        <f>All_Sectors!CI139</f>
        <v>0</v>
      </c>
      <c r="AA83" s="26">
        <f>All_Sectors!CJ139</f>
        <v>0.79937549375137884</v>
      </c>
    </row>
    <row r="104" spans="21:25" x14ac:dyDescent="0.2">
      <c r="U104" s="26"/>
      <c r="V104" s="26"/>
      <c r="W104" s="26"/>
      <c r="X104" s="26"/>
      <c r="Y104" s="26"/>
    </row>
    <row r="105" spans="21:25" x14ac:dyDescent="0.2">
      <c r="U105" s="26"/>
      <c r="V105" s="26"/>
      <c r="W105" s="26"/>
      <c r="X105" s="26"/>
      <c r="Y105" s="26"/>
    </row>
    <row r="106" spans="21:25" x14ac:dyDescent="0.2">
      <c r="U106" s="26"/>
      <c r="V106" s="26"/>
      <c r="W106" s="26"/>
      <c r="X106" s="26"/>
      <c r="Y106" s="26"/>
    </row>
    <row r="107" spans="21:25" x14ac:dyDescent="0.2">
      <c r="U107" s="26"/>
      <c r="V107" s="26"/>
      <c r="W107" s="26"/>
      <c r="X107" s="26"/>
      <c r="Y107" s="26"/>
    </row>
    <row r="108" spans="21:25" x14ac:dyDescent="0.2">
      <c r="U108" s="26"/>
      <c r="V108" s="26"/>
      <c r="W108" s="26"/>
      <c r="X108" s="26"/>
      <c r="Y108" s="26"/>
    </row>
    <row r="109" spans="21:25" x14ac:dyDescent="0.2">
      <c r="U109" s="26"/>
      <c r="V109" s="26"/>
      <c r="W109" s="26"/>
      <c r="X109" s="26"/>
      <c r="Y109" s="26"/>
    </row>
    <row r="110" spans="21:25" x14ac:dyDescent="0.2">
      <c r="U110" s="26"/>
      <c r="V110" s="26"/>
      <c r="W110" s="26"/>
      <c r="X110" s="26"/>
      <c r="Y110" s="26"/>
    </row>
    <row r="111" spans="21:25" x14ac:dyDescent="0.2">
      <c r="U111" s="26"/>
      <c r="V111" s="26"/>
      <c r="W111" s="26"/>
      <c r="X111" s="26"/>
      <c r="Y111" s="26"/>
    </row>
    <row r="112" spans="21:25" x14ac:dyDescent="0.2">
      <c r="U112" s="26"/>
      <c r="V112" s="26"/>
      <c r="W112" s="26"/>
      <c r="X112" s="26"/>
      <c r="Y112" s="26"/>
    </row>
    <row r="113" spans="8:25" x14ac:dyDescent="0.2">
      <c r="U113" s="26"/>
      <c r="V113" s="26"/>
      <c r="W113" s="26"/>
      <c r="X113" s="26"/>
      <c r="Y113" s="26"/>
    </row>
    <row r="114" spans="8:25" x14ac:dyDescent="0.2">
      <c r="U114" s="26"/>
      <c r="V114" s="26"/>
      <c r="W114" s="26"/>
      <c r="X114" s="26"/>
      <c r="Y114" s="26"/>
    </row>
    <row r="115" spans="8:25" x14ac:dyDescent="0.2">
      <c r="U115" s="26"/>
      <c r="V115" s="26"/>
      <c r="W115" s="26"/>
      <c r="X115" s="26"/>
      <c r="Y115" s="26"/>
    </row>
    <row r="116" spans="8:25" x14ac:dyDescent="0.2">
      <c r="U116" s="26"/>
      <c r="V116" s="26"/>
      <c r="W116" s="26"/>
      <c r="X116" s="26"/>
      <c r="Y116" s="26"/>
    </row>
    <row r="117" spans="8:25" x14ac:dyDescent="0.2">
      <c r="U117" s="26"/>
      <c r="V117" s="26"/>
      <c r="W117" s="26"/>
      <c r="X117" s="26"/>
      <c r="Y117" s="26"/>
    </row>
    <row r="118" spans="8:25" x14ac:dyDescent="0.2">
      <c r="U118" s="26"/>
      <c r="V118" s="26"/>
      <c r="W118" s="26"/>
      <c r="X118" s="26"/>
      <c r="Y118" s="26"/>
    </row>
    <row r="119" spans="8:25" x14ac:dyDescent="0.2">
      <c r="H119" s="3"/>
      <c r="I119" s="3"/>
      <c r="J119" s="3"/>
      <c r="K119" s="3"/>
      <c r="L119" s="3"/>
      <c r="M119" s="3"/>
      <c r="N119" s="3"/>
      <c r="O119" s="3"/>
      <c r="U119" s="26"/>
      <c r="V119" s="26"/>
      <c r="W119" s="26"/>
      <c r="X119" s="26"/>
      <c r="Y119" s="26"/>
    </row>
    <row r="120" spans="8:25" x14ac:dyDescent="0.2">
      <c r="H120" s="3"/>
      <c r="I120" s="3"/>
      <c r="J120" s="3"/>
      <c r="K120" s="3"/>
      <c r="L120" s="3"/>
      <c r="M120" s="3"/>
      <c r="N120" s="3"/>
      <c r="O120" s="3"/>
      <c r="U120" s="26"/>
      <c r="V120" s="26"/>
      <c r="W120" s="26"/>
      <c r="X120" s="26"/>
      <c r="Y120" s="26"/>
    </row>
    <row r="121" spans="8:25" x14ac:dyDescent="0.2">
      <c r="H121" s="3"/>
      <c r="I121" s="3"/>
      <c r="J121" s="3"/>
      <c r="K121" s="3"/>
      <c r="L121" s="3"/>
      <c r="M121" s="3"/>
      <c r="N121" s="3"/>
      <c r="O121" s="3"/>
      <c r="U121" s="26"/>
      <c r="V121" s="26"/>
      <c r="W121" s="26"/>
      <c r="X121" s="26"/>
      <c r="Y121" s="26"/>
    </row>
    <row r="122" spans="8:25" x14ac:dyDescent="0.2">
      <c r="H122" s="3"/>
      <c r="I122" s="3"/>
      <c r="J122" s="3"/>
      <c r="K122" s="3"/>
      <c r="L122" s="3"/>
      <c r="M122" s="3"/>
      <c r="N122" s="3"/>
      <c r="O122" s="3"/>
    </row>
    <row r="123" spans="8:25" x14ac:dyDescent="0.2">
      <c r="H123" s="3"/>
      <c r="I123" s="3"/>
      <c r="J123" s="3"/>
      <c r="K123" s="3"/>
      <c r="L123" s="3"/>
      <c r="M123" s="3"/>
      <c r="N123" s="3"/>
      <c r="O123" s="3"/>
    </row>
    <row r="124" spans="8:25" x14ac:dyDescent="0.2">
      <c r="H124" s="3"/>
      <c r="I124" s="3"/>
      <c r="J124" s="3"/>
      <c r="K124" s="3"/>
      <c r="L124" s="3"/>
      <c r="M124" s="3"/>
      <c r="N124" s="3"/>
      <c r="O124" s="3"/>
    </row>
    <row r="125" spans="8:25" x14ac:dyDescent="0.2">
      <c r="H125" s="3"/>
      <c r="I125" s="3"/>
      <c r="J125" s="3"/>
      <c r="K125" s="3"/>
      <c r="L125" s="3"/>
      <c r="M125" s="3"/>
      <c r="N125" s="3"/>
      <c r="O125" s="3"/>
    </row>
    <row r="126" spans="8:25" x14ac:dyDescent="0.2">
      <c r="H126" s="3"/>
      <c r="I126" s="3"/>
      <c r="J126" s="3"/>
      <c r="K126" s="3"/>
      <c r="L126" s="3"/>
      <c r="M126" s="3"/>
      <c r="N126" s="3"/>
      <c r="O126" s="3"/>
    </row>
    <row r="127" spans="8:25" x14ac:dyDescent="0.2">
      <c r="H127" s="3"/>
      <c r="I127" s="3"/>
      <c r="J127" s="3"/>
      <c r="K127" s="3"/>
      <c r="L127" s="3"/>
      <c r="M127" s="3"/>
      <c r="N127" s="3"/>
      <c r="O127" s="3"/>
    </row>
    <row r="128" spans="8:25" x14ac:dyDescent="0.2">
      <c r="H128" s="3"/>
      <c r="I128" s="3"/>
      <c r="J128" s="3"/>
      <c r="K128" s="3"/>
      <c r="L128" s="3"/>
      <c r="M128" s="3"/>
      <c r="N128" s="3"/>
      <c r="O128" s="3"/>
    </row>
    <row r="129" spans="8:15" x14ac:dyDescent="0.2">
      <c r="H129" s="3"/>
      <c r="I129" s="3"/>
      <c r="J129" s="3"/>
      <c r="K129" s="3"/>
      <c r="L129" s="3"/>
      <c r="M129" s="3"/>
      <c r="N129" s="3"/>
      <c r="O129" s="3"/>
    </row>
    <row r="130" spans="8:15" x14ac:dyDescent="0.2">
      <c r="H130" s="3"/>
      <c r="I130" s="3"/>
      <c r="J130" s="3"/>
      <c r="K130" s="3"/>
      <c r="L130" s="3"/>
      <c r="M130" s="3"/>
      <c r="N130" s="3"/>
      <c r="O130" s="3"/>
    </row>
    <row r="131" spans="8:15" x14ac:dyDescent="0.2">
      <c r="H131" s="3"/>
      <c r="I131" s="3"/>
      <c r="J131" s="3"/>
      <c r="K131" s="3"/>
      <c r="L131" s="3"/>
      <c r="M131" s="3"/>
      <c r="N131" s="3"/>
      <c r="O131" s="3"/>
    </row>
    <row r="132" spans="8:15" x14ac:dyDescent="0.2">
      <c r="H132" s="3"/>
      <c r="I132" s="3"/>
      <c r="J132" s="3"/>
      <c r="K132" s="3"/>
      <c r="L132" s="3"/>
      <c r="M132" s="3"/>
      <c r="N132" s="3"/>
      <c r="O132" s="3"/>
    </row>
    <row r="133" spans="8:15" x14ac:dyDescent="0.2">
      <c r="H133" s="3"/>
      <c r="I133" s="3"/>
      <c r="J133" s="3"/>
      <c r="K133" s="3"/>
      <c r="L133" s="3"/>
      <c r="M133" s="3"/>
      <c r="N133" s="3"/>
      <c r="O133" s="3"/>
    </row>
    <row r="134" spans="8:15" x14ac:dyDescent="0.2">
      <c r="H134" s="3"/>
      <c r="I134" s="3"/>
      <c r="J134" s="3"/>
      <c r="K134" s="3"/>
      <c r="L134" s="3"/>
      <c r="M134" s="3"/>
      <c r="N134" s="3"/>
      <c r="O134" s="3"/>
    </row>
    <row r="135" spans="8:15" x14ac:dyDescent="0.2">
      <c r="H135" s="3"/>
      <c r="I135" s="3"/>
      <c r="J135" s="3"/>
      <c r="K135" s="3"/>
      <c r="L135" s="3"/>
      <c r="M135" s="3"/>
      <c r="N135" s="3"/>
      <c r="O135" s="3"/>
    </row>
    <row r="136" spans="8:15" x14ac:dyDescent="0.2">
      <c r="H136" s="3"/>
      <c r="I136" s="3"/>
      <c r="J136" s="3"/>
      <c r="K136" s="3"/>
      <c r="L136" s="3"/>
      <c r="M136" s="3"/>
      <c r="N136" s="3"/>
      <c r="O136" s="3"/>
    </row>
    <row r="137" spans="8:15" x14ac:dyDescent="0.2">
      <c r="H137" s="3"/>
      <c r="I137" s="3"/>
      <c r="J137" s="3"/>
      <c r="K137" s="3"/>
      <c r="L137" s="3"/>
      <c r="M137" s="3"/>
      <c r="N137" s="3"/>
      <c r="O137" s="3"/>
    </row>
    <row r="138" spans="8:15" x14ac:dyDescent="0.2">
      <c r="H138" s="3"/>
      <c r="I138" s="3"/>
      <c r="J138" s="3"/>
      <c r="K138" s="3"/>
      <c r="L138" s="3"/>
      <c r="M138" s="3"/>
      <c r="N138" s="3"/>
      <c r="O138" s="3"/>
    </row>
    <row r="139" spans="8:15" x14ac:dyDescent="0.2">
      <c r="H139" s="3"/>
      <c r="I139" s="3"/>
      <c r="J139" s="3"/>
      <c r="K139" s="3"/>
      <c r="L139" s="3"/>
      <c r="M139" s="3"/>
      <c r="N139" s="3"/>
      <c r="O139" s="3"/>
    </row>
    <row r="140" spans="8:15" x14ac:dyDescent="0.2">
      <c r="H140" s="3"/>
      <c r="I140" s="3"/>
      <c r="J140" s="3"/>
      <c r="K140" s="3"/>
      <c r="L140" s="3"/>
      <c r="M140" s="3"/>
      <c r="N140" s="3"/>
      <c r="O140" s="3"/>
    </row>
    <row r="141" spans="8:15" x14ac:dyDescent="0.2">
      <c r="H141" s="3"/>
      <c r="I141" s="3"/>
      <c r="J141" s="3"/>
      <c r="K141" s="3"/>
      <c r="L141" s="3"/>
      <c r="M141" s="3"/>
      <c r="N141" s="3"/>
      <c r="O141" s="3"/>
    </row>
    <row r="142" spans="8:15" x14ac:dyDescent="0.2">
      <c r="H142" s="3"/>
      <c r="I142" s="3"/>
      <c r="J142" s="3"/>
      <c r="K142" s="3"/>
      <c r="L142" s="3"/>
      <c r="M142" s="3"/>
      <c r="N142" s="3"/>
      <c r="O142" s="3"/>
    </row>
    <row r="143" spans="8:15" x14ac:dyDescent="0.2">
      <c r="H143" s="3"/>
      <c r="I143" s="3"/>
      <c r="J143" s="3"/>
      <c r="K143" s="3"/>
      <c r="L143" s="3"/>
      <c r="M143" s="3"/>
      <c r="N143" s="3"/>
      <c r="O143" s="3"/>
    </row>
    <row r="144" spans="8:15" x14ac:dyDescent="0.2">
      <c r="H144" s="3"/>
      <c r="I144" s="3"/>
      <c r="J144" s="3"/>
      <c r="K144" s="3"/>
      <c r="L144" s="3"/>
      <c r="M144" s="3"/>
      <c r="N144" s="3"/>
      <c r="O144" s="3"/>
    </row>
    <row r="145" spans="8:15" x14ac:dyDescent="0.2">
      <c r="H145" s="3"/>
      <c r="I145" s="3"/>
      <c r="J145" s="3"/>
      <c r="K145" s="3"/>
      <c r="L145" s="3"/>
      <c r="M145" s="3"/>
      <c r="N145" s="3"/>
      <c r="O145" s="3"/>
    </row>
    <row r="146" spans="8:15" x14ac:dyDescent="0.2">
      <c r="H146" s="3"/>
      <c r="I146" s="3"/>
      <c r="J146" s="3"/>
      <c r="K146" s="3"/>
      <c r="L146" s="3"/>
      <c r="M146" s="3"/>
      <c r="N146" s="3"/>
      <c r="O146" s="3"/>
    </row>
    <row r="147" spans="8:15" x14ac:dyDescent="0.2">
      <c r="H147" s="3"/>
      <c r="I147" s="3"/>
      <c r="J147" s="3"/>
      <c r="K147" s="3"/>
      <c r="L147" s="3"/>
      <c r="M147" s="3"/>
      <c r="N147" s="3"/>
      <c r="O147" s="3"/>
    </row>
    <row r="148" spans="8:15" x14ac:dyDescent="0.2">
      <c r="H148" s="3"/>
      <c r="I148" s="3"/>
      <c r="J148" s="3"/>
      <c r="K148" s="3"/>
      <c r="L148" s="3"/>
      <c r="M148" s="3"/>
      <c r="N148" s="3"/>
      <c r="O148" s="3"/>
    </row>
    <row r="149" spans="8:15" x14ac:dyDescent="0.2">
      <c r="H149" s="3"/>
      <c r="I149" s="3"/>
      <c r="J149" s="3"/>
      <c r="K149" s="3"/>
      <c r="L149" s="3"/>
      <c r="M149" s="3"/>
      <c r="N149" s="3"/>
      <c r="O149" s="3"/>
    </row>
    <row r="150" spans="8:15" x14ac:dyDescent="0.2">
      <c r="H150" s="3"/>
      <c r="I150" s="3"/>
      <c r="J150" s="3"/>
      <c r="K150" s="3"/>
      <c r="L150" s="3"/>
      <c r="M150" s="3"/>
      <c r="N150" s="3"/>
      <c r="O150" s="3"/>
    </row>
    <row r="151" spans="8:15" x14ac:dyDescent="0.2">
      <c r="H151" s="3"/>
      <c r="I151" s="3"/>
      <c r="J151" s="3"/>
      <c r="K151" s="3"/>
      <c r="L151" s="3"/>
      <c r="M151" s="3"/>
      <c r="N151" s="3"/>
      <c r="O151" s="3"/>
    </row>
    <row r="152" spans="8:15" x14ac:dyDescent="0.2">
      <c r="H152" s="3"/>
      <c r="I152" s="3"/>
      <c r="J152" s="3"/>
      <c r="K152" s="3"/>
      <c r="L152" s="3"/>
      <c r="M152" s="3"/>
      <c r="N152" s="3"/>
      <c r="O152" s="3"/>
    </row>
    <row r="153" spans="8:15" x14ac:dyDescent="0.2">
      <c r="H153" s="3"/>
      <c r="I153" s="3"/>
      <c r="J153" s="3"/>
      <c r="K153" s="3"/>
      <c r="L153" s="3"/>
      <c r="M153" s="3"/>
      <c r="N153" s="3"/>
      <c r="O153" s="3"/>
    </row>
    <row r="154" spans="8:15" x14ac:dyDescent="0.2">
      <c r="H154" s="3"/>
      <c r="I154" s="3"/>
      <c r="J154" s="3"/>
      <c r="K154" s="3"/>
      <c r="L154" s="3"/>
      <c r="M154" s="3"/>
      <c r="N154" s="3"/>
      <c r="O154" s="3"/>
    </row>
    <row r="155" spans="8:15" x14ac:dyDescent="0.2">
      <c r="H155" s="3"/>
      <c r="I155" s="3"/>
      <c r="J155" s="3"/>
      <c r="K155" s="3"/>
      <c r="L155" s="3"/>
      <c r="M155" s="3"/>
      <c r="N155" s="3"/>
      <c r="O155" s="3"/>
    </row>
    <row r="156" spans="8:15" x14ac:dyDescent="0.2">
      <c r="H156" s="3"/>
      <c r="I156" s="3"/>
      <c r="J156" s="3"/>
      <c r="K156" s="3"/>
      <c r="L156" s="3"/>
      <c r="M156" s="3"/>
      <c r="N156" s="3"/>
      <c r="O156" s="3"/>
    </row>
    <row r="157" spans="8:15" x14ac:dyDescent="0.2">
      <c r="H157" s="3"/>
      <c r="I157" s="3"/>
      <c r="J157" s="3"/>
      <c r="K157" s="3"/>
      <c r="L157" s="3"/>
      <c r="M157" s="3"/>
      <c r="N157" s="3"/>
      <c r="O157" s="3"/>
    </row>
  </sheetData>
  <phoneticPr fontId="30" type="noConversion"/>
  <pageMargins left="0.75" right="0.75" top="1" bottom="1" header="0.5" footer="0.5"/>
  <pageSetup orientation="portrait" r:id="rId1"/>
  <headerFooter alignWithMargins="0"/>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BN59"/>
  <sheetViews>
    <sheetView workbookViewId="0">
      <selection activeCell="E5" sqref="E5"/>
    </sheetView>
  </sheetViews>
  <sheetFormatPr defaultRowHeight="12.75" x14ac:dyDescent="0.2"/>
  <cols>
    <col min="6" max="6" width="10.5703125" style="369" customWidth="1"/>
    <col min="7" max="7" width="11.28515625" customWidth="1"/>
    <col min="8" max="8" width="13.7109375" customWidth="1"/>
    <col min="14" max="14" width="9.140625" style="369"/>
    <col min="16" max="16" width="12.85546875" customWidth="1"/>
    <col min="17" max="17" width="10.85546875" customWidth="1"/>
    <col min="29" max="29" width="10.7109375" style="369" customWidth="1"/>
    <col min="30" max="30" width="10.7109375" customWidth="1"/>
    <col min="37" max="37" width="9.140625" style="369"/>
    <col min="39" max="39" width="10.7109375" customWidth="1"/>
    <col min="40" max="40" width="11.140625" customWidth="1"/>
    <col min="55" max="55" width="9.140625" style="369"/>
  </cols>
  <sheetData>
    <row r="1" spans="1:66" ht="15" x14ac:dyDescent="0.2">
      <c r="A1" s="438" t="s">
        <v>1734</v>
      </c>
    </row>
    <row r="3" spans="1:66" x14ac:dyDescent="0.2">
      <c r="G3" s="6" t="s">
        <v>1735</v>
      </c>
      <c r="N3" s="6" t="s">
        <v>1733</v>
      </c>
      <c r="AB3" s="6" t="s">
        <v>1736</v>
      </c>
      <c r="AK3" s="6" t="s">
        <v>1737</v>
      </c>
      <c r="AL3" s="369"/>
    </row>
    <row r="5" spans="1:66" x14ac:dyDescent="0.2">
      <c r="AZ5" s="370" t="s">
        <v>97</v>
      </c>
      <c r="BI5" s="370" t="s">
        <v>104</v>
      </c>
    </row>
    <row r="8" spans="1:66" ht="25.5" customHeight="1" x14ac:dyDescent="0.2">
      <c r="F8" s="435" t="s">
        <v>104</v>
      </c>
      <c r="G8" s="436" t="s">
        <v>97</v>
      </c>
      <c r="H8" s="436" t="s">
        <v>382</v>
      </c>
      <c r="I8" s="436" t="s">
        <v>1079</v>
      </c>
      <c r="J8" s="436"/>
      <c r="K8" s="435" t="s">
        <v>1739</v>
      </c>
      <c r="L8" s="436"/>
      <c r="M8" s="436"/>
      <c r="N8" s="436" t="s">
        <v>298</v>
      </c>
      <c r="O8" s="436" t="s">
        <v>382</v>
      </c>
      <c r="P8" s="436" t="s">
        <v>97</v>
      </c>
      <c r="Q8" s="436" t="s">
        <v>104</v>
      </c>
      <c r="AC8" s="436" t="s">
        <v>104</v>
      </c>
      <c r="AD8" s="436" t="s">
        <v>97</v>
      </c>
      <c r="AE8" s="436" t="s">
        <v>382</v>
      </c>
      <c r="AF8" s="436" t="s">
        <v>1079</v>
      </c>
      <c r="AG8" s="436"/>
      <c r="AH8" s="439" t="s">
        <v>1738</v>
      </c>
      <c r="AI8" s="436"/>
      <c r="AJ8" s="436"/>
      <c r="AK8" s="436" t="s">
        <v>298</v>
      </c>
      <c r="AL8" s="436" t="s">
        <v>382</v>
      </c>
      <c r="AM8" s="436" t="s">
        <v>97</v>
      </c>
      <c r="AN8" s="436" t="s">
        <v>104</v>
      </c>
      <c r="AZ8" s="369"/>
      <c r="BA8" s="370" t="s">
        <v>1080</v>
      </c>
      <c r="BB8" s="370" t="s">
        <v>199</v>
      </c>
      <c r="BC8" s="370"/>
      <c r="BE8" s="370" t="s">
        <v>1080</v>
      </c>
      <c r="BF8" s="370" t="s">
        <v>199</v>
      </c>
      <c r="BI8" s="370" t="s">
        <v>1080</v>
      </c>
      <c r="BJ8" s="370" t="s">
        <v>199</v>
      </c>
      <c r="BL8" s="369"/>
      <c r="BM8" s="370" t="s">
        <v>1080</v>
      </c>
      <c r="BN8" s="370" t="s">
        <v>199</v>
      </c>
    </row>
    <row r="9" spans="1:66" x14ac:dyDescent="0.2">
      <c r="E9">
        <f>1970</f>
        <v>1970</v>
      </c>
      <c r="F9" s="27">
        <f>All_Sectors!M187</f>
        <v>5438.0130000000008</v>
      </c>
      <c r="G9" s="27">
        <f>All_Sectors!L187</f>
        <v>9877.3449999999993</v>
      </c>
      <c r="H9" s="437">
        <v>16493.298376888037</v>
      </c>
      <c r="I9" s="27">
        <f>All_Sectors!I187</f>
        <v>56313.893000000004</v>
      </c>
      <c r="K9" s="253">
        <f>(F9+G9+H9)/I9</f>
        <v>0.56484563013407785</v>
      </c>
      <c r="M9">
        <f>E9</f>
        <v>1970</v>
      </c>
      <c r="N9" s="27">
        <f>0.001*I9</f>
        <v>56.313893000000007</v>
      </c>
      <c r="O9" s="27">
        <f>0.001*H9</f>
        <v>16.493298376888038</v>
      </c>
      <c r="P9" s="27">
        <f>0.001*G9</f>
        <v>9.877345</v>
      </c>
      <c r="Q9" s="27">
        <f>0.001*F9</f>
        <v>5.4380130000000007</v>
      </c>
      <c r="AB9">
        <f>1970</f>
        <v>1970</v>
      </c>
      <c r="AC9" s="27">
        <f>All_Sectors!M105</f>
        <v>8346.4789999999994</v>
      </c>
      <c r="AD9" s="27">
        <f>All_Sectors!L105</f>
        <v>13729.716421376597</v>
      </c>
      <c r="AE9" s="437">
        <v>20610.868146715224</v>
      </c>
      <c r="AF9" s="27">
        <f>All_Sectors!H105</f>
        <v>67816.827000000005</v>
      </c>
      <c r="AH9" s="440">
        <f>(AC9+AD9+AE9)/AF9</f>
        <v>0.6294464877882272</v>
      </c>
      <c r="AJ9">
        <f>AB9</f>
        <v>1970</v>
      </c>
      <c r="AK9" s="27">
        <f>0.001*AF9</f>
        <v>67.816827000000004</v>
      </c>
      <c r="AL9" s="27">
        <f>0.001*AE9</f>
        <v>20.610868146715223</v>
      </c>
      <c r="AM9" s="27">
        <f>0.001*AD9</f>
        <v>13.729716421376597</v>
      </c>
      <c r="AN9" s="27">
        <f>0.001*AC9</f>
        <v>8.3464789999999986</v>
      </c>
      <c r="AZ9" s="369">
        <f>AB9</f>
        <v>1970</v>
      </c>
      <c r="BA9" s="371">
        <f>All_Sectors!L347</f>
        <v>8286.3610000000008</v>
      </c>
      <c r="BB9" s="371">
        <f>All_Sectors!L267</f>
        <v>1590.9839999999999</v>
      </c>
      <c r="BC9" s="371"/>
      <c r="BD9">
        <f>AZ9</f>
        <v>1970</v>
      </c>
      <c r="BE9">
        <f>BA9*0.001</f>
        <v>8.2863610000000012</v>
      </c>
      <c r="BF9" s="369">
        <f>BB9*0.001</f>
        <v>1.590984</v>
      </c>
      <c r="BH9">
        <f>AZ9</f>
        <v>1970</v>
      </c>
      <c r="BI9" s="371">
        <f>All_Sectors!M347</f>
        <v>4236.8500000000004</v>
      </c>
      <c r="BJ9" s="371">
        <f>All_Sectors!M267</f>
        <v>1201.163</v>
      </c>
      <c r="BL9" s="369">
        <f>BD9</f>
        <v>1970</v>
      </c>
      <c r="BM9" s="369">
        <f>BI9*0.001</f>
        <v>4.2368500000000004</v>
      </c>
      <c r="BN9" s="369">
        <f>BJ9*0.001</f>
        <v>1.201163</v>
      </c>
    </row>
    <row r="10" spans="1:66" x14ac:dyDescent="0.2">
      <c r="E10">
        <f>E9+1</f>
        <v>1971</v>
      </c>
      <c r="F10" s="27">
        <f>All_Sectors!M188</f>
        <v>5611.9489999999996</v>
      </c>
      <c r="G10" s="27">
        <f>All_Sectors!L188</f>
        <v>10097.753999999999</v>
      </c>
      <c r="H10" s="437">
        <v>16556.913533575236</v>
      </c>
      <c r="I10" s="27">
        <f>All_Sectors!I188</f>
        <v>57156.854999999996</v>
      </c>
      <c r="K10" s="253">
        <f t="shared" ref="K10:K49" si="0">(G10+H10)/I10</f>
        <v>0.46634244542627895</v>
      </c>
      <c r="M10">
        <f t="shared" ref="M10:M49" si="1">E10</f>
        <v>1971</v>
      </c>
      <c r="N10" s="27">
        <f t="shared" ref="N10:N49" si="2">0.001*I10</f>
        <v>57.156855</v>
      </c>
      <c r="O10" s="27">
        <f t="shared" ref="O10:O49" si="3">0.001*H10</f>
        <v>16.556913533575237</v>
      </c>
      <c r="P10" s="27">
        <f t="shared" ref="P10:P49" si="4">0.001*G10</f>
        <v>10.097753999999998</v>
      </c>
      <c r="Q10" s="27">
        <f t="shared" ref="Q10:Q49" si="5">0.001*F10</f>
        <v>5.6119490000000001</v>
      </c>
      <c r="AB10">
        <f>AB9+1</f>
        <v>1971</v>
      </c>
      <c r="AC10" s="27">
        <f>All_Sectors!M106</f>
        <v>8721.14</v>
      </c>
      <c r="AD10" s="27">
        <f>All_Sectors!L106</f>
        <v>14212.107241854186</v>
      </c>
      <c r="AE10" s="437">
        <v>20773.562091419612</v>
      </c>
      <c r="AF10" s="27">
        <f>All_Sectors!H106</f>
        <v>69260.270999999993</v>
      </c>
      <c r="AH10" s="440">
        <f t="shared" ref="AH10:AH49" si="6">(AC10+AD10+AE10)/AF10</f>
        <v>0.63105166500537957</v>
      </c>
      <c r="AJ10">
        <f t="shared" ref="AJ10:AJ49" si="7">AB10</f>
        <v>1971</v>
      </c>
      <c r="AK10" s="27">
        <f t="shared" ref="AK10:AK49" si="8">0.001*AF10</f>
        <v>69.260270999999989</v>
      </c>
      <c r="AL10" s="27">
        <f t="shared" ref="AL10:AL49" si="9">0.001*AE10</f>
        <v>20.773562091419613</v>
      </c>
      <c r="AM10" s="27">
        <f t="shared" ref="AM10:AM49" si="10">0.001*AD10</f>
        <v>14.212107241854186</v>
      </c>
      <c r="AN10" s="27">
        <f t="shared" ref="AN10:AN49" si="11">0.001*AC10</f>
        <v>8.7211400000000001</v>
      </c>
      <c r="AZ10" s="369">
        <f t="shared" ref="AZ10:AZ49" si="12">AB10</f>
        <v>1971</v>
      </c>
      <c r="BA10" s="371">
        <f>All_Sectors!L348</f>
        <v>8393.348</v>
      </c>
      <c r="BB10" s="371">
        <f>All_Sectors!L268</f>
        <v>1704.4060000000002</v>
      </c>
      <c r="BC10" s="371"/>
      <c r="BD10" s="369">
        <f t="shared" ref="BD10:BD49" si="13">AZ10</f>
        <v>1971</v>
      </c>
      <c r="BE10" s="369">
        <f t="shared" ref="BE10:BE49" si="14">BA10*0.001</f>
        <v>8.3933479999999996</v>
      </c>
      <c r="BF10" s="369">
        <f t="shared" ref="BF10:BF49" si="15">BB10*0.001</f>
        <v>1.7044060000000003</v>
      </c>
      <c r="BH10" s="369">
        <f t="shared" ref="BH10:BH49" si="16">AZ10</f>
        <v>1971</v>
      </c>
      <c r="BI10" s="371">
        <f>All_Sectors!M348</f>
        <v>4323.9399999999996</v>
      </c>
      <c r="BJ10" s="371">
        <f>All_Sectors!M268</f>
        <v>1288.009</v>
      </c>
      <c r="BL10" s="369">
        <f t="shared" ref="BL10:BL49" si="17">BD10</f>
        <v>1971</v>
      </c>
      <c r="BM10" s="369">
        <f t="shared" ref="BM10:BM49" si="18">BI10*0.001</f>
        <v>4.3239399999999995</v>
      </c>
      <c r="BN10" s="369">
        <f t="shared" ref="BN10:BN49" si="19">BJ10*0.001</f>
        <v>1.288009</v>
      </c>
    </row>
    <row r="11" spans="1:66" x14ac:dyDescent="0.2">
      <c r="E11">
        <f t="shared" ref="E11:E49" si="20">E10+1</f>
        <v>1972</v>
      </c>
      <c r="F11" s="27">
        <f>All_Sectors!M189</f>
        <v>5819.7269999999999</v>
      </c>
      <c r="G11" s="27">
        <f>All_Sectors!L189</f>
        <v>10457.719000000001</v>
      </c>
      <c r="H11" s="437">
        <v>17244.311563762112</v>
      </c>
      <c r="I11" s="27">
        <f>All_Sectors!I189</f>
        <v>59652.838000000003</v>
      </c>
      <c r="K11" s="253">
        <f t="shared" si="0"/>
        <v>0.46438747078155967</v>
      </c>
      <c r="M11">
        <f t="shared" si="1"/>
        <v>1972</v>
      </c>
      <c r="N11" s="27">
        <f t="shared" si="2"/>
        <v>59.652838000000003</v>
      </c>
      <c r="O11" s="27">
        <f t="shared" si="3"/>
        <v>17.244311563762114</v>
      </c>
      <c r="P11" s="27">
        <f t="shared" si="4"/>
        <v>10.457719000000001</v>
      </c>
      <c r="Q11" s="27">
        <f t="shared" si="5"/>
        <v>5.8197270000000003</v>
      </c>
      <c r="AB11">
        <f t="shared" ref="AB11:AB49" si="21">AB10+1</f>
        <v>1972</v>
      </c>
      <c r="AC11" s="27">
        <f>All_Sectors!M107</f>
        <v>9183.616</v>
      </c>
      <c r="AD11" s="27">
        <f>All_Sectors!L107</f>
        <v>14849.646220277134</v>
      </c>
      <c r="AE11" s="27">
        <v>21766.833038865665</v>
      </c>
      <c r="AF11" s="27">
        <f>All_Sectors!H107</f>
        <v>72660.036999999997</v>
      </c>
      <c r="AH11" s="440">
        <f t="shared" si="6"/>
        <v>0.63033404812528238</v>
      </c>
      <c r="AJ11">
        <f t="shared" si="7"/>
        <v>1972</v>
      </c>
      <c r="AK11" s="27">
        <f t="shared" si="8"/>
        <v>72.660037000000003</v>
      </c>
      <c r="AL11" s="27">
        <f t="shared" si="9"/>
        <v>21.766833038865666</v>
      </c>
      <c r="AM11" s="27">
        <f t="shared" si="10"/>
        <v>14.849646220277135</v>
      </c>
      <c r="AN11" s="27">
        <f t="shared" si="11"/>
        <v>9.1836160000000007</v>
      </c>
      <c r="AZ11" s="369">
        <f t="shared" si="12"/>
        <v>1972</v>
      </c>
      <c r="BA11">
        <f>All_Sectors!L349</f>
        <v>8619.9860000000008</v>
      </c>
      <c r="BB11">
        <f>All_Sectors!L269</f>
        <v>1837.7329999999999</v>
      </c>
      <c r="BD11" s="369">
        <f t="shared" si="13"/>
        <v>1972</v>
      </c>
      <c r="BE11" s="369">
        <f t="shared" si="14"/>
        <v>8.6199860000000008</v>
      </c>
      <c r="BF11" s="369">
        <f t="shared" si="15"/>
        <v>1.8377330000000001</v>
      </c>
      <c r="BH11" s="369">
        <f t="shared" si="16"/>
        <v>1972</v>
      </c>
      <c r="BI11" s="371">
        <f>All_Sectors!M349</f>
        <v>4412.1610000000001</v>
      </c>
      <c r="BJ11" s="371">
        <f>All_Sectors!M269</f>
        <v>1407.566</v>
      </c>
      <c r="BL11" s="369">
        <f t="shared" si="17"/>
        <v>1972</v>
      </c>
      <c r="BM11" s="369">
        <f t="shared" si="18"/>
        <v>4.4121610000000002</v>
      </c>
      <c r="BN11" s="369">
        <f t="shared" si="19"/>
        <v>1.4075660000000001</v>
      </c>
    </row>
    <row r="12" spans="1:66" x14ac:dyDescent="0.2">
      <c r="E12">
        <f t="shared" si="20"/>
        <v>1973</v>
      </c>
      <c r="F12" s="27">
        <f>All_Sectors!M190</f>
        <v>5939.6370000000006</v>
      </c>
      <c r="G12" s="27">
        <f>All_Sectors!L190</f>
        <v>10225.732000000002</v>
      </c>
      <c r="H12" s="437">
        <v>17721.105543037713</v>
      </c>
      <c r="I12" s="27">
        <f>All_Sectors!I190</f>
        <v>61758.759000000005</v>
      </c>
      <c r="K12" s="253">
        <f t="shared" si="0"/>
        <v>0.45251617739012068</v>
      </c>
      <c r="M12">
        <f t="shared" si="1"/>
        <v>1973</v>
      </c>
      <c r="N12" s="27">
        <f t="shared" si="2"/>
        <v>61.758759000000005</v>
      </c>
      <c r="O12" s="27">
        <f t="shared" si="3"/>
        <v>17.721105543037712</v>
      </c>
      <c r="P12" s="27">
        <f t="shared" si="4"/>
        <v>10.225732000000002</v>
      </c>
      <c r="Q12" s="27">
        <f t="shared" si="5"/>
        <v>5.9396370000000012</v>
      </c>
      <c r="AB12">
        <f t="shared" si="21"/>
        <v>1973</v>
      </c>
      <c r="AC12" s="27">
        <f>All_Sectors!M108</f>
        <v>9543.148000000001</v>
      </c>
      <c r="AD12" s="27">
        <f>All_Sectors!L108</f>
        <v>14921.430872107339</v>
      </c>
      <c r="AE12" s="27">
        <v>22609.099189310342</v>
      </c>
      <c r="AF12" s="27">
        <f>All_Sectors!H108</f>
        <v>75652.278999999995</v>
      </c>
      <c r="AH12" s="440">
        <f t="shared" si="6"/>
        <v>0.6222374088878101</v>
      </c>
      <c r="AJ12">
        <f t="shared" si="7"/>
        <v>1973</v>
      </c>
      <c r="AK12" s="27">
        <f t="shared" si="8"/>
        <v>75.652278999999993</v>
      </c>
      <c r="AL12" s="27">
        <f t="shared" si="9"/>
        <v>22.609099189310342</v>
      </c>
      <c r="AM12" s="27">
        <f t="shared" si="10"/>
        <v>14.92143087210734</v>
      </c>
      <c r="AN12" s="27">
        <f t="shared" si="11"/>
        <v>9.5431480000000004</v>
      </c>
      <c r="AZ12" s="369">
        <f t="shared" si="12"/>
        <v>1973</v>
      </c>
      <c r="BA12">
        <f>All_Sectors!L350</f>
        <v>8249.3979999999992</v>
      </c>
      <c r="BB12">
        <f>All_Sectors!L270</f>
        <v>1976.3340000000001</v>
      </c>
      <c r="BD12" s="369">
        <f t="shared" si="13"/>
        <v>1973</v>
      </c>
      <c r="BE12" s="369">
        <f t="shared" si="14"/>
        <v>8.2493979999999993</v>
      </c>
      <c r="BF12" s="369">
        <f t="shared" si="15"/>
        <v>1.976334</v>
      </c>
      <c r="BH12" s="369">
        <f t="shared" si="16"/>
        <v>1973</v>
      </c>
      <c r="BI12" s="371">
        <f>All_Sectors!M350</f>
        <v>4422.9840000000004</v>
      </c>
      <c r="BJ12" s="371">
        <f>All_Sectors!M270</f>
        <v>1516.653</v>
      </c>
      <c r="BL12" s="369">
        <f t="shared" si="17"/>
        <v>1973</v>
      </c>
      <c r="BM12" s="369">
        <f t="shared" si="18"/>
        <v>4.4229840000000005</v>
      </c>
      <c r="BN12" s="369">
        <f t="shared" si="19"/>
        <v>1.516653</v>
      </c>
    </row>
    <row r="13" spans="1:66" x14ac:dyDescent="0.2">
      <c r="E13">
        <f t="shared" si="20"/>
        <v>1974</v>
      </c>
      <c r="F13" s="27">
        <f>All_Sectors!M191</f>
        <v>5760.5929999999998</v>
      </c>
      <c r="G13" s="27">
        <f>All_Sectors!L191</f>
        <v>9878.0460000000003</v>
      </c>
      <c r="H13" s="437">
        <v>17711.008190264656</v>
      </c>
      <c r="I13" s="27">
        <f>All_Sectors!I191</f>
        <v>59837.585999999996</v>
      </c>
      <c r="K13" s="253">
        <f t="shared" si="0"/>
        <v>0.4610656283872257</v>
      </c>
      <c r="M13">
        <f t="shared" si="1"/>
        <v>1974</v>
      </c>
      <c r="N13" s="27">
        <f t="shared" si="2"/>
        <v>59.837585999999995</v>
      </c>
      <c r="O13" s="27">
        <f t="shared" si="3"/>
        <v>17.711008190264657</v>
      </c>
      <c r="P13" s="27">
        <f t="shared" si="4"/>
        <v>9.8780460000000012</v>
      </c>
      <c r="Q13" s="27">
        <f t="shared" si="5"/>
        <v>5.7605930000000001</v>
      </c>
      <c r="AB13">
        <f t="shared" si="21"/>
        <v>1974</v>
      </c>
      <c r="AC13" s="27">
        <f>All_Sectors!M109</f>
        <v>9393.4989999999998</v>
      </c>
      <c r="AD13" s="27">
        <f>All_Sectors!L109</f>
        <v>14651.704160429308</v>
      </c>
      <c r="AE13" s="27">
        <v>22770.272193075627</v>
      </c>
      <c r="AF13" s="27">
        <f>All_Sectors!H109</f>
        <v>73929.321000000011</v>
      </c>
      <c r="AH13" s="440">
        <f t="shared" si="6"/>
        <v>0.63324638614636986</v>
      </c>
      <c r="AJ13">
        <f t="shared" si="7"/>
        <v>1974</v>
      </c>
      <c r="AK13" s="27">
        <f t="shared" si="8"/>
        <v>73.929321000000016</v>
      </c>
      <c r="AL13" s="27">
        <f t="shared" si="9"/>
        <v>22.770272193075627</v>
      </c>
      <c r="AM13" s="27">
        <f t="shared" si="10"/>
        <v>14.651704160429308</v>
      </c>
      <c r="AN13" s="27">
        <f t="shared" si="11"/>
        <v>9.3934990000000003</v>
      </c>
      <c r="AZ13" s="369">
        <f t="shared" si="12"/>
        <v>1974</v>
      </c>
      <c r="BA13">
        <f>All_Sectors!L351</f>
        <v>7905.2849999999999</v>
      </c>
      <c r="BB13">
        <f>All_Sectors!L271</f>
        <v>1972.761</v>
      </c>
      <c r="BD13" s="369">
        <f t="shared" si="13"/>
        <v>1974</v>
      </c>
      <c r="BE13" s="369">
        <f t="shared" si="14"/>
        <v>7.9052850000000001</v>
      </c>
      <c r="BF13" s="369">
        <f t="shared" si="15"/>
        <v>1.972761</v>
      </c>
      <c r="BH13" s="369">
        <f t="shared" si="16"/>
        <v>1974</v>
      </c>
      <c r="BI13" s="371">
        <f>All_Sectors!M351</f>
        <v>4259.259</v>
      </c>
      <c r="BJ13" s="371">
        <f>All_Sectors!M271</f>
        <v>1501.3340000000001</v>
      </c>
      <c r="BL13" s="369">
        <f t="shared" si="17"/>
        <v>1974</v>
      </c>
      <c r="BM13" s="369">
        <f t="shared" si="18"/>
        <v>4.2592590000000001</v>
      </c>
      <c r="BN13" s="369">
        <f t="shared" si="19"/>
        <v>1.5013340000000002</v>
      </c>
    </row>
    <row r="14" spans="1:66" x14ac:dyDescent="0.2">
      <c r="E14">
        <f t="shared" si="20"/>
        <v>1975</v>
      </c>
      <c r="F14" s="27">
        <f>All_Sectors!M192</f>
        <v>5657.183</v>
      </c>
      <c r="G14" s="27">
        <f>All_Sectors!L192</f>
        <v>9998.1610000000001</v>
      </c>
      <c r="H14" s="437">
        <v>16113.627575423865</v>
      </c>
      <c r="I14" s="27">
        <f>All_Sectors!I192</f>
        <v>57621.206000000013</v>
      </c>
      <c r="K14" s="253">
        <f t="shared" si="0"/>
        <v>0.45316282646746164</v>
      </c>
      <c r="M14">
        <f t="shared" si="1"/>
        <v>1975</v>
      </c>
      <c r="N14" s="27">
        <f t="shared" si="2"/>
        <v>57.621206000000015</v>
      </c>
      <c r="O14" s="27">
        <f t="shared" si="3"/>
        <v>16.113627575423866</v>
      </c>
      <c r="P14" s="27">
        <f t="shared" si="4"/>
        <v>9.9981609999999996</v>
      </c>
      <c r="Q14" s="27">
        <f t="shared" si="5"/>
        <v>5.6571829999999999</v>
      </c>
      <c r="AB14">
        <f t="shared" si="21"/>
        <v>1975</v>
      </c>
      <c r="AC14" s="27">
        <f>All_Sectors!M110</f>
        <v>9492.66</v>
      </c>
      <c r="AD14" s="27">
        <f>All_Sectors!L110</f>
        <v>14815.199400434536</v>
      </c>
      <c r="AE14" s="27">
        <v>20914.100569364258</v>
      </c>
      <c r="AF14" s="27">
        <f>All_Sectors!H110</f>
        <v>71931.009999999995</v>
      </c>
      <c r="AH14" s="440">
        <f t="shared" si="6"/>
        <v>0.6286851800051021</v>
      </c>
      <c r="AJ14">
        <f t="shared" si="7"/>
        <v>1975</v>
      </c>
      <c r="AK14" s="27">
        <f t="shared" si="8"/>
        <v>71.931010000000001</v>
      </c>
      <c r="AL14" s="27">
        <f t="shared" si="9"/>
        <v>20.914100569364258</v>
      </c>
      <c r="AM14" s="27">
        <f t="shared" si="10"/>
        <v>14.815199400434537</v>
      </c>
      <c r="AN14" s="27">
        <f t="shared" si="11"/>
        <v>9.4926600000000008</v>
      </c>
      <c r="AZ14" s="369">
        <f t="shared" si="12"/>
        <v>1975</v>
      </c>
      <c r="BA14">
        <f>All_Sectors!L352</f>
        <v>7991.4250000000002</v>
      </c>
      <c r="BB14">
        <f>All_Sectors!L272</f>
        <v>2006.7360000000001</v>
      </c>
      <c r="BD14" s="369">
        <f t="shared" si="13"/>
        <v>1975</v>
      </c>
      <c r="BE14" s="369">
        <f t="shared" si="14"/>
        <v>7.9914250000000004</v>
      </c>
      <c r="BF14" s="369">
        <f t="shared" si="15"/>
        <v>2.0067360000000001</v>
      </c>
      <c r="BH14" s="369">
        <f t="shared" si="16"/>
        <v>1975</v>
      </c>
      <c r="BI14" s="371">
        <f>All_Sectors!M352</f>
        <v>4059.357</v>
      </c>
      <c r="BJ14" s="371">
        <f>All_Sectors!M272</f>
        <v>1597.8260000000002</v>
      </c>
      <c r="BL14" s="369">
        <f t="shared" si="17"/>
        <v>1975</v>
      </c>
      <c r="BM14" s="369">
        <f t="shared" si="18"/>
        <v>4.0593570000000003</v>
      </c>
      <c r="BN14" s="369">
        <f t="shared" si="19"/>
        <v>1.5978260000000002</v>
      </c>
    </row>
    <row r="15" spans="1:66" x14ac:dyDescent="0.2">
      <c r="E15">
        <f t="shared" si="20"/>
        <v>1976</v>
      </c>
      <c r="F15" s="27">
        <f>All_Sectors!M193</f>
        <v>6049.5889999999999</v>
      </c>
      <c r="G15" s="27">
        <f>All_Sectors!L193</f>
        <v>10462.334999999999</v>
      </c>
      <c r="H15" s="437">
        <v>16863.549812951296</v>
      </c>
      <c r="I15" s="27">
        <f>All_Sectors!I193</f>
        <v>60788.752</v>
      </c>
      <c r="K15" s="253">
        <f t="shared" si="0"/>
        <v>0.44952205653031496</v>
      </c>
      <c r="M15">
        <f t="shared" si="1"/>
        <v>1976</v>
      </c>
      <c r="N15" s="27">
        <f t="shared" si="2"/>
        <v>60.788752000000002</v>
      </c>
      <c r="O15" s="27">
        <f t="shared" si="3"/>
        <v>16.863549812951298</v>
      </c>
      <c r="P15" s="27">
        <f t="shared" si="4"/>
        <v>10.462334999999999</v>
      </c>
      <c r="Q15" s="27">
        <f t="shared" si="5"/>
        <v>6.0495890000000001</v>
      </c>
      <c r="AB15">
        <f t="shared" si="21"/>
        <v>1976</v>
      </c>
      <c r="AC15" s="27">
        <f>All_Sectors!M111</f>
        <v>10063.510999999999</v>
      </c>
      <c r="AD15" s="27">
        <f>All_Sectors!L111</f>
        <v>15412.233039159779</v>
      </c>
      <c r="AE15" s="27">
        <v>21997.203967042162</v>
      </c>
      <c r="AF15" s="27">
        <f>All_Sectors!H111</f>
        <v>75939.027999999991</v>
      </c>
      <c r="AH15" s="440">
        <f t="shared" si="6"/>
        <v>0.62514558398353415</v>
      </c>
      <c r="AJ15">
        <f t="shared" si="7"/>
        <v>1976</v>
      </c>
      <c r="AK15" s="27">
        <f t="shared" si="8"/>
        <v>75.939027999999993</v>
      </c>
      <c r="AL15" s="27">
        <f t="shared" si="9"/>
        <v>21.997203967042161</v>
      </c>
      <c r="AM15" s="27">
        <f t="shared" si="10"/>
        <v>15.41223303915978</v>
      </c>
      <c r="AN15" s="27">
        <f t="shared" si="11"/>
        <v>10.063510999999998</v>
      </c>
      <c r="AZ15" s="369">
        <f t="shared" si="12"/>
        <v>1976</v>
      </c>
      <c r="BA15">
        <f>All_Sectors!L353</f>
        <v>8393.125</v>
      </c>
      <c r="BB15">
        <f>All_Sectors!L273</f>
        <v>2069.21</v>
      </c>
      <c r="BD15" s="369">
        <f t="shared" si="13"/>
        <v>1976</v>
      </c>
      <c r="BE15" s="369">
        <f t="shared" si="14"/>
        <v>8.3931249999999995</v>
      </c>
      <c r="BF15" s="369">
        <f t="shared" si="15"/>
        <v>2.06921</v>
      </c>
      <c r="BH15" s="369">
        <f t="shared" si="16"/>
        <v>1976</v>
      </c>
      <c r="BI15" s="371">
        <f>All_Sectors!M353</f>
        <v>4371.6459999999997</v>
      </c>
      <c r="BJ15" s="371">
        <f>All_Sectors!M273</f>
        <v>1677.943</v>
      </c>
      <c r="BL15" s="369">
        <f t="shared" si="17"/>
        <v>1976</v>
      </c>
      <c r="BM15" s="369">
        <f t="shared" si="18"/>
        <v>4.3716460000000001</v>
      </c>
      <c r="BN15" s="369">
        <f t="shared" si="19"/>
        <v>1.677943</v>
      </c>
    </row>
    <row r="16" spans="1:66" x14ac:dyDescent="0.2">
      <c r="E16">
        <f t="shared" si="20"/>
        <v>1977</v>
      </c>
      <c r="F16" s="27">
        <f>All_Sectors!M194</f>
        <v>6021.4074031279997</v>
      </c>
      <c r="G16" s="27">
        <f>All_Sectors!L194</f>
        <v>10397.131000000001</v>
      </c>
      <c r="H16" s="437">
        <v>17075.281754259613</v>
      </c>
      <c r="I16" s="27">
        <f>All_Sectors!I194</f>
        <v>62009.75299999999</v>
      </c>
      <c r="K16" s="253">
        <f t="shared" si="0"/>
        <v>0.443033739454818</v>
      </c>
      <c r="M16">
        <f t="shared" si="1"/>
        <v>1977</v>
      </c>
      <c r="N16" s="27">
        <f t="shared" si="2"/>
        <v>62.009752999999989</v>
      </c>
      <c r="O16" s="27">
        <f t="shared" si="3"/>
        <v>17.075281754259613</v>
      </c>
      <c r="P16" s="27">
        <f t="shared" si="4"/>
        <v>10.397131000000002</v>
      </c>
      <c r="Q16" s="27">
        <f t="shared" si="5"/>
        <v>6.0214074031280003</v>
      </c>
      <c r="AB16">
        <f t="shared" si="21"/>
        <v>1977</v>
      </c>
      <c r="AC16" s="27">
        <f>All_Sectors!M112</f>
        <v>10239.027610245175</v>
      </c>
      <c r="AD16" s="27">
        <f>All_Sectors!L112</f>
        <v>15663.667607809482</v>
      </c>
      <c r="AE16" s="27">
        <v>22439.484242961225</v>
      </c>
      <c r="AF16" s="27">
        <f>All_Sectors!H112</f>
        <v>77919.991000000009</v>
      </c>
      <c r="AH16" s="440">
        <f t="shared" si="6"/>
        <v>0.62040791895132374</v>
      </c>
      <c r="AJ16">
        <f t="shared" si="7"/>
        <v>1977</v>
      </c>
      <c r="AK16" s="27">
        <f t="shared" si="8"/>
        <v>77.91999100000001</v>
      </c>
      <c r="AL16" s="27">
        <f t="shared" si="9"/>
        <v>22.439484242961225</v>
      </c>
      <c r="AM16" s="27">
        <f t="shared" si="10"/>
        <v>15.663667607809483</v>
      </c>
      <c r="AN16" s="27">
        <f t="shared" si="11"/>
        <v>10.239027610245175</v>
      </c>
      <c r="AZ16" s="369">
        <f t="shared" si="12"/>
        <v>1977</v>
      </c>
      <c r="BA16">
        <f>All_Sectors!L354</f>
        <v>8195.5770000000011</v>
      </c>
      <c r="BB16">
        <f>All_Sectors!L274</f>
        <v>2201.5540000000001</v>
      </c>
      <c r="BD16" s="369">
        <f t="shared" si="13"/>
        <v>1977</v>
      </c>
      <c r="BE16" s="369">
        <f t="shared" si="14"/>
        <v>8.1955770000000019</v>
      </c>
      <c r="BF16" s="369">
        <f t="shared" si="15"/>
        <v>2.2015540000000002</v>
      </c>
      <c r="BH16" s="369">
        <f t="shared" si="16"/>
        <v>1977</v>
      </c>
      <c r="BI16" s="371">
        <f>All_Sectors!M354</f>
        <v>4258.3280000000004</v>
      </c>
      <c r="BJ16" s="371">
        <f>All_Sectors!M274</f>
        <v>1763.0794031279995</v>
      </c>
      <c r="BL16" s="369">
        <f t="shared" si="17"/>
        <v>1977</v>
      </c>
      <c r="BM16" s="369">
        <f t="shared" si="18"/>
        <v>4.2583280000000006</v>
      </c>
      <c r="BN16" s="369">
        <f t="shared" si="19"/>
        <v>1.7630794031279995</v>
      </c>
    </row>
    <row r="17" spans="5:66" x14ac:dyDescent="0.2">
      <c r="E17">
        <f t="shared" si="20"/>
        <v>1978</v>
      </c>
      <c r="F17" s="27">
        <f>All_Sectors!M195</f>
        <v>6131.5954031279998</v>
      </c>
      <c r="G17" s="27">
        <f>All_Sectors!L195</f>
        <v>10567.385</v>
      </c>
      <c r="H17" s="437">
        <v>17301.258351669858</v>
      </c>
      <c r="I17" s="27">
        <f>All_Sectors!I195</f>
        <v>63237.118000000002</v>
      </c>
      <c r="K17" s="253">
        <f t="shared" si="0"/>
        <v>0.44070071870874727</v>
      </c>
      <c r="M17">
        <f t="shared" si="1"/>
        <v>1978</v>
      </c>
      <c r="N17" s="27">
        <f t="shared" si="2"/>
        <v>63.237118000000002</v>
      </c>
      <c r="O17" s="27">
        <f t="shared" si="3"/>
        <v>17.301258351669858</v>
      </c>
      <c r="P17" s="27">
        <f t="shared" si="4"/>
        <v>10.567385</v>
      </c>
      <c r="Q17" s="27">
        <f t="shared" si="5"/>
        <v>6.1315954031280002</v>
      </c>
      <c r="AB17">
        <f t="shared" si="21"/>
        <v>1978</v>
      </c>
      <c r="AC17" s="27">
        <f>All_Sectors!M113</f>
        <v>10543.568742854286</v>
      </c>
      <c r="AD17" s="27">
        <f>All_Sectors!L113</f>
        <v>16138.448579142547</v>
      </c>
      <c r="AE17" s="27">
        <v>22828.306887027404</v>
      </c>
      <c r="AF17" s="27">
        <f>All_Sectors!H113</f>
        <v>79906.703000000009</v>
      </c>
      <c r="AH17" s="440">
        <f t="shared" si="6"/>
        <v>0.61960163979014671</v>
      </c>
      <c r="AJ17">
        <f t="shared" si="7"/>
        <v>1978</v>
      </c>
      <c r="AK17" s="27">
        <f t="shared" si="8"/>
        <v>79.906703000000007</v>
      </c>
      <c r="AL17" s="27">
        <f t="shared" si="9"/>
        <v>22.828306887027406</v>
      </c>
      <c r="AM17" s="27">
        <f t="shared" si="10"/>
        <v>16.138448579142548</v>
      </c>
      <c r="AN17" s="27">
        <f t="shared" si="11"/>
        <v>10.543568742854287</v>
      </c>
      <c r="AZ17" s="369">
        <f t="shared" si="12"/>
        <v>1978</v>
      </c>
      <c r="BA17">
        <f>All_Sectors!L355</f>
        <v>8266.1080000000002</v>
      </c>
      <c r="BB17">
        <f>All_Sectors!L275</f>
        <v>2301.277</v>
      </c>
      <c r="BD17" s="369">
        <f t="shared" si="13"/>
        <v>1978</v>
      </c>
      <c r="BE17" s="369">
        <f t="shared" si="14"/>
        <v>8.2661080000000009</v>
      </c>
      <c r="BF17" s="369">
        <f t="shared" si="15"/>
        <v>2.3012770000000002</v>
      </c>
      <c r="BH17" s="369">
        <f t="shared" si="16"/>
        <v>1978</v>
      </c>
      <c r="BI17" s="371">
        <f>All_Sectors!M355</f>
        <v>4309.1120000000001</v>
      </c>
      <c r="BJ17" s="371">
        <f>All_Sectors!M275</f>
        <v>1822.4834031279997</v>
      </c>
      <c r="BL17" s="369">
        <f t="shared" si="17"/>
        <v>1978</v>
      </c>
      <c r="BM17" s="369">
        <f t="shared" si="18"/>
        <v>4.3091119999999998</v>
      </c>
      <c r="BN17" s="369">
        <f t="shared" si="19"/>
        <v>1.8224834031279997</v>
      </c>
    </row>
    <row r="18" spans="5:66" x14ac:dyDescent="0.2">
      <c r="E18">
        <f t="shared" si="20"/>
        <v>1979</v>
      </c>
      <c r="F18" s="27">
        <f>All_Sectors!M196</f>
        <v>6229.3024031280002</v>
      </c>
      <c r="G18" s="27">
        <f>All_Sectors!L196</f>
        <v>10247.199999999999</v>
      </c>
      <c r="H18" s="437">
        <v>17223.744170450853</v>
      </c>
      <c r="I18" s="27">
        <f>All_Sectors!I196</f>
        <v>63933.615000000005</v>
      </c>
      <c r="K18" s="253">
        <f t="shared" si="0"/>
        <v>0.42967919412113403</v>
      </c>
      <c r="M18">
        <f t="shared" si="1"/>
        <v>1979</v>
      </c>
      <c r="N18" s="27">
        <f t="shared" si="2"/>
        <v>63.933615000000003</v>
      </c>
      <c r="O18" s="27">
        <f t="shared" si="3"/>
        <v>17.223744170450853</v>
      </c>
      <c r="P18" s="27">
        <f t="shared" si="4"/>
        <v>10.247199999999999</v>
      </c>
      <c r="Q18" s="27">
        <f t="shared" si="5"/>
        <v>6.229302403128</v>
      </c>
      <c r="AB18">
        <f t="shared" si="21"/>
        <v>1979</v>
      </c>
      <c r="AC18" s="27">
        <f>All_Sectors!M114</f>
        <v>10679.365087160255</v>
      </c>
      <c r="AD18" s="27">
        <f>All_Sectors!L114</f>
        <v>15811.233611774169</v>
      </c>
      <c r="AE18" s="27">
        <v>22731.262058125591</v>
      </c>
      <c r="AF18" s="27">
        <f>All_Sectors!H114</f>
        <v>80811.786999999997</v>
      </c>
      <c r="AH18" s="440">
        <f t="shared" si="6"/>
        <v>0.6090925913698706</v>
      </c>
      <c r="AJ18">
        <f t="shared" si="7"/>
        <v>1979</v>
      </c>
      <c r="AK18" s="27">
        <f t="shared" si="8"/>
        <v>80.811786999999995</v>
      </c>
      <c r="AL18" s="27">
        <f t="shared" si="9"/>
        <v>22.731262058125591</v>
      </c>
      <c r="AM18" s="27">
        <f t="shared" si="10"/>
        <v>15.811233611774169</v>
      </c>
      <c r="AN18" s="27">
        <f t="shared" si="11"/>
        <v>10.679365087160255</v>
      </c>
      <c r="AZ18" s="369">
        <f t="shared" si="12"/>
        <v>1979</v>
      </c>
      <c r="BA18">
        <f>All_Sectors!L356</f>
        <v>7917.4229999999998</v>
      </c>
      <c r="BB18">
        <f>All_Sectors!L276</f>
        <v>2329.777</v>
      </c>
      <c r="BD18" s="369">
        <f t="shared" si="13"/>
        <v>1979</v>
      </c>
      <c r="BE18" s="369">
        <f t="shared" si="14"/>
        <v>7.9174230000000003</v>
      </c>
      <c r="BF18" s="369">
        <f t="shared" si="15"/>
        <v>2.329777</v>
      </c>
      <c r="BH18" s="369">
        <f t="shared" si="16"/>
        <v>1979</v>
      </c>
      <c r="BI18" s="371">
        <f>All_Sectors!M356</f>
        <v>4365.9679999999998</v>
      </c>
      <c r="BJ18" s="371">
        <f>All_Sectors!M276</f>
        <v>1863.3344031279998</v>
      </c>
      <c r="BL18" s="369">
        <f t="shared" si="17"/>
        <v>1979</v>
      </c>
      <c r="BM18" s="369">
        <f t="shared" si="18"/>
        <v>4.3659679999999996</v>
      </c>
      <c r="BN18" s="369">
        <f t="shared" si="19"/>
        <v>1.8633344031279999</v>
      </c>
    </row>
    <row r="19" spans="5:66" x14ac:dyDescent="0.2">
      <c r="E19">
        <f t="shared" si="20"/>
        <v>1980</v>
      </c>
      <c r="F19" s="27">
        <f>All_Sectors!M197</f>
        <v>6020.4014031280003</v>
      </c>
      <c r="G19" s="27">
        <f>All_Sectors!L197</f>
        <v>9473.482</v>
      </c>
      <c r="H19" s="437">
        <v>15878.305374044307</v>
      </c>
      <c r="I19" s="27">
        <f>All_Sectors!I197</f>
        <v>60899.021999999997</v>
      </c>
      <c r="K19" s="253">
        <f t="shared" si="0"/>
        <v>0.41629219224644209</v>
      </c>
      <c r="M19">
        <f t="shared" si="1"/>
        <v>1980</v>
      </c>
      <c r="N19" s="27">
        <f t="shared" si="2"/>
        <v>60.899021999999995</v>
      </c>
      <c r="O19" s="27">
        <f t="shared" si="3"/>
        <v>15.878305374044308</v>
      </c>
      <c r="P19" s="27">
        <f t="shared" si="4"/>
        <v>9.4734820000000006</v>
      </c>
      <c r="Q19" s="27">
        <f t="shared" si="5"/>
        <v>6.0204014031280009</v>
      </c>
      <c r="AB19">
        <f t="shared" si="21"/>
        <v>1980</v>
      </c>
      <c r="AC19" s="27">
        <f>All_Sectors!M115</f>
        <v>10609.662663242378</v>
      </c>
      <c r="AD19" s="27">
        <f>All_Sectors!L115</f>
        <v>15378.355777594232</v>
      </c>
      <c r="AE19" s="27">
        <v>21206.997825157479</v>
      </c>
      <c r="AF19" s="27">
        <f>All_Sectors!H115</f>
        <v>78021.112999999998</v>
      </c>
      <c r="AH19" s="440">
        <f t="shared" si="6"/>
        <v>0.60490057692453181</v>
      </c>
      <c r="AJ19">
        <f t="shared" si="7"/>
        <v>1980</v>
      </c>
      <c r="AK19" s="27">
        <f t="shared" si="8"/>
        <v>78.021113</v>
      </c>
      <c r="AL19" s="27">
        <f t="shared" si="9"/>
        <v>21.20699782515748</v>
      </c>
      <c r="AM19" s="27">
        <f t="shared" si="10"/>
        <v>15.378355777594232</v>
      </c>
      <c r="AN19" s="27">
        <f t="shared" si="11"/>
        <v>10.609662663242378</v>
      </c>
      <c r="AZ19" s="369">
        <f t="shared" si="12"/>
        <v>1980</v>
      </c>
      <c r="BA19">
        <f>All_Sectors!L357</f>
        <v>7009.116</v>
      </c>
      <c r="BB19">
        <f>All_Sectors!L277</f>
        <v>2464.366</v>
      </c>
      <c r="BD19" s="369">
        <f t="shared" si="13"/>
        <v>1980</v>
      </c>
      <c r="BE19" s="369">
        <f t="shared" si="14"/>
        <v>7.0091160000000006</v>
      </c>
      <c r="BF19" s="369">
        <f t="shared" si="15"/>
        <v>2.4643660000000001</v>
      </c>
      <c r="BH19" s="369">
        <f t="shared" si="16"/>
        <v>1980</v>
      </c>
      <c r="BI19" s="371">
        <f>All_Sectors!M357</f>
        <v>4105.0990000000002</v>
      </c>
      <c r="BJ19" s="371">
        <f>All_Sectors!M277</f>
        <v>1915.3024031279997</v>
      </c>
      <c r="BL19" s="369">
        <f t="shared" si="17"/>
        <v>1980</v>
      </c>
      <c r="BM19" s="369">
        <f t="shared" si="18"/>
        <v>4.1050990000000001</v>
      </c>
      <c r="BN19" s="369">
        <f t="shared" si="19"/>
        <v>1.9153024031279997</v>
      </c>
    </row>
    <row r="20" spans="5:66" x14ac:dyDescent="0.2">
      <c r="E20">
        <f t="shared" si="20"/>
        <v>1981</v>
      </c>
      <c r="F20" s="27">
        <f>All_Sectors!M198</f>
        <v>5879.5894031280004</v>
      </c>
      <c r="G20" s="27">
        <f>All_Sectors!L198</f>
        <v>9609.4390000000003</v>
      </c>
      <c r="H20" s="437">
        <v>15229.782652348198</v>
      </c>
      <c r="I20" s="27">
        <f>All_Sectors!I198</f>
        <v>58955.567999999999</v>
      </c>
      <c r="K20" s="253">
        <f t="shared" si="0"/>
        <v>0.42132104727323122</v>
      </c>
      <c r="M20">
        <f t="shared" si="1"/>
        <v>1981</v>
      </c>
      <c r="N20" s="27">
        <f t="shared" si="2"/>
        <v>58.955568</v>
      </c>
      <c r="O20" s="27">
        <f t="shared" si="3"/>
        <v>15.229782652348199</v>
      </c>
      <c r="P20" s="27">
        <f t="shared" si="4"/>
        <v>9.6094390000000001</v>
      </c>
      <c r="Q20" s="27">
        <f t="shared" si="5"/>
        <v>5.8795894031280005</v>
      </c>
      <c r="AB20">
        <f t="shared" si="21"/>
        <v>1981</v>
      </c>
      <c r="AC20" s="27">
        <f>All_Sectors!M116</f>
        <v>10646.720699792642</v>
      </c>
      <c r="AD20" s="27">
        <f>All_Sectors!L116</f>
        <v>15419.098073342942</v>
      </c>
      <c r="AE20" s="27">
        <v>20480.199360726856</v>
      </c>
      <c r="AF20" s="27">
        <f>All_Sectors!H116</f>
        <v>76057.188000000009</v>
      </c>
      <c r="AH20" s="440">
        <f t="shared" si="6"/>
        <v>0.61198710283454649</v>
      </c>
      <c r="AJ20">
        <f t="shared" si="7"/>
        <v>1981</v>
      </c>
      <c r="AK20" s="27">
        <f t="shared" si="8"/>
        <v>76.057188000000011</v>
      </c>
      <c r="AL20" s="27">
        <f t="shared" si="9"/>
        <v>20.480199360726857</v>
      </c>
      <c r="AM20" s="27">
        <f t="shared" si="10"/>
        <v>15.419098073342942</v>
      </c>
      <c r="AN20" s="27">
        <f t="shared" si="11"/>
        <v>10.646720699792642</v>
      </c>
      <c r="AZ20" s="369">
        <f t="shared" si="12"/>
        <v>1981</v>
      </c>
      <c r="BA20">
        <f>All_Sectors!L358</f>
        <v>7120.3209999999999</v>
      </c>
      <c r="BB20">
        <f>All_Sectors!L278</f>
        <v>2489.1180000000004</v>
      </c>
      <c r="BD20" s="369">
        <f t="shared" si="13"/>
        <v>1981</v>
      </c>
      <c r="BE20" s="369">
        <f t="shared" si="14"/>
        <v>7.1203209999999997</v>
      </c>
      <c r="BF20" s="369">
        <f t="shared" si="15"/>
        <v>2.4891180000000004</v>
      </c>
      <c r="BH20" s="369">
        <f t="shared" si="16"/>
        <v>1981</v>
      </c>
      <c r="BI20" s="371">
        <f>All_Sectors!M358</f>
        <v>3837.1370000000002</v>
      </c>
      <c r="BJ20" s="371">
        <f>All_Sectors!M278</f>
        <v>2042.4524031279998</v>
      </c>
      <c r="BL20" s="369">
        <f t="shared" si="17"/>
        <v>1981</v>
      </c>
      <c r="BM20" s="369">
        <f t="shared" si="18"/>
        <v>3.8371370000000002</v>
      </c>
      <c r="BN20" s="369">
        <f t="shared" si="19"/>
        <v>2.0424524031279998</v>
      </c>
    </row>
    <row r="21" spans="5:66" x14ac:dyDescent="0.2">
      <c r="E21">
        <f t="shared" si="20"/>
        <v>1982</v>
      </c>
      <c r="F21" s="27">
        <f>All_Sectors!M199</f>
        <v>5950.3804031279997</v>
      </c>
      <c r="G21" s="27">
        <f>All_Sectors!L199</f>
        <v>9845.58</v>
      </c>
      <c r="H21" s="437">
        <v>13534.173022804127</v>
      </c>
      <c r="I21" s="27">
        <f>All_Sectors!I199</f>
        <v>56181.525999999991</v>
      </c>
      <c r="K21" s="253">
        <f t="shared" si="0"/>
        <v>0.41614663551154046</v>
      </c>
      <c r="M21">
        <f t="shared" si="1"/>
        <v>1982</v>
      </c>
      <c r="N21" s="27">
        <f t="shared" si="2"/>
        <v>56.181525999999991</v>
      </c>
      <c r="O21" s="27">
        <f t="shared" si="3"/>
        <v>13.534173022804127</v>
      </c>
      <c r="P21" s="27">
        <f t="shared" si="4"/>
        <v>9.84558</v>
      </c>
      <c r="Q21" s="27">
        <f t="shared" si="5"/>
        <v>5.9503804031279994</v>
      </c>
      <c r="AB21">
        <f t="shared" si="21"/>
        <v>1982</v>
      </c>
      <c r="AC21" s="27">
        <f>All_Sectors!M117</f>
        <v>10891.476402773887</v>
      </c>
      <c r="AD21" s="27">
        <f>All_Sectors!L117</f>
        <v>15643.626528132623</v>
      </c>
      <c r="AE21" s="27">
        <v>18463.36250951788</v>
      </c>
      <c r="AF21" s="27">
        <f>All_Sectors!H117</f>
        <v>73046.188999999998</v>
      </c>
      <c r="AH21" s="440">
        <f t="shared" si="6"/>
        <v>0.61602755813071086</v>
      </c>
      <c r="AJ21">
        <f t="shared" si="7"/>
        <v>1982</v>
      </c>
      <c r="AK21" s="27">
        <f t="shared" si="8"/>
        <v>73.046188999999998</v>
      </c>
      <c r="AL21" s="27">
        <f t="shared" si="9"/>
        <v>18.463362509517879</v>
      </c>
      <c r="AM21" s="27">
        <f t="shared" si="10"/>
        <v>15.643626528132623</v>
      </c>
      <c r="AN21" s="27">
        <f t="shared" si="11"/>
        <v>10.891476402773888</v>
      </c>
      <c r="AZ21" s="369">
        <f t="shared" si="12"/>
        <v>1982</v>
      </c>
      <c r="BA21">
        <f>All_Sectors!L359</f>
        <v>7397.4920000000002</v>
      </c>
      <c r="BB21">
        <f>All_Sectors!L279</f>
        <v>2448.0879999999997</v>
      </c>
      <c r="BD21" s="369">
        <f t="shared" si="13"/>
        <v>1982</v>
      </c>
      <c r="BE21" s="369">
        <f t="shared" si="14"/>
        <v>7.3974920000000006</v>
      </c>
      <c r="BF21" s="369">
        <f t="shared" si="15"/>
        <v>2.4480879999999998</v>
      </c>
      <c r="BH21" s="369">
        <f t="shared" si="16"/>
        <v>1982</v>
      </c>
      <c r="BI21" s="371">
        <f>All_Sectors!M359</f>
        <v>3864.1190000000001</v>
      </c>
      <c r="BJ21" s="371">
        <f>All_Sectors!M279</f>
        <v>2086.2614031279995</v>
      </c>
      <c r="BL21" s="369">
        <f t="shared" si="17"/>
        <v>1982</v>
      </c>
      <c r="BM21" s="369">
        <f t="shared" si="18"/>
        <v>3.8641190000000001</v>
      </c>
      <c r="BN21" s="369">
        <f t="shared" si="19"/>
        <v>2.0862614031279998</v>
      </c>
    </row>
    <row r="22" spans="5:66" x14ac:dyDescent="0.2">
      <c r="E22">
        <f t="shared" si="20"/>
        <v>1983</v>
      </c>
      <c r="F22" s="27">
        <f>All_Sectors!M200</f>
        <v>5966.069403128</v>
      </c>
      <c r="G22" s="27">
        <f>All_Sectors!L200</f>
        <v>9371.5390000000007</v>
      </c>
      <c r="H22" s="437">
        <v>14217.915005634133</v>
      </c>
      <c r="I22" s="27">
        <f>All_Sectors!I200</f>
        <v>55638.002999999997</v>
      </c>
      <c r="K22" s="253">
        <f t="shared" si="0"/>
        <v>0.42398096145963643</v>
      </c>
      <c r="M22">
        <f t="shared" si="1"/>
        <v>1983</v>
      </c>
      <c r="N22" s="27">
        <f t="shared" si="2"/>
        <v>55.638002999999998</v>
      </c>
      <c r="O22" s="27">
        <f t="shared" si="3"/>
        <v>14.217915005634133</v>
      </c>
      <c r="P22" s="27">
        <f t="shared" si="4"/>
        <v>9.3715390000000003</v>
      </c>
      <c r="Q22" s="27">
        <f t="shared" si="5"/>
        <v>5.9660694031280004</v>
      </c>
      <c r="AB22">
        <f t="shared" si="21"/>
        <v>1983</v>
      </c>
      <c r="AC22" s="27">
        <f>All_Sectors!M118</f>
        <v>10969.401809498229</v>
      </c>
      <c r="AD22" s="27">
        <f>All_Sectors!L118</f>
        <v>15402.506707579905</v>
      </c>
      <c r="AE22" s="27">
        <v>19179.743216682993</v>
      </c>
      <c r="AF22" s="27">
        <f>All_Sectors!H118</f>
        <v>72915.393000000011</v>
      </c>
      <c r="AH22" s="440">
        <f t="shared" si="6"/>
        <v>0.62471927887381917</v>
      </c>
      <c r="AJ22">
        <f t="shared" si="7"/>
        <v>1983</v>
      </c>
      <c r="AK22" s="27">
        <f t="shared" si="8"/>
        <v>72.915393000000009</v>
      </c>
      <c r="AL22" s="27">
        <f t="shared" si="9"/>
        <v>19.179743216682994</v>
      </c>
      <c r="AM22" s="27">
        <f t="shared" si="10"/>
        <v>15.402506707579905</v>
      </c>
      <c r="AN22" s="27">
        <f t="shared" si="11"/>
        <v>10.96940180949823</v>
      </c>
      <c r="AZ22" s="369">
        <f t="shared" si="12"/>
        <v>1983</v>
      </c>
      <c r="BA22">
        <f>All_Sectors!L360</f>
        <v>6809.3019999999997</v>
      </c>
      <c r="BB22">
        <f>All_Sectors!L280</f>
        <v>2562.2370000000001</v>
      </c>
      <c r="BD22" s="369">
        <f t="shared" si="13"/>
        <v>1983</v>
      </c>
      <c r="BE22" s="369">
        <f t="shared" si="14"/>
        <v>6.8093019999999997</v>
      </c>
      <c r="BF22" s="369">
        <f t="shared" si="15"/>
        <v>2.5622370000000001</v>
      </c>
      <c r="BH22" s="369">
        <f t="shared" si="16"/>
        <v>1983</v>
      </c>
      <c r="BI22" s="371">
        <f>All_Sectors!M360</f>
        <v>3840.4190000000003</v>
      </c>
      <c r="BJ22" s="371">
        <f>All_Sectors!M280</f>
        <v>2125.6504031279997</v>
      </c>
      <c r="BL22" s="369">
        <f t="shared" si="17"/>
        <v>1983</v>
      </c>
      <c r="BM22" s="369">
        <f t="shared" si="18"/>
        <v>3.8404190000000002</v>
      </c>
      <c r="BN22" s="369">
        <f t="shared" si="19"/>
        <v>2.1256504031279997</v>
      </c>
    </row>
    <row r="23" spans="5:66" x14ac:dyDescent="0.2">
      <c r="E23">
        <f t="shared" si="20"/>
        <v>1984</v>
      </c>
      <c r="F23" s="27">
        <f>All_Sectors!M201</f>
        <v>6274.5764031279996</v>
      </c>
      <c r="G23" s="27">
        <f>All_Sectors!L201</f>
        <v>9848.148000000001</v>
      </c>
      <c r="H23" s="437">
        <v>14595.394052916632</v>
      </c>
      <c r="I23" s="27">
        <f>All_Sectors!I201</f>
        <v>58732.024000000005</v>
      </c>
      <c r="K23" s="253">
        <f t="shared" si="0"/>
        <v>0.41618763305205747</v>
      </c>
      <c r="M23">
        <f t="shared" si="1"/>
        <v>1984</v>
      </c>
      <c r="N23" s="27">
        <f t="shared" si="2"/>
        <v>58.732024000000003</v>
      </c>
      <c r="O23" s="27">
        <f t="shared" si="3"/>
        <v>14.595394052916632</v>
      </c>
      <c r="P23" s="27">
        <f t="shared" si="4"/>
        <v>9.8481480000000019</v>
      </c>
      <c r="Q23" s="27">
        <f t="shared" si="5"/>
        <v>6.274576403128</v>
      </c>
      <c r="AB23">
        <f t="shared" si="21"/>
        <v>1984</v>
      </c>
      <c r="AC23" s="27">
        <f>All_Sectors!M119</f>
        <v>11474.283571857872</v>
      </c>
      <c r="AD23" s="27">
        <f>All_Sectors!L119</f>
        <v>15935.143573808278</v>
      </c>
      <c r="AE23" s="27">
        <v>19843.260123461016</v>
      </c>
      <c r="AF23" s="27">
        <f>All_Sectors!H119</f>
        <v>76570.695999999996</v>
      </c>
      <c r="AH23" s="440">
        <f t="shared" si="6"/>
        <v>0.61711189446583026</v>
      </c>
      <c r="AJ23">
        <f t="shared" si="7"/>
        <v>1984</v>
      </c>
      <c r="AK23" s="27">
        <f t="shared" si="8"/>
        <v>76.570695999999998</v>
      </c>
      <c r="AL23" s="27">
        <f t="shared" si="9"/>
        <v>19.843260123461015</v>
      </c>
      <c r="AM23" s="27">
        <f t="shared" si="10"/>
        <v>15.935143573808279</v>
      </c>
      <c r="AN23" s="27">
        <f t="shared" si="11"/>
        <v>11.474283571857873</v>
      </c>
      <c r="AZ23" s="369">
        <f t="shared" si="12"/>
        <v>1984</v>
      </c>
      <c r="BA23">
        <f>All_Sectors!L361</f>
        <v>7186.473</v>
      </c>
      <c r="BB23">
        <f>All_Sectors!L281</f>
        <v>2661.6750000000002</v>
      </c>
      <c r="BD23" s="369">
        <f t="shared" si="13"/>
        <v>1984</v>
      </c>
      <c r="BE23" s="369">
        <f t="shared" si="14"/>
        <v>7.1864730000000003</v>
      </c>
      <c r="BF23" s="369">
        <f t="shared" si="15"/>
        <v>2.6616750000000002</v>
      </c>
      <c r="BH23" s="369">
        <f t="shared" si="16"/>
        <v>1984</v>
      </c>
      <c r="BI23" s="371">
        <f>All_Sectors!M361</f>
        <v>4000.8879999999999</v>
      </c>
      <c r="BJ23" s="371">
        <f>All_Sectors!M281</f>
        <v>2273.6884031279997</v>
      </c>
      <c r="BL23" s="369">
        <f t="shared" si="17"/>
        <v>1984</v>
      </c>
      <c r="BM23" s="369">
        <f t="shared" si="18"/>
        <v>4.0008879999999998</v>
      </c>
      <c r="BN23" s="369">
        <f t="shared" si="19"/>
        <v>2.2736884031279998</v>
      </c>
    </row>
    <row r="24" spans="5:66" x14ac:dyDescent="0.2">
      <c r="E24">
        <f t="shared" si="20"/>
        <v>1985</v>
      </c>
      <c r="F24" s="27">
        <f>All_Sectors!M202</f>
        <v>6092.7754031280001</v>
      </c>
      <c r="G24" s="27">
        <f>All_Sectors!L202</f>
        <v>9835.3679999999986</v>
      </c>
      <c r="H24" s="437">
        <v>13627.179765509132</v>
      </c>
      <c r="I24" s="27">
        <f>All_Sectors!I202</f>
        <v>58235.839</v>
      </c>
      <c r="K24" s="253">
        <f t="shared" si="0"/>
        <v>0.40288846470485523</v>
      </c>
      <c r="M24">
        <f t="shared" si="1"/>
        <v>1985</v>
      </c>
      <c r="N24" s="27">
        <f t="shared" si="2"/>
        <v>58.235838999999999</v>
      </c>
      <c r="O24" s="27">
        <f t="shared" si="3"/>
        <v>13.627179765509133</v>
      </c>
      <c r="P24" s="27">
        <f t="shared" si="4"/>
        <v>9.835367999999999</v>
      </c>
      <c r="Q24" s="27">
        <f t="shared" si="5"/>
        <v>6.0927754031279999</v>
      </c>
      <c r="AB24">
        <f t="shared" si="21"/>
        <v>1985</v>
      </c>
      <c r="AC24" s="27">
        <f>All_Sectors!M120</f>
        <v>11481.60288615133</v>
      </c>
      <c r="AD24" s="27">
        <f>All_Sectors!L120</f>
        <v>16019.580999999998</v>
      </c>
      <c r="AE24" s="27">
        <v>18699.303063269319</v>
      </c>
      <c r="AF24" s="27">
        <f>All_Sectors!H120</f>
        <v>76334.133999999991</v>
      </c>
      <c r="AH24" s="440">
        <f t="shared" si="6"/>
        <v>0.60524020550780933</v>
      </c>
      <c r="AJ24">
        <f t="shared" si="7"/>
        <v>1985</v>
      </c>
      <c r="AK24" s="27">
        <f t="shared" si="8"/>
        <v>76.334133999999992</v>
      </c>
      <c r="AL24" s="27">
        <f t="shared" si="9"/>
        <v>18.699303063269319</v>
      </c>
      <c r="AM24" s="27">
        <f t="shared" si="10"/>
        <v>16.019580999999999</v>
      </c>
      <c r="AN24" s="27">
        <f t="shared" si="11"/>
        <v>11.481602886151331</v>
      </c>
      <c r="AZ24" s="369">
        <f t="shared" si="12"/>
        <v>1985</v>
      </c>
      <c r="BA24">
        <f>All_Sectors!L362</f>
        <v>7126.4659999999994</v>
      </c>
      <c r="BB24">
        <f>All_Sectors!L282</f>
        <v>2708.902</v>
      </c>
      <c r="BD24" s="369">
        <f t="shared" si="13"/>
        <v>1985</v>
      </c>
      <c r="BE24" s="369">
        <f t="shared" si="14"/>
        <v>7.1264659999999997</v>
      </c>
      <c r="BF24" s="369">
        <f t="shared" si="15"/>
        <v>2.7089020000000001</v>
      </c>
      <c r="BH24" s="369">
        <f t="shared" si="16"/>
        <v>1985</v>
      </c>
      <c r="BI24" s="371">
        <f>All_Sectors!M362</f>
        <v>3732.2800000000007</v>
      </c>
      <c r="BJ24" s="371">
        <f>All_Sectors!M282</f>
        <v>2360.4954031279999</v>
      </c>
      <c r="BL24" s="369">
        <f t="shared" si="17"/>
        <v>1985</v>
      </c>
      <c r="BM24" s="369">
        <f t="shared" si="18"/>
        <v>3.7322800000000007</v>
      </c>
      <c r="BN24" s="369">
        <f t="shared" si="19"/>
        <v>2.3604954031280001</v>
      </c>
    </row>
    <row r="25" spans="5:66" x14ac:dyDescent="0.2">
      <c r="E25">
        <f t="shared" si="20"/>
        <v>1986</v>
      </c>
      <c r="F25" s="27">
        <f>All_Sectors!M203</f>
        <v>6140.6994031279992</v>
      </c>
      <c r="G25" s="27">
        <f>All_Sectors!L203</f>
        <v>9680.027</v>
      </c>
      <c r="H25" s="437">
        <v>13846.888837798515</v>
      </c>
      <c r="I25" s="27">
        <f>All_Sectors!I203</f>
        <v>58450.865000000005</v>
      </c>
      <c r="K25" s="253">
        <f t="shared" si="0"/>
        <v>0.40250757346017912</v>
      </c>
      <c r="M25">
        <f t="shared" si="1"/>
        <v>1986</v>
      </c>
      <c r="N25" s="27">
        <f t="shared" si="2"/>
        <v>58.450865000000007</v>
      </c>
      <c r="O25" s="27">
        <f t="shared" si="3"/>
        <v>13.846888837798515</v>
      </c>
      <c r="P25" s="27">
        <f t="shared" si="4"/>
        <v>9.6800270000000008</v>
      </c>
      <c r="Q25" s="27">
        <f t="shared" si="5"/>
        <v>6.1406994031279991</v>
      </c>
      <c r="AB25">
        <f t="shared" si="21"/>
        <v>1986</v>
      </c>
      <c r="AC25" s="27">
        <f>All_Sectors!M121</f>
        <v>11636.124564537704</v>
      </c>
      <c r="AD25" s="27">
        <f>All_Sectors!L121</f>
        <v>15954.223735025113</v>
      </c>
      <c r="AE25" s="27">
        <v>18846.511679700277</v>
      </c>
      <c r="AF25" s="27">
        <f>All_Sectors!H121</f>
        <v>76598.888000000006</v>
      </c>
      <c r="AH25" s="440">
        <f t="shared" si="6"/>
        <v>0.60623412678344746</v>
      </c>
      <c r="AJ25">
        <f t="shared" si="7"/>
        <v>1986</v>
      </c>
      <c r="AK25" s="27">
        <f t="shared" si="8"/>
        <v>76.598888000000002</v>
      </c>
      <c r="AL25" s="27">
        <f t="shared" si="9"/>
        <v>18.846511679700278</v>
      </c>
      <c r="AM25" s="27">
        <f t="shared" si="10"/>
        <v>15.954223735025113</v>
      </c>
      <c r="AN25" s="27">
        <f t="shared" si="11"/>
        <v>11.636124564537704</v>
      </c>
      <c r="AZ25" s="369">
        <f t="shared" si="12"/>
        <v>1986</v>
      </c>
      <c r="BA25">
        <f>All_Sectors!L363</f>
        <v>6885.2950000000001</v>
      </c>
      <c r="BB25">
        <f>All_Sectors!L283</f>
        <v>2794.732</v>
      </c>
      <c r="BD25" s="369">
        <f t="shared" si="13"/>
        <v>1986</v>
      </c>
      <c r="BE25" s="369">
        <f t="shared" si="14"/>
        <v>6.8852950000000002</v>
      </c>
      <c r="BF25" s="369">
        <f t="shared" si="15"/>
        <v>2.7947320000000002</v>
      </c>
      <c r="BH25" s="369">
        <f t="shared" si="16"/>
        <v>1986</v>
      </c>
      <c r="BI25" s="371">
        <f>All_Sectors!M363</f>
        <v>3692.857</v>
      </c>
      <c r="BJ25" s="371">
        <f>All_Sectors!M283</f>
        <v>2447.8424031279992</v>
      </c>
      <c r="BL25" s="369">
        <f t="shared" si="17"/>
        <v>1986</v>
      </c>
      <c r="BM25" s="369">
        <f t="shared" si="18"/>
        <v>3.6928570000000001</v>
      </c>
      <c r="BN25" s="369">
        <f t="shared" si="19"/>
        <v>2.4478424031279991</v>
      </c>
    </row>
    <row r="26" spans="5:66" x14ac:dyDescent="0.2">
      <c r="E26">
        <f t="shared" si="20"/>
        <v>1987</v>
      </c>
      <c r="F26" s="27">
        <f>All_Sectors!M204</f>
        <v>6322.2154031280006</v>
      </c>
      <c r="G26" s="27">
        <f>All_Sectors!L204</f>
        <v>9805.7130000000016</v>
      </c>
      <c r="H26" s="437">
        <v>14188.315252377144</v>
      </c>
      <c r="I26" s="27">
        <f>All_Sectors!I204</f>
        <v>60407.353000000003</v>
      </c>
      <c r="K26" s="253">
        <f t="shared" si="0"/>
        <v>0.39720376842827637</v>
      </c>
      <c r="M26">
        <f t="shared" si="1"/>
        <v>1987</v>
      </c>
      <c r="N26" s="27">
        <f t="shared" si="2"/>
        <v>60.407353000000001</v>
      </c>
      <c r="O26" s="27">
        <f t="shared" si="3"/>
        <v>14.188315252377144</v>
      </c>
      <c r="P26" s="27">
        <f t="shared" si="4"/>
        <v>9.8057130000000026</v>
      </c>
      <c r="Q26" s="27">
        <f t="shared" si="5"/>
        <v>6.3222154031280011</v>
      </c>
      <c r="AB26">
        <f t="shared" si="21"/>
        <v>1987</v>
      </c>
      <c r="AC26" s="27">
        <f>All_Sectors!M122</f>
        <v>11975.798639774792</v>
      </c>
      <c r="AD26" s="27">
        <f>All_Sectors!L122</f>
        <v>16243.961875434245</v>
      </c>
      <c r="AE26" s="27">
        <v>19411.376006851475</v>
      </c>
      <c r="AF26" s="27">
        <f>All_Sectors!H122</f>
        <v>79008.203000000009</v>
      </c>
      <c r="AH26" s="440">
        <f t="shared" si="6"/>
        <v>0.60286318019485274</v>
      </c>
      <c r="AJ26">
        <f t="shared" si="7"/>
        <v>1987</v>
      </c>
      <c r="AK26" s="27">
        <f t="shared" si="8"/>
        <v>79.008203000000009</v>
      </c>
      <c r="AL26" s="27">
        <f t="shared" si="9"/>
        <v>19.411376006851476</v>
      </c>
      <c r="AM26" s="27">
        <f t="shared" si="10"/>
        <v>16.243961875434245</v>
      </c>
      <c r="AN26" s="27">
        <f t="shared" si="11"/>
        <v>11.975798639774792</v>
      </c>
      <c r="AZ26" s="369">
        <f t="shared" si="12"/>
        <v>1987</v>
      </c>
      <c r="BA26">
        <f>All_Sectors!L364</f>
        <v>6904.1090000000004</v>
      </c>
      <c r="BB26">
        <f>All_Sectors!L284</f>
        <v>2901.6040000000003</v>
      </c>
      <c r="BD26" s="369">
        <f t="shared" si="13"/>
        <v>1987</v>
      </c>
      <c r="BE26" s="369">
        <f t="shared" si="14"/>
        <v>6.9041090000000009</v>
      </c>
      <c r="BF26" s="369">
        <f t="shared" si="15"/>
        <v>2.9016040000000003</v>
      </c>
      <c r="BH26" s="369">
        <f t="shared" si="16"/>
        <v>1987</v>
      </c>
      <c r="BI26" s="371">
        <f>All_Sectors!M364</f>
        <v>3774.2460000000005</v>
      </c>
      <c r="BJ26" s="371">
        <f>All_Sectors!M284</f>
        <v>2547.9694031279996</v>
      </c>
      <c r="BL26" s="369">
        <f t="shared" si="17"/>
        <v>1987</v>
      </c>
      <c r="BM26" s="369">
        <f t="shared" si="18"/>
        <v>3.7742460000000007</v>
      </c>
      <c r="BN26" s="369">
        <f t="shared" si="19"/>
        <v>2.5479694031279996</v>
      </c>
    </row>
    <row r="27" spans="5:66" x14ac:dyDescent="0.2">
      <c r="E27">
        <f t="shared" si="20"/>
        <v>1988</v>
      </c>
      <c r="F27" s="27">
        <f>All_Sectors!M205</f>
        <v>6678.3484031280004</v>
      </c>
      <c r="G27" s="27">
        <f>All_Sectors!L205</f>
        <v>10386.471000000001</v>
      </c>
      <c r="H27" s="437">
        <v>15514.406933569606</v>
      </c>
      <c r="I27" s="27">
        <f>All_Sectors!I205</f>
        <v>63225.418000000012</v>
      </c>
      <c r="K27" s="253">
        <f t="shared" si="0"/>
        <v>0.40965925972319556</v>
      </c>
      <c r="M27">
        <f t="shared" si="1"/>
        <v>1988</v>
      </c>
      <c r="N27" s="27">
        <f t="shared" si="2"/>
        <v>63.225418000000012</v>
      </c>
      <c r="O27" s="27">
        <f t="shared" si="3"/>
        <v>15.514406933569607</v>
      </c>
      <c r="P27" s="27">
        <f t="shared" si="4"/>
        <v>10.386471000000002</v>
      </c>
      <c r="Q27" s="27">
        <f t="shared" si="5"/>
        <v>6.6783484031280009</v>
      </c>
      <c r="AB27">
        <f t="shared" si="21"/>
        <v>1988</v>
      </c>
      <c r="AC27" s="27">
        <f>All_Sectors!M123</f>
        <v>12607.785023407487</v>
      </c>
      <c r="AD27" s="27">
        <f>All_Sectors!L123</f>
        <v>17115.842208915004</v>
      </c>
      <c r="AE27" s="27">
        <v>20975.420663927456</v>
      </c>
      <c r="AF27" s="27">
        <f>All_Sectors!H123</f>
        <v>82659.169000000009</v>
      </c>
      <c r="AH27" s="440">
        <f t="shared" si="6"/>
        <v>0.61335056364103957</v>
      </c>
      <c r="AJ27">
        <f t="shared" si="7"/>
        <v>1988</v>
      </c>
      <c r="AK27" s="27">
        <f t="shared" si="8"/>
        <v>82.659169000000006</v>
      </c>
      <c r="AL27" s="27">
        <f t="shared" si="9"/>
        <v>20.975420663927455</v>
      </c>
      <c r="AM27" s="27">
        <f t="shared" si="10"/>
        <v>17.115842208915005</v>
      </c>
      <c r="AN27" s="27">
        <f t="shared" si="11"/>
        <v>12.607785023407487</v>
      </c>
      <c r="AZ27" s="369">
        <f t="shared" si="12"/>
        <v>1988</v>
      </c>
      <c r="BA27">
        <f>All_Sectors!L365</f>
        <v>7340.0110000000004</v>
      </c>
      <c r="BB27">
        <f>All_Sectors!L285</f>
        <v>3046.46</v>
      </c>
      <c r="BD27" s="369">
        <f t="shared" si="13"/>
        <v>1988</v>
      </c>
      <c r="BE27" s="369">
        <f t="shared" si="14"/>
        <v>7.3400110000000005</v>
      </c>
      <c r="BF27" s="369">
        <f t="shared" si="15"/>
        <v>3.0464600000000002</v>
      </c>
      <c r="BH27" s="369">
        <f t="shared" si="16"/>
        <v>1988</v>
      </c>
      <c r="BI27" s="371">
        <f>All_Sectors!M365</f>
        <v>3994.027</v>
      </c>
      <c r="BJ27" s="371">
        <f>All_Sectors!M285</f>
        <v>2684.3214031279999</v>
      </c>
      <c r="BL27" s="369">
        <f t="shared" si="17"/>
        <v>1988</v>
      </c>
      <c r="BM27" s="369">
        <f t="shared" si="18"/>
        <v>3.994027</v>
      </c>
      <c r="BN27" s="369">
        <f t="shared" si="19"/>
        <v>2.684321403128</v>
      </c>
    </row>
    <row r="28" spans="5:66" x14ac:dyDescent="0.2">
      <c r="E28">
        <f t="shared" si="20"/>
        <v>1989</v>
      </c>
      <c r="F28" s="27">
        <f>All_Sectors!M206</f>
        <v>6821.8314031280006</v>
      </c>
      <c r="G28" s="27">
        <f>All_Sectors!L206</f>
        <v>10641.656999999999</v>
      </c>
      <c r="H28" s="437">
        <v>15436.134392349462</v>
      </c>
      <c r="I28" s="27">
        <f>All_Sectors!I206</f>
        <v>63908.832999999999</v>
      </c>
      <c r="K28" s="253">
        <f t="shared" si="0"/>
        <v>0.40804674672043323</v>
      </c>
      <c r="M28">
        <f t="shared" si="1"/>
        <v>1989</v>
      </c>
      <c r="N28" s="27">
        <f t="shared" si="2"/>
        <v>63.908833000000001</v>
      </c>
      <c r="O28" s="27">
        <f t="shared" si="3"/>
        <v>15.436134392349462</v>
      </c>
      <c r="P28" s="27">
        <f t="shared" si="4"/>
        <v>10.641656999999999</v>
      </c>
      <c r="Q28" s="27">
        <f t="shared" si="5"/>
        <v>6.8218314031280007</v>
      </c>
      <c r="AB28">
        <f t="shared" si="21"/>
        <v>1989</v>
      </c>
      <c r="AC28" s="27">
        <f>All_Sectors!M124</f>
        <v>13226.911662146156</v>
      </c>
      <c r="AD28" s="27">
        <f>All_Sectors!L124</f>
        <v>17770.792077718834</v>
      </c>
      <c r="AE28" s="27">
        <v>21205.947097515025</v>
      </c>
      <c r="AF28" s="27">
        <f>All_Sectors!H124</f>
        <v>84739.993000000002</v>
      </c>
      <c r="AH28" s="440">
        <f t="shared" si="6"/>
        <v>0.61604502182788723</v>
      </c>
      <c r="AJ28">
        <f t="shared" si="7"/>
        <v>1989</v>
      </c>
      <c r="AK28" s="27">
        <f t="shared" si="8"/>
        <v>84.739992999999998</v>
      </c>
      <c r="AL28" s="27">
        <f t="shared" si="9"/>
        <v>21.205947097515025</v>
      </c>
      <c r="AM28" s="27">
        <f t="shared" si="10"/>
        <v>17.770792077718834</v>
      </c>
      <c r="AN28" s="27">
        <f t="shared" si="11"/>
        <v>13.226911662146156</v>
      </c>
      <c r="AZ28" s="369">
        <f t="shared" si="12"/>
        <v>1989</v>
      </c>
      <c r="BA28">
        <f>All_Sectors!L366</f>
        <v>7552.01</v>
      </c>
      <c r="BB28">
        <f>All_Sectors!L286</f>
        <v>3089.6469999999999</v>
      </c>
      <c r="BD28" s="369">
        <f t="shared" si="13"/>
        <v>1989</v>
      </c>
      <c r="BE28" s="369">
        <f t="shared" si="14"/>
        <v>7.5520100000000001</v>
      </c>
      <c r="BF28" s="369">
        <f t="shared" si="15"/>
        <v>3.0896469999999998</v>
      </c>
      <c r="BH28" s="369">
        <f t="shared" si="16"/>
        <v>1989</v>
      </c>
      <c r="BI28" s="371">
        <f>All_Sectors!M366</f>
        <v>4045.9780000000005</v>
      </c>
      <c r="BJ28" s="371">
        <f>All_Sectors!M286</f>
        <v>2775.8534031279996</v>
      </c>
      <c r="BL28" s="369">
        <f t="shared" si="17"/>
        <v>1989</v>
      </c>
      <c r="BM28" s="369">
        <f t="shared" si="18"/>
        <v>4.0459780000000007</v>
      </c>
      <c r="BN28" s="369">
        <f t="shared" si="19"/>
        <v>2.7758534031279996</v>
      </c>
    </row>
    <row r="29" spans="5:66" x14ac:dyDescent="0.2">
      <c r="E29">
        <f t="shared" si="20"/>
        <v>1990</v>
      </c>
      <c r="F29" s="27">
        <f>All_Sectors!M207</f>
        <v>6762.9334031279996</v>
      </c>
      <c r="G29" s="27">
        <f>All_Sectors!L207</f>
        <v>9694.3880000000008</v>
      </c>
      <c r="H29" s="437">
        <v>15476.983088563238</v>
      </c>
      <c r="I29" s="27">
        <f>All_Sectors!I207</f>
        <v>63186.450000000004</v>
      </c>
      <c r="K29" s="253">
        <f t="shared" si="0"/>
        <v>0.39836659740439978</v>
      </c>
      <c r="M29">
        <f t="shared" si="1"/>
        <v>1990</v>
      </c>
      <c r="N29" s="27">
        <f t="shared" si="2"/>
        <v>63.186450000000008</v>
      </c>
      <c r="O29" s="27">
        <f t="shared" si="3"/>
        <v>15.476983088563239</v>
      </c>
      <c r="P29" s="27">
        <f t="shared" si="4"/>
        <v>9.6943880000000018</v>
      </c>
      <c r="Q29" s="27">
        <f t="shared" si="5"/>
        <v>6.7629334031279997</v>
      </c>
      <c r="AB29">
        <f t="shared" si="21"/>
        <v>1990</v>
      </c>
      <c r="AC29" s="27">
        <f>All_Sectors!M125</f>
        <v>13347.836214860527</v>
      </c>
      <c r="AD29" s="27">
        <f>All_Sectors!L125</f>
        <v>16929.629000000001</v>
      </c>
      <c r="AE29" s="27">
        <v>21360.870329572561</v>
      </c>
      <c r="AF29" s="27">
        <f>All_Sectors!H125</f>
        <v>84432.859999999986</v>
      </c>
      <c r="AH29" s="440">
        <f t="shared" si="6"/>
        <v>0.61159050569213336</v>
      </c>
      <c r="AJ29">
        <f t="shared" si="7"/>
        <v>1990</v>
      </c>
      <c r="AK29" s="27">
        <f t="shared" si="8"/>
        <v>84.432859999999991</v>
      </c>
      <c r="AL29" s="27">
        <f t="shared" si="9"/>
        <v>21.36087032957256</v>
      </c>
      <c r="AM29" s="27">
        <f t="shared" si="10"/>
        <v>16.929629000000002</v>
      </c>
      <c r="AN29" s="27">
        <f t="shared" si="11"/>
        <v>13.347836214860527</v>
      </c>
      <c r="AZ29" s="369">
        <f t="shared" si="12"/>
        <v>1990</v>
      </c>
      <c r="BA29">
        <f>All_Sectors!L367</f>
        <v>6541.6360000000004</v>
      </c>
      <c r="BB29">
        <f>All_Sectors!L287</f>
        <v>3152.7519999999995</v>
      </c>
      <c r="BD29" s="369">
        <f t="shared" si="13"/>
        <v>1990</v>
      </c>
      <c r="BE29" s="369">
        <f t="shared" si="14"/>
        <v>6.5416360000000005</v>
      </c>
      <c r="BF29" s="369">
        <f t="shared" si="15"/>
        <v>3.1527519999999996</v>
      </c>
      <c r="BH29" s="369">
        <f t="shared" si="16"/>
        <v>1990</v>
      </c>
      <c r="BI29" s="371">
        <f>All_Sectors!M367</f>
        <v>3893.5659999999998</v>
      </c>
      <c r="BJ29" s="371">
        <f>All_Sectors!M287</f>
        <v>2869.3674031279998</v>
      </c>
      <c r="BL29" s="369">
        <f t="shared" si="17"/>
        <v>1990</v>
      </c>
      <c r="BM29" s="369">
        <f t="shared" si="18"/>
        <v>3.8935659999999999</v>
      </c>
      <c r="BN29" s="369">
        <f t="shared" si="19"/>
        <v>2.8693674031279999</v>
      </c>
    </row>
    <row r="30" spans="5:66" x14ac:dyDescent="0.2">
      <c r="E30">
        <f t="shared" si="20"/>
        <v>1991</v>
      </c>
      <c r="F30" s="27">
        <f>All_Sectors!M208</f>
        <v>6872.9754065400002</v>
      </c>
      <c r="G30" s="27">
        <f>All_Sectors!L208</f>
        <v>9981.7639999999992</v>
      </c>
      <c r="H30" s="437">
        <v>15151.299441721496</v>
      </c>
      <c r="I30" s="27">
        <f>All_Sectors!I208</f>
        <v>62947.638999999988</v>
      </c>
      <c r="K30" s="253">
        <f t="shared" si="0"/>
        <v>0.39926935848573292</v>
      </c>
      <c r="M30">
        <f t="shared" si="1"/>
        <v>1991</v>
      </c>
      <c r="N30" s="27">
        <f t="shared" si="2"/>
        <v>62.947638999999988</v>
      </c>
      <c r="O30" s="27">
        <f t="shared" si="3"/>
        <v>15.151299441721497</v>
      </c>
      <c r="P30" s="27">
        <f t="shared" si="4"/>
        <v>9.9817640000000001</v>
      </c>
      <c r="Q30" s="27">
        <f t="shared" si="5"/>
        <v>6.8729754065400002</v>
      </c>
      <c r="AB30">
        <f t="shared" si="21"/>
        <v>1991</v>
      </c>
      <c r="AC30" s="27">
        <f>All_Sectors!M126</f>
        <v>13530.287643590918</v>
      </c>
      <c r="AD30" s="27">
        <f>All_Sectors!L126</f>
        <v>17395.425451576804</v>
      </c>
      <c r="AE30" s="27">
        <v>20954.453107675272</v>
      </c>
      <c r="AF30" s="27">
        <f>All_Sectors!H126</f>
        <v>84380.3</v>
      </c>
      <c r="AH30" s="440">
        <f t="shared" si="6"/>
        <v>0.61483742298668054</v>
      </c>
      <c r="AJ30">
        <f t="shared" si="7"/>
        <v>1991</v>
      </c>
      <c r="AK30" s="27">
        <f t="shared" si="8"/>
        <v>84.380300000000005</v>
      </c>
      <c r="AL30" s="27">
        <f t="shared" si="9"/>
        <v>20.954453107675274</v>
      </c>
      <c r="AM30" s="27">
        <f t="shared" si="10"/>
        <v>17.395425451576806</v>
      </c>
      <c r="AN30" s="27">
        <f t="shared" si="11"/>
        <v>13.530287643590919</v>
      </c>
      <c r="AZ30" s="369">
        <f t="shared" si="12"/>
        <v>1991</v>
      </c>
      <c r="BA30">
        <f>All_Sectors!L368</f>
        <v>6721.8819999999996</v>
      </c>
      <c r="BB30">
        <f>All_Sectors!L288</f>
        <v>3259.8820000000001</v>
      </c>
      <c r="BD30" s="369">
        <f t="shared" si="13"/>
        <v>1991</v>
      </c>
      <c r="BE30" s="369">
        <f t="shared" si="14"/>
        <v>6.7218819999999999</v>
      </c>
      <c r="BF30" s="369">
        <f t="shared" si="15"/>
        <v>3.2598820000000002</v>
      </c>
      <c r="BH30" s="369">
        <f t="shared" si="16"/>
        <v>1991</v>
      </c>
      <c r="BI30" s="371">
        <f>All_Sectors!M368</f>
        <v>3945.67</v>
      </c>
      <c r="BJ30" s="371">
        <f>All_Sectors!M288</f>
        <v>2927.3054065400001</v>
      </c>
      <c r="BL30" s="369">
        <f t="shared" si="17"/>
        <v>1991</v>
      </c>
      <c r="BM30" s="369">
        <f t="shared" si="18"/>
        <v>3.9456700000000002</v>
      </c>
      <c r="BN30" s="369">
        <f t="shared" si="19"/>
        <v>2.9273054065400004</v>
      </c>
    </row>
    <row r="31" spans="5:66" x14ac:dyDescent="0.2">
      <c r="E31">
        <f t="shared" si="20"/>
        <v>1992</v>
      </c>
      <c r="F31" s="27">
        <f>All_Sectors!M209</f>
        <v>6920.9661853600001</v>
      </c>
      <c r="G31" s="27">
        <f>All_Sectors!L209</f>
        <v>10116.184999999998</v>
      </c>
      <c r="H31" s="437">
        <v>15695.659273790987</v>
      </c>
      <c r="I31" s="27">
        <f>All_Sectors!I209</f>
        <v>64430.375999999997</v>
      </c>
      <c r="K31" s="253">
        <f t="shared" si="0"/>
        <v>0.40061607391195403</v>
      </c>
      <c r="M31">
        <f t="shared" si="1"/>
        <v>1992</v>
      </c>
      <c r="N31" s="27">
        <f t="shared" si="2"/>
        <v>64.430375999999995</v>
      </c>
      <c r="O31" s="27">
        <f t="shared" si="3"/>
        <v>15.695659273790987</v>
      </c>
      <c r="P31" s="27">
        <f t="shared" si="4"/>
        <v>10.116184999999998</v>
      </c>
      <c r="Q31" s="27">
        <f t="shared" si="5"/>
        <v>6.9209661853600002</v>
      </c>
      <c r="AB31">
        <f t="shared" si="21"/>
        <v>1992</v>
      </c>
      <c r="AC31" s="27">
        <f>All_Sectors!M127</f>
        <v>13538.270377816887</v>
      </c>
      <c r="AD31" s="27">
        <f>All_Sectors!L127</f>
        <v>17328.416258463414</v>
      </c>
      <c r="AE31" s="27">
        <v>21475.165461441487</v>
      </c>
      <c r="AF31" s="27">
        <f>All_Sectors!H127</f>
        <v>85724.884999999995</v>
      </c>
      <c r="AH31" s="440">
        <f t="shared" si="6"/>
        <v>0.6105794379044287</v>
      </c>
      <c r="AJ31">
        <f t="shared" si="7"/>
        <v>1992</v>
      </c>
      <c r="AK31" s="27">
        <f t="shared" si="8"/>
        <v>85.724885</v>
      </c>
      <c r="AL31" s="27">
        <f t="shared" si="9"/>
        <v>21.475165461441488</v>
      </c>
      <c r="AM31" s="27">
        <f t="shared" si="10"/>
        <v>17.328416258463413</v>
      </c>
      <c r="AN31" s="27">
        <f t="shared" si="11"/>
        <v>13.538270377816888</v>
      </c>
      <c r="AZ31" s="369">
        <f t="shared" si="12"/>
        <v>1992</v>
      </c>
      <c r="BA31">
        <f>All_Sectors!L369</f>
        <v>6922.7610000000004</v>
      </c>
      <c r="BB31">
        <f>All_Sectors!L289</f>
        <v>3193.424</v>
      </c>
      <c r="BD31" s="369">
        <f t="shared" si="13"/>
        <v>1992</v>
      </c>
      <c r="BE31" s="369">
        <f t="shared" si="14"/>
        <v>6.9227610000000004</v>
      </c>
      <c r="BF31" s="369">
        <f t="shared" si="15"/>
        <v>3.1934240000000003</v>
      </c>
      <c r="BH31" s="369">
        <f t="shared" si="16"/>
        <v>1992</v>
      </c>
      <c r="BI31" s="371">
        <f>All_Sectors!M369</f>
        <v>3990.9630000000002</v>
      </c>
      <c r="BJ31" s="371">
        <f>All_Sectors!M289</f>
        <v>2930.0031853599999</v>
      </c>
      <c r="BL31" s="369">
        <f t="shared" si="17"/>
        <v>1992</v>
      </c>
      <c r="BM31" s="369">
        <f t="shared" si="18"/>
        <v>3.9909630000000003</v>
      </c>
      <c r="BN31" s="369">
        <f t="shared" si="19"/>
        <v>2.9300031853599999</v>
      </c>
    </row>
    <row r="32" spans="5:66" x14ac:dyDescent="0.2">
      <c r="E32">
        <f t="shared" si="20"/>
        <v>1993</v>
      </c>
      <c r="F32" s="27">
        <f>All_Sectors!M210</f>
        <v>6999.0711268039995</v>
      </c>
      <c r="G32" s="27">
        <f>All_Sectors!L210</f>
        <v>10528.130999999999</v>
      </c>
      <c r="H32" s="437">
        <v>16414.33319198247</v>
      </c>
      <c r="I32" s="27">
        <f>All_Sectors!I210</f>
        <v>65175.304999999986</v>
      </c>
      <c r="K32" s="253">
        <f t="shared" si="0"/>
        <v>0.41338455097344734</v>
      </c>
      <c r="M32">
        <f t="shared" si="1"/>
        <v>1993</v>
      </c>
      <c r="N32" s="27">
        <f t="shared" si="2"/>
        <v>65.17530499999998</v>
      </c>
      <c r="O32" s="27">
        <f t="shared" si="3"/>
        <v>16.414333191982472</v>
      </c>
      <c r="P32" s="27">
        <f t="shared" si="4"/>
        <v>10.528131</v>
      </c>
      <c r="Q32" s="27">
        <f t="shared" si="5"/>
        <v>6.999071126804</v>
      </c>
      <c r="AB32">
        <f t="shared" si="21"/>
        <v>1993</v>
      </c>
      <c r="AC32" s="27">
        <f>All_Sectors!M128</f>
        <v>13850.325541368282</v>
      </c>
      <c r="AD32" s="27">
        <f>All_Sectors!L128</f>
        <v>18205.495738087004</v>
      </c>
      <c r="AE32" s="27">
        <v>22362.683636528131</v>
      </c>
      <c r="AF32" s="27">
        <f>All_Sectors!H128</f>
        <v>87265.887999999992</v>
      </c>
      <c r="AH32" s="440">
        <f t="shared" si="6"/>
        <v>0.62359423783074808</v>
      </c>
      <c r="AJ32">
        <f t="shared" si="7"/>
        <v>1993</v>
      </c>
      <c r="AK32" s="27">
        <f t="shared" si="8"/>
        <v>87.26588799999999</v>
      </c>
      <c r="AL32" s="27">
        <f t="shared" si="9"/>
        <v>22.362683636528132</v>
      </c>
      <c r="AM32" s="27">
        <f t="shared" si="10"/>
        <v>18.205495738087006</v>
      </c>
      <c r="AN32" s="27">
        <f t="shared" si="11"/>
        <v>13.850325541368282</v>
      </c>
      <c r="AZ32" s="369">
        <f t="shared" si="12"/>
        <v>1993</v>
      </c>
      <c r="BA32">
        <f>All_Sectors!L370</f>
        <v>7133.94</v>
      </c>
      <c r="BB32">
        <f>All_Sectors!L290</f>
        <v>3394.1909999999998</v>
      </c>
      <c r="BD32" s="369">
        <f t="shared" si="13"/>
        <v>1993</v>
      </c>
      <c r="BE32" s="369">
        <f t="shared" si="14"/>
        <v>7.1339399999999999</v>
      </c>
      <c r="BF32" s="369">
        <f t="shared" si="15"/>
        <v>3.3941909999999997</v>
      </c>
      <c r="BH32" s="369">
        <f t="shared" si="16"/>
        <v>1993</v>
      </c>
      <c r="BI32" s="371">
        <f>All_Sectors!M370</f>
        <v>3970.1059999999998</v>
      </c>
      <c r="BJ32" s="371">
        <f>All_Sectors!M290</f>
        <v>3028.9651268039997</v>
      </c>
      <c r="BL32" s="369">
        <f t="shared" si="17"/>
        <v>1993</v>
      </c>
      <c r="BM32" s="369">
        <f t="shared" si="18"/>
        <v>3.9701059999999999</v>
      </c>
      <c r="BN32" s="369">
        <f t="shared" si="19"/>
        <v>3.0289651268039997</v>
      </c>
    </row>
    <row r="33" spans="5:66" x14ac:dyDescent="0.2">
      <c r="E33">
        <f t="shared" si="20"/>
        <v>1994</v>
      </c>
      <c r="F33" s="27">
        <f>All_Sectors!M211</f>
        <v>7133.5826323559995</v>
      </c>
      <c r="G33" s="27">
        <f>All_Sectors!L211</f>
        <v>10398.874</v>
      </c>
      <c r="H33" s="437">
        <v>16508.692175878103</v>
      </c>
      <c r="I33" s="27">
        <f>All_Sectors!I211</f>
        <v>66602.946999999986</v>
      </c>
      <c r="K33" s="253">
        <f t="shared" si="0"/>
        <v>0.40399963346784201</v>
      </c>
      <c r="M33">
        <f t="shared" si="1"/>
        <v>1994</v>
      </c>
      <c r="N33" s="27">
        <f t="shared" si="2"/>
        <v>66.602946999999986</v>
      </c>
      <c r="O33" s="27">
        <f t="shared" si="3"/>
        <v>16.508692175878103</v>
      </c>
      <c r="P33" s="27">
        <f t="shared" si="4"/>
        <v>10.398873999999999</v>
      </c>
      <c r="Q33" s="27">
        <f t="shared" si="5"/>
        <v>7.1335826323560001</v>
      </c>
      <c r="AB33">
        <f t="shared" si="21"/>
        <v>1994</v>
      </c>
      <c r="AC33" s="27">
        <f>All_Sectors!M129</f>
        <v>14102.914296945382</v>
      </c>
      <c r="AD33" s="27">
        <f>All_Sectors!L129</f>
        <v>18091.964</v>
      </c>
      <c r="AE33" s="27">
        <v>22551.303063185544</v>
      </c>
      <c r="AF33" s="27">
        <f>All_Sectors!H129</f>
        <v>88983.233999999997</v>
      </c>
      <c r="AH33" s="440">
        <f t="shared" si="6"/>
        <v>0.61524153370432599</v>
      </c>
      <c r="AJ33">
        <f t="shared" si="7"/>
        <v>1994</v>
      </c>
      <c r="AK33" s="27">
        <f t="shared" si="8"/>
        <v>88.983233999999996</v>
      </c>
      <c r="AL33" s="27">
        <f t="shared" si="9"/>
        <v>22.551303063185543</v>
      </c>
      <c r="AM33" s="27">
        <f t="shared" si="10"/>
        <v>18.091964000000001</v>
      </c>
      <c r="AN33" s="27">
        <f t="shared" si="11"/>
        <v>14.102914296945382</v>
      </c>
      <c r="AZ33" s="369">
        <f t="shared" si="12"/>
        <v>1994</v>
      </c>
      <c r="BA33">
        <f>All_Sectors!L371</f>
        <v>6957.9350000000004</v>
      </c>
      <c r="BB33">
        <f>All_Sectors!L291</f>
        <v>3440.9389999999994</v>
      </c>
      <c r="BD33" s="369">
        <f t="shared" si="13"/>
        <v>1994</v>
      </c>
      <c r="BE33" s="369">
        <f t="shared" si="14"/>
        <v>6.9579350000000009</v>
      </c>
      <c r="BF33" s="369">
        <f t="shared" si="15"/>
        <v>3.4409389999999993</v>
      </c>
      <c r="BH33" s="369">
        <f t="shared" si="16"/>
        <v>1994</v>
      </c>
      <c r="BI33" s="371">
        <f>All_Sectors!M371</f>
        <v>4016.3630000000003</v>
      </c>
      <c r="BJ33" s="371">
        <f>All_Sectors!M291</f>
        <v>3117.2196323559997</v>
      </c>
      <c r="BL33" s="369">
        <f t="shared" si="17"/>
        <v>1994</v>
      </c>
      <c r="BM33" s="369">
        <f t="shared" si="18"/>
        <v>4.0163630000000001</v>
      </c>
      <c r="BN33" s="369">
        <f t="shared" si="19"/>
        <v>3.117219632356</v>
      </c>
    </row>
    <row r="34" spans="5:66" x14ac:dyDescent="0.2">
      <c r="E34">
        <f t="shared" si="20"/>
        <v>1995</v>
      </c>
      <c r="F34" s="27">
        <f>All_Sectors!M212</f>
        <v>7311.9143398799997</v>
      </c>
      <c r="G34" s="27">
        <f>All_Sectors!L212</f>
        <v>10481.203</v>
      </c>
      <c r="H34" s="437">
        <v>16687.213037233181</v>
      </c>
      <c r="I34" s="27">
        <f>All_Sectors!I212</f>
        <v>67730.074000000008</v>
      </c>
      <c r="K34" s="253">
        <f t="shared" si="0"/>
        <v>0.40112780678835785</v>
      </c>
      <c r="M34">
        <f t="shared" si="1"/>
        <v>1995</v>
      </c>
      <c r="N34" s="27">
        <f t="shared" si="2"/>
        <v>67.730074000000016</v>
      </c>
      <c r="O34" s="27">
        <f t="shared" si="3"/>
        <v>16.687213037233182</v>
      </c>
      <c r="P34" s="27">
        <f t="shared" si="4"/>
        <v>10.481202999999999</v>
      </c>
      <c r="Q34" s="27">
        <f t="shared" si="5"/>
        <v>7.3119143398799995</v>
      </c>
      <c r="AB34">
        <f t="shared" si="21"/>
        <v>1995</v>
      </c>
      <c r="AC34" s="27">
        <f>All_Sectors!M130</f>
        <v>14557.699478553335</v>
      </c>
      <c r="AD34" s="27">
        <f>All_Sectors!L130</f>
        <v>18506.7937437281</v>
      </c>
      <c r="AE34" s="27">
        <v>22873.939607517248</v>
      </c>
      <c r="AF34" s="27">
        <f>All_Sectors!H130</f>
        <v>90930.703999999998</v>
      </c>
      <c r="AH34" s="440">
        <f t="shared" si="6"/>
        <v>0.61517650660439938</v>
      </c>
      <c r="AJ34">
        <f t="shared" si="7"/>
        <v>1995</v>
      </c>
      <c r="AK34" s="27">
        <f t="shared" si="8"/>
        <v>90.930704000000006</v>
      </c>
      <c r="AL34" s="27">
        <f t="shared" si="9"/>
        <v>22.873939607517247</v>
      </c>
      <c r="AM34" s="27">
        <f t="shared" si="10"/>
        <v>18.5067937437281</v>
      </c>
      <c r="AN34" s="27">
        <f t="shared" si="11"/>
        <v>14.557699478553335</v>
      </c>
      <c r="AZ34" s="369">
        <f t="shared" si="12"/>
        <v>1995</v>
      </c>
      <c r="BA34">
        <f>All_Sectors!L372</f>
        <v>6924.1890000000003</v>
      </c>
      <c r="BB34">
        <f>All_Sectors!L292</f>
        <v>3557.0140000000001</v>
      </c>
      <c r="BD34" s="369">
        <f t="shared" si="13"/>
        <v>1995</v>
      </c>
      <c r="BE34" s="369">
        <f t="shared" si="14"/>
        <v>6.9241890000000001</v>
      </c>
      <c r="BF34" s="369">
        <f t="shared" si="15"/>
        <v>3.5570140000000001</v>
      </c>
      <c r="BH34" s="369">
        <f t="shared" si="16"/>
        <v>1995</v>
      </c>
      <c r="BI34" s="371">
        <f>All_Sectors!M372</f>
        <v>4100.5169999999998</v>
      </c>
      <c r="BJ34" s="371">
        <f>All_Sectors!M292</f>
        <v>3211.3973398799999</v>
      </c>
      <c r="BL34" s="369">
        <f t="shared" si="17"/>
        <v>1995</v>
      </c>
      <c r="BM34" s="369">
        <f t="shared" si="18"/>
        <v>4.100517</v>
      </c>
      <c r="BN34" s="369">
        <f t="shared" si="19"/>
        <v>3.21139733988</v>
      </c>
    </row>
    <row r="35" spans="5:66" x14ac:dyDescent="0.2">
      <c r="E35">
        <f t="shared" si="20"/>
        <v>1996</v>
      </c>
      <c r="F35" s="27">
        <f>All_Sectors!M213</f>
        <v>7576.8193432919998</v>
      </c>
      <c r="G35" s="27">
        <f>All_Sectors!L213</f>
        <v>11153.762000000001</v>
      </c>
      <c r="H35" s="437">
        <v>17150.826437600037</v>
      </c>
      <c r="I35" s="27">
        <f>All_Sectors!I213</f>
        <v>70025.814000000013</v>
      </c>
      <c r="K35" s="253">
        <f t="shared" si="0"/>
        <v>0.40420220516965405</v>
      </c>
      <c r="M35">
        <f t="shared" si="1"/>
        <v>1996</v>
      </c>
      <c r="N35" s="27">
        <f t="shared" si="2"/>
        <v>70.025814000000011</v>
      </c>
      <c r="O35" s="27">
        <f t="shared" si="3"/>
        <v>17.150826437600038</v>
      </c>
      <c r="P35" s="27">
        <f t="shared" si="4"/>
        <v>11.153762</v>
      </c>
      <c r="Q35" s="27">
        <f t="shared" si="5"/>
        <v>7.5768193432919997</v>
      </c>
      <c r="AB35">
        <f t="shared" si="21"/>
        <v>1996</v>
      </c>
      <c r="AC35" s="27">
        <f>All_Sectors!M131</f>
        <v>15039.594824009255</v>
      </c>
      <c r="AD35" s="27">
        <f>All_Sectors!L131</f>
        <v>19498.05822249745</v>
      </c>
      <c r="AE35" s="27">
        <v>23482.223311081638</v>
      </c>
      <c r="AF35" s="27">
        <f>All_Sectors!H131</f>
        <v>93934.511999999988</v>
      </c>
      <c r="AH35" s="440">
        <f t="shared" si="6"/>
        <v>0.61766304122161564</v>
      </c>
      <c r="AJ35">
        <f t="shared" si="7"/>
        <v>1996</v>
      </c>
      <c r="AK35" s="27">
        <f t="shared" si="8"/>
        <v>93.934511999999984</v>
      </c>
      <c r="AL35" s="27">
        <f t="shared" si="9"/>
        <v>23.48222331108164</v>
      </c>
      <c r="AM35" s="27">
        <f t="shared" si="10"/>
        <v>19.498058222497448</v>
      </c>
      <c r="AN35" s="27">
        <f t="shared" si="11"/>
        <v>15.039594824009255</v>
      </c>
      <c r="AZ35" s="369">
        <f t="shared" si="12"/>
        <v>1996</v>
      </c>
      <c r="BA35">
        <f>All_Sectors!L373</f>
        <v>7460.2349999999997</v>
      </c>
      <c r="BB35">
        <f>All_Sectors!L293</f>
        <v>3693.5270000000005</v>
      </c>
      <c r="BD35" s="369">
        <f t="shared" si="13"/>
        <v>1996</v>
      </c>
      <c r="BE35" s="369">
        <f t="shared" si="14"/>
        <v>7.4602349999999999</v>
      </c>
      <c r="BF35" s="369">
        <f t="shared" si="15"/>
        <v>3.6935270000000004</v>
      </c>
      <c r="BH35" s="369">
        <f t="shared" si="16"/>
        <v>1996</v>
      </c>
      <c r="BI35" s="371">
        <f>All_Sectors!M373</f>
        <v>4273.4889999999996</v>
      </c>
      <c r="BJ35" s="371">
        <f>All_Sectors!M293</f>
        <v>3303.3303432920002</v>
      </c>
      <c r="BL35" s="369">
        <f t="shared" si="17"/>
        <v>1996</v>
      </c>
      <c r="BM35" s="369">
        <f t="shared" si="18"/>
        <v>4.2734889999999996</v>
      </c>
      <c r="BN35" s="369">
        <f t="shared" si="19"/>
        <v>3.303330343292</v>
      </c>
    </row>
    <row r="36" spans="5:66" x14ac:dyDescent="0.2">
      <c r="E36">
        <f t="shared" si="20"/>
        <v>1997</v>
      </c>
      <c r="F36" s="27">
        <f>All_Sectors!M214</f>
        <v>7680.6682613000003</v>
      </c>
      <c r="G36" s="27">
        <f>All_Sectors!L214</f>
        <v>10694.27</v>
      </c>
      <c r="H36" s="437">
        <v>17134.211264024823</v>
      </c>
      <c r="I36" s="27">
        <f>All_Sectors!I214</f>
        <v>70347.387000000002</v>
      </c>
      <c r="K36" s="253">
        <f t="shared" si="0"/>
        <v>0.39558656619363591</v>
      </c>
      <c r="M36">
        <f t="shared" si="1"/>
        <v>1997</v>
      </c>
      <c r="N36" s="27">
        <f t="shared" si="2"/>
        <v>70.347386999999998</v>
      </c>
      <c r="O36" s="27">
        <f t="shared" si="3"/>
        <v>17.134211264024824</v>
      </c>
      <c r="P36" s="27">
        <f t="shared" si="4"/>
        <v>10.694270000000001</v>
      </c>
      <c r="Q36" s="27">
        <f t="shared" si="5"/>
        <v>7.6806682613000001</v>
      </c>
      <c r="AB36">
        <f t="shared" si="21"/>
        <v>1997</v>
      </c>
      <c r="AC36" s="27">
        <f>All_Sectors!M132</f>
        <v>15298.66095324972</v>
      </c>
      <c r="AD36" s="27">
        <f>All_Sectors!L132</f>
        <v>18955.378749569794</v>
      </c>
      <c r="AE36" s="27">
        <v>23446.217318351177</v>
      </c>
      <c r="AF36" s="27">
        <f>All_Sectors!H132</f>
        <v>94506.999000000011</v>
      </c>
      <c r="AH36" s="440">
        <f t="shared" si="6"/>
        <v>0.61053951169447973</v>
      </c>
      <c r="AJ36">
        <f t="shared" si="7"/>
        <v>1997</v>
      </c>
      <c r="AK36" s="27">
        <f t="shared" si="8"/>
        <v>94.506999000000008</v>
      </c>
      <c r="AL36" s="27">
        <f t="shared" si="9"/>
        <v>23.446217318351177</v>
      </c>
      <c r="AM36" s="27">
        <f t="shared" si="10"/>
        <v>18.955378749569796</v>
      </c>
      <c r="AN36" s="27">
        <f t="shared" si="11"/>
        <v>15.298660953249721</v>
      </c>
      <c r="AZ36" s="369">
        <f t="shared" si="12"/>
        <v>1997</v>
      </c>
      <c r="BA36">
        <f>All_Sectors!L374</f>
        <v>7023.3679999999995</v>
      </c>
      <c r="BB36">
        <f>All_Sectors!L294</f>
        <v>3670.902</v>
      </c>
      <c r="BD36" s="369">
        <f t="shared" si="13"/>
        <v>1997</v>
      </c>
      <c r="BE36" s="369">
        <f t="shared" si="14"/>
        <v>7.0233679999999996</v>
      </c>
      <c r="BF36" s="369">
        <f t="shared" si="15"/>
        <v>3.6709020000000003</v>
      </c>
      <c r="BH36" s="369">
        <f t="shared" si="16"/>
        <v>1997</v>
      </c>
      <c r="BI36" s="371">
        <f>All_Sectors!M374</f>
        <v>4295.5410000000002</v>
      </c>
      <c r="BJ36" s="371">
        <f>All_Sectors!M294</f>
        <v>3385.1272613000001</v>
      </c>
      <c r="BL36" s="369">
        <f t="shared" si="17"/>
        <v>1997</v>
      </c>
      <c r="BM36" s="369">
        <f t="shared" si="18"/>
        <v>4.2955410000000001</v>
      </c>
      <c r="BN36" s="369">
        <f t="shared" si="19"/>
        <v>3.3851272613000001</v>
      </c>
    </row>
    <row r="37" spans="5:66" x14ac:dyDescent="0.2">
      <c r="E37">
        <f t="shared" si="20"/>
        <v>1998</v>
      </c>
      <c r="F37" s="27">
        <f>All_Sectors!M215</f>
        <v>7565.1382647119999</v>
      </c>
      <c r="G37" s="27">
        <f>All_Sectors!L215</f>
        <v>10258.981</v>
      </c>
      <c r="H37" s="437">
        <v>17456.077073927998</v>
      </c>
      <c r="I37" s="27">
        <f>All_Sectors!I215</f>
        <v>69836.000999999989</v>
      </c>
      <c r="K37" s="253">
        <f t="shared" si="0"/>
        <v>0.3968591797506848</v>
      </c>
      <c r="M37">
        <f t="shared" si="1"/>
        <v>1998</v>
      </c>
      <c r="N37" s="27">
        <f t="shared" si="2"/>
        <v>69.836000999999996</v>
      </c>
      <c r="O37" s="27">
        <f t="shared" si="3"/>
        <v>17.456077073927997</v>
      </c>
      <c r="P37" s="27">
        <f t="shared" si="4"/>
        <v>10.258981</v>
      </c>
      <c r="Q37" s="27">
        <f t="shared" si="5"/>
        <v>7.565138264712</v>
      </c>
      <c r="AB37">
        <f t="shared" si="21"/>
        <v>1998</v>
      </c>
      <c r="AC37" s="27">
        <f>All_Sectors!M133</f>
        <v>15584.712011106192</v>
      </c>
      <c r="AD37" s="27">
        <f>All_Sectors!L133</f>
        <v>18944.546252519751</v>
      </c>
      <c r="AE37" s="27">
        <v>23756.256887058189</v>
      </c>
      <c r="AF37" s="27">
        <f>All_Sectors!H133</f>
        <v>94920.188999999998</v>
      </c>
      <c r="AH37" s="440">
        <f t="shared" si="6"/>
        <v>0.61404760952050086</v>
      </c>
      <c r="AJ37">
        <f t="shared" si="7"/>
        <v>1998</v>
      </c>
      <c r="AK37" s="27">
        <f t="shared" si="8"/>
        <v>94.920188999999993</v>
      </c>
      <c r="AL37" s="27">
        <f t="shared" si="9"/>
        <v>23.756256887058189</v>
      </c>
      <c r="AM37" s="27">
        <f t="shared" si="10"/>
        <v>18.94454625251975</v>
      </c>
      <c r="AN37" s="27">
        <f t="shared" si="11"/>
        <v>15.584712011106193</v>
      </c>
      <c r="AZ37" s="369">
        <f t="shared" si="12"/>
        <v>1998</v>
      </c>
      <c r="BA37">
        <f>All_Sectors!L375</f>
        <v>6403.0480000000007</v>
      </c>
      <c r="BB37">
        <f>All_Sectors!L295</f>
        <v>3855.933</v>
      </c>
      <c r="BD37" s="369">
        <f t="shared" si="13"/>
        <v>1998</v>
      </c>
      <c r="BE37" s="369">
        <f t="shared" si="14"/>
        <v>6.403048000000001</v>
      </c>
      <c r="BF37" s="369">
        <f t="shared" si="15"/>
        <v>3.8559330000000003</v>
      </c>
      <c r="BH37" s="369">
        <f t="shared" si="16"/>
        <v>1998</v>
      </c>
      <c r="BI37" s="371">
        <f>All_Sectors!M375</f>
        <v>4004.87</v>
      </c>
      <c r="BJ37" s="371">
        <f>All_Sectors!M295</f>
        <v>3560.268264712</v>
      </c>
      <c r="BL37" s="369">
        <f t="shared" si="17"/>
        <v>1998</v>
      </c>
      <c r="BM37" s="369">
        <f t="shared" si="18"/>
        <v>4.0048700000000004</v>
      </c>
      <c r="BN37" s="369">
        <f t="shared" si="19"/>
        <v>3.5602682647120001</v>
      </c>
    </row>
    <row r="38" spans="5:66" x14ac:dyDescent="0.2">
      <c r="E38">
        <f t="shared" si="20"/>
        <v>1999</v>
      </c>
      <c r="F38" s="27">
        <f>All_Sectors!M216</f>
        <v>7702.070268124</v>
      </c>
      <c r="G38" s="27">
        <f>All_Sectors!L216</f>
        <v>10666.010999999999</v>
      </c>
      <c r="H38" s="437">
        <v>17822.635212437352</v>
      </c>
      <c r="I38" s="27">
        <f>All_Sectors!I216</f>
        <v>70863.519</v>
      </c>
      <c r="K38" s="253">
        <f t="shared" si="0"/>
        <v>0.40202133078428337</v>
      </c>
      <c r="M38">
        <f t="shared" si="1"/>
        <v>1999</v>
      </c>
      <c r="N38" s="27">
        <f t="shared" si="2"/>
        <v>70.863518999999997</v>
      </c>
      <c r="O38" s="27">
        <f t="shared" si="3"/>
        <v>17.822635212437351</v>
      </c>
      <c r="P38" s="27">
        <f t="shared" si="4"/>
        <v>10.666010999999999</v>
      </c>
      <c r="Q38" s="27">
        <f t="shared" si="5"/>
        <v>7.7020702681240003</v>
      </c>
      <c r="AB38">
        <f t="shared" si="21"/>
        <v>1999</v>
      </c>
      <c r="AC38" s="27">
        <f>All_Sectors!M134</f>
        <v>15991.247946344316</v>
      </c>
      <c r="AD38" s="27">
        <f>All_Sectors!L134</f>
        <v>19541.249184209664</v>
      </c>
      <c r="AE38" s="27">
        <v>24298.414490310104</v>
      </c>
      <c r="AF38" s="27">
        <f>All_Sectors!H134</f>
        <v>96544.525000000023</v>
      </c>
      <c r="AH38" s="440">
        <f t="shared" si="6"/>
        <v>0.6197235070643734</v>
      </c>
      <c r="AJ38">
        <f t="shared" si="7"/>
        <v>1999</v>
      </c>
      <c r="AK38" s="27">
        <f t="shared" si="8"/>
        <v>96.544525000000021</v>
      </c>
      <c r="AL38" s="27">
        <f t="shared" si="9"/>
        <v>24.298414490310105</v>
      </c>
      <c r="AM38" s="27">
        <f t="shared" si="10"/>
        <v>19.541249184209665</v>
      </c>
      <c r="AN38" s="27">
        <f t="shared" si="11"/>
        <v>15.991247946344316</v>
      </c>
      <c r="AZ38" s="369">
        <f t="shared" si="12"/>
        <v>1999</v>
      </c>
      <c r="BA38">
        <f>All_Sectors!L376</f>
        <v>6759.5360000000001</v>
      </c>
      <c r="BB38">
        <f>All_Sectors!L296</f>
        <v>3906.4749999999999</v>
      </c>
      <c r="BD38" s="369">
        <f t="shared" si="13"/>
        <v>1999</v>
      </c>
      <c r="BE38" s="369">
        <f t="shared" si="14"/>
        <v>6.7595359999999998</v>
      </c>
      <c r="BF38" s="369">
        <f t="shared" si="15"/>
        <v>3.9064749999999999</v>
      </c>
      <c r="BH38" s="369">
        <f t="shared" si="16"/>
        <v>1999</v>
      </c>
      <c r="BI38" s="371">
        <f>All_Sectors!M376</f>
        <v>4053.5529999999999</v>
      </c>
      <c r="BJ38" s="371">
        <f>All_Sectors!M296</f>
        <v>3648.5172681240001</v>
      </c>
      <c r="BL38" s="369">
        <f t="shared" si="17"/>
        <v>1999</v>
      </c>
      <c r="BM38" s="369">
        <f t="shared" si="18"/>
        <v>4.053553</v>
      </c>
      <c r="BN38" s="369">
        <f t="shared" si="19"/>
        <v>3.6485172681240003</v>
      </c>
    </row>
    <row r="39" spans="5:66" x14ac:dyDescent="0.2">
      <c r="E39">
        <f t="shared" si="20"/>
        <v>2000</v>
      </c>
      <c r="F39" s="27">
        <f>All_Sectors!M217</f>
        <v>8116.2282715359997</v>
      </c>
      <c r="G39" s="27">
        <f>All_Sectors!L217</f>
        <v>11191.042000000001</v>
      </c>
      <c r="H39" s="437">
        <v>17742.927978391948</v>
      </c>
      <c r="I39" s="27">
        <f>All_Sectors!I217</f>
        <v>72312.024000000005</v>
      </c>
      <c r="K39" s="253">
        <f t="shared" si="0"/>
        <v>0.40012667849529349</v>
      </c>
      <c r="M39">
        <f t="shared" si="1"/>
        <v>2000</v>
      </c>
      <c r="N39" s="27">
        <f t="shared" si="2"/>
        <v>72.312024000000008</v>
      </c>
      <c r="O39" s="27">
        <f t="shared" si="3"/>
        <v>17.742927978391947</v>
      </c>
      <c r="P39" s="27">
        <f t="shared" si="4"/>
        <v>11.191042000000001</v>
      </c>
      <c r="Q39" s="27">
        <f t="shared" si="5"/>
        <v>8.1162282715360003</v>
      </c>
      <c r="AB39">
        <f t="shared" si="21"/>
        <v>2000</v>
      </c>
      <c r="AC39" s="27">
        <f>All_Sectors!M135</f>
        <v>16791.670448318837</v>
      </c>
      <c r="AD39" s="27">
        <f>All_Sectors!L135</f>
        <v>20387.877041699816</v>
      </c>
      <c r="AE39" s="27">
        <v>24404.194521595142</v>
      </c>
      <c r="AF39" s="27">
        <f>All_Sectors!H135</f>
        <v>98702.225000000006</v>
      </c>
      <c r="AH39" s="440">
        <f t="shared" si="6"/>
        <v>0.62393468852007938</v>
      </c>
      <c r="AJ39">
        <f t="shared" si="7"/>
        <v>2000</v>
      </c>
      <c r="AK39" s="27">
        <f t="shared" si="8"/>
        <v>98.702225000000013</v>
      </c>
      <c r="AL39" s="27">
        <f t="shared" si="9"/>
        <v>24.404194521595141</v>
      </c>
      <c r="AM39" s="27">
        <f t="shared" si="10"/>
        <v>20.387877041699817</v>
      </c>
      <c r="AN39" s="27">
        <f t="shared" si="11"/>
        <v>16.791670448318836</v>
      </c>
      <c r="AZ39" s="369">
        <f t="shared" si="12"/>
        <v>2000</v>
      </c>
      <c r="BA39">
        <f>All_Sectors!L377</f>
        <v>7122.4110000000001</v>
      </c>
      <c r="BB39">
        <f>All_Sectors!L297</f>
        <v>4068.6310000000003</v>
      </c>
      <c r="BD39" s="369">
        <f t="shared" si="13"/>
        <v>2000</v>
      </c>
      <c r="BE39" s="369">
        <f t="shared" si="14"/>
        <v>7.1224110000000005</v>
      </c>
      <c r="BF39" s="369">
        <f t="shared" si="15"/>
        <v>4.0686310000000008</v>
      </c>
      <c r="BH39" s="369">
        <f t="shared" si="16"/>
        <v>2000</v>
      </c>
      <c r="BI39" s="371">
        <f>All_Sectors!M377</f>
        <v>4278.2579999999998</v>
      </c>
      <c r="BJ39" s="371">
        <f>All_Sectors!M297</f>
        <v>3837.9702715359995</v>
      </c>
      <c r="BL39" s="369">
        <f t="shared" si="17"/>
        <v>2000</v>
      </c>
      <c r="BM39" s="369">
        <f t="shared" si="18"/>
        <v>4.2782580000000001</v>
      </c>
      <c r="BN39" s="369">
        <f t="shared" si="19"/>
        <v>3.8379702715359993</v>
      </c>
    </row>
    <row r="40" spans="5:66" x14ac:dyDescent="0.2">
      <c r="E40">
        <f t="shared" si="20"/>
        <v>2001</v>
      </c>
      <c r="F40" s="27">
        <f>All_Sectors!M218</f>
        <v>7984.0884720960003</v>
      </c>
      <c r="G40" s="27">
        <f>All_Sectors!L218</f>
        <v>10950.547</v>
      </c>
      <c r="H40" s="437">
        <v>17110.236449950226</v>
      </c>
      <c r="I40" s="27">
        <f>All_Sectors!I218</f>
        <v>70436.530999999988</v>
      </c>
      <c r="K40" s="253">
        <f t="shared" si="0"/>
        <v>0.39838395008337696</v>
      </c>
      <c r="M40">
        <f t="shared" si="1"/>
        <v>2001</v>
      </c>
      <c r="N40" s="27">
        <f t="shared" si="2"/>
        <v>70.436530999999988</v>
      </c>
      <c r="O40" s="27">
        <f t="shared" si="3"/>
        <v>17.110236449950225</v>
      </c>
      <c r="P40" s="27">
        <f t="shared" si="4"/>
        <v>10.950547</v>
      </c>
      <c r="Q40" s="27">
        <f t="shared" si="5"/>
        <v>7.9840884720960004</v>
      </c>
      <c r="AB40">
        <f t="shared" si="21"/>
        <v>2001</v>
      </c>
      <c r="AC40" s="27">
        <f>All_Sectors!M136</f>
        <v>16614.393612992881</v>
      </c>
      <c r="AD40" s="27">
        <f>All_Sectors!L136</f>
        <v>20024.493213220769</v>
      </c>
      <c r="AE40" s="27">
        <v>23453.413667060766</v>
      </c>
      <c r="AF40" s="27">
        <f>All_Sectors!H136</f>
        <v>96063.733999999997</v>
      </c>
      <c r="AH40" s="440">
        <f t="shared" si="6"/>
        <v>0.6255461659784578</v>
      </c>
      <c r="AJ40">
        <f t="shared" si="7"/>
        <v>2001</v>
      </c>
      <c r="AK40" s="27">
        <f t="shared" si="8"/>
        <v>96.063733999999997</v>
      </c>
      <c r="AL40" s="27">
        <f t="shared" si="9"/>
        <v>23.453413667060765</v>
      </c>
      <c r="AM40" s="27">
        <f t="shared" si="10"/>
        <v>20.024493213220769</v>
      </c>
      <c r="AN40" s="27">
        <f t="shared" si="11"/>
        <v>16.614393612992881</v>
      </c>
      <c r="AZ40" s="369">
        <f t="shared" si="12"/>
        <v>2001</v>
      </c>
      <c r="BA40">
        <f>All_Sectors!L378</f>
        <v>6850.6639999999998</v>
      </c>
      <c r="BB40">
        <f>All_Sectors!L298</f>
        <v>4099.8829999999998</v>
      </c>
      <c r="BD40" s="369">
        <f t="shared" si="13"/>
        <v>2001</v>
      </c>
      <c r="BE40" s="369">
        <f t="shared" si="14"/>
        <v>6.8506640000000001</v>
      </c>
      <c r="BF40" s="369">
        <f t="shared" si="15"/>
        <v>4.0998830000000002</v>
      </c>
      <c r="BH40" s="369">
        <f t="shared" si="16"/>
        <v>2001</v>
      </c>
      <c r="BI40" s="371">
        <f>All_Sectors!M378</f>
        <v>4084.6560000000004</v>
      </c>
      <c r="BJ40" s="371">
        <f>All_Sectors!M298</f>
        <v>3899.4324720959994</v>
      </c>
      <c r="BL40" s="369">
        <f t="shared" si="17"/>
        <v>2001</v>
      </c>
      <c r="BM40" s="369">
        <f t="shared" si="18"/>
        <v>4.0846560000000007</v>
      </c>
      <c r="BN40" s="369">
        <f t="shared" si="19"/>
        <v>3.8994324720959996</v>
      </c>
    </row>
    <row r="41" spans="5:66" x14ac:dyDescent="0.2">
      <c r="E41">
        <f t="shared" si="20"/>
        <v>2002</v>
      </c>
      <c r="F41" s="27">
        <f>All_Sectors!M219</f>
        <v>8105.7785838119999</v>
      </c>
      <c r="G41" s="27">
        <f>All_Sectors!L219</f>
        <v>11211.843000000001</v>
      </c>
      <c r="H41" s="437">
        <v>16165.107274320002</v>
      </c>
      <c r="I41" s="27">
        <f>All_Sectors!I219</f>
        <v>71338.290999999997</v>
      </c>
      <c r="K41" s="253">
        <f t="shared" si="0"/>
        <v>0.38376235105379808</v>
      </c>
      <c r="M41">
        <f t="shared" si="1"/>
        <v>2002</v>
      </c>
      <c r="N41" s="27">
        <f t="shared" si="2"/>
        <v>71.338290999999998</v>
      </c>
      <c r="O41" s="27">
        <f t="shared" si="3"/>
        <v>16.165107274320004</v>
      </c>
      <c r="P41" s="27">
        <f t="shared" si="4"/>
        <v>11.211843000000002</v>
      </c>
      <c r="Q41" s="27">
        <f t="shared" si="5"/>
        <v>8.1057785838120004</v>
      </c>
      <c r="AB41">
        <f t="shared" si="21"/>
        <v>2002</v>
      </c>
      <c r="AC41" s="27">
        <f>All_Sectors!M137</f>
        <v>16907.807810030099</v>
      </c>
      <c r="AD41" s="27">
        <f>All_Sectors!L137</f>
        <v>20774.073430244298</v>
      </c>
      <c r="AE41" s="27">
        <v>22310.851863533833</v>
      </c>
      <c r="AF41" s="27">
        <f>All_Sectors!H137</f>
        <v>97535.391000000003</v>
      </c>
      <c r="AH41" s="440">
        <f t="shared" si="6"/>
        <v>0.61508681606462445</v>
      </c>
      <c r="AJ41">
        <f t="shared" si="7"/>
        <v>2002</v>
      </c>
      <c r="AK41" s="27">
        <f t="shared" si="8"/>
        <v>97.535391000000004</v>
      </c>
      <c r="AL41" s="27">
        <f t="shared" si="9"/>
        <v>22.310851863533834</v>
      </c>
      <c r="AM41" s="27">
        <f t="shared" si="10"/>
        <v>20.774073430244297</v>
      </c>
      <c r="AN41" s="27">
        <f t="shared" si="11"/>
        <v>16.9078078100301</v>
      </c>
      <c r="AZ41" s="369">
        <f t="shared" si="12"/>
        <v>2002</v>
      </c>
      <c r="BA41">
        <f>All_Sectors!L379</f>
        <v>6895.0470000000005</v>
      </c>
      <c r="BB41">
        <f>All_Sectors!L299</f>
        <v>4316.7960000000003</v>
      </c>
      <c r="BD41" s="369">
        <f t="shared" si="13"/>
        <v>2002</v>
      </c>
      <c r="BE41" s="369">
        <f t="shared" si="14"/>
        <v>6.8950470000000008</v>
      </c>
      <c r="BF41" s="369">
        <f t="shared" si="15"/>
        <v>4.3167960000000001</v>
      </c>
      <c r="BH41" s="369">
        <f t="shared" si="16"/>
        <v>2002</v>
      </c>
      <c r="BI41" s="371">
        <f>All_Sectors!M379</f>
        <v>4132.17</v>
      </c>
      <c r="BJ41" s="371">
        <f>All_Sectors!M299</f>
        <v>3973.6085838119993</v>
      </c>
      <c r="BL41" s="369">
        <f t="shared" si="17"/>
        <v>2002</v>
      </c>
      <c r="BM41" s="369">
        <f t="shared" si="18"/>
        <v>4.1321700000000003</v>
      </c>
      <c r="BN41" s="369">
        <f t="shared" si="19"/>
        <v>3.9736085838119992</v>
      </c>
    </row>
    <row r="42" spans="5:66" x14ac:dyDescent="0.2">
      <c r="E42">
        <f t="shared" si="20"/>
        <v>2003</v>
      </c>
      <c r="F42" s="27">
        <f>All_Sectors!M220</f>
        <v>8279.6330535439993</v>
      </c>
      <c r="G42" s="27">
        <f>All_Sectors!L220</f>
        <v>11576.295</v>
      </c>
      <c r="H42" s="437">
        <v>16412.089723560497</v>
      </c>
      <c r="I42" s="27">
        <f>All_Sectors!I220</f>
        <v>71728.280999999988</v>
      </c>
      <c r="K42" s="253">
        <f t="shared" si="0"/>
        <v>0.39020013212864396</v>
      </c>
      <c r="M42">
        <f t="shared" si="1"/>
        <v>2003</v>
      </c>
      <c r="N42" s="27">
        <f t="shared" si="2"/>
        <v>71.728280999999996</v>
      </c>
      <c r="O42" s="27">
        <f t="shared" si="3"/>
        <v>16.412089723560499</v>
      </c>
      <c r="P42" s="27">
        <f t="shared" si="4"/>
        <v>11.576295</v>
      </c>
      <c r="Q42" s="27">
        <f t="shared" si="5"/>
        <v>8.2796330535439999</v>
      </c>
      <c r="AB42">
        <f t="shared" si="21"/>
        <v>2003</v>
      </c>
      <c r="AC42" s="27">
        <f>All_Sectors!M138</f>
        <v>16998.837422240256</v>
      </c>
      <c r="AD42" s="27">
        <f>All_Sectors!L138</f>
        <v>21110.154809873904</v>
      </c>
      <c r="AE42" s="27">
        <v>22555.444408901581</v>
      </c>
      <c r="AF42" s="27">
        <f>All_Sectors!H138</f>
        <v>97834.773000000001</v>
      </c>
      <c r="AH42" s="440">
        <f t="shared" si="6"/>
        <v>0.62007029587543216</v>
      </c>
      <c r="AJ42">
        <f t="shared" si="7"/>
        <v>2003</v>
      </c>
      <c r="AK42" s="27">
        <f t="shared" si="8"/>
        <v>97.834772999999998</v>
      </c>
      <c r="AL42" s="27">
        <f t="shared" si="9"/>
        <v>22.555444408901582</v>
      </c>
      <c r="AM42" s="27">
        <f t="shared" si="10"/>
        <v>21.110154809873904</v>
      </c>
      <c r="AN42" s="27">
        <f t="shared" si="11"/>
        <v>16.998837422240257</v>
      </c>
      <c r="AZ42" s="369">
        <f t="shared" si="12"/>
        <v>2003</v>
      </c>
      <c r="BA42">
        <f>All_Sectors!L380</f>
        <v>7223.1849999999995</v>
      </c>
      <c r="BB42">
        <f>All_Sectors!L300</f>
        <v>4353.1100000000006</v>
      </c>
      <c r="BD42" s="369">
        <f t="shared" si="13"/>
        <v>2003</v>
      </c>
      <c r="BE42" s="369">
        <f t="shared" si="14"/>
        <v>7.223185</v>
      </c>
      <c r="BF42" s="369">
        <f t="shared" si="15"/>
        <v>4.3531100000000009</v>
      </c>
      <c r="BH42" s="369">
        <f t="shared" si="16"/>
        <v>2003</v>
      </c>
      <c r="BI42" s="371">
        <f>All_Sectors!M380</f>
        <v>4298.49</v>
      </c>
      <c r="BJ42" s="371">
        <f>All_Sectors!M300</f>
        <v>3981.1430535439999</v>
      </c>
      <c r="BL42" s="369">
        <f t="shared" si="17"/>
        <v>2003</v>
      </c>
      <c r="BM42" s="369">
        <f t="shared" si="18"/>
        <v>4.2984900000000001</v>
      </c>
      <c r="BN42" s="369">
        <f t="shared" si="19"/>
        <v>3.9811430535440002</v>
      </c>
    </row>
    <row r="43" spans="5:66" x14ac:dyDescent="0.2">
      <c r="E43">
        <f t="shared" si="20"/>
        <v>2004</v>
      </c>
      <c r="F43" s="27">
        <f>All_Sectors!M221</f>
        <v>8304.6340569559998</v>
      </c>
      <c r="G43" s="27">
        <f>All_Sectors!L221</f>
        <v>11387.125</v>
      </c>
      <c r="H43" s="437">
        <v>16166.598446332897</v>
      </c>
      <c r="I43" s="27">
        <f>All_Sectors!I221</f>
        <v>73410.831000000006</v>
      </c>
      <c r="K43" s="253">
        <f t="shared" si="0"/>
        <v>0.37533594254413077</v>
      </c>
      <c r="M43">
        <f t="shared" si="1"/>
        <v>2004</v>
      </c>
      <c r="N43" s="27">
        <f t="shared" si="2"/>
        <v>73.410831000000002</v>
      </c>
      <c r="O43" s="27">
        <f t="shared" si="3"/>
        <v>16.166598446332898</v>
      </c>
      <c r="P43" s="27">
        <f t="shared" si="4"/>
        <v>11.387125000000001</v>
      </c>
      <c r="Q43" s="27">
        <f t="shared" si="5"/>
        <v>8.3046340569559991</v>
      </c>
      <c r="AB43">
        <f t="shared" si="21"/>
        <v>2004</v>
      </c>
      <c r="AC43" s="27">
        <f>All_Sectors!M139</f>
        <v>17252.867354076734</v>
      </c>
      <c r="AD43" s="27">
        <f>All_Sectors!L139</f>
        <v>21073.689605245265</v>
      </c>
      <c r="AE43" s="27">
        <v>22738.3925589719</v>
      </c>
      <c r="AF43" s="27">
        <f>All_Sectors!H139</f>
        <v>100002.36799999999</v>
      </c>
      <c r="AH43" s="440">
        <f t="shared" si="6"/>
        <v>0.61063503534530206</v>
      </c>
      <c r="AJ43">
        <f t="shared" si="7"/>
        <v>2004</v>
      </c>
      <c r="AK43" s="27">
        <f t="shared" si="8"/>
        <v>100.00236799999999</v>
      </c>
      <c r="AL43" s="27">
        <f t="shared" si="9"/>
        <v>22.738392558971899</v>
      </c>
      <c r="AM43" s="27">
        <f t="shared" si="10"/>
        <v>21.073689605245264</v>
      </c>
      <c r="AN43" s="27">
        <f t="shared" si="11"/>
        <v>17.252867354076734</v>
      </c>
      <c r="AZ43" s="369">
        <f t="shared" si="12"/>
        <v>2004</v>
      </c>
      <c r="BA43">
        <f>All_Sectors!L381</f>
        <v>6978.8860000000004</v>
      </c>
      <c r="BB43">
        <f>All_Sectors!L301</f>
        <v>4408.2389999999996</v>
      </c>
      <c r="BD43" s="369">
        <f t="shared" si="13"/>
        <v>2004</v>
      </c>
      <c r="BE43" s="369">
        <f t="shared" si="14"/>
        <v>6.9788860000000001</v>
      </c>
      <c r="BF43" s="369">
        <f t="shared" si="15"/>
        <v>4.408239</v>
      </c>
      <c r="BH43" s="369">
        <f t="shared" si="16"/>
        <v>2004</v>
      </c>
      <c r="BI43" s="371">
        <f>All_Sectors!M381</f>
        <v>4232.4009999999998</v>
      </c>
      <c r="BJ43" s="371">
        <f>All_Sectors!M301</f>
        <v>4072.2330569559999</v>
      </c>
      <c r="BL43" s="369">
        <f t="shared" si="17"/>
        <v>2004</v>
      </c>
      <c r="BM43" s="369">
        <f t="shared" si="18"/>
        <v>4.2324010000000003</v>
      </c>
      <c r="BN43" s="369">
        <f t="shared" si="19"/>
        <v>4.0722330569559997</v>
      </c>
    </row>
    <row r="44" spans="5:66" x14ac:dyDescent="0.2">
      <c r="E44">
        <f t="shared" si="20"/>
        <v>2005</v>
      </c>
      <c r="F44" s="27">
        <f>All_Sectors!M222</f>
        <v>8277.0320603679993</v>
      </c>
      <c r="G44" s="27">
        <f>All_Sectors!L222</f>
        <v>11527.770999999999</v>
      </c>
      <c r="H44" s="437">
        <v>15978.578587860415</v>
      </c>
      <c r="I44" s="27">
        <f>All_Sectors!I222</f>
        <v>72967.451000000001</v>
      </c>
      <c r="K44" s="253">
        <f t="shared" si="0"/>
        <v>0.37696739040343363</v>
      </c>
      <c r="M44">
        <f t="shared" si="1"/>
        <v>2005</v>
      </c>
      <c r="N44" s="27">
        <f t="shared" si="2"/>
        <v>72.967450999999997</v>
      </c>
      <c r="O44" s="27">
        <f t="shared" si="3"/>
        <v>15.978578587860415</v>
      </c>
      <c r="P44" s="27">
        <f t="shared" si="4"/>
        <v>11.527771</v>
      </c>
      <c r="Q44" s="27">
        <f t="shared" si="5"/>
        <v>8.2770320603679988</v>
      </c>
      <c r="AB44">
        <f t="shared" si="21"/>
        <v>2005</v>
      </c>
      <c r="AC44" s="27">
        <f>All_Sectors!M140</f>
        <v>17453.986441901063</v>
      </c>
      <c r="AD44" s="27">
        <f>All_Sectors!L140</f>
        <v>21602.068172268999</v>
      </c>
      <c r="AE44" s="27">
        <v>22662.791631230983</v>
      </c>
      <c r="AF44" s="27">
        <f>All_Sectors!H140</f>
        <v>100101.576</v>
      </c>
      <c r="AH44" s="440">
        <f t="shared" si="6"/>
        <v>0.61656218325075163</v>
      </c>
      <c r="AJ44">
        <f t="shared" si="7"/>
        <v>2005</v>
      </c>
      <c r="AK44" s="27">
        <f t="shared" si="8"/>
        <v>100.10157600000001</v>
      </c>
      <c r="AL44" s="27">
        <f t="shared" si="9"/>
        <v>22.662791631230984</v>
      </c>
      <c r="AM44" s="27">
        <f t="shared" si="10"/>
        <v>21.602068172269</v>
      </c>
      <c r="AN44" s="27">
        <f t="shared" si="11"/>
        <v>17.453986441901062</v>
      </c>
      <c r="AZ44" s="369">
        <f t="shared" si="12"/>
        <v>2005</v>
      </c>
      <c r="BA44">
        <f>All_Sectors!L382</f>
        <v>6890.0869999999995</v>
      </c>
      <c r="BB44">
        <f>All_Sectors!L302</f>
        <v>4637.6840000000002</v>
      </c>
      <c r="BD44" s="369">
        <f t="shared" si="13"/>
        <v>2005</v>
      </c>
      <c r="BE44" s="369">
        <f t="shared" si="14"/>
        <v>6.8900869999999994</v>
      </c>
      <c r="BF44" s="369">
        <f t="shared" si="15"/>
        <v>4.6376840000000001</v>
      </c>
      <c r="BH44" s="369">
        <f t="shared" si="16"/>
        <v>2005</v>
      </c>
      <c r="BI44" s="371">
        <f>All_Sectors!M382</f>
        <v>4052.4380000000001</v>
      </c>
      <c r="BJ44" s="371">
        <f>All_Sectors!M302</f>
        <v>4224.5940603679992</v>
      </c>
      <c r="BL44" s="369">
        <f t="shared" si="17"/>
        <v>2005</v>
      </c>
      <c r="BM44" s="369">
        <f t="shared" si="18"/>
        <v>4.0524380000000004</v>
      </c>
      <c r="BN44" s="369">
        <f t="shared" si="19"/>
        <v>4.2245940603679992</v>
      </c>
    </row>
    <row r="45" spans="5:66" x14ac:dyDescent="0.2">
      <c r="E45">
        <f t="shared" si="20"/>
        <v>2006</v>
      </c>
      <c r="F45" s="27">
        <f>All_Sectors!M223</f>
        <v>8018.3437901039997</v>
      </c>
      <c r="G45" s="27">
        <f>All_Sectors!L223</f>
        <v>10752.386</v>
      </c>
      <c r="H45" s="437">
        <v>15793.876620408</v>
      </c>
      <c r="I45" s="27">
        <f>All_Sectors!I223</f>
        <v>72497.125</v>
      </c>
      <c r="K45" s="253">
        <f t="shared" si="0"/>
        <v>0.36616986701759552</v>
      </c>
      <c r="M45">
        <f t="shared" si="1"/>
        <v>2006</v>
      </c>
      <c r="N45" s="27">
        <f t="shared" si="2"/>
        <v>72.497124999999997</v>
      </c>
      <c r="O45" s="27">
        <f t="shared" si="3"/>
        <v>15.793876620408001</v>
      </c>
      <c r="P45" s="27">
        <f t="shared" si="4"/>
        <v>10.752386000000001</v>
      </c>
      <c r="Q45" s="27">
        <f t="shared" si="5"/>
        <v>8.0183437901039998</v>
      </c>
      <c r="AB45">
        <f t="shared" si="21"/>
        <v>2006</v>
      </c>
      <c r="AC45" s="27">
        <f>All_Sectors!M141</f>
        <v>17191.305185454199</v>
      </c>
      <c r="AD45" s="27">
        <f>All_Sectors!L141</f>
        <v>20656.927</v>
      </c>
      <c r="AE45" s="27">
        <v>22326.773217188122</v>
      </c>
      <c r="AF45" s="27">
        <f>All_Sectors!H141</f>
        <v>99391.540000000008</v>
      </c>
      <c r="AH45" s="440">
        <f t="shared" si="6"/>
        <v>0.60543387699438311</v>
      </c>
      <c r="AJ45">
        <f t="shared" si="7"/>
        <v>2006</v>
      </c>
      <c r="AK45" s="27">
        <f t="shared" si="8"/>
        <v>99.391540000000006</v>
      </c>
      <c r="AL45" s="27">
        <f t="shared" si="9"/>
        <v>22.326773217188123</v>
      </c>
      <c r="AM45" s="27">
        <f t="shared" si="10"/>
        <v>20.656927</v>
      </c>
      <c r="AN45" s="27">
        <f t="shared" si="11"/>
        <v>17.191305185454201</v>
      </c>
      <c r="AZ45" s="369">
        <f t="shared" si="12"/>
        <v>2006</v>
      </c>
      <c r="BA45">
        <f>All_Sectors!L383</f>
        <v>6141</v>
      </c>
      <c r="BB45">
        <f>All_Sectors!L303</f>
        <v>4611.3859999999995</v>
      </c>
      <c r="BD45" s="369">
        <f t="shared" si="13"/>
        <v>2006</v>
      </c>
      <c r="BE45" s="369">
        <f t="shared" si="14"/>
        <v>6.141</v>
      </c>
      <c r="BF45" s="369">
        <f t="shared" si="15"/>
        <v>4.6113859999999995</v>
      </c>
      <c r="BH45" s="369">
        <f t="shared" si="16"/>
        <v>2006</v>
      </c>
      <c r="BI45" s="371">
        <f>All_Sectors!M383</f>
        <v>3747.569</v>
      </c>
      <c r="BJ45" s="371">
        <f>All_Sectors!M303</f>
        <v>4270.7747901040002</v>
      </c>
      <c r="BL45" s="369">
        <f t="shared" si="17"/>
        <v>2006</v>
      </c>
      <c r="BM45" s="369">
        <f t="shared" si="18"/>
        <v>3.7475689999999999</v>
      </c>
      <c r="BN45" s="369">
        <f t="shared" si="19"/>
        <v>4.2707747901040003</v>
      </c>
    </row>
    <row r="46" spans="5:66" x14ac:dyDescent="0.2">
      <c r="E46">
        <f t="shared" si="20"/>
        <v>2007</v>
      </c>
      <c r="F46" s="27">
        <f>All_Sectors!M224</f>
        <v>8318.1867935160008</v>
      </c>
      <c r="G46" s="27">
        <f>All_Sectors!L224</f>
        <v>11334.393</v>
      </c>
      <c r="H46" s="437">
        <v>15972.884388690731</v>
      </c>
      <c r="I46" s="27">
        <f>All_Sectors!I224</f>
        <v>73368.138999999996</v>
      </c>
      <c r="K46" s="253">
        <f t="shared" si="0"/>
        <v>0.37219531203716005</v>
      </c>
      <c r="M46">
        <f t="shared" si="1"/>
        <v>2007</v>
      </c>
      <c r="N46" s="27">
        <f t="shared" si="2"/>
        <v>73.368138999999999</v>
      </c>
      <c r="O46" s="27">
        <f t="shared" si="3"/>
        <v>15.972884388690732</v>
      </c>
      <c r="P46" s="27">
        <f t="shared" si="4"/>
        <v>11.334393</v>
      </c>
      <c r="Q46" s="27">
        <f t="shared" si="5"/>
        <v>8.3181867935160003</v>
      </c>
      <c r="AB46">
        <f t="shared" si="21"/>
        <v>2007</v>
      </c>
      <c r="AC46" s="27">
        <f>All_Sectors!M142</f>
        <v>17737.782575455502</v>
      </c>
      <c r="AD46" s="27">
        <f>All_Sectors!L142</f>
        <v>21514.258428943405</v>
      </c>
      <c r="AE46" s="27">
        <v>22467.306086919249</v>
      </c>
      <c r="AF46" s="27">
        <f>All_Sectors!H142</f>
        <v>100893.36400000002</v>
      </c>
      <c r="AH46" s="440">
        <f t="shared" si="6"/>
        <v>0.61172850863926143</v>
      </c>
      <c r="AJ46">
        <f t="shared" si="7"/>
        <v>2007</v>
      </c>
      <c r="AK46" s="27">
        <f t="shared" si="8"/>
        <v>100.89336400000002</v>
      </c>
      <c r="AL46" s="27">
        <f t="shared" si="9"/>
        <v>22.467306086919248</v>
      </c>
      <c r="AM46" s="27">
        <f t="shared" si="10"/>
        <v>21.514258428943407</v>
      </c>
      <c r="AN46" s="27">
        <f t="shared" si="11"/>
        <v>17.737782575455501</v>
      </c>
      <c r="AZ46" s="369">
        <f t="shared" si="12"/>
        <v>2007</v>
      </c>
      <c r="BA46">
        <f>All_Sectors!L384</f>
        <v>6584.0640000000003</v>
      </c>
      <c r="BB46">
        <f>All_Sectors!L304</f>
        <v>4750.3289999999997</v>
      </c>
      <c r="BD46" s="369">
        <f t="shared" si="13"/>
        <v>2007</v>
      </c>
      <c r="BE46" s="369">
        <f t="shared" si="14"/>
        <v>6.5840640000000006</v>
      </c>
      <c r="BF46" s="369">
        <f t="shared" si="15"/>
        <v>4.7503289999999998</v>
      </c>
      <c r="BH46" s="369">
        <f t="shared" si="16"/>
        <v>2007</v>
      </c>
      <c r="BI46" s="371">
        <f>All_Sectors!M384</f>
        <v>3922.63</v>
      </c>
      <c r="BJ46" s="371">
        <f>All_Sectors!M304</f>
        <v>4395.5567935159997</v>
      </c>
      <c r="BL46" s="369">
        <f t="shared" si="17"/>
        <v>2007</v>
      </c>
      <c r="BM46" s="369">
        <f t="shared" si="18"/>
        <v>3.9226300000000003</v>
      </c>
      <c r="BN46" s="369">
        <f t="shared" si="19"/>
        <v>4.3955567935159996</v>
      </c>
    </row>
    <row r="47" spans="5:66" x14ac:dyDescent="0.2">
      <c r="E47">
        <f t="shared" si="20"/>
        <v>2008</v>
      </c>
      <c r="F47" s="27">
        <f>All_Sectors!M225</f>
        <v>8495.0877969280009</v>
      </c>
      <c r="G47" s="27">
        <f>All_Sectors!L225</f>
        <v>11589.442000000001</v>
      </c>
      <c r="H47" s="437">
        <v>15340.842762556569</v>
      </c>
      <c r="I47" s="27">
        <f>All_Sectors!I225</f>
        <v>71524.199000000008</v>
      </c>
      <c r="K47" s="253">
        <f t="shared" si="0"/>
        <v>0.37651990709545125</v>
      </c>
      <c r="M47">
        <f t="shared" si="1"/>
        <v>2008</v>
      </c>
      <c r="N47" s="27">
        <f t="shared" si="2"/>
        <v>71.52419900000001</v>
      </c>
      <c r="O47" s="27">
        <f t="shared" si="3"/>
        <v>15.340842762556569</v>
      </c>
      <c r="P47" s="27">
        <f t="shared" si="4"/>
        <v>11.589442000000002</v>
      </c>
      <c r="Q47" s="27">
        <f t="shared" si="5"/>
        <v>8.4950877969280008</v>
      </c>
      <c r="AB47">
        <f t="shared" si="21"/>
        <v>2008</v>
      </c>
      <c r="AC47" s="27">
        <f>All_Sectors!M143</f>
        <v>17888.098751464284</v>
      </c>
      <c r="AD47" s="27">
        <f>All_Sectors!L143</f>
        <v>21657.565137234127</v>
      </c>
      <c r="AE47" s="27">
        <v>21746.789051770364</v>
      </c>
      <c r="AF47" s="27">
        <f>All_Sectors!H143</f>
        <v>98753.712</v>
      </c>
      <c r="AH47" s="440">
        <f t="shared" si="6"/>
        <v>0.62065973723062462</v>
      </c>
      <c r="AJ47">
        <f t="shared" si="7"/>
        <v>2008</v>
      </c>
      <c r="AK47" s="27">
        <f t="shared" si="8"/>
        <v>98.753712000000007</v>
      </c>
      <c r="AL47" s="27">
        <f t="shared" si="9"/>
        <v>21.746789051770364</v>
      </c>
      <c r="AM47" s="27">
        <f t="shared" si="10"/>
        <v>21.657565137234126</v>
      </c>
      <c r="AN47" s="27">
        <f t="shared" si="11"/>
        <v>17.888098751464284</v>
      </c>
      <c r="AZ47" s="369">
        <f t="shared" si="12"/>
        <v>2008</v>
      </c>
      <c r="BA47">
        <f>All_Sectors!L385</f>
        <v>6878.6230000000005</v>
      </c>
      <c r="BB47">
        <f>All_Sectors!L305</f>
        <v>4710.8189999999995</v>
      </c>
      <c r="BD47" s="369">
        <f t="shared" si="13"/>
        <v>2008</v>
      </c>
      <c r="BE47" s="369">
        <f t="shared" si="14"/>
        <v>6.878623000000001</v>
      </c>
      <c r="BF47" s="369">
        <f t="shared" si="15"/>
        <v>4.7108189999999999</v>
      </c>
      <c r="BH47" s="369">
        <f t="shared" si="16"/>
        <v>2008</v>
      </c>
      <c r="BI47" s="371">
        <f>All_Sectors!M385</f>
        <v>4100.1509999999998</v>
      </c>
      <c r="BJ47" s="371">
        <f>All_Sectors!M305</f>
        <v>4394.9367969280001</v>
      </c>
      <c r="BL47" s="369">
        <f t="shared" si="17"/>
        <v>2008</v>
      </c>
      <c r="BM47" s="369">
        <f t="shared" si="18"/>
        <v>4.1001510000000003</v>
      </c>
      <c r="BN47" s="369">
        <f t="shared" si="19"/>
        <v>4.3949367969280004</v>
      </c>
    </row>
    <row r="48" spans="5:66" x14ac:dyDescent="0.2">
      <c r="E48">
        <f t="shared" si="20"/>
        <v>2009</v>
      </c>
      <c r="F48" s="27">
        <f>All_Sectors!M226</f>
        <v>8376.93191571032</v>
      </c>
      <c r="G48" s="27">
        <f>All_Sectors!L226</f>
        <v>11290.264999999999</v>
      </c>
      <c r="H48" s="437">
        <v>13843.65855512264</v>
      </c>
      <c r="I48" s="27">
        <f>All_Sectors!I226</f>
        <v>68145.741000000009</v>
      </c>
      <c r="K48" s="253">
        <f t="shared" si="0"/>
        <v>0.36882603646679307</v>
      </c>
      <c r="M48">
        <f t="shared" si="1"/>
        <v>2009</v>
      </c>
      <c r="N48" s="27">
        <f t="shared" si="2"/>
        <v>68.145741000000015</v>
      </c>
      <c r="O48" s="27">
        <f t="shared" si="3"/>
        <v>13.843658555122641</v>
      </c>
      <c r="P48" s="27">
        <f t="shared" si="4"/>
        <v>11.290265</v>
      </c>
      <c r="Q48" s="27">
        <f t="shared" si="5"/>
        <v>8.3769319157103208</v>
      </c>
      <c r="AB48">
        <f t="shared" si="21"/>
        <v>2009</v>
      </c>
      <c r="AC48" s="27">
        <f>All_Sectors!M144</f>
        <v>17459.714364428739</v>
      </c>
      <c r="AD48" s="27">
        <f>All_Sectors!L144</f>
        <v>21078.403102012326</v>
      </c>
      <c r="AE48" s="27">
        <v>19150.486047968578</v>
      </c>
      <c r="AF48" s="27">
        <f>All_Sectors!H144</f>
        <v>93942.214999999997</v>
      </c>
      <c r="AH48" s="440">
        <f t="shared" si="6"/>
        <v>0.61408604762416596</v>
      </c>
      <c r="AJ48">
        <f t="shared" si="7"/>
        <v>2009</v>
      </c>
      <c r="AK48" s="27">
        <f t="shared" si="8"/>
        <v>93.942215000000004</v>
      </c>
      <c r="AL48" s="27">
        <f t="shared" si="9"/>
        <v>19.150486047968577</v>
      </c>
      <c r="AM48" s="27">
        <f t="shared" si="10"/>
        <v>21.078403102012327</v>
      </c>
      <c r="AN48" s="27">
        <f t="shared" si="11"/>
        <v>17.459714364428738</v>
      </c>
      <c r="AZ48" s="369">
        <f t="shared" si="12"/>
        <v>2009</v>
      </c>
      <c r="BA48">
        <f>All_Sectors!L386</f>
        <v>6633.7090000000007</v>
      </c>
      <c r="BB48">
        <f>All_Sectors!L306</f>
        <v>4656.5560000000005</v>
      </c>
      <c r="BD48" s="369">
        <f t="shared" si="13"/>
        <v>2009</v>
      </c>
      <c r="BE48" s="369">
        <f t="shared" si="14"/>
        <v>6.6337090000000005</v>
      </c>
      <c r="BF48" s="369">
        <f t="shared" si="15"/>
        <v>4.656556000000001</v>
      </c>
      <c r="BH48" s="369">
        <f t="shared" si="16"/>
        <v>2009</v>
      </c>
      <c r="BI48" s="371">
        <f>All_Sectors!M386</f>
        <v>4055.9379999999996</v>
      </c>
      <c r="BJ48" s="371">
        <f>All_Sectors!M306</f>
        <v>4320.9939157103199</v>
      </c>
      <c r="BL48" s="369">
        <f t="shared" si="17"/>
        <v>2009</v>
      </c>
      <c r="BM48" s="369">
        <f t="shared" si="18"/>
        <v>4.0559379999999994</v>
      </c>
      <c r="BN48" s="369">
        <f t="shared" si="19"/>
        <v>4.3209939157103197</v>
      </c>
    </row>
    <row r="49" spans="5:66" x14ac:dyDescent="0.2">
      <c r="E49">
        <f t="shared" si="20"/>
        <v>2010</v>
      </c>
      <c r="F49" s="27">
        <f>All_Sectors!M227</f>
        <v>8423.9961203399998</v>
      </c>
      <c r="G49" s="27">
        <f>All_Sectors!L227</f>
        <v>11564.124</v>
      </c>
      <c r="H49" s="437">
        <v>14673.339658989158</v>
      </c>
      <c r="I49" s="27">
        <f>All_Sectors!I227</f>
        <v>70702.650999999998</v>
      </c>
      <c r="K49" s="253">
        <f t="shared" si="0"/>
        <v>0.37109589651722058</v>
      </c>
      <c r="M49">
        <f t="shared" si="1"/>
        <v>2010</v>
      </c>
      <c r="N49" s="27">
        <f t="shared" si="2"/>
        <v>70.702651000000003</v>
      </c>
      <c r="O49" s="27">
        <f t="shared" si="3"/>
        <v>14.673339658989159</v>
      </c>
      <c r="P49" s="27">
        <f t="shared" si="4"/>
        <v>11.564124</v>
      </c>
      <c r="Q49" s="27">
        <f t="shared" si="5"/>
        <v>8.42399612034</v>
      </c>
      <c r="AB49">
        <f t="shared" si="21"/>
        <v>2010</v>
      </c>
      <c r="AC49" s="27">
        <f>All_Sectors!M145</f>
        <v>17632.104974340094</v>
      </c>
      <c r="AD49" s="27">
        <f>All_Sectors!L145</f>
        <v>21885.627184880384</v>
      </c>
      <c r="AE49" s="27">
        <v>20305.759671058986</v>
      </c>
      <c r="AF49" s="27">
        <f>All_Sectors!H145</f>
        <v>97516.858999999997</v>
      </c>
      <c r="AH49" s="440">
        <f t="shared" si="6"/>
        <v>0.61346819866582736</v>
      </c>
      <c r="AJ49">
        <f t="shared" si="7"/>
        <v>2010</v>
      </c>
      <c r="AK49" s="27">
        <f t="shared" si="8"/>
        <v>97.516858999999997</v>
      </c>
      <c r="AL49" s="27">
        <f t="shared" si="9"/>
        <v>20.305759671058986</v>
      </c>
      <c r="AM49" s="27">
        <f t="shared" si="10"/>
        <v>21.885627184880384</v>
      </c>
      <c r="AN49" s="27">
        <f t="shared" si="11"/>
        <v>17.632104974340095</v>
      </c>
      <c r="AZ49" s="369">
        <f t="shared" si="12"/>
        <v>2010</v>
      </c>
      <c r="BA49">
        <f>All_Sectors!L387</f>
        <v>6631.3649999999998</v>
      </c>
      <c r="BB49">
        <f>All_Sectors!L307</f>
        <v>4932.759</v>
      </c>
      <c r="BD49" s="369">
        <f t="shared" si="13"/>
        <v>2010</v>
      </c>
      <c r="BE49" s="369">
        <f t="shared" si="14"/>
        <v>6.6313649999999997</v>
      </c>
      <c r="BF49" s="369">
        <f t="shared" si="15"/>
        <v>4.9327589999999999</v>
      </c>
      <c r="BH49" s="369">
        <f t="shared" si="16"/>
        <v>2010</v>
      </c>
      <c r="BI49" s="371">
        <f>All_Sectors!M387</f>
        <v>4023.3409999999999</v>
      </c>
      <c r="BJ49" s="371">
        <f>All_Sectors!M307</f>
        <v>4400.6551203399995</v>
      </c>
      <c r="BL49" s="369">
        <f t="shared" si="17"/>
        <v>2010</v>
      </c>
      <c r="BM49" s="369">
        <f t="shared" si="18"/>
        <v>4.0233410000000003</v>
      </c>
      <c r="BN49" s="369">
        <f t="shared" si="19"/>
        <v>4.4006551203399997</v>
      </c>
    </row>
    <row r="50" spans="5:66" x14ac:dyDescent="0.2">
      <c r="F50" s="27"/>
      <c r="G50" s="27"/>
      <c r="H50" s="27"/>
      <c r="I50" s="27">
        <f>All_Sectors!H146</f>
        <v>96850.231</v>
      </c>
      <c r="AC50" s="27"/>
      <c r="AD50" s="27"/>
      <c r="AE50" s="27"/>
      <c r="AF50" s="27">
        <f>All_Sectors!H146</f>
        <v>96850.231</v>
      </c>
    </row>
    <row r="59" spans="5:66" x14ac:dyDescent="0.2">
      <c r="AQ59" s="370" t="s">
        <v>104</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15</vt:i4>
      </vt:variant>
    </vt:vector>
  </HeadingPairs>
  <TitlesOfParts>
    <vt:vector size="51" baseType="lpstr">
      <vt:lpstr>Directory</vt:lpstr>
      <vt:lpstr>Level_structure</vt:lpstr>
      <vt:lpstr>Energy Weights</vt:lpstr>
      <vt:lpstr>General_inputs</vt:lpstr>
      <vt:lpstr>All_Sectors</vt:lpstr>
      <vt:lpstr>Report_charts</vt:lpstr>
      <vt:lpstr>Indicators_report</vt:lpstr>
      <vt:lpstr>Sector_Activity</vt:lpstr>
      <vt:lpstr>GDP from BEA Jan2017</vt:lpstr>
      <vt:lpstr>Annual Data - MER Jan 2017 PNNL</vt:lpstr>
      <vt:lpstr>Annual Data - MER Dec 2019 PNNL</vt:lpstr>
      <vt:lpstr>Annual Data - MER Jan 2017</vt:lpstr>
      <vt:lpstr>Annual Data - MER Dec 2019</vt:lpstr>
      <vt:lpstr>AER10_Table2.1a</vt:lpstr>
      <vt:lpstr>AER10_Table2.1b</vt:lpstr>
      <vt:lpstr>AER10_Table2.1c</vt:lpstr>
      <vt:lpstr>AER10_Table2.1d</vt:lpstr>
      <vt:lpstr>AER10_Table2.1e</vt:lpstr>
      <vt:lpstr>AER10_Table2.1f</vt:lpstr>
      <vt:lpstr>AER11_Table2.1b</vt:lpstr>
      <vt:lpstr>AER11_Table2.1c</vt:lpstr>
      <vt:lpstr>AER11_Table2.1d</vt:lpstr>
      <vt:lpstr>AER11_Table2.1e</vt:lpstr>
      <vt:lpstr>AER11_Table2.1f</vt:lpstr>
      <vt:lpstr>Annual Data_MER_July-2014</vt:lpstr>
      <vt:lpstr>mer_dataT02.02</vt:lpstr>
      <vt:lpstr>mer_dataT02.03</vt:lpstr>
      <vt:lpstr>mer_dataT02.04</vt:lpstr>
      <vt:lpstr>mer_dataT02.05</vt:lpstr>
      <vt:lpstr>GDPlev_0 Jan 2020</vt:lpstr>
      <vt:lpstr>mer_dataT02.06</vt:lpstr>
      <vt:lpstr>GDPLev</vt:lpstr>
      <vt:lpstr>LongChart</vt:lpstr>
      <vt:lpstr>C (www)</vt:lpstr>
      <vt:lpstr>Charts (other)</vt:lpstr>
      <vt:lpstr>Impact_report</vt:lpstr>
      <vt:lpstr>base_label</vt:lpstr>
      <vt:lpstr>base_label_paren</vt:lpstr>
      <vt:lpstr>base_label2</vt:lpstr>
      <vt:lpstr>Base_row</vt:lpstr>
      <vt:lpstr>base_row2</vt:lpstr>
      <vt:lpstr>Base_year</vt:lpstr>
      <vt:lpstr>base_year_paren</vt:lpstr>
      <vt:lpstr>Base_year2</vt:lpstr>
      <vt:lpstr>Begin_year_chart1</vt:lpstr>
      <vt:lpstr>Divisa_indexes</vt:lpstr>
      <vt:lpstr>EintenAdj</vt:lpstr>
      <vt:lpstr>End_year_chart1</vt:lpstr>
      <vt:lpstr>Fuel_type</vt:lpstr>
      <vt:lpstr>Inten1</vt:lpstr>
      <vt:lpstr>Year_vector</vt:lpstr>
    </vt:vector>
  </TitlesOfParts>
  <Company>Pacific Northwest National Laboratory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Staff Member</dc:creator>
  <cp:lastModifiedBy>David</cp:lastModifiedBy>
  <cp:lastPrinted>2013-01-14T20:03:43Z</cp:lastPrinted>
  <dcterms:created xsi:type="dcterms:W3CDTF">2002-02-14T16:41:09Z</dcterms:created>
  <dcterms:modified xsi:type="dcterms:W3CDTF">2020-06-16T21:31:48Z</dcterms:modified>
</cp:coreProperties>
</file>